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1.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426"/>
  <workbookPr defaultThemeVersion="166925"/>
  <mc:AlternateContent xmlns:mc="http://schemas.openxmlformats.org/markup-compatibility/2006">
    <mc:Choice Requires="x15">
      <x15ac:absPath xmlns:x15ac="http://schemas.microsoft.com/office/spreadsheetml/2010/11/ac" url="\\slcazuad01\Projekti\00 PROJEKTI\PROJEKTI V IZDELAVI\AG29 PREVALJE CBA analiza\"/>
    </mc:Choice>
  </mc:AlternateContent>
  <xr:revisionPtr revIDLastSave="0" documentId="13_ncr:1_{A3272832-7794-4DB6-B247-3AFAF00BB29C}" xr6:coauthVersionLast="45" xr6:coauthVersionMax="45" xr10:uidLastSave="{00000000-0000-0000-0000-000000000000}"/>
  <bookViews>
    <workbookView xWindow="18825" yWindow="570" windowWidth="16245" windowHeight="17400" firstSheet="16" activeTab="19" xr2:uid="{A0D914D8-E2A3-4A2C-B102-57F2D12F6E4A}"/>
  </bookViews>
  <sheets>
    <sheet name="01 Prebivalstvo" sheetId="1" state="hidden" r:id="rId1"/>
    <sheet name="02 Rast prebivalstva" sheetId="2" state="hidden" r:id="rId2"/>
    <sheet name="03 Statistični podatki" sheetId="17" state="hidden" r:id="rId3"/>
    <sheet name="04 občinski proračun" sheetId="9" state="hidden" r:id="rId4"/>
    <sheet name="05 NRP" sheetId="4" state="hidden" r:id="rId5"/>
    <sheet name="08 Pretekla voda" sheetId="5" state="hidden" r:id="rId6"/>
    <sheet name="Bilance JKP" sheetId="42" r:id="rId7"/>
    <sheet name="TERM PLAN INV" sheetId="41" r:id="rId8"/>
    <sheet name="Nov. investicije" sheetId="40" r:id="rId9"/>
    <sheet name="11 Fizični kazalniki" sheetId="10" state="hidden" r:id="rId10"/>
    <sheet name="Amortizacija" sheetId="12" r:id="rId11"/>
    <sheet name="Dodatni obratovalni stroški" sheetId="8" r:id="rId12"/>
    <sheet name="Količine brez projekta" sheetId="15" state="hidden" r:id="rId13"/>
    <sheet name="Količine s projektom" sheetId="18" r:id="rId14"/>
    <sheet name="15 Priključenost PE" sheetId="6" state="hidden" r:id="rId15"/>
    <sheet name="FEA " sheetId="43" r:id="rId16"/>
    <sheet name="Obstoječe cene " sheetId="14" r:id="rId17"/>
    <sheet name="Bodoča cena" sheetId="45" r:id="rId18"/>
    <sheet name="Cenovna dostopnost" sheetId="36" r:id="rId19"/>
    <sheet name="VLOGA " sheetId="44" r:id="rId20"/>
    <sheet name="17 Sive plače" sheetId="22" state="hidden" r:id="rId21"/>
    <sheet name="17 CO" sheetId="21" state="hidden" r:id="rId22"/>
    <sheet name="18 Viri financiranja" sheetId="20" state="hidden" r:id="rId23"/>
    <sheet name="19 Analiza občutljivosti" sheetId="23" state="hidden" r:id="rId24"/>
    <sheet name="20 Analiza tveganja" sheetId="37" state="hidden" r:id="rId25"/>
    <sheet name="+prih" sheetId="24" state="hidden" r:id="rId26"/>
    <sheet name="-prih" sheetId="25" state="hidden" r:id="rId27"/>
    <sheet name="+obrt" sheetId="26" state="hidden" r:id="rId28"/>
    <sheet name="-obrt" sheetId="27" state="hidden" r:id="rId29"/>
    <sheet name="+inv" sheetId="34" state="hidden" r:id="rId30"/>
    <sheet name="-inv" sheetId="35" state="hidden" r:id="rId31"/>
  </sheets>
  <externalReferences>
    <externalReference r:id="rId32"/>
    <externalReference r:id="rId33"/>
  </externalReferences>
  <definedNames>
    <definedName name="_ftn2" localSheetId="22">'18 Viri financiranja'!#REF!</definedName>
    <definedName name="_ftn3" localSheetId="22">'18 Viri financiranja'!#REF!</definedName>
    <definedName name="_ftnref2" localSheetId="22">'18 Viri financiranja'!#REF!</definedName>
    <definedName name="_ftnref3" localSheetId="22">'18 Viri financiranja'!#REF!</definedName>
    <definedName name="_xlnm.Print_Area" localSheetId="14">'15 Priključenost PE'!$A$1:$N$47</definedName>
    <definedName name="_xlnm.Print_Area" localSheetId="13">'Količine s projektom'!$A$1:$AH$132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4" i="24" l="1"/>
  <c r="D5" i="24"/>
  <c r="D3" i="24"/>
  <c r="C19" i="23"/>
  <c r="C512" i="35"/>
  <c r="B512" i="35"/>
  <c r="B511" i="35"/>
  <c r="B510" i="35"/>
  <c r="B509" i="35"/>
  <c r="B508" i="35"/>
  <c r="A481" i="35"/>
  <c r="A482" i="35" s="1"/>
  <c r="A483" i="35" s="1"/>
  <c r="A484" i="35" s="1"/>
  <c r="AU474" i="35"/>
  <c r="AT474" i="35"/>
  <c r="AS474" i="35"/>
  <c r="AR474" i="35"/>
  <c r="AQ474" i="35"/>
  <c r="AP474" i="35"/>
  <c r="AO474" i="35"/>
  <c r="AN474" i="35"/>
  <c r="AM474" i="35"/>
  <c r="AL474" i="35"/>
  <c r="AK474" i="35"/>
  <c r="AJ474" i="35"/>
  <c r="A470" i="35"/>
  <c r="AI465" i="35"/>
  <c r="AJ465" i="35" s="1"/>
  <c r="AK465" i="35" s="1"/>
  <c r="AL465" i="35" s="1"/>
  <c r="AM465" i="35" s="1"/>
  <c r="AN465" i="35" s="1"/>
  <c r="AO465" i="35" s="1"/>
  <c r="AP465" i="35" s="1"/>
  <c r="AQ465" i="35" s="1"/>
  <c r="AR465" i="35" s="1"/>
  <c r="AS465" i="35" s="1"/>
  <c r="AT465" i="35" s="1"/>
  <c r="AU465" i="35" s="1"/>
  <c r="AH465" i="35"/>
  <c r="AG465" i="35"/>
  <c r="AF465" i="35"/>
  <c r="AE465" i="35"/>
  <c r="AD465" i="35"/>
  <c r="AC465" i="35"/>
  <c r="AB465" i="35"/>
  <c r="AA465" i="35"/>
  <c r="Z465" i="35"/>
  <c r="Y465" i="35"/>
  <c r="X465" i="35"/>
  <c r="W465" i="35"/>
  <c r="V465" i="35"/>
  <c r="U465" i="35"/>
  <c r="T465" i="35"/>
  <c r="S465" i="35"/>
  <c r="R465" i="35"/>
  <c r="Q465" i="35"/>
  <c r="P465" i="35"/>
  <c r="O465" i="35"/>
  <c r="N465" i="35"/>
  <c r="M465" i="35"/>
  <c r="L465" i="35"/>
  <c r="K465" i="35"/>
  <c r="AK464" i="35"/>
  <c r="AL464" i="35" s="1"/>
  <c r="AM464" i="35" s="1"/>
  <c r="AN464" i="35" s="1"/>
  <c r="AO464" i="35" s="1"/>
  <c r="AP464" i="35" s="1"/>
  <c r="AQ464" i="35" s="1"/>
  <c r="AR464" i="35" s="1"/>
  <c r="AS464" i="35" s="1"/>
  <c r="AT464" i="35" s="1"/>
  <c r="AU464" i="35" s="1"/>
  <c r="AJ464" i="35"/>
  <c r="AI464" i="35"/>
  <c r="AH464" i="35"/>
  <c r="AG464" i="35"/>
  <c r="AF464" i="35"/>
  <c r="AE464" i="35"/>
  <c r="AD464" i="35"/>
  <c r="AC464" i="35"/>
  <c r="AB464" i="35"/>
  <c r="AA464" i="35"/>
  <c r="Z464" i="35"/>
  <c r="Y464" i="35"/>
  <c r="X464" i="35"/>
  <c r="W464" i="35"/>
  <c r="V464" i="35"/>
  <c r="U464" i="35"/>
  <c r="T464" i="35"/>
  <c r="S464" i="35"/>
  <c r="R464" i="35"/>
  <c r="Q464" i="35"/>
  <c r="P464" i="35"/>
  <c r="O464" i="35"/>
  <c r="N464" i="35"/>
  <c r="M464" i="35"/>
  <c r="L464" i="35"/>
  <c r="K464" i="35"/>
  <c r="L463" i="35"/>
  <c r="L462" i="35" s="1"/>
  <c r="K463" i="35"/>
  <c r="K462" i="35"/>
  <c r="J462" i="35"/>
  <c r="I462" i="35"/>
  <c r="H462" i="35"/>
  <c r="G462" i="35"/>
  <c r="F462" i="35"/>
  <c r="AI461" i="35"/>
  <c r="AH461" i="35"/>
  <c r="AG461" i="35"/>
  <c r="AF461" i="35"/>
  <c r="AE461" i="35"/>
  <c r="AD461" i="35"/>
  <c r="AC461" i="35"/>
  <c r="AB461" i="35"/>
  <c r="AA461" i="35"/>
  <c r="AA459" i="35" s="1"/>
  <c r="Z461" i="35"/>
  <c r="Y461" i="35"/>
  <c r="X461" i="35"/>
  <c r="W461" i="35"/>
  <c r="V461" i="35"/>
  <c r="U461" i="35"/>
  <c r="T461" i="35"/>
  <c r="S461" i="35"/>
  <c r="S459" i="35" s="1"/>
  <c r="R461" i="35"/>
  <c r="Q461" i="35"/>
  <c r="P461" i="35"/>
  <c r="O461" i="35"/>
  <c r="N461" i="35"/>
  <c r="M461" i="35"/>
  <c r="L461" i="35"/>
  <c r="K461" i="35"/>
  <c r="K459" i="35" s="1"/>
  <c r="J461" i="35"/>
  <c r="I461" i="35"/>
  <c r="H461" i="35"/>
  <c r="G461" i="35"/>
  <c r="F461" i="35"/>
  <c r="AS460" i="35"/>
  <c r="AT460" i="35" s="1"/>
  <c r="AU460" i="35" s="1"/>
  <c r="AK460" i="35"/>
  <c r="AL460" i="35" s="1"/>
  <c r="AM460" i="35" s="1"/>
  <c r="AN460" i="35" s="1"/>
  <c r="AO460" i="35" s="1"/>
  <c r="AP460" i="35" s="1"/>
  <c r="AQ460" i="35" s="1"/>
  <c r="AR460" i="35" s="1"/>
  <c r="AJ460" i="35"/>
  <c r="AI460" i="35"/>
  <c r="AH460" i="35"/>
  <c r="AG460" i="35"/>
  <c r="AF460" i="35"/>
  <c r="AE460" i="35"/>
  <c r="AE459" i="35" s="1"/>
  <c r="AD460" i="35"/>
  <c r="AC460" i="35"/>
  <c r="AC459" i="35" s="1"/>
  <c r="AB460" i="35"/>
  <c r="AA460" i="35"/>
  <c r="Z460" i="35"/>
  <c r="Y460" i="35"/>
  <c r="X460" i="35"/>
  <c r="W460" i="35"/>
  <c r="W459" i="35" s="1"/>
  <c r="V460" i="35"/>
  <c r="U460" i="35"/>
  <c r="U459" i="35" s="1"/>
  <c r="T460" i="35"/>
  <c r="S460" i="35"/>
  <c r="R460" i="35"/>
  <c r="Q460" i="35"/>
  <c r="P460" i="35"/>
  <c r="O460" i="35"/>
  <c r="O459" i="35" s="1"/>
  <c r="N460" i="35"/>
  <c r="M460" i="35"/>
  <c r="M459" i="35" s="1"/>
  <c r="L460" i="35"/>
  <c r="K460" i="35"/>
  <c r="G460" i="35"/>
  <c r="F460" i="35"/>
  <c r="AH459" i="35"/>
  <c r="AG459" i="35"/>
  <c r="AF459" i="35"/>
  <c r="AD459" i="35"/>
  <c r="AB459" i="35"/>
  <c r="Z459" i="35"/>
  <c r="Y459" i="35"/>
  <c r="X459" i="35"/>
  <c r="V459" i="35"/>
  <c r="T459" i="35"/>
  <c r="R459" i="35"/>
  <c r="Q459" i="35"/>
  <c r="P459" i="35"/>
  <c r="N459" i="35"/>
  <c r="L459" i="35"/>
  <c r="J459" i="35"/>
  <c r="I459" i="35"/>
  <c r="H459" i="35"/>
  <c r="G459" i="35"/>
  <c r="F459" i="35"/>
  <c r="H458" i="35"/>
  <c r="H457" i="35" s="1"/>
  <c r="AL456" i="35"/>
  <c r="AM456" i="35" s="1"/>
  <c r="AN456" i="35" s="1"/>
  <c r="AO456" i="35" s="1"/>
  <c r="AP456" i="35" s="1"/>
  <c r="AQ456" i="35" s="1"/>
  <c r="AR456" i="35" s="1"/>
  <c r="AS456" i="35" s="1"/>
  <c r="AT456" i="35" s="1"/>
  <c r="AU456" i="35" s="1"/>
  <c r="AI456" i="35"/>
  <c r="AJ456" i="35" s="1"/>
  <c r="AK456" i="35" s="1"/>
  <c r="AH456" i="35"/>
  <c r="AG456" i="35"/>
  <c r="AF456" i="35"/>
  <c r="AF455" i="35" s="1"/>
  <c r="AF454" i="35" s="1"/>
  <c r="AE456" i="35"/>
  <c r="AD456" i="35"/>
  <c r="AD455" i="35" s="1"/>
  <c r="AD454" i="35" s="1"/>
  <c r="AC456" i="35"/>
  <c r="AB456" i="35"/>
  <c r="AA456" i="35"/>
  <c r="Z456" i="35"/>
  <c r="Y456" i="35"/>
  <c r="X456" i="35"/>
  <c r="X455" i="35" s="1"/>
  <c r="X454" i="35" s="1"/>
  <c r="W456" i="35"/>
  <c r="V456" i="35"/>
  <c r="V455" i="35" s="1"/>
  <c r="V454" i="35" s="1"/>
  <c r="U456" i="35"/>
  <c r="T456" i="35"/>
  <c r="S456" i="35"/>
  <c r="R456" i="35"/>
  <c r="Q456" i="35"/>
  <c r="P456" i="35"/>
  <c r="P455" i="35" s="1"/>
  <c r="P454" i="35" s="1"/>
  <c r="O456" i="35"/>
  <c r="N456" i="35"/>
  <c r="N455" i="35" s="1"/>
  <c r="N454" i="35" s="1"/>
  <c r="M456" i="35"/>
  <c r="L456" i="35"/>
  <c r="K456" i="35"/>
  <c r="K458" i="35" s="1"/>
  <c r="K457" i="35" s="1"/>
  <c r="AI455" i="35"/>
  <c r="AH455" i="35"/>
  <c r="AG455" i="35"/>
  <c r="AE455" i="35"/>
  <c r="AC455" i="35"/>
  <c r="AC454" i="35" s="1"/>
  <c r="AB455" i="35"/>
  <c r="AA455" i="35"/>
  <c r="AA454" i="35" s="1"/>
  <c r="Z455" i="35"/>
  <c r="Y455" i="35"/>
  <c r="W455" i="35"/>
  <c r="U455" i="35"/>
  <c r="U454" i="35" s="1"/>
  <c r="T455" i="35"/>
  <c r="S455" i="35"/>
  <c r="S454" i="35" s="1"/>
  <c r="R455" i="35"/>
  <c r="Q455" i="35"/>
  <c r="O455" i="35"/>
  <c r="M455" i="35"/>
  <c r="M454" i="35" s="1"/>
  <c r="L455" i="35"/>
  <c r="K455" i="35"/>
  <c r="K454" i="35" s="1"/>
  <c r="AH454" i="35"/>
  <c r="AG454" i="35"/>
  <c r="AE454" i="35"/>
  <c r="AB454" i="35"/>
  <c r="Z454" i="35"/>
  <c r="Y454" i="35"/>
  <c r="W454" i="35"/>
  <c r="T454" i="35"/>
  <c r="R454" i="35"/>
  <c r="Q454" i="35"/>
  <c r="O454" i="35"/>
  <c r="L454" i="35"/>
  <c r="J454" i="35"/>
  <c r="I454" i="35"/>
  <c r="H454" i="35"/>
  <c r="AI453" i="35"/>
  <c r="AH453" i="35"/>
  <c r="AG453" i="35"/>
  <c r="AF453" i="35"/>
  <c r="AE453" i="35"/>
  <c r="AD453" i="35"/>
  <c r="AD451" i="35" s="1"/>
  <c r="AC453" i="35"/>
  <c r="AB453" i="35"/>
  <c r="AA453" i="35"/>
  <c r="Z453" i="35"/>
  <c r="Y453" i="35"/>
  <c r="X453" i="35"/>
  <c r="W453" i="35"/>
  <c r="V453" i="35"/>
  <c r="V451" i="35" s="1"/>
  <c r="U453" i="35"/>
  <c r="T453" i="35"/>
  <c r="S453" i="35"/>
  <c r="R453" i="35"/>
  <c r="Q453" i="35"/>
  <c r="P453" i="35"/>
  <c r="O453" i="35"/>
  <c r="N453" i="35"/>
  <c r="N451" i="35" s="1"/>
  <c r="M453" i="35"/>
  <c r="L453" i="35"/>
  <c r="K453" i="35"/>
  <c r="AI452" i="35"/>
  <c r="AH452" i="35"/>
  <c r="AG452" i="35"/>
  <c r="AF452" i="35"/>
  <c r="AE452" i="35"/>
  <c r="AD452" i="35"/>
  <c r="AC452" i="35"/>
  <c r="AB452" i="35"/>
  <c r="AA452" i="35"/>
  <c r="AA451" i="35" s="1"/>
  <c r="Z452" i="35"/>
  <c r="Y452" i="35"/>
  <c r="X452" i="35"/>
  <c r="W452" i="35"/>
  <c r="V452" i="35"/>
  <c r="U452" i="35"/>
  <c r="T452" i="35"/>
  <c r="S452" i="35"/>
  <c r="S451" i="35" s="1"/>
  <c r="R452" i="35"/>
  <c r="Q452" i="35"/>
  <c r="P452" i="35"/>
  <c r="O452" i="35"/>
  <c r="N452" i="35"/>
  <c r="M452" i="35"/>
  <c r="L452" i="35"/>
  <c r="K452" i="35"/>
  <c r="K451" i="35" s="1"/>
  <c r="AH451" i="35"/>
  <c r="AG451" i="35"/>
  <c r="AF451" i="35"/>
  <c r="AE451" i="35"/>
  <c r="AC451" i="35"/>
  <c r="AB451" i="35"/>
  <c r="Z451" i="35"/>
  <c r="Y451" i="35"/>
  <c r="X451" i="35"/>
  <c r="W451" i="35"/>
  <c r="U451" i="35"/>
  <c r="T451" i="35"/>
  <c r="R451" i="35"/>
  <c r="Q451" i="35"/>
  <c r="P451" i="35"/>
  <c r="O451" i="35"/>
  <c r="M451" i="35"/>
  <c r="L451" i="35"/>
  <c r="J451" i="35"/>
  <c r="I451" i="35"/>
  <c r="H451" i="35"/>
  <c r="G451" i="35"/>
  <c r="F451" i="35"/>
  <c r="L450" i="35"/>
  <c r="J450" i="35"/>
  <c r="I450" i="35"/>
  <c r="G450" i="35"/>
  <c r="F450" i="35"/>
  <c r="E442" i="35"/>
  <c r="AI434" i="35"/>
  <c r="AH434" i="35"/>
  <c r="AG434" i="35"/>
  <c r="AF434" i="35"/>
  <c r="AE434" i="35"/>
  <c r="AD434" i="35"/>
  <c r="AC434" i="35"/>
  <c r="AB434" i="35"/>
  <c r="AA434" i="35"/>
  <c r="Z434" i="35"/>
  <c r="Y434" i="35"/>
  <c r="X434" i="35"/>
  <c r="W434" i="35"/>
  <c r="V434" i="35"/>
  <c r="U434" i="35"/>
  <c r="T434" i="35"/>
  <c r="S434" i="35"/>
  <c r="R434" i="35"/>
  <c r="Q434" i="35"/>
  <c r="P434" i="35"/>
  <c r="O434" i="35"/>
  <c r="N434" i="35"/>
  <c r="M434" i="35"/>
  <c r="L434" i="35"/>
  <c r="K434" i="35"/>
  <c r="J434" i="35"/>
  <c r="I434" i="35"/>
  <c r="H434" i="35"/>
  <c r="G434" i="35"/>
  <c r="F434" i="35"/>
  <c r="AI419" i="35"/>
  <c r="AI416" i="35" s="1"/>
  <c r="AH419" i="35"/>
  <c r="AG419" i="35"/>
  <c r="AF419" i="35"/>
  <c r="AF416" i="35" s="1"/>
  <c r="AE419" i="35"/>
  <c r="AD419" i="35"/>
  <c r="AC419" i="35"/>
  <c r="AB419" i="35"/>
  <c r="AA419" i="35"/>
  <c r="AA416" i="35" s="1"/>
  <c r="Z419" i="35"/>
  <c r="Y419" i="35"/>
  <c r="X419" i="35"/>
  <c r="X416" i="35" s="1"/>
  <c r="W419" i="35"/>
  <c r="V419" i="35"/>
  <c r="U419" i="35"/>
  <c r="T419" i="35"/>
  <c r="S419" i="35"/>
  <c r="S416" i="35" s="1"/>
  <c r="R419" i="35"/>
  <c r="Q419" i="35"/>
  <c r="P419" i="35"/>
  <c r="P416" i="35" s="1"/>
  <c r="O419" i="35"/>
  <c r="N419" i="35"/>
  <c r="M419" i="35"/>
  <c r="L419" i="35"/>
  <c r="B419" i="35"/>
  <c r="AI418" i="35"/>
  <c r="AH418" i="35"/>
  <c r="AH416" i="35" s="1"/>
  <c r="AG418" i="35"/>
  <c r="AF418" i="35"/>
  <c r="AE418" i="35"/>
  <c r="AE416" i="35" s="1"/>
  <c r="AD418" i="35"/>
  <c r="AC418" i="35"/>
  <c r="AB418" i="35"/>
  <c r="AA418" i="35"/>
  <c r="Z418" i="35"/>
  <c r="Z416" i="35" s="1"/>
  <c r="Y418" i="35"/>
  <c r="X418" i="35"/>
  <c r="W418" i="35"/>
  <c r="W416" i="35" s="1"/>
  <c r="V418" i="35"/>
  <c r="U418" i="35"/>
  <c r="T418" i="35"/>
  <c r="S418" i="35"/>
  <c r="R418" i="35"/>
  <c r="R416" i="35" s="1"/>
  <c r="Q418" i="35"/>
  <c r="P418" i="35"/>
  <c r="O418" i="35"/>
  <c r="O416" i="35" s="1"/>
  <c r="N418" i="35"/>
  <c r="M418" i="35"/>
  <c r="L418" i="35"/>
  <c r="B418" i="35"/>
  <c r="AI417" i="35"/>
  <c r="AH417" i="35"/>
  <c r="AG417" i="35"/>
  <c r="AG416" i="35" s="1"/>
  <c r="AF417" i="35"/>
  <c r="AE417" i="35"/>
  <c r="AD417" i="35"/>
  <c r="AD416" i="35" s="1"/>
  <c r="AC417" i="35"/>
  <c r="AB417" i="35"/>
  <c r="AA417" i="35"/>
  <c r="Z417" i="35"/>
  <c r="Y417" i="35"/>
  <c r="Y416" i="35" s="1"/>
  <c r="X417" i="35"/>
  <c r="W417" i="35"/>
  <c r="V417" i="35"/>
  <c r="V416" i="35" s="1"/>
  <c r="U417" i="35"/>
  <c r="T417" i="35"/>
  <c r="S417" i="35"/>
  <c r="R417" i="35"/>
  <c r="Q417" i="35"/>
  <c r="Q416" i="35" s="1"/>
  <c r="P417" i="35"/>
  <c r="O417" i="35"/>
  <c r="N417" i="35"/>
  <c r="N416" i="35" s="1"/>
  <c r="M417" i="35"/>
  <c r="L417" i="35"/>
  <c r="B417" i="35"/>
  <c r="AC416" i="35"/>
  <c r="AB416" i="35"/>
  <c r="U416" i="35"/>
  <c r="T416" i="35"/>
  <c r="M416" i="35"/>
  <c r="L416" i="35"/>
  <c r="AF400" i="35"/>
  <c r="AI398" i="35"/>
  <c r="AH398" i="35"/>
  <c r="AG398" i="35"/>
  <c r="AF398" i="35"/>
  <c r="AF397" i="35" s="1"/>
  <c r="AE398" i="35"/>
  <c r="AE397" i="35" s="1"/>
  <c r="AD398" i="35"/>
  <c r="AC398" i="35"/>
  <c r="AB398" i="35"/>
  <c r="AB397" i="35" s="1"/>
  <c r="AA398" i="35"/>
  <c r="Z398" i="35"/>
  <c r="Y398" i="35"/>
  <c r="X398" i="35"/>
  <c r="X397" i="35" s="1"/>
  <c r="W398" i="35"/>
  <c r="W397" i="35" s="1"/>
  <c r="V398" i="35"/>
  <c r="U398" i="35"/>
  <c r="U397" i="35" s="1"/>
  <c r="T398" i="35"/>
  <c r="T397" i="35" s="1"/>
  <c r="S398" i="35"/>
  <c r="R398" i="35"/>
  <c r="Q398" i="35"/>
  <c r="P398" i="35"/>
  <c r="P397" i="35" s="1"/>
  <c r="O398" i="35"/>
  <c r="O397" i="35" s="1"/>
  <c r="N398" i="35"/>
  <c r="M398" i="35"/>
  <c r="L398" i="35"/>
  <c r="L397" i="35" s="1"/>
  <c r="AI397" i="35"/>
  <c r="AH397" i="35"/>
  <c r="AG397" i="35"/>
  <c r="AD397" i="35"/>
  <c r="AC397" i="35"/>
  <c r="AA397" i="35"/>
  <c r="Z397" i="35"/>
  <c r="Y397" i="35"/>
  <c r="V397" i="35"/>
  <c r="S397" i="35"/>
  <c r="R397" i="35"/>
  <c r="Q397" i="35"/>
  <c r="N397" i="35"/>
  <c r="M397" i="35"/>
  <c r="AH388" i="35"/>
  <c r="AG388" i="35"/>
  <c r="AF388" i="35"/>
  <c r="AE388" i="35"/>
  <c r="AD388" i="35"/>
  <c r="AC388" i="35"/>
  <c r="AB388" i="35"/>
  <c r="AA388" i="35"/>
  <c r="Z388" i="35"/>
  <c r="Y388" i="35"/>
  <c r="X388" i="35"/>
  <c r="W388" i="35"/>
  <c r="V388" i="35"/>
  <c r="U388" i="35"/>
  <c r="T388" i="35"/>
  <c r="S388" i="35"/>
  <c r="R388" i="35"/>
  <c r="Q388" i="35"/>
  <c r="P388" i="35"/>
  <c r="O388" i="35"/>
  <c r="N388" i="35"/>
  <c r="M388" i="35"/>
  <c r="L388" i="35"/>
  <c r="K388" i="35"/>
  <c r="J388" i="35"/>
  <c r="I388" i="35"/>
  <c r="H388" i="35"/>
  <c r="G388" i="35"/>
  <c r="F388" i="35"/>
  <c r="F381" i="35"/>
  <c r="F409" i="35" s="1"/>
  <c r="F449" i="35" s="1"/>
  <c r="G380" i="35"/>
  <c r="G408" i="35" s="1"/>
  <c r="G448" i="35" s="1"/>
  <c r="F380" i="35"/>
  <c r="F408" i="35" s="1"/>
  <c r="F448" i="35" s="1"/>
  <c r="F370" i="35"/>
  <c r="J368" i="35"/>
  <c r="I368" i="35"/>
  <c r="C367" i="35"/>
  <c r="K367" i="35" s="1"/>
  <c r="K366" i="35"/>
  <c r="C366" i="35"/>
  <c r="K365" i="35"/>
  <c r="C365" i="35"/>
  <c r="J364" i="35"/>
  <c r="I364" i="35"/>
  <c r="H364" i="35"/>
  <c r="H368" i="35" s="1"/>
  <c r="G364" i="35"/>
  <c r="F364" i="35"/>
  <c r="F368" i="35" s="1"/>
  <c r="F363" i="35"/>
  <c r="F362" i="35"/>
  <c r="F372" i="35" s="1"/>
  <c r="F361" i="35"/>
  <c r="F371" i="35" s="1"/>
  <c r="C360" i="35"/>
  <c r="J359" i="35"/>
  <c r="I359" i="35"/>
  <c r="I360" i="35" s="1"/>
  <c r="I370" i="35" s="1"/>
  <c r="H359" i="35"/>
  <c r="G359" i="35"/>
  <c r="F359" i="35"/>
  <c r="C359" i="35" s="1"/>
  <c r="I358" i="35"/>
  <c r="J358" i="35" s="1"/>
  <c r="G358" i="35"/>
  <c r="H358" i="35" s="1"/>
  <c r="C341" i="35"/>
  <c r="AU320" i="35"/>
  <c r="AU484" i="35" s="1"/>
  <c r="AT320" i="35"/>
  <c r="AT484" i="35" s="1"/>
  <c r="AS320" i="35"/>
  <c r="AS484" i="35" s="1"/>
  <c r="AR320" i="35"/>
  <c r="AR484" i="35" s="1"/>
  <c r="AQ320" i="35"/>
  <c r="AQ484" i="35" s="1"/>
  <c r="AP320" i="35"/>
  <c r="AP484" i="35" s="1"/>
  <c r="AO320" i="35"/>
  <c r="AN320" i="35"/>
  <c r="AN484" i="35" s="1"/>
  <c r="AM320" i="35"/>
  <c r="AM484" i="35" s="1"/>
  <c r="AL320" i="35"/>
  <c r="AL484" i="35" s="1"/>
  <c r="AK320" i="35"/>
  <c r="AK484" i="35" s="1"/>
  <c r="AJ320" i="35"/>
  <c r="AJ484" i="35" s="1"/>
  <c r="AI320" i="35"/>
  <c r="AH320" i="35"/>
  <c r="AG320" i="35"/>
  <c r="AF320" i="35"/>
  <c r="AE320" i="35"/>
  <c r="AD320" i="35"/>
  <c r="AC320" i="35"/>
  <c r="AB320" i="35"/>
  <c r="AA320" i="35"/>
  <c r="Z320" i="35"/>
  <c r="Y320" i="35"/>
  <c r="X320" i="35"/>
  <c r="W320" i="35"/>
  <c r="V320" i="35"/>
  <c r="V484" i="35" s="1"/>
  <c r="U320" i="35"/>
  <c r="T320" i="35"/>
  <c r="S320" i="35"/>
  <c r="R320" i="35"/>
  <c r="Q320" i="35"/>
  <c r="P320" i="35"/>
  <c r="O320" i="35"/>
  <c r="N320" i="35"/>
  <c r="M320" i="35"/>
  <c r="L320" i="35"/>
  <c r="K320" i="35"/>
  <c r="J320" i="35"/>
  <c r="I320" i="35"/>
  <c r="H320" i="35"/>
  <c r="G320" i="35"/>
  <c r="F320" i="35"/>
  <c r="AU319" i="35"/>
  <c r="AU483" i="35" s="1"/>
  <c r="AT319" i="35"/>
  <c r="AT483" i="35" s="1"/>
  <c r="AS319" i="35"/>
  <c r="AS483" i="35" s="1"/>
  <c r="AR319" i="35"/>
  <c r="AR483" i="35" s="1"/>
  <c r="AQ319" i="35"/>
  <c r="AQ483" i="35" s="1"/>
  <c r="AP319" i="35"/>
  <c r="AP483" i="35" s="1"/>
  <c r="AO319" i="35"/>
  <c r="AO483" i="35" s="1"/>
  <c r="AN319" i="35"/>
  <c r="AN483" i="35" s="1"/>
  <c r="AM319" i="35"/>
  <c r="AM483" i="35" s="1"/>
  <c r="AL319" i="35"/>
  <c r="AL483" i="35" s="1"/>
  <c r="AK319" i="35"/>
  <c r="AK483" i="35" s="1"/>
  <c r="AJ319" i="35"/>
  <c r="AJ483" i="35" s="1"/>
  <c r="AI319" i="35"/>
  <c r="AH319" i="35"/>
  <c r="AH483" i="35" s="1"/>
  <c r="AG319" i="35"/>
  <c r="AF319" i="35"/>
  <c r="AE319" i="35"/>
  <c r="AD319" i="35"/>
  <c r="AC319" i="35"/>
  <c r="AB319" i="35"/>
  <c r="AA319" i="35"/>
  <c r="Z319" i="35"/>
  <c r="Y319" i="35"/>
  <c r="X319" i="35"/>
  <c r="W319" i="35"/>
  <c r="V319" i="35"/>
  <c r="U319" i="35"/>
  <c r="T319" i="35"/>
  <c r="S319" i="35"/>
  <c r="R319" i="35"/>
  <c r="R483" i="35" s="1"/>
  <c r="Q319" i="35"/>
  <c r="P319" i="35"/>
  <c r="O319" i="35"/>
  <c r="N319" i="35"/>
  <c r="M319" i="35"/>
  <c r="L319" i="35"/>
  <c r="K319" i="35"/>
  <c r="J319" i="35"/>
  <c r="I319" i="35"/>
  <c r="H319" i="35"/>
  <c r="G319" i="35"/>
  <c r="G483" i="35" s="1"/>
  <c r="F319" i="35"/>
  <c r="AU318" i="35"/>
  <c r="AT318" i="35"/>
  <c r="AT482" i="35" s="1"/>
  <c r="AS318" i="35"/>
  <c r="AS482" i="35" s="1"/>
  <c r="AR318" i="35"/>
  <c r="AR482" i="35" s="1"/>
  <c r="AQ318" i="35"/>
  <c r="AQ482" i="35" s="1"/>
  <c r="AP318" i="35"/>
  <c r="AP482" i="35" s="1"/>
  <c r="AO318" i="35"/>
  <c r="AO482" i="35" s="1"/>
  <c r="AN318" i="35"/>
  <c r="AN482" i="35" s="1"/>
  <c r="AM318" i="35"/>
  <c r="AL318" i="35"/>
  <c r="AL482" i="35" s="1"/>
  <c r="AK318" i="35"/>
  <c r="AK482" i="35" s="1"/>
  <c r="AJ318" i="35"/>
  <c r="AJ482" i="35" s="1"/>
  <c r="AI318" i="35"/>
  <c r="AH318" i="35"/>
  <c r="AG318" i="35"/>
  <c r="AF318" i="35"/>
  <c r="AE318" i="35"/>
  <c r="AD318" i="35"/>
  <c r="AC318" i="35"/>
  <c r="AB318" i="35"/>
  <c r="AA318" i="35"/>
  <c r="AA482" i="35" s="1"/>
  <c r="Z318" i="35"/>
  <c r="Y318" i="35"/>
  <c r="X318" i="35"/>
  <c r="W318" i="35"/>
  <c r="V318" i="35"/>
  <c r="U318" i="35"/>
  <c r="T318" i="35"/>
  <c r="S318" i="35"/>
  <c r="R318" i="35"/>
  <c r="Q318" i="35"/>
  <c r="Q482" i="35" s="1"/>
  <c r="P318" i="35"/>
  <c r="O318" i="35"/>
  <c r="N318" i="35"/>
  <c r="M318" i="35"/>
  <c r="L318" i="35"/>
  <c r="K318" i="35"/>
  <c r="J318" i="35"/>
  <c r="I318" i="35"/>
  <c r="I482" i="35" s="1"/>
  <c r="H318" i="35"/>
  <c r="G318" i="35"/>
  <c r="F318" i="35"/>
  <c r="AU317" i="35"/>
  <c r="AU481" i="35" s="1"/>
  <c r="AT317" i="35"/>
  <c r="AT481" i="35" s="1"/>
  <c r="AT480" i="35" s="1"/>
  <c r="AS317" i="35"/>
  <c r="AS481" i="35" s="1"/>
  <c r="AS480" i="35" s="1"/>
  <c r="AR317" i="35"/>
  <c r="AR481" i="35" s="1"/>
  <c r="AQ317" i="35"/>
  <c r="AQ481" i="35" s="1"/>
  <c r="AQ480" i="35" s="1"/>
  <c r="AP317" i="35"/>
  <c r="AO317" i="35"/>
  <c r="AO481" i="35" s="1"/>
  <c r="AN317" i="35"/>
  <c r="AN481" i="35" s="1"/>
  <c r="AM317" i="35"/>
  <c r="AM481" i="35" s="1"/>
  <c r="AL317" i="35"/>
  <c r="AL481" i="35" s="1"/>
  <c r="AL480" i="35" s="1"/>
  <c r="AK317" i="35"/>
  <c r="AK481" i="35" s="1"/>
  <c r="AK480" i="35" s="1"/>
  <c r="AJ317" i="35"/>
  <c r="AJ481" i="35" s="1"/>
  <c r="AI317" i="35"/>
  <c r="AH317" i="35"/>
  <c r="AG317" i="35"/>
  <c r="AF317" i="35"/>
  <c r="AF481" i="35" s="1"/>
  <c r="AE317" i="35"/>
  <c r="AD317" i="35"/>
  <c r="AC317" i="35"/>
  <c r="AB317" i="35"/>
  <c r="AA317" i="35"/>
  <c r="Z317" i="35"/>
  <c r="Y317" i="35"/>
  <c r="X317" i="35"/>
  <c r="X481" i="35" s="1"/>
  <c r="W317" i="35"/>
  <c r="V317" i="35"/>
  <c r="U317" i="35"/>
  <c r="T317" i="35"/>
  <c r="S317" i="35"/>
  <c r="R317" i="35"/>
  <c r="Q317" i="35"/>
  <c r="P317" i="35"/>
  <c r="P481" i="35" s="1"/>
  <c r="O317" i="35"/>
  <c r="N317" i="35"/>
  <c r="M317" i="35"/>
  <c r="L317" i="35"/>
  <c r="K317" i="35"/>
  <c r="J317" i="35"/>
  <c r="I317" i="35"/>
  <c r="H317" i="35"/>
  <c r="H481" i="35" s="1"/>
  <c r="G317" i="35"/>
  <c r="F317" i="35"/>
  <c r="AT316" i="35"/>
  <c r="AS316" i="35"/>
  <c r="AQ316" i="35"/>
  <c r="AN316" i="35"/>
  <c r="AL316" i="35"/>
  <c r="AK316" i="35"/>
  <c r="AI316" i="35"/>
  <c r="AF316" i="35"/>
  <c r="AD316" i="35"/>
  <c r="AC316" i="35"/>
  <c r="AA316" i="35"/>
  <c r="X316" i="35"/>
  <c r="V316" i="35"/>
  <c r="U316" i="35"/>
  <c r="S316" i="35"/>
  <c r="P316" i="35"/>
  <c r="N316" i="35"/>
  <c r="M316" i="35"/>
  <c r="K316" i="35"/>
  <c r="H316" i="35"/>
  <c r="F316" i="35"/>
  <c r="AI314" i="35"/>
  <c r="AH314" i="35"/>
  <c r="AG314" i="35"/>
  <c r="AF314" i="35"/>
  <c r="AE314" i="35"/>
  <c r="AD314" i="35"/>
  <c r="AC314" i="35"/>
  <c r="AB314" i="35"/>
  <c r="AA314" i="35"/>
  <c r="Z314" i="35"/>
  <c r="Y314" i="35"/>
  <c r="X314" i="35"/>
  <c r="W314" i="35"/>
  <c r="V314" i="35"/>
  <c r="U314" i="35"/>
  <c r="T314" i="35"/>
  <c r="S314" i="35"/>
  <c r="R314" i="35"/>
  <c r="Q314" i="35"/>
  <c r="P314" i="35"/>
  <c r="O314" i="35"/>
  <c r="N314" i="35"/>
  <c r="M314" i="35"/>
  <c r="L314" i="35"/>
  <c r="K314" i="35"/>
  <c r="J314" i="35"/>
  <c r="I314" i="35"/>
  <c r="H314" i="35"/>
  <c r="G314" i="35"/>
  <c r="F314" i="35"/>
  <c r="AI313" i="35"/>
  <c r="AH313" i="35"/>
  <c r="AG313" i="35"/>
  <c r="AF313" i="35"/>
  <c r="AE313" i="35"/>
  <c r="AD313" i="35"/>
  <c r="AC313" i="35"/>
  <c r="AB313" i="35"/>
  <c r="AA313" i="35"/>
  <c r="Z313" i="35"/>
  <c r="Y313" i="35"/>
  <c r="X313" i="35"/>
  <c r="W313" i="35"/>
  <c r="V313" i="35"/>
  <c r="U313" i="35"/>
  <c r="T313" i="35"/>
  <c r="S313" i="35"/>
  <c r="R313" i="35"/>
  <c r="R431" i="35" s="1"/>
  <c r="Q313" i="35"/>
  <c r="P313" i="35"/>
  <c r="O313" i="35"/>
  <c r="N313" i="35"/>
  <c r="M313" i="35"/>
  <c r="L313" i="35"/>
  <c r="K313" i="35"/>
  <c r="J313" i="35"/>
  <c r="I313" i="35"/>
  <c r="H313" i="35"/>
  <c r="G313" i="35"/>
  <c r="F313" i="35"/>
  <c r="AI312" i="35"/>
  <c r="AH312" i="35"/>
  <c r="AG312" i="35"/>
  <c r="AF312" i="35"/>
  <c r="AE312" i="35"/>
  <c r="AD312" i="35"/>
  <c r="AC312" i="35"/>
  <c r="AB312" i="35"/>
  <c r="AA312" i="35"/>
  <c r="Z312" i="35"/>
  <c r="Y312" i="35"/>
  <c r="X312" i="35"/>
  <c r="W312" i="35"/>
  <c r="V312" i="35"/>
  <c r="U312" i="35"/>
  <c r="T312" i="35"/>
  <c r="S312" i="35"/>
  <c r="R312" i="35"/>
  <c r="Q312" i="35"/>
  <c r="P312" i="35"/>
  <c r="O312" i="35"/>
  <c r="N312" i="35"/>
  <c r="M312" i="35"/>
  <c r="L312" i="35"/>
  <c r="K312" i="35"/>
  <c r="J312" i="35"/>
  <c r="I312" i="35"/>
  <c r="H312" i="35"/>
  <c r="G312" i="35"/>
  <c r="F312" i="35"/>
  <c r="AI311" i="35"/>
  <c r="AH311" i="35"/>
  <c r="AG311" i="35"/>
  <c r="AF311" i="35"/>
  <c r="AE311" i="35"/>
  <c r="AD311" i="35"/>
  <c r="AC311" i="35"/>
  <c r="AB311" i="35"/>
  <c r="AA311" i="35"/>
  <c r="Z311" i="35"/>
  <c r="Y311" i="35"/>
  <c r="X311" i="35"/>
  <c r="W311" i="35"/>
  <c r="V311" i="35"/>
  <c r="U311" i="35"/>
  <c r="T311" i="35"/>
  <c r="S311" i="35"/>
  <c r="R311" i="35"/>
  <c r="Q311" i="35"/>
  <c r="P311" i="35"/>
  <c r="O311" i="35"/>
  <c r="N311" i="35"/>
  <c r="M311" i="35"/>
  <c r="L311" i="35"/>
  <c r="K311" i="35"/>
  <c r="J311" i="35"/>
  <c r="I311" i="35"/>
  <c r="H311" i="35"/>
  <c r="G311" i="35"/>
  <c r="F311" i="35"/>
  <c r="AU310" i="35"/>
  <c r="AT310" i="35"/>
  <c r="AS310" i="35"/>
  <c r="AR310" i="35"/>
  <c r="AQ310" i="35"/>
  <c r="AP310" i="35"/>
  <c r="AO310" i="35"/>
  <c r="AN310" i="35"/>
  <c r="AM310" i="35"/>
  <c r="AL310" i="35"/>
  <c r="AK310" i="35"/>
  <c r="AJ310" i="35"/>
  <c r="AU309" i="35"/>
  <c r="AT309" i="35"/>
  <c r="AS309" i="35"/>
  <c r="AR309" i="35"/>
  <c r="AQ309" i="35"/>
  <c r="AP309" i="35"/>
  <c r="AO309" i="35"/>
  <c r="AN309" i="35"/>
  <c r="AM309" i="35"/>
  <c r="AL309" i="35"/>
  <c r="AK309" i="35"/>
  <c r="AJ309" i="35"/>
  <c r="AU308" i="35"/>
  <c r="AT308" i="35"/>
  <c r="AS308" i="35"/>
  <c r="AR308" i="35"/>
  <c r="AQ308" i="35"/>
  <c r="AP308" i="35"/>
  <c r="AO308" i="35"/>
  <c r="AN308" i="35"/>
  <c r="AM308" i="35"/>
  <c r="AL308" i="35"/>
  <c r="AK308" i="35"/>
  <c r="AJ308" i="35"/>
  <c r="AU307" i="35"/>
  <c r="AT307" i="35"/>
  <c r="AS307" i="35"/>
  <c r="AR307" i="35"/>
  <c r="AQ307" i="35"/>
  <c r="AP307" i="35"/>
  <c r="AO307" i="35"/>
  <c r="AN307" i="35"/>
  <c r="AM307" i="35"/>
  <c r="AL307" i="35"/>
  <c r="AK307" i="35"/>
  <c r="AJ307" i="35"/>
  <c r="AK292" i="35"/>
  <c r="AL292" i="35" s="1"/>
  <c r="AM292" i="35" s="1"/>
  <c r="AN292" i="35" s="1"/>
  <c r="AO292" i="35" s="1"/>
  <c r="AP292" i="35" s="1"/>
  <c r="AQ292" i="35" s="1"/>
  <c r="AR292" i="35" s="1"/>
  <c r="AS292" i="35" s="1"/>
  <c r="AT292" i="35" s="1"/>
  <c r="AU292" i="35" s="1"/>
  <c r="AI285" i="35"/>
  <c r="AH285" i="35"/>
  <c r="AG285" i="35"/>
  <c r="AF285" i="35"/>
  <c r="AE285" i="35"/>
  <c r="AD285" i="35"/>
  <c r="AC285" i="35"/>
  <c r="AB285" i="35"/>
  <c r="AA285" i="35"/>
  <c r="Z285" i="35"/>
  <c r="Y285" i="35"/>
  <c r="X285" i="35"/>
  <c r="W285" i="35"/>
  <c r="V285" i="35"/>
  <c r="U285" i="35"/>
  <c r="T285" i="35"/>
  <c r="S285" i="35"/>
  <c r="R285" i="35"/>
  <c r="Q285" i="35"/>
  <c r="P285" i="35"/>
  <c r="O285" i="35"/>
  <c r="N285" i="35"/>
  <c r="M285" i="35"/>
  <c r="L285" i="35"/>
  <c r="K285" i="35"/>
  <c r="J285" i="35"/>
  <c r="I285" i="35"/>
  <c r="H285" i="35"/>
  <c r="G285" i="35"/>
  <c r="F285" i="35"/>
  <c r="B285" i="35"/>
  <c r="B320" i="35" s="1"/>
  <c r="B403" i="35" s="1"/>
  <c r="B439" i="35" s="1"/>
  <c r="AI284" i="35"/>
  <c r="AH284" i="35"/>
  <c r="AG284" i="35"/>
  <c r="AF284" i="35"/>
  <c r="AE284" i="35"/>
  <c r="AD284" i="35"/>
  <c r="AC284" i="35"/>
  <c r="AB284" i="35"/>
  <c r="AA284" i="35"/>
  <c r="Z284" i="35"/>
  <c r="Y284" i="35"/>
  <c r="X284" i="35"/>
  <c r="W284" i="35"/>
  <c r="V284" i="35"/>
  <c r="U284" i="35"/>
  <c r="T284" i="35"/>
  <c r="S284" i="35"/>
  <c r="R284" i="35"/>
  <c r="Q284" i="35"/>
  <c r="P284" i="35"/>
  <c r="O284" i="35"/>
  <c r="N284" i="35"/>
  <c r="M284" i="35"/>
  <c r="L284" i="35"/>
  <c r="K284" i="35"/>
  <c r="J284" i="35"/>
  <c r="I284" i="35"/>
  <c r="H284" i="35"/>
  <c r="G284" i="35"/>
  <c r="F284" i="35"/>
  <c r="B284" i="35"/>
  <c r="B319" i="35" s="1"/>
  <c r="B402" i="35" s="1"/>
  <c r="B438" i="35" s="1"/>
  <c r="AI283" i="35"/>
  <c r="AH283" i="35"/>
  <c r="AG283" i="35"/>
  <c r="AF283" i="35"/>
  <c r="AE283" i="35"/>
  <c r="AD283" i="35"/>
  <c r="AC283" i="35"/>
  <c r="AB283" i="35"/>
  <c r="AA283" i="35"/>
  <c r="Z283" i="35"/>
  <c r="Y283" i="35"/>
  <c r="X283" i="35"/>
  <c r="W283" i="35"/>
  <c r="V283" i="35"/>
  <c r="U283" i="35"/>
  <c r="T283" i="35"/>
  <c r="S283" i="35"/>
  <c r="R283" i="35"/>
  <c r="Q283" i="35"/>
  <c r="P283" i="35"/>
  <c r="O283" i="35"/>
  <c r="N283" i="35"/>
  <c r="M283" i="35"/>
  <c r="L283" i="35"/>
  <c r="K283" i="35"/>
  <c r="J283" i="35"/>
  <c r="I283" i="35"/>
  <c r="H283" i="35"/>
  <c r="G283" i="35"/>
  <c r="F283" i="35"/>
  <c r="B283" i="35"/>
  <c r="B318" i="35" s="1"/>
  <c r="B401" i="35" s="1"/>
  <c r="B437" i="35" s="1"/>
  <c r="AI282" i="35"/>
  <c r="AH282" i="35"/>
  <c r="AH281" i="35" s="1"/>
  <c r="AG282" i="35"/>
  <c r="AF282" i="35"/>
  <c r="AF281" i="35" s="1"/>
  <c r="AE282" i="35"/>
  <c r="AD282" i="35"/>
  <c r="AD281" i="35" s="1"/>
  <c r="AC282" i="35"/>
  <c r="AB282" i="35"/>
  <c r="AB281" i="35" s="1"/>
  <c r="AA282" i="35"/>
  <c r="Z282" i="35"/>
  <c r="Z281" i="35" s="1"/>
  <c r="Y282" i="35"/>
  <c r="X282" i="35"/>
  <c r="X281" i="35" s="1"/>
  <c r="W282" i="35"/>
  <c r="V282" i="35"/>
  <c r="V281" i="35" s="1"/>
  <c r="U282" i="35"/>
  <c r="T282" i="35"/>
  <c r="T281" i="35" s="1"/>
  <c r="S282" i="35"/>
  <c r="R282" i="35"/>
  <c r="R281" i="35" s="1"/>
  <c r="Q282" i="35"/>
  <c r="P282" i="35"/>
  <c r="P281" i="35" s="1"/>
  <c r="O282" i="35"/>
  <c r="N282" i="35"/>
  <c r="N281" i="35" s="1"/>
  <c r="M282" i="35"/>
  <c r="L282" i="35"/>
  <c r="L281" i="35" s="1"/>
  <c r="K282" i="35"/>
  <c r="J282" i="35"/>
  <c r="J281" i="35" s="1"/>
  <c r="I282" i="35"/>
  <c r="H282" i="35"/>
  <c r="H281" i="35" s="1"/>
  <c r="G282" i="35"/>
  <c r="F282" i="35"/>
  <c r="F281" i="35" s="1"/>
  <c r="B282" i="35"/>
  <c r="B317" i="35" s="1"/>
  <c r="B400" i="35" s="1"/>
  <c r="B436" i="35" s="1"/>
  <c r="AI281" i="35"/>
  <c r="AG281" i="35"/>
  <c r="AE281" i="35"/>
  <c r="AC281" i="35"/>
  <c r="AA281" i="35"/>
  <c r="Y281" i="35"/>
  <c r="W281" i="35"/>
  <c r="U281" i="35"/>
  <c r="S281" i="35"/>
  <c r="Q281" i="35"/>
  <c r="O281" i="35"/>
  <c r="M281" i="35"/>
  <c r="K281" i="35"/>
  <c r="I281" i="35"/>
  <c r="G281" i="35"/>
  <c r="AI280" i="35"/>
  <c r="AI315" i="35" s="1"/>
  <c r="AH280" i="35"/>
  <c r="AH315" i="35" s="1"/>
  <c r="AG280" i="35"/>
  <c r="AG315" i="35" s="1"/>
  <c r="AF280" i="35"/>
  <c r="AF315" i="35" s="1"/>
  <c r="AE280" i="35"/>
  <c r="AE315" i="35" s="1"/>
  <c r="AD280" i="35"/>
  <c r="AD315" i="35" s="1"/>
  <c r="AC280" i="35"/>
  <c r="AC315" i="35" s="1"/>
  <c r="AB280" i="35"/>
  <c r="AB315" i="35" s="1"/>
  <c r="AA280" i="35"/>
  <c r="AA315" i="35" s="1"/>
  <c r="Z280" i="35"/>
  <c r="Z315" i="35" s="1"/>
  <c r="Y280" i="35"/>
  <c r="Y315" i="35" s="1"/>
  <c r="X280" i="35"/>
  <c r="X315" i="35" s="1"/>
  <c r="W280" i="35"/>
  <c r="W315" i="35" s="1"/>
  <c r="V280" i="35"/>
  <c r="V315" i="35" s="1"/>
  <c r="U280" i="35"/>
  <c r="U315" i="35" s="1"/>
  <c r="T280" i="35"/>
  <c r="T315" i="35" s="1"/>
  <c r="S280" i="35"/>
  <c r="S315" i="35" s="1"/>
  <c r="R280" i="35"/>
  <c r="R315" i="35" s="1"/>
  <c r="Q280" i="35"/>
  <c r="Q315" i="35" s="1"/>
  <c r="P280" i="35"/>
  <c r="P315" i="35" s="1"/>
  <c r="O280" i="35"/>
  <c r="O315" i="35" s="1"/>
  <c r="N280" i="35"/>
  <c r="N315" i="35" s="1"/>
  <c r="M280" i="35"/>
  <c r="M315" i="35" s="1"/>
  <c r="L280" i="35"/>
  <c r="L315" i="35" s="1"/>
  <c r="K280" i="35"/>
  <c r="K315" i="35" s="1"/>
  <c r="J280" i="35"/>
  <c r="J315" i="35" s="1"/>
  <c r="I280" i="35"/>
  <c r="I315" i="35" s="1"/>
  <c r="H280" i="35"/>
  <c r="H315" i="35" s="1"/>
  <c r="G280" i="35"/>
  <c r="G315" i="35" s="1"/>
  <c r="F280" i="35"/>
  <c r="F315" i="35" s="1"/>
  <c r="B280" i="35"/>
  <c r="B315" i="35" s="1"/>
  <c r="B433" i="35" s="1"/>
  <c r="AI279" i="35"/>
  <c r="AH279" i="35"/>
  <c r="AG279" i="35"/>
  <c r="AF279" i="35"/>
  <c r="AE279" i="35"/>
  <c r="AD279" i="35"/>
  <c r="AC279" i="35"/>
  <c r="AB279" i="35"/>
  <c r="AA279" i="35"/>
  <c r="Z279" i="35"/>
  <c r="Y279" i="35"/>
  <c r="X279" i="35"/>
  <c r="W279" i="35"/>
  <c r="V279" i="35"/>
  <c r="U279" i="35"/>
  <c r="T279" i="35"/>
  <c r="S279" i="35"/>
  <c r="R279" i="35"/>
  <c r="Q279" i="35"/>
  <c r="P279" i="35"/>
  <c r="O279" i="35"/>
  <c r="N279" i="35"/>
  <c r="M279" i="35"/>
  <c r="L279" i="35"/>
  <c r="K279" i="35"/>
  <c r="J279" i="35"/>
  <c r="I279" i="35"/>
  <c r="H279" i="35"/>
  <c r="G279" i="35"/>
  <c r="F279" i="35"/>
  <c r="B279" i="35"/>
  <c r="B314" i="35" s="1"/>
  <c r="B432" i="35" s="1"/>
  <c r="AI278" i="35"/>
  <c r="AH278" i="35"/>
  <c r="AG278" i="35"/>
  <c r="AF278" i="35"/>
  <c r="AE278" i="35"/>
  <c r="AD278" i="35"/>
  <c r="AC278" i="35"/>
  <c r="AB278" i="35"/>
  <c r="AA278" i="35"/>
  <c r="Z278" i="35"/>
  <c r="Y278" i="35"/>
  <c r="X278" i="35"/>
  <c r="W278" i="35"/>
  <c r="V278" i="35"/>
  <c r="U278" i="35"/>
  <c r="T278" i="35"/>
  <c r="S278" i="35"/>
  <c r="R278" i="35"/>
  <c r="Q278" i="35"/>
  <c r="P278" i="35"/>
  <c r="O278" i="35"/>
  <c r="N278" i="35"/>
  <c r="M278" i="35"/>
  <c r="L278" i="35"/>
  <c r="K278" i="35"/>
  <c r="J278" i="35"/>
  <c r="I278" i="35"/>
  <c r="H278" i="35"/>
  <c r="G278" i="35"/>
  <c r="F278" i="35"/>
  <c r="B278" i="35"/>
  <c r="B313" i="35" s="1"/>
  <c r="B431" i="35" s="1"/>
  <c r="AI277" i="35"/>
  <c r="AH277" i="35"/>
  <c r="AH275" i="35" s="1"/>
  <c r="AG277" i="35"/>
  <c r="AF277" i="35"/>
  <c r="AE277" i="35"/>
  <c r="AD277" i="35"/>
  <c r="AD275" i="35" s="1"/>
  <c r="AC277" i="35"/>
  <c r="AB277" i="35"/>
  <c r="AA277" i="35"/>
  <c r="Z277" i="35"/>
  <c r="Z275" i="35" s="1"/>
  <c r="Y277" i="35"/>
  <c r="X277" i="35"/>
  <c r="W277" i="35"/>
  <c r="V277" i="35"/>
  <c r="V275" i="35" s="1"/>
  <c r="U277" i="35"/>
  <c r="T277" i="35"/>
  <c r="S277" i="35"/>
  <c r="R277" i="35"/>
  <c r="R275" i="35" s="1"/>
  <c r="Q277" i="35"/>
  <c r="P277" i="35"/>
  <c r="O277" i="35"/>
  <c r="N277" i="35"/>
  <c r="N275" i="35" s="1"/>
  <c r="M277" i="35"/>
  <c r="L277" i="35"/>
  <c r="K277" i="35"/>
  <c r="J277" i="35"/>
  <c r="J275" i="35" s="1"/>
  <c r="I277" i="35"/>
  <c r="H277" i="35"/>
  <c r="G277" i="35"/>
  <c r="F277" i="35"/>
  <c r="F275" i="35" s="1"/>
  <c r="B277" i="35"/>
  <c r="B312" i="35" s="1"/>
  <c r="B430" i="35" s="1"/>
  <c r="AI276" i="35"/>
  <c r="AI275" i="35" s="1"/>
  <c r="AH276" i="35"/>
  <c r="AG276" i="35"/>
  <c r="AG275" i="35" s="1"/>
  <c r="AF276" i="35"/>
  <c r="AE276" i="35"/>
  <c r="AE275" i="35" s="1"/>
  <c r="AD276" i="35"/>
  <c r="AC276" i="35"/>
  <c r="AC275" i="35" s="1"/>
  <c r="AB276" i="35"/>
  <c r="AA276" i="35"/>
  <c r="AA275" i="35" s="1"/>
  <c r="Z276" i="35"/>
  <c r="Y276" i="35"/>
  <c r="Y275" i="35" s="1"/>
  <c r="X276" i="35"/>
  <c r="W276" i="35"/>
  <c r="W275" i="35" s="1"/>
  <c r="V276" i="35"/>
  <c r="U276" i="35"/>
  <c r="U275" i="35" s="1"/>
  <c r="T276" i="35"/>
  <c r="S276" i="35"/>
  <c r="S275" i="35" s="1"/>
  <c r="R276" i="35"/>
  <c r="Q276" i="35"/>
  <c r="Q275" i="35" s="1"/>
  <c r="P276" i="35"/>
  <c r="O276" i="35"/>
  <c r="O275" i="35" s="1"/>
  <c r="N276" i="35"/>
  <c r="M276" i="35"/>
  <c r="M275" i="35" s="1"/>
  <c r="L276" i="35"/>
  <c r="K276" i="35"/>
  <c r="K275" i="35" s="1"/>
  <c r="J276" i="35"/>
  <c r="I276" i="35"/>
  <c r="I275" i="35" s="1"/>
  <c r="H276" i="35"/>
  <c r="G276" i="35"/>
  <c r="G275" i="35" s="1"/>
  <c r="F276" i="35"/>
  <c r="B276" i="35"/>
  <c r="B311" i="35" s="1"/>
  <c r="B429" i="35" s="1"/>
  <c r="AF275" i="35"/>
  <c r="AB275" i="35"/>
  <c r="X275" i="35"/>
  <c r="T275" i="35"/>
  <c r="P275" i="35"/>
  <c r="L275" i="35"/>
  <c r="H275" i="35"/>
  <c r="E275" i="35"/>
  <c r="E267" i="35"/>
  <c r="E286" i="35" s="1"/>
  <c r="F195" i="35"/>
  <c r="F221" i="35" s="1"/>
  <c r="F235" i="35" s="1"/>
  <c r="F259" i="35" s="1"/>
  <c r="F194" i="35"/>
  <c r="F220" i="35" s="1"/>
  <c r="F234" i="35" s="1"/>
  <c r="F258" i="35" s="1"/>
  <c r="N177" i="35"/>
  <c r="O177" i="35" s="1"/>
  <c r="M177" i="35"/>
  <c r="L177" i="35"/>
  <c r="AI176" i="35"/>
  <c r="AI226" i="35" s="1"/>
  <c r="AH176" i="35"/>
  <c r="AH226" i="35" s="1"/>
  <c r="AG176" i="35"/>
  <c r="AG226" i="35" s="1"/>
  <c r="AF176" i="35"/>
  <c r="AF226" i="35" s="1"/>
  <c r="AE176" i="35"/>
  <c r="AE226" i="35" s="1"/>
  <c r="AD176" i="35"/>
  <c r="AD226" i="35" s="1"/>
  <c r="AC176" i="35"/>
  <c r="AC226" i="35" s="1"/>
  <c r="AB176" i="35"/>
  <c r="AB226" i="35" s="1"/>
  <c r="AA176" i="35"/>
  <c r="AA226" i="35" s="1"/>
  <c r="N176" i="35"/>
  <c r="N226" i="35" s="1"/>
  <c r="M176" i="35"/>
  <c r="M226" i="35" s="1"/>
  <c r="L176" i="35"/>
  <c r="L226" i="35" s="1"/>
  <c r="K176" i="35"/>
  <c r="K226" i="35" s="1"/>
  <c r="J176" i="35"/>
  <c r="J226" i="35" s="1"/>
  <c r="I176" i="35"/>
  <c r="I226" i="35" s="1"/>
  <c r="H176" i="35"/>
  <c r="H226" i="35" s="1"/>
  <c r="G176" i="35"/>
  <c r="G226" i="35" s="1"/>
  <c r="F176" i="35"/>
  <c r="F226" i="35" s="1"/>
  <c r="AG175" i="35"/>
  <c r="AF175" i="35"/>
  <c r="AC175" i="35"/>
  <c r="AB175" i="35"/>
  <c r="M175" i="35"/>
  <c r="L175" i="35"/>
  <c r="I175" i="35"/>
  <c r="H175" i="35"/>
  <c r="AI173" i="35"/>
  <c r="AH173" i="35"/>
  <c r="AG173" i="35"/>
  <c r="AF173" i="35"/>
  <c r="AE173" i="35"/>
  <c r="AD173" i="35"/>
  <c r="AC173" i="35"/>
  <c r="AB173" i="35"/>
  <c r="AA173" i="35"/>
  <c r="Z173" i="35"/>
  <c r="Y173" i="35"/>
  <c r="X173" i="35"/>
  <c r="W173" i="35"/>
  <c r="V173" i="35"/>
  <c r="U173" i="35"/>
  <c r="T173" i="35"/>
  <c r="S173" i="35"/>
  <c r="R173" i="35"/>
  <c r="Q173" i="35"/>
  <c r="P173" i="35"/>
  <c r="O173" i="35"/>
  <c r="N173" i="35"/>
  <c r="M173" i="35"/>
  <c r="L173" i="35"/>
  <c r="K173" i="35"/>
  <c r="J173" i="35"/>
  <c r="I173" i="35"/>
  <c r="H173" i="35"/>
  <c r="G173" i="35"/>
  <c r="F173" i="35"/>
  <c r="H169" i="35"/>
  <c r="H195" i="35" s="1"/>
  <c r="H221" i="35" s="1"/>
  <c r="H235" i="35" s="1"/>
  <c r="H259" i="35" s="1"/>
  <c r="H293" i="35" s="1"/>
  <c r="H381" i="35" s="1"/>
  <c r="H409" i="35" s="1"/>
  <c r="H449" i="35" s="1"/>
  <c r="G169" i="35"/>
  <c r="G195" i="35" s="1"/>
  <c r="G221" i="35" s="1"/>
  <c r="G235" i="35" s="1"/>
  <c r="G259" i="35" s="1"/>
  <c r="G293" i="35" s="1"/>
  <c r="G381" i="35" s="1"/>
  <c r="G409" i="35" s="1"/>
  <c r="G449" i="35" s="1"/>
  <c r="G168" i="35"/>
  <c r="G194" i="35" s="1"/>
  <c r="G220" i="35" s="1"/>
  <c r="G234" i="35" s="1"/>
  <c r="G258" i="35" s="1"/>
  <c r="M152" i="35"/>
  <c r="N152" i="35" s="1"/>
  <c r="L152" i="35"/>
  <c r="AI151" i="35"/>
  <c r="AH151" i="35"/>
  <c r="AG151" i="35"/>
  <c r="AG150" i="35" s="1"/>
  <c r="AG201" i="35" s="1"/>
  <c r="AF151" i="35"/>
  <c r="AE151" i="35"/>
  <c r="AD151" i="35"/>
  <c r="AC151" i="35"/>
  <c r="AB151" i="35"/>
  <c r="AA151" i="35"/>
  <c r="M151" i="35"/>
  <c r="L151" i="35"/>
  <c r="K151" i="35"/>
  <c r="J151" i="35"/>
  <c r="I151" i="35"/>
  <c r="I150" i="35" s="1"/>
  <c r="I201" i="35" s="1"/>
  <c r="H151" i="35"/>
  <c r="G151" i="35"/>
  <c r="F151" i="35"/>
  <c r="AI150" i="35"/>
  <c r="AH150" i="35"/>
  <c r="AF150" i="35"/>
  <c r="AF201" i="35" s="1"/>
  <c r="AE150" i="35"/>
  <c r="AB150" i="35"/>
  <c r="AB201" i="35" s="1"/>
  <c r="AA150" i="35"/>
  <c r="L150" i="35"/>
  <c r="L201" i="35" s="1"/>
  <c r="K150" i="35"/>
  <c r="J150" i="35"/>
  <c r="H150" i="35"/>
  <c r="H201" i="35" s="1"/>
  <c r="G150" i="35"/>
  <c r="AI148" i="35"/>
  <c r="AI199" i="35" s="1"/>
  <c r="AH148" i="35"/>
  <c r="AH199" i="35" s="1"/>
  <c r="AG148" i="35"/>
  <c r="AG199" i="35" s="1"/>
  <c r="AF148" i="35"/>
  <c r="AF199" i="35" s="1"/>
  <c r="AE148" i="35"/>
  <c r="AE199" i="35" s="1"/>
  <c r="AD148" i="35"/>
  <c r="AD199" i="35" s="1"/>
  <c r="AC148" i="35"/>
  <c r="AC199" i="35" s="1"/>
  <c r="AB148" i="35"/>
  <c r="AB199" i="35" s="1"/>
  <c r="AA148" i="35"/>
  <c r="AA199" i="35" s="1"/>
  <c r="Z148" i="35"/>
  <c r="Z199" i="35" s="1"/>
  <c r="Y148" i="35"/>
  <c r="Y199" i="35" s="1"/>
  <c r="X148" i="35"/>
  <c r="X199" i="35" s="1"/>
  <c r="W148" i="35"/>
  <c r="W199" i="35" s="1"/>
  <c r="V148" i="35"/>
  <c r="V199" i="35" s="1"/>
  <c r="U148" i="35"/>
  <c r="U199" i="35" s="1"/>
  <c r="T148" i="35"/>
  <c r="T199" i="35" s="1"/>
  <c r="S148" i="35"/>
  <c r="S199" i="35" s="1"/>
  <c r="R148" i="35"/>
  <c r="R199" i="35" s="1"/>
  <c r="Q148" i="35"/>
  <c r="Q199" i="35" s="1"/>
  <c r="P148" i="35"/>
  <c r="P199" i="35" s="1"/>
  <c r="O148" i="35"/>
  <c r="O199" i="35" s="1"/>
  <c r="N148" i="35"/>
  <c r="N199" i="35" s="1"/>
  <c r="M148" i="35"/>
  <c r="M199" i="35" s="1"/>
  <c r="L148" i="35"/>
  <c r="L199" i="35" s="1"/>
  <c r="K148" i="35"/>
  <c r="K199" i="35" s="1"/>
  <c r="J148" i="35"/>
  <c r="J199" i="35" s="1"/>
  <c r="I148" i="35"/>
  <c r="I199" i="35" s="1"/>
  <c r="H148" i="35"/>
  <c r="H199" i="35" s="1"/>
  <c r="G148" i="35"/>
  <c r="G199" i="35" s="1"/>
  <c r="F148" i="35"/>
  <c r="F199" i="35" s="1"/>
  <c r="G144" i="35"/>
  <c r="H144" i="35" s="1"/>
  <c r="I144" i="35" s="1"/>
  <c r="J144" i="35" s="1"/>
  <c r="K144" i="35" s="1"/>
  <c r="L144" i="35" s="1"/>
  <c r="M144" i="35" s="1"/>
  <c r="N144" i="35" s="1"/>
  <c r="O144" i="35" s="1"/>
  <c r="P144" i="35" s="1"/>
  <c r="Q144" i="35" s="1"/>
  <c r="R144" i="35" s="1"/>
  <c r="S144" i="35" s="1"/>
  <c r="T144" i="35" s="1"/>
  <c r="U144" i="35" s="1"/>
  <c r="V144" i="35" s="1"/>
  <c r="W144" i="35" s="1"/>
  <c r="X144" i="35" s="1"/>
  <c r="Y144" i="35" s="1"/>
  <c r="Z144" i="35" s="1"/>
  <c r="AA144" i="35" s="1"/>
  <c r="AB144" i="35" s="1"/>
  <c r="AC144" i="35" s="1"/>
  <c r="AD144" i="35" s="1"/>
  <c r="AE144" i="35" s="1"/>
  <c r="AF144" i="35" s="1"/>
  <c r="AG144" i="35" s="1"/>
  <c r="AH144" i="35" s="1"/>
  <c r="AI144" i="35" s="1"/>
  <c r="H143" i="35"/>
  <c r="I143" i="35" s="1"/>
  <c r="J143" i="35" s="1"/>
  <c r="K143" i="35" s="1"/>
  <c r="L143" i="35" s="1"/>
  <c r="M143" i="35" s="1"/>
  <c r="N143" i="35" s="1"/>
  <c r="O143" i="35" s="1"/>
  <c r="P143" i="35" s="1"/>
  <c r="Q143" i="35" s="1"/>
  <c r="R143" i="35" s="1"/>
  <c r="S143" i="35" s="1"/>
  <c r="T143" i="35" s="1"/>
  <c r="U143" i="35" s="1"/>
  <c r="V143" i="35" s="1"/>
  <c r="W143" i="35" s="1"/>
  <c r="X143" i="35" s="1"/>
  <c r="Y143" i="35" s="1"/>
  <c r="Z143" i="35" s="1"/>
  <c r="AA143" i="35" s="1"/>
  <c r="AB143" i="35" s="1"/>
  <c r="AC143" i="35" s="1"/>
  <c r="AD143" i="35" s="1"/>
  <c r="AE143" i="35" s="1"/>
  <c r="AF143" i="35" s="1"/>
  <c r="AG143" i="35" s="1"/>
  <c r="AH143" i="35" s="1"/>
  <c r="AI143" i="35" s="1"/>
  <c r="G143" i="35"/>
  <c r="B100" i="35"/>
  <c r="F60" i="35"/>
  <c r="F83" i="35" s="1"/>
  <c r="F95" i="35" s="1"/>
  <c r="F118" i="35" s="1"/>
  <c r="F59" i="35"/>
  <c r="F82" i="35" s="1"/>
  <c r="F94" i="35" s="1"/>
  <c r="F117" i="35" s="1"/>
  <c r="H56" i="35"/>
  <c r="H190" i="35" s="1"/>
  <c r="G56" i="35"/>
  <c r="G190" i="35" s="1"/>
  <c r="F56" i="35"/>
  <c r="F190" i="35" s="1"/>
  <c r="H55" i="35"/>
  <c r="H189" i="35" s="1"/>
  <c r="G55" i="35"/>
  <c r="G189" i="35" s="1"/>
  <c r="F55" i="35"/>
  <c r="F189" i="35" s="1"/>
  <c r="H54" i="35"/>
  <c r="H188" i="35" s="1"/>
  <c r="G54" i="35"/>
  <c r="G188" i="35" s="1"/>
  <c r="F54" i="35"/>
  <c r="F188" i="35" s="1"/>
  <c r="H53" i="35"/>
  <c r="H187" i="35" s="1"/>
  <c r="G53" i="35"/>
  <c r="G187" i="35" s="1"/>
  <c r="F53" i="35"/>
  <c r="F187" i="35" s="1"/>
  <c r="H52" i="35"/>
  <c r="H186" i="35" s="1"/>
  <c r="G52" i="35"/>
  <c r="G186" i="35" s="1"/>
  <c r="F52" i="35"/>
  <c r="F186" i="35" s="1"/>
  <c r="H51" i="35"/>
  <c r="G51" i="35"/>
  <c r="F51" i="35"/>
  <c r="H50" i="35"/>
  <c r="H184" i="35" s="1"/>
  <c r="G50" i="35"/>
  <c r="G184" i="35" s="1"/>
  <c r="F50" i="35"/>
  <c r="F184" i="35" s="1"/>
  <c r="H49" i="35"/>
  <c r="H183" i="35" s="1"/>
  <c r="G49" i="35"/>
  <c r="G183" i="35" s="1"/>
  <c r="G182" i="35" s="1"/>
  <c r="G181" i="35" s="1"/>
  <c r="F49" i="35"/>
  <c r="F183" i="35" s="1"/>
  <c r="F182" i="35" s="1"/>
  <c r="F181" i="35" s="1"/>
  <c r="H48" i="35"/>
  <c r="H47" i="35" s="1"/>
  <c r="H46" i="35"/>
  <c r="H180" i="35" s="1"/>
  <c r="G46" i="35"/>
  <c r="G180" i="35" s="1"/>
  <c r="F46" i="35"/>
  <c r="F180" i="35" s="1"/>
  <c r="H45" i="35"/>
  <c r="H179" i="35" s="1"/>
  <c r="G45" i="35"/>
  <c r="G179" i="35" s="1"/>
  <c r="F45" i="35"/>
  <c r="F179" i="35" s="1"/>
  <c r="H44" i="35"/>
  <c r="H178" i="35" s="1"/>
  <c r="G44" i="35"/>
  <c r="G178" i="35" s="1"/>
  <c r="F44" i="35"/>
  <c r="F178" i="35" s="1"/>
  <c r="B44" i="35"/>
  <c r="H43" i="35"/>
  <c r="G43" i="35"/>
  <c r="F43" i="35"/>
  <c r="I42" i="35"/>
  <c r="I172" i="35" s="1"/>
  <c r="H42" i="35"/>
  <c r="H172" i="35" s="1"/>
  <c r="G42" i="35"/>
  <c r="G172" i="35" s="1"/>
  <c r="F42" i="35"/>
  <c r="F172" i="35" s="1"/>
  <c r="H41" i="35"/>
  <c r="I41" i="35" s="1"/>
  <c r="G41" i="35"/>
  <c r="G40" i="35" s="1"/>
  <c r="G39" i="35"/>
  <c r="G60" i="35" s="1"/>
  <c r="G83" i="35" s="1"/>
  <c r="G95" i="35" s="1"/>
  <c r="G118" i="35" s="1"/>
  <c r="H38" i="35"/>
  <c r="G38" i="35"/>
  <c r="G59" i="35" s="1"/>
  <c r="G82" i="35" s="1"/>
  <c r="G94" i="35" s="1"/>
  <c r="G117" i="35" s="1"/>
  <c r="H35" i="35"/>
  <c r="G35" i="35"/>
  <c r="F35" i="35"/>
  <c r="F165" i="35" s="1"/>
  <c r="F215" i="35" s="1"/>
  <c r="F253" i="35" s="1"/>
  <c r="F274" i="35" s="1"/>
  <c r="J34" i="35"/>
  <c r="I34" i="35"/>
  <c r="H34" i="35"/>
  <c r="H164" i="35" s="1"/>
  <c r="H214" i="35" s="1"/>
  <c r="H252" i="35" s="1"/>
  <c r="H273" i="35" s="1"/>
  <c r="G34" i="35"/>
  <c r="G164" i="35" s="1"/>
  <c r="G214" i="35" s="1"/>
  <c r="G252" i="35" s="1"/>
  <c r="G273" i="35" s="1"/>
  <c r="F34" i="35"/>
  <c r="H33" i="35"/>
  <c r="G33" i="35"/>
  <c r="F33" i="35"/>
  <c r="F163" i="35" s="1"/>
  <c r="F213" i="35" s="1"/>
  <c r="F251" i="35" s="1"/>
  <c r="F272" i="35" s="1"/>
  <c r="I32" i="35"/>
  <c r="J32" i="35" s="1"/>
  <c r="H32" i="35"/>
  <c r="H162" i="35" s="1"/>
  <c r="H212" i="35" s="1"/>
  <c r="H250" i="35" s="1"/>
  <c r="H271" i="35" s="1"/>
  <c r="G32" i="35"/>
  <c r="G162" i="35" s="1"/>
  <c r="G212" i="35" s="1"/>
  <c r="G250" i="35" s="1"/>
  <c r="G271" i="35" s="1"/>
  <c r="F32" i="35"/>
  <c r="H31" i="35"/>
  <c r="G31" i="35"/>
  <c r="F31" i="35"/>
  <c r="F161" i="35" s="1"/>
  <c r="F211" i="35" s="1"/>
  <c r="F249" i="35" s="1"/>
  <c r="J30" i="35"/>
  <c r="I30" i="35"/>
  <c r="H30" i="35"/>
  <c r="H72" i="35" s="1"/>
  <c r="H107" i="35" s="1"/>
  <c r="G30" i="35"/>
  <c r="G72" i="35" s="1"/>
  <c r="G107" i="35" s="1"/>
  <c r="F30" i="35"/>
  <c r="I29" i="35"/>
  <c r="H29" i="35"/>
  <c r="G29" i="35"/>
  <c r="F29" i="35"/>
  <c r="F159" i="35" s="1"/>
  <c r="F209" i="35" s="1"/>
  <c r="I28" i="35"/>
  <c r="H28" i="35"/>
  <c r="H158" i="35" s="1"/>
  <c r="G28" i="35"/>
  <c r="G27" i="35" s="1"/>
  <c r="G26" i="35" s="1"/>
  <c r="F28" i="35"/>
  <c r="H27" i="35"/>
  <c r="H26" i="35" s="1"/>
  <c r="I25" i="35"/>
  <c r="H25" i="35"/>
  <c r="H155" i="35" s="1"/>
  <c r="H205" i="35" s="1"/>
  <c r="H243" i="35" s="1"/>
  <c r="H266" i="35" s="1"/>
  <c r="G25" i="35"/>
  <c r="G155" i="35" s="1"/>
  <c r="G205" i="35" s="1"/>
  <c r="G243" i="35" s="1"/>
  <c r="G266" i="35" s="1"/>
  <c r="F25" i="35"/>
  <c r="F155" i="35" s="1"/>
  <c r="F205" i="35" s="1"/>
  <c r="F243" i="35" s="1"/>
  <c r="F266" i="35" s="1"/>
  <c r="H24" i="35"/>
  <c r="H154" i="35" s="1"/>
  <c r="H204" i="35" s="1"/>
  <c r="H242" i="35" s="1"/>
  <c r="H265" i="35" s="1"/>
  <c r="G24" i="35"/>
  <c r="G154" i="35" s="1"/>
  <c r="G204" i="35" s="1"/>
  <c r="G242" i="35" s="1"/>
  <c r="G265" i="35" s="1"/>
  <c r="F24" i="35"/>
  <c r="F154" i="35" s="1"/>
  <c r="F204" i="35" s="1"/>
  <c r="F242" i="35" s="1"/>
  <c r="F265" i="35" s="1"/>
  <c r="H23" i="35"/>
  <c r="H153" i="35" s="1"/>
  <c r="H203" i="35" s="1"/>
  <c r="H241" i="35" s="1"/>
  <c r="H264" i="35" s="1"/>
  <c r="G23" i="35"/>
  <c r="G153" i="35" s="1"/>
  <c r="G203" i="35" s="1"/>
  <c r="G241" i="35" s="1"/>
  <c r="G264" i="35" s="1"/>
  <c r="F23" i="35"/>
  <c r="F153" i="35" s="1"/>
  <c r="F203" i="35" s="1"/>
  <c r="F241" i="35" s="1"/>
  <c r="F264" i="35" s="1"/>
  <c r="H22" i="35"/>
  <c r="G22" i="35"/>
  <c r="F22" i="35"/>
  <c r="H21" i="35"/>
  <c r="H147" i="35" s="1"/>
  <c r="G21" i="35"/>
  <c r="G147" i="35" s="1"/>
  <c r="F21" i="35"/>
  <c r="F147" i="35" s="1"/>
  <c r="H20" i="35"/>
  <c r="F20" i="35"/>
  <c r="H19" i="35"/>
  <c r="H36" i="35" s="1"/>
  <c r="F19" i="35"/>
  <c r="H18" i="35"/>
  <c r="I18" i="35" s="1"/>
  <c r="J18" i="35" s="1"/>
  <c r="K18" i="35" s="1"/>
  <c r="L18" i="35" s="1"/>
  <c r="M18" i="35" s="1"/>
  <c r="N18" i="35" s="1"/>
  <c r="O18" i="35" s="1"/>
  <c r="P18" i="35" s="1"/>
  <c r="Q18" i="35" s="1"/>
  <c r="R18" i="35" s="1"/>
  <c r="S18" i="35" s="1"/>
  <c r="T18" i="35" s="1"/>
  <c r="U18" i="35" s="1"/>
  <c r="V18" i="35" s="1"/>
  <c r="W18" i="35" s="1"/>
  <c r="X18" i="35" s="1"/>
  <c r="Y18" i="35" s="1"/>
  <c r="Z18" i="35" s="1"/>
  <c r="AA18" i="35" s="1"/>
  <c r="AB18" i="35" s="1"/>
  <c r="AC18" i="35" s="1"/>
  <c r="AD18" i="35" s="1"/>
  <c r="AE18" i="35" s="1"/>
  <c r="AF18" i="35" s="1"/>
  <c r="AG18" i="35" s="1"/>
  <c r="AH18" i="35" s="1"/>
  <c r="AI18" i="35" s="1"/>
  <c r="G18" i="35"/>
  <c r="G17" i="35"/>
  <c r="H17" i="35" s="1"/>
  <c r="I17" i="35" s="1"/>
  <c r="J17" i="35" s="1"/>
  <c r="K17" i="35" s="1"/>
  <c r="L17" i="35" s="1"/>
  <c r="M17" i="35" s="1"/>
  <c r="N17" i="35" s="1"/>
  <c r="O17" i="35" s="1"/>
  <c r="P17" i="35" s="1"/>
  <c r="Q17" i="35" s="1"/>
  <c r="R17" i="35" s="1"/>
  <c r="S17" i="35" s="1"/>
  <c r="T17" i="35" s="1"/>
  <c r="U17" i="35" s="1"/>
  <c r="V17" i="35" s="1"/>
  <c r="W17" i="35" s="1"/>
  <c r="X17" i="35" s="1"/>
  <c r="Y17" i="35" s="1"/>
  <c r="Z17" i="35" s="1"/>
  <c r="AA17" i="35" s="1"/>
  <c r="AB17" i="35" s="1"/>
  <c r="AC17" i="35" s="1"/>
  <c r="AD17" i="35" s="1"/>
  <c r="AE17" i="35" s="1"/>
  <c r="AF17" i="35" s="1"/>
  <c r="AG17" i="35" s="1"/>
  <c r="AH17" i="35" s="1"/>
  <c r="AI17" i="35" s="1"/>
  <c r="E4" i="35"/>
  <c r="C512" i="34"/>
  <c r="B512" i="34"/>
  <c r="B511" i="34"/>
  <c r="B510" i="34"/>
  <c r="B509" i="34"/>
  <c r="B508" i="34"/>
  <c r="A481" i="34"/>
  <c r="A482" i="34" s="1"/>
  <c r="A483" i="34" s="1"/>
  <c r="A484" i="34" s="1"/>
  <c r="AU474" i="34"/>
  <c r="AT474" i="34"/>
  <c r="AS474" i="34"/>
  <c r="AR474" i="34"/>
  <c r="AQ474" i="34"/>
  <c r="AP474" i="34"/>
  <c r="AO474" i="34"/>
  <c r="AN474" i="34"/>
  <c r="AM474" i="34"/>
  <c r="AL474" i="34"/>
  <c r="AK474" i="34"/>
  <c r="AJ474" i="34"/>
  <c r="A470" i="34"/>
  <c r="AI465" i="34"/>
  <c r="AJ465" i="34" s="1"/>
  <c r="AK465" i="34" s="1"/>
  <c r="AL465" i="34" s="1"/>
  <c r="AM465" i="34" s="1"/>
  <c r="AN465" i="34" s="1"/>
  <c r="AO465" i="34" s="1"/>
  <c r="AP465" i="34" s="1"/>
  <c r="AQ465" i="34" s="1"/>
  <c r="AR465" i="34" s="1"/>
  <c r="AS465" i="34" s="1"/>
  <c r="AT465" i="34" s="1"/>
  <c r="AU465" i="34" s="1"/>
  <c r="AH465" i="34"/>
  <c r="AG465" i="34"/>
  <c r="AF465" i="34"/>
  <c r="AE465" i="34"/>
  <c r="AD465" i="34"/>
  <c r="AC465" i="34"/>
  <c r="AB465" i="34"/>
  <c r="AA465" i="34"/>
  <c r="Z465" i="34"/>
  <c r="Y465" i="34"/>
  <c r="X465" i="34"/>
  <c r="W465" i="34"/>
  <c r="V465" i="34"/>
  <c r="U465" i="34"/>
  <c r="T465" i="34"/>
  <c r="S465" i="34"/>
  <c r="R465" i="34"/>
  <c r="Q465" i="34"/>
  <c r="P465" i="34"/>
  <c r="O465" i="34"/>
  <c r="N465" i="34"/>
  <c r="M465" i="34"/>
  <c r="L465" i="34"/>
  <c r="K465" i="34"/>
  <c r="AI464" i="34"/>
  <c r="AJ464" i="34" s="1"/>
  <c r="AK464" i="34" s="1"/>
  <c r="AL464" i="34" s="1"/>
  <c r="AM464" i="34" s="1"/>
  <c r="AN464" i="34" s="1"/>
  <c r="AO464" i="34" s="1"/>
  <c r="AP464" i="34" s="1"/>
  <c r="AQ464" i="34" s="1"/>
  <c r="AR464" i="34" s="1"/>
  <c r="AS464" i="34" s="1"/>
  <c r="AT464" i="34" s="1"/>
  <c r="AU464" i="34" s="1"/>
  <c r="AH464" i="34"/>
  <c r="AG464" i="34"/>
  <c r="AF464" i="34"/>
  <c r="AE464" i="34"/>
  <c r="AD464" i="34"/>
  <c r="AC464" i="34"/>
  <c r="AB464" i="34"/>
  <c r="AA464" i="34"/>
  <c r="Z464" i="34"/>
  <c r="Y464" i="34"/>
  <c r="X464" i="34"/>
  <c r="W464" i="34"/>
  <c r="V464" i="34"/>
  <c r="U464" i="34"/>
  <c r="T464" i="34"/>
  <c r="S464" i="34"/>
  <c r="R464" i="34"/>
  <c r="Q464" i="34"/>
  <c r="P464" i="34"/>
  <c r="O464" i="34"/>
  <c r="N464" i="34"/>
  <c r="M464" i="34"/>
  <c r="L464" i="34"/>
  <c r="K464" i="34"/>
  <c r="L463" i="34"/>
  <c r="L462" i="34" s="1"/>
  <c r="L450" i="34" s="1"/>
  <c r="K463" i="34"/>
  <c r="K462" i="34"/>
  <c r="J462" i="34"/>
  <c r="I462" i="34"/>
  <c r="H462" i="34"/>
  <c r="G462" i="34"/>
  <c r="F462" i="34"/>
  <c r="AI461" i="34"/>
  <c r="AJ461" i="34" s="1"/>
  <c r="AK461" i="34" s="1"/>
  <c r="AL461" i="34" s="1"/>
  <c r="AM461" i="34" s="1"/>
  <c r="AN461" i="34" s="1"/>
  <c r="AO461" i="34" s="1"/>
  <c r="AP461" i="34" s="1"/>
  <c r="AQ461" i="34" s="1"/>
  <c r="AR461" i="34" s="1"/>
  <c r="AS461" i="34" s="1"/>
  <c r="AT461" i="34" s="1"/>
  <c r="AU461" i="34" s="1"/>
  <c r="AH461" i="34"/>
  <c r="AG461" i="34"/>
  <c r="AF461" i="34"/>
  <c r="AE461" i="34"/>
  <c r="AD461" i="34"/>
  <c r="AC461" i="34"/>
  <c r="AB461" i="34"/>
  <c r="AA461" i="34"/>
  <c r="Z461" i="34"/>
  <c r="Y461" i="34"/>
  <c r="X461" i="34"/>
  <c r="W461" i="34"/>
  <c r="V461" i="34"/>
  <c r="U461" i="34"/>
  <c r="T461" i="34"/>
  <c r="S461" i="34"/>
  <c r="R461" i="34"/>
  <c r="Q461" i="34"/>
  <c r="P461" i="34"/>
  <c r="O461" i="34"/>
  <c r="N461" i="34"/>
  <c r="M461" i="34"/>
  <c r="L461" i="34"/>
  <c r="K461" i="34"/>
  <c r="J461" i="34"/>
  <c r="I461" i="34"/>
  <c r="H461" i="34"/>
  <c r="G461" i="34"/>
  <c r="F461" i="34"/>
  <c r="AI460" i="34"/>
  <c r="AJ460" i="34" s="1"/>
  <c r="AK460" i="34" s="1"/>
  <c r="AL460" i="34" s="1"/>
  <c r="AM460" i="34" s="1"/>
  <c r="AN460" i="34" s="1"/>
  <c r="AO460" i="34" s="1"/>
  <c r="AP460" i="34" s="1"/>
  <c r="AQ460" i="34" s="1"/>
  <c r="AR460" i="34" s="1"/>
  <c r="AS460" i="34" s="1"/>
  <c r="AT460" i="34" s="1"/>
  <c r="AU460" i="34" s="1"/>
  <c r="AH460" i="34"/>
  <c r="AG460" i="34"/>
  <c r="AF460" i="34"/>
  <c r="AE460" i="34"/>
  <c r="AD460" i="34"/>
  <c r="AC460" i="34"/>
  <c r="AB460" i="34"/>
  <c r="AA460" i="34"/>
  <c r="Z460" i="34"/>
  <c r="Y460" i="34"/>
  <c r="X460" i="34"/>
  <c r="W460" i="34"/>
  <c r="V460" i="34"/>
  <c r="U460" i="34"/>
  <c r="T460" i="34"/>
  <c r="S460" i="34"/>
  <c r="R460" i="34"/>
  <c r="Q460" i="34"/>
  <c r="P460" i="34"/>
  <c r="O460" i="34"/>
  <c r="N460" i="34"/>
  <c r="M460" i="34"/>
  <c r="L460" i="34"/>
  <c r="K460" i="34"/>
  <c r="G460" i="34"/>
  <c r="F460" i="34"/>
  <c r="AI459" i="34"/>
  <c r="AJ459" i="34" s="1"/>
  <c r="AK459" i="34" s="1"/>
  <c r="AL459" i="34" s="1"/>
  <c r="AM459" i="34" s="1"/>
  <c r="AN459" i="34" s="1"/>
  <c r="AO459" i="34" s="1"/>
  <c r="AP459" i="34" s="1"/>
  <c r="AQ459" i="34" s="1"/>
  <c r="AR459" i="34" s="1"/>
  <c r="AS459" i="34" s="1"/>
  <c r="AT459" i="34" s="1"/>
  <c r="AU459" i="34" s="1"/>
  <c r="AH459" i="34"/>
  <c r="AG459" i="34"/>
  <c r="AF459" i="34"/>
  <c r="AE459" i="34"/>
  <c r="AD459" i="34"/>
  <c r="AC459" i="34"/>
  <c r="AB459" i="34"/>
  <c r="AA459" i="34"/>
  <c r="Z459" i="34"/>
  <c r="Y459" i="34"/>
  <c r="X459" i="34"/>
  <c r="W459" i="34"/>
  <c r="V459" i="34"/>
  <c r="U459" i="34"/>
  <c r="T459" i="34"/>
  <c r="S459" i="34"/>
  <c r="R459" i="34"/>
  <c r="Q459" i="34"/>
  <c r="P459" i="34"/>
  <c r="O459" i="34"/>
  <c r="N459" i="34"/>
  <c r="M459" i="34"/>
  <c r="L459" i="34"/>
  <c r="K459" i="34"/>
  <c r="J459" i="34"/>
  <c r="I459" i="34"/>
  <c r="H459" i="34"/>
  <c r="G459" i="34"/>
  <c r="F459" i="34"/>
  <c r="D459" i="34" s="1"/>
  <c r="H458" i="34"/>
  <c r="H457" i="34" s="1"/>
  <c r="AI456" i="34"/>
  <c r="AJ456" i="34" s="1"/>
  <c r="AK456" i="34" s="1"/>
  <c r="AL456" i="34" s="1"/>
  <c r="AM456" i="34" s="1"/>
  <c r="AN456" i="34" s="1"/>
  <c r="AO456" i="34" s="1"/>
  <c r="AP456" i="34" s="1"/>
  <c r="AQ456" i="34" s="1"/>
  <c r="AR456" i="34" s="1"/>
  <c r="AS456" i="34" s="1"/>
  <c r="AT456" i="34" s="1"/>
  <c r="AU456" i="34" s="1"/>
  <c r="AH456" i="34"/>
  <c r="AG456" i="34"/>
  <c r="AF456" i="34"/>
  <c r="AE456" i="34"/>
  <c r="AD456" i="34"/>
  <c r="AC456" i="34"/>
  <c r="AB456" i="34"/>
  <c r="AA456" i="34"/>
  <c r="Z456" i="34"/>
  <c r="Y456" i="34"/>
  <c r="X456" i="34"/>
  <c r="W456" i="34"/>
  <c r="V456" i="34"/>
  <c r="U456" i="34"/>
  <c r="T456" i="34"/>
  <c r="S456" i="34"/>
  <c r="R456" i="34"/>
  <c r="Q456" i="34"/>
  <c r="P456" i="34"/>
  <c r="O456" i="34"/>
  <c r="N456" i="34"/>
  <c r="M456" i="34"/>
  <c r="L456" i="34"/>
  <c r="K456" i="34"/>
  <c r="K458" i="34" s="1"/>
  <c r="K457" i="34" s="1"/>
  <c r="K450" i="34" s="1"/>
  <c r="AI455" i="34"/>
  <c r="AJ455" i="34" s="1"/>
  <c r="AK455" i="34" s="1"/>
  <c r="AL455" i="34" s="1"/>
  <c r="AM455" i="34" s="1"/>
  <c r="AN455" i="34" s="1"/>
  <c r="AO455" i="34" s="1"/>
  <c r="AP455" i="34" s="1"/>
  <c r="AQ455" i="34" s="1"/>
  <c r="AR455" i="34" s="1"/>
  <c r="AS455" i="34" s="1"/>
  <c r="AT455" i="34" s="1"/>
  <c r="AU455" i="34" s="1"/>
  <c r="AH455" i="34"/>
  <c r="AG455" i="34"/>
  <c r="AF455" i="34"/>
  <c r="AE455" i="34"/>
  <c r="AD455" i="34"/>
  <c r="AC455" i="34"/>
  <c r="AB455" i="34"/>
  <c r="AA455" i="34"/>
  <c r="Z455" i="34"/>
  <c r="Y455" i="34"/>
  <c r="X455" i="34"/>
  <c r="W455" i="34"/>
  <c r="V455" i="34"/>
  <c r="U455" i="34"/>
  <c r="T455" i="34"/>
  <c r="S455" i="34"/>
  <c r="R455" i="34"/>
  <c r="Q455" i="34"/>
  <c r="P455" i="34"/>
  <c r="O455" i="34"/>
  <c r="N455" i="34"/>
  <c r="M455" i="34"/>
  <c r="L455" i="34"/>
  <c r="K455" i="34"/>
  <c r="AI454" i="34"/>
  <c r="AJ454" i="34" s="1"/>
  <c r="AK454" i="34" s="1"/>
  <c r="AL454" i="34" s="1"/>
  <c r="AM454" i="34" s="1"/>
  <c r="AN454" i="34" s="1"/>
  <c r="AO454" i="34" s="1"/>
  <c r="AP454" i="34" s="1"/>
  <c r="AQ454" i="34" s="1"/>
  <c r="AR454" i="34" s="1"/>
  <c r="AS454" i="34" s="1"/>
  <c r="AT454" i="34" s="1"/>
  <c r="AU454" i="34" s="1"/>
  <c r="AH454" i="34"/>
  <c r="AG454" i="34"/>
  <c r="AF454" i="34"/>
  <c r="AE454" i="34"/>
  <c r="AD454" i="34"/>
  <c r="AC454" i="34"/>
  <c r="AB454" i="34"/>
  <c r="AA454" i="34"/>
  <c r="Z454" i="34"/>
  <c r="Y454" i="34"/>
  <c r="X454" i="34"/>
  <c r="W454" i="34"/>
  <c r="V454" i="34"/>
  <c r="U454" i="34"/>
  <c r="T454" i="34"/>
  <c r="S454" i="34"/>
  <c r="R454" i="34"/>
  <c r="Q454" i="34"/>
  <c r="P454" i="34"/>
  <c r="O454" i="34"/>
  <c r="N454" i="34"/>
  <c r="M454" i="34"/>
  <c r="L454" i="34"/>
  <c r="K454" i="34"/>
  <c r="J454" i="34"/>
  <c r="I454" i="34"/>
  <c r="H454" i="34"/>
  <c r="D454" i="34"/>
  <c r="C454" i="34"/>
  <c r="D508" i="34" s="1"/>
  <c r="AI453" i="34"/>
  <c r="AH453" i="34"/>
  <c r="AG453" i="34"/>
  <c r="AF453" i="34"/>
  <c r="AE453" i="34"/>
  <c r="AD453" i="34"/>
  <c r="AC453" i="34"/>
  <c r="AB453" i="34"/>
  <c r="AA453" i="34"/>
  <c r="Z453" i="34"/>
  <c r="Y453" i="34"/>
  <c r="X453" i="34"/>
  <c r="W453" i="34"/>
  <c r="V453" i="34"/>
  <c r="U453" i="34"/>
  <c r="T453" i="34"/>
  <c r="S453" i="34"/>
  <c r="R453" i="34"/>
  <c r="Q453" i="34"/>
  <c r="P453" i="34"/>
  <c r="O453" i="34"/>
  <c r="N453" i="34"/>
  <c r="M453" i="34"/>
  <c r="L453" i="34"/>
  <c r="K453" i="34"/>
  <c r="AI452" i="34"/>
  <c r="AJ452" i="34" s="1"/>
  <c r="AK452" i="34" s="1"/>
  <c r="AL452" i="34" s="1"/>
  <c r="AM452" i="34" s="1"/>
  <c r="AN452" i="34" s="1"/>
  <c r="AO452" i="34" s="1"/>
  <c r="AP452" i="34" s="1"/>
  <c r="AQ452" i="34" s="1"/>
  <c r="AR452" i="34" s="1"/>
  <c r="AS452" i="34" s="1"/>
  <c r="AT452" i="34" s="1"/>
  <c r="AU452" i="34" s="1"/>
  <c r="AH452" i="34"/>
  <c r="AG452" i="34"/>
  <c r="AF452" i="34"/>
  <c r="AE452" i="34"/>
  <c r="AD452" i="34"/>
  <c r="AC452" i="34"/>
  <c r="AB452" i="34"/>
  <c r="AA452" i="34"/>
  <c r="Z452" i="34"/>
  <c r="Y452" i="34"/>
  <c r="X452" i="34"/>
  <c r="W452" i="34"/>
  <c r="V452" i="34"/>
  <c r="U452" i="34"/>
  <c r="T452" i="34"/>
  <c r="S452" i="34"/>
  <c r="R452" i="34"/>
  <c r="Q452" i="34"/>
  <c r="P452" i="34"/>
  <c r="O452" i="34"/>
  <c r="N452" i="34"/>
  <c r="M452" i="34"/>
  <c r="L452" i="34"/>
  <c r="K452" i="34"/>
  <c r="AI451" i="34"/>
  <c r="AJ451" i="34" s="1"/>
  <c r="AH451" i="34"/>
  <c r="AG451" i="34"/>
  <c r="AF451" i="34"/>
  <c r="AE451" i="34"/>
  <c r="AD451" i="34"/>
  <c r="AC451" i="34"/>
  <c r="AB451" i="34"/>
  <c r="AA451" i="34"/>
  <c r="Z451" i="34"/>
  <c r="Y451" i="34"/>
  <c r="X451" i="34"/>
  <c r="W451" i="34"/>
  <c r="V451" i="34"/>
  <c r="U451" i="34"/>
  <c r="T451" i="34"/>
  <c r="S451" i="34"/>
  <c r="R451" i="34"/>
  <c r="Q451" i="34"/>
  <c r="P451" i="34"/>
  <c r="O451" i="34"/>
  <c r="N451" i="34"/>
  <c r="M451" i="34"/>
  <c r="L451" i="34"/>
  <c r="K451" i="34"/>
  <c r="J451" i="34"/>
  <c r="I451" i="34"/>
  <c r="H451" i="34"/>
  <c r="G451" i="34"/>
  <c r="F451" i="34"/>
  <c r="D451" i="34" s="1"/>
  <c r="J450" i="34"/>
  <c r="I450" i="34"/>
  <c r="G450" i="34"/>
  <c r="F450" i="34"/>
  <c r="E442" i="34"/>
  <c r="AI434" i="34"/>
  <c r="AH434" i="34"/>
  <c r="AG434" i="34"/>
  <c r="AF434" i="34"/>
  <c r="AE434" i="34"/>
  <c r="AD434" i="34"/>
  <c r="AC434" i="34"/>
  <c r="AB434" i="34"/>
  <c r="AA434" i="34"/>
  <c r="Z434" i="34"/>
  <c r="Y434" i="34"/>
  <c r="X434" i="34"/>
  <c r="W434" i="34"/>
  <c r="V434" i="34"/>
  <c r="U434" i="34"/>
  <c r="T434" i="34"/>
  <c r="S434" i="34"/>
  <c r="R434" i="34"/>
  <c r="Q434" i="34"/>
  <c r="P434" i="34"/>
  <c r="O434" i="34"/>
  <c r="N434" i="34"/>
  <c r="M434" i="34"/>
  <c r="L434" i="34"/>
  <c r="K434" i="34"/>
  <c r="J434" i="34"/>
  <c r="I434" i="34"/>
  <c r="H434" i="34"/>
  <c r="G434" i="34"/>
  <c r="F434" i="34"/>
  <c r="AI419" i="34"/>
  <c r="AH419" i="34"/>
  <c r="AG419" i="34"/>
  <c r="AF419" i="34"/>
  <c r="AE419" i="34"/>
  <c r="AD419" i="34"/>
  <c r="AC419" i="34"/>
  <c r="AB419" i="34"/>
  <c r="AA419" i="34"/>
  <c r="Z419" i="34"/>
  <c r="Y419" i="34"/>
  <c r="X419" i="34"/>
  <c r="W419" i="34"/>
  <c r="V419" i="34"/>
  <c r="U419" i="34"/>
  <c r="T419" i="34"/>
  <c r="S419" i="34"/>
  <c r="R419" i="34"/>
  <c r="Q419" i="34"/>
  <c r="P419" i="34"/>
  <c r="O419" i="34"/>
  <c r="N419" i="34"/>
  <c r="M419" i="34"/>
  <c r="L419" i="34"/>
  <c r="B419" i="34"/>
  <c r="AI418" i="34"/>
  <c r="AH418" i="34"/>
  <c r="AG418" i="34"/>
  <c r="AF418" i="34"/>
  <c r="AE418" i="34"/>
  <c r="AD418" i="34"/>
  <c r="AC418" i="34"/>
  <c r="AB418" i="34"/>
  <c r="AA418" i="34"/>
  <c r="Z418" i="34"/>
  <c r="Y418" i="34"/>
  <c r="X418" i="34"/>
  <c r="W418" i="34"/>
  <c r="V418" i="34"/>
  <c r="U418" i="34"/>
  <c r="T418" i="34"/>
  <c r="S418" i="34"/>
  <c r="R418" i="34"/>
  <c r="Q418" i="34"/>
  <c r="P418" i="34"/>
  <c r="O418" i="34"/>
  <c r="N418" i="34"/>
  <c r="M418" i="34"/>
  <c r="L418" i="34"/>
  <c r="B418" i="34"/>
  <c r="AI417" i="34"/>
  <c r="AI416" i="34" s="1"/>
  <c r="AH417" i="34"/>
  <c r="AG417" i="34"/>
  <c r="AG416" i="34" s="1"/>
  <c r="AF417" i="34"/>
  <c r="AE417" i="34"/>
  <c r="AD417" i="34"/>
  <c r="AC417" i="34"/>
  <c r="AB417" i="34"/>
  <c r="AA417" i="34"/>
  <c r="AA416" i="34" s="1"/>
  <c r="Z417" i="34"/>
  <c r="Y417" i="34"/>
  <c r="Y416" i="34" s="1"/>
  <c r="X417" i="34"/>
  <c r="W417" i="34"/>
  <c r="V417" i="34"/>
  <c r="U417" i="34"/>
  <c r="T417" i="34"/>
  <c r="S417" i="34"/>
  <c r="S416" i="34" s="1"/>
  <c r="R417" i="34"/>
  <c r="Q417" i="34"/>
  <c r="Q416" i="34" s="1"/>
  <c r="P417" i="34"/>
  <c r="O417" i="34"/>
  <c r="N417" i="34"/>
  <c r="M417" i="34"/>
  <c r="L417" i="34"/>
  <c r="B417" i="34"/>
  <c r="AH416" i="34"/>
  <c r="AF416" i="34"/>
  <c r="AE416" i="34"/>
  <c r="AD416" i="34"/>
  <c r="AC416" i="34"/>
  <c r="AB416" i="34"/>
  <c r="Z416" i="34"/>
  <c r="X416" i="34"/>
  <c r="W416" i="34"/>
  <c r="V416" i="34"/>
  <c r="U416" i="34"/>
  <c r="T416" i="34"/>
  <c r="R416" i="34"/>
  <c r="P416" i="34"/>
  <c r="O416" i="34"/>
  <c r="N416" i="34"/>
  <c r="M416" i="34"/>
  <c r="L416" i="34"/>
  <c r="AI398" i="34"/>
  <c r="AI397" i="34" s="1"/>
  <c r="AH398" i="34"/>
  <c r="AH397" i="34" s="1"/>
  <c r="AG398" i="34"/>
  <c r="AF398" i="34"/>
  <c r="AE398" i="34"/>
  <c r="AD398" i="34"/>
  <c r="AC398" i="34"/>
  <c r="AB398" i="34"/>
  <c r="AA398" i="34"/>
  <c r="AA397" i="34" s="1"/>
  <c r="Z398" i="34"/>
  <c r="Z397" i="34" s="1"/>
  <c r="Y398" i="34"/>
  <c r="X398" i="34"/>
  <c r="W398" i="34"/>
  <c r="V398" i="34"/>
  <c r="U398" i="34"/>
  <c r="T398" i="34"/>
  <c r="S398" i="34"/>
  <c r="S397" i="34" s="1"/>
  <c r="R398" i="34"/>
  <c r="R397" i="34" s="1"/>
  <c r="Q398" i="34"/>
  <c r="P398" i="34"/>
  <c r="O398" i="34"/>
  <c r="N398" i="34"/>
  <c r="M398" i="34"/>
  <c r="L398" i="34"/>
  <c r="AG397" i="34"/>
  <c r="AF397" i="34"/>
  <c r="AE397" i="34"/>
  <c r="AD397" i="34"/>
  <c r="AC397" i="34"/>
  <c r="AB397" i="34"/>
  <c r="Y397" i="34"/>
  <c r="X397" i="34"/>
  <c r="W397" i="34"/>
  <c r="V397" i="34"/>
  <c r="U397" i="34"/>
  <c r="T397" i="34"/>
  <c r="Q397" i="34"/>
  <c r="P397" i="34"/>
  <c r="O397" i="34"/>
  <c r="N397" i="34"/>
  <c r="M397" i="34"/>
  <c r="L397" i="34"/>
  <c r="AH388" i="34"/>
  <c r="AG388" i="34"/>
  <c r="AF388" i="34"/>
  <c r="AE388" i="34"/>
  <c r="AD388" i="34"/>
  <c r="AC388" i="34"/>
  <c r="AB388" i="34"/>
  <c r="AA388" i="34"/>
  <c r="Z388" i="34"/>
  <c r="Y388" i="34"/>
  <c r="X388" i="34"/>
  <c r="W388" i="34"/>
  <c r="V388" i="34"/>
  <c r="U388" i="34"/>
  <c r="T388" i="34"/>
  <c r="S388" i="34"/>
  <c r="R388" i="34"/>
  <c r="Q388" i="34"/>
  <c r="P388" i="34"/>
  <c r="O388" i="34"/>
  <c r="N388" i="34"/>
  <c r="M388" i="34"/>
  <c r="L388" i="34"/>
  <c r="K388" i="34"/>
  <c r="J388" i="34"/>
  <c r="I388" i="34"/>
  <c r="H388" i="34"/>
  <c r="G388" i="34"/>
  <c r="F388" i="34"/>
  <c r="F381" i="34"/>
  <c r="F409" i="34" s="1"/>
  <c r="F449" i="34" s="1"/>
  <c r="G380" i="34"/>
  <c r="G408" i="34" s="1"/>
  <c r="G448" i="34" s="1"/>
  <c r="F380" i="34"/>
  <c r="F408" i="34" s="1"/>
  <c r="F448" i="34" s="1"/>
  <c r="F370" i="34"/>
  <c r="J368" i="34"/>
  <c r="G368" i="34"/>
  <c r="F368" i="34"/>
  <c r="C367" i="34"/>
  <c r="K367" i="34" s="1"/>
  <c r="C366" i="34"/>
  <c r="K366" i="34" s="1"/>
  <c r="C365" i="34"/>
  <c r="K365" i="34" s="1"/>
  <c r="J364" i="34"/>
  <c r="I364" i="34"/>
  <c r="I368" i="34" s="1"/>
  <c r="H364" i="34"/>
  <c r="H368" i="34" s="1"/>
  <c r="G364" i="34"/>
  <c r="F364" i="34"/>
  <c r="F362" i="34"/>
  <c r="F372" i="34" s="1"/>
  <c r="F361" i="34"/>
  <c r="F371" i="34" s="1"/>
  <c r="C360" i="34"/>
  <c r="C362" i="34" s="1"/>
  <c r="J359" i="34"/>
  <c r="I359" i="34"/>
  <c r="H359" i="34"/>
  <c r="G359" i="34"/>
  <c r="F359" i="34"/>
  <c r="F363" i="34" s="1"/>
  <c r="G358" i="34"/>
  <c r="H358" i="34" s="1"/>
  <c r="I358" i="34" s="1"/>
  <c r="J358" i="34" s="1"/>
  <c r="C341" i="34"/>
  <c r="AU320" i="34"/>
  <c r="AU484" i="34" s="1"/>
  <c r="AT320" i="34"/>
  <c r="AT484" i="34" s="1"/>
  <c r="AS320" i="34"/>
  <c r="AS484" i="34" s="1"/>
  <c r="AR320" i="34"/>
  <c r="AR484" i="34" s="1"/>
  <c r="AQ320" i="34"/>
  <c r="AQ484" i="34" s="1"/>
  <c r="AP320" i="34"/>
  <c r="AP484" i="34" s="1"/>
  <c r="AO320" i="34"/>
  <c r="AO484" i="34" s="1"/>
  <c r="AN320" i="34"/>
  <c r="AN484" i="34" s="1"/>
  <c r="AM320" i="34"/>
  <c r="AM484" i="34" s="1"/>
  <c r="AL320" i="34"/>
  <c r="AL484" i="34" s="1"/>
  <c r="AK320" i="34"/>
  <c r="AK484" i="34" s="1"/>
  <c r="AJ320" i="34"/>
  <c r="AJ484" i="34" s="1"/>
  <c r="AI320" i="34"/>
  <c r="AH320" i="34"/>
  <c r="AG320" i="34"/>
  <c r="AF320" i="34"/>
  <c r="AE320" i="34"/>
  <c r="AD320" i="34"/>
  <c r="AC320" i="34"/>
  <c r="AB320" i="34"/>
  <c r="AA320" i="34"/>
  <c r="Z320" i="34"/>
  <c r="Y320" i="34"/>
  <c r="X320" i="34"/>
  <c r="W320" i="34"/>
  <c r="V320" i="34"/>
  <c r="U320" i="34"/>
  <c r="T320" i="34"/>
  <c r="S320" i="34"/>
  <c r="R320" i="34"/>
  <c r="Q320" i="34"/>
  <c r="P320" i="34"/>
  <c r="O320" i="34"/>
  <c r="N320" i="34"/>
  <c r="M320" i="34"/>
  <c r="L320" i="34"/>
  <c r="K320" i="34"/>
  <c r="J320" i="34"/>
  <c r="I320" i="34"/>
  <c r="H320" i="34"/>
  <c r="G320" i="34"/>
  <c r="F320" i="34"/>
  <c r="AU319" i="34"/>
  <c r="AU483" i="34" s="1"/>
  <c r="AT319" i="34"/>
  <c r="AT483" i="34" s="1"/>
  <c r="AS319" i="34"/>
  <c r="AS483" i="34" s="1"/>
  <c r="AR319" i="34"/>
  <c r="AR483" i="34" s="1"/>
  <c r="AQ319" i="34"/>
  <c r="AQ483" i="34" s="1"/>
  <c r="AP319" i="34"/>
  <c r="AP483" i="34" s="1"/>
  <c r="AO319" i="34"/>
  <c r="AO483" i="34" s="1"/>
  <c r="AN319" i="34"/>
  <c r="AN483" i="34" s="1"/>
  <c r="AM319" i="34"/>
  <c r="AM483" i="34" s="1"/>
  <c r="AL319" i="34"/>
  <c r="AL483" i="34" s="1"/>
  <c r="AK319" i="34"/>
  <c r="AK483" i="34" s="1"/>
  <c r="AJ319" i="34"/>
  <c r="AJ483" i="34" s="1"/>
  <c r="AI319" i="34"/>
  <c r="AH319" i="34"/>
  <c r="AG319" i="34"/>
  <c r="AF319" i="34"/>
  <c r="AE319" i="34"/>
  <c r="AD319" i="34"/>
  <c r="AC319" i="34"/>
  <c r="AB319" i="34"/>
  <c r="AA319" i="34"/>
  <c r="Z319" i="34"/>
  <c r="Y319" i="34"/>
  <c r="X319" i="34"/>
  <c r="W319" i="34"/>
  <c r="V319" i="34"/>
  <c r="U319" i="34"/>
  <c r="T319" i="34"/>
  <c r="S319" i="34"/>
  <c r="R319" i="34"/>
  <c r="Q319" i="34"/>
  <c r="P319" i="34"/>
  <c r="O319" i="34"/>
  <c r="N319" i="34"/>
  <c r="M319" i="34"/>
  <c r="L319" i="34"/>
  <c r="K319" i="34"/>
  <c r="J319" i="34"/>
  <c r="I319" i="34"/>
  <c r="H319" i="34"/>
  <c r="G319" i="34"/>
  <c r="F319" i="34"/>
  <c r="AU318" i="34"/>
  <c r="AU482" i="34" s="1"/>
  <c r="AT318" i="34"/>
  <c r="AT482" i="34" s="1"/>
  <c r="AS318" i="34"/>
  <c r="AS482" i="34" s="1"/>
  <c r="AR318" i="34"/>
  <c r="AR482" i="34" s="1"/>
  <c r="AQ318" i="34"/>
  <c r="AQ482" i="34" s="1"/>
  <c r="AP318" i="34"/>
  <c r="AP482" i="34" s="1"/>
  <c r="AO318" i="34"/>
  <c r="AO482" i="34" s="1"/>
  <c r="AN318" i="34"/>
  <c r="AN482" i="34" s="1"/>
  <c r="AM318" i="34"/>
  <c r="AM482" i="34" s="1"/>
  <c r="AL318" i="34"/>
  <c r="AL482" i="34" s="1"/>
  <c r="AK318" i="34"/>
  <c r="AK482" i="34" s="1"/>
  <c r="AJ318" i="34"/>
  <c r="AJ482" i="34" s="1"/>
  <c r="AI318" i="34"/>
  <c r="AH318" i="34"/>
  <c r="AG318" i="34"/>
  <c r="AF318" i="34"/>
  <c r="AE318" i="34"/>
  <c r="AD318" i="34"/>
  <c r="AC318" i="34"/>
  <c r="AB318" i="34"/>
  <c r="AA318" i="34"/>
  <c r="Z318" i="34"/>
  <c r="Y318" i="34"/>
  <c r="X318" i="34"/>
  <c r="W318" i="34"/>
  <c r="V318" i="34"/>
  <c r="U318" i="34"/>
  <c r="T318" i="34"/>
  <c r="S318" i="34"/>
  <c r="R318" i="34"/>
  <c r="Q318" i="34"/>
  <c r="P318" i="34"/>
  <c r="O318" i="34"/>
  <c r="N318" i="34"/>
  <c r="M318" i="34"/>
  <c r="L318" i="34"/>
  <c r="K318" i="34"/>
  <c r="J318" i="34"/>
  <c r="I318" i="34"/>
  <c r="H318" i="34"/>
  <c r="G318" i="34"/>
  <c r="F318" i="34"/>
  <c r="AU317" i="34"/>
  <c r="AU481" i="34" s="1"/>
  <c r="AU480" i="34" s="1"/>
  <c r="AT317" i="34"/>
  <c r="AT481" i="34" s="1"/>
  <c r="AT480" i="34" s="1"/>
  <c r="AS317" i="34"/>
  <c r="AS481" i="34" s="1"/>
  <c r="AS480" i="34" s="1"/>
  <c r="AR317" i="34"/>
  <c r="AR481" i="34" s="1"/>
  <c r="AR480" i="34" s="1"/>
  <c r="AQ317" i="34"/>
  <c r="AQ481" i="34" s="1"/>
  <c r="AQ480" i="34" s="1"/>
  <c r="AP317" i="34"/>
  <c r="AP481" i="34" s="1"/>
  <c r="AP480" i="34" s="1"/>
  <c r="AO317" i="34"/>
  <c r="AO481" i="34" s="1"/>
  <c r="AO480" i="34" s="1"/>
  <c r="AN317" i="34"/>
  <c r="AN481" i="34" s="1"/>
  <c r="AN480" i="34" s="1"/>
  <c r="AM317" i="34"/>
  <c r="AM481" i="34" s="1"/>
  <c r="AM480" i="34" s="1"/>
  <c r="AL317" i="34"/>
  <c r="AL481" i="34" s="1"/>
  <c r="AL480" i="34" s="1"/>
  <c r="AK317" i="34"/>
  <c r="AK481" i="34" s="1"/>
  <c r="AK480" i="34" s="1"/>
  <c r="AJ317" i="34"/>
  <c r="AJ481" i="34" s="1"/>
  <c r="AJ480" i="34" s="1"/>
  <c r="AI317" i="34"/>
  <c r="AH317" i="34"/>
  <c r="AG317" i="34"/>
  <c r="AF317" i="34"/>
  <c r="AE317" i="34"/>
  <c r="AD317" i="34"/>
  <c r="AC317" i="34"/>
  <c r="AB317" i="34"/>
  <c r="AA317" i="34"/>
  <c r="Z317" i="34"/>
  <c r="Y317" i="34"/>
  <c r="X317" i="34"/>
  <c r="W317" i="34"/>
  <c r="V317" i="34"/>
  <c r="U317" i="34"/>
  <c r="T317" i="34"/>
  <c r="S317" i="34"/>
  <c r="R317" i="34"/>
  <c r="Q317" i="34"/>
  <c r="P317" i="34"/>
  <c r="O317" i="34"/>
  <c r="N317" i="34"/>
  <c r="M317" i="34"/>
  <c r="L317" i="34"/>
  <c r="K317" i="34"/>
  <c r="J317" i="34"/>
  <c r="I317" i="34"/>
  <c r="H317" i="34"/>
  <c r="G317" i="34"/>
  <c r="F317" i="34"/>
  <c r="AU316" i="34"/>
  <c r="AT316" i="34"/>
  <c r="AS316" i="34"/>
  <c r="AR316" i="34"/>
  <c r="AQ316" i="34"/>
  <c r="AP316" i="34"/>
  <c r="AO316" i="34"/>
  <c r="AN316" i="34"/>
  <c r="AM316" i="34"/>
  <c r="AL316" i="34"/>
  <c r="AK316" i="34"/>
  <c r="AJ316" i="34"/>
  <c r="AI316" i="34"/>
  <c r="AH316" i="34"/>
  <c r="AG316" i="34"/>
  <c r="AF316" i="34"/>
  <c r="AE316" i="34"/>
  <c r="AD316" i="34"/>
  <c r="AC316" i="34"/>
  <c r="AB316" i="34"/>
  <c r="AA316" i="34"/>
  <c r="Z316" i="34"/>
  <c r="Y316" i="34"/>
  <c r="X316" i="34"/>
  <c r="W316" i="34"/>
  <c r="V316" i="34"/>
  <c r="U316" i="34"/>
  <c r="T316" i="34"/>
  <c r="S316" i="34"/>
  <c r="R316" i="34"/>
  <c r="Q316" i="34"/>
  <c r="P316" i="34"/>
  <c r="O316" i="34"/>
  <c r="N316" i="34"/>
  <c r="M316" i="34"/>
  <c r="L316" i="34"/>
  <c r="K316" i="34"/>
  <c r="J316" i="34"/>
  <c r="I316" i="34"/>
  <c r="H316" i="34"/>
  <c r="G316" i="34"/>
  <c r="F316" i="34"/>
  <c r="D316" i="34" s="1"/>
  <c r="C316" i="34"/>
  <c r="AI314" i="34"/>
  <c r="AH314" i="34"/>
  <c r="AG314" i="34"/>
  <c r="AF314" i="34"/>
  <c r="AE314" i="34"/>
  <c r="AD314" i="34"/>
  <c r="AC314" i="34"/>
  <c r="AB314" i="34"/>
  <c r="AA314" i="34"/>
  <c r="Z314" i="34"/>
  <c r="Y314" i="34"/>
  <c r="X314" i="34"/>
  <c r="W314" i="34"/>
  <c r="V314" i="34"/>
  <c r="U314" i="34"/>
  <c r="T314" i="34"/>
  <c r="S314" i="34"/>
  <c r="R314" i="34"/>
  <c r="Q314" i="34"/>
  <c r="P314" i="34"/>
  <c r="O314" i="34"/>
  <c r="N314" i="34"/>
  <c r="M314" i="34"/>
  <c r="L314" i="34"/>
  <c r="K314" i="34"/>
  <c r="J314" i="34"/>
  <c r="I314" i="34"/>
  <c r="H314" i="34"/>
  <c r="G314" i="34"/>
  <c r="F314" i="34"/>
  <c r="AI313" i="34"/>
  <c r="AH313" i="34"/>
  <c r="AG313" i="34"/>
  <c r="AF313" i="34"/>
  <c r="AE313" i="34"/>
  <c r="AD313" i="34"/>
  <c r="AC313" i="34"/>
  <c r="AB313" i="34"/>
  <c r="AA313" i="34"/>
  <c r="Z313" i="34"/>
  <c r="Y313" i="34"/>
  <c r="X313" i="34"/>
  <c r="W313" i="34"/>
  <c r="V313" i="34"/>
  <c r="U313" i="34"/>
  <c r="T313" i="34"/>
  <c r="S313" i="34"/>
  <c r="R313" i="34"/>
  <c r="Q313" i="34"/>
  <c r="P313" i="34"/>
  <c r="O313" i="34"/>
  <c r="N313" i="34"/>
  <c r="M313" i="34"/>
  <c r="L313" i="34"/>
  <c r="K313" i="34"/>
  <c r="J313" i="34"/>
  <c r="I313" i="34"/>
  <c r="H313" i="34"/>
  <c r="G313" i="34"/>
  <c r="F313" i="34"/>
  <c r="AI312" i="34"/>
  <c r="AH312" i="34"/>
  <c r="AG312" i="34"/>
  <c r="AF312" i="34"/>
  <c r="AE312" i="34"/>
  <c r="AD312" i="34"/>
  <c r="AC312" i="34"/>
  <c r="AB312" i="34"/>
  <c r="AA312" i="34"/>
  <c r="Z312" i="34"/>
  <c r="Y312" i="34"/>
  <c r="X312" i="34"/>
  <c r="W312" i="34"/>
  <c r="V312" i="34"/>
  <c r="U312" i="34"/>
  <c r="T312" i="34"/>
  <c r="S312" i="34"/>
  <c r="R312" i="34"/>
  <c r="Q312" i="34"/>
  <c r="P312" i="34"/>
  <c r="O312" i="34"/>
  <c r="N312" i="34"/>
  <c r="M312" i="34"/>
  <c r="L312" i="34"/>
  <c r="K312" i="34"/>
  <c r="J312" i="34"/>
  <c r="I312" i="34"/>
  <c r="H312" i="34"/>
  <c r="G312" i="34"/>
  <c r="F312" i="34"/>
  <c r="AI311" i="34"/>
  <c r="AH311" i="34"/>
  <c r="AG311" i="34"/>
  <c r="AF311" i="34"/>
  <c r="AE311" i="34"/>
  <c r="AD311" i="34"/>
  <c r="AC311" i="34"/>
  <c r="AB311" i="34"/>
  <c r="AA311" i="34"/>
  <c r="Z311" i="34"/>
  <c r="Y311" i="34"/>
  <c r="X311" i="34"/>
  <c r="W311" i="34"/>
  <c r="V311" i="34"/>
  <c r="U311" i="34"/>
  <c r="T311" i="34"/>
  <c r="S311" i="34"/>
  <c r="R311" i="34"/>
  <c r="Q311" i="34"/>
  <c r="P311" i="34"/>
  <c r="O311" i="34"/>
  <c r="N311" i="34"/>
  <c r="M311" i="34"/>
  <c r="L311" i="34"/>
  <c r="K311" i="34"/>
  <c r="J311" i="34"/>
  <c r="I311" i="34"/>
  <c r="H311" i="34"/>
  <c r="G311" i="34"/>
  <c r="F311" i="34"/>
  <c r="AU310" i="34"/>
  <c r="AT310" i="34"/>
  <c r="AS310" i="34"/>
  <c r="AR310" i="34"/>
  <c r="AQ310" i="34"/>
  <c r="AP310" i="34"/>
  <c r="AO310" i="34"/>
  <c r="AN310" i="34"/>
  <c r="AM310" i="34"/>
  <c r="AL310" i="34"/>
  <c r="AK310" i="34"/>
  <c r="AJ310" i="34"/>
  <c r="AU309" i="34"/>
  <c r="AT309" i="34"/>
  <c r="AS309" i="34"/>
  <c r="AR309" i="34"/>
  <c r="AQ309" i="34"/>
  <c r="AP309" i="34"/>
  <c r="AO309" i="34"/>
  <c r="AN309" i="34"/>
  <c r="AM309" i="34"/>
  <c r="AL309" i="34"/>
  <c r="AK309" i="34"/>
  <c r="AJ309" i="34"/>
  <c r="AU308" i="34"/>
  <c r="AT308" i="34"/>
  <c r="AS308" i="34"/>
  <c r="AR308" i="34"/>
  <c r="AQ308" i="34"/>
  <c r="AP308" i="34"/>
  <c r="AO308" i="34"/>
  <c r="AN308" i="34"/>
  <c r="AM308" i="34"/>
  <c r="AL308" i="34"/>
  <c r="AK308" i="34"/>
  <c r="AJ308" i="34"/>
  <c r="AU307" i="34"/>
  <c r="AT307" i="34"/>
  <c r="AS307" i="34"/>
  <c r="AR307" i="34"/>
  <c r="AQ307" i="34"/>
  <c r="AP307" i="34"/>
  <c r="AO307" i="34"/>
  <c r="AN307" i="34"/>
  <c r="AM307" i="34"/>
  <c r="AL307" i="34"/>
  <c r="AK307" i="34"/>
  <c r="AJ307" i="34"/>
  <c r="AL292" i="34"/>
  <c r="AM292" i="34" s="1"/>
  <c r="AN292" i="34" s="1"/>
  <c r="AO292" i="34" s="1"/>
  <c r="AP292" i="34" s="1"/>
  <c r="AQ292" i="34" s="1"/>
  <c r="AR292" i="34" s="1"/>
  <c r="AS292" i="34" s="1"/>
  <c r="AT292" i="34" s="1"/>
  <c r="AU292" i="34" s="1"/>
  <c r="AK292" i="34"/>
  <c r="AI285" i="34"/>
  <c r="AH285" i="34"/>
  <c r="AG285" i="34"/>
  <c r="AF285" i="34"/>
  <c r="AE285" i="34"/>
  <c r="AD285" i="34"/>
  <c r="AC285" i="34"/>
  <c r="AB285" i="34"/>
  <c r="AA285" i="34"/>
  <c r="Z285" i="34"/>
  <c r="Y285" i="34"/>
  <c r="X285" i="34"/>
  <c r="W285" i="34"/>
  <c r="V285" i="34"/>
  <c r="U285" i="34"/>
  <c r="T285" i="34"/>
  <c r="S285" i="34"/>
  <c r="R285" i="34"/>
  <c r="Q285" i="34"/>
  <c r="P285" i="34"/>
  <c r="O285" i="34"/>
  <c r="N285" i="34"/>
  <c r="M285" i="34"/>
  <c r="L285" i="34"/>
  <c r="K285" i="34"/>
  <c r="J285" i="34"/>
  <c r="I285" i="34"/>
  <c r="H285" i="34"/>
  <c r="G285" i="34"/>
  <c r="F285" i="34"/>
  <c r="B285" i="34"/>
  <c r="B320" i="34" s="1"/>
  <c r="B403" i="34" s="1"/>
  <c r="B439" i="34" s="1"/>
  <c r="AI284" i="34"/>
  <c r="AH284" i="34"/>
  <c r="AG284" i="34"/>
  <c r="AF284" i="34"/>
  <c r="AE284" i="34"/>
  <c r="AD284" i="34"/>
  <c r="AC284" i="34"/>
  <c r="AB284" i="34"/>
  <c r="AA284" i="34"/>
  <c r="Z284" i="34"/>
  <c r="Y284" i="34"/>
  <c r="X284" i="34"/>
  <c r="W284" i="34"/>
  <c r="V284" i="34"/>
  <c r="U284" i="34"/>
  <c r="T284" i="34"/>
  <c r="S284" i="34"/>
  <c r="R284" i="34"/>
  <c r="Q284" i="34"/>
  <c r="P284" i="34"/>
  <c r="O284" i="34"/>
  <c r="N284" i="34"/>
  <c r="M284" i="34"/>
  <c r="L284" i="34"/>
  <c r="K284" i="34"/>
  <c r="J284" i="34"/>
  <c r="I284" i="34"/>
  <c r="H284" i="34"/>
  <c r="G284" i="34"/>
  <c r="F284" i="34"/>
  <c r="B284" i="34"/>
  <c r="B319" i="34" s="1"/>
  <c r="B402" i="34" s="1"/>
  <c r="B438" i="34" s="1"/>
  <c r="AI283" i="34"/>
  <c r="AH283" i="34"/>
  <c r="AG283" i="34"/>
  <c r="AF283" i="34"/>
  <c r="AE283" i="34"/>
  <c r="AD283" i="34"/>
  <c r="AD281" i="34" s="1"/>
  <c r="AC283" i="34"/>
  <c r="AB283" i="34"/>
  <c r="AA283" i="34"/>
  <c r="Z283" i="34"/>
  <c r="Y283" i="34"/>
  <c r="X283" i="34"/>
  <c r="W283" i="34"/>
  <c r="V283" i="34"/>
  <c r="U283" i="34"/>
  <c r="T283" i="34"/>
  <c r="S283" i="34"/>
  <c r="R283" i="34"/>
  <c r="Q283" i="34"/>
  <c r="P283" i="34"/>
  <c r="O283" i="34"/>
  <c r="N283" i="34"/>
  <c r="M283" i="34"/>
  <c r="L283" i="34"/>
  <c r="K283" i="34"/>
  <c r="J283" i="34"/>
  <c r="I283" i="34"/>
  <c r="H283" i="34"/>
  <c r="G283" i="34"/>
  <c r="F283" i="34"/>
  <c r="B283" i="34"/>
  <c r="B318" i="34" s="1"/>
  <c r="B401" i="34" s="1"/>
  <c r="B437" i="34" s="1"/>
  <c r="AI282" i="34"/>
  <c r="AH282" i="34"/>
  <c r="AG282" i="34"/>
  <c r="AF282" i="34"/>
  <c r="AE282" i="34"/>
  <c r="AD282" i="34"/>
  <c r="AC282" i="34"/>
  <c r="AC281" i="34" s="1"/>
  <c r="AB282" i="34"/>
  <c r="AA282" i="34"/>
  <c r="Z282" i="34"/>
  <c r="Y282" i="34"/>
  <c r="X282" i="34"/>
  <c r="W282" i="34"/>
  <c r="V282" i="34"/>
  <c r="U282" i="34"/>
  <c r="U281" i="34" s="1"/>
  <c r="T282" i="34"/>
  <c r="S282" i="34"/>
  <c r="R282" i="34"/>
  <c r="Q282" i="34"/>
  <c r="P282" i="34"/>
  <c r="O282" i="34"/>
  <c r="N282" i="34"/>
  <c r="M282" i="34"/>
  <c r="M281" i="34" s="1"/>
  <c r="L282" i="34"/>
  <c r="K282" i="34"/>
  <c r="J282" i="34"/>
  <c r="I282" i="34"/>
  <c r="H282" i="34"/>
  <c r="G282" i="34"/>
  <c r="F282" i="34"/>
  <c r="B282" i="34"/>
  <c r="B317" i="34" s="1"/>
  <c r="B400" i="34" s="1"/>
  <c r="B436" i="34" s="1"/>
  <c r="AI281" i="34"/>
  <c r="AH281" i="34"/>
  <c r="AG281" i="34"/>
  <c r="AF281" i="34"/>
  <c r="AE281" i="34"/>
  <c r="AB281" i="34"/>
  <c r="AA281" i="34"/>
  <c r="Z281" i="34"/>
  <c r="Y281" i="34"/>
  <c r="X281" i="34"/>
  <c r="W281" i="34"/>
  <c r="V281" i="34"/>
  <c r="T281" i="34"/>
  <c r="S281" i="34"/>
  <c r="R281" i="34"/>
  <c r="Q281" i="34"/>
  <c r="P281" i="34"/>
  <c r="O281" i="34"/>
  <c r="N281" i="34"/>
  <c r="L281" i="34"/>
  <c r="K281" i="34"/>
  <c r="J281" i="34"/>
  <c r="I281" i="34"/>
  <c r="H281" i="34"/>
  <c r="G281" i="34"/>
  <c r="F281" i="34"/>
  <c r="AI280" i="34"/>
  <c r="AI315" i="34" s="1"/>
  <c r="AH280" i="34"/>
  <c r="AH315" i="34" s="1"/>
  <c r="AG280" i="34"/>
  <c r="AG315" i="34" s="1"/>
  <c r="AF280" i="34"/>
  <c r="AF315" i="34" s="1"/>
  <c r="AE280" i="34"/>
  <c r="AE315" i="34" s="1"/>
  <c r="AD280" i="34"/>
  <c r="AD315" i="34" s="1"/>
  <c r="AC280" i="34"/>
  <c r="AC315" i="34" s="1"/>
  <c r="AB280" i="34"/>
  <c r="AB315" i="34" s="1"/>
  <c r="AA280" i="34"/>
  <c r="AA315" i="34" s="1"/>
  <c r="Z280" i="34"/>
  <c r="Z315" i="34" s="1"/>
  <c r="Y280" i="34"/>
  <c r="Y315" i="34" s="1"/>
  <c r="X280" i="34"/>
  <c r="X315" i="34" s="1"/>
  <c r="W280" i="34"/>
  <c r="W315" i="34" s="1"/>
  <c r="V280" i="34"/>
  <c r="V315" i="34" s="1"/>
  <c r="U280" i="34"/>
  <c r="U315" i="34" s="1"/>
  <c r="T280" i="34"/>
  <c r="T315" i="34" s="1"/>
  <c r="S280" i="34"/>
  <c r="S315" i="34" s="1"/>
  <c r="R280" i="34"/>
  <c r="R315" i="34" s="1"/>
  <c r="Q280" i="34"/>
  <c r="Q315" i="34" s="1"/>
  <c r="P280" i="34"/>
  <c r="P315" i="34" s="1"/>
  <c r="O280" i="34"/>
  <c r="O315" i="34" s="1"/>
  <c r="N280" i="34"/>
  <c r="N315" i="34" s="1"/>
  <c r="M280" i="34"/>
  <c r="M315" i="34" s="1"/>
  <c r="L280" i="34"/>
  <c r="L315" i="34" s="1"/>
  <c r="K280" i="34"/>
  <c r="K315" i="34" s="1"/>
  <c r="J280" i="34"/>
  <c r="J315" i="34" s="1"/>
  <c r="I280" i="34"/>
  <c r="I315" i="34" s="1"/>
  <c r="H280" i="34"/>
  <c r="H315" i="34" s="1"/>
  <c r="G280" i="34"/>
  <c r="G315" i="34" s="1"/>
  <c r="F280" i="34"/>
  <c r="F315" i="34" s="1"/>
  <c r="B280" i="34"/>
  <c r="B315" i="34" s="1"/>
  <c r="B433" i="34" s="1"/>
  <c r="AI279" i="34"/>
  <c r="AH279" i="34"/>
  <c r="AG279" i="34"/>
  <c r="AF279" i="34"/>
  <c r="AE279" i="34"/>
  <c r="AD279" i="34"/>
  <c r="AC279" i="34"/>
  <c r="AB279" i="34"/>
  <c r="AA279" i="34"/>
  <c r="Z279" i="34"/>
  <c r="Y279" i="34"/>
  <c r="X279" i="34"/>
  <c r="W279" i="34"/>
  <c r="V279" i="34"/>
  <c r="U279" i="34"/>
  <c r="T279" i="34"/>
  <c r="S279" i="34"/>
  <c r="R279" i="34"/>
  <c r="Q279" i="34"/>
  <c r="P279" i="34"/>
  <c r="O279" i="34"/>
  <c r="N279" i="34"/>
  <c r="M279" i="34"/>
  <c r="L279" i="34"/>
  <c r="K279" i="34"/>
  <c r="J279" i="34"/>
  <c r="I279" i="34"/>
  <c r="H279" i="34"/>
  <c r="G279" i="34"/>
  <c r="F279" i="34"/>
  <c r="B279" i="34"/>
  <c r="B314" i="34" s="1"/>
  <c r="B432" i="34" s="1"/>
  <c r="AI278" i="34"/>
  <c r="AH278" i="34"/>
  <c r="AG278" i="34"/>
  <c r="AF278" i="34"/>
  <c r="AE278" i="34"/>
  <c r="AD278" i="34"/>
  <c r="AC278" i="34"/>
  <c r="AB278" i="34"/>
  <c r="AA278" i="34"/>
  <c r="Z278" i="34"/>
  <c r="Y278" i="34"/>
  <c r="X278" i="34"/>
  <c r="W278" i="34"/>
  <c r="V278" i="34"/>
  <c r="U278" i="34"/>
  <c r="T278" i="34"/>
  <c r="S278" i="34"/>
  <c r="R278" i="34"/>
  <c r="Q278" i="34"/>
  <c r="P278" i="34"/>
  <c r="O278" i="34"/>
  <c r="N278" i="34"/>
  <c r="M278" i="34"/>
  <c r="L278" i="34"/>
  <c r="K278" i="34"/>
  <c r="J278" i="34"/>
  <c r="I278" i="34"/>
  <c r="H278" i="34"/>
  <c r="G278" i="34"/>
  <c r="F278" i="34"/>
  <c r="B278" i="34"/>
  <c r="B313" i="34" s="1"/>
  <c r="B431" i="34" s="1"/>
  <c r="AI277" i="34"/>
  <c r="AH277" i="34"/>
  <c r="AG277" i="34"/>
  <c r="AF277" i="34"/>
  <c r="AE277" i="34"/>
  <c r="AE275" i="34" s="1"/>
  <c r="AD277" i="34"/>
  <c r="AC277" i="34"/>
  <c r="AB277" i="34"/>
  <c r="AA277" i="34"/>
  <c r="Z277" i="34"/>
  <c r="Y277" i="34"/>
  <c r="X277" i="34"/>
  <c r="W277" i="34"/>
  <c r="W275" i="34" s="1"/>
  <c r="V277" i="34"/>
  <c r="U277" i="34"/>
  <c r="T277" i="34"/>
  <c r="S277" i="34"/>
  <c r="R277" i="34"/>
  <c r="Q277" i="34"/>
  <c r="P277" i="34"/>
  <c r="O277" i="34"/>
  <c r="O275" i="34" s="1"/>
  <c r="N277" i="34"/>
  <c r="M277" i="34"/>
  <c r="L277" i="34"/>
  <c r="K277" i="34"/>
  <c r="J277" i="34"/>
  <c r="I277" i="34"/>
  <c r="H277" i="34"/>
  <c r="G277" i="34"/>
  <c r="G275" i="34" s="1"/>
  <c r="F277" i="34"/>
  <c r="B277" i="34"/>
  <c r="B312" i="34" s="1"/>
  <c r="B430" i="34" s="1"/>
  <c r="AI276" i="34"/>
  <c r="AH276" i="34"/>
  <c r="AG276" i="34"/>
  <c r="AF276" i="34"/>
  <c r="AE276" i="34"/>
  <c r="AD276" i="34"/>
  <c r="AD275" i="34" s="1"/>
  <c r="AC276" i="34"/>
  <c r="AB276" i="34"/>
  <c r="AA276" i="34"/>
  <c r="Z276" i="34"/>
  <c r="Y276" i="34"/>
  <c r="X276" i="34"/>
  <c r="W276" i="34"/>
  <c r="V276" i="34"/>
  <c r="V275" i="34" s="1"/>
  <c r="U276" i="34"/>
  <c r="T276" i="34"/>
  <c r="S276" i="34"/>
  <c r="R276" i="34"/>
  <c r="Q276" i="34"/>
  <c r="P276" i="34"/>
  <c r="O276" i="34"/>
  <c r="N276" i="34"/>
  <c r="N275" i="34" s="1"/>
  <c r="M276" i="34"/>
  <c r="L276" i="34"/>
  <c r="K276" i="34"/>
  <c r="J276" i="34"/>
  <c r="I276" i="34"/>
  <c r="H276" i="34"/>
  <c r="G276" i="34"/>
  <c r="F276" i="34"/>
  <c r="F275" i="34" s="1"/>
  <c r="B276" i="34"/>
  <c r="B311" i="34" s="1"/>
  <c r="B429" i="34" s="1"/>
  <c r="AI275" i="34"/>
  <c r="AH275" i="34"/>
  <c r="AG275" i="34"/>
  <c r="AF275" i="34"/>
  <c r="AC275" i="34"/>
  <c r="AB275" i="34"/>
  <c r="AA275" i="34"/>
  <c r="Z275" i="34"/>
  <c r="Y275" i="34"/>
  <c r="X275" i="34"/>
  <c r="U275" i="34"/>
  <c r="T275" i="34"/>
  <c r="S275" i="34"/>
  <c r="R275" i="34"/>
  <c r="Q275" i="34"/>
  <c r="P275" i="34"/>
  <c r="M275" i="34"/>
  <c r="L275" i="34"/>
  <c r="K275" i="34"/>
  <c r="J275" i="34"/>
  <c r="I275" i="34"/>
  <c r="H275" i="34"/>
  <c r="E275" i="34"/>
  <c r="E267" i="34"/>
  <c r="E286" i="34" s="1"/>
  <c r="F195" i="34"/>
  <c r="F221" i="34" s="1"/>
  <c r="F235" i="34" s="1"/>
  <c r="F259" i="34" s="1"/>
  <c r="F194" i="34"/>
  <c r="F220" i="34" s="1"/>
  <c r="F234" i="34" s="1"/>
  <c r="F258" i="34" s="1"/>
  <c r="L177" i="34"/>
  <c r="M177" i="34" s="1"/>
  <c r="AI176" i="34"/>
  <c r="AI226" i="34" s="1"/>
  <c r="AH176" i="34"/>
  <c r="AH226" i="34" s="1"/>
  <c r="AG176" i="34"/>
  <c r="AG226" i="34" s="1"/>
  <c r="AF176" i="34"/>
  <c r="AF226" i="34" s="1"/>
  <c r="AE176" i="34"/>
  <c r="AE226" i="34" s="1"/>
  <c r="AD176" i="34"/>
  <c r="AD226" i="34" s="1"/>
  <c r="AC176" i="34"/>
  <c r="AC226" i="34" s="1"/>
  <c r="AB176" i="34"/>
  <c r="AB226" i="34" s="1"/>
  <c r="AA176" i="34"/>
  <c r="AA226" i="34" s="1"/>
  <c r="L176" i="34"/>
  <c r="L226" i="34" s="1"/>
  <c r="K176" i="34"/>
  <c r="K226" i="34" s="1"/>
  <c r="J176" i="34"/>
  <c r="J226" i="34" s="1"/>
  <c r="I176" i="34"/>
  <c r="I226" i="34" s="1"/>
  <c r="H176" i="34"/>
  <c r="H226" i="34" s="1"/>
  <c r="G176" i="34"/>
  <c r="G226" i="34" s="1"/>
  <c r="F176" i="34"/>
  <c r="F226" i="34" s="1"/>
  <c r="AI175" i="34"/>
  <c r="AH175" i="34"/>
  <c r="AG175" i="34"/>
  <c r="AF175" i="34"/>
  <c r="AE175" i="34"/>
  <c r="AD175" i="34"/>
  <c r="AC175" i="34"/>
  <c r="AB175" i="34"/>
  <c r="AA175" i="34"/>
  <c r="L175" i="34"/>
  <c r="K175" i="34"/>
  <c r="J175" i="34"/>
  <c r="I175" i="34"/>
  <c r="H175" i="34"/>
  <c r="G175" i="34"/>
  <c r="F175" i="34"/>
  <c r="AI173" i="34"/>
  <c r="AH173" i="34"/>
  <c r="AG173" i="34"/>
  <c r="AF173" i="34"/>
  <c r="AE173" i="34"/>
  <c r="AD173" i="34"/>
  <c r="AC173" i="34"/>
  <c r="AB173" i="34"/>
  <c r="AA173" i="34"/>
  <c r="Z173" i="34"/>
  <c r="Y173" i="34"/>
  <c r="X173" i="34"/>
  <c r="W173" i="34"/>
  <c r="V173" i="34"/>
  <c r="U173" i="34"/>
  <c r="T173" i="34"/>
  <c r="S173" i="34"/>
  <c r="R173" i="34"/>
  <c r="Q173" i="34"/>
  <c r="P173" i="34"/>
  <c r="O173" i="34"/>
  <c r="N173" i="34"/>
  <c r="M173" i="34"/>
  <c r="L173" i="34"/>
  <c r="K173" i="34"/>
  <c r="J173" i="34"/>
  <c r="I173" i="34"/>
  <c r="H173" i="34"/>
  <c r="G173" i="34"/>
  <c r="F173" i="34"/>
  <c r="G169" i="34"/>
  <c r="G195" i="34" s="1"/>
  <c r="G221" i="34" s="1"/>
  <c r="G235" i="34" s="1"/>
  <c r="G259" i="34" s="1"/>
  <c r="G293" i="34" s="1"/>
  <c r="G381" i="34" s="1"/>
  <c r="G409" i="34" s="1"/>
  <c r="G449" i="34" s="1"/>
  <c r="G168" i="34"/>
  <c r="G194" i="34" s="1"/>
  <c r="G220" i="34" s="1"/>
  <c r="G234" i="34" s="1"/>
  <c r="G258" i="34" s="1"/>
  <c r="L152" i="34"/>
  <c r="M152" i="34" s="1"/>
  <c r="AI151" i="34"/>
  <c r="AH151" i="34"/>
  <c r="AG151" i="34"/>
  <c r="AF151" i="34"/>
  <c r="AE151" i="34"/>
  <c r="AD151" i="34"/>
  <c r="AC151" i="34"/>
  <c r="AB151" i="34"/>
  <c r="AA151" i="34"/>
  <c r="L151" i="34"/>
  <c r="K151" i="34"/>
  <c r="J151" i="34"/>
  <c r="I151" i="34"/>
  <c r="H151" i="34"/>
  <c r="G151" i="34"/>
  <c r="F151" i="34"/>
  <c r="AH150" i="34"/>
  <c r="AH201" i="34" s="1"/>
  <c r="AG150" i="34"/>
  <c r="AG201" i="34" s="1"/>
  <c r="AF150" i="34"/>
  <c r="AF201" i="34" s="1"/>
  <c r="AC150" i="34"/>
  <c r="AC201" i="34" s="1"/>
  <c r="AB150" i="34"/>
  <c r="AB201" i="34" s="1"/>
  <c r="L150" i="34"/>
  <c r="L201" i="34" s="1"/>
  <c r="J150" i="34"/>
  <c r="J201" i="34" s="1"/>
  <c r="I150" i="34"/>
  <c r="I201" i="34" s="1"/>
  <c r="H150" i="34"/>
  <c r="H201" i="34" s="1"/>
  <c r="AI148" i="34"/>
  <c r="AI199" i="34" s="1"/>
  <c r="AH148" i="34"/>
  <c r="AH199" i="34" s="1"/>
  <c r="AG148" i="34"/>
  <c r="AG199" i="34" s="1"/>
  <c r="AF148" i="34"/>
  <c r="AF199" i="34" s="1"/>
  <c r="AE148" i="34"/>
  <c r="AE199" i="34" s="1"/>
  <c r="AD148" i="34"/>
  <c r="AD199" i="34" s="1"/>
  <c r="AC148" i="34"/>
  <c r="AC199" i="34" s="1"/>
  <c r="AB148" i="34"/>
  <c r="AB199" i="34" s="1"/>
  <c r="AA148" i="34"/>
  <c r="AA199" i="34" s="1"/>
  <c r="Z148" i="34"/>
  <c r="Z199" i="34" s="1"/>
  <c r="Y148" i="34"/>
  <c r="Y199" i="34" s="1"/>
  <c r="X148" i="34"/>
  <c r="X199" i="34" s="1"/>
  <c r="W148" i="34"/>
  <c r="W199" i="34" s="1"/>
  <c r="V148" i="34"/>
  <c r="V199" i="34" s="1"/>
  <c r="U148" i="34"/>
  <c r="U199" i="34" s="1"/>
  <c r="T148" i="34"/>
  <c r="T199" i="34" s="1"/>
  <c r="S148" i="34"/>
  <c r="S199" i="34" s="1"/>
  <c r="R148" i="34"/>
  <c r="R199" i="34" s="1"/>
  <c r="Q148" i="34"/>
  <c r="Q199" i="34" s="1"/>
  <c r="P148" i="34"/>
  <c r="P199" i="34" s="1"/>
  <c r="O148" i="34"/>
  <c r="O199" i="34" s="1"/>
  <c r="N148" i="34"/>
  <c r="N199" i="34" s="1"/>
  <c r="M148" i="34"/>
  <c r="M199" i="34" s="1"/>
  <c r="L148" i="34"/>
  <c r="L199" i="34" s="1"/>
  <c r="K148" i="34"/>
  <c r="K199" i="34" s="1"/>
  <c r="J148" i="34"/>
  <c r="J199" i="34" s="1"/>
  <c r="I148" i="34"/>
  <c r="I199" i="34" s="1"/>
  <c r="H148" i="34"/>
  <c r="H199" i="34" s="1"/>
  <c r="G148" i="34"/>
  <c r="G199" i="34" s="1"/>
  <c r="F148" i="34"/>
  <c r="F199" i="34" s="1"/>
  <c r="H144" i="34"/>
  <c r="I144" i="34" s="1"/>
  <c r="J144" i="34" s="1"/>
  <c r="K144" i="34" s="1"/>
  <c r="L144" i="34" s="1"/>
  <c r="M144" i="34" s="1"/>
  <c r="N144" i="34" s="1"/>
  <c r="O144" i="34" s="1"/>
  <c r="P144" i="34" s="1"/>
  <c r="Q144" i="34" s="1"/>
  <c r="R144" i="34" s="1"/>
  <c r="S144" i="34" s="1"/>
  <c r="T144" i="34" s="1"/>
  <c r="U144" i="34" s="1"/>
  <c r="V144" i="34" s="1"/>
  <c r="W144" i="34" s="1"/>
  <c r="X144" i="34" s="1"/>
  <c r="Y144" i="34" s="1"/>
  <c r="Z144" i="34" s="1"/>
  <c r="AA144" i="34" s="1"/>
  <c r="AB144" i="34" s="1"/>
  <c r="AC144" i="34" s="1"/>
  <c r="AD144" i="34" s="1"/>
  <c r="AE144" i="34" s="1"/>
  <c r="AF144" i="34" s="1"/>
  <c r="AG144" i="34" s="1"/>
  <c r="AH144" i="34" s="1"/>
  <c r="AI144" i="34" s="1"/>
  <c r="G144" i="34"/>
  <c r="G143" i="34"/>
  <c r="H143" i="34" s="1"/>
  <c r="I143" i="34" s="1"/>
  <c r="J143" i="34" s="1"/>
  <c r="K143" i="34" s="1"/>
  <c r="L143" i="34" s="1"/>
  <c r="M143" i="34" s="1"/>
  <c r="N143" i="34" s="1"/>
  <c r="O143" i="34" s="1"/>
  <c r="P143" i="34" s="1"/>
  <c r="Q143" i="34" s="1"/>
  <c r="R143" i="34" s="1"/>
  <c r="S143" i="34" s="1"/>
  <c r="T143" i="34" s="1"/>
  <c r="U143" i="34" s="1"/>
  <c r="V143" i="34" s="1"/>
  <c r="W143" i="34" s="1"/>
  <c r="X143" i="34" s="1"/>
  <c r="Y143" i="34" s="1"/>
  <c r="Z143" i="34" s="1"/>
  <c r="AA143" i="34" s="1"/>
  <c r="AB143" i="34" s="1"/>
  <c r="AC143" i="34" s="1"/>
  <c r="AD143" i="34" s="1"/>
  <c r="AE143" i="34" s="1"/>
  <c r="AF143" i="34" s="1"/>
  <c r="AG143" i="34" s="1"/>
  <c r="AH143" i="34" s="1"/>
  <c r="AI143" i="34" s="1"/>
  <c r="B100" i="34"/>
  <c r="F60" i="34"/>
  <c r="F83" i="34" s="1"/>
  <c r="F95" i="34" s="1"/>
  <c r="F118" i="34" s="1"/>
  <c r="F59" i="34"/>
  <c r="F82" i="34" s="1"/>
  <c r="F94" i="34" s="1"/>
  <c r="F117" i="34" s="1"/>
  <c r="H56" i="34"/>
  <c r="H190" i="34" s="1"/>
  <c r="G56" i="34"/>
  <c r="G190" i="34" s="1"/>
  <c r="F56" i="34"/>
  <c r="F190" i="34" s="1"/>
  <c r="I55" i="34"/>
  <c r="I189" i="34" s="1"/>
  <c r="H55" i="34"/>
  <c r="H189" i="34" s="1"/>
  <c r="G55" i="34"/>
  <c r="G189" i="34" s="1"/>
  <c r="F55" i="34"/>
  <c r="F189" i="34" s="1"/>
  <c r="I54" i="34"/>
  <c r="I188" i="34" s="1"/>
  <c r="H54" i="34"/>
  <c r="H188" i="34" s="1"/>
  <c r="G54" i="34"/>
  <c r="G188" i="34" s="1"/>
  <c r="F54" i="34"/>
  <c r="F188" i="34" s="1"/>
  <c r="I53" i="34"/>
  <c r="I187" i="34" s="1"/>
  <c r="H53" i="34"/>
  <c r="H187" i="34" s="1"/>
  <c r="G53" i="34"/>
  <c r="G187" i="34" s="1"/>
  <c r="F53" i="34"/>
  <c r="F187" i="34" s="1"/>
  <c r="H52" i="34"/>
  <c r="H186" i="34" s="1"/>
  <c r="G52" i="34"/>
  <c r="G186" i="34" s="1"/>
  <c r="F52" i="34"/>
  <c r="F186" i="34" s="1"/>
  <c r="I51" i="34"/>
  <c r="J51" i="34" s="1"/>
  <c r="H51" i="34"/>
  <c r="G51" i="34"/>
  <c r="F51" i="34"/>
  <c r="I50" i="34"/>
  <c r="I184" i="34" s="1"/>
  <c r="H50" i="34"/>
  <c r="H184" i="34" s="1"/>
  <c r="G50" i="34"/>
  <c r="G184" i="34" s="1"/>
  <c r="F50" i="34"/>
  <c r="F184" i="34" s="1"/>
  <c r="I49" i="34"/>
  <c r="I183" i="34" s="1"/>
  <c r="H49" i="34"/>
  <c r="H183" i="34" s="1"/>
  <c r="G49" i="34"/>
  <c r="G183" i="34" s="1"/>
  <c r="G182" i="34" s="1"/>
  <c r="G181" i="34" s="1"/>
  <c r="F49" i="34"/>
  <c r="F183" i="34" s="1"/>
  <c r="F182" i="34" s="1"/>
  <c r="F181" i="34" s="1"/>
  <c r="H48" i="34"/>
  <c r="H47" i="34" s="1"/>
  <c r="I46" i="34"/>
  <c r="H46" i="34"/>
  <c r="G46" i="34"/>
  <c r="G180" i="34" s="1"/>
  <c r="F46" i="34"/>
  <c r="I45" i="34"/>
  <c r="H45" i="34"/>
  <c r="G45" i="34"/>
  <c r="F45" i="34"/>
  <c r="H44" i="34"/>
  <c r="G44" i="34"/>
  <c r="G178" i="34" s="1"/>
  <c r="F44" i="34"/>
  <c r="B44" i="34"/>
  <c r="L43" i="34"/>
  <c r="K43" i="34"/>
  <c r="J43" i="34"/>
  <c r="J64" i="34" s="1"/>
  <c r="J99" i="34" s="1"/>
  <c r="J122" i="34" s="1"/>
  <c r="I43" i="34"/>
  <c r="I64" i="34" s="1"/>
  <c r="I99" i="34" s="1"/>
  <c r="I122" i="34" s="1"/>
  <c r="H43" i="34"/>
  <c r="G43" i="34"/>
  <c r="F43" i="34"/>
  <c r="J42" i="34"/>
  <c r="I42" i="34"/>
  <c r="H42" i="34"/>
  <c r="H172" i="34" s="1"/>
  <c r="G42" i="34"/>
  <c r="G172" i="34" s="1"/>
  <c r="F42" i="34"/>
  <c r="H41" i="34"/>
  <c r="H40" i="34" s="1"/>
  <c r="G41" i="34"/>
  <c r="G40" i="34" s="1"/>
  <c r="F41" i="34"/>
  <c r="F40" i="34"/>
  <c r="G39" i="34"/>
  <c r="H39" i="34" s="1"/>
  <c r="I38" i="34"/>
  <c r="I59" i="34" s="1"/>
  <c r="I82" i="34" s="1"/>
  <c r="I94" i="34" s="1"/>
  <c r="I117" i="34" s="1"/>
  <c r="H38" i="34"/>
  <c r="H59" i="34" s="1"/>
  <c r="H82" i="34" s="1"/>
  <c r="H94" i="34" s="1"/>
  <c r="H117" i="34" s="1"/>
  <c r="G38" i="34"/>
  <c r="G59" i="34" s="1"/>
  <c r="G82" i="34" s="1"/>
  <c r="G94" i="34" s="1"/>
  <c r="G117" i="34" s="1"/>
  <c r="L35" i="34"/>
  <c r="K35" i="34"/>
  <c r="J35" i="34"/>
  <c r="I35" i="34"/>
  <c r="H35" i="34"/>
  <c r="G35" i="34"/>
  <c r="F35" i="34"/>
  <c r="J34" i="34"/>
  <c r="I34" i="34"/>
  <c r="H34" i="34"/>
  <c r="G34" i="34"/>
  <c r="F34" i="34"/>
  <c r="H33" i="34"/>
  <c r="G33" i="34"/>
  <c r="F33" i="34"/>
  <c r="H32" i="34"/>
  <c r="G32" i="34"/>
  <c r="F32" i="34"/>
  <c r="J31" i="34"/>
  <c r="K31" i="34" s="1"/>
  <c r="I31" i="34"/>
  <c r="H31" i="34"/>
  <c r="G31" i="34"/>
  <c r="F31" i="34"/>
  <c r="H30" i="34"/>
  <c r="I30" i="34" s="1"/>
  <c r="G30" i="34"/>
  <c r="F30" i="34"/>
  <c r="H29" i="34"/>
  <c r="G29" i="34"/>
  <c r="F29" i="34"/>
  <c r="H28" i="34"/>
  <c r="G28" i="34"/>
  <c r="F28" i="34"/>
  <c r="G27" i="34"/>
  <c r="G26" i="34" s="1"/>
  <c r="H25" i="34"/>
  <c r="H155" i="34" s="1"/>
  <c r="G25" i="34"/>
  <c r="G155" i="34" s="1"/>
  <c r="G205" i="34" s="1"/>
  <c r="G243" i="34" s="1"/>
  <c r="G266" i="34" s="1"/>
  <c r="F25" i="34"/>
  <c r="F155" i="34" s="1"/>
  <c r="H24" i="34"/>
  <c r="H154" i="34" s="1"/>
  <c r="G24" i="34"/>
  <c r="G154" i="34" s="1"/>
  <c r="F24" i="34"/>
  <c r="F154" i="34" s="1"/>
  <c r="H23" i="34"/>
  <c r="H153" i="34" s="1"/>
  <c r="G23" i="34"/>
  <c r="G153" i="34" s="1"/>
  <c r="G203" i="34" s="1"/>
  <c r="G241" i="34" s="1"/>
  <c r="G264" i="34" s="1"/>
  <c r="F23" i="34"/>
  <c r="F153" i="34" s="1"/>
  <c r="J22" i="34"/>
  <c r="I22" i="34"/>
  <c r="H22" i="34"/>
  <c r="G22" i="34"/>
  <c r="F22" i="34"/>
  <c r="H21" i="34"/>
  <c r="H147" i="34" s="1"/>
  <c r="G21" i="34"/>
  <c r="G147" i="34" s="1"/>
  <c r="F21" i="34"/>
  <c r="F147" i="34" s="1"/>
  <c r="F20" i="34"/>
  <c r="F19" i="34" s="1"/>
  <c r="J18" i="34"/>
  <c r="K18" i="34" s="1"/>
  <c r="L18" i="34" s="1"/>
  <c r="M18" i="34" s="1"/>
  <c r="N18" i="34" s="1"/>
  <c r="O18" i="34" s="1"/>
  <c r="P18" i="34" s="1"/>
  <c r="Q18" i="34" s="1"/>
  <c r="R18" i="34" s="1"/>
  <c r="S18" i="34" s="1"/>
  <c r="T18" i="34" s="1"/>
  <c r="U18" i="34" s="1"/>
  <c r="V18" i="34" s="1"/>
  <c r="W18" i="34" s="1"/>
  <c r="X18" i="34" s="1"/>
  <c r="Y18" i="34" s="1"/>
  <c r="Z18" i="34" s="1"/>
  <c r="AA18" i="34" s="1"/>
  <c r="AB18" i="34" s="1"/>
  <c r="AC18" i="34" s="1"/>
  <c r="AD18" i="34" s="1"/>
  <c r="AE18" i="34" s="1"/>
  <c r="AF18" i="34" s="1"/>
  <c r="AG18" i="34" s="1"/>
  <c r="AH18" i="34" s="1"/>
  <c r="AI18" i="34" s="1"/>
  <c r="I18" i="34"/>
  <c r="H18" i="34"/>
  <c r="G18" i="34"/>
  <c r="G17" i="34"/>
  <c r="H17" i="34" s="1"/>
  <c r="I17" i="34" s="1"/>
  <c r="J17" i="34" s="1"/>
  <c r="K17" i="34" s="1"/>
  <c r="L17" i="34" s="1"/>
  <c r="M17" i="34" s="1"/>
  <c r="N17" i="34" s="1"/>
  <c r="O17" i="34" s="1"/>
  <c r="P17" i="34" s="1"/>
  <c r="Q17" i="34" s="1"/>
  <c r="R17" i="34" s="1"/>
  <c r="S17" i="34" s="1"/>
  <c r="T17" i="34" s="1"/>
  <c r="U17" i="34" s="1"/>
  <c r="V17" i="34" s="1"/>
  <c r="W17" i="34" s="1"/>
  <c r="X17" i="34" s="1"/>
  <c r="Y17" i="34" s="1"/>
  <c r="Z17" i="34" s="1"/>
  <c r="AA17" i="34" s="1"/>
  <c r="AB17" i="34" s="1"/>
  <c r="AC17" i="34" s="1"/>
  <c r="AD17" i="34" s="1"/>
  <c r="AE17" i="34" s="1"/>
  <c r="AF17" i="34" s="1"/>
  <c r="AG17" i="34" s="1"/>
  <c r="AH17" i="34" s="1"/>
  <c r="AI17" i="34" s="1"/>
  <c r="E4" i="34"/>
  <c r="C512" i="27"/>
  <c r="B512" i="27"/>
  <c r="B511" i="27"/>
  <c r="B510" i="27"/>
  <c r="B509" i="27"/>
  <c r="B508" i="27"/>
  <c r="A481" i="27"/>
  <c r="A482" i="27" s="1"/>
  <c r="A483" i="27" s="1"/>
  <c r="A484" i="27" s="1"/>
  <c r="AU474" i="27"/>
  <c r="AT474" i="27"/>
  <c r="AS474" i="27"/>
  <c r="AR474" i="27"/>
  <c r="AQ474" i="27"/>
  <c r="AP474" i="27"/>
  <c r="AO474" i="27"/>
  <c r="AN474" i="27"/>
  <c r="AM474" i="27"/>
  <c r="AL474" i="27"/>
  <c r="AK474" i="27"/>
  <c r="AJ474" i="27"/>
  <c r="A470" i="27"/>
  <c r="A477" i="27" s="1"/>
  <c r="AI465" i="27"/>
  <c r="AJ465" i="27" s="1"/>
  <c r="AK465" i="27" s="1"/>
  <c r="AL465" i="27" s="1"/>
  <c r="AM465" i="27" s="1"/>
  <c r="AN465" i="27" s="1"/>
  <c r="AO465" i="27" s="1"/>
  <c r="AP465" i="27" s="1"/>
  <c r="AQ465" i="27" s="1"/>
  <c r="AR465" i="27" s="1"/>
  <c r="AS465" i="27" s="1"/>
  <c r="AT465" i="27" s="1"/>
  <c r="AU465" i="27" s="1"/>
  <c r="AH465" i="27"/>
  <c r="AG465" i="27"/>
  <c r="AF465" i="27"/>
  <c r="AE465" i="27"/>
  <c r="AD465" i="27"/>
  <c r="AC465" i="27"/>
  <c r="AB465" i="27"/>
  <c r="AA465" i="27"/>
  <c r="Z465" i="27"/>
  <c r="Y465" i="27"/>
  <c r="X465" i="27"/>
  <c r="W465" i="27"/>
  <c r="V465" i="27"/>
  <c r="U465" i="27"/>
  <c r="T465" i="27"/>
  <c r="S465" i="27"/>
  <c r="R465" i="27"/>
  <c r="Q465" i="27"/>
  <c r="P465" i="27"/>
  <c r="O465" i="27"/>
  <c r="N465" i="27"/>
  <c r="M465" i="27"/>
  <c r="L465" i="27"/>
  <c r="K465" i="27"/>
  <c r="AJ464" i="27"/>
  <c r="AK464" i="27" s="1"/>
  <c r="AL464" i="27" s="1"/>
  <c r="AM464" i="27" s="1"/>
  <c r="AN464" i="27" s="1"/>
  <c r="AO464" i="27" s="1"/>
  <c r="AP464" i="27" s="1"/>
  <c r="AQ464" i="27" s="1"/>
  <c r="AR464" i="27" s="1"/>
  <c r="AS464" i="27" s="1"/>
  <c r="AT464" i="27" s="1"/>
  <c r="AU464" i="27" s="1"/>
  <c r="AI464" i="27"/>
  <c r="AH464" i="27"/>
  <c r="AG464" i="27"/>
  <c r="AF464" i="27"/>
  <c r="AE464" i="27"/>
  <c r="AD464" i="27"/>
  <c r="AC464" i="27"/>
  <c r="AB464" i="27"/>
  <c r="AA464" i="27"/>
  <c r="Z464" i="27"/>
  <c r="Y464" i="27"/>
  <c r="X464" i="27"/>
  <c r="W464" i="27"/>
  <c r="V464" i="27"/>
  <c r="U464" i="27"/>
  <c r="T464" i="27"/>
  <c r="S464" i="27"/>
  <c r="R464" i="27"/>
  <c r="Q464" i="27"/>
  <c r="P464" i="27"/>
  <c r="O464" i="27"/>
  <c r="N464" i="27"/>
  <c r="M464" i="27"/>
  <c r="L464" i="27"/>
  <c r="K464" i="27"/>
  <c r="K463" i="27"/>
  <c r="J462" i="27"/>
  <c r="I462" i="27"/>
  <c r="H462" i="27"/>
  <c r="H450" i="27" s="1"/>
  <c r="G462" i="27"/>
  <c r="F462" i="27"/>
  <c r="AJ461" i="27"/>
  <c r="AK461" i="27" s="1"/>
  <c r="AL461" i="27" s="1"/>
  <c r="AM461" i="27" s="1"/>
  <c r="AN461" i="27" s="1"/>
  <c r="AO461" i="27" s="1"/>
  <c r="AP461" i="27" s="1"/>
  <c r="AQ461" i="27" s="1"/>
  <c r="AR461" i="27" s="1"/>
  <c r="AS461" i="27" s="1"/>
  <c r="AT461" i="27" s="1"/>
  <c r="AU461" i="27" s="1"/>
  <c r="AI461" i="27"/>
  <c r="AH461" i="27"/>
  <c r="AH459" i="27" s="1"/>
  <c r="AG461" i="27"/>
  <c r="AF461" i="27"/>
  <c r="AE461" i="27"/>
  <c r="AD461" i="27"/>
  <c r="AC461" i="27"/>
  <c r="AB461" i="27"/>
  <c r="AA461" i="27"/>
  <c r="Z461" i="27"/>
  <c r="Z459" i="27" s="1"/>
  <c r="Y461" i="27"/>
  <c r="X461" i="27"/>
  <c r="W461" i="27"/>
  <c r="V461" i="27"/>
  <c r="U461" i="27"/>
  <c r="T461" i="27"/>
  <c r="S461" i="27"/>
  <c r="R461" i="27"/>
  <c r="R459" i="27" s="1"/>
  <c r="Q461" i="27"/>
  <c r="P461" i="27"/>
  <c r="O461" i="27"/>
  <c r="N461" i="27"/>
  <c r="M461" i="27"/>
  <c r="L461" i="27"/>
  <c r="K461" i="27"/>
  <c r="J461" i="27"/>
  <c r="J459" i="27" s="1"/>
  <c r="J450" i="27" s="1"/>
  <c r="I461" i="27"/>
  <c r="H461" i="27"/>
  <c r="G461" i="27"/>
  <c r="F461" i="27"/>
  <c r="AL460" i="27"/>
  <c r="AM460" i="27" s="1"/>
  <c r="AN460" i="27" s="1"/>
  <c r="AO460" i="27" s="1"/>
  <c r="AP460" i="27" s="1"/>
  <c r="AQ460" i="27" s="1"/>
  <c r="AR460" i="27" s="1"/>
  <c r="AS460" i="27" s="1"/>
  <c r="AT460" i="27" s="1"/>
  <c r="AU460" i="27" s="1"/>
  <c r="AJ460" i="27"/>
  <c r="AK460" i="27" s="1"/>
  <c r="AI460" i="27"/>
  <c r="AH460" i="27"/>
  <c r="AG460" i="27"/>
  <c r="AF460" i="27"/>
  <c r="AE460" i="27"/>
  <c r="AE459" i="27" s="1"/>
  <c r="AD460" i="27"/>
  <c r="AD459" i="27" s="1"/>
  <c r="AC460" i="27"/>
  <c r="AB460" i="27"/>
  <c r="AA460" i="27"/>
  <c r="Z460" i="27"/>
  <c r="Y460" i="27"/>
  <c r="X460" i="27"/>
  <c r="W460" i="27"/>
  <c r="W459" i="27" s="1"/>
  <c r="V460" i="27"/>
  <c r="V459" i="27" s="1"/>
  <c r="U460" i="27"/>
  <c r="T460" i="27"/>
  <c r="S460" i="27"/>
  <c r="R460" i="27"/>
  <c r="Q460" i="27"/>
  <c r="P460" i="27"/>
  <c r="O460" i="27"/>
  <c r="O459" i="27" s="1"/>
  <c r="N460" i="27"/>
  <c r="N459" i="27" s="1"/>
  <c r="M460" i="27"/>
  <c r="L460" i="27"/>
  <c r="K460" i="27"/>
  <c r="G460" i="27"/>
  <c r="F460" i="27"/>
  <c r="AI459" i="27"/>
  <c r="AG459" i="27"/>
  <c r="AF459" i="27"/>
  <c r="AC459" i="27"/>
  <c r="AA459" i="27"/>
  <c r="Y459" i="27"/>
  <c r="X459" i="27"/>
  <c r="U459" i="27"/>
  <c r="S459" i="27"/>
  <c r="Q459" i="27"/>
  <c r="P459" i="27"/>
  <c r="M459" i="27"/>
  <c r="K459" i="27"/>
  <c r="I459" i="27"/>
  <c r="H459" i="27"/>
  <c r="G459" i="27"/>
  <c r="F459" i="27"/>
  <c r="K458" i="27"/>
  <c r="K457" i="27" s="1"/>
  <c r="H458" i="27"/>
  <c r="H457" i="27"/>
  <c r="AK456" i="27"/>
  <c r="AL456" i="27" s="1"/>
  <c r="AM456" i="27" s="1"/>
  <c r="AN456" i="27" s="1"/>
  <c r="AO456" i="27" s="1"/>
  <c r="AP456" i="27" s="1"/>
  <c r="AQ456" i="27" s="1"/>
  <c r="AR456" i="27" s="1"/>
  <c r="AS456" i="27" s="1"/>
  <c r="AT456" i="27" s="1"/>
  <c r="AU456" i="27" s="1"/>
  <c r="AI456" i="27"/>
  <c r="AJ456" i="27" s="1"/>
  <c r="AH456" i="27"/>
  <c r="AG456" i="27"/>
  <c r="AF456" i="27"/>
  <c r="AF455" i="27" s="1"/>
  <c r="AF454" i="27" s="1"/>
  <c r="AE456" i="27"/>
  <c r="AE455" i="27" s="1"/>
  <c r="AD456" i="27"/>
  <c r="AC456" i="27"/>
  <c r="AC455" i="27" s="1"/>
  <c r="AC454" i="27" s="1"/>
  <c r="AB456" i="27"/>
  <c r="AA456" i="27"/>
  <c r="Z456" i="27"/>
  <c r="Y456" i="27"/>
  <c r="X456" i="27"/>
  <c r="X455" i="27" s="1"/>
  <c r="X454" i="27" s="1"/>
  <c r="W456" i="27"/>
  <c r="W455" i="27" s="1"/>
  <c r="V456" i="27"/>
  <c r="U456" i="27"/>
  <c r="U455" i="27" s="1"/>
  <c r="U454" i="27" s="1"/>
  <c r="T456" i="27"/>
  <c r="S456" i="27"/>
  <c r="R456" i="27"/>
  <c r="Q456" i="27"/>
  <c r="P456" i="27"/>
  <c r="P455" i="27" s="1"/>
  <c r="P454" i="27" s="1"/>
  <c r="O456" i="27"/>
  <c r="O455" i="27" s="1"/>
  <c r="N456" i="27"/>
  <c r="M456" i="27"/>
  <c r="M455" i="27" s="1"/>
  <c r="M454" i="27" s="1"/>
  <c r="L456" i="27"/>
  <c r="K456" i="27"/>
  <c r="AR455" i="27"/>
  <c r="AS455" i="27" s="1"/>
  <c r="AT455" i="27" s="1"/>
  <c r="AU455" i="27" s="1"/>
  <c r="AJ455" i="27"/>
  <c r="AK455" i="27" s="1"/>
  <c r="AL455" i="27" s="1"/>
  <c r="AM455" i="27" s="1"/>
  <c r="AN455" i="27" s="1"/>
  <c r="AO455" i="27" s="1"/>
  <c r="AP455" i="27" s="1"/>
  <c r="AQ455" i="27" s="1"/>
  <c r="AI455" i="27"/>
  <c r="AH455" i="27"/>
  <c r="AH454" i="27" s="1"/>
  <c r="AG455" i="27"/>
  <c r="AD455" i="27"/>
  <c r="AB455" i="27"/>
  <c r="AB454" i="27" s="1"/>
  <c r="AA455" i="27"/>
  <c r="Z455" i="27"/>
  <c r="Z454" i="27" s="1"/>
  <c r="Y455" i="27"/>
  <c r="V455" i="27"/>
  <c r="T455" i="27"/>
  <c r="T454" i="27" s="1"/>
  <c r="S455" i="27"/>
  <c r="R455" i="27"/>
  <c r="R454" i="27" s="1"/>
  <c r="Q455" i="27"/>
  <c r="N455" i="27"/>
  <c r="L455" i="27"/>
  <c r="L454" i="27" s="1"/>
  <c r="K455" i="27"/>
  <c r="AI454" i="27"/>
  <c r="AJ454" i="27" s="1"/>
  <c r="AK454" i="27" s="1"/>
  <c r="AL454" i="27" s="1"/>
  <c r="AM454" i="27" s="1"/>
  <c r="AN454" i="27" s="1"/>
  <c r="AO454" i="27" s="1"/>
  <c r="AP454" i="27" s="1"/>
  <c r="AQ454" i="27" s="1"/>
  <c r="AR454" i="27" s="1"/>
  <c r="AS454" i="27" s="1"/>
  <c r="AT454" i="27" s="1"/>
  <c r="AU454" i="27" s="1"/>
  <c r="AG454" i="27"/>
  <c r="AE454" i="27"/>
  <c r="AD454" i="27"/>
  <c r="AA454" i="27"/>
  <c r="Y454" i="27"/>
  <c r="W454" i="27"/>
  <c r="V454" i="27"/>
  <c r="S454" i="27"/>
  <c r="Q454" i="27"/>
  <c r="O454" i="27"/>
  <c r="D454" i="27" s="1"/>
  <c r="N454" i="27"/>
  <c r="K454" i="27"/>
  <c r="J454" i="27"/>
  <c r="I454" i="27"/>
  <c r="H454" i="27"/>
  <c r="AI453" i="27"/>
  <c r="AH453" i="27"/>
  <c r="AG453" i="27"/>
  <c r="AF453" i="27"/>
  <c r="AE453" i="27"/>
  <c r="AD453" i="27"/>
  <c r="AC453" i="27"/>
  <c r="AC451" i="27" s="1"/>
  <c r="AB453" i="27"/>
  <c r="AA453" i="27"/>
  <c r="Z453" i="27"/>
  <c r="Y453" i="27"/>
  <c r="X453" i="27"/>
  <c r="W453" i="27"/>
  <c r="V453" i="27"/>
  <c r="U453" i="27"/>
  <c r="U451" i="27" s="1"/>
  <c r="T453" i="27"/>
  <c r="S453" i="27"/>
  <c r="R453" i="27"/>
  <c r="Q453" i="27"/>
  <c r="P453" i="27"/>
  <c r="O453" i="27"/>
  <c r="N453" i="27"/>
  <c r="M453" i="27"/>
  <c r="M451" i="27" s="1"/>
  <c r="L453" i="27"/>
  <c r="K453" i="27"/>
  <c r="AJ452" i="27"/>
  <c r="AK452" i="27" s="1"/>
  <c r="AL452" i="27" s="1"/>
  <c r="AM452" i="27" s="1"/>
  <c r="AN452" i="27" s="1"/>
  <c r="AO452" i="27" s="1"/>
  <c r="AP452" i="27" s="1"/>
  <c r="AQ452" i="27" s="1"/>
  <c r="AR452" i="27" s="1"/>
  <c r="AS452" i="27" s="1"/>
  <c r="AT452" i="27" s="1"/>
  <c r="AU452" i="27" s="1"/>
  <c r="AI452" i="27"/>
  <c r="AH452" i="27"/>
  <c r="AH451" i="27" s="1"/>
  <c r="AG452" i="27"/>
  <c r="AF452" i="27"/>
  <c r="AE452" i="27"/>
  <c r="AD452" i="27"/>
  <c r="AC452" i="27"/>
  <c r="AB452" i="27"/>
  <c r="AB451" i="27" s="1"/>
  <c r="AA452" i="27"/>
  <c r="Z452" i="27"/>
  <c r="Z451" i="27" s="1"/>
  <c r="Y452" i="27"/>
  <c r="X452" i="27"/>
  <c r="W452" i="27"/>
  <c r="V452" i="27"/>
  <c r="U452" i="27"/>
  <c r="T452" i="27"/>
  <c r="T451" i="27" s="1"/>
  <c r="S452" i="27"/>
  <c r="R452" i="27"/>
  <c r="R451" i="27" s="1"/>
  <c r="Q452" i="27"/>
  <c r="P452" i="27"/>
  <c r="O452" i="27"/>
  <c r="N452" i="27"/>
  <c r="M452" i="27"/>
  <c r="L452" i="27"/>
  <c r="L451" i="27" s="1"/>
  <c r="K452" i="27"/>
  <c r="AI451" i="27"/>
  <c r="AJ451" i="27" s="1"/>
  <c r="AG451" i="27"/>
  <c r="AF451" i="27"/>
  <c r="AE451" i="27"/>
  <c r="AD451" i="27"/>
  <c r="AA451" i="27"/>
  <c r="Y451" i="27"/>
  <c r="X451" i="27"/>
  <c r="W451" i="27"/>
  <c r="V451" i="27"/>
  <c r="S451" i="27"/>
  <c r="Q451" i="27"/>
  <c r="P451" i="27"/>
  <c r="O451" i="27"/>
  <c r="N451" i="27"/>
  <c r="K451" i="27"/>
  <c r="J451" i="27"/>
  <c r="I451" i="27"/>
  <c r="H451" i="27"/>
  <c r="G451" i="27"/>
  <c r="G450" i="27" s="1"/>
  <c r="F451" i="27"/>
  <c r="I450" i="27"/>
  <c r="F450" i="27"/>
  <c r="E442" i="27"/>
  <c r="AI434" i="27"/>
  <c r="AH434" i="27"/>
  <c r="AG434" i="27"/>
  <c r="AF434" i="27"/>
  <c r="AE434" i="27"/>
  <c r="AD434" i="27"/>
  <c r="AC434" i="27"/>
  <c r="AB434" i="27"/>
  <c r="AA434" i="27"/>
  <c r="Z434" i="27"/>
  <c r="Y434" i="27"/>
  <c r="X434" i="27"/>
  <c r="W434" i="27"/>
  <c r="V434" i="27"/>
  <c r="U434" i="27"/>
  <c r="T434" i="27"/>
  <c r="S434" i="27"/>
  <c r="R434" i="27"/>
  <c r="Q434" i="27"/>
  <c r="P434" i="27"/>
  <c r="O434" i="27"/>
  <c r="N434" i="27"/>
  <c r="M434" i="27"/>
  <c r="L434" i="27"/>
  <c r="K434" i="27"/>
  <c r="J434" i="27"/>
  <c r="I434" i="27"/>
  <c r="H434" i="27"/>
  <c r="G434" i="27"/>
  <c r="F434" i="27"/>
  <c r="AI419" i="27"/>
  <c r="AH419" i="27"/>
  <c r="AG419" i="27"/>
  <c r="AF419" i="27"/>
  <c r="AE419" i="27"/>
  <c r="AD419" i="27"/>
  <c r="AC419" i="27"/>
  <c r="AB419" i="27"/>
  <c r="AA419" i="27"/>
  <c r="Z419" i="27"/>
  <c r="Y419" i="27"/>
  <c r="X419" i="27"/>
  <c r="W419" i="27"/>
  <c r="V419" i="27"/>
  <c r="U419" i="27"/>
  <c r="T419" i="27"/>
  <c r="S419" i="27"/>
  <c r="R419" i="27"/>
  <c r="Q419" i="27"/>
  <c r="P419" i="27"/>
  <c r="O419" i="27"/>
  <c r="N419" i="27"/>
  <c r="M419" i="27"/>
  <c r="L419" i="27"/>
  <c r="B419" i="27"/>
  <c r="AI418" i="27"/>
  <c r="AH418" i="27"/>
  <c r="AG418" i="27"/>
  <c r="AF418" i="27"/>
  <c r="AE418" i="27"/>
  <c r="AE416" i="27" s="1"/>
  <c r="AD418" i="27"/>
  <c r="AC418" i="27"/>
  <c r="AB418" i="27"/>
  <c r="AA418" i="27"/>
  <c r="Z418" i="27"/>
  <c r="Y418" i="27"/>
  <c r="X418" i="27"/>
  <c r="W418" i="27"/>
  <c r="W416" i="27" s="1"/>
  <c r="V418" i="27"/>
  <c r="U418" i="27"/>
  <c r="U416" i="27" s="1"/>
  <c r="T418" i="27"/>
  <c r="S418" i="27"/>
  <c r="R418" i="27"/>
  <c r="Q418" i="27"/>
  <c r="P418" i="27"/>
  <c r="O418" i="27"/>
  <c r="O416" i="27" s="1"/>
  <c r="N418" i="27"/>
  <c r="M418" i="27"/>
  <c r="L418" i="27"/>
  <c r="B418" i="27"/>
  <c r="AI417" i="27"/>
  <c r="AH417" i="27"/>
  <c r="AG417" i="27"/>
  <c r="AF417" i="27"/>
  <c r="AF416" i="27" s="1"/>
  <c r="AE417" i="27"/>
  <c r="AD417" i="27"/>
  <c r="AD416" i="27" s="1"/>
  <c r="AC417" i="27"/>
  <c r="AB417" i="27"/>
  <c r="AB416" i="27" s="1"/>
  <c r="AA417" i="27"/>
  <c r="Z417" i="27"/>
  <c r="Y417" i="27"/>
  <c r="X417" i="27"/>
  <c r="X416" i="27" s="1"/>
  <c r="W417" i="27"/>
  <c r="V417" i="27"/>
  <c r="V416" i="27" s="1"/>
  <c r="U417" i="27"/>
  <c r="T417" i="27"/>
  <c r="T416" i="27" s="1"/>
  <c r="S417" i="27"/>
  <c r="R417" i="27"/>
  <c r="Q417" i="27"/>
  <c r="P417" i="27"/>
  <c r="P416" i="27" s="1"/>
  <c r="O417" i="27"/>
  <c r="N417" i="27"/>
  <c r="N416" i="27" s="1"/>
  <c r="M417" i="27"/>
  <c r="L417" i="27"/>
  <c r="L416" i="27" s="1"/>
  <c r="B417" i="27"/>
  <c r="AI416" i="27"/>
  <c r="AH416" i="27"/>
  <c r="AG416" i="27"/>
  <c r="AC416" i="27"/>
  <c r="AA416" i="27"/>
  <c r="Z416" i="27"/>
  <c r="Y416" i="27"/>
  <c r="S416" i="27"/>
  <c r="R416" i="27"/>
  <c r="Q416" i="27"/>
  <c r="M416" i="27"/>
  <c r="AI398" i="27"/>
  <c r="AI397" i="27" s="1"/>
  <c r="AH398" i="27"/>
  <c r="AH397" i="27" s="1"/>
  <c r="AG398" i="27"/>
  <c r="AF398" i="27"/>
  <c r="AE398" i="27"/>
  <c r="AE397" i="27" s="1"/>
  <c r="AD398" i="27"/>
  <c r="AC398" i="27"/>
  <c r="AB398" i="27"/>
  <c r="AA398" i="27"/>
  <c r="AA397" i="27" s="1"/>
  <c r="Z398" i="27"/>
  <c r="Z397" i="27" s="1"/>
  <c r="Y398" i="27"/>
  <c r="X398" i="27"/>
  <c r="W398" i="27"/>
  <c r="W397" i="27" s="1"/>
  <c r="V398" i="27"/>
  <c r="V397" i="27" s="1"/>
  <c r="U398" i="27"/>
  <c r="T398" i="27"/>
  <c r="S398" i="27"/>
  <c r="S397" i="27" s="1"/>
  <c r="R398" i="27"/>
  <c r="R397" i="27" s="1"/>
  <c r="Q398" i="27"/>
  <c r="P398" i="27"/>
  <c r="O398" i="27"/>
  <c r="N398" i="27"/>
  <c r="M398" i="27"/>
  <c r="L398" i="27"/>
  <c r="AG397" i="27"/>
  <c r="AF397" i="27"/>
  <c r="AD397" i="27"/>
  <c r="AC397" i="27"/>
  <c r="AB397" i="27"/>
  <c r="Y397" i="27"/>
  <c r="X397" i="27"/>
  <c r="U397" i="27"/>
  <c r="T397" i="27"/>
  <c r="Q397" i="27"/>
  <c r="P397" i="27"/>
  <c r="O397" i="27"/>
  <c r="N397" i="27"/>
  <c r="M397" i="27"/>
  <c r="L397" i="27"/>
  <c r="AH388" i="27"/>
  <c r="AG388" i="27"/>
  <c r="AF388" i="27"/>
  <c r="AE388" i="27"/>
  <c r="AD388" i="27"/>
  <c r="AC388" i="27"/>
  <c r="AB388" i="27"/>
  <c r="AA388" i="27"/>
  <c r="Z388" i="27"/>
  <c r="Y388" i="27"/>
  <c r="X388" i="27"/>
  <c r="W388" i="27"/>
  <c r="V388" i="27"/>
  <c r="U388" i="27"/>
  <c r="T388" i="27"/>
  <c r="S388" i="27"/>
  <c r="R388" i="27"/>
  <c r="Q388" i="27"/>
  <c r="P388" i="27"/>
  <c r="O388" i="27"/>
  <c r="N388" i="27"/>
  <c r="M388" i="27"/>
  <c r="L388" i="27"/>
  <c r="K388" i="27"/>
  <c r="J388" i="27"/>
  <c r="I388" i="27"/>
  <c r="H388" i="27"/>
  <c r="G388" i="27"/>
  <c r="F388" i="27"/>
  <c r="F381" i="27"/>
  <c r="F409" i="27" s="1"/>
  <c r="F449" i="27" s="1"/>
  <c r="G380" i="27"/>
  <c r="G408" i="27" s="1"/>
  <c r="G448" i="27" s="1"/>
  <c r="F380" i="27"/>
  <c r="F408" i="27" s="1"/>
  <c r="F448" i="27" s="1"/>
  <c r="F373" i="27"/>
  <c r="F372" i="27"/>
  <c r="F371" i="27"/>
  <c r="F370" i="27"/>
  <c r="J368" i="27"/>
  <c r="F368" i="27"/>
  <c r="K367" i="27"/>
  <c r="C367" i="27"/>
  <c r="C366" i="27"/>
  <c r="K366" i="27" s="1"/>
  <c r="C365" i="27"/>
  <c r="K365" i="27" s="1"/>
  <c r="J364" i="27"/>
  <c r="I364" i="27"/>
  <c r="I368" i="27" s="1"/>
  <c r="H364" i="27"/>
  <c r="H368" i="27" s="1"/>
  <c r="G364" i="27"/>
  <c r="G368" i="27" s="1"/>
  <c r="F364" i="27"/>
  <c r="C364" i="27" s="1"/>
  <c r="K364" i="27" s="1"/>
  <c r="F363" i="27"/>
  <c r="F362" i="27"/>
  <c r="F361" i="27"/>
  <c r="C360" i="27"/>
  <c r="J359" i="27"/>
  <c r="I359" i="27"/>
  <c r="H359" i="27"/>
  <c r="G359" i="27"/>
  <c r="F359" i="27"/>
  <c r="C359" i="27"/>
  <c r="I358" i="27"/>
  <c r="J358" i="27" s="1"/>
  <c r="H358" i="27"/>
  <c r="G358" i="27"/>
  <c r="C341" i="27"/>
  <c r="AU320" i="27"/>
  <c r="AU484" i="27" s="1"/>
  <c r="AT320" i="27"/>
  <c r="AT484" i="27" s="1"/>
  <c r="AS320" i="27"/>
  <c r="AS484" i="27" s="1"/>
  <c r="AR320" i="27"/>
  <c r="AR484" i="27" s="1"/>
  <c r="AQ320" i="27"/>
  <c r="AQ484" i="27" s="1"/>
  <c r="AP320" i="27"/>
  <c r="AP484" i="27" s="1"/>
  <c r="AO320" i="27"/>
  <c r="AO484" i="27" s="1"/>
  <c r="AN320" i="27"/>
  <c r="AN484" i="27" s="1"/>
  <c r="AM320" i="27"/>
  <c r="AM484" i="27" s="1"/>
  <c r="AL320" i="27"/>
  <c r="AL484" i="27" s="1"/>
  <c r="AK320" i="27"/>
  <c r="AK484" i="27" s="1"/>
  <c r="AJ320" i="27"/>
  <c r="AJ484" i="27" s="1"/>
  <c r="AI320" i="27"/>
  <c r="AH320" i="27"/>
  <c r="AG320" i="27"/>
  <c r="AF320" i="27"/>
  <c r="AE320" i="27"/>
  <c r="AD320" i="27"/>
  <c r="AC320" i="27"/>
  <c r="AB320" i="27"/>
  <c r="AA320" i="27"/>
  <c r="Z320" i="27"/>
  <c r="Y320" i="27"/>
  <c r="X320" i="27"/>
  <c r="W320" i="27"/>
  <c r="V320" i="27"/>
  <c r="U320" i="27"/>
  <c r="T320" i="27"/>
  <c r="S320" i="27"/>
  <c r="R320" i="27"/>
  <c r="Q320" i="27"/>
  <c r="P320" i="27"/>
  <c r="O320" i="27"/>
  <c r="N320" i="27"/>
  <c r="M320" i="27"/>
  <c r="L320" i="27"/>
  <c r="K320" i="27"/>
  <c r="J320" i="27"/>
  <c r="I320" i="27"/>
  <c r="H320" i="27"/>
  <c r="G320" i="27"/>
  <c r="F320" i="27"/>
  <c r="AU319" i="27"/>
  <c r="AU483" i="27" s="1"/>
  <c r="AT319" i="27"/>
  <c r="AT483" i="27" s="1"/>
  <c r="AS319" i="27"/>
  <c r="AS483" i="27" s="1"/>
  <c r="AR319" i="27"/>
  <c r="AR483" i="27" s="1"/>
  <c r="AQ319" i="27"/>
  <c r="AQ483" i="27" s="1"/>
  <c r="AP319" i="27"/>
  <c r="AP483" i="27" s="1"/>
  <c r="AO319" i="27"/>
  <c r="AN319" i="27"/>
  <c r="AN483" i="27" s="1"/>
  <c r="AM319" i="27"/>
  <c r="AM483" i="27" s="1"/>
  <c r="AL319" i="27"/>
  <c r="AL483" i="27" s="1"/>
  <c r="AK319" i="27"/>
  <c r="AK483" i="27" s="1"/>
  <c r="AJ319" i="27"/>
  <c r="AJ483" i="27" s="1"/>
  <c r="AI319" i="27"/>
  <c r="AH319" i="27"/>
  <c r="AG319" i="27"/>
  <c r="AF319" i="27"/>
  <c r="AE319" i="27"/>
  <c r="AD319" i="27"/>
  <c r="AC319" i="27"/>
  <c r="AC483" i="27" s="1"/>
  <c r="AB319" i="27"/>
  <c r="AA319" i="27"/>
  <c r="Z319" i="27"/>
  <c r="Y319" i="27"/>
  <c r="X319" i="27"/>
  <c r="W319" i="27"/>
  <c r="V319" i="27"/>
  <c r="U319" i="27"/>
  <c r="T319" i="27"/>
  <c r="S319" i="27"/>
  <c r="R319" i="27"/>
  <c r="Q319" i="27"/>
  <c r="P319" i="27"/>
  <c r="O319" i="27"/>
  <c r="N319" i="27"/>
  <c r="M319" i="27"/>
  <c r="L319" i="27"/>
  <c r="K319" i="27"/>
  <c r="J319" i="27"/>
  <c r="I319" i="27"/>
  <c r="H319" i="27"/>
  <c r="G319" i="27"/>
  <c r="G483" i="27" s="1"/>
  <c r="F319" i="27"/>
  <c r="AU318" i="27"/>
  <c r="AU482" i="27" s="1"/>
  <c r="AT318" i="27"/>
  <c r="AT482" i="27" s="1"/>
  <c r="AS318" i="27"/>
  <c r="AS482" i="27" s="1"/>
  <c r="AR318" i="27"/>
  <c r="AQ318" i="27"/>
  <c r="AQ482" i="27" s="1"/>
  <c r="AP318" i="27"/>
  <c r="AP482" i="27" s="1"/>
  <c r="AO318" i="27"/>
  <c r="AO482" i="27" s="1"/>
  <c r="AN318" i="27"/>
  <c r="AN482" i="27" s="1"/>
  <c r="AM318" i="27"/>
  <c r="AM482" i="27" s="1"/>
  <c r="AL318" i="27"/>
  <c r="AL482" i="27" s="1"/>
  <c r="AK318" i="27"/>
  <c r="AK482" i="27" s="1"/>
  <c r="AJ318" i="27"/>
  <c r="AI318" i="27"/>
  <c r="AI316" i="27" s="1"/>
  <c r="AH318" i="27"/>
  <c r="AG318" i="27"/>
  <c r="AF318" i="27"/>
  <c r="AE318" i="27"/>
  <c r="AD318" i="27"/>
  <c r="AC318" i="27"/>
  <c r="AB318" i="27"/>
  <c r="AA318" i="27"/>
  <c r="AA316" i="27" s="1"/>
  <c r="Z318" i="27"/>
  <c r="Y318" i="27"/>
  <c r="X318" i="27"/>
  <c r="W318" i="27"/>
  <c r="V318" i="27"/>
  <c r="U318" i="27"/>
  <c r="T318" i="27"/>
  <c r="S318" i="27"/>
  <c r="S482" i="27" s="1"/>
  <c r="R318" i="27"/>
  <c r="Q318" i="27"/>
  <c r="P318" i="27"/>
  <c r="O318" i="27"/>
  <c r="N318" i="27"/>
  <c r="M318" i="27"/>
  <c r="L318" i="27"/>
  <c r="K318" i="27"/>
  <c r="K316" i="27" s="1"/>
  <c r="J318" i="27"/>
  <c r="I318" i="27"/>
  <c r="H318" i="27"/>
  <c r="G318" i="27"/>
  <c r="F318" i="27"/>
  <c r="AU317" i="27"/>
  <c r="AT317" i="27"/>
  <c r="AT481" i="27" s="1"/>
  <c r="AS317" i="27"/>
  <c r="AS481" i="27" s="1"/>
  <c r="AS480" i="27" s="1"/>
  <c r="AR317" i="27"/>
  <c r="AR481" i="27" s="1"/>
  <c r="AQ317" i="27"/>
  <c r="AQ481" i="27" s="1"/>
  <c r="AP317" i="27"/>
  <c r="AP481" i="27" s="1"/>
  <c r="AP480" i="27" s="1"/>
  <c r="AO317" i="27"/>
  <c r="AO481" i="27" s="1"/>
  <c r="AN317" i="27"/>
  <c r="AN481" i="27" s="1"/>
  <c r="AM317" i="27"/>
  <c r="AL317" i="27"/>
  <c r="AL481" i="27" s="1"/>
  <c r="AK317" i="27"/>
  <c r="AK481" i="27" s="1"/>
  <c r="AK480" i="27" s="1"/>
  <c r="AJ317" i="27"/>
  <c r="AJ481" i="27" s="1"/>
  <c r="AI317" i="27"/>
  <c r="AH317" i="27"/>
  <c r="AG317" i="27"/>
  <c r="AF317" i="27"/>
  <c r="AE317" i="27"/>
  <c r="AD317" i="27"/>
  <c r="AD316" i="27" s="1"/>
  <c r="AC317" i="27"/>
  <c r="AB317" i="27"/>
  <c r="AA317" i="27"/>
  <c r="AA481" i="27" s="1"/>
  <c r="Z317" i="27"/>
  <c r="Y317" i="27"/>
  <c r="X317" i="27"/>
  <c r="W317" i="27"/>
  <c r="V317" i="27"/>
  <c r="V316" i="27" s="1"/>
  <c r="U317" i="27"/>
  <c r="T317" i="27"/>
  <c r="S317" i="27"/>
  <c r="R317" i="27"/>
  <c r="Q317" i="27"/>
  <c r="P317" i="27"/>
  <c r="O317" i="27"/>
  <c r="N317" i="27"/>
  <c r="N316" i="27" s="1"/>
  <c r="M317" i="27"/>
  <c r="L317" i="27"/>
  <c r="K317" i="27"/>
  <c r="J317" i="27"/>
  <c r="I317" i="27"/>
  <c r="H317" i="27"/>
  <c r="G317" i="27"/>
  <c r="F317" i="27"/>
  <c r="F316" i="27" s="1"/>
  <c r="AS316" i="27"/>
  <c r="AP316" i="27"/>
  <c r="AN316" i="27"/>
  <c r="AK316" i="27"/>
  <c r="AH316" i="27"/>
  <c r="AF316" i="27"/>
  <c r="AC316" i="27"/>
  <c r="Z316" i="27"/>
  <c r="X316" i="27"/>
  <c r="U316" i="27"/>
  <c r="R316" i="27"/>
  <c r="P316" i="27"/>
  <c r="M316" i="27"/>
  <c r="J316" i="27"/>
  <c r="H316" i="27"/>
  <c r="AH315" i="27"/>
  <c r="AI314" i="27"/>
  <c r="AH314" i="27"/>
  <c r="AG314" i="27"/>
  <c r="AF314" i="27"/>
  <c r="AE314" i="27"/>
  <c r="AD314" i="27"/>
  <c r="AC314" i="27"/>
  <c r="AB314" i="27"/>
  <c r="AA314" i="27"/>
  <c r="Z314" i="27"/>
  <c r="Y314" i="27"/>
  <c r="X314" i="27"/>
  <c r="W314" i="27"/>
  <c r="V314" i="27"/>
  <c r="U314" i="27"/>
  <c r="T314" i="27"/>
  <c r="S314" i="27"/>
  <c r="R314" i="27"/>
  <c r="Q314" i="27"/>
  <c r="P314" i="27"/>
  <c r="O314" i="27"/>
  <c r="N314" i="27"/>
  <c r="M314" i="27"/>
  <c r="L314" i="27"/>
  <c r="K314" i="27"/>
  <c r="J314" i="27"/>
  <c r="I314" i="27"/>
  <c r="H314" i="27"/>
  <c r="G314" i="27"/>
  <c r="F314" i="27"/>
  <c r="AI313" i="27"/>
  <c r="AH313" i="27"/>
  <c r="AG313" i="27"/>
  <c r="AF313" i="27"/>
  <c r="AE313" i="27"/>
  <c r="AD313" i="27"/>
  <c r="AC313" i="27"/>
  <c r="AB313" i="27"/>
  <c r="AA313" i="27"/>
  <c r="Z313" i="27"/>
  <c r="Y313" i="27"/>
  <c r="X313" i="27"/>
  <c r="W313" i="27"/>
  <c r="V313" i="27"/>
  <c r="U313" i="27"/>
  <c r="T313" i="27"/>
  <c r="S313" i="27"/>
  <c r="R313" i="27"/>
  <c r="Q313" i="27"/>
  <c r="P313" i="27"/>
  <c r="O313" i="27"/>
  <c r="N313" i="27"/>
  <c r="M313" i="27"/>
  <c r="L313" i="27"/>
  <c r="K313" i="27"/>
  <c r="J313" i="27"/>
  <c r="I313" i="27"/>
  <c r="H313" i="27"/>
  <c r="G313" i="27"/>
  <c r="F313" i="27"/>
  <c r="AI312" i="27"/>
  <c r="AH312" i="27"/>
  <c r="AG312" i="27"/>
  <c r="AF312" i="27"/>
  <c r="AE312" i="27"/>
  <c r="AD312" i="27"/>
  <c r="AC312" i="27"/>
  <c r="AB312" i="27"/>
  <c r="AA312" i="27"/>
  <c r="Z312" i="27"/>
  <c r="Y312" i="27"/>
  <c r="X312" i="27"/>
  <c r="W312" i="27"/>
  <c r="V312" i="27"/>
  <c r="U312" i="27"/>
  <c r="T312" i="27"/>
  <c r="S312" i="27"/>
  <c r="R312" i="27"/>
  <c r="Q312" i="27"/>
  <c r="P312" i="27"/>
  <c r="O312" i="27"/>
  <c r="N312" i="27"/>
  <c r="M312" i="27"/>
  <c r="L312" i="27"/>
  <c r="K312" i="27"/>
  <c r="J312" i="27"/>
  <c r="I312" i="27"/>
  <c r="H312" i="27"/>
  <c r="G312" i="27"/>
  <c r="F312" i="27"/>
  <c r="AI311" i="27"/>
  <c r="AH311" i="27"/>
  <c r="AG311" i="27"/>
  <c r="AF311" i="27"/>
  <c r="AE311" i="27"/>
  <c r="AD311" i="27"/>
  <c r="AC311" i="27"/>
  <c r="AC475" i="27" s="1"/>
  <c r="AB311" i="27"/>
  <c r="AA311" i="27"/>
  <c r="Z311" i="27"/>
  <c r="Y311" i="27"/>
  <c r="X311" i="27"/>
  <c r="W311" i="27"/>
  <c r="V311" i="27"/>
  <c r="U311" i="27"/>
  <c r="T311" i="27"/>
  <c r="S311" i="27"/>
  <c r="R311" i="27"/>
  <c r="Q311" i="27"/>
  <c r="P311" i="27"/>
  <c r="O311" i="27"/>
  <c r="N311" i="27"/>
  <c r="M311" i="27"/>
  <c r="L311" i="27"/>
  <c r="K311" i="27"/>
  <c r="J311" i="27"/>
  <c r="I311" i="27"/>
  <c r="H311" i="27"/>
  <c r="G311" i="27"/>
  <c r="F311" i="27"/>
  <c r="AU310" i="27"/>
  <c r="AT310" i="27"/>
  <c r="AS310" i="27"/>
  <c r="AR310" i="27"/>
  <c r="AQ310" i="27"/>
  <c r="AP310" i="27"/>
  <c r="AO310" i="27"/>
  <c r="AN310" i="27"/>
  <c r="AM310" i="27"/>
  <c r="AL310" i="27"/>
  <c r="AK310" i="27"/>
  <c r="AJ310" i="27"/>
  <c r="AG310" i="27"/>
  <c r="AU309" i="27"/>
  <c r="AT309" i="27"/>
  <c r="AS309" i="27"/>
  <c r="AR309" i="27"/>
  <c r="AQ309" i="27"/>
  <c r="AP309" i="27"/>
  <c r="AO309" i="27"/>
  <c r="AN309" i="27"/>
  <c r="AM309" i="27"/>
  <c r="AL309" i="27"/>
  <c r="AK309" i="27"/>
  <c r="AJ309" i="27"/>
  <c r="AU308" i="27"/>
  <c r="AT308" i="27"/>
  <c r="AS308" i="27"/>
  <c r="AR308" i="27"/>
  <c r="AQ308" i="27"/>
  <c r="AP308" i="27"/>
  <c r="AO308" i="27"/>
  <c r="AN308" i="27"/>
  <c r="AM308" i="27"/>
  <c r="AL308" i="27"/>
  <c r="AK308" i="27"/>
  <c r="AJ308" i="27"/>
  <c r="AU307" i="27"/>
  <c r="AT307" i="27"/>
  <c r="AS307" i="27"/>
  <c r="AR307" i="27"/>
  <c r="AQ307" i="27"/>
  <c r="AP307" i="27"/>
  <c r="AO307" i="27"/>
  <c r="AN307" i="27"/>
  <c r="AM307" i="27"/>
  <c r="AL307" i="27"/>
  <c r="AK307" i="27"/>
  <c r="AJ307" i="27"/>
  <c r="AM292" i="27"/>
  <c r="AN292" i="27" s="1"/>
  <c r="AO292" i="27" s="1"/>
  <c r="AP292" i="27" s="1"/>
  <c r="AQ292" i="27" s="1"/>
  <c r="AR292" i="27" s="1"/>
  <c r="AS292" i="27" s="1"/>
  <c r="AT292" i="27" s="1"/>
  <c r="AU292" i="27" s="1"/>
  <c r="AK292" i="27"/>
  <c r="AL292" i="27" s="1"/>
  <c r="AI285" i="27"/>
  <c r="AH285" i="27"/>
  <c r="AG285" i="27"/>
  <c r="AF285" i="27"/>
  <c r="AE285" i="27"/>
  <c r="AD285" i="27"/>
  <c r="AC285" i="27"/>
  <c r="AB285" i="27"/>
  <c r="AA285" i="27"/>
  <c r="Z285" i="27"/>
  <c r="Y285" i="27"/>
  <c r="X285" i="27"/>
  <c r="W285" i="27"/>
  <c r="V285" i="27"/>
  <c r="U285" i="27"/>
  <c r="T285" i="27"/>
  <c r="S285" i="27"/>
  <c r="R285" i="27"/>
  <c r="Q285" i="27"/>
  <c r="P285" i="27"/>
  <c r="O285" i="27"/>
  <c r="N285" i="27"/>
  <c r="M285" i="27"/>
  <c r="L285" i="27"/>
  <c r="K285" i="27"/>
  <c r="J285" i="27"/>
  <c r="I285" i="27"/>
  <c r="H285" i="27"/>
  <c r="G285" i="27"/>
  <c r="F285" i="27"/>
  <c r="B285" i="27"/>
  <c r="B320" i="27" s="1"/>
  <c r="B403" i="27" s="1"/>
  <c r="B439" i="27" s="1"/>
  <c r="AI284" i="27"/>
  <c r="AH284" i="27"/>
  <c r="AG284" i="27"/>
  <c r="AF284" i="27"/>
  <c r="AE284" i="27"/>
  <c r="AD284" i="27"/>
  <c r="AC284" i="27"/>
  <c r="AB284" i="27"/>
  <c r="AA284" i="27"/>
  <c r="Z284" i="27"/>
  <c r="Y284" i="27"/>
  <c r="X284" i="27"/>
  <c r="W284" i="27"/>
  <c r="V284" i="27"/>
  <c r="U284" i="27"/>
  <c r="T284" i="27"/>
  <c r="S284" i="27"/>
  <c r="R284" i="27"/>
  <c r="Q284" i="27"/>
  <c r="P284" i="27"/>
  <c r="O284" i="27"/>
  <c r="N284" i="27"/>
  <c r="M284" i="27"/>
  <c r="L284" i="27"/>
  <c r="K284" i="27"/>
  <c r="J284" i="27"/>
  <c r="I284" i="27"/>
  <c r="H284" i="27"/>
  <c r="G284" i="27"/>
  <c r="F284" i="27"/>
  <c r="B284" i="27"/>
  <c r="B319" i="27" s="1"/>
  <c r="B402" i="27" s="1"/>
  <c r="B438" i="27" s="1"/>
  <c r="AI283" i="27"/>
  <c r="AH283" i="27"/>
  <c r="AG283" i="27"/>
  <c r="AF283" i="27"/>
  <c r="AE283" i="27"/>
  <c r="AE281" i="27" s="1"/>
  <c r="AD283" i="27"/>
  <c r="AC283" i="27"/>
  <c r="AB283" i="27"/>
  <c r="AA283" i="27"/>
  <c r="Z283" i="27"/>
  <c r="Y283" i="27"/>
  <c r="X283" i="27"/>
  <c r="W283" i="27"/>
  <c r="W281" i="27" s="1"/>
  <c r="V283" i="27"/>
  <c r="U283" i="27"/>
  <c r="T283" i="27"/>
  <c r="S283" i="27"/>
  <c r="R283" i="27"/>
  <c r="Q283" i="27"/>
  <c r="P283" i="27"/>
  <c r="O283" i="27"/>
  <c r="O281" i="27" s="1"/>
  <c r="N283" i="27"/>
  <c r="M283" i="27"/>
  <c r="L283" i="27"/>
  <c r="K283" i="27"/>
  <c r="J283" i="27"/>
  <c r="I283" i="27"/>
  <c r="H283" i="27"/>
  <c r="G283" i="27"/>
  <c r="G281" i="27" s="1"/>
  <c r="F283" i="27"/>
  <c r="B283" i="27"/>
  <c r="B318" i="27" s="1"/>
  <c r="B401" i="27" s="1"/>
  <c r="B437" i="27" s="1"/>
  <c r="AI282" i="27"/>
  <c r="AH282" i="27"/>
  <c r="AH281" i="27" s="1"/>
  <c r="AG282" i="27"/>
  <c r="AG281" i="27" s="1"/>
  <c r="AF282" i="27"/>
  <c r="AE282" i="27"/>
  <c r="AD282" i="27"/>
  <c r="AD281" i="27" s="1"/>
  <c r="AC282" i="27"/>
  <c r="AB282" i="27"/>
  <c r="AB281" i="27" s="1"/>
  <c r="AA282" i="27"/>
  <c r="Z282" i="27"/>
  <c r="Z281" i="27" s="1"/>
  <c r="Y282" i="27"/>
  <c r="Y281" i="27" s="1"/>
  <c r="X282" i="27"/>
  <c r="W282" i="27"/>
  <c r="V282" i="27"/>
  <c r="V281" i="27" s="1"/>
  <c r="U282" i="27"/>
  <c r="T282" i="27"/>
  <c r="T281" i="27" s="1"/>
  <c r="S282" i="27"/>
  <c r="R282" i="27"/>
  <c r="R281" i="27" s="1"/>
  <c r="Q282" i="27"/>
  <c r="Q281" i="27" s="1"/>
  <c r="P282" i="27"/>
  <c r="O282" i="27"/>
  <c r="N282" i="27"/>
  <c r="N281" i="27" s="1"/>
  <c r="M282" i="27"/>
  <c r="L282" i="27"/>
  <c r="L281" i="27" s="1"/>
  <c r="K282" i="27"/>
  <c r="J282" i="27"/>
  <c r="J281" i="27" s="1"/>
  <c r="I282" i="27"/>
  <c r="I281" i="27" s="1"/>
  <c r="H282" i="27"/>
  <c r="G282" i="27"/>
  <c r="F282" i="27"/>
  <c r="F281" i="27" s="1"/>
  <c r="B282" i="27"/>
  <c r="B317" i="27" s="1"/>
  <c r="B400" i="27" s="1"/>
  <c r="B436" i="27" s="1"/>
  <c r="AI281" i="27"/>
  <c r="AC281" i="27"/>
  <c r="AA281" i="27"/>
  <c r="U281" i="27"/>
  <c r="S281" i="27"/>
  <c r="M281" i="27"/>
  <c r="K281" i="27"/>
  <c r="AI280" i="27"/>
  <c r="AI315" i="27" s="1"/>
  <c r="AH280" i="27"/>
  <c r="AG280" i="27"/>
  <c r="AG315" i="27" s="1"/>
  <c r="AF280" i="27"/>
  <c r="AF315" i="27" s="1"/>
  <c r="AE280" i="27"/>
  <c r="AE315" i="27" s="1"/>
  <c r="AD280" i="27"/>
  <c r="AD315" i="27" s="1"/>
  <c r="AC280" i="27"/>
  <c r="AC315" i="27" s="1"/>
  <c r="AB280" i="27"/>
  <c r="AB315" i="27" s="1"/>
  <c r="AA280" i="27"/>
  <c r="AA315" i="27" s="1"/>
  <c r="Z280" i="27"/>
  <c r="Z315" i="27" s="1"/>
  <c r="Y280" i="27"/>
  <c r="Y315" i="27" s="1"/>
  <c r="X280" i="27"/>
  <c r="X315" i="27" s="1"/>
  <c r="W280" i="27"/>
  <c r="W315" i="27" s="1"/>
  <c r="V280" i="27"/>
  <c r="V315" i="27" s="1"/>
  <c r="U280" i="27"/>
  <c r="U315" i="27" s="1"/>
  <c r="T280" i="27"/>
  <c r="T315" i="27" s="1"/>
  <c r="S280" i="27"/>
  <c r="S315" i="27" s="1"/>
  <c r="R280" i="27"/>
  <c r="R315" i="27" s="1"/>
  <c r="Q280" i="27"/>
  <c r="Q315" i="27" s="1"/>
  <c r="P280" i="27"/>
  <c r="P315" i="27" s="1"/>
  <c r="O280" i="27"/>
  <c r="O315" i="27" s="1"/>
  <c r="N280" i="27"/>
  <c r="N315" i="27" s="1"/>
  <c r="M280" i="27"/>
  <c r="M315" i="27" s="1"/>
  <c r="L280" i="27"/>
  <c r="L315" i="27" s="1"/>
  <c r="K280" i="27"/>
  <c r="K315" i="27" s="1"/>
  <c r="J280" i="27"/>
  <c r="J315" i="27" s="1"/>
  <c r="I280" i="27"/>
  <c r="I315" i="27" s="1"/>
  <c r="H280" i="27"/>
  <c r="H315" i="27" s="1"/>
  <c r="G280" i="27"/>
  <c r="G315" i="27" s="1"/>
  <c r="F280" i="27"/>
  <c r="F315" i="27" s="1"/>
  <c r="B280" i="27"/>
  <c r="B315" i="27" s="1"/>
  <c r="B433" i="27" s="1"/>
  <c r="AI279" i="27"/>
  <c r="AH279" i="27"/>
  <c r="AG279" i="27"/>
  <c r="AF279" i="27"/>
  <c r="AE279" i="27"/>
  <c r="AD279" i="27"/>
  <c r="AC279" i="27"/>
  <c r="AB279" i="27"/>
  <c r="AA279" i="27"/>
  <c r="Z279" i="27"/>
  <c r="Y279" i="27"/>
  <c r="X279" i="27"/>
  <c r="W279" i="27"/>
  <c r="V279" i="27"/>
  <c r="U279" i="27"/>
  <c r="T279" i="27"/>
  <c r="S279" i="27"/>
  <c r="R279" i="27"/>
  <c r="Q279" i="27"/>
  <c r="P279" i="27"/>
  <c r="O279" i="27"/>
  <c r="N279" i="27"/>
  <c r="M279" i="27"/>
  <c r="L279" i="27"/>
  <c r="K279" i="27"/>
  <c r="J279" i="27"/>
  <c r="I279" i="27"/>
  <c r="H279" i="27"/>
  <c r="G279" i="27"/>
  <c r="F279" i="27"/>
  <c r="B279" i="27"/>
  <c r="B314" i="27" s="1"/>
  <c r="B432" i="27" s="1"/>
  <c r="AI278" i="27"/>
  <c r="AH278" i="27"/>
  <c r="AG278" i="27"/>
  <c r="AF278" i="27"/>
  <c r="AE278" i="27"/>
  <c r="AD278" i="27"/>
  <c r="AC278" i="27"/>
  <c r="AB278" i="27"/>
  <c r="AA278" i="27"/>
  <c r="Z278" i="27"/>
  <c r="Y278" i="27"/>
  <c r="X278" i="27"/>
  <c r="W278" i="27"/>
  <c r="V278" i="27"/>
  <c r="U278" i="27"/>
  <c r="T278" i="27"/>
  <c r="S278" i="27"/>
  <c r="R278" i="27"/>
  <c r="Q278" i="27"/>
  <c r="P278" i="27"/>
  <c r="O278" i="27"/>
  <c r="N278" i="27"/>
  <c r="M278" i="27"/>
  <c r="L278" i="27"/>
  <c r="K278" i="27"/>
  <c r="J278" i="27"/>
  <c r="I278" i="27"/>
  <c r="H278" i="27"/>
  <c r="G278" i="27"/>
  <c r="F278" i="27"/>
  <c r="B278" i="27"/>
  <c r="B313" i="27" s="1"/>
  <c r="B431" i="27" s="1"/>
  <c r="AI277" i="27"/>
  <c r="AH277" i="27"/>
  <c r="AG277" i="27"/>
  <c r="AF277" i="27"/>
  <c r="AF275" i="27" s="1"/>
  <c r="AE277" i="27"/>
  <c r="AD277" i="27"/>
  <c r="AC277" i="27"/>
  <c r="AB277" i="27"/>
  <c r="AA277" i="27"/>
  <c r="Z277" i="27"/>
  <c r="Y277" i="27"/>
  <c r="X277" i="27"/>
  <c r="X275" i="27" s="1"/>
  <c r="W277" i="27"/>
  <c r="V277" i="27"/>
  <c r="U277" i="27"/>
  <c r="T277" i="27"/>
  <c r="S277" i="27"/>
  <c r="R277" i="27"/>
  <c r="Q277" i="27"/>
  <c r="P277" i="27"/>
  <c r="P275" i="27" s="1"/>
  <c r="O277" i="27"/>
  <c r="N277" i="27"/>
  <c r="M277" i="27"/>
  <c r="L277" i="27"/>
  <c r="K277" i="27"/>
  <c r="J277" i="27"/>
  <c r="I277" i="27"/>
  <c r="H277" i="27"/>
  <c r="H275" i="27" s="1"/>
  <c r="G277" i="27"/>
  <c r="F277" i="27"/>
  <c r="B277" i="27"/>
  <c r="B312" i="27" s="1"/>
  <c r="B430" i="27" s="1"/>
  <c r="AI276" i="27"/>
  <c r="AI275" i="27" s="1"/>
  <c r="AH276" i="27"/>
  <c r="AG276" i="27"/>
  <c r="AG275" i="27" s="1"/>
  <c r="AF276" i="27"/>
  <c r="AE276" i="27"/>
  <c r="AE275" i="27" s="1"/>
  <c r="AD276" i="27"/>
  <c r="AC276" i="27"/>
  <c r="AC275" i="27" s="1"/>
  <c r="AB276" i="27"/>
  <c r="AA276" i="27"/>
  <c r="AA275" i="27" s="1"/>
  <c r="Z276" i="27"/>
  <c r="Y276" i="27"/>
  <c r="Y275" i="27" s="1"/>
  <c r="X276" i="27"/>
  <c r="W276" i="27"/>
  <c r="W275" i="27" s="1"/>
  <c r="V276" i="27"/>
  <c r="U276" i="27"/>
  <c r="U275" i="27" s="1"/>
  <c r="T276" i="27"/>
  <c r="S276" i="27"/>
  <c r="S275" i="27" s="1"/>
  <c r="R276" i="27"/>
  <c r="Q276" i="27"/>
  <c r="Q275" i="27" s="1"/>
  <c r="P276" i="27"/>
  <c r="O276" i="27"/>
  <c r="O275" i="27" s="1"/>
  <c r="N276" i="27"/>
  <c r="M276" i="27"/>
  <c r="M275" i="27" s="1"/>
  <c r="L276" i="27"/>
  <c r="K276" i="27"/>
  <c r="K275" i="27" s="1"/>
  <c r="J276" i="27"/>
  <c r="I276" i="27"/>
  <c r="I275" i="27" s="1"/>
  <c r="H276" i="27"/>
  <c r="G276" i="27"/>
  <c r="G275" i="27" s="1"/>
  <c r="F276" i="27"/>
  <c r="B276" i="27"/>
  <c r="B311" i="27" s="1"/>
  <c r="B429" i="27" s="1"/>
  <c r="AD275" i="27"/>
  <c r="AB275" i="27"/>
  <c r="V275" i="27"/>
  <c r="T275" i="27"/>
  <c r="N275" i="27"/>
  <c r="L275" i="27"/>
  <c r="F275" i="27"/>
  <c r="E275" i="27"/>
  <c r="E267" i="27"/>
  <c r="E286" i="27" s="1"/>
  <c r="M226" i="27"/>
  <c r="L201" i="27"/>
  <c r="H199" i="27"/>
  <c r="F195" i="27"/>
  <c r="F221" i="27" s="1"/>
  <c r="F235" i="27" s="1"/>
  <c r="F259" i="27" s="1"/>
  <c r="F194" i="27"/>
  <c r="F220" i="27" s="1"/>
  <c r="F234" i="27" s="1"/>
  <c r="F258" i="27" s="1"/>
  <c r="O177" i="27"/>
  <c r="P177" i="27" s="1"/>
  <c r="M177" i="27"/>
  <c r="N177" i="27" s="1"/>
  <c r="N176" i="27" s="1"/>
  <c r="L177" i="27"/>
  <c r="AI176" i="27"/>
  <c r="AI226" i="27" s="1"/>
  <c r="AH176" i="27"/>
  <c r="AH226" i="27" s="1"/>
  <c r="AG176" i="27"/>
  <c r="AG226" i="27" s="1"/>
  <c r="AF176" i="27"/>
  <c r="AF226" i="27" s="1"/>
  <c r="AE176" i="27"/>
  <c r="AD176" i="27"/>
  <c r="AD226" i="27" s="1"/>
  <c r="AC176" i="27"/>
  <c r="AC226" i="27" s="1"/>
  <c r="AB176" i="27"/>
  <c r="AB226" i="27" s="1"/>
  <c r="AA176" i="27"/>
  <c r="AA226" i="27" s="1"/>
  <c r="M176" i="27"/>
  <c r="L176" i="27"/>
  <c r="L226" i="27" s="1"/>
  <c r="K176" i="27"/>
  <c r="K226" i="27" s="1"/>
  <c r="J176" i="27"/>
  <c r="J226" i="27" s="1"/>
  <c r="I176" i="27"/>
  <c r="I226" i="27" s="1"/>
  <c r="H176" i="27"/>
  <c r="H226" i="27" s="1"/>
  <c r="G176" i="27"/>
  <c r="F176" i="27"/>
  <c r="F226" i="27" s="1"/>
  <c r="AI175" i="27"/>
  <c r="AF175" i="27"/>
  <c r="AC175" i="27"/>
  <c r="AB175" i="27"/>
  <c r="AA175" i="27"/>
  <c r="M175" i="27"/>
  <c r="L175" i="27"/>
  <c r="K175" i="27"/>
  <c r="H175" i="27"/>
  <c r="AI173" i="27"/>
  <c r="AH173" i="27"/>
  <c r="AG173" i="27"/>
  <c r="AF173" i="27"/>
  <c r="AE173" i="27"/>
  <c r="AD173" i="27"/>
  <c r="AC173" i="27"/>
  <c r="AB173" i="27"/>
  <c r="AA173" i="27"/>
  <c r="Z173" i="27"/>
  <c r="Y173" i="27"/>
  <c r="X173" i="27"/>
  <c r="W173" i="27"/>
  <c r="V173" i="27"/>
  <c r="U173" i="27"/>
  <c r="T173" i="27"/>
  <c r="S173" i="27"/>
  <c r="R173" i="27"/>
  <c r="Q173" i="27"/>
  <c r="P173" i="27"/>
  <c r="O173" i="27"/>
  <c r="N173" i="27"/>
  <c r="M173" i="27"/>
  <c r="L173" i="27"/>
  <c r="K173" i="27"/>
  <c r="J173" i="27"/>
  <c r="I173" i="27"/>
  <c r="H173" i="27"/>
  <c r="G173" i="27"/>
  <c r="F173" i="27"/>
  <c r="G169" i="27"/>
  <c r="H168" i="27"/>
  <c r="G168" i="27"/>
  <c r="G194" i="27" s="1"/>
  <c r="G220" i="27" s="1"/>
  <c r="G234" i="27" s="1"/>
  <c r="G258" i="27" s="1"/>
  <c r="P152" i="27"/>
  <c r="Q152" i="27" s="1"/>
  <c r="N152" i="27"/>
  <c r="O152" i="27" s="1"/>
  <c r="O151" i="27" s="1"/>
  <c r="M152" i="27"/>
  <c r="L152" i="27"/>
  <c r="AI151" i="27"/>
  <c r="AH151" i="27"/>
  <c r="AG151" i="27"/>
  <c r="AF151" i="27"/>
  <c r="AE151" i="27"/>
  <c r="AE150" i="27" s="1"/>
  <c r="AD151" i="27"/>
  <c r="AD225" i="27" s="1"/>
  <c r="AC151" i="27"/>
  <c r="AB151" i="27"/>
  <c r="AA151" i="27"/>
  <c r="N151" i="27"/>
  <c r="N225" i="27" s="1"/>
  <c r="M151" i="27"/>
  <c r="L151" i="27"/>
  <c r="K151" i="27"/>
  <c r="J151" i="27"/>
  <c r="I151" i="27"/>
  <c r="H151" i="27"/>
  <c r="G151" i="27"/>
  <c r="G150" i="27" s="1"/>
  <c r="F151" i="27"/>
  <c r="F225" i="27" s="1"/>
  <c r="AG150" i="27"/>
  <c r="AD150" i="27"/>
  <c r="AC150" i="27"/>
  <c r="AC201" i="27" s="1"/>
  <c r="AB150" i="27"/>
  <c r="AB201" i="27" s="1"/>
  <c r="N150" i="27"/>
  <c r="M150" i="27"/>
  <c r="M201" i="27" s="1"/>
  <c r="L150" i="27"/>
  <c r="I150" i="27"/>
  <c r="F150" i="27"/>
  <c r="AI148" i="27"/>
  <c r="AI199" i="27" s="1"/>
  <c r="AH148" i="27"/>
  <c r="AH199" i="27" s="1"/>
  <c r="AG148" i="27"/>
  <c r="AG199" i="27" s="1"/>
  <c r="AF148" i="27"/>
  <c r="AF199" i="27" s="1"/>
  <c r="AE148" i="27"/>
  <c r="AE199" i="27" s="1"/>
  <c r="AD148" i="27"/>
  <c r="AD199" i="27" s="1"/>
  <c r="AC148" i="27"/>
  <c r="AC199" i="27" s="1"/>
  <c r="AB148" i="27"/>
  <c r="AB199" i="27" s="1"/>
  <c r="AA148" i="27"/>
  <c r="AA199" i="27" s="1"/>
  <c r="Z148" i="27"/>
  <c r="Z199" i="27" s="1"/>
  <c r="Y148" i="27"/>
  <c r="Y199" i="27" s="1"/>
  <c r="X148" i="27"/>
  <c r="X199" i="27" s="1"/>
  <c r="W148" i="27"/>
  <c r="W199" i="27" s="1"/>
  <c r="V148" i="27"/>
  <c r="V199" i="27" s="1"/>
  <c r="U148" i="27"/>
  <c r="U199" i="27" s="1"/>
  <c r="T148" i="27"/>
  <c r="T199" i="27" s="1"/>
  <c r="S148" i="27"/>
  <c r="S199" i="27" s="1"/>
  <c r="R148" i="27"/>
  <c r="R199" i="27" s="1"/>
  <c r="Q148" i="27"/>
  <c r="Q199" i="27" s="1"/>
  <c r="P148" i="27"/>
  <c r="P199" i="27" s="1"/>
  <c r="O148" i="27"/>
  <c r="O199" i="27" s="1"/>
  <c r="N148" i="27"/>
  <c r="N199" i="27" s="1"/>
  <c r="M148" i="27"/>
  <c r="M199" i="27" s="1"/>
  <c r="L148" i="27"/>
  <c r="L199" i="27" s="1"/>
  <c r="K148" i="27"/>
  <c r="K199" i="27" s="1"/>
  <c r="J148" i="27"/>
  <c r="J199" i="27" s="1"/>
  <c r="I148" i="27"/>
  <c r="I199" i="27" s="1"/>
  <c r="H148" i="27"/>
  <c r="G148" i="27"/>
  <c r="G199" i="27" s="1"/>
  <c r="F148" i="27"/>
  <c r="F199" i="27" s="1"/>
  <c r="H144" i="27"/>
  <c r="I144" i="27" s="1"/>
  <c r="J144" i="27" s="1"/>
  <c r="K144" i="27" s="1"/>
  <c r="L144" i="27" s="1"/>
  <c r="M144" i="27" s="1"/>
  <c r="N144" i="27" s="1"/>
  <c r="O144" i="27" s="1"/>
  <c r="P144" i="27" s="1"/>
  <c r="Q144" i="27" s="1"/>
  <c r="R144" i="27" s="1"/>
  <c r="S144" i="27" s="1"/>
  <c r="T144" i="27" s="1"/>
  <c r="U144" i="27" s="1"/>
  <c r="V144" i="27" s="1"/>
  <c r="W144" i="27" s="1"/>
  <c r="X144" i="27" s="1"/>
  <c r="Y144" i="27" s="1"/>
  <c r="Z144" i="27" s="1"/>
  <c r="AA144" i="27" s="1"/>
  <c r="AB144" i="27" s="1"/>
  <c r="AC144" i="27" s="1"/>
  <c r="AD144" i="27" s="1"/>
  <c r="AE144" i="27" s="1"/>
  <c r="AF144" i="27" s="1"/>
  <c r="AG144" i="27" s="1"/>
  <c r="AH144" i="27" s="1"/>
  <c r="AI144" i="27" s="1"/>
  <c r="G144" i="27"/>
  <c r="G143" i="27"/>
  <c r="H143" i="27" s="1"/>
  <c r="I143" i="27" s="1"/>
  <c r="J143" i="27" s="1"/>
  <c r="K143" i="27" s="1"/>
  <c r="L143" i="27" s="1"/>
  <c r="M143" i="27" s="1"/>
  <c r="N143" i="27" s="1"/>
  <c r="O143" i="27" s="1"/>
  <c r="P143" i="27" s="1"/>
  <c r="Q143" i="27" s="1"/>
  <c r="R143" i="27" s="1"/>
  <c r="S143" i="27" s="1"/>
  <c r="T143" i="27" s="1"/>
  <c r="U143" i="27" s="1"/>
  <c r="V143" i="27" s="1"/>
  <c r="W143" i="27" s="1"/>
  <c r="X143" i="27" s="1"/>
  <c r="Y143" i="27" s="1"/>
  <c r="Z143" i="27" s="1"/>
  <c r="AA143" i="27" s="1"/>
  <c r="AB143" i="27" s="1"/>
  <c r="AC143" i="27" s="1"/>
  <c r="AD143" i="27" s="1"/>
  <c r="AE143" i="27" s="1"/>
  <c r="AF143" i="27" s="1"/>
  <c r="AG143" i="27" s="1"/>
  <c r="AH143" i="27" s="1"/>
  <c r="AI143" i="27" s="1"/>
  <c r="B100" i="27"/>
  <c r="F60" i="27"/>
  <c r="F83" i="27" s="1"/>
  <c r="F95" i="27" s="1"/>
  <c r="F118" i="27" s="1"/>
  <c r="F59" i="27"/>
  <c r="F82" i="27" s="1"/>
  <c r="F94" i="27" s="1"/>
  <c r="F117" i="27" s="1"/>
  <c r="H56" i="27"/>
  <c r="G56" i="27"/>
  <c r="G190" i="27" s="1"/>
  <c r="F56" i="27"/>
  <c r="F190" i="27" s="1"/>
  <c r="H55" i="27"/>
  <c r="G55" i="27"/>
  <c r="G189" i="27" s="1"/>
  <c r="F55" i="27"/>
  <c r="F189" i="27" s="1"/>
  <c r="H54" i="27"/>
  <c r="H188" i="27" s="1"/>
  <c r="G54" i="27"/>
  <c r="G188" i="27" s="1"/>
  <c r="F54" i="27"/>
  <c r="F188" i="27" s="1"/>
  <c r="J53" i="27"/>
  <c r="J187" i="27" s="1"/>
  <c r="I53" i="27"/>
  <c r="I187" i="27" s="1"/>
  <c r="H53" i="27"/>
  <c r="H187" i="27" s="1"/>
  <c r="G53" i="27"/>
  <c r="G187" i="27" s="1"/>
  <c r="F53" i="27"/>
  <c r="F187" i="27" s="1"/>
  <c r="H52" i="27"/>
  <c r="H186" i="27" s="1"/>
  <c r="G52" i="27"/>
  <c r="G186" i="27" s="1"/>
  <c r="F52" i="27"/>
  <c r="F186" i="27" s="1"/>
  <c r="H51" i="27"/>
  <c r="G51" i="27"/>
  <c r="G185" i="27" s="1"/>
  <c r="G229" i="27" s="1"/>
  <c r="F51" i="27"/>
  <c r="H50" i="27"/>
  <c r="H184" i="27" s="1"/>
  <c r="G50" i="27"/>
  <c r="G184" i="27" s="1"/>
  <c r="F50" i="27"/>
  <c r="F184" i="27" s="1"/>
  <c r="J49" i="27"/>
  <c r="J183" i="27" s="1"/>
  <c r="I49" i="27"/>
  <c r="I183" i="27" s="1"/>
  <c r="H49" i="27"/>
  <c r="H183" i="27" s="1"/>
  <c r="G49" i="27"/>
  <c r="G183" i="27" s="1"/>
  <c r="G182" i="27" s="1"/>
  <c r="F49" i="27"/>
  <c r="F183" i="27" s="1"/>
  <c r="H48" i="27"/>
  <c r="H47" i="27"/>
  <c r="H46" i="27"/>
  <c r="G46" i="27"/>
  <c r="G180" i="27" s="1"/>
  <c r="F46" i="27"/>
  <c r="J45" i="27"/>
  <c r="I45" i="27"/>
  <c r="I179" i="27" s="1"/>
  <c r="H45" i="27"/>
  <c r="G45" i="27"/>
  <c r="G179" i="27" s="1"/>
  <c r="F45" i="27"/>
  <c r="H44" i="27"/>
  <c r="G44" i="27"/>
  <c r="G178" i="27" s="1"/>
  <c r="F44" i="27"/>
  <c r="B44" i="27"/>
  <c r="I43" i="27"/>
  <c r="H43" i="27"/>
  <c r="G43" i="27"/>
  <c r="F43" i="27"/>
  <c r="I42" i="27"/>
  <c r="I172" i="27" s="1"/>
  <c r="H42" i="27"/>
  <c r="G42" i="27"/>
  <c r="F42" i="27"/>
  <c r="F41" i="27" s="1"/>
  <c r="H41" i="27"/>
  <c r="H40" i="27" s="1"/>
  <c r="H57" i="27" s="1"/>
  <c r="G39" i="27"/>
  <c r="G60" i="27" s="1"/>
  <c r="G83" i="27" s="1"/>
  <c r="G95" i="27" s="1"/>
  <c r="G118" i="27" s="1"/>
  <c r="H38" i="27"/>
  <c r="H59" i="27" s="1"/>
  <c r="H82" i="27" s="1"/>
  <c r="H94" i="27" s="1"/>
  <c r="H117" i="27" s="1"/>
  <c r="G38" i="27"/>
  <c r="G59" i="27" s="1"/>
  <c r="G82" i="27" s="1"/>
  <c r="G94" i="27" s="1"/>
  <c r="G117" i="27" s="1"/>
  <c r="I35" i="27"/>
  <c r="H35" i="27"/>
  <c r="G35" i="27"/>
  <c r="F35" i="27"/>
  <c r="I34" i="27"/>
  <c r="H34" i="27"/>
  <c r="G34" i="27"/>
  <c r="F34" i="27"/>
  <c r="H33" i="27"/>
  <c r="G33" i="27"/>
  <c r="F33" i="27"/>
  <c r="I32" i="27"/>
  <c r="H32" i="27"/>
  <c r="G32" i="27"/>
  <c r="G162" i="27" s="1"/>
  <c r="G212" i="27" s="1"/>
  <c r="G250" i="27" s="1"/>
  <c r="G271" i="27" s="1"/>
  <c r="F32" i="27"/>
  <c r="I31" i="27"/>
  <c r="H31" i="27"/>
  <c r="G31" i="27"/>
  <c r="F31" i="27"/>
  <c r="I30" i="27"/>
  <c r="H30" i="27"/>
  <c r="G30" i="27"/>
  <c r="F30" i="27"/>
  <c r="H29" i="27"/>
  <c r="G29" i="27"/>
  <c r="F29" i="27"/>
  <c r="I28" i="27"/>
  <c r="H28" i="27"/>
  <c r="G28" i="27"/>
  <c r="G158" i="27" s="1"/>
  <c r="F28" i="27"/>
  <c r="G27" i="27"/>
  <c r="G26" i="27"/>
  <c r="H25" i="27"/>
  <c r="H155" i="27" s="1"/>
  <c r="G25" i="27"/>
  <c r="G155" i="27" s="1"/>
  <c r="G205" i="27" s="1"/>
  <c r="G243" i="27" s="1"/>
  <c r="G266" i="27" s="1"/>
  <c r="F25" i="27"/>
  <c r="F155" i="27" s="1"/>
  <c r="I24" i="27"/>
  <c r="I154" i="27" s="1"/>
  <c r="I204" i="27" s="1"/>
  <c r="I242" i="27" s="1"/>
  <c r="I265" i="27" s="1"/>
  <c r="H24" i="27"/>
  <c r="H154" i="27" s="1"/>
  <c r="G24" i="27"/>
  <c r="G154" i="27" s="1"/>
  <c r="G204" i="27" s="1"/>
  <c r="G242" i="27" s="1"/>
  <c r="G265" i="27" s="1"/>
  <c r="F24" i="27"/>
  <c r="F154" i="27" s="1"/>
  <c r="I23" i="27"/>
  <c r="H23" i="27"/>
  <c r="H153" i="27" s="1"/>
  <c r="G23" i="27"/>
  <c r="G153" i="27" s="1"/>
  <c r="G203" i="27" s="1"/>
  <c r="G241" i="27" s="1"/>
  <c r="G264" i="27" s="1"/>
  <c r="F23" i="27"/>
  <c r="F153" i="27" s="1"/>
  <c r="I22" i="27"/>
  <c r="H22" i="27"/>
  <c r="G22" i="27"/>
  <c r="F22" i="27"/>
  <c r="H21" i="27"/>
  <c r="H147" i="27" s="1"/>
  <c r="G21" i="27"/>
  <c r="G147" i="27" s="1"/>
  <c r="F21" i="27"/>
  <c r="F147" i="27" s="1"/>
  <c r="F20" i="27"/>
  <c r="F19" i="27" s="1"/>
  <c r="I18" i="27"/>
  <c r="J18" i="27" s="1"/>
  <c r="K18" i="27" s="1"/>
  <c r="L18" i="27" s="1"/>
  <c r="M18" i="27" s="1"/>
  <c r="N18" i="27" s="1"/>
  <c r="O18" i="27" s="1"/>
  <c r="P18" i="27" s="1"/>
  <c r="Q18" i="27" s="1"/>
  <c r="R18" i="27" s="1"/>
  <c r="S18" i="27" s="1"/>
  <c r="T18" i="27" s="1"/>
  <c r="U18" i="27" s="1"/>
  <c r="V18" i="27" s="1"/>
  <c r="W18" i="27" s="1"/>
  <c r="X18" i="27" s="1"/>
  <c r="Y18" i="27" s="1"/>
  <c r="Z18" i="27" s="1"/>
  <c r="AA18" i="27" s="1"/>
  <c r="AB18" i="27" s="1"/>
  <c r="AC18" i="27" s="1"/>
  <c r="AD18" i="27" s="1"/>
  <c r="AE18" i="27" s="1"/>
  <c r="AF18" i="27" s="1"/>
  <c r="AG18" i="27" s="1"/>
  <c r="AH18" i="27" s="1"/>
  <c r="AI18" i="27" s="1"/>
  <c r="G18" i="27"/>
  <c r="H18" i="27" s="1"/>
  <c r="G17" i="27"/>
  <c r="H17" i="27" s="1"/>
  <c r="I17" i="27" s="1"/>
  <c r="J17" i="27" s="1"/>
  <c r="K17" i="27" s="1"/>
  <c r="L17" i="27" s="1"/>
  <c r="M17" i="27" s="1"/>
  <c r="N17" i="27" s="1"/>
  <c r="O17" i="27" s="1"/>
  <c r="P17" i="27" s="1"/>
  <c r="Q17" i="27" s="1"/>
  <c r="R17" i="27" s="1"/>
  <c r="S17" i="27" s="1"/>
  <c r="T17" i="27" s="1"/>
  <c r="U17" i="27" s="1"/>
  <c r="V17" i="27" s="1"/>
  <c r="W17" i="27" s="1"/>
  <c r="X17" i="27" s="1"/>
  <c r="Y17" i="27" s="1"/>
  <c r="Z17" i="27" s="1"/>
  <c r="AA17" i="27" s="1"/>
  <c r="AB17" i="27" s="1"/>
  <c r="AC17" i="27" s="1"/>
  <c r="AD17" i="27" s="1"/>
  <c r="AE17" i="27" s="1"/>
  <c r="AF17" i="27" s="1"/>
  <c r="AG17" i="27" s="1"/>
  <c r="AH17" i="27" s="1"/>
  <c r="AI17" i="27" s="1"/>
  <c r="E4" i="27"/>
  <c r="C512" i="26"/>
  <c r="B512" i="26"/>
  <c r="B511" i="26"/>
  <c r="B510" i="26"/>
  <c r="B509" i="26"/>
  <c r="B508" i="26"/>
  <c r="A481" i="26"/>
  <c r="A482" i="26" s="1"/>
  <c r="A483" i="26" s="1"/>
  <c r="A484" i="26" s="1"/>
  <c r="AU474" i="26"/>
  <c r="AT474" i="26"/>
  <c r="AS474" i="26"/>
  <c r="AR474" i="26"/>
  <c r="AQ474" i="26"/>
  <c r="AP474" i="26"/>
  <c r="AO474" i="26"/>
  <c r="AN474" i="26"/>
  <c r="AM474" i="26"/>
  <c r="AL474" i="26"/>
  <c r="AK474" i="26"/>
  <c r="AJ474" i="26"/>
  <c r="A470" i="26"/>
  <c r="AJ465" i="26"/>
  <c r="AK465" i="26" s="1"/>
  <c r="AL465" i="26" s="1"/>
  <c r="AM465" i="26" s="1"/>
  <c r="AN465" i="26" s="1"/>
  <c r="AO465" i="26" s="1"/>
  <c r="AP465" i="26" s="1"/>
  <c r="AQ465" i="26" s="1"/>
  <c r="AR465" i="26" s="1"/>
  <c r="AS465" i="26" s="1"/>
  <c r="AT465" i="26" s="1"/>
  <c r="AU465" i="26" s="1"/>
  <c r="AI465" i="26"/>
  <c r="AH465" i="26"/>
  <c r="AG465" i="26"/>
  <c r="AF465" i="26"/>
  <c r="AE465" i="26"/>
  <c r="AD465" i="26"/>
  <c r="AC465" i="26"/>
  <c r="AB465" i="26"/>
  <c r="AA465" i="26"/>
  <c r="Z465" i="26"/>
  <c r="Y465" i="26"/>
  <c r="X465" i="26"/>
  <c r="W465" i="26"/>
  <c r="V465" i="26"/>
  <c r="U465" i="26"/>
  <c r="T465" i="26"/>
  <c r="S465" i="26"/>
  <c r="R465" i="26"/>
  <c r="Q465" i="26"/>
  <c r="P465" i="26"/>
  <c r="O465" i="26"/>
  <c r="N465" i="26"/>
  <c r="M465" i="26"/>
  <c r="L465" i="26"/>
  <c r="K465" i="26"/>
  <c r="AI464" i="26"/>
  <c r="AJ464" i="26" s="1"/>
  <c r="AK464" i="26" s="1"/>
  <c r="AL464" i="26" s="1"/>
  <c r="AM464" i="26" s="1"/>
  <c r="AN464" i="26" s="1"/>
  <c r="AO464" i="26" s="1"/>
  <c r="AP464" i="26" s="1"/>
  <c r="AQ464" i="26" s="1"/>
  <c r="AR464" i="26" s="1"/>
  <c r="AS464" i="26" s="1"/>
  <c r="AT464" i="26" s="1"/>
  <c r="AU464" i="26" s="1"/>
  <c r="AH464" i="26"/>
  <c r="AG464" i="26"/>
  <c r="AF464" i="26"/>
  <c r="AE464" i="26"/>
  <c r="AD464" i="26"/>
  <c r="AC464" i="26"/>
  <c r="AB464" i="26"/>
  <c r="AA464" i="26"/>
  <c r="Z464" i="26"/>
  <c r="Y464" i="26"/>
  <c r="X464" i="26"/>
  <c r="W464" i="26"/>
  <c r="V464" i="26"/>
  <c r="U464" i="26"/>
  <c r="T464" i="26"/>
  <c r="S464" i="26"/>
  <c r="R464" i="26"/>
  <c r="Q464" i="26"/>
  <c r="P464" i="26"/>
  <c r="O464" i="26"/>
  <c r="N464" i="26"/>
  <c r="M464" i="26"/>
  <c r="L464" i="26"/>
  <c r="K464" i="26"/>
  <c r="K463" i="26"/>
  <c r="L463" i="26" s="1"/>
  <c r="K462" i="26"/>
  <c r="J462" i="26"/>
  <c r="I462" i="26"/>
  <c r="H462" i="26"/>
  <c r="G462" i="26"/>
  <c r="F462" i="26"/>
  <c r="AI461" i="26"/>
  <c r="AJ461" i="26" s="1"/>
  <c r="AK461" i="26" s="1"/>
  <c r="AL461" i="26" s="1"/>
  <c r="AM461" i="26" s="1"/>
  <c r="AN461" i="26" s="1"/>
  <c r="AO461" i="26" s="1"/>
  <c r="AP461" i="26" s="1"/>
  <c r="AQ461" i="26" s="1"/>
  <c r="AR461" i="26" s="1"/>
  <c r="AS461" i="26" s="1"/>
  <c r="AT461" i="26" s="1"/>
  <c r="AU461" i="26" s="1"/>
  <c r="AH461" i="26"/>
  <c r="AG461" i="26"/>
  <c r="AF461" i="26"/>
  <c r="AE461" i="26"/>
  <c r="AE459" i="26" s="1"/>
  <c r="AD461" i="26"/>
  <c r="AC461" i="26"/>
  <c r="AB461" i="26"/>
  <c r="AA461" i="26"/>
  <c r="AA459" i="26" s="1"/>
  <c r="Z461" i="26"/>
  <c r="Y461" i="26"/>
  <c r="X461" i="26"/>
  <c r="W461" i="26"/>
  <c r="W459" i="26" s="1"/>
  <c r="V461" i="26"/>
  <c r="U461" i="26"/>
  <c r="T461" i="26"/>
  <c r="S461" i="26"/>
  <c r="S459" i="26" s="1"/>
  <c r="R461" i="26"/>
  <c r="Q461" i="26"/>
  <c r="P461" i="26"/>
  <c r="O461" i="26"/>
  <c r="O459" i="26" s="1"/>
  <c r="N461" i="26"/>
  <c r="M461" i="26"/>
  <c r="L461" i="26"/>
  <c r="K461" i="26"/>
  <c r="K459" i="26" s="1"/>
  <c r="J461" i="26"/>
  <c r="I461" i="26"/>
  <c r="H461" i="26"/>
  <c r="G461" i="26"/>
  <c r="G459" i="26" s="1"/>
  <c r="G450" i="26" s="1"/>
  <c r="F461" i="26"/>
  <c r="AI460" i="26"/>
  <c r="AJ460" i="26" s="1"/>
  <c r="AK460" i="26" s="1"/>
  <c r="AL460" i="26" s="1"/>
  <c r="AM460" i="26" s="1"/>
  <c r="AN460" i="26" s="1"/>
  <c r="AO460" i="26" s="1"/>
  <c r="AP460" i="26" s="1"/>
  <c r="AQ460" i="26" s="1"/>
  <c r="AR460" i="26" s="1"/>
  <c r="AS460" i="26" s="1"/>
  <c r="AT460" i="26" s="1"/>
  <c r="AU460" i="26" s="1"/>
  <c r="AH460" i="26"/>
  <c r="AG460" i="26"/>
  <c r="AG459" i="26" s="1"/>
  <c r="AF460" i="26"/>
  <c r="AE460" i="26"/>
  <c r="AD460" i="26"/>
  <c r="AC460" i="26"/>
  <c r="AC459" i="26" s="1"/>
  <c r="AB460" i="26"/>
  <c r="AA460" i="26"/>
  <c r="Z460" i="26"/>
  <c r="Y460" i="26"/>
  <c r="Y459" i="26" s="1"/>
  <c r="X460" i="26"/>
  <c r="W460" i="26"/>
  <c r="V460" i="26"/>
  <c r="U460" i="26"/>
  <c r="U459" i="26" s="1"/>
  <c r="T460" i="26"/>
  <c r="S460" i="26"/>
  <c r="R460" i="26"/>
  <c r="Q460" i="26"/>
  <c r="Q459" i="26" s="1"/>
  <c r="P460" i="26"/>
  <c r="O460" i="26"/>
  <c r="N460" i="26"/>
  <c r="M460" i="26"/>
  <c r="M459" i="26" s="1"/>
  <c r="L460" i="26"/>
  <c r="K460" i="26"/>
  <c r="G460" i="26"/>
  <c r="F460" i="26"/>
  <c r="F459" i="26" s="1"/>
  <c r="AH459" i="26"/>
  <c r="AF459" i="26"/>
  <c r="AD459" i="26"/>
  <c r="AB459" i="26"/>
  <c r="Z459" i="26"/>
  <c r="X459" i="26"/>
  <c r="V459" i="26"/>
  <c r="T459" i="26"/>
  <c r="R459" i="26"/>
  <c r="P459" i="26"/>
  <c r="N459" i="26"/>
  <c r="L459" i="26"/>
  <c r="J459" i="26"/>
  <c r="I459" i="26"/>
  <c r="H459" i="26"/>
  <c r="H458" i="26"/>
  <c r="H457" i="26"/>
  <c r="AI456" i="26"/>
  <c r="AJ456" i="26" s="1"/>
  <c r="AK456" i="26" s="1"/>
  <c r="AL456" i="26" s="1"/>
  <c r="AM456" i="26" s="1"/>
  <c r="AN456" i="26" s="1"/>
  <c r="AO456" i="26" s="1"/>
  <c r="AP456" i="26" s="1"/>
  <c r="AQ456" i="26" s="1"/>
  <c r="AR456" i="26" s="1"/>
  <c r="AS456" i="26" s="1"/>
  <c r="AT456" i="26" s="1"/>
  <c r="AU456" i="26" s="1"/>
  <c r="AH456" i="26"/>
  <c r="AH455" i="26" s="1"/>
  <c r="AH454" i="26" s="1"/>
  <c r="AG456" i="26"/>
  <c r="AF456" i="26"/>
  <c r="AE456" i="26"/>
  <c r="AD456" i="26"/>
  <c r="AD455" i="26" s="1"/>
  <c r="AD454" i="26" s="1"/>
  <c r="AC456" i="26"/>
  <c r="AB456" i="26"/>
  <c r="AA456" i="26"/>
  <c r="Z456" i="26"/>
  <c r="Z455" i="26" s="1"/>
  <c r="Z454" i="26" s="1"/>
  <c r="Y456" i="26"/>
  <c r="X456" i="26"/>
  <c r="W456" i="26"/>
  <c r="V456" i="26"/>
  <c r="V455" i="26" s="1"/>
  <c r="V454" i="26" s="1"/>
  <c r="U456" i="26"/>
  <c r="T456" i="26"/>
  <c r="S456" i="26"/>
  <c r="R456" i="26"/>
  <c r="R455" i="26" s="1"/>
  <c r="R454" i="26" s="1"/>
  <c r="Q456" i="26"/>
  <c r="P456" i="26"/>
  <c r="O456" i="26"/>
  <c r="N456" i="26"/>
  <c r="N455" i="26" s="1"/>
  <c r="N454" i="26" s="1"/>
  <c r="M456" i="26"/>
  <c r="L456" i="26"/>
  <c r="K456" i="26"/>
  <c r="K458" i="26" s="1"/>
  <c r="K457" i="26" s="1"/>
  <c r="AI455" i="26"/>
  <c r="AJ455" i="26" s="1"/>
  <c r="AK455" i="26" s="1"/>
  <c r="AL455" i="26" s="1"/>
  <c r="AM455" i="26" s="1"/>
  <c r="AN455" i="26" s="1"/>
  <c r="AO455" i="26" s="1"/>
  <c r="AP455" i="26" s="1"/>
  <c r="AQ455" i="26" s="1"/>
  <c r="AR455" i="26" s="1"/>
  <c r="AS455" i="26" s="1"/>
  <c r="AT455" i="26" s="1"/>
  <c r="AU455" i="26" s="1"/>
  <c r="AG455" i="26"/>
  <c r="AF455" i="26"/>
  <c r="AE455" i="26"/>
  <c r="AE454" i="26" s="1"/>
  <c r="AC455" i="26"/>
  <c r="AB455" i="26"/>
  <c r="AA455" i="26"/>
  <c r="AA454" i="26" s="1"/>
  <c r="Y455" i="26"/>
  <c r="X455" i="26"/>
  <c r="W455" i="26"/>
  <c r="W454" i="26" s="1"/>
  <c r="U455" i="26"/>
  <c r="T455" i="26"/>
  <c r="S455" i="26"/>
  <c r="S454" i="26" s="1"/>
  <c r="Q455" i="26"/>
  <c r="P455" i="26"/>
  <c r="O455" i="26"/>
  <c r="O454" i="26" s="1"/>
  <c r="M455" i="26"/>
  <c r="L455" i="26"/>
  <c r="K455" i="26"/>
  <c r="K454" i="26" s="1"/>
  <c r="AG454" i="26"/>
  <c r="AF454" i="26"/>
  <c r="AC454" i="26"/>
  <c r="AB454" i="26"/>
  <c r="Y454" i="26"/>
  <c r="X454" i="26"/>
  <c r="U454" i="26"/>
  <c r="T454" i="26"/>
  <c r="Q454" i="26"/>
  <c r="P454" i="26"/>
  <c r="M454" i="26"/>
  <c r="L454" i="26"/>
  <c r="J454" i="26"/>
  <c r="I454" i="26"/>
  <c r="H454" i="26"/>
  <c r="AI453" i="26"/>
  <c r="AH453" i="26"/>
  <c r="AG453" i="26"/>
  <c r="AF453" i="26"/>
  <c r="AE453" i="26"/>
  <c r="AD453" i="26"/>
  <c r="AC453" i="26"/>
  <c r="AB453" i="26"/>
  <c r="AA453" i="26"/>
  <c r="Z453" i="26"/>
  <c r="Y453" i="26"/>
  <c r="X453" i="26"/>
  <c r="W453" i="26"/>
  <c r="V453" i="26"/>
  <c r="U453" i="26"/>
  <c r="T453" i="26"/>
  <c r="S453" i="26"/>
  <c r="R453" i="26"/>
  <c r="Q453" i="26"/>
  <c r="P453" i="26"/>
  <c r="O453" i="26"/>
  <c r="N453" i="26"/>
  <c r="M453" i="26"/>
  <c r="L453" i="26"/>
  <c r="K453" i="26"/>
  <c r="AI452" i="26"/>
  <c r="AJ452" i="26" s="1"/>
  <c r="AK452" i="26" s="1"/>
  <c r="AL452" i="26" s="1"/>
  <c r="AM452" i="26" s="1"/>
  <c r="AN452" i="26" s="1"/>
  <c r="AO452" i="26" s="1"/>
  <c r="AP452" i="26" s="1"/>
  <c r="AQ452" i="26" s="1"/>
  <c r="AR452" i="26" s="1"/>
  <c r="AS452" i="26" s="1"/>
  <c r="AT452" i="26" s="1"/>
  <c r="AU452" i="26" s="1"/>
  <c r="AH452" i="26"/>
  <c r="AG452" i="26"/>
  <c r="AF452" i="26"/>
  <c r="AE452" i="26"/>
  <c r="AD452" i="26"/>
  <c r="AC452" i="26"/>
  <c r="AB452" i="26"/>
  <c r="AA452" i="26"/>
  <c r="AA451" i="26" s="1"/>
  <c r="Z452" i="26"/>
  <c r="Y452" i="26"/>
  <c r="X452" i="26"/>
  <c r="W452" i="26"/>
  <c r="V452" i="26"/>
  <c r="U452" i="26"/>
  <c r="T452" i="26"/>
  <c r="S452" i="26"/>
  <c r="S451" i="26" s="1"/>
  <c r="R452" i="26"/>
  <c r="Q452" i="26"/>
  <c r="P452" i="26"/>
  <c r="O452" i="26"/>
  <c r="O451" i="26" s="1"/>
  <c r="N452" i="26"/>
  <c r="M452" i="26"/>
  <c r="L452" i="26"/>
  <c r="K452" i="26"/>
  <c r="K451" i="26" s="1"/>
  <c r="AH451" i="26"/>
  <c r="AG451" i="26"/>
  <c r="AF451" i="26"/>
  <c r="AE451" i="26"/>
  <c r="AD451" i="26"/>
  <c r="AC451" i="26"/>
  <c r="AB451" i="26"/>
  <c r="Z451" i="26"/>
  <c r="Y451" i="26"/>
  <c r="X451" i="26"/>
  <c r="W451" i="26"/>
  <c r="V451" i="26"/>
  <c r="U451" i="26"/>
  <c r="T451" i="26"/>
  <c r="R451" i="26"/>
  <c r="Q451" i="26"/>
  <c r="P451" i="26"/>
  <c r="N451" i="26"/>
  <c r="M451" i="26"/>
  <c r="L451" i="26"/>
  <c r="J451" i="26"/>
  <c r="I451" i="26"/>
  <c r="H451" i="26"/>
  <c r="G451" i="26"/>
  <c r="F451" i="26"/>
  <c r="J450" i="26"/>
  <c r="I450" i="26"/>
  <c r="H450" i="26"/>
  <c r="E442" i="26"/>
  <c r="AI434" i="26"/>
  <c r="AH434" i="26"/>
  <c r="AG434" i="26"/>
  <c r="AF434" i="26"/>
  <c r="AE434" i="26"/>
  <c r="AD434" i="26"/>
  <c r="AC434" i="26"/>
  <c r="AB434" i="26"/>
  <c r="AA434" i="26"/>
  <c r="Z434" i="26"/>
  <c r="Y434" i="26"/>
  <c r="X434" i="26"/>
  <c r="W434" i="26"/>
  <c r="V434" i="26"/>
  <c r="U434" i="26"/>
  <c r="T434" i="26"/>
  <c r="S434" i="26"/>
  <c r="R434" i="26"/>
  <c r="Q434" i="26"/>
  <c r="P434" i="26"/>
  <c r="O434" i="26"/>
  <c r="N434" i="26"/>
  <c r="M434" i="26"/>
  <c r="L434" i="26"/>
  <c r="K434" i="26"/>
  <c r="J434" i="26"/>
  <c r="I434" i="26"/>
  <c r="H434" i="26"/>
  <c r="G434" i="26"/>
  <c r="F434" i="26"/>
  <c r="AI419" i="26"/>
  <c r="AH419" i="26"/>
  <c r="AG419" i="26"/>
  <c r="AF419" i="26"/>
  <c r="AE419" i="26"/>
  <c r="AD419" i="26"/>
  <c r="AC419" i="26"/>
  <c r="AB419" i="26"/>
  <c r="AA419" i="26"/>
  <c r="Z419" i="26"/>
  <c r="Y419" i="26"/>
  <c r="X419" i="26"/>
  <c r="W419" i="26"/>
  <c r="V419" i="26"/>
  <c r="U419" i="26"/>
  <c r="T419" i="26"/>
  <c r="S419" i="26"/>
  <c r="R419" i="26"/>
  <c r="Q419" i="26"/>
  <c r="P419" i="26"/>
  <c r="O419" i="26"/>
  <c r="N419" i="26"/>
  <c r="M419" i="26"/>
  <c r="L419" i="26"/>
  <c r="B419" i="26"/>
  <c r="AI418" i="26"/>
  <c r="AH418" i="26"/>
  <c r="AG418" i="26"/>
  <c r="AF418" i="26"/>
  <c r="AE418" i="26"/>
  <c r="AE416" i="26" s="1"/>
  <c r="AD418" i="26"/>
  <c r="AC418" i="26"/>
  <c r="AB418" i="26"/>
  <c r="AA418" i="26"/>
  <c r="Z418" i="26"/>
  <c r="Y418" i="26"/>
  <c r="X418" i="26"/>
  <c r="W418" i="26"/>
  <c r="W416" i="26" s="1"/>
  <c r="V418" i="26"/>
  <c r="U418" i="26"/>
  <c r="T418" i="26"/>
  <c r="S418" i="26"/>
  <c r="R418" i="26"/>
  <c r="Q418" i="26"/>
  <c r="P418" i="26"/>
  <c r="O418" i="26"/>
  <c r="O416" i="26" s="1"/>
  <c r="N418" i="26"/>
  <c r="M418" i="26"/>
  <c r="L418" i="26"/>
  <c r="B418" i="26"/>
  <c r="AI417" i="26"/>
  <c r="AH417" i="26"/>
  <c r="AH416" i="26" s="1"/>
  <c r="AG417" i="26"/>
  <c r="AG416" i="26" s="1"/>
  <c r="AF417" i="26"/>
  <c r="AE417" i="26"/>
  <c r="AD417" i="26"/>
  <c r="AD416" i="26" s="1"/>
  <c r="AC417" i="26"/>
  <c r="AB417" i="26"/>
  <c r="AA417" i="26"/>
  <c r="Z417" i="26"/>
  <c r="Z416" i="26" s="1"/>
  <c r="Y417" i="26"/>
  <c r="X417" i="26"/>
  <c r="W417" i="26"/>
  <c r="V417" i="26"/>
  <c r="V416" i="26" s="1"/>
  <c r="U417" i="26"/>
  <c r="U416" i="26" s="1"/>
  <c r="T417" i="26"/>
  <c r="S417" i="26"/>
  <c r="R417" i="26"/>
  <c r="R416" i="26" s="1"/>
  <c r="Q417" i="26"/>
  <c r="P417" i="26"/>
  <c r="O417" i="26"/>
  <c r="N417" i="26"/>
  <c r="N416" i="26" s="1"/>
  <c r="M417" i="26"/>
  <c r="M416" i="26" s="1"/>
  <c r="L417" i="26"/>
  <c r="L416" i="26" s="1"/>
  <c r="B417" i="26"/>
  <c r="AI416" i="26"/>
  <c r="AF416" i="26"/>
  <c r="AC416" i="26"/>
  <c r="AB416" i="26"/>
  <c r="AA416" i="26"/>
  <c r="Y416" i="26"/>
  <c r="X416" i="26"/>
  <c r="T416" i="26"/>
  <c r="S416" i="26"/>
  <c r="Q416" i="26"/>
  <c r="P416" i="26"/>
  <c r="AI398" i="26"/>
  <c r="AH398" i="26"/>
  <c r="AH397" i="26" s="1"/>
  <c r="AG398" i="26"/>
  <c r="AG397" i="26" s="1"/>
  <c r="AF398" i="26"/>
  <c r="AE398" i="26"/>
  <c r="AD398" i="26"/>
  <c r="AD397" i="26" s="1"/>
  <c r="AC398" i="26"/>
  <c r="AC397" i="26" s="1"/>
  <c r="AB398" i="26"/>
  <c r="AA398" i="26"/>
  <c r="Z398" i="26"/>
  <c r="Z397" i="26" s="1"/>
  <c r="Y398" i="26"/>
  <c r="Y397" i="26" s="1"/>
  <c r="X398" i="26"/>
  <c r="W398" i="26"/>
  <c r="V398" i="26"/>
  <c r="V397" i="26" s="1"/>
  <c r="U398" i="26"/>
  <c r="U397" i="26" s="1"/>
  <c r="T398" i="26"/>
  <c r="S398" i="26"/>
  <c r="R398" i="26"/>
  <c r="R397" i="26" s="1"/>
  <c r="Q398" i="26"/>
  <c r="Q397" i="26" s="1"/>
  <c r="P398" i="26"/>
  <c r="O398" i="26"/>
  <c r="N398" i="26"/>
  <c r="N397" i="26" s="1"/>
  <c r="M398" i="26"/>
  <c r="M397" i="26" s="1"/>
  <c r="L398" i="26"/>
  <c r="AI397" i="26"/>
  <c r="AF397" i="26"/>
  <c r="AE397" i="26"/>
  <c r="AB397" i="26"/>
  <c r="AA397" i="26"/>
  <c r="X397" i="26"/>
  <c r="W397" i="26"/>
  <c r="T397" i="26"/>
  <c r="S397" i="26"/>
  <c r="P397" i="26"/>
  <c r="O397" i="26"/>
  <c r="L397" i="26"/>
  <c r="AH388" i="26"/>
  <c r="AG388" i="26"/>
  <c r="AF388" i="26"/>
  <c r="AE388" i="26"/>
  <c r="AD388" i="26"/>
  <c r="AC388" i="26"/>
  <c r="AB388" i="26"/>
  <c r="AA388" i="26"/>
  <c r="Z388" i="26"/>
  <c r="Y388" i="26"/>
  <c r="X388" i="26"/>
  <c r="W388" i="26"/>
  <c r="V388" i="26"/>
  <c r="U388" i="26"/>
  <c r="T388" i="26"/>
  <c r="S388" i="26"/>
  <c r="R388" i="26"/>
  <c r="Q388" i="26"/>
  <c r="P388" i="26"/>
  <c r="O388" i="26"/>
  <c r="N388" i="26"/>
  <c r="M388" i="26"/>
  <c r="L388" i="26"/>
  <c r="K388" i="26"/>
  <c r="J388" i="26"/>
  <c r="I388" i="26"/>
  <c r="H388" i="26"/>
  <c r="G388" i="26"/>
  <c r="F388" i="26"/>
  <c r="F381" i="26"/>
  <c r="F409" i="26" s="1"/>
  <c r="F449" i="26" s="1"/>
  <c r="G380" i="26"/>
  <c r="G408" i="26" s="1"/>
  <c r="G448" i="26" s="1"/>
  <c r="F380" i="26"/>
  <c r="F408" i="26" s="1"/>
  <c r="F448" i="26" s="1"/>
  <c r="F372" i="26"/>
  <c r="F418" i="26" s="1"/>
  <c r="F371" i="26"/>
  <c r="F417" i="26" s="1"/>
  <c r="F370" i="26"/>
  <c r="J368" i="26"/>
  <c r="G368" i="26"/>
  <c r="F368" i="26"/>
  <c r="C367" i="26"/>
  <c r="K367" i="26" s="1"/>
  <c r="C366" i="26"/>
  <c r="K366" i="26" s="1"/>
  <c r="C365" i="26"/>
  <c r="K365" i="26" s="1"/>
  <c r="J364" i="26"/>
  <c r="I364" i="26"/>
  <c r="I368" i="26" s="1"/>
  <c r="H364" i="26"/>
  <c r="H368" i="26" s="1"/>
  <c r="G364" i="26"/>
  <c r="F364" i="26"/>
  <c r="F362" i="26"/>
  <c r="F361" i="26"/>
  <c r="C361" i="26"/>
  <c r="C360" i="26"/>
  <c r="C362" i="26" s="1"/>
  <c r="J359" i="26"/>
  <c r="I359" i="26"/>
  <c r="H359" i="26"/>
  <c r="G359" i="26"/>
  <c r="F359" i="26"/>
  <c r="F363" i="26" s="1"/>
  <c r="G358" i="26"/>
  <c r="H358" i="26" s="1"/>
  <c r="I358" i="26" s="1"/>
  <c r="J358" i="26" s="1"/>
  <c r="C341" i="26"/>
  <c r="AU320" i="26"/>
  <c r="AU484" i="26" s="1"/>
  <c r="AT320" i="26"/>
  <c r="AT484" i="26" s="1"/>
  <c r="AS320" i="26"/>
  <c r="AS484" i="26" s="1"/>
  <c r="AR320" i="26"/>
  <c r="AR484" i="26" s="1"/>
  <c r="AQ320" i="26"/>
  <c r="AQ484" i="26" s="1"/>
  <c r="AP320" i="26"/>
  <c r="AP484" i="26" s="1"/>
  <c r="AO320" i="26"/>
  <c r="AO484" i="26" s="1"/>
  <c r="AN320" i="26"/>
  <c r="AN484" i="26" s="1"/>
  <c r="AM320" i="26"/>
  <c r="AM484" i="26" s="1"/>
  <c r="AL320" i="26"/>
  <c r="AL484" i="26" s="1"/>
  <c r="AK320" i="26"/>
  <c r="AK484" i="26" s="1"/>
  <c r="AJ320" i="26"/>
  <c r="AJ484" i="26" s="1"/>
  <c r="AI320" i="26"/>
  <c r="AH320" i="26"/>
  <c r="AG320" i="26"/>
  <c r="AF320" i="26"/>
  <c r="AE320" i="26"/>
  <c r="AD320" i="26"/>
  <c r="AC320" i="26"/>
  <c r="AB320" i="26"/>
  <c r="AA320" i="26"/>
  <c r="Z320" i="26"/>
  <c r="Y320" i="26"/>
  <c r="X320" i="26"/>
  <c r="W320" i="26"/>
  <c r="V320" i="26"/>
  <c r="U320" i="26"/>
  <c r="T320" i="26"/>
  <c r="S320" i="26"/>
  <c r="R320" i="26"/>
  <c r="Q320" i="26"/>
  <c r="P320" i="26"/>
  <c r="O320" i="26"/>
  <c r="N320" i="26"/>
  <c r="M320" i="26"/>
  <c r="L320" i="26"/>
  <c r="K320" i="26"/>
  <c r="J320" i="26"/>
  <c r="I320" i="26"/>
  <c r="H320" i="26"/>
  <c r="G320" i="26"/>
  <c r="F320" i="26"/>
  <c r="AU319" i="26"/>
  <c r="AU483" i="26" s="1"/>
  <c r="AT319" i="26"/>
  <c r="AT483" i="26" s="1"/>
  <c r="AS319" i="26"/>
  <c r="AS483" i="26" s="1"/>
  <c r="AR319" i="26"/>
  <c r="AR483" i="26" s="1"/>
  <c r="AQ319" i="26"/>
  <c r="AQ483" i="26" s="1"/>
  <c r="AP319" i="26"/>
  <c r="AP483" i="26" s="1"/>
  <c r="AO319" i="26"/>
  <c r="AO483" i="26" s="1"/>
  <c r="AN319" i="26"/>
  <c r="AN483" i="26" s="1"/>
  <c r="AM319" i="26"/>
  <c r="AM483" i="26" s="1"/>
  <c r="AL319" i="26"/>
  <c r="AL483" i="26" s="1"/>
  <c r="AK319" i="26"/>
  <c r="AK483" i="26" s="1"/>
  <c r="AJ319" i="26"/>
  <c r="AJ483" i="26" s="1"/>
  <c r="AI319" i="26"/>
  <c r="AH319" i="26"/>
  <c r="AG319" i="26"/>
  <c r="AF319" i="26"/>
  <c r="AE319" i="26"/>
  <c r="AD319" i="26"/>
  <c r="AC319" i="26"/>
  <c r="AB319" i="26"/>
  <c r="AA319" i="26"/>
  <c r="Z319" i="26"/>
  <c r="Y319" i="26"/>
  <c r="X319" i="26"/>
  <c r="W319" i="26"/>
  <c r="V319" i="26"/>
  <c r="U319" i="26"/>
  <c r="T319" i="26"/>
  <c r="S319" i="26"/>
  <c r="R319" i="26"/>
  <c r="Q319" i="26"/>
  <c r="P319" i="26"/>
  <c r="O319" i="26"/>
  <c r="N319" i="26"/>
  <c r="M319" i="26"/>
  <c r="L319" i="26"/>
  <c r="K319" i="26"/>
  <c r="J319" i="26"/>
  <c r="I319" i="26"/>
  <c r="H319" i="26"/>
  <c r="G319" i="26"/>
  <c r="F319" i="26"/>
  <c r="AU318" i="26"/>
  <c r="AU482" i="26" s="1"/>
  <c r="AT318" i="26"/>
  <c r="AT482" i="26" s="1"/>
  <c r="AS318" i="26"/>
  <c r="AS482" i="26" s="1"/>
  <c r="AR318" i="26"/>
  <c r="AR482" i="26" s="1"/>
  <c r="AQ318" i="26"/>
  <c r="AQ482" i="26" s="1"/>
  <c r="AP318" i="26"/>
  <c r="AP482" i="26" s="1"/>
  <c r="AO318" i="26"/>
  <c r="AO482" i="26" s="1"/>
  <c r="AN318" i="26"/>
  <c r="AN482" i="26" s="1"/>
  <c r="AM318" i="26"/>
  <c r="AM482" i="26" s="1"/>
  <c r="AL318" i="26"/>
  <c r="AL482" i="26" s="1"/>
  <c r="AK318" i="26"/>
  <c r="AK482" i="26" s="1"/>
  <c r="AJ318" i="26"/>
  <c r="AJ482" i="26" s="1"/>
  <c r="AI318" i="26"/>
  <c r="AH318" i="26"/>
  <c r="AG318" i="26"/>
  <c r="AF318" i="26"/>
  <c r="AE318" i="26"/>
  <c r="AD318" i="26"/>
  <c r="AC318" i="26"/>
  <c r="AB318" i="26"/>
  <c r="AA318" i="26"/>
  <c r="Z318" i="26"/>
  <c r="Y318" i="26"/>
  <c r="X318" i="26"/>
  <c r="W318" i="26"/>
  <c r="V318" i="26"/>
  <c r="U318" i="26"/>
  <c r="T318" i="26"/>
  <c r="S318" i="26"/>
  <c r="R318" i="26"/>
  <c r="Q318" i="26"/>
  <c r="P318" i="26"/>
  <c r="O318" i="26"/>
  <c r="N318" i="26"/>
  <c r="M318" i="26"/>
  <c r="L318" i="26"/>
  <c r="K318" i="26"/>
  <c r="J318" i="26"/>
  <c r="I318" i="26"/>
  <c r="H318" i="26"/>
  <c r="G318" i="26"/>
  <c r="F318" i="26"/>
  <c r="AU317" i="26"/>
  <c r="AU481" i="26" s="1"/>
  <c r="AU480" i="26" s="1"/>
  <c r="AT317" i="26"/>
  <c r="AT481" i="26" s="1"/>
  <c r="AT480" i="26" s="1"/>
  <c r="AS317" i="26"/>
  <c r="AS481" i="26" s="1"/>
  <c r="AR317" i="26"/>
  <c r="AR481" i="26" s="1"/>
  <c r="AQ317" i="26"/>
  <c r="AQ481" i="26" s="1"/>
  <c r="AQ480" i="26" s="1"/>
  <c r="AP317" i="26"/>
  <c r="AP481" i="26" s="1"/>
  <c r="AP480" i="26" s="1"/>
  <c r="AO317" i="26"/>
  <c r="AO481" i="26" s="1"/>
  <c r="AN317" i="26"/>
  <c r="AN481" i="26" s="1"/>
  <c r="AM317" i="26"/>
  <c r="AM481" i="26" s="1"/>
  <c r="AM480" i="26" s="1"/>
  <c r="AL317" i="26"/>
  <c r="AL481" i="26" s="1"/>
  <c r="AL480" i="26" s="1"/>
  <c r="AK317" i="26"/>
  <c r="AK481" i="26" s="1"/>
  <c r="AJ317" i="26"/>
  <c r="AJ481" i="26" s="1"/>
  <c r="AI317" i="26"/>
  <c r="AI316" i="26" s="1"/>
  <c r="AH317" i="26"/>
  <c r="AG317" i="26"/>
  <c r="AF317" i="26"/>
  <c r="AF316" i="26" s="1"/>
  <c r="AE317" i="26"/>
  <c r="AD317" i="26"/>
  <c r="AC317" i="26"/>
  <c r="AB317" i="26"/>
  <c r="AB316" i="26" s="1"/>
  <c r="AA317" i="26"/>
  <c r="AA316" i="26" s="1"/>
  <c r="Z317" i="26"/>
  <c r="Y317" i="26"/>
  <c r="X317" i="26"/>
  <c r="X316" i="26" s="1"/>
  <c r="W317" i="26"/>
  <c r="V317" i="26"/>
  <c r="U317" i="26"/>
  <c r="T317" i="26"/>
  <c r="T316" i="26" s="1"/>
  <c r="S317" i="26"/>
  <c r="S316" i="26" s="1"/>
  <c r="R317" i="26"/>
  <c r="Q317" i="26"/>
  <c r="P317" i="26"/>
  <c r="P316" i="26" s="1"/>
  <c r="O317" i="26"/>
  <c r="N317" i="26"/>
  <c r="M317" i="26"/>
  <c r="L317" i="26"/>
  <c r="L316" i="26" s="1"/>
  <c r="K317" i="26"/>
  <c r="K316" i="26" s="1"/>
  <c r="J317" i="26"/>
  <c r="I317" i="26"/>
  <c r="H317" i="26"/>
  <c r="H316" i="26" s="1"/>
  <c r="G317" i="26"/>
  <c r="F317" i="26"/>
  <c r="AT316" i="26"/>
  <c r="AS316" i="26"/>
  <c r="AP316" i="26"/>
  <c r="AO316" i="26"/>
  <c r="AL316" i="26"/>
  <c r="AK316" i="26"/>
  <c r="AH316" i="26"/>
  <c r="AG316" i="26"/>
  <c r="AD316" i="26"/>
  <c r="AC316" i="26"/>
  <c r="Z316" i="26"/>
  <c r="Y316" i="26"/>
  <c r="V316" i="26"/>
  <c r="U316" i="26"/>
  <c r="R316" i="26"/>
  <c r="Q316" i="26"/>
  <c r="N316" i="26"/>
  <c r="M316" i="26"/>
  <c r="J316" i="26"/>
  <c r="I316" i="26"/>
  <c r="F316" i="26"/>
  <c r="AI314" i="26"/>
  <c r="AH314" i="26"/>
  <c r="AG314" i="26"/>
  <c r="AF314" i="26"/>
  <c r="AE314" i="26"/>
  <c r="AD314" i="26"/>
  <c r="AC314" i="26"/>
  <c r="AB314" i="26"/>
  <c r="AA314" i="26"/>
  <c r="Z314" i="26"/>
  <c r="Y314" i="26"/>
  <c r="X314" i="26"/>
  <c r="W314" i="26"/>
  <c r="V314" i="26"/>
  <c r="U314" i="26"/>
  <c r="T314" i="26"/>
  <c r="S314" i="26"/>
  <c r="R314" i="26"/>
  <c r="Q314" i="26"/>
  <c r="P314" i="26"/>
  <c r="O314" i="26"/>
  <c r="N314" i="26"/>
  <c r="M314" i="26"/>
  <c r="L314" i="26"/>
  <c r="K314" i="26"/>
  <c r="J314" i="26"/>
  <c r="I314" i="26"/>
  <c r="H314" i="26"/>
  <c r="G314" i="26"/>
  <c r="F314" i="26"/>
  <c r="AI313" i="26"/>
  <c r="AH313" i="26"/>
  <c r="AG313" i="26"/>
  <c r="AF313" i="26"/>
  <c r="AE313" i="26"/>
  <c r="AD313" i="26"/>
  <c r="AC313" i="26"/>
  <c r="AB313" i="26"/>
  <c r="AA313" i="26"/>
  <c r="Z313" i="26"/>
  <c r="Y313" i="26"/>
  <c r="X313" i="26"/>
  <c r="W313" i="26"/>
  <c r="V313" i="26"/>
  <c r="U313" i="26"/>
  <c r="T313" i="26"/>
  <c r="S313" i="26"/>
  <c r="R313" i="26"/>
  <c r="Q313" i="26"/>
  <c r="P313" i="26"/>
  <c r="O313" i="26"/>
  <c r="N313" i="26"/>
  <c r="M313" i="26"/>
  <c r="L313" i="26"/>
  <c r="K313" i="26"/>
  <c r="J313" i="26"/>
  <c r="I313" i="26"/>
  <c r="H313" i="26"/>
  <c r="G313" i="26"/>
  <c r="F313" i="26"/>
  <c r="AI312" i="26"/>
  <c r="AH312" i="26"/>
  <c r="AG312" i="26"/>
  <c r="AF312" i="26"/>
  <c r="AE312" i="26"/>
  <c r="AD312" i="26"/>
  <c r="AC312" i="26"/>
  <c r="AB312" i="26"/>
  <c r="AA312" i="26"/>
  <c r="Z312" i="26"/>
  <c r="Y312" i="26"/>
  <c r="X312" i="26"/>
  <c r="W312" i="26"/>
  <c r="V312" i="26"/>
  <c r="U312" i="26"/>
  <c r="T312" i="26"/>
  <c r="S312" i="26"/>
  <c r="R312" i="26"/>
  <c r="Q312" i="26"/>
  <c r="P312" i="26"/>
  <c r="O312" i="26"/>
  <c r="N312" i="26"/>
  <c r="M312" i="26"/>
  <c r="L312" i="26"/>
  <c r="K312" i="26"/>
  <c r="J312" i="26"/>
  <c r="I312" i="26"/>
  <c r="H312" i="26"/>
  <c r="G312" i="26"/>
  <c r="F312" i="26"/>
  <c r="AI311" i="26"/>
  <c r="AH311" i="26"/>
  <c r="AG311" i="26"/>
  <c r="AF311" i="26"/>
  <c r="AE311" i="26"/>
  <c r="AD311" i="26"/>
  <c r="AC311" i="26"/>
  <c r="AB311" i="26"/>
  <c r="AA311" i="26"/>
  <c r="Z311" i="26"/>
  <c r="Y311" i="26"/>
  <c r="X311" i="26"/>
  <c r="W311" i="26"/>
  <c r="V311" i="26"/>
  <c r="U311" i="26"/>
  <c r="T311" i="26"/>
  <c r="S311" i="26"/>
  <c r="R311" i="26"/>
  <c r="Q311" i="26"/>
  <c r="P311" i="26"/>
  <c r="O311" i="26"/>
  <c r="N311" i="26"/>
  <c r="M311" i="26"/>
  <c r="L311" i="26"/>
  <c r="K311" i="26"/>
  <c r="J311" i="26"/>
  <c r="I311" i="26"/>
  <c r="H311" i="26"/>
  <c r="G311" i="26"/>
  <c r="F311" i="26"/>
  <c r="AU310" i="26"/>
  <c r="AT310" i="26"/>
  <c r="AS310" i="26"/>
  <c r="AR310" i="26"/>
  <c r="AQ310" i="26"/>
  <c r="AP310" i="26"/>
  <c r="AO310" i="26"/>
  <c r="AN310" i="26"/>
  <c r="AM310" i="26"/>
  <c r="AL310" i="26"/>
  <c r="AK310" i="26"/>
  <c r="AJ310" i="26"/>
  <c r="AU309" i="26"/>
  <c r="AT309" i="26"/>
  <c r="AS309" i="26"/>
  <c r="AR309" i="26"/>
  <c r="AQ309" i="26"/>
  <c r="AP309" i="26"/>
  <c r="AO309" i="26"/>
  <c r="AN309" i="26"/>
  <c r="AM309" i="26"/>
  <c r="AL309" i="26"/>
  <c r="AK309" i="26"/>
  <c r="AJ309" i="26"/>
  <c r="AU308" i="26"/>
  <c r="AT308" i="26"/>
  <c r="AS308" i="26"/>
  <c r="AR308" i="26"/>
  <c r="AQ308" i="26"/>
  <c r="AP308" i="26"/>
  <c r="AO308" i="26"/>
  <c r="AN308" i="26"/>
  <c r="AM308" i="26"/>
  <c r="AL308" i="26"/>
  <c r="AK308" i="26"/>
  <c r="AJ308" i="26"/>
  <c r="AU307" i="26"/>
  <c r="AT307" i="26"/>
  <c r="AS307" i="26"/>
  <c r="AR307" i="26"/>
  <c r="AQ307" i="26"/>
  <c r="AP307" i="26"/>
  <c r="AO307" i="26"/>
  <c r="AN307" i="26"/>
  <c r="AM307" i="26"/>
  <c r="AL307" i="26"/>
  <c r="AK307" i="26"/>
  <c r="AJ307" i="26"/>
  <c r="AK292" i="26"/>
  <c r="AL292" i="26" s="1"/>
  <c r="AM292" i="26" s="1"/>
  <c r="AN292" i="26" s="1"/>
  <c r="AO292" i="26" s="1"/>
  <c r="AP292" i="26" s="1"/>
  <c r="AQ292" i="26" s="1"/>
  <c r="AR292" i="26" s="1"/>
  <c r="AS292" i="26" s="1"/>
  <c r="AT292" i="26" s="1"/>
  <c r="AU292" i="26" s="1"/>
  <c r="AI285" i="26"/>
  <c r="AH285" i="26"/>
  <c r="AG285" i="26"/>
  <c r="AF285" i="26"/>
  <c r="AE285" i="26"/>
  <c r="AD285" i="26"/>
  <c r="AC285" i="26"/>
  <c r="AB285" i="26"/>
  <c r="AA285" i="26"/>
  <c r="Z285" i="26"/>
  <c r="Y285" i="26"/>
  <c r="X285" i="26"/>
  <c r="W285" i="26"/>
  <c r="V285" i="26"/>
  <c r="U285" i="26"/>
  <c r="T285" i="26"/>
  <c r="S285" i="26"/>
  <c r="R285" i="26"/>
  <c r="Q285" i="26"/>
  <c r="P285" i="26"/>
  <c r="O285" i="26"/>
  <c r="N285" i="26"/>
  <c r="M285" i="26"/>
  <c r="L285" i="26"/>
  <c r="K285" i="26"/>
  <c r="J285" i="26"/>
  <c r="I285" i="26"/>
  <c r="H285" i="26"/>
  <c r="G285" i="26"/>
  <c r="F285" i="26"/>
  <c r="B285" i="26"/>
  <c r="B320" i="26" s="1"/>
  <c r="B403" i="26" s="1"/>
  <c r="B439" i="26" s="1"/>
  <c r="AI284" i="26"/>
  <c r="AH284" i="26"/>
  <c r="AG284" i="26"/>
  <c r="AF284" i="26"/>
  <c r="AE284" i="26"/>
  <c r="AD284" i="26"/>
  <c r="AC284" i="26"/>
  <c r="AB284" i="26"/>
  <c r="AA284" i="26"/>
  <c r="Z284" i="26"/>
  <c r="Y284" i="26"/>
  <c r="X284" i="26"/>
  <c r="W284" i="26"/>
  <c r="V284" i="26"/>
  <c r="U284" i="26"/>
  <c r="T284" i="26"/>
  <c r="S284" i="26"/>
  <c r="R284" i="26"/>
  <c r="Q284" i="26"/>
  <c r="P284" i="26"/>
  <c r="O284" i="26"/>
  <c r="N284" i="26"/>
  <c r="M284" i="26"/>
  <c r="L284" i="26"/>
  <c r="K284" i="26"/>
  <c r="J284" i="26"/>
  <c r="I284" i="26"/>
  <c r="H284" i="26"/>
  <c r="G284" i="26"/>
  <c r="F284" i="26"/>
  <c r="B284" i="26"/>
  <c r="B319" i="26" s="1"/>
  <c r="B402" i="26" s="1"/>
  <c r="B438" i="26" s="1"/>
  <c r="AI283" i="26"/>
  <c r="AH283" i="26"/>
  <c r="AG283" i="26"/>
  <c r="AF283" i="26"/>
  <c r="AE283" i="26"/>
  <c r="AD283" i="26"/>
  <c r="AC283" i="26"/>
  <c r="AB283" i="26"/>
  <c r="AA283" i="26"/>
  <c r="Z283" i="26"/>
  <c r="Y283" i="26"/>
  <c r="X283" i="26"/>
  <c r="W283" i="26"/>
  <c r="V283" i="26"/>
  <c r="U283" i="26"/>
  <c r="T283" i="26"/>
  <c r="S283" i="26"/>
  <c r="R283" i="26"/>
  <c r="Q283" i="26"/>
  <c r="P283" i="26"/>
  <c r="O283" i="26"/>
  <c r="N283" i="26"/>
  <c r="M283" i="26"/>
  <c r="L283" i="26"/>
  <c r="K283" i="26"/>
  <c r="J283" i="26"/>
  <c r="I283" i="26"/>
  <c r="H283" i="26"/>
  <c r="G283" i="26"/>
  <c r="F283" i="26"/>
  <c r="B283" i="26"/>
  <c r="B318" i="26" s="1"/>
  <c r="B401" i="26" s="1"/>
  <c r="B437" i="26" s="1"/>
  <c r="AI282" i="26"/>
  <c r="AH282" i="26"/>
  <c r="AG282" i="26"/>
  <c r="AF282" i="26"/>
  <c r="AF281" i="26" s="1"/>
  <c r="AE282" i="26"/>
  <c r="AD282" i="26"/>
  <c r="AC282" i="26"/>
  <c r="AB282" i="26"/>
  <c r="AA282" i="26"/>
  <c r="Z282" i="26"/>
  <c r="Y282" i="26"/>
  <c r="X282" i="26"/>
  <c r="X281" i="26" s="1"/>
  <c r="W282" i="26"/>
  <c r="V282" i="26"/>
  <c r="U282" i="26"/>
  <c r="T282" i="26"/>
  <c r="S282" i="26"/>
  <c r="R282" i="26"/>
  <c r="Q282" i="26"/>
  <c r="P282" i="26"/>
  <c r="P281" i="26" s="1"/>
  <c r="O282" i="26"/>
  <c r="N282" i="26"/>
  <c r="M282" i="26"/>
  <c r="L282" i="26"/>
  <c r="K282" i="26"/>
  <c r="J282" i="26"/>
  <c r="I282" i="26"/>
  <c r="H282" i="26"/>
  <c r="H281" i="26" s="1"/>
  <c r="G282" i="26"/>
  <c r="F282" i="26"/>
  <c r="B282" i="26"/>
  <c r="B317" i="26" s="1"/>
  <c r="B400" i="26" s="1"/>
  <c r="B436" i="26" s="1"/>
  <c r="AI281" i="26"/>
  <c r="AH281" i="26"/>
  <c r="AG281" i="26"/>
  <c r="AE281" i="26"/>
  <c r="AD281" i="26"/>
  <c r="AC281" i="26"/>
  <c r="AB281" i="26"/>
  <c r="AA281" i="26"/>
  <c r="Z281" i="26"/>
  <c r="Y281" i="26"/>
  <c r="W281" i="26"/>
  <c r="V281" i="26"/>
  <c r="U281" i="26"/>
  <c r="T281" i="26"/>
  <c r="S281" i="26"/>
  <c r="R281" i="26"/>
  <c r="Q281" i="26"/>
  <c r="O281" i="26"/>
  <c r="N281" i="26"/>
  <c r="M281" i="26"/>
  <c r="L281" i="26"/>
  <c r="K281" i="26"/>
  <c r="J281" i="26"/>
  <c r="I281" i="26"/>
  <c r="G281" i="26"/>
  <c r="F281" i="26"/>
  <c r="AI280" i="26"/>
  <c r="AI315" i="26" s="1"/>
  <c r="AH280" i="26"/>
  <c r="AH315" i="26" s="1"/>
  <c r="AG280" i="26"/>
  <c r="AG315" i="26" s="1"/>
  <c r="AF280" i="26"/>
  <c r="AF315" i="26" s="1"/>
  <c r="AE280" i="26"/>
  <c r="AE315" i="26" s="1"/>
  <c r="AD280" i="26"/>
  <c r="AD315" i="26" s="1"/>
  <c r="AC280" i="26"/>
  <c r="AC315" i="26" s="1"/>
  <c r="AB280" i="26"/>
  <c r="AB315" i="26" s="1"/>
  <c r="AA280" i="26"/>
  <c r="AA315" i="26" s="1"/>
  <c r="Z280" i="26"/>
  <c r="Z315" i="26" s="1"/>
  <c r="Y280" i="26"/>
  <c r="Y315" i="26" s="1"/>
  <c r="X280" i="26"/>
  <c r="X315" i="26" s="1"/>
  <c r="W280" i="26"/>
  <c r="W315" i="26" s="1"/>
  <c r="V280" i="26"/>
  <c r="V315" i="26" s="1"/>
  <c r="U280" i="26"/>
  <c r="U315" i="26" s="1"/>
  <c r="T280" i="26"/>
  <c r="T315" i="26" s="1"/>
  <c r="S280" i="26"/>
  <c r="S315" i="26" s="1"/>
  <c r="R280" i="26"/>
  <c r="R315" i="26" s="1"/>
  <c r="Q280" i="26"/>
  <c r="Q315" i="26" s="1"/>
  <c r="P280" i="26"/>
  <c r="P315" i="26" s="1"/>
  <c r="O280" i="26"/>
  <c r="O315" i="26" s="1"/>
  <c r="N280" i="26"/>
  <c r="N315" i="26" s="1"/>
  <c r="M280" i="26"/>
  <c r="M315" i="26" s="1"/>
  <c r="L280" i="26"/>
  <c r="L315" i="26" s="1"/>
  <c r="K280" i="26"/>
  <c r="K315" i="26" s="1"/>
  <c r="J280" i="26"/>
  <c r="J315" i="26" s="1"/>
  <c r="I280" i="26"/>
  <c r="I315" i="26" s="1"/>
  <c r="H280" i="26"/>
  <c r="H315" i="26" s="1"/>
  <c r="G280" i="26"/>
  <c r="G315" i="26" s="1"/>
  <c r="F280" i="26"/>
  <c r="F315" i="26" s="1"/>
  <c r="B280" i="26"/>
  <c r="B315" i="26" s="1"/>
  <c r="B433" i="26" s="1"/>
  <c r="AI279" i="26"/>
  <c r="AH279" i="26"/>
  <c r="AG279" i="26"/>
  <c r="AF279" i="26"/>
  <c r="AE279" i="26"/>
  <c r="AD279" i="26"/>
  <c r="AC279" i="26"/>
  <c r="AB279" i="26"/>
  <c r="AA279" i="26"/>
  <c r="Z279" i="26"/>
  <c r="Y279" i="26"/>
  <c r="X279" i="26"/>
  <c r="W279" i="26"/>
  <c r="V279" i="26"/>
  <c r="U279" i="26"/>
  <c r="T279" i="26"/>
  <c r="S279" i="26"/>
  <c r="R279" i="26"/>
  <c r="Q279" i="26"/>
  <c r="P279" i="26"/>
  <c r="O279" i="26"/>
  <c r="N279" i="26"/>
  <c r="M279" i="26"/>
  <c r="L279" i="26"/>
  <c r="K279" i="26"/>
  <c r="J279" i="26"/>
  <c r="I279" i="26"/>
  <c r="H279" i="26"/>
  <c r="G279" i="26"/>
  <c r="F279" i="26"/>
  <c r="B279" i="26"/>
  <c r="B314" i="26" s="1"/>
  <c r="B432" i="26" s="1"/>
  <c r="AI278" i="26"/>
  <c r="AH278" i="26"/>
  <c r="AG278" i="26"/>
  <c r="AF278" i="26"/>
  <c r="AE278" i="26"/>
  <c r="AD278" i="26"/>
  <c r="AC278" i="26"/>
  <c r="AB278" i="26"/>
  <c r="AA278" i="26"/>
  <c r="Z278" i="26"/>
  <c r="Y278" i="26"/>
  <c r="X278" i="26"/>
  <c r="W278" i="26"/>
  <c r="V278" i="26"/>
  <c r="U278" i="26"/>
  <c r="T278" i="26"/>
  <c r="S278" i="26"/>
  <c r="R278" i="26"/>
  <c r="Q278" i="26"/>
  <c r="P278" i="26"/>
  <c r="O278" i="26"/>
  <c r="N278" i="26"/>
  <c r="M278" i="26"/>
  <c r="L278" i="26"/>
  <c r="K278" i="26"/>
  <c r="J278" i="26"/>
  <c r="I278" i="26"/>
  <c r="H278" i="26"/>
  <c r="G278" i="26"/>
  <c r="F278" i="26"/>
  <c r="B278" i="26"/>
  <c r="B313" i="26" s="1"/>
  <c r="B431" i="26" s="1"/>
  <c r="AI277" i="26"/>
  <c r="AH277" i="26"/>
  <c r="AG277" i="26"/>
  <c r="AF277" i="26"/>
  <c r="AE277" i="26"/>
  <c r="AD277" i="26"/>
  <c r="AC277" i="26"/>
  <c r="AB277" i="26"/>
  <c r="AA277" i="26"/>
  <c r="Z277" i="26"/>
  <c r="Y277" i="26"/>
  <c r="X277" i="26"/>
  <c r="W277" i="26"/>
  <c r="V277" i="26"/>
  <c r="U277" i="26"/>
  <c r="T277" i="26"/>
  <c r="S277" i="26"/>
  <c r="R277" i="26"/>
  <c r="Q277" i="26"/>
  <c r="P277" i="26"/>
  <c r="O277" i="26"/>
  <c r="N277" i="26"/>
  <c r="M277" i="26"/>
  <c r="L277" i="26"/>
  <c r="K277" i="26"/>
  <c r="J277" i="26"/>
  <c r="I277" i="26"/>
  <c r="H277" i="26"/>
  <c r="G277" i="26"/>
  <c r="F277" i="26"/>
  <c r="B277" i="26"/>
  <c r="B312" i="26" s="1"/>
  <c r="B430" i="26" s="1"/>
  <c r="AI276" i="26"/>
  <c r="AH276" i="26"/>
  <c r="AG276" i="26"/>
  <c r="AG275" i="26" s="1"/>
  <c r="AF276" i="26"/>
  <c r="AE276" i="26"/>
  <c r="AD276" i="26"/>
  <c r="AD275" i="26" s="1"/>
  <c r="AC276" i="26"/>
  <c r="AB276" i="26"/>
  <c r="AB275" i="26" s="1"/>
  <c r="AA276" i="26"/>
  <c r="Z276" i="26"/>
  <c r="Y276" i="26"/>
  <c r="Y275" i="26" s="1"/>
  <c r="X276" i="26"/>
  <c r="W276" i="26"/>
  <c r="V276" i="26"/>
  <c r="V275" i="26" s="1"/>
  <c r="U276" i="26"/>
  <c r="T276" i="26"/>
  <c r="T275" i="26" s="1"/>
  <c r="S276" i="26"/>
  <c r="R276" i="26"/>
  <c r="Q276" i="26"/>
  <c r="Q275" i="26" s="1"/>
  <c r="P276" i="26"/>
  <c r="O276" i="26"/>
  <c r="N276" i="26"/>
  <c r="N275" i="26" s="1"/>
  <c r="M276" i="26"/>
  <c r="L276" i="26"/>
  <c r="L275" i="26" s="1"/>
  <c r="K276" i="26"/>
  <c r="J276" i="26"/>
  <c r="I276" i="26"/>
  <c r="I275" i="26" s="1"/>
  <c r="H276" i="26"/>
  <c r="G276" i="26"/>
  <c r="F276" i="26"/>
  <c r="F275" i="26" s="1"/>
  <c r="B276" i="26"/>
  <c r="B311" i="26" s="1"/>
  <c r="B429" i="26" s="1"/>
  <c r="AI275" i="26"/>
  <c r="AH275" i="26"/>
  <c r="AF275" i="26"/>
  <c r="AE275" i="26"/>
  <c r="AC275" i="26"/>
  <c r="AA275" i="26"/>
  <c r="Z275" i="26"/>
  <c r="X275" i="26"/>
  <c r="W275" i="26"/>
  <c r="U275" i="26"/>
  <c r="S275" i="26"/>
  <c r="R275" i="26"/>
  <c r="P275" i="26"/>
  <c r="O275" i="26"/>
  <c r="M275" i="26"/>
  <c r="K275" i="26"/>
  <c r="J275" i="26"/>
  <c r="H275" i="26"/>
  <c r="G275" i="26"/>
  <c r="E275" i="26"/>
  <c r="E267" i="26"/>
  <c r="E286" i="26" s="1"/>
  <c r="F195" i="26"/>
  <c r="F221" i="26" s="1"/>
  <c r="F235" i="26" s="1"/>
  <c r="F259" i="26" s="1"/>
  <c r="F194" i="26"/>
  <c r="F220" i="26" s="1"/>
  <c r="F234" i="26" s="1"/>
  <c r="F258" i="26" s="1"/>
  <c r="L177" i="26"/>
  <c r="M177" i="26" s="1"/>
  <c r="AI176" i="26"/>
  <c r="AI226" i="26" s="1"/>
  <c r="AH176" i="26"/>
  <c r="AH226" i="26" s="1"/>
  <c r="AG176" i="26"/>
  <c r="AG226" i="26" s="1"/>
  <c r="AF176" i="26"/>
  <c r="AF226" i="26" s="1"/>
  <c r="AE176" i="26"/>
  <c r="AE226" i="26" s="1"/>
  <c r="AD176" i="26"/>
  <c r="AD226" i="26" s="1"/>
  <c r="AC176" i="26"/>
  <c r="AC226" i="26" s="1"/>
  <c r="AB176" i="26"/>
  <c r="AB226" i="26" s="1"/>
  <c r="AA176" i="26"/>
  <c r="AA226" i="26" s="1"/>
  <c r="L176" i="26"/>
  <c r="L226" i="26" s="1"/>
  <c r="K176" i="26"/>
  <c r="K226" i="26" s="1"/>
  <c r="J176" i="26"/>
  <c r="J226" i="26" s="1"/>
  <c r="I176" i="26"/>
  <c r="I226" i="26" s="1"/>
  <c r="H176" i="26"/>
  <c r="H226" i="26" s="1"/>
  <c r="G176" i="26"/>
  <c r="G226" i="26" s="1"/>
  <c r="F176" i="26"/>
  <c r="F226" i="26" s="1"/>
  <c r="AI175" i="26"/>
  <c r="AG175" i="26"/>
  <c r="AF175" i="26"/>
  <c r="AE175" i="26"/>
  <c r="AC175" i="26"/>
  <c r="AB175" i="26"/>
  <c r="AA175" i="26"/>
  <c r="L175" i="26"/>
  <c r="K175" i="26"/>
  <c r="I175" i="26"/>
  <c r="H175" i="26"/>
  <c r="G175" i="26"/>
  <c r="AI173" i="26"/>
  <c r="AH173" i="26"/>
  <c r="AG173" i="26"/>
  <c r="AF173" i="26"/>
  <c r="AE173" i="26"/>
  <c r="AD173" i="26"/>
  <c r="AC173" i="26"/>
  <c r="AB173" i="26"/>
  <c r="AA173" i="26"/>
  <c r="Z173" i="26"/>
  <c r="Y173" i="26"/>
  <c r="X173" i="26"/>
  <c r="W173" i="26"/>
  <c r="V173" i="26"/>
  <c r="U173" i="26"/>
  <c r="T173" i="26"/>
  <c r="S173" i="26"/>
  <c r="R173" i="26"/>
  <c r="Q173" i="26"/>
  <c r="P173" i="26"/>
  <c r="O173" i="26"/>
  <c r="N173" i="26"/>
  <c r="M173" i="26"/>
  <c r="L173" i="26"/>
  <c r="K173" i="26"/>
  <c r="J173" i="26"/>
  <c r="I173" i="26"/>
  <c r="H173" i="26"/>
  <c r="G173" i="26"/>
  <c r="F173" i="26"/>
  <c r="G169" i="26"/>
  <c r="G195" i="26" s="1"/>
  <c r="G221" i="26" s="1"/>
  <c r="G235" i="26" s="1"/>
  <c r="G259" i="26" s="1"/>
  <c r="G293" i="26" s="1"/>
  <c r="G381" i="26" s="1"/>
  <c r="G409" i="26" s="1"/>
  <c r="G449" i="26" s="1"/>
  <c r="G168" i="26"/>
  <c r="H168" i="26" s="1"/>
  <c r="L152" i="26"/>
  <c r="M152" i="26" s="1"/>
  <c r="AI151" i="26"/>
  <c r="AH151" i="26"/>
  <c r="AG151" i="26"/>
  <c r="AF151" i="26"/>
  <c r="AE151" i="26"/>
  <c r="AD151" i="26"/>
  <c r="AC151" i="26"/>
  <c r="AB151" i="26"/>
  <c r="AA151" i="26"/>
  <c r="L151" i="26"/>
  <c r="K151" i="26"/>
  <c r="J151" i="26"/>
  <c r="J225" i="26" s="1"/>
  <c r="I151" i="26"/>
  <c r="I225" i="26" s="1"/>
  <c r="H151" i="26"/>
  <c r="H225" i="26" s="1"/>
  <c r="G151" i="26"/>
  <c r="G225" i="26" s="1"/>
  <c r="F151" i="26"/>
  <c r="F225" i="26" s="1"/>
  <c r="AI150" i="26"/>
  <c r="AI201" i="26" s="1"/>
  <c r="AH150" i="26"/>
  <c r="AG150" i="26"/>
  <c r="AG201" i="26" s="1"/>
  <c r="AF150" i="26"/>
  <c r="AF201" i="26" s="1"/>
  <c r="AE150" i="26"/>
  <c r="AE201" i="26" s="1"/>
  <c r="AD150" i="26"/>
  <c r="AC150" i="26"/>
  <c r="AC201" i="26" s="1"/>
  <c r="AB150" i="26"/>
  <c r="AB201" i="26" s="1"/>
  <c r="AA150" i="26"/>
  <c r="AA201" i="26" s="1"/>
  <c r="L150" i="26"/>
  <c r="L201" i="26" s="1"/>
  <c r="K150" i="26"/>
  <c r="K201" i="26" s="1"/>
  <c r="J150" i="26"/>
  <c r="I150" i="26"/>
  <c r="I201" i="26" s="1"/>
  <c r="H150" i="26"/>
  <c r="H201" i="26" s="1"/>
  <c r="G150" i="26"/>
  <c r="G201" i="26" s="1"/>
  <c r="F150" i="26"/>
  <c r="AI148" i="26"/>
  <c r="AI199" i="26" s="1"/>
  <c r="AH148" i="26"/>
  <c r="AH199" i="26" s="1"/>
  <c r="AG148" i="26"/>
  <c r="AG199" i="26" s="1"/>
  <c r="AF148" i="26"/>
  <c r="AF199" i="26" s="1"/>
  <c r="AE148" i="26"/>
  <c r="AE199" i="26" s="1"/>
  <c r="AD148" i="26"/>
  <c r="AD199" i="26" s="1"/>
  <c r="AC148" i="26"/>
  <c r="AC199" i="26" s="1"/>
  <c r="AB148" i="26"/>
  <c r="AB199" i="26" s="1"/>
  <c r="AA148" i="26"/>
  <c r="AA199" i="26" s="1"/>
  <c r="Z148" i="26"/>
  <c r="Z199" i="26" s="1"/>
  <c r="Y148" i="26"/>
  <c r="Y199" i="26" s="1"/>
  <c r="X148" i="26"/>
  <c r="X199" i="26" s="1"/>
  <c r="W148" i="26"/>
  <c r="W199" i="26" s="1"/>
  <c r="V148" i="26"/>
  <c r="V199" i="26" s="1"/>
  <c r="U148" i="26"/>
  <c r="U199" i="26" s="1"/>
  <c r="T148" i="26"/>
  <c r="T199" i="26" s="1"/>
  <c r="S148" i="26"/>
  <c r="S199" i="26" s="1"/>
  <c r="R148" i="26"/>
  <c r="R199" i="26" s="1"/>
  <c r="Q148" i="26"/>
  <c r="Q199" i="26" s="1"/>
  <c r="P148" i="26"/>
  <c r="P199" i="26" s="1"/>
  <c r="O148" i="26"/>
  <c r="O199" i="26" s="1"/>
  <c r="N148" i="26"/>
  <c r="N199" i="26" s="1"/>
  <c r="M148" i="26"/>
  <c r="M199" i="26" s="1"/>
  <c r="L148" i="26"/>
  <c r="L199" i="26" s="1"/>
  <c r="K148" i="26"/>
  <c r="K199" i="26" s="1"/>
  <c r="J148" i="26"/>
  <c r="J199" i="26" s="1"/>
  <c r="I148" i="26"/>
  <c r="I199" i="26" s="1"/>
  <c r="H148" i="26"/>
  <c r="H199" i="26" s="1"/>
  <c r="G148" i="26"/>
  <c r="G199" i="26" s="1"/>
  <c r="F148" i="26"/>
  <c r="F199" i="26" s="1"/>
  <c r="G144" i="26"/>
  <c r="H144" i="26" s="1"/>
  <c r="I144" i="26" s="1"/>
  <c r="J144" i="26" s="1"/>
  <c r="K144" i="26" s="1"/>
  <c r="L144" i="26" s="1"/>
  <c r="M144" i="26" s="1"/>
  <c r="N144" i="26" s="1"/>
  <c r="O144" i="26" s="1"/>
  <c r="P144" i="26" s="1"/>
  <c r="Q144" i="26" s="1"/>
  <c r="R144" i="26" s="1"/>
  <c r="S144" i="26" s="1"/>
  <c r="T144" i="26" s="1"/>
  <c r="U144" i="26" s="1"/>
  <c r="V144" i="26" s="1"/>
  <c r="W144" i="26" s="1"/>
  <c r="X144" i="26" s="1"/>
  <c r="Y144" i="26" s="1"/>
  <c r="Z144" i="26" s="1"/>
  <c r="AA144" i="26" s="1"/>
  <c r="AB144" i="26" s="1"/>
  <c r="AC144" i="26" s="1"/>
  <c r="AD144" i="26" s="1"/>
  <c r="AE144" i="26" s="1"/>
  <c r="AF144" i="26" s="1"/>
  <c r="AG144" i="26" s="1"/>
  <c r="AH144" i="26" s="1"/>
  <c r="AI144" i="26" s="1"/>
  <c r="H143" i="26"/>
  <c r="I143" i="26" s="1"/>
  <c r="J143" i="26" s="1"/>
  <c r="K143" i="26" s="1"/>
  <c r="L143" i="26" s="1"/>
  <c r="M143" i="26" s="1"/>
  <c r="N143" i="26" s="1"/>
  <c r="O143" i="26" s="1"/>
  <c r="P143" i="26" s="1"/>
  <c r="Q143" i="26" s="1"/>
  <c r="R143" i="26" s="1"/>
  <c r="S143" i="26" s="1"/>
  <c r="T143" i="26" s="1"/>
  <c r="U143" i="26" s="1"/>
  <c r="V143" i="26" s="1"/>
  <c r="W143" i="26" s="1"/>
  <c r="X143" i="26" s="1"/>
  <c r="Y143" i="26" s="1"/>
  <c r="Z143" i="26" s="1"/>
  <c r="AA143" i="26" s="1"/>
  <c r="AB143" i="26" s="1"/>
  <c r="AC143" i="26" s="1"/>
  <c r="AD143" i="26" s="1"/>
  <c r="AE143" i="26" s="1"/>
  <c r="AF143" i="26" s="1"/>
  <c r="AG143" i="26" s="1"/>
  <c r="AH143" i="26" s="1"/>
  <c r="AI143" i="26" s="1"/>
  <c r="G143" i="26"/>
  <c r="B100" i="26"/>
  <c r="F60" i="26"/>
  <c r="F83" i="26" s="1"/>
  <c r="F95" i="26" s="1"/>
  <c r="F118" i="26" s="1"/>
  <c r="F59" i="26"/>
  <c r="F82" i="26" s="1"/>
  <c r="F94" i="26" s="1"/>
  <c r="F117" i="26" s="1"/>
  <c r="H56" i="26"/>
  <c r="H190" i="26" s="1"/>
  <c r="G56" i="26"/>
  <c r="G190" i="26" s="1"/>
  <c r="F56" i="26"/>
  <c r="F190" i="26" s="1"/>
  <c r="H55" i="26"/>
  <c r="H189" i="26" s="1"/>
  <c r="G55" i="26"/>
  <c r="G189" i="26" s="1"/>
  <c r="F55" i="26"/>
  <c r="F189" i="26" s="1"/>
  <c r="H54" i="26"/>
  <c r="H188" i="26" s="1"/>
  <c r="G54" i="26"/>
  <c r="G188" i="26" s="1"/>
  <c r="F54" i="26"/>
  <c r="F188" i="26" s="1"/>
  <c r="H53" i="26"/>
  <c r="H187" i="26" s="1"/>
  <c r="G53" i="26"/>
  <c r="G187" i="26" s="1"/>
  <c r="F53" i="26"/>
  <c r="F187" i="26" s="1"/>
  <c r="H52" i="26"/>
  <c r="H186" i="26" s="1"/>
  <c r="G52" i="26"/>
  <c r="G186" i="26" s="1"/>
  <c r="F52" i="26"/>
  <c r="F186" i="26" s="1"/>
  <c r="H51" i="26"/>
  <c r="H185" i="26" s="1"/>
  <c r="H229" i="26" s="1"/>
  <c r="G51" i="26"/>
  <c r="G185" i="26" s="1"/>
  <c r="G229" i="26" s="1"/>
  <c r="F51" i="26"/>
  <c r="F185" i="26" s="1"/>
  <c r="F229" i="26" s="1"/>
  <c r="H50" i="26"/>
  <c r="H184" i="26" s="1"/>
  <c r="G50" i="26"/>
  <c r="G184" i="26" s="1"/>
  <c r="F50" i="26"/>
  <c r="F184" i="26" s="1"/>
  <c r="H49" i="26"/>
  <c r="H183" i="26" s="1"/>
  <c r="H182" i="26" s="1"/>
  <c r="H181" i="26" s="1"/>
  <c r="G49" i="26"/>
  <c r="G183" i="26" s="1"/>
  <c r="G182" i="26" s="1"/>
  <c r="G181" i="26" s="1"/>
  <c r="F49" i="26"/>
  <c r="F183" i="26" s="1"/>
  <c r="F182" i="26" s="1"/>
  <c r="F181" i="26" s="1"/>
  <c r="H48" i="26"/>
  <c r="H47" i="26" s="1"/>
  <c r="G48" i="26"/>
  <c r="F48" i="26"/>
  <c r="G47" i="26"/>
  <c r="F47" i="26"/>
  <c r="H46" i="26"/>
  <c r="H180" i="26" s="1"/>
  <c r="G46" i="26"/>
  <c r="G180" i="26" s="1"/>
  <c r="F46" i="26"/>
  <c r="F180" i="26" s="1"/>
  <c r="H45" i="26"/>
  <c r="H179" i="26" s="1"/>
  <c r="G45" i="26"/>
  <c r="G179" i="26" s="1"/>
  <c r="F45" i="26"/>
  <c r="F179" i="26" s="1"/>
  <c r="H44" i="26"/>
  <c r="H178" i="26" s="1"/>
  <c r="G44" i="26"/>
  <c r="G178" i="26" s="1"/>
  <c r="F44" i="26"/>
  <c r="F178" i="26" s="1"/>
  <c r="B44" i="26"/>
  <c r="I43" i="26"/>
  <c r="I174" i="26" s="1"/>
  <c r="I224" i="26" s="1"/>
  <c r="H43" i="26"/>
  <c r="H174" i="26" s="1"/>
  <c r="H224" i="26" s="1"/>
  <c r="G43" i="26"/>
  <c r="F43" i="26"/>
  <c r="F174" i="26" s="1"/>
  <c r="I42" i="26"/>
  <c r="H42" i="26"/>
  <c r="H172" i="26" s="1"/>
  <c r="G42" i="26"/>
  <c r="G172" i="26" s="1"/>
  <c r="F42" i="26"/>
  <c r="F172" i="26" s="1"/>
  <c r="G41" i="26"/>
  <c r="G40" i="26" s="1"/>
  <c r="G57" i="26" s="1"/>
  <c r="G39" i="26"/>
  <c r="G60" i="26" s="1"/>
  <c r="G83" i="26" s="1"/>
  <c r="G95" i="26" s="1"/>
  <c r="G118" i="26" s="1"/>
  <c r="H38" i="26"/>
  <c r="H59" i="26" s="1"/>
  <c r="H82" i="26" s="1"/>
  <c r="H94" i="26" s="1"/>
  <c r="H117" i="26" s="1"/>
  <c r="G38" i="26"/>
  <c r="G59" i="26" s="1"/>
  <c r="G82" i="26" s="1"/>
  <c r="G94" i="26" s="1"/>
  <c r="G117" i="26" s="1"/>
  <c r="H35" i="26"/>
  <c r="I35" i="26" s="1"/>
  <c r="G35" i="26"/>
  <c r="F35" i="26"/>
  <c r="H34" i="26"/>
  <c r="G34" i="26"/>
  <c r="F34" i="26"/>
  <c r="H33" i="26"/>
  <c r="G33" i="26"/>
  <c r="F33" i="26"/>
  <c r="H32" i="26"/>
  <c r="G32" i="26"/>
  <c r="F32" i="26"/>
  <c r="H31" i="26"/>
  <c r="I31" i="26" s="1"/>
  <c r="G31" i="26"/>
  <c r="F31" i="26"/>
  <c r="H30" i="26"/>
  <c r="G30" i="26"/>
  <c r="F30" i="26"/>
  <c r="H29" i="26"/>
  <c r="G29" i="26"/>
  <c r="F29" i="26"/>
  <c r="H28" i="26"/>
  <c r="G28" i="26"/>
  <c r="F28" i="26"/>
  <c r="H27" i="26"/>
  <c r="H26" i="26" s="1"/>
  <c r="H25" i="26"/>
  <c r="H155" i="26" s="1"/>
  <c r="H205" i="26" s="1"/>
  <c r="H243" i="26" s="1"/>
  <c r="H266" i="26" s="1"/>
  <c r="G25" i="26"/>
  <c r="G155" i="26" s="1"/>
  <c r="G205" i="26" s="1"/>
  <c r="G243" i="26" s="1"/>
  <c r="G266" i="26" s="1"/>
  <c r="F25" i="26"/>
  <c r="F155" i="26" s="1"/>
  <c r="F205" i="26" s="1"/>
  <c r="F243" i="26" s="1"/>
  <c r="F266" i="26" s="1"/>
  <c r="H24" i="26"/>
  <c r="H154" i="26" s="1"/>
  <c r="H204" i="26" s="1"/>
  <c r="H242" i="26" s="1"/>
  <c r="H265" i="26" s="1"/>
  <c r="G24" i="26"/>
  <c r="G154" i="26" s="1"/>
  <c r="G204" i="26" s="1"/>
  <c r="G242" i="26" s="1"/>
  <c r="G265" i="26" s="1"/>
  <c r="F24" i="26"/>
  <c r="F154" i="26" s="1"/>
  <c r="F204" i="26" s="1"/>
  <c r="F242" i="26" s="1"/>
  <c r="F265" i="26" s="1"/>
  <c r="H23" i="26"/>
  <c r="H153" i="26" s="1"/>
  <c r="H203" i="26" s="1"/>
  <c r="H241" i="26" s="1"/>
  <c r="H264" i="26" s="1"/>
  <c r="G23" i="26"/>
  <c r="G153" i="26" s="1"/>
  <c r="G203" i="26" s="1"/>
  <c r="G241" i="26" s="1"/>
  <c r="G264" i="26" s="1"/>
  <c r="F23" i="26"/>
  <c r="F153" i="26" s="1"/>
  <c r="F203" i="26" s="1"/>
  <c r="F241" i="26" s="1"/>
  <c r="F264" i="26" s="1"/>
  <c r="H22" i="26"/>
  <c r="G22" i="26"/>
  <c r="F22" i="26"/>
  <c r="H21" i="26"/>
  <c r="H147" i="26" s="1"/>
  <c r="G21" i="26"/>
  <c r="G147" i="26" s="1"/>
  <c r="F21" i="26"/>
  <c r="F147" i="26" s="1"/>
  <c r="G20" i="26"/>
  <c r="G19" i="26" s="1"/>
  <c r="F20" i="26"/>
  <c r="F19" i="26" s="1"/>
  <c r="G18" i="26"/>
  <c r="H18" i="26" s="1"/>
  <c r="I18" i="26" s="1"/>
  <c r="J18" i="26" s="1"/>
  <c r="K18" i="26" s="1"/>
  <c r="L18" i="26" s="1"/>
  <c r="M18" i="26" s="1"/>
  <c r="N18" i="26" s="1"/>
  <c r="O18" i="26" s="1"/>
  <c r="P18" i="26" s="1"/>
  <c r="Q18" i="26" s="1"/>
  <c r="R18" i="26" s="1"/>
  <c r="S18" i="26" s="1"/>
  <c r="T18" i="26" s="1"/>
  <c r="U18" i="26" s="1"/>
  <c r="V18" i="26" s="1"/>
  <c r="W18" i="26" s="1"/>
  <c r="X18" i="26" s="1"/>
  <c r="Y18" i="26" s="1"/>
  <c r="Z18" i="26" s="1"/>
  <c r="AA18" i="26" s="1"/>
  <c r="AB18" i="26" s="1"/>
  <c r="AC18" i="26" s="1"/>
  <c r="AD18" i="26" s="1"/>
  <c r="AE18" i="26" s="1"/>
  <c r="AF18" i="26" s="1"/>
  <c r="AG18" i="26" s="1"/>
  <c r="AH18" i="26" s="1"/>
  <c r="AI18" i="26" s="1"/>
  <c r="G17" i="26"/>
  <c r="H17" i="26" s="1"/>
  <c r="I17" i="26" s="1"/>
  <c r="J17" i="26" s="1"/>
  <c r="K17" i="26" s="1"/>
  <c r="L17" i="26" s="1"/>
  <c r="M17" i="26" s="1"/>
  <c r="N17" i="26" s="1"/>
  <c r="O17" i="26" s="1"/>
  <c r="P17" i="26" s="1"/>
  <c r="Q17" i="26" s="1"/>
  <c r="R17" i="26" s="1"/>
  <c r="S17" i="26" s="1"/>
  <c r="T17" i="26" s="1"/>
  <c r="U17" i="26" s="1"/>
  <c r="V17" i="26" s="1"/>
  <c r="W17" i="26" s="1"/>
  <c r="X17" i="26" s="1"/>
  <c r="Y17" i="26" s="1"/>
  <c r="Z17" i="26" s="1"/>
  <c r="AA17" i="26" s="1"/>
  <c r="AB17" i="26" s="1"/>
  <c r="AC17" i="26" s="1"/>
  <c r="AD17" i="26" s="1"/>
  <c r="AE17" i="26" s="1"/>
  <c r="AF17" i="26" s="1"/>
  <c r="AG17" i="26" s="1"/>
  <c r="AH17" i="26" s="1"/>
  <c r="AI17" i="26" s="1"/>
  <c r="E4" i="26"/>
  <c r="C512" i="25"/>
  <c r="B512" i="25"/>
  <c r="B511" i="25"/>
  <c r="B510" i="25"/>
  <c r="B509" i="25"/>
  <c r="B508" i="25"/>
  <c r="A482" i="25"/>
  <c r="A483" i="25" s="1"/>
  <c r="A484" i="25" s="1"/>
  <c r="A481" i="25"/>
  <c r="AU474" i="25"/>
  <c r="AT474" i="25"/>
  <c r="AS474" i="25"/>
  <c r="AR474" i="25"/>
  <c r="AQ474" i="25"/>
  <c r="AP474" i="25"/>
  <c r="AO474" i="25"/>
  <c r="AN474" i="25"/>
  <c r="AM474" i="25"/>
  <c r="AL474" i="25"/>
  <c r="AK474" i="25"/>
  <c r="AJ474" i="25"/>
  <c r="A470" i="25"/>
  <c r="A478" i="25" s="1"/>
  <c r="AI465" i="25"/>
  <c r="AJ465" i="25" s="1"/>
  <c r="AK465" i="25" s="1"/>
  <c r="AL465" i="25" s="1"/>
  <c r="AM465" i="25" s="1"/>
  <c r="AN465" i="25" s="1"/>
  <c r="AO465" i="25" s="1"/>
  <c r="AP465" i="25" s="1"/>
  <c r="AQ465" i="25" s="1"/>
  <c r="AR465" i="25" s="1"/>
  <c r="AS465" i="25" s="1"/>
  <c r="AT465" i="25" s="1"/>
  <c r="AU465" i="25" s="1"/>
  <c r="AH465" i="25"/>
  <c r="AG465" i="25"/>
  <c r="AF465" i="25"/>
  <c r="AE465" i="25"/>
  <c r="AD465" i="25"/>
  <c r="AC465" i="25"/>
  <c r="AB465" i="25"/>
  <c r="AA465" i="25"/>
  <c r="Z465" i="25"/>
  <c r="Y465" i="25"/>
  <c r="X465" i="25"/>
  <c r="W465" i="25"/>
  <c r="V465" i="25"/>
  <c r="U465" i="25"/>
  <c r="T465" i="25"/>
  <c r="S465" i="25"/>
  <c r="R465" i="25"/>
  <c r="Q465" i="25"/>
  <c r="P465" i="25"/>
  <c r="O465" i="25"/>
  <c r="N465" i="25"/>
  <c r="M465" i="25"/>
  <c r="L465" i="25"/>
  <c r="K465" i="25"/>
  <c r="AM464" i="25"/>
  <c r="AN464" i="25" s="1"/>
  <c r="AO464" i="25" s="1"/>
  <c r="AP464" i="25" s="1"/>
  <c r="AQ464" i="25" s="1"/>
  <c r="AR464" i="25" s="1"/>
  <c r="AS464" i="25" s="1"/>
  <c r="AT464" i="25" s="1"/>
  <c r="AU464" i="25" s="1"/>
  <c r="AI464" i="25"/>
  <c r="AJ464" i="25" s="1"/>
  <c r="AK464" i="25" s="1"/>
  <c r="AL464" i="25" s="1"/>
  <c r="AH464" i="25"/>
  <c r="AG464" i="25"/>
  <c r="AF464" i="25"/>
  <c r="AE464" i="25"/>
  <c r="AD464" i="25"/>
  <c r="AC464" i="25"/>
  <c r="AB464" i="25"/>
  <c r="AA464" i="25"/>
  <c r="Z464" i="25"/>
  <c r="Y464" i="25"/>
  <c r="X464" i="25"/>
  <c r="W464" i="25"/>
  <c r="V464" i="25"/>
  <c r="U464" i="25"/>
  <c r="T464" i="25"/>
  <c r="S464" i="25"/>
  <c r="R464" i="25"/>
  <c r="Q464" i="25"/>
  <c r="P464" i="25"/>
  <c r="O464" i="25"/>
  <c r="N464" i="25"/>
  <c r="M464" i="25"/>
  <c r="L464" i="25"/>
  <c r="K464" i="25"/>
  <c r="K462" i="25" s="1"/>
  <c r="L463" i="25"/>
  <c r="K463" i="25"/>
  <c r="J462" i="25"/>
  <c r="I462" i="25"/>
  <c r="H462" i="25"/>
  <c r="G462" i="25"/>
  <c r="F462" i="25"/>
  <c r="AI461" i="25"/>
  <c r="AJ461" i="25" s="1"/>
  <c r="AK461" i="25" s="1"/>
  <c r="AL461" i="25" s="1"/>
  <c r="AM461" i="25" s="1"/>
  <c r="AN461" i="25" s="1"/>
  <c r="AO461" i="25" s="1"/>
  <c r="AP461" i="25" s="1"/>
  <c r="AQ461" i="25" s="1"/>
  <c r="AR461" i="25" s="1"/>
  <c r="AS461" i="25" s="1"/>
  <c r="AT461" i="25" s="1"/>
  <c r="AU461" i="25" s="1"/>
  <c r="AH461" i="25"/>
  <c r="AG461" i="25"/>
  <c r="AG459" i="25" s="1"/>
  <c r="AF461" i="25"/>
  <c r="AF459" i="25" s="1"/>
  <c r="AE461" i="25"/>
  <c r="AD461" i="25"/>
  <c r="AC461" i="25"/>
  <c r="AB461" i="25"/>
  <c r="AA461" i="25"/>
  <c r="Z461" i="25"/>
  <c r="Y461" i="25"/>
  <c r="Y459" i="25" s="1"/>
  <c r="X461" i="25"/>
  <c r="X459" i="25" s="1"/>
  <c r="W461" i="25"/>
  <c r="V461" i="25"/>
  <c r="U461" i="25"/>
  <c r="T461" i="25"/>
  <c r="S461" i="25"/>
  <c r="R461" i="25"/>
  <c r="Q461" i="25"/>
  <c r="Q459" i="25" s="1"/>
  <c r="P461" i="25"/>
  <c r="P459" i="25" s="1"/>
  <c r="O461" i="25"/>
  <c r="N461" i="25"/>
  <c r="M461" i="25"/>
  <c r="L461" i="25"/>
  <c r="K461" i="25"/>
  <c r="J461" i="25"/>
  <c r="I461" i="25"/>
  <c r="I459" i="25" s="1"/>
  <c r="I450" i="25" s="1"/>
  <c r="H461" i="25"/>
  <c r="H459" i="25" s="1"/>
  <c r="G461" i="25"/>
  <c r="F461" i="25"/>
  <c r="AI460" i="25"/>
  <c r="AJ460" i="25" s="1"/>
  <c r="AK460" i="25" s="1"/>
  <c r="AL460" i="25" s="1"/>
  <c r="AM460" i="25" s="1"/>
  <c r="AN460" i="25" s="1"/>
  <c r="AO460" i="25" s="1"/>
  <c r="AP460" i="25" s="1"/>
  <c r="AQ460" i="25" s="1"/>
  <c r="AR460" i="25" s="1"/>
  <c r="AS460" i="25" s="1"/>
  <c r="AT460" i="25" s="1"/>
  <c r="AU460" i="25" s="1"/>
  <c r="AH460" i="25"/>
  <c r="AG460" i="25"/>
  <c r="AF460" i="25"/>
  <c r="AE460" i="25"/>
  <c r="AE459" i="25" s="1"/>
  <c r="AD460" i="25"/>
  <c r="AC460" i="25"/>
  <c r="AC459" i="25" s="1"/>
  <c r="AB460" i="25"/>
  <c r="AA460" i="25"/>
  <c r="AA459" i="25" s="1"/>
  <c r="Z460" i="25"/>
  <c r="Y460" i="25"/>
  <c r="X460" i="25"/>
  <c r="W460" i="25"/>
  <c r="W459" i="25" s="1"/>
  <c r="V460" i="25"/>
  <c r="U460" i="25"/>
  <c r="U459" i="25" s="1"/>
  <c r="T460" i="25"/>
  <c r="S460" i="25"/>
  <c r="S459" i="25" s="1"/>
  <c r="R460" i="25"/>
  <c r="Q460" i="25"/>
  <c r="P460" i="25"/>
  <c r="O460" i="25"/>
  <c r="O459" i="25" s="1"/>
  <c r="N460" i="25"/>
  <c r="M460" i="25"/>
  <c r="M459" i="25" s="1"/>
  <c r="L460" i="25"/>
  <c r="K460" i="25"/>
  <c r="K459" i="25" s="1"/>
  <c r="G460" i="25"/>
  <c r="G459" i="25" s="1"/>
  <c r="F460" i="25"/>
  <c r="AH459" i="25"/>
  <c r="AD459" i="25"/>
  <c r="AB459" i="25"/>
  <c r="Z459" i="25"/>
  <c r="V459" i="25"/>
  <c r="T459" i="25"/>
  <c r="R459" i="25"/>
  <c r="N459" i="25"/>
  <c r="L459" i="25"/>
  <c r="J459" i="25"/>
  <c r="F459" i="25"/>
  <c r="H458" i="25"/>
  <c r="H457" i="25" s="1"/>
  <c r="AJ456" i="25"/>
  <c r="AK456" i="25" s="1"/>
  <c r="AL456" i="25" s="1"/>
  <c r="AM456" i="25" s="1"/>
  <c r="AN456" i="25" s="1"/>
  <c r="AO456" i="25" s="1"/>
  <c r="AP456" i="25" s="1"/>
  <c r="AQ456" i="25" s="1"/>
  <c r="AR456" i="25" s="1"/>
  <c r="AS456" i="25" s="1"/>
  <c r="AT456" i="25" s="1"/>
  <c r="AU456" i="25" s="1"/>
  <c r="AI456" i="25"/>
  <c r="AH456" i="25"/>
  <c r="AG456" i="25"/>
  <c r="AF456" i="25"/>
  <c r="AF455" i="25" s="1"/>
  <c r="AF454" i="25" s="1"/>
  <c r="AE456" i="25"/>
  <c r="AD456" i="25"/>
  <c r="AC456" i="25"/>
  <c r="AB456" i="25"/>
  <c r="AB455" i="25" s="1"/>
  <c r="AB454" i="25" s="1"/>
  <c r="AA456" i="25"/>
  <c r="Z456" i="25"/>
  <c r="Y456" i="25"/>
  <c r="X456" i="25"/>
  <c r="X455" i="25" s="1"/>
  <c r="X454" i="25" s="1"/>
  <c r="W456" i="25"/>
  <c r="V456" i="25"/>
  <c r="U456" i="25"/>
  <c r="T456" i="25"/>
  <c r="T455" i="25" s="1"/>
  <c r="T454" i="25" s="1"/>
  <c r="S456" i="25"/>
  <c r="R456" i="25"/>
  <c r="Q456" i="25"/>
  <c r="P456" i="25"/>
  <c r="P455" i="25" s="1"/>
  <c r="P454" i="25" s="1"/>
  <c r="O456" i="25"/>
  <c r="N456" i="25"/>
  <c r="M456" i="25"/>
  <c r="L456" i="25"/>
  <c r="L455" i="25" s="1"/>
  <c r="L454" i="25" s="1"/>
  <c r="K456" i="25"/>
  <c r="K455" i="25" s="1"/>
  <c r="K454" i="25" s="1"/>
  <c r="AI455" i="25"/>
  <c r="AJ455" i="25" s="1"/>
  <c r="AK455" i="25" s="1"/>
  <c r="AL455" i="25" s="1"/>
  <c r="AM455" i="25" s="1"/>
  <c r="AN455" i="25" s="1"/>
  <c r="AO455" i="25" s="1"/>
  <c r="AP455" i="25" s="1"/>
  <c r="AQ455" i="25" s="1"/>
  <c r="AR455" i="25" s="1"/>
  <c r="AS455" i="25" s="1"/>
  <c r="AT455" i="25" s="1"/>
  <c r="AU455" i="25" s="1"/>
  <c r="AH455" i="25"/>
  <c r="AG455" i="25"/>
  <c r="AG454" i="25" s="1"/>
  <c r="AE455" i="25"/>
  <c r="AD455" i="25"/>
  <c r="AC455" i="25"/>
  <c r="AC454" i="25" s="1"/>
  <c r="AA455" i="25"/>
  <c r="Z455" i="25"/>
  <c r="Y455" i="25"/>
  <c r="Y454" i="25" s="1"/>
  <c r="W455" i="25"/>
  <c r="V455" i="25"/>
  <c r="U455" i="25"/>
  <c r="U454" i="25" s="1"/>
  <c r="S455" i="25"/>
  <c r="R455" i="25"/>
  <c r="Q455" i="25"/>
  <c r="Q454" i="25" s="1"/>
  <c r="O455" i="25"/>
  <c r="N455" i="25"/>
  <c r="M455" i="25"/>
  <c r="M454" i="25" s="1"/>
  <c r="AL454" i="25"/>
  <c r="AM454" i="25" s="1"/>
  <c r="AN454" i="25" s="1"/>
  <c r="AO454" i="25" s="1"/>
  <c r="AP454" i="25" s="1"/>
  <c r="AQ454" i="25" s="1"/>
  <c r="AR454" i="25" s="1"/>
  <c r="AS454" i="25" s="1"/>
  <c r="AT454" i="25" s="1"/>
  <c r="AU454" i="25" s="1"/>
  <c r="AI454" i="25"/>
  <c r="AJ454" i="25" s="1"/>
  <c r="AK454" i="25" s="1"/>
  <c r="AH454" i="25"/>
  <c r="AE454" i="25"/>
  <c r="AD454" i="25"/>
  <c r="AA454" i="25"/>
  <c r="Z454" i="25"/>
  <c r="W454" i="25"/>
  <c r="V454" i="25"/>
  <c r="S454" i="25"/>
  <c r="R454" i="25"/>
  <c r="O454" i="25"/>
  <c r="N454" i="25"/>
  <c r="J454" i="25"/>
  <c r="I454" i="25"/>
  <c r="H454" i="25"/>
  <c r="AI453" i="25"/>
  <c r="AH453" i="25"/>
  <c r="AG453" i="25"/>
  <c r="AF453" i="25"/>
  <c r="AF451" i="25" s="1"/>
  <c r="AE453" i="25"/>
  <c r="AD453" i="25"/>
  <c r="AC453" i="25"/>
  <c r="AB453" i="25"/>
  <c r="AB451" i="25" s="1"/>
  <c r="AA453" i="25"/>
  <c r="Z453" i="25"/>
  <c r="Y453" i="25"/>
  <c r="X453" i="25"/>
  <c r="X451" i="25" s="1"/>
  <c r="W453" i="25"/>
  <c r="V453" i="25"/>
  <c r="U453" i="25"/>
  <c r="T453" i="25"/>
  <c r="T451" i="25" s="1"/>
  <c r="S453" i="25"/>
  <c r="R453" i="25"/>
  <c r="Q453" i="25"/>
  <c r="P453" i="25"/>
  <c r="P451" i="25" s="1"/>
  <c r="O453" i="25"/>
  <c r="N453" i="25"/>
  <c r="M453" i="25"/>
  <c r="L453" i="25"/>
  <c r="L451" i="25" s="1"/>
  <c r="K453" i="25"/>
  <c r="AI452" i="25"/>
  <c r="AJ452" i="25" s="1"/>
  <c r="AK452" i="25" s="1"/>
  <c r="AL452" i="25" s="1"/>
  <c r="AM452" i="25" s="1"/>
  <c r="AN452" i="25" s="1"/>
  <c r="AO452" i="25" s="1"/>
  <c r="AP452" i="25" s="1"/>
  <c r="AQ452" i="25" s="1"/>
  <c r="AR452" i="25" s="1"/>
  <c r="AS452" i="25" s="1"/>
  <c r="AT452" i="25" s="1"/>
  <c r="AU452" i="25" s="1"/>
  <c r="AH452" i="25"/>
  <c r="AG452" i="25"/>
  <c r="AG451" i="25" s="1"/>
  <c r="AF452" i="25"/>
  <c r="AE452" i="25"/>
  <c r="AD452" i="25"/>
  <c r="AC452" i="25"/>
  <c r="AC451" i="25" s="1"/>
  <c r="AB452" i="25"/>
  <c r="AA452" i="25"/>
  <c r="Z452" i="25"/>
  <c r="Y452" i="25"/>
  <c r="Y451" i="25" s="1"/>
  <c r="X452" i="25"/>
  <c r="W452" i="25"/>
  <c r="V452" i="25"/>
  <c r="U452" i="25"/>
  <c r="U451" i="25" s="1"/>
  <c r="T452" i="25"/>
  <c r="S452" i="25"/>
  <c r="R452" i="25"/>
  <c r="Q452" i="25"/>
  <c r="Q451" i="25" s="1"/>
  <c r="P452" i="25"/>
  <c r="O452" i="25"/>
  <c r="N452" i="25"/>
  <c r="M452" i="25"/>
  <c r="M451" i="25" s="1"/>
  <c r="L452" i="25"/>
  <c r="K452" i="25"/>
  <c r="AI451" i="25"/>
  <c r="AJ451" i="25" s="1"/>
  <c r="AH451" i="25"/>
  <c r="AE451" i="25"/>
  <c r="AD451" i="25"/>
  <c r="AA451" i="25"/>
  <c r="Z451" i="25"/>
  <c r="W451" i="25"/>
  <c r="V451" i="25"/>
  <c r="S451" i="25"/>
  <c r="R451" i="25"/>
  <c r="O451" i="25"/>
  <c r="N451" i="25"/>
  <c r="K451" i="25"/>
  <c r="J451" i="25"/>
  <c r="J450" i="25" s="1"/>
  <c r="I451" i="25"/>
  <c r="H451" i="25"/>
  <c r="G451" i="25"/>
  <c r="G450" i="25" s="1"/>
  <c r="F451" i="25"/>
  <c r="F450" i="25"/>
  <c r="E442" i="25"/>
  <c r="AI434" i="25"/>
  <c r="AH434" i="25"/>
  <c r="AG434" i="25"/>
  <c r="AF434" i="25"/>
  <c r="AE434" i="25"/>
  <c r="AD434" i="25"/>
  <c r="AC434" i="25"/>
  <c r="AB434" i="25"/>
  <c r="AA434" i="25"/>
  <c r="Z434" i="25"/>
  <c r="Y434" i="25"/>
  <c r="X434" i="25"/>
  <c r="W434" i="25"/>
  <c r="V434" i="25"/>
  <c r="U434" i="25"/>
  <c r="T434" i="25"/>
  <c r="S434" i="25"/>
  <c r="R434" i="25"/>
  <c r="Q434" i="25"/>
  <c r="P434" i="25"/>
  <c r="O434" i="25"/>
  <c r="N434" i="25"/>
  <c r="M434" i="25"/>
  <c r="L434" i="25"/>
  <c r="K434" i="25"/>
  <c r="J434" i="25"/>
  <c r="I434" i="25"/>
  <c r="H434" i="25"/>
  <c r="G434" i="25"/>
  <c r="F434" i="25"/>
  <c r="AI419" i="25"/>
  <c r="AH419" i="25"/>
  <c r="AG419" i="25"/>
  <c r="AF419" i="25"/>
  <c r="AE419" i="25"/>
  <c r="AD419" i="25"/>
  <c r="AC419" i="25"/>
  <c r="AB419" i="25"/>
  <c r="AA419" i="25"/>
  <c r="Z419" i="25"/>
  <c r="Y419" i="25"/>
  <c r="X419" i="25"/>
  <c r="W419" i="25"/>
  <c r="V419" i="25"/>
  <c r="U419" i="25"/>
  <c r="T419" i="25"/>
  <c r="S419" i="25"/>
  <c r="R419" i="25"/>
  <c r="Q419" i="25"/>
  <c r="P419" i="25"/>
  <c r="O419" i="25"/>
  <c r="N419" i="25"/>
  <c r="M419" i="25"/>
  <c r="L419" i="25"/>
  <c r="B419" i="25"/>
  <c r="AI418" i="25"/>
  <c r="AH418" i="25"/>
  <c r="AG418" i="25"/>
  <c r="AF418" i="25"/>
  <c r="AE418" i="25"/>
  <c r="AE416" i="25" s="1"/>
  <c r="AD418" i="25"/>
  <c r="AC418" i="25"/>
  <c r="AB418" i="25"/>
  <c r="AA418" i="25"/>
  <c r="Z418" i="25"/>
  <c r="Y418" i="25"/>
  <c r="X418" i="25"/>
  <c r="W418" i="25"/>
  <c r="W416" i="25" s="1"/>
  <c r="V418" i="25"/>
  <c r="U418" i="25"/>
  <c r="T418" i="25"/>
  <c r="S418" i="25"/>
  <c r="R418" i="25"/>
  <c r="Q418" i="25"/>
  <c r="P418" i="25"/>
  <c r="O418" i="25"/>
  <c r="O416" i="25" s="1"/>
  <c r="N418" i="25"/>
  <c r="M418" i="25"/>
  <c r="L418" i="25"/>
  <c r="B418" i="25"/>
  <c r="AI417" i="25"/>
  <c r="AH417" i="25"/>
  <c r="AH416" i="25" s="1"/>
  <c r="AG417" i="25"/>
  <c r="AF417" i="25"/>
  <c r="AE417" i="25"/>
  <c r="AD417" i="25"/>
  <c r="AD416" i="25" s="1"/>
  <c r="AC417" i="25"/>
  <c r="AB417" i="25"/>
  <c r="AA417" i="25"/>
  <c r="Z417" i="25"/>
  <c r="Z416" i="25" s="1"/>
  <c r="Y417" i="25"/>
  <c r="X417" i="25"/>
  <c r="W417" i="25"/>
  <c r="V417" i="25"/>
  <c r="V416" i="25" s="1"/>
  <c r="U417" i="25"/>
  <c r="T417" i="25"/>
  <c r="S417" i="25"/>
  <c r="R417" i="25"/>
  <c r="R416" i="25" s="1"/>
  <c r="Q417" i="25"/>
  <c r="P417" i="25"/>
  <c r="O417" i="25"/>
  <c r="N417" i="25"/>
  <c r="N416" i="25" s="1"/>
  <c r="M417" i="25"/>
  <c r="L417" i="25"/>
  <c r="B417" i="25"/>
  <c r="AI416" i="25"/>
  <c r="AG416" i="25"/>
  <c r="AC416" i="25"/>
  <c r="AB416" i="25"/>
  <c r="AA416" i="25"/>
  <c r="Y416" i="25"/>
  <c r="U416" i="25"/>
  <c r="T416" i="25"/>
  <c r="S416" i="25"/>
  <c r="Q416" i="25"/>
  <c r="M416" i="25"/>
  <c r="L416" i="25"/>
  <c r="AH402" i="25"/>
  <c r="AH438" i="25" s="1"/>
  <c r="K402" i="25"/>
  <c r="K438" i="25" s="1"/>
  <c r="J402" i="25"/>
  <c r="J438" i="25" s="1"/>
  <c r="AF400" i="25"/>
  <c r="I400" i="25"/>
  <c r="H400" i="25"/>
  <c r="H436" i="25" s="1"/>
  <c r="AI398" i="25"/>
  <c r="AH398" i="25"/>
  <c r="AG398" i="25"/>
  <c r="AG397" i="25" s="1"/>
  <c r="AF398" i="25"/>
  <c r="AF397" i="25" s="1"/>
  <c r="AE398" i="25"/>
  <c r="AD398" i="25"/>
  <c r="AD397" i="25" s="1"/>
  <c r="AC398" i="25"/>
  <c r="AC397" i="25" s="1"/>
  <c r="AB398" i="25"/>
  <c r="AA398" i="25"/>
  <c r="Z398" i="25"/>
  <c r="Y398" i="25"/>
  <c r="Y397" i="25" s="1"/>
  <c r="X398" i="25"/>
  <c r="X397" i="25" s="1"/>
  <c r="W398" i="25"/>
  <c r="V398" i="25"/>
  <c r="V397" i="25" s="1"/>
  <c r="U398" i="25"/>
  <c r="U397" i="25" s="1"/>
  <c r="T398" i="25"/>
  <c r="S398" i="25"/>
  <c r="R398" i="25"/>
  <c r="Q398" i="25"/>
  <c r="Q397" i="25" s="1"/>
  <c r="P398" i="25"/>
  <c r="P397" i="25" s="1"/>
  <c r="O398" i="25"/>
  <c r="N398" i="25"/>
  <c r="N397" i="25" s="1"/>
  <c r="M398" i="25"/>
  <c r="M397" i="25" s="1"/>
  <c r="L398" i="25"/>
  <c r="AI397" i="25"/>
  <c r="AH397" i="25"/>
  <c r="AE397" i="25"/>
  <c r="AB397" i="25"/>
  <c r="AA397" i="25"/>
  <c r="Z397" i="25"/>
  <c r="W397" i="25"/>
  <c r="T397" i="25"/>
  <c r="S397" i="25"/>
  <c r="R397" i="25"/>
  <c r="O397" i="25"/>
  <c r="L397" i="25"/>
  <c r="AH388" i="25"/>
  <c r="AG388" i="25"/>
  <c r="AF388" i="25"/>
  <c r="AE388" i="25"/>
  <c r="AD388" i="25"/>
  <c r="AC388" i="25"/>
  <c r="AB388" i="25"/>
  <c r="AA388" i="25"/>
  <c r="Z388" i="25"/>
  <c r="Y388" i="25"/>
  <c r="X388" i="25"/>
  <c r="W388" i="25"/>
  <c r="V388" i="25"/>
  <c r="U388" i="25"/>
  <c r="T388" i="25"/>
  <c r="S388" i="25"/>
  <c r="R388" i="25"/>
  <c r="Q388" i="25"/>
  <c r="P388" i="25"/>
  <c r="O388" i="25"/>
  <c r="N388" i="25"/>
  <c r="M388" i="25"/>
  <c r="L388" i="25"/>
  <c r="K388" i="25"/>
  <c r="J388" i="25"/>
  <c r="I388" i="25"/>
  <c r="H388" i="25"/>
  <c r="G388" i="25"/>
  <c r="F388" i="25"/>
  <c r="F381" i="25"/>
  <c r="F409" i="25" s="1"/>
  <c r="F449" i="25" s="1"/>
  <c r="G380" i="25"/>
  <c r="G408" i="25" s="1"/>
  <c r="G448" i="25" s="1"/>
  <c r="F380" i="25"/>
  <c r="F408" i="25" s="1"/>
  <c r="F448" i="25" s="1"/>
  <c r="F371" i="25"/>
  <c r="F370" i="25"/>
  <c r="J368" i="25"/>
  <c r="H368" i="25"/>
  <c r="G368" i="25"/>
  <c r="F368" i="25"/>
  <c r="K367" i="25"/>
  <c r="C367" i="25"/>
  <c r="C366" i="25"/>
  <c r="K366" i="25" s="1"/>
  <c r="K365" i="25"/>
  <c r="C365" i="25"/>
  <c r="J364" i="25"/>
  <c r="I364" i="25"/>
  <c r="H364" i="25"/>
  <c r="G364" i="25"/>
  <c r="F364" i="25"/>
  <c r="F362" i="25"/>
  <c r="F372" i="25" s="1"/>
  <c r="F361" i="25"/>
  <c r="C360" i="25"/>
  <c r="J359" i="25"/>
  <c r="I359" i="25"/>
  <c r="H359" i="25"/>
  <c r="G359" i="25"/>
  <c r="F359" i="25"/>
  <c r="F363" i="25" s="1"/>
  <c r="C359" i="25"/>
  <c r="G360" i="25" s="1"/>
  <c r="G358" i="25"/>
  <c r="H358" i="25" s="1"/>
  <c r="I358" i="25" s="1"/>
  <c r="J358" i="25" s="1"/>
  <c r="C341" i="25"/>
  <c r="AU320" i="25"/>
  <c r="AU484" i="25" s="1"/>
  <c r="AT320" i="25"/>
  <c r="AT484" i="25" s="1"/>
  <c r="AS320" i="25"/>
  <c r="AS484" i="25" s="1"/>
  <c r="AR320" i="25"/>
  <c r="AR484" i="25" s="1"/>
  <c r="AQ320" i="25"/>
  <c r="AQ484" i="25" s="1"/>
  <c r="AP320" i="25"/>
  <c r="AP484" i="25" s="1"/>
  <c r="AO320" i="25"/>
  <c r="AO484" i="25" s="1"/>
  <c r="AN320" i="25"/>
  <c r="AN484" i="25" s="1"/>
  <c r="AM320" i="25"/>
  <c r="AM484" i="25" s="1"/>
  <c r="AL320" i="25"/>
  <c r="AL484" i="25" s="1"/>
  <c r="AK320" i="25"/>
  <c r="AK484" i="25" s="1"/>
  <c r="AJ320" i="25"/>
  <c r="AJ484" i="25" s="1"/>
  <c r="AI320" i="25"/>
  <c r="AI484" i="25" s="1"/>
  <c r="AH320" i="25"/>
  <c r="AG320" i="25"/>
  <c r="AF320" i="25"/>
  <c r="AE320" i="25"/>
  <c r="AD320" i="25"/>
  <c r="AC320" i="25"/>
  <c r="AB320" i="25"/>
  <c r="AA320" i="25"/>
  <c r="Z320" i="25"/>
  <c r="Y320" i="25"/>
  <c r="X320" i="25"/>
  <c r="W320" i="25"/>
  <c r="V320" i="25"/>
  <c r="U320" i="25"/>
  <c r="T320" i="25"/>
  <c r="S320" i="25"/>
  <c r="R320" i="25"/>
  <c r="Q320" i="25"/>
  <c r="P320" i="25"/>
  <c r="O320" i="25"/>
  <c r="N320" i="25"/>
  <c r="M320" i="25"/>
  <c r="L320" i="25"/>
  <c r="L484" i="25" s="1"/>
  <c r="K320" i="25"/>
  <c r="K484" i="25" s="1"/>
  <c r="J320" i="25"/>
  <c r="I320" i="25"/>
  <c r="H320" i="25"/>
  <c r="G320" i="25"/>
  <c r="F320" i="25"/>
  <c r="AU319" i="25"/>
  <c r="AT319" i="25"/>
  <c r="AS319" i="25"/>
  <c r="AS483" i="25" s="1"/>
  <c r="AR319" i="25"/>
  <c r="AR483" i="25" s="1"/>
  <c r="AQ319" i="25"/>
  <c r="AQ483" i="25" s="1"/>
  <c r="AP319" i="25"/>
  <c r="AP483" i="25" s="1"/>
  <c r="AO319" i="25"/>
  <c r="AO483" i="25" s="1"/>
  <c r="AN319" i="25"/>
  <c r="AN483" i="25" s="1"/>
  <c r="AM319" i="25"/>
  <c r="AM483" i="25" s="1"/>
  <c r="AL319" i="25"/>
  <c r="AK319" i="25"/>
  <c r="AK483" i="25" s="1"/>
  <c r="AJ319" i="25"/>
  <c r="AJ483" i="25" s="1"/>
  <c r="AI319" i="25"/>
  <c r="AI483" i="25" s="1"/>
  <c r="AH319" i="25"/>
  <c r="AH483" i="25" s="1"/>
  <c r="AG319" i="25"/>
  <c r="AF319" i="25"/>
  <c r="AE319" i="25"/>
  <c r="AD319" i="25"/>
  <c r="AC319" i="25"/>
  <c r="AB319" i="25"/>
  <c r="AA319" i="25"/>
  <c r="AA483" i="25" s="1"/>
  <c r="Z319" i="25"/>
  <c r="Z483" i="25" s="1"/>
  <c r="Y319" i="25"/>
  <c r="X319" i="25"/>
  <c r="W319" i="25"/>
  <c r="V319" i="25"/>
  <c r="U319" i="25"/>
  <c r="T319" i="25"/>
  <c r="S319" i="25"/>
  <c r="S483" i="25" s="1"/>
  <c r="R319" i="25"/>
  <c r="R483" i="25" s="1"/>
  <c r="Q319" i="25"/>
  <c r="P319" i="25"/>
  <c r="O319" i="25"/>
  <c r="N319" i="25"/>
  <c r="M319" i="25"/>
  <c r="L319" i="25"/>
  <c r="K319" i="25"/>
  <c r="K483" i="25" s="1"/>
  <c r="J319" i="25"/>
  <c r="J483" i="25" s="1"/>
  <c r="I319" i="25"/>
  <c r="H319" i="25"/>
  <c r="G319" i="25"/>
  <c r="F319" i="25"/>
  <c r="AU318" i="25"/>
  <c r="AU482" i="25" s="1"/>
  <c r="AT318" i="25"/>
  <c r="AT482" i="25" s="1"/>
  <c r="AS318" i="25"/>
  <c r="AS482" i="25" s="1"/>
  <c r="AR318" i="25"/>
  <c r="AR482" i="25" s="1"/>
  <c r="AQ318" i="25"/>
  <c r="AQ482" i="25" s="1"/>
  <c r="AP318" i="25"/>
  <c r="AP482" i="25" s="1"/>
  <c r="AO318" i="25"/>
  <c r="AN318" i="25"/>
  <c r="AN482" i="25" s="1"/>
  <c r="AM318" i="25"/>
  <c r="AM482" i="25" s="1"/>
  <c r="AL318" i="25"/>
  <c r="AL482" i="25" s="1"/>
  <c r="AK318" i="25"/>
  <c r="AK482" i="25" s="1"/>
  <c r="AJ318" i="25"/>
  <c r="AJ482" i="25" s="1"/>
  <c r="AI318" i="25"/>
  <c r="AH318" i="25"/>
  <c r="AH316" i="25" s="1"/>
  <c r="AG318" i="25"/>
  <c r="AF318" i="25"/>
  <c r="AE318" i="25"/>
  <c r="AD318" i="25"/>
  <c r="AC318" i="25"/>
  <c r="AB318" i="25"/>
  <c r="AA318" i="25"/>
  <c r="Z318" i="25"/>
  <c r="Z316" i="25" s="1"/>
  <c r="Y318" i="25"/>
  <c r="X318" i="25"/>
  <c r="W318" i="25"/>
  <c r="V318" i="25"/>
  <c r="U318" i="25"/>
  <c r="T318" i="25"/>
  <c r="S318" i="25"/>
  <c r="R318" i="25"/>
  <c r="R316" i="25" s="1"/>
  <c r="Q318" i="25"/>
  <c r="P318" i="25"/>
  <c r="O318" i="25"/>
  <c r="N318" i="25"/>
  <c r="M318" i="25"/>
  <c r="L318" i="25"/>
  <c r="K318" i="25"/>
  <c r="J318" i="25"/>
  <c r="J482" i="25" s="1"/>
  <c r="I318" i="25"/>
  <c r="H318" i="25"/>
  <c r="G318" i="25"/>
  <c r="F318" i="25"/>
  <c r="AU317" i="25"/>
  <c r="AU481" i="25" s="1"/>
  <c r="AT317" i="25"/>
  <c r="AT481" i="25" s="1"/>
  <c r="AS317" i="25"/>
  <c r="AS481" i="25" s="1"/>
  <c r="AS480" i="25" s="1"/>
  <c r="AR317" i="25"/>
  <c r="AQ317" i="25"/>
  <c r="AQ481" i="25" s="1"/>
  <c r="AP317" i="25"/>
  <c r="AP481" i="25" s="1"/>
  <c r="AO317" i="25"/>
  <c r="AO481" i="25" s="1"/>
  <c r="AN317" i="25"/>
  <c r="AN481" i="25" s="1"/>
  <c r="AM317" i="25"/>
  <c r="AM481" i="25" s="1"/>
  <c r="AL317" i="25"/>
  <c r="AL481" i="25" s="1"/>
  <c r="AK317" i="25"/>
  <c r="AJ317" i="25"/>
  <c r="AI317" i="25"/>
  <c r="AH317" i="25"/>
  <c r="AG317" i="25"/>
  <c r="AG481" i="25" s="1"/>
  <c r="AF317" i="25"/>
  <c r="AF481" i="25" s="1"/>
  <c r="AE317" i="25"/>
  <c r="AD317" i="25"/>
  <c r="AC317" i="25"/>
  <c r="AC316" i="25" s="1"/>
  <c r="AB317" i="25"/>
  <c r="AA317" i="25"/>
  <c r="Z317" i="25"/>
  <c r="Y317" i="25"/>
  <c r="Y481" i="25" s="1"/>
  <c r="X317" i="25"/>
  <c r="X481" i="25" s="1"/>
  <c r="W317" i="25"/>
  <c r="V317" i="25"/>
  <c r="U317" i="25"/>
  <c r="T317" i="25"/>
  <c r="S317" i="25"/>
  <c r="R317" i="25"/>
  <c r="Q317" i="25"/>
  <c r="Q481" i="25" s="1"/>
  <c r="P317" i="25"/>
  <c r="P481" i="25" s="1"/>
  <c r="O317" i="25"/>
  <c r="N317" i="25"/>
  <c r="M317" i="25"/>
  <c r="L317" i="25"/>
  <c r="K317" i="25"/>
  <c r="J317" i="25"/>
  <c r="I317" i="25"/>
  <c r="I481" i="25" s="1"/>
  <c r="H317" i="25"/>
  <c r="H481" i="25" s="1"/>
  <c r="G317" i="25"/>
  <c r="F317" i="25"/>
  <c r="B317" i="25"/>
  <c r="B400" i="25" s="1"/>
  <c r="B436" i="25" s="1"/>
  <c r="AN316" i="25"/>
  <c r="AF316" i="25"/>
  <c r="X316" i="25"/>
  <c r="P316" i="25"/>
  <c r="H316" i="25"/>
  <c r="P315" i="25"/>
  <c r="AI314" i="25"/>
  <c r="AH314" i="25"/>
  <c r="AG314" i="25"/>
  <c r="AF314" i="25"/>
  <c r="AE314" i="25"/>
  <c r="AD314" i="25"/>
  <c r="AC314" i="25"/>
  <c r="AB314" i="25"/>
  <c r="AA314" i="25"/>
  <c r="Z314" i="25"/>
  <c r="Y314" i="25"/>
  <c r="X314" i="25"/>
  <c r="W314" i="25"/>
  <c r="V314" i="25"/>
  <c r="U314" i="25"/>
  <c r="T314" i="25"/>
  <c r="S314" i="25"/>
  <c r="R314" i="25"/>
  <c r="Q314" i="25"/>
  <c r="P314" i="25"/>
  <c r="O314" i="25"/>
  <c r="N314" i="25"/>
  <c r="M314" i="25"/>
  <c r="L314" i="25"/>
  <c r="K314" i="25"/>
  <c r="J314" i="25"/>
  <c r="I314" i="25"/>
  <c r="H314" i="25"/>
  <c r="G314" i="25"/>
  <c r="F314" i="25"/>
  <c r="AI313" i="25"/>
  <c r="AH313" i="25"/>
  <c r="AG313" i="25"/>
  <c r="AF313" i="25"/>
  <c r="AE313" i="25"/>
  <c r="AD313" i="25"/>
  <c r="AC313" i="25"/>
  <c r="AB313" i="25"/>
  <c r="AA313" i="25"/>
  <c r="Z313" i="25"/>
  <c r="Y313" i="25"/>
  <c r="X313" i="25"/>
  <c r="W313" i="25"/>
  <c r="V313" i="25"/>
  <c r="U313" i="25"/>
  <c r="T313" i="25"/>
  <c r="S313" i="25"/>
  <c r="R313" i="25"/>
  <c r="Q313" i="25"/>
  <c r="P313" i="25"/>
  <c r="O313" i="25"/>
  <c r="N313" i="25"/>
  <c r="M313" i="25"/>
  <c r="L313" i="25"/>
  <c r="K313" i="25"/>
  <c r="J313" i="25"/>
  <c r="I313" i="25"/>
  <c r="H313" i="25"/>
  <c r="G313" i="25"/>
  <c r="F313" i="25"/>
  <c r="AI312" i="25"/>
  <c r="AH312" i="25"/>
  <c r="AG312" i="25"/>
  <c r="AF312" i="25"/>
  <c r="AE312" i="25"/>
  <c r="AD312" i="25"/>
  <c r="AC312" i="25"/>
  <c r="AB312" i="25"/>
  <c r="AA312" i="25"/>
  <c r="Z312" i="25"/>
  <c r="Y312" i="25"/>
  <c r="X312" i="25"/>
  <c r="W312" i="25"/>
  <c r="V312" i="25"/>
  <c r="U312" i="25"/>
  <c r="T312" i="25"/>
  <c r="S312" i="25"/>
  <c r="R312" i="25"/>
  <c r="Q312" i="25"/>
  <c r="P312" i="25"/>
  <c r="O312" i="25"/>
  <c r="N312" i="25"/>
  <c r="M312" i="25"/>
  <c r="L312" i="25"/>
  <c r="K312" i="25"/>
  <c r="J312" i="25"/>
  <c r="I312" i="25"/>
  <c r="H312" i="25"/>
  <c r="G312" i="25"/>
  <c r="F312" i="25"/>
  <c r="AI311" i="25"/>
  <c r="AH311" i="25"/>
  <c r="AG311" i="25"/>
  <c r="AF311" i="25"/>
  <c r="AE311" i="25"/>
  <c r="AD311" i="25"/>
  <c r="AC311" i="25"/>
  <c r="AB311" i="25"/>
  <c r="AA311" i="25"/>
  <c r="Z311" i="25"/>
  <c r="Y311" i="25"/>
  <c r="X311" i="25"/>
  <c r="W311" i="25"/>
  <c r="V311" i="25"/>
  <c r="U311" i="25"/>
  <c r="T311" i="25"/>
  <c r="S311" i="25"/>
  <c r="R311" i="25"/>
  <c r="Q311" i="25"/>
  <c r="P311" i="25"/>
  <c r="O311" i="25"/>
  <c r="N311" i="25"/>
  <c r="M311" i="25"/>
  <c r="L311" i="25"/>
  <c r="K311" i="25"/>
  <c r="J311" i="25"/>
  <c r="I311" i="25"/>
  <c r="H311" i="25"/>
  <c r="G311" i="25"/>
  <c r="F311" i="25"/>
  <c r="AU310" i="25"/>
  <c r="AT310" i="25"/>
  <c r="AS310" i="25"/>
  <c r="AR310" i="25"/>
  <c r="AQ310" i="25"/>
  <c r="AP310" i="25"/>
  <c r="AO310" i="25"/>
  <c r="AN310" i="25"/>
  <c r="AM310" i="25"/>
  <c r="AL310" i="25"/>
  <c r="AK310" i="25"/>
  <c r="AJ310" i="25"/>
  <c r="Y310" i="25"/>
  <c r="AU309" i="25"/>
  <c r="AT309" i="25"/>
  <c r="AS309" i="25"/>
  <c r="AR309" i="25"/>
  <c r="AQ309" i="25"/>
  <c r="AP309" i="25"/>
  <c r="AO309" i="25"/>
  <c r="AN309" i="25"/>
  <c r="AM309" i="25"/>
  <c r="AL309" i="25"/>
  <c r="AK309" i="25"/>
  <c r="AJ309" i="25"/>
  <c r="AU308" i="25"/>
  <c r="AT308" i="25"/>
  <c r="AS308" i="25"/>
  <c r="AR308" i="25"/>
  <c r="AQ308" i="25"/>
  <c r="AP308" i="25"/>
  <c r="AO308" i="25"/>
  <c r="AN308" i="25"/>
  <c r="AM308" i="25"/>
  <c r="AL308" i="25"/>
  <c r="AK308" i="25"/>
  <c r="AJ308" i="25"/>
  <c r="AU307" i="25"/>
  <c r="AT307" i="25"/>
  <c r="AS307" i="25"/>
  <c r="AR307" i="25"/>
  <c r="AQ307" i="25"/>
  <c r="AP307" i="25"/>
  <c r="AO307" i="25"/>
  <c r="AN307" i="25"/>
  <c r="AM307" i="25"/>
  <c r="AL307" i="25"/>
  <c r="AK307" i="25"/>
  <c r="AJ307" i="25"/>
  <c r="AM292" i="25"/>
  <c r="AN292" i="25" s="1"/>
  <c r="AO292" i="25" s="1"/>
  <c r="AP292" i="25" s="1"/>
  <c r="AQ292" i="25" s="1"/>
  <c r="AR292" i="25" s="1"/>
  <c r="AS292" i="25" s="1"/>
  <c r="AT292" i="25" s="1"/>
  <c r="AU292" i="25" s="1"/>
  <c r="AK292" i="25"/>
  <c r="AL292" i="25" s="1"/>
  <c r="AI285" i="25"/>
  <c r="AH285" i="25"/>
  <c r="AG285" i="25"/>
  <c r="AF285" i="25"/>
  <c r="AE285" i="25"/>
  <c r="AD285" i="25"/>
  <c r="AC285" i="25"/>
  <c r="AB285" i="25"/>
  <c r="AA285" i="25"/>
  <c r="Z285" i="25"/>
  <c r="Y285" i="25"/>
  <c r="X285" i="25"/>
  <c r="W285" i="25"/>
  <c r="V285" i="25"/>
  <c r="U285" i="25"/>
  <c r="U281" i="25" s="1"/>
  <c r="T285" i="25"/>
  <c r="S285" i="25"/>
  <c r="R285" i="25"/>
  <c r="Q285" i="25"/>
  <c r="P285" i="25"/>
  <c r="O285" i="25"/>
  <c r="N285" i="25"/>
  <c r="M285" i="25"/>
  <c r="L285" i="25"/>
  <c r="K285" i="25"/>
  <c r="J285" i="25"/>
  <c r="I285" i="25"/>
  <c r="H285" i="25"/>
  <c r="G285" i="25"/>
  <c r="F285" i="25"/>
  <c r="B285" i="25"/>
  <c r="B320" i="25" s="1"/>
  <c r="B403" i="25" s="1"/>
  <c r="B439" i="25" s="1"/>
  <c r="AI284" i="25"/>
  <c r="AH284" i="25"/>
  <c r="AG284" i="25"/>
  <c r="AF284" i="25"/>
  <c r="AE284" i="25"/>
  <c r="AD284" i="25"/>
  <c r="AC284" i="25"/>
  <c r="AB284" i="25"/>
  <c r="AA284" i="25"/>
  <c r="Z284" i="25"/>
  <c r="Y284" i="25"/>
  <c r="X284" i="25"/>
  <c r="W284" i="25"/>
  <c r="V284" i="25"/>
  <c r="U284" i="25"/>
  <c r="T284" i="25"/>
  <c r="S284" i="25"/>
  <c r="R284" i="25"/>
  <c r="Q284" i="25"/>
  <c r="P284" i="25"/>
  <c r="O284" i="25"/>
  <c r="N284" i="25"/>
  <c r="M284" i="25"/>
  <c r="L284" i="25"/>
  <c r="K284" i="25"/>
  <c r="J284" i="25"/>
  <c r="I284" i="25"/>
  <c r="H284" i="25"/>
  <c r="G284" i="25"/>
  <c r="F284" i="25"/>
  <c r="B284" i="25"/>
  <c r="B319" i="25" s="1"/>
  <c r="B402" i="25" s="1"/>
  <c r="B438" i="25" s="1"/>
  <c r="AI283" i="25"/>
  <c r="AH283" i="25"/>
  <c r="AG283" i="25"/>
  <c r="AG281" i="25" s="1"/>
  <c r="AF283" i="25"/>
  <c r="AE283" i="25"/>
  <c r="AD283" i="25"/>
  <c r="AC283" i="25"/>
  <c r="AB283" i="25"/>
  <c r="AA283" i="25"/>
  <c r="Z283" i="25"/>
  <c r="Y283" i="25"/>
  <c r="Y281" i="25" s="1"/>
  <c r="X283" i="25"/>
  <c r="W283" i="25"/>
  <c r="V283" i="25"/>
  <c r="U283" i="25"/>
  <c r="T283" i="25"/>
  <c r="S283" i="25"/>
  <c r="R283" i="25"/>
  <c r="Q283" i="25"/>
  <c r="Q281" i="25" s="1"/>
  <c r="P283" i="25"/>
  <c r="O283" i="25"/>
  <c r="N283" i="25"/>
  <c r="M283" i="25"/>
  <c r="L283" i="25"/>
  <c r="K283" i="25"/>
  <c r="J283" i="25"/>
  <c r="I283" i="25"/>
  <c r="H283" i="25"/>
  <c r="G283" i="25"/>
  <c r="F283" i="25"/>
  <c r="B283" i="25"/>
  <c r="B318" i="25" s="1"/>
  <c r="B401" i="25" s="1"/>
  <c r="B437" i="25" s="1"/>
  <c r="AI282" i="25"/>
  <c r="AI281" i="25" s="1"/>
  <c r="AH282" i="25"/>
  <c r="AG282" i="25"/>
  <c r="AF282" i="25"/>
  <c r="AF281" i="25" s="1"/>
  <c r="AE282" i="25"/>
  <c r="AE281" i="25" s="1"/>
  <c r="AD282" i="25"/>
  <c r="AC282" i="25"/>
  <c r="AB282" i="25"/>
  <c r="AA282" i="25"/>
  <c r="AA281" i="25" s="1"/>
  <c r="Z282" i="25"/>
  <c r="Y282" i="25"/>
  <c r="X282" i="25"/>
  <c r="X281" i="25" s="1"/>
  <c r="W282" i="25"/>
  <c r="V282" i="25"/>
  <c r="U282" i="25"/>
  <c r="T282" i="25"/>
  <c r="S282" i="25"/>
  <c r="R282" i="25"/>
  <c r="R281" i="25" s="1"/>
  <c r="Q282" i="25"/>
  <c r="P282" i="25"/>
  <c r="P281" i="25" s="1"/>
  <c r="O282" i="25"/>
  <c r="N282" i="25"/>
  <c r="N281" i="25" s="1"/>
  <c r="M282" i="25"/>
  <c r="L282" i="25"/>
  <c r="K282" i="25"/>
  <c r="K281" i="25" s="1"/>
  <c r="J282" i="25"/>
  <c r="J281" i="25" s="1"/>
  <c r="I282" i="25"/>
  <c r="H282" i="25"/>
  <c r="H281" i="25" s="1"/>
  <c r="G282" i="25"/>
  <c r="F282" i="25"/>
  <c r="B282" i="25"/>
  <c r="AH281" i="25"/>
  <c r="AD281" i="25"/>
  <c r="AC281" i="25"/>
  <c r="Z281" i="25"/>
  <c r="W281" i="25"/>
  <c r="V281" i="25"/>
  <c r="S281" i="25"/>
  <c r="O281" i="25"/>
  <c r="M281" i="25"/>
  <c r="I281" i="25"/>
  <c r="G281" i="25"/>
  <c r="F281" i="25"/>
  <c r="AI280" i="25"/>
  <c r="AH280" i="25"/>
  <c r="AH315" i="25" s="1"/>
  <c r="AG280" i="25"/>
  <c r="AG315" i="25" s="1"/>
  <c r="AF280" i="25"/>
  <c r="AF315" i="25" s="1"/>
  <c r="AE280" i="25"/>
  <c r="AE315" i="25" s="1"/>
  <c r="AD280" i="25"/>
  <c r="AD315" i="25" s="1"/>
  <c r="AC280" i="25"/>
  <c r="AC315" i="25" s="1"/>
  <c r="AB280" i="25"/>
  <c r="AB315" i="25" s="1"/>
  <c r="AA280" i="25"/>
  <c r="Z280" i="25"/>
  <c r="Z315" i="25" s="1"/>
  <c r="Y280" i="25"/>
  <c r="Y315" i="25" s="1"/>
  <c r="X280" i="25"/>
  <c r="X315" i="25" s="1"/>
  <c r="W280" i="25"/>
  <c r="W315" i="25" s="1"/>
  <c r="V280" i="25"/>
  <c r="V315" i="25" s="1"/>
  <c r="U280" i="25"/>
  <c r="U315" i="25" s="1"/>
  <c r="T280" i="25"/>
  <c r="T315" i="25" s="1"/>
  <c r="S280" i="25"/>
  <c r="S315" i="25" s="1"/>
  <c r="R280" i="25"/>
  <c r="R315" i="25" s="1"/>
  <c r="Q280" i="25"/>
  <c r="Q315" i="25" s="1"/>
  <c r="P280" i="25"/>
  <c r="O280" i="25"/>
  <c r="O315" i="25" s="1"/>
  <c r="N280" i="25"/>
  <c r="N315" i="25" s="1"/>
  <c r="M280" i="25"/>
  <c r="M315" i="25" s="1"/>
  <c r="L280" i="25"/>
  <c r="L315" i="25" s="1"/>
  <c r="K280" i="25"/>
  <c r="K315" i="25" s="1"/>
  <c r="J280" i="25"/>
  <c r="J315" i="25" s="1"/>
  <c r="I280" i="25"/>
  <c r="I315" i="25" s="1"/>
  <c r="H280" i="25"/>
  <c r="H315" i="25" s="1"/>
  <c r="G280" i="25"/>
  <c r="G315" i="25" s="1"/>
  <c r="F280" i="25"/>
  <c r="F315" i="25" s="1"/>
  <c r="B280" i="25"/>
  <c r="B315" i="25" s="1"/>
  <c r="B433" i="25" s="1"/>
  <c r="AI279" i="25"/>
  <c r="AH279" i="25"/>
  <c r="AG279" i="25"/>
  <c r="AF279" i="25"/>
  <c r="AE279" i="25"/>
  <c r="AD279" i="25"/>
  <c r="AC279" i="25"/>
  <c r="AB279" i="25"/>
  <c r="AA279" i="25"/>
  <c r="Z279" i="25"/>
  <c r="Y279" i="25"/>
  <c r="X279" i="25"/>
  <c r="W279" i="25"/>
  <c r="V279" i="25"/>
  <c r="U279" i="25"/>
  <c r="T279" i="25"/>
  <c r="S279" i="25"/>
  <c r="R279" i="25"/>
  <c r="Q279" i="25"/>
  <c r="P279" i="25"/>
  <c r="O279" i="25"/>
  <c r="N279" i="25"/>
  <c r="M279" i="25"/>
  <c r="L279" i="25"/>
  <c r="K279" i="25"/>
  <c r="J279" i="25"/>
  <c r="I279" i="25"/>
  <c r="H279" i="25"/>
  <c r="G279" i="25"/>
  <c r="F279" i="25"/>
  <c r="B279" i="25"/>
  <c r="B314" i="25" s="1"/>
  <c r="B432" i="25" s="1"/>
  <c r="AI278" i="25"/>
  <c r="AH278" i="25"/>
  <c r="AG278" i="25"/>
  <c r="AG275" i="25" s="1"/>
  <c r="AF278" i="25"/>
  <c r="AE278" i="25"/>
  <c r="AD278" i="25"/>
  <c r="AC278" i="25"/>
  <c r="AB278" i="25"/>
  <c r="AA278" i="25"/>
  <c r="Z278" i="25"/>
  <c r="Y278" i="25"/>
  <c r="Y275" i="25" s="1"/>
  <c r="X278" i="25"/>
  <c r="W278" i="25"/>
  <c r="V278" i="25"/>
  <c r="U278" i="25"/>
  <c r="T278" i="25"/>
  <c r="S278" i="25"/>
  <c r="R278" i="25"/>
  <c r="Q278" i="25"/>
  <c r="Q275" i="25" s="1"/>
  <c r="P278" i="25"/>
  <c r="O278" i="25"/>
  <c r="N278" i="25"/>
  <c r="M278" i="25"/>
  <c r="L278" i="25"/>
  <c r="K278" i="25"/>
  <c r="J278" i="25"/>
  <c r="I278" i="25"/>
  <c r="I275" i="25" s="1"/>
  <c r="H278" i="25"/>
  <c r="G278" i="25"/>
  <c r="F278" i="25"/>
  <c r="B278" i="25"/>
  <c r="B313" i="25" s="1"/>
  <c r="B431" i="25" s="1"/>
  <c r="AI277" i="25"/>
  <c r="AH277" i="25"/>
  <c r="AG277" i="25"/>
  <c r="AF277" i="25"/>
  <c r="AF275" i="25" s="1"/>
  <c r="AE277" i="25"/>
  <c r="AD277" i="25"/>
  <c r="AC277" i="25"/>
  <c r="AB277" i="25"/>
  <c r="AA277" i="25"/>
  <c r="Z277" i="25"/>
  <c r="Y277" i="25"/>
  <c r="X277" i="25"/>
  <c r="X275" i="25" s="1"/>
  <c r="W277" i="25"/>
  <c r="V277" i="25"/>
  <c r="U277" i="25"/>
  <c r="T277" i="25"/>
  <c r="S277" i="25"/>
  <c r="R277" i="25"/>
  <c r="Q277" i="25"/>
  <c r="P277" i="25"/>
  <c r="P275" i="25" s="1"/>
  <c r="O277" i="25"/>
  <c r="N277" i="25"/>
  <c r="M277" i="25"/>
  <c r="L277" i="25"/>
  <c r="K277" i="25"/>
  <c r="J277" i="25"/>
  <c r="I277" i="25"/>
  <c r="H277" i="25"/>
  <c r="H275" i="25" s="1"/>
  <c r="G277" i="25"/>
  <c r="F277" i="25"/>
  <c r="B277" i="25"/>
  <c r="B312" i="25" s="1"/>
  <c r="B430" i="25" s="1"/>
  <c r="AI276" i="25"/>
  <c r="AH276" i="25"/>
  <c r="AG276" i="25"/>
  <c r="AF276" i="25"/>
  <c r="AE276" i="25"/>
  <c r="AE275" i="25" s="1"/>
  <c r="AD276" i="25"/>
  <c r="AC276" i="25"/>
  <c r="AC275" i="25" s="1"/>
  <c r="AB276" i="25"/>
  <c r="AA276" i="25"/>
  <c r="Z276" i="25"/>
  <c r="Y276" i="25"/>
  <c r="X276" i="25"/>
  <c r="W276" i="25"/>
  <c r="W275" i="25" s="1"/>
  <c r="V276" i="25"/>
  <c r="U276" i="25"/>
  <c r="U275" i="25" s="1"/>
  <c r="T276" i="25"/>
  <c r="S276" i="25"/>
  <c r="R276" i="25"/>
  <c r="Q276" i="25"/>
  <c r="P276" i="25"/>
  <c r="O276" i="25"/>
  <c r="O275" i="25" s="1"/>
  <c r="N276" i="25"/>
  <c r="M276" i="25"/>
  <c r="M275" i="25" s="1"/>
  <c r="L276" i="25"/>
  <c r="K276" i="25"/>
  <c r="J276" i="25"/>
  <c r="I276" i="25"/>
  <c r="H276" i="25"/>
  <c r="G276" i="25"/>
  <c r="G275" i="25" s="1"/>
  <c r="F276" i="25"/>
  <c r="B276" i="25"/>
  <c r="B311" i="25" s="1"/>
  <c r="B429" i="25" s="1"/>
  <c r="AD275" i="25"/>
  <c r="AB275" i="25"/>
  <c r="V275" i="25"/>
  <c r="T275" i="25"/>
  <c r="N275" i="25"/>
  <c r="L275" i="25"/>
  <c r="F275" i="25"/>
  <c r="E275" i="25"/>
  <c r="E267" i="25"/>
  <c r="E286" i="25" s="1"/>
  <c r="AH226" i="25"/>
  <c r="AC202" i="25"/>
  <c r="AC240" i="25" s="1"/>
  <c r="F195" i="25"/>
  <c r="F221" i="25" s="1"/>
  <c r="F235" i="25" s="1"/>
  <c r="F259" i="25" s="1"/>
  <c r="F194" i="25"/>
  <c r="F220" i="25" s="1"/>
  <c r="F234" i="25" s="1"/>
  <c r="F258" i="25" s="1"/>
  <c r="N177" i="25"/>
  <c r="L177" i="25"/>
  <c r="M177" i="25" s="1"/>
  <c r="M176" i="25" s="1"/>
  <c r="AI176" i="25"/>
  <c r="AI226" i="25" s="1"/>
  <c r="AH176" i="25"/>
  <c r="AG176" i="25"/>
  <c r="AG226" i="25" s="1"/>
  <c r="AF176" i="25"/>
  <c r="AF226" i="25" s="1"/>
  <c r="AE176" i="25"/>
  <c r="AE226" i="25" s="1"/>
  <c r="AD176" i="25"/>
  <c r="AC176" i="25"/>
  <c r="AC226" i="25" s="1"/>
  <c r="AB176" i="25"/>
  <c r="AB226" i="25" s="1"/>
  <c r="AA176" i="25"/>
  <c r="AA226" i="25" s="1"/>
  <c r="L176" i="25"/>
  <c r="L226" i="25" s="1"/>
  <c r="K176" i="25"/>
  <c r="K226" i="25" s="1"/>
  <c r="J176" i="25"/>
  <c r="J175" i="25" s="1"/>
  <c r="I176" i="25"/>
  <c r="I226" i="25" s="1"/>
  <c r="H176" i="25"/>
  <c r="H226" i="25" s="1"/>
  <c r="G176" i="25"/>
  <c r="G226" i="25" s="1"/>
  <c r="F176" i="25"/>
  <c r="AI175" i="25"/>
  <c r="AH175" i="25"/>
  <c r="AF175" i="25"/>
  <c r="AE175" i="25"/>
  <c r="AB175" i="25"/>
  <c r="AA175" i="25"/>
  <c r="L175" i="25"/>
  <c r="K175" i="25"/>
  <c r="H175" i="25"/>
  <c r="G175" i="25"/>
  <c r="AI173" i="25"/>
  <c r="AH173" i="25"/>
  <c r="AG173" i="25"/>
  <c r="AF173" i="25"/>
  <c r="AE173" i="25"/>
  <c r="AD173" i="25"/>
  <c r="AC173" i="25"/>
  <c r="AB173" i="25"/>
  <c r="AA173" i="25"/>
  <c r="Z173" i="25"/>
  <c r="Y173" i="25"/>
  <c r="X173" i="25"/>
  <c r="W173" i="25"/>
  <c r="V173" i="25"/>
  <c r="U173" i="25"/>
  <c r="T173" i="25"/>
  <c r="S173" i="25"/>
  <c r="R173" i="25"/>
  <c r="Q173" i="25"/>
  <c r="P173" i="25"/>
  <c r="O173" i="25"/>
  <c r="N173" i="25"/>
  <c r="M173" i="25"/>
  <c r="L173" i="25"/>
  <c r="K173" i="25"/>
  <c r="J173" i="25"/>
  <c r="I173" i="25"/>
  <c r="H173" i="25"/>
  <c r="G173" i="25"/>
  <c r="F173" i="25"/>
  <c r="G169" i="25"/>
  <c r="G168" i="25"/>
  <c r="G194" i="25" s="1"/>
  <c r="G220" i="25" s="1"/>
  <c r="G234" i="25" s="1"/>
  <c r="G258" i="25" s="1"/>
  <c r="M152" i="25"/>
  <c r="N152" i="25" s="1"/>
  <c r="L152" i="25"/>
  <c r="AI151" i="25"/>
  <c r="AH151" i="25"/>
  <c r="AG151" i="25"/>
  <c r="AF151" i="25"/>
  <c r="AE151" i="25"/>
  <c r="AD151" i="25"/>
  <c r="AC151" i="25"/>
  <c r="AC225" i="25" s="1"/>
  <c r="AB151" i="25"/>
  <c r="AA151" i="25"/>
  <c r="M151" i="25"/>
  <c r="M225" i="25" s="1"/>
  <c r="L151" i="25"/>
  <c r="K151" i="25"/>
  <c r="J151" i="25"/>
  <c r="I151" i="25"/>
  <c r="H151" i="25"/>
  <c r="G151" i="25"/>
  <c r="F151" i="25"/>
  <c r="AI150" i="25"/>
  <c r="AI201" i="25" s="1"/>
  <c r="AE150" i="25"/>
  <c r="AE201" i="25" s="1"/>
  <c r="AD150" i="25"/>
  <c r="AC150" i="25"/>
  <c r="AB150" i="25"/>
  <c r="AA150" i="25"/>
  <c r="AA201" i="25" s="1"/>
  <c r="M150" i="25"/>
  <c r="L150" i="25"/>
  <c r="L201" i="25" s="1"/>
  <c r="K150" i="25"/>
  <c r="K201" i="25" s="1"/>
  <c r="G150" i="25"/>
  <c r="G201" i="25" s="1"/>
  <c r="F150" i="25"/>
  <c r="AI148" i="25"/>
  <c r="AI199" i="25" s="1"/>
  <c r="AH148" i="25"/>
  <c r="AH199" i="25" s="1"/>
  <c r="AG148" i="25"/>
  <c r="AG199" i="25" s="1"/>
  <c r="AF148" i="25"/>
  <c r="AF199" i="25" s="1"/>
  <c r="AE148" i="25"/>
  <c r="AE199" i="25" s="1"/>
  <c r="AD148" i="25"/>
  <c r="AD199" i="25" s="1"/>
  <c r="AC148" i="25"/>
  <c r="AC199" i="25" s="1"/>
  <c r="AB148" i="25"/>
  <c r="AA148" i="25"/>
  <c r="AA199" i="25" s="1"/>
  <c r="Z148" i="25"/>
  <c r="Z199" i="25" s="1"/>
  <c r="Y148" i="25"/>
  <c r="Y199" i="25" s="1"/>
  <c r="X148" i="25"/>
  <c r="X199" i="25" s="1"/>
  <c r="W148" i="25"/>
  <c r="W199" i="25" s="1"/>
  <c r="V148" i="25"/>
  <c r="V199" i="25" s="1"/>
  <c r="U148" i="25"/>
  <c r="U199" i="25" s="1"/>
  <c r="T148" i="25"/>
  <c r="S148" i="25"/>
  <c r="S199" i="25" s="1"/>
  <c r="R148" i="25"/>
  <c r="R199" i="25" s="1"/>
  <c r="Q148" i="25"/>
  <c r="Q199" i="25" s="1"/>
  <c r="P148" i="25"/>
  <c r="P199" i="25" s="1"/>
  <c r="O148" i="25"/>
  <c r="O199" i="25" s="1"/>
  <c r="N148" i="25"/>
  <c r="N199" i="25" s="1"/>
  <c r="M148" i="25"/>
  <c r="M199" i="25" s="1"/>
  <c r="L148" i="25"/>
  <c r="K148" i="25"/>
  <c r="K199" i="25" s="1"/>
  <c r="J148" i="25"/>
  <c r="J199" i="25" s="1"/>
  <c r="I148" i="25"/>
  <c r="I199" i="25" s="1"/>
  <c r="H148" i="25"/>
  <c r="H199" i="25" s="1"/>
  <c r="G148" i="25"/>
  <c r="G199" i="25" s="1"/>
  <c r="F148" i="25"/>
  <c r="F199" i="25" s="1"/>
  <c r="R144" i="25"/>
  <c r="S144" i="25" s="1"/>
  <c r="T144" i="25" s="1"/>
  <c r="U144" i="25" s="1"/>
  <c r="V144" i="25" s="1"/>
  <c r="W144" i="25" s="1"/>
  <c r="X144" i="25" s="1"/>
  <c r="Y144" i="25" s="1"/>
  <c r="Z144" i="25" s="1"/>
  <c r="AA144" i="25" s="1"/>
  <c r="AB144" i="25" s="1"/>
  <c r="AC144" i="25" s="1"/>
  <c r="AD144" i="25" s="1"/>
  <c r="AE144" i="25" s="1"/>
  <c r="AF144" i="25" s="1"/>
  <c r="AG144" i="25" s="1"/>
  <c r="AH144" i="25" s="1"/>
  <c r="AI144" i="25" s="1"/>
  <c r="G144" i="25"/>
  <c r="H144" i="25" s="1"/>
  <c r="I144" i="25" s="1"/>
  <c r="J144" i="25" s="1"/>
  <c r="K144" i="25" s="1"/>
  <c r="L144" i="25" s="1"/>
  <c r="M144" i="25" s="1"/>
  <c r="N144" i="25" s="1"/>
  <c r="O144" i="25" s="1"/>
  <c r="P144" i="25" s="1"/>
  <c r="Q144" i="25" s="1"/>
  <c r="G143" i="25"/>
  <c r="H143" i="25" s="1"/>
  <c r="I143" i="25" s="1"/>
  <c r="J143" i="25" s="1"/>
  <c r="K143" i="25" s="1"/>
  <c r="L143" i="25" s="1"/>
  <c r="M143" i="25" s="1"/>
  <c r="N143" i="25" s="1"/>
  <c r="O143" i="25" s="1"/>
  <c r="P143" i="25" s="1"/>
  <c r="Q143" i="25" s="1"/>
  <c r="R143" i="25" s="1"/>
  <c r="S143" i="25" s="1"/>
  <c r="T143" i="25" s="1"/>
  <c r="U143" i="25" s="1"/>
  <c r="V143" i="25" s="1"/>
  <c r="W143" i="25" s="1"/>
  <c r="X143" i="25" s="1"/>
  <c r="Y143" i="25" s="1"/>
  <c r="Z143" i="25" s="1"/>
  <c r="AA143" i="25" s="1"/>
  <c r="AB143" i="25" s="1"/>
  <c r="AC143" i="25" s="1"/>
  <c r="AD143" i="25" s="1"/>
  <c r="AE143" i="25" s="1"/>
  <c r="AF143" i="25" s="1"/>
  <c r="AG143" i="25" s="1"/>
  <c r="AH143" i="25" s="1"/>
  <c r="AI143" i="25" s="1"/>
  <c r="B100" i="25"/>
  <c r="G86" i="25"/>
  <c r="F73" i="25"/>
  <c r="F108" i="25" s="1"/>
  <c r="G65" i="25"/>
  <c r="G100" i="25" s="1"/>
  <c r="G123" i="25" s="1"/>
  <c r="F60" i="25"/>
  <c r="F83" i="25" s="1"/>
  <c r="F95" i="25" s="1"/>
  <c r="F118" i="25" s="1"/>
  <c r="F59" i="25"/>
  <c r="F82" i="25" s="1"/>
  <c r="F94" i="25" s="1"/>
  <c r="F117" i="25" s="1"/>
  <c r="I56" i="25"/>
  <c r="I190" i="25" s="1"/>
  <c r="H56" i="25"/>
  <c r="H190" i="25" s="1"/>
  <c r="G56" i="25"/>
  <c r="G190" i="25" s="1"/>
  <c r="F56" i="25"/>
  <c r="F190" i="25" s="1"/>
  <c r="H55" i="25"/>
  <c r="H189" i="25" s="1"/>
  <c r="G55" i="25"/>
  <c r="G189" i="25" s="1"/>
  <c r="F55" i="25"/>
  <c r="F189" i="25" s="1"/>
  <c r="H54" i="25"/>
  <c r="H188" i="25" s="1"/>
  <c r="G54" i="25"/>
  <c r="G188" i="25" s="1"/>
  <c r="F54" i="25"/>
  <c r="F188" i="25" s="1"/>
  <c r="H53" i="25"/>
  <c r="H187" i="25" s="1"/>
  <c r="G53" i="25"/>
  <c r="G187" i="25" s="1"/>
  <c r="F53" i="25"/>
  <c r="F187" i="25" s="1"/>
  <c r="I52" i="25"/>
  <c r="H52" i="25"/>
  <c r="H186" i="25" s="1"/>
  <c r="G52" i="25"/>
  <c r="G186" i="25" s="1"/>
  <c r="F52" i="25"/>
  <c r="F186" i="25" s="1"/>
  <c r="H51" i="25"/>
  <c r="G51" i="25"/>
  <c r="F51" i="25"/>
  <c r="F185" i="25" s="1"/>
  <c r="F229" i="25" s="1"/>
  <c r="H50" i="25"/>
  <c r="H184" i="25" s="1"/>
  <c r="G50" i="25"/>
  <c r="G184" i="25" s="1"/>
  <c r="F50" i="25"/>
  <c r="F184" i="25" s="1"/>
  <c r="H49" i="25"/>
  <c r="I49" i="25" s="1"/>
  <c r="G49" i="25"/>
  <c r="G183" i="25" s="1"/>
  <c r="F49" i="25"/>
  <c r="F183" i="25" s="1"/>
  <c r="G48" i="25"/>
  <c r="F48" i="25"/>
  <c r="F47" i="25" s="1"/>
  <c r="G47" i="25"/>
  <c r="H46" i="25"/>
  <c r="G46" i="25"/>
  <c r="G180" i="25" s="1"/>
  <c r="F46" i="25"/>
  <c r="H45" i="25"/>
  <c r="H179" i="25" s="1"/>
  <c r="G45" i="25"/>
  <c r="F45" i="25"/>
  <c r="H44" i="25"/>
  <c r="G44" i="25"/>
  <c r="G178" i="25" s="1"/>
  <c r="F44" i="25"/>
  <c r="F178" i="25" s="1"/>
  <c r="B44" i="25"/>
  <c r="J43" i="25"/>
  <c r="K43" i="25" s="1"/>
  <c r="I43" i="25"/>
  <c r="H43" i="25"/>
  <c r="G43" i="25"/>
  <c r="F43" i="25"/>
  <c r="H42" i="25"/>
  <c r="H41" i="25" s="1"/>
  <c r="G42" i="25"/>
  <c r="F42" i="25"/>
  <c r="G41" i="25"/>
  <c r="G40" i="25"/>
  <c r="G57" i="25" s="1"/>
  <c r="G39" i="25"/>
  <c r="G60" i="25" s="1"/>
  <c r="G83" i="25" s="1"/>
  <c r="G95" i="25" s="1"/>
  <c r="G118" i="25" s="1"/>
  <c r="G38" i="25"/>
  <c r="G59" i="25" s="1"/>
  <c r="G82" i="25" s="1"/>
  <c r="G94" i="25" s="1"/>
  <c r="G117" i="25" s="1"/>
  <c r="J35" i="25"/>
  <c r="K35" i="25" s="1"/>
  <c r="I35" i="25"/>
  <c r="H35" i="25"/>
  <c r="G35" i="25"/>
  <c r="G165" i="25" s="1"/>
  <c r="F35" i="25"/>
  <c r="H34" i="25"/>
  <c r="I34" i="25" s="1"/>
  <c r="G34" i="25"/>
  <c r="F34" i="25"/>
  <c r="I33" i="25"/>
  <c r="H33" i="25"/>
  <c r="G33" i="25"/>
  <c r="F33" i="25"/>
  <c r="I32" i="25"/>
  <c r="I162" i="25" s="1"/>
  <c r="H32" i="25"/>
  <c r="H162" i="25" s="1"/>
  <c r="G32" i="25"/>
  <c r="F32" i="25"/>
  <c r="H31" i="25"/>
  <c r="G31" i="25"/>
  <c r="G161" i="25" s="1"/>
  <c r="G211" i="25" s="1"/>
  <c r="G249" i="25" s="1"/>
  <c r="F31" i="25"/>
  <c r="F161" i="25" s="1"/>
  <c r="F211" i="25" s="1"/>
  <c r="F249" i="25" s="1"/>
  <c r="H30" i="25"/>
  <c r="I30" i="25" s="1"/>
  <c r="G30" i="25"/>
  <c r="F30" i="25"/>
  <c r="I29" i="25"/>
  <c r="H29" i="25"/>
  <c r="G29" i="25"/>
  <c r="F29" i="25"/>
  <c r="F27" i="25" s="1"/>
  <c r="F26" i="25" s="1"/>
  <c r="I28" i="25"/>
  <c r="I158" i="25" s="1"/>
  <c r="H28" i="25"/>
  <c r="H158" i="25" s="1"/>
  <c r="G28" i="25"/>
  <c r="F28" i="25"/>
  <c r="I25" i="25"/>
  <c r="H25" i="25"/>
  <c r="H155" i="25" s="1"/>
  <c r="G25" i="25"/>
  <c r="G155" i="25" s="1"/>
  <c r="G205" i="25" s="1"/>
  <c r="G243" i="25" s="1"/>
  <c r="G266" i="25" s="1"/>
  <c r="F25" i="25"/>
  <c r="F155" i="25" s="1"/>
  <c r="I24" i="25"/>
  <c r="I154" i="25" s="1"/>
  <c r="H24" i="25"/>
  <c r="H154" i="25" s="1"/>
  <c r="G24" i="25"/>
  <c r="G154" i="25" s="1"/>
  <c r="F24" i="25"/>
  <c r="F154" i="25" s="1"/>
  <c r="H23" i="25"/>
  <c r="H153" i="25" s="1"/>
  <c r="G23" i="25"/>
  <c r="G153" i="25" s="1"/>
  <c r="G203" i="25" s="1"/>
  <c r="G241" i="25" s="1"/>
  <c r="G264" i="25" s="1"/>
  <c r="F23" i="25"/>
  <c r="F153" i="25" s="1"/>
  <c r="H22" i="25"/>
  <c r="H20" i="25" s="1"/>
  <c r="H19" i="25" s="1"/>
  <c r="G22" i="25"/>
  <c r="F22" i="25"/>
  <c r="I21" i="25"/>
  <c r="H21" i="25"/>
  <c r="H147" i="25" s="1"/>
  <c r="G21" i="25"/>
  <c r="G147" i="25" s="1"/>
  <c r="F21" i="25"/>
  <c r="F147" i="25" s="1"/>
  <c r="G20" i="25"/>
  <c r="G19" i="25" s="1"/>
  <c r="H18" i="25"/>
  <c r="I18" i="25" s="1"/>
  <c r="J18" i="25" s="1"/>
  <c r="K18" i="25" s="1"/>
  <c r="L18" i="25" s="1"/>
  <c r="M18" i="25" s="1"/>
  <c r="N18" i="25" s="1"/>
  <c r="O18" i="25" s="1"/>
  <c r="P18" i="25" s="1"/>
  <c r="Q18" i="25" s="1"/>
  <c r="R18" i="25" s="1"/>
  <c r="S18" i="25" s="1"/>
  <c r="T18" i="25" s="1"/>
  <c r="U18" i="25" s="1"/>
  <c r="V18" i="25" s="1"/>
  <c r="W18" i="25" s="1"/>
  <c r="X18" i="25" s="1"/>
  <c r="Y18" i="25" s="1"/>
  <c r="Z18" i="25" s="1"/>
  <c r="AA18" i="25" s="1"/>
  <c r="AB18" i="25" s="1"/>
  <c r="AC18" i="25" s="1"/>
  <c r="AD18" i="25" s="1"/>
  <c r="AE18" i="25" s="1"/>
  <c r="AF18" i="25" s="1"/>
  <c r="AG18" i="25" s="1"/>
  <c r="AH18" i="25" s="1"/>
  <c r="AI18" i="25" s="1"/>
  <c r="G18" i="25"/>
  <c r="P17" i="25"/>
  <c r="Q17" i="25" s="1"/>
  <c r="R17" i="25" s="1"/>
  <c r="S17" i="25" s="1"/>
  <c r="T17" i="25" s="1"/>
  <c r="U17" i="25" s="1"/>
  <c r="V17" i="25" s="1"/>
  <c r="W17" i="25" s="1"/>
  <c r="X17" i="25" s="1"/>
  <c r="Y17" i="25" s="1"/>
  <c r="Z17" i="25" s="1"/>
  <c r="AA17" i="25" s="1"/>
  <c r="AB17" i="25" s="1"/>
  <c r="AC17" i="25" s="1"/>
  <c r="AD17" i="25" s="1"/>
  <c r="AE17" i="25" s="1"/>
  <c r="AF17" i="25" s="1"/>
  <c r="AG17" i="25" s="1"/>
  <c r="AH17" i="25" s="1"/>
  <c r="AI17" i="25" s="1"/>
  <c r="H17" i="25"/>
  <c r="I17" i="25" s="1"/>
  <c r="J17" i="25" s="1"/>
  <c r="K17" i="25" s="1"/>
  <c r="L17" i="25" s="1"/>
  <c r="M17" i="25" s="1"/>
  <c r="N17" i="25" s="1"/>
  <c r="O17" i="25" s="1"/>
  <c r="G17" i="25"/>
  <c r="E4" i="25"/>
  <c r="C512" i="24"/>
  <c r="B512" i="24"/>
  <c r="B511" i="24"/>
  <c r="B510" i="24"/>
  <c r="B509" i="24"/>
  <c r="B508" i="24"/>
  <c r="A481" i="24"/>
  <c r="A482" i="24" s="1"/>
  <c r="A483" i="24" s="1"/>
  <c r="A484" i="24" s="1"/>
  <c r="AU474" i="24"/>
  <c r="AT474" i="24"/>
  <c r="AS474" i="24"/>
  <c r="AR474" i="24"/>
  <c r="AQ474" i="24"/>
  <c r="AP474" i="24"/>
  <c r="AO474" i="24"/>
  <c r="AN474" i="24"/>
  <c r="AM474" i="24"/>
  <c r="AL474" i="24"/>
  <c r="AK474" i="24"/>
  <c r="AJ474" i="24"/>
  <c r="A470" i="24"/>
  <c r="AJ465" i="24"/>
  <c r="AK465" i="24" s="1"/>
  <c r="AL465" i="24" s="1"/>
  <c r="AM465" i="24" s="1"/>
  <c r="AN465" i="24" s="1"/>
  <c r="AO465" i="24" s="1"/>
  <c r="AP465" i="24" s="1"/>
  <c r="AQ465" i="24" s="1"/>
  <c r="AR465" i="24" s="1"/>
  <c r="AS465" i="24" s="1"/>
  <c r="AT465" i="24" s="1"/>
  <c r="AU465" i="24" s="1"/>
  <c r="AI465" i="24"/>
  <c r="AH465" i="24"/>
  <c r="AG465" i="24"/>
  <c r="AF465" i="24"/>
  <c r="AE465" i="24"/>
  <c r="AD465" i="24"/>
  <c r="AC465" i="24"/>
  <c r="AB465" i="24"/>
  <c r="AA465" i="24"/>
  <c r="Z465" i="24"/>
  <c r="Y465" i="24"/>
  <c r="X465" i="24"/>
  <c r="W465" i="24"/>
  <c r="V465" i="24"/>
  <c r="U465" i="24"/>
  <c r="T465" i="24"/>
  <c r="S465" i="24"/>
  <c r="R465" i="24"/>
  <c r="Q465" i="24"/>
  <c r="P465" i="24"/>
  <c r="O465" i="24"/>
  <c r="N465" i="24"/>
  <c r="M465" i="24"/>
  <c r="L465" i="24"/>
  <c r="K465" i="24"/>
  <c r="AI464" i="24"/>
  <c r="AJ464" i="24" s="1"/>
  <c r="AK464" i="24" s="1"/>
  <c r="AL464" i="24" s="1"/>
  <c r="AM464" i="24" s="1"/>
  <c r="AN464" i="24" s="1"/>
  <c r="AO464" i="24" s="1"/>
  <c r="AP464" i="24" s="1"/>
  <c r="AQ464" i="24" s="1"/>
  <c r="AR464" i="24" s="1"/>
  <c r="AS464" i="24" s="1"/>
  <c r="AT464" i="24" s="1"/>
  <c r="AU464" i="24" s="1"/>
  <c r="AH464" i="24"/>
  <c r="AG464" i="24"/>
  <c r="AF464" i="24"/>
  <c r="AE464" i="24"/>
  <c r="AD464" i="24"/>
  <c r="AC464" i="24"/>
  <c r="AB464" i="24"/>
  <c r="AA464" i="24"/>
  <c r="Z464" i="24"/>
  <c r="Y464" i="24"/>
  <c r="X464" i="24"/>
  <c r="W464" i="24"/>
  <c r="V464" i="24"/>
  <c r="U464" i="24"/>
  <c r="T464" i="24"/>
  <c r="S464" i="24"/>
  <c r="R464" i="24"/>
  <c r="Q464" i="24"/>
  <c r="P464" i="24"/>
  <c r="O464" i="24"/>
  <c r="N464" i="24"/>
  <c r="M464" i="24"/>
  <c r="L464" i="24"/>
  <c r="K464" i="24"/>
  <c r="L463" i="24"/>
  <c r="L462" i="24" s="1"/>
  <c r="K463" i="24"/>
  <c r="K462" i="24" s="1"/>
  <c r="J462" i="24"/>
  <c r="I462" i="24"/>
  <c r="H462" i="24"/>
  <c r="G462" i="24"/>
  <c r="F462" i="24"/>
  <c r="AI461" i="24"/>
  <c r="AJ461" i="24" s="1"/>
  <c r="AK461" i="24" s="1"/>
  <c r="AL461" i="24" s="1"/>
  <c r="AM461" i="24" s="1"/>
  <c r="AN461" i="24" s="1"/>
  <c r="AO461" i="24" s="1"/>
  <c r="AP461" i="24" s="1"/>
  <c r="AQ461" i="24" s="1"/>
  <c r="AR461" i="24" s="1"/>
  <c r="AS461" i="24" s="1"/>
  <c r="AT461" i="24" s="1"/>
  <c r="AU461" i="24" s="1"/>
  <c r="AH461" i="24"/>
  <c r="AG461" i="24"/>
  <c r="AG459" i="24" s="1"/>
  <c r="AF461" i="24"/>
  <c r="AE461" i="24"/>
  <c r="AD461" i="24"/>
  <c r="AC461" i="24"/>
  <c r="AC459" i="24" s="1"/>
  <c r="AB461" i="24"/>
  <c r="AA461" i="24"/>
  <c r="Z461" i="24"/>
  <c r="Y461" i="24"/>
  <c r="Y459" i="24" s="1"/>
  <c r="X461" i="24"/>
  <c r="W461" i="24"/>
  <c r="V461" i="24"/>
  <c r="U461" i="24"/>
  <c r="U459" i="24" s="1"/>
  <c r="T461" i="24"/>
  <c r="S461" i="24"/>
  <c r="R461" i="24"/>
  <c r="Q461" i="24"/>
  <c r="Q459" i="24" s="1"/>
  <c r="P461" i="24"/>
  <c r="O461" i="24"/>
  <c r="N461" i="24"/>
  <c r="M461" i="24"/>
  <c r="M459" i="24" s="1"/>
  <c r="L461" i="24"/>
  <c r="K461" i="24"/>
  <c r="J461" i="24"/>
  <c r="I461" i="24"/>
  <c r="I459" i="24" s="1"/>
  <c r="I450" i="24" s="1"/>
  <c r="H461" i="24"/>
  <c r="G461" i="24"/>
  <c r="F461" i="24"/>
  <c r="AI460" i="24"/>
  <c r="AJ460" i="24" s="1"/>
  <c r="AK460" i="24" s="1"/>
  <c r="AL460" i="24" s="1"/>
  <c r="AM460" i="24" s="1"/>
  <c r="AN460" i="24" s="1"/>
  <c r="AO460" i="24" s="1"/>
  <c r="AP460" i="24" s="1"/>
  <c r="AQ460" i="24" s="1"/>
  <c r="AR460" i="24" s="1"/>
  <c r="AS460" i="24" s="1"/>
  <c r="AT460" i="24" s="1"/>
  <c r="AU460" i="24" s="1"/>
  <c r="AH460" i="24"/>
  <c r="AG460" i="24"/>
  <c r="AF460" i="24"/>
  <c r="AE460" i="24"/>
  <c r="AE459" i="24" s="1"/>
  <c r="AD460" i="24"/>
  <c r="AC460" i="24"/>
  <c r="AB460" i="24"/>
  <c r="AA460" i="24"/>
  <c r="AA459" i="24" s="1"/>
  <c r="Z460" i="24"/>
  <c r="Y460" i="24"/>
  <c r="X460" i="24"/>
  <c r="W460" i="24"/>
  <c r="W459" i="24" s="1"/>
  <c r="V460" i="24"/>
  <c r="U460" i="24"/>
  <c r="T460" i="24"/>
  <c r="S460" i="24"/>
  <c r="S459" i="24" s="1"/>
  <c r="R460" i="24"/>
  <c r="Q460" i="24"/>
  <c r="P460" i="24"/>
  <c r="O460" i="24"/>
  <c r="O459" i="24" s="1"/>
  <c r="N460" i="24"/>
  <c r="M460" i="24"/>
  <c r="L460" i="24"/>
  <c r="K460" i="24"/>
  <c r="K459" i="24" s="1"/>
  <c r="G460" i="24"/>
  <c r="F460" i="24"/>
  <c r="AH459" i="24"/>
  <c r="AF459" i="24"/>
  <c r="AD459" i="24"/>
  <c r="AB459" i="24"/>
  <c r="Z459" i="24"/>
  <c r="X459" i="24"/>
  <c r="V459" i="24"/>
  <c r="T459" i="24"/>
  <c r="R459" i="24"/>
  <c r="P459" i="24"/>
  <c r="N459" i="24"/>
  <c r="L459" i="24"/>
  <c r="J459" i="24"/>
  <c r="H459" i="24"/>
  <c r="G459" i="24"/>
  <c r="F459" i="24"/>
  <c r="H458" i="24"/>
  <c r="H457" i="24" s="1"/>
  <c r="AJ456" i="24"/>
  <c r="AK456" i="24" s="1"/>
  <c r="AL456" i="24" s="1"/>
  <c r="AM456" i="24" s="1"/>
  <c r="AN456" i="24" s="1"/>
  <c r="AO456" i="24" s="1"/>
  <c r="AP456" i="24" s="1"/>
  <c r="AQ456" i="24" s="1"/>
  <c r="AR456" i="24" s="1"/>
  <c r="AS456" i="24" s="1"/>
  <c r="AT456" i="24" s="1"/>
  <c r="AU456" i="24" s="1"/>
  <c r="AI456" i="24"/>
  <c r="AH456" i="24"/>
  <c r="AG456" i="24"/>
  <c r="AF456" i="24"/>
  <c r="AF455" i="24" s="1"/>
  <c r="AF454" i="24" s="1"/>
  <c r="AE456" i="24"/>
  <c r="AD456" i="24"/>
  <c r="AC456" i="24"/>
  <c r="AB456" i="24"/>
  <c r="AB455" i="24" s="1"/>
  <c r="AB454" i="24" s="1"/>
  <c r="AA456" i="24"/>
  <c r="Z456" i="24"/>
  <c r="Y456" i="24"/>
  <c r="X456" i="24"/>
  <c r="X455" i="24" s="1"/>
  <c r="X454" i="24" s="1"/>
  <c r="W456" i="24"/>
  <c r="V456" i="24"/>
  <c r="U456" i="24"/>
  <c r="T456" i="24"/>
  <c r="T455" i="24" s="1"/>
  <c r="T454" i="24" s="1"/>
  <c r="S456" i="24"/>
  <c r="R456" i="24"/>
  <c r="Q456" i="24"/>
  <c r="P456" i="24"/>
  <c r="P455" i="24" s="1"/>
  <c r="P454" i="24" s="1"/>
  <c r="O456" i="24"/>
  <c r="N456" i="24"/>
  <c r="M456" i="24"/>
  <c r="L456" i="24"/>
  <c r="L455" i="24" s="1"/>
  <c r="L454" i="24" s="1"/>
  <c r="K456" i="24"/>
  <c r="K458" i="24" s="1"/>
  <c r="K457" i="24" s="1"/>
  <c r="AI455" i="24"/>
  <c r="AJ455" i="24" s="1"/>
  <c r="AK455" i="24" s="1"/>
  <c r="AL455" i="24" s="1"/>
  <c r="AM455" i="24" s="1"/>
  <c r="AN455" i="24" s="1"/>
  <c r="AO455" i="24" s="1"/>
  <c r="AP455" i="24" s="1"/>
  <c r="AQ455" i="24" s="1"/>
  <c r="AR455" i="24" s="1"/>
  <c r="AS455" i="24" s="1"/>
  <c r="AT455" i="24" s="1"/>
  <c r="AU455" i="24" s="1"/>
  <c r="AH455" i="24"/>
  <c r="AG455" i="24"/>
  <c r="AG454" i="24" s="1"/>
  <c r="AE455" i="24"/>
  <c r="AD455" i="24"/>
  <c r="AC455" i="24"/>
  <c r="AC454" i="24" s="1"/>
  <c r="AA455" i="24"/>
  <c r="Z455" i="24"/>
  <c r="Y455" i="24"/>
  <c r="Y454" i="24" s="1"/>
  <c r="W455" i="24"/>
  <c r="V455" i="24"/>
  <c r="U455" i="24"/>
  <c r="U454" i="24" s="1"/>
  <c r="S455" i="24"/>
  <c r="R455" i="24"/>
  <c r="Q455" i="24"/>
  <c r="Q454" i="24" s="1"/>
  <c r="O455" i="24"/>
  <c r="N455" i="24"/>
  <c r="M455" i="24"/>
  <c r="M454" i="24" s="1"/>
  <c r="K455" i="24"/>
  <c r="AI454" i="24"/>
  <c r="AJ454" i="24" s="1"/>
  <c r="AK454" i="24" s="1"/>
  <c r="AL454" i="24" s="1"/>
  <c r="AM454" i="24" s="1"/>
  <c r="AN454" i="24" s="1"/>
  <c r="AO454" i="24" s="1"/>
  <c r="AP454" i="24" s="1"/>
  <c r="AQ454" i="24" s="1"/>
  <c r="AR454" i="24" s="1"/>
  <c r="AS454" i="24" s="1"/>
  <c r="AT454" i="24" s="1"/>
  <c r="AU454" i="24" s="1"/>
  <c r="AH454" i="24"/>
  <c r="AE454" i="24"/>
  <c r="AD454" i="24"/>
  <c r="AA454" i="24"/>
  <c r="Z454" i="24"/>
  <c r="W454" i="24"/>
  <c r="V454" i="24"/>
  <c r="S454" i="24"/>
  <c r="R454" i="24"/>
  <c r="O454" i="24"/>
  <c r="N454" i="24"/>
  <c r="K454" i="24"/>
  <c r="J454" i="24"/>
  <c r="I454" i="24"/>
  <c r="H454" i="24"/>
  <c r="AI453" i="24"/>
  <c r="AH453" i="24"/>
  <c r="AG453" i="24"/>
  <c r="AF453" i="24"/>
  <c r="AF451" i="24" s="1"/>
  <c r="AE453" i="24"/>
  <c r="AD453" i="24"/>
  <c r="AC453" i="24"/>
  <c r="AB453" i="24"/>
  <c r="AB451" i="24" s="1"/>
  <c r="AA453" i="24"/>
  <c r="Z453" i="24"/>
  <c r="Y453" i="24"/>
  <c r="X453" i="24"/>
  <c r="X451" i="24" s="1"/>
  <c r="W453" i="24"/>
  <c r="V453" i="24"/>
  <c r="U453" i="24"/>
  <c r="T453" i="24"/>
  <c r="T451" i="24" s="1"/>
  <c r="S453" i="24"/>
  <c r="R453" i="24"/>
  <c r="Q453" i="24"/>
  <c r="P453" i="24"/>
  <c r="P451" i="24" s="1"/>
  <c r="O453" i="24"/>
  <c r="N453" i="24"/>
  <c r="M453" i="24"/>
  <c r="L453" i="24"/>
  <c r="L451" i="24" s="1"/>
  <c r="L450" i="24" s="1"/>
  <c r="K453" i="24"/>
  <c r="AI452" i="24"/>
  <c r="AJ452" i="24" s="1"/>
  <c r="AK452" i="24" s="1"/>
  <c r="AL452" i="24" s="1"/>
  <c r="AM452" i="24" s="1"/>
  <c r="AN452" i="24" s="1"/>
  <c r="AO452" i="24" s="1"/>
  <c r="AP452" i="24" s="1"/>
  <c r="AQ452" i="24" s="1"/>
  <c r="AR452" i="24" s="1"/>
  <c r="AS452" i="24" s="1"/>
  <c r="AT452" i="24" s="1"/>
  <c r="AU452" i="24" s="1"/>
  <c r="AH452" i="24"/>
  <c r="AG452" i="24"/>
  <c r="AG451" i="24" s="1"/>
  <c r="AF452" i="24"/>
  <c r="AE452" i="24"/>
  <c r="AD452" i="24"/>
  <c r="AC452" i="24"/>
  <c r="AC451" i="24" s="1"/>
  <c r="AB452" i="24"/>
  <c r="AA452" i="24"/>
  <c r="Z452" i="24"/>
  <c r="Y452" i="24"/>
  <c r="Y451" i="24" s="1"/>
  <c r="X452" i="24"/>
  <c r="W452" i="24"/>
  <c r="V452" i="24"/>
  <c r="U452" i="24"/>
  <c r="U451" i="24" s="1"/>
  <c r="T452" i="24"/>
  <c r="S452" i="24"/>
  <c r="R452" i="24"/>
  <c r="Q452" i="24"/>
  <c r="Q451" i="24" s="1"/>
  <c r="P452" i="24"/>
  <c r="O452" i="24"/>
  <c r="N452" i="24"/>
  <c r="M452" i="24"/>
  <c r="M451" i="24" s="1"/>
  <c r="L452" i="24"/>
  <c r="K452" i="24"/>
  <c r="AI451" i="24"/>
  <c r="AJ451" i="24" s="1"/>
  <c r="AH451" i="24"/>
  <c r="AE451" i="24"/>
  <c r="AD451" i="24"/>
  <c r="AA451" i="24"/>
  <c r="Z451" i="24"/>
  <c r="W451" i="24"/>
  <c r="V451" i="24"/>
  <c r="S451" i="24"/>
  <c r="R451" i="24"/>
  <c r="O451" i="24"/>
  <c r="N451" i="24"/>
  <c r="K451" i="24"/>
  <c r="J451" i="24"/>
  <c r="I451" i="24"/>
  <c r="H451" i="24"/>
  <c r="G451" i="24"/>
  <c r="F451" i="24"/>
  <c r="D451" i="24" s="1"/>
  <c r="J450" i="24"/>
  <c r="G450" i="24"/>
  <c r="F450" i="24"/>
  <c r="E442" i="24"/>
  <c r="AI434" i="24"/>
  <c r="AH434" i="24"/>
  <c r="AG434" i="24"/>
  <c r="AF434" i="24"/>
  <c r="AE434" i="24"/>
  <c r="AD434" i="24"/>
  <c r="AC434" i="24"/>
  <c r="AB434" i="24"/>
  <c r="AA434" i="24"/>
  <c r="Z434" i="24"/>
  <c r="Y434" i="24"/>
  <c r="X434" i="24"/>
  <c r="W434" i="24"/>
  <c r="V434" i="24"/>
  <c r="U434" i="24"/>
  <c r="T434" i="24"/>
  <c r="S434" i="24"/>
  <c r="R434" i="24"/>
  <c r="Q434" i="24"/>
  <c r="P434" i="24"/>
  <c r="O434" i="24"/>
  <c r="N434" i="24"/>
  <c r="M434" i="24"/>
  <c r="L434" i="24"/>
  <c r="K434" i="24"/>
  <c r="J434" i="24"/>
  <c r="I434" i="24"/>
  <c r="H434" i="24"/>
  <c r="G434" i="24"/>
  <c r="F434" i="24"/>
  <c r="AI419" i="24"/>
  <c r="AH419" i="24"/>
  <c r="AG419" i="24"/>
  <c r="AF419" i="24"/>
  <c r="AF416" i="24" s="1"/>
  <c r="AE419" i="24"/>
  <c r="AD419" i="24"/>
  <c r="AC419" i="24"/>
  <c r="AB419" i="24"/>
  <c r="AA419" i="24"/>
  <c r="Z419" i="24"/>
  <c r="Y419" i="24"/>
  <c r="X419" i="24"/>
  <c r="X416" i="24" s="1"/>
  <c r="W419" i="24"/>
  <c r="V419" i="24"/>
  <c r="U419" i="24"/>
  <c r="T419" i="24"/>
  <c r="S419" i="24"/>
  <c r="R419" i="24"/>
  <c r="Q419" i="24"/>
  <c r="P419" i="24"/>
  <c r="P416" i="24" s="1"/>
  <c r="O419" i="24"/>
  <c r="N419" i="24"/>
  <c r="M419" i="24"/>
  <c r="L419" i="24"/>
  <c r="B419" i="24"/>
  <c r="AI418" i="24"/>
  <c r="AH418" i="24"/>
  <c r="AG418" i="24"/>
  <c r="AF418" i="24"/>
  <c r="AE418" i="24"/>
  <c r="AD418" i="24"/>
  <c r="AC418" i="24"/>
  <c r="AB418" i="24"/>
  <c r="AB416" i="24" s="1"/>
  <c r="AA418" i="24"/>
  <c r="AA416" i="24" s="1"/>
  <c r="Z418" i="24"/>
  <c r="Y418" i="24"/>
  <c r="X418" i="24"/>
  <c r="W418" i="24"/>
  <c r="V418" i="24"/>
  <c r="U418" i="24"/>
  <c r="T418" i="24"/>
  <c r="T416" i="24" s="1"/>
  <c r="S418" i="24"/>
  <c r="R418" i="24"/>
  <c r="Q418" i="24"/>
  <c r="P418" i="24"/>
  <c r="O418" i="24"/>
  <c r="N418" i="24"/>
  <c r="M418" i="24"/>
  <c r="L418" i="24"/>
  <c r="L416" i="24" s="1"/>
  <c r="B418" i="24"/>
  <c r="AI417" i="24"/>
  <c r="AH417" i="24"/>
  <c r="AH416" i="24" s="1"/>
  <c r="AG417" i="24"/>
  <c r="AF417" i="24"/>
  <c r="AE417" i="24"/>
  <c r="AE416" i="24" s="1"/>
  <c r="AD417" i="24"/>
  <c r="AD416" i="24" s="1"/>
  <c r="AC417" i="24"/>
  <c r="AB417" i="24"/>
  <c r="AA417" i="24"/>
  <c r="Z417" i="24"/>
  <c r="Y417" i="24"/>
  <c r="X417" i="24"/>
  <c r="W417" i="24"/>
  <c r="W416" i="24" s="1"/>
  <c r="V417" i="24"/>
  <c r="V416" i="24" s="1"/>
  <c r="U417" i="24"/>
  <c r="T417" i="24"/>
  <c r="S417" i="24"/>
  <c r="R417" i="24"/>
  <c r="R416" i="24" s="1"/>
  <c r="Q417" i="24"/>
  <c r="P417" i="24"/>
  <c r="O417" i="24"/>
  <c r="O416" i="24" s="1"/>
  <c r="N417" i="24"/>
  <c r="M417" i="24"/>
  <c r="L417" i="24"/>
  <c r="B417" i="24"/>
  <c r="AI416" i="24"/>
  <c r="AG416" i="24"/>
  <c r="AC416" i="24"/>
  <c r="Z416" i="24"/>
  <c r="Y416" i="24"/>
  <c r="U416" i="24"/>
  <c r="S416" i="24"/>
  <c r="Q416" i="24"/>
  <c r="N416" i="24"/>
  <c r="M416" i="24"/>
  <c r="AI398" i="24"/>
  <c r="AI397" i="24" s="1"/>
  <c r="AH398" i="24"/>
  <c r="AG398" i="24"/>
  <c r="AF398" i="24"/>
  <c r="AE398" i="24"/>
  <c r="AE397" i="24" s="1"/>
  <c r="AD398" i="24"/>
  <c r="AC398" i="24"/>
  <c r="AB398" i="24"/>
  <c r="AB397" i="24" s="1"/>
  <c r="AA398" i="24"/>
  <c r="AA397" i="24" s="1"/>
  <c r="Z398" i="24"/>
  <c r="Y398" i="24"/>
  <c r="X398" i="24"/>
  <c r="W398" i="24"/>
  <c r="W397" i="24" s="1"/>
  <c r="V398" i="24"/>
  <c r="U398" i="24"/>
  <c r="T398" i="24"/>
  <c r="T397" i="24" s="1"/>
  <c r="S398" i="24"/>
  <c r="S397" i="24" s="1"/>
  <c r="R398" i="24"/>
  <c r="Q398" i="24"/>
  <c r="P398" i="24"/>
  <c r="O398" i="24"/>
  <c r="O397" i="24" s="1"/>
  <c r="N398" i="24"/>
  <c r="M398" i="24"/>
  <c r="L398" i="24"/>
  <c r="L397" i="24" s="1"/>
  <c r="AH397" i="24"/>
  <c r="AG397" i="24"/>
  <c r="AF397" i="24"/>
  <c r="AD397" i="24"/>
  <c r="AC397" i="24"/>
  <c r="Z397" i="24"/>
  <c r="Y397" i="24"/>
  <c r="X397" i="24"/>
  <c r="V397" i="24"/>
  <c r="U397" i="24"/>
  <c r="R397" i="24"/>
  <c r="Q397" i="24"/>
  <c r="P397" i="24"/>
  <c r="N397" i="24"/>
  <c r="M397" i="24"/>
  <c r="AH388" i="24"/>
  <c r="AG388" i="24"/>
  <c r="AF388" i="24"/>
  <c r="AE388" i="24"/>
  <c r="AD388" i="24"/>
  <c r="AC388" i="24"/>
  <c r="AB388" i="24"/>
  <c r="AA388" i="24"/>
  <c r="Z388" i="24"/>
  <c r="Y388" i="24"/>
  <c r="X388" i="24"/>
  <c r="W388" i="24"/>
  <c r="V388" i="24"/>
  <c r="U388" i="24"/>
  <c r="T388" i="24"/>
  <c r="S388" i="24"/>
  <c r="R388" i="24"/>
  <c r="Q388" i="24"/>
  <c r="P388" i="24"/>
  <c r="O388" i="24"/>
  <c r="N388" i="24"/>
  <c r="M388" i="24"/>
  <c r="L388" i="24"/>
  <c r="K388" i="24"/>
  <c r="J388" i="24"/>
  <c r="I388" i="24"/>
  <c r="H388" i="24"/>
  <c r="G388" i="24"/>
  <c r="F388" i="24"/>
  <c r="F381" i="24"/>
  <c r="F409" i="24" s="1"/>
  <c r="F449" i="24" s="1"/>
  <c r="G380" i="24"/>
  <c r="G408" i="24" s="1"/>
  <c r="G448" i="24" s="1"/>
  <c r="F380" i="24"/>
  <c r="F408" i="24" s="1"/>
  <c r="F448" i="24" s="1"/>
  <c r="F370" i="24"/>
  <c r="J368" i="24"/>
  <c r="G368" i="24"/>
  <c r="F368" i="24"/>
  <c r="C367" i="24"/>
  <c r="K367" i="24" s="1"/>
  <c r="C366" i="24"/>
  <c r="K366" i="24" s="1"/>
  <c r="C365" i="24"/>
  <c r="K365" i="24" s="1"/>
  <c r="J364" i="24"/>
  <c r="I364" i="24"/>
  <c r="I368" i="24" s="1"/>
  <c r="H364" i="24"/>
  <c r="H368" i="24" s="1"/>
  <c r="G364" i="24"/>
  <c r="F364" i="24"/>
  <c r="F362" i="24"/>
  <c r="F372" i="24" s="1"/>
  <c r="F361" i="24"/>
  <c r="F371" i="24" s="1"/>
  <c r="C360" i="24"/>
  <c r="C362" i="24" s="1"/>
  <c r="J359" i="24"/>
  <c r="I359" i="24"/>
  <c r="H359" i="24"/>
  <c r="G359" i="24"/>
  <c r="F359" i="24"/>
  <c r="F363" i="24" s="1"/>
  <c r="G358" i="24"/>
  <c r="H358" i="24" s="1"/>
  <c r="I358" i="24" s="1"/>
  <c r="J358" i="24" s="1"/>
  <c r="C341" i="24"/>
  <c r="AU320" i="24"/>
  <c r="AU484" i="24" s="1"/>
  <c r="AT320" i="24"/>
  <c r="AT484" i="24" s="1"/>
  <c r="AS320" i="24"/>
  <c r="AR320" i="24"/>
  <c r="AR484" i="24" s="1"/>
  <c r="AQ320" i="24"/>
  <c r="AQ484" i="24" s="1"/>
  <c r="AP320" i="24"/>
  <c r="AP484" i="24" s="1"/>
  <c r="AO320" i="24"/>
  <c r="AO484" i="24" s="1"/>
  <c r="AN320" i="24"/>
  <c r="AN484" i="24" s="1"/>
  <c r="AM320" i="24"/>
  <c r="AM484" i="24" s="1"/>
  <c r="AL320" i="24"/>
  <c r="AL484" i="24" s="1"/>
  <c r="AK320" i="24"/>
  <c r="AJ320" i="24"/>
  <c r="AJ484" i="24" s="1"/>
  <c r="AI320" i="24"/>
  <c r="AH320" i="24"/>
  <c r="AG320" i="24"/>
  <c r="AF320" i="24"/>
  <c r="AE320" i="24"/>
  <c r="AD320" i="24"/>
  <c r="AC320" i="24"/>
  <c r="AB320" i="24"/>
  <c r="AA320" i="24"/>
  <c r="Z320" i="24"/>
  <c r="Y320" i="24"/>
  <c r="X320" i="24"/>
  <c r="W320" i="24"/>
  <c r="V320" i="24"/>
  <c r="U320" i="24"/>
  <c r="U316" i="24" s="1"/>
  <c r="T320" i="24"/>
  <c r="S320" i="24"/>
  <c r="R320" i="24"/>
  <c r="Q320" i="24"/>
  <c r="P320" i="24"/>
  <c r="O320" i="24"/>
  <c r="N320" i="24"/>
  <c r="M320" i="24"/>
  <c r="L320" i="24"/>
  <c r="K320" i="24"/>
  <c r="J320" i="24"/>
  <c r="I320" i="24"/>
  <c r="H320" i="24"/>
  <c r="G320" i="24"/>
  <c r="F320" i="24"/>
  <c r="AU319" i="24"/>
  <c r="AU483" i="24" s="1"/>
  <c r="AT319" i="24"/>
  <c r="AT483" i="24" s="1"/>
  <c r="AS319" i="24"/>
  <c r="AS483" i="24" s="1"/>
  <c r="AR319" i="24"/>
  <c r="AR483" i="24" s="1"/>
  <c r="AQ319" i="24"/>
  <c r="AQ483" i="24" s="1"/>
  <c r="AP319" i="24"/>
  <c r="AP483" i="24" s="1"/>
  <c r="AO319" i="24"/>
  <c r="AO483" i="24" s="1"/>
  <c r="AN319" i="24"/>
  <c r="AM319" i="24"/>
  <c r="AM483" i="24" s="1"/>
  <c r="AL319" i="24"/>
  <c r="AL483" i="24" s="1"/>
  <c r="AK319" i="24"/>
  <c r="AK483" i="24" s="1"/>
  <c r="AJ319" i="24"/>
  <c r="AJ483" i="24" s="1"/>
  <c r="AI319" i="24"/>
  <c r="AH319" i="24"/>
  <c r="AG319" i="24"/>
  <c r="AF319" i="24"/>
  <c r="AE319" i="24"/>
  <c r="AD319" i="24"/>
  <c r="AC319" i="24"/>
  <c r="AB319" i="24"/>
  <c r="AA319" i="24"/>
  <c r="Z319" i="24"/>
  <c r="Y319" i="24"/>
  <c r="X319" i="24"/>
  <c r="W319" i="24"/>
  <c r="V319" i="24"/>
  <c r="U319" i="24"/>
  <c r="T319" i="24"/>
  <c r="S319" i="24"/>
  <c r="R319" i="24"/>
  <c r="Q319" i="24"/>
  <c r="P319" i="24"/>
  <c r="O319" i="24"/>
  <c r="N319" i="24"/>
  <c r="M319" i="24"/>
  <c r="L319" i="24"/>
  <c r="K319" i="24"/>
  <c r="J319" i="24"/>
  <c r="I319" i="24"/>
  <c r="H319" i="24"/>
  <c r="G319" i="24"/>
  <c r="F319" i="24"/>
  <c r="AU318" i="24"/>
  <c r="AU482" i="24" s="1"/>
  <c r="AT318" i="24"/>
  <c r="AT482" i="24" s="1"/>
  <c r="AS318" i="24"/>
  <c r="AS482" i="24" s="1"/>
  <c r="AR318" i="24"/>
  <c r="AR482" i="24" s="1"/>
  <c r="AQ318" i="24"/>
  <c r="AQ482" i="24" s="1"/>
  <c r="AP318" i="24"/>
  <c r="AP482" i="24" s="1"/>
  <c r="AO318" i="24"/>
  <c r="AO482" i="24" s="1"/>
  <c r="AN318" i="24"/>
  <c r="AN482" i="24" s="1"/>
  <c r="AM318" i="24"/>
  <c r="AM482" i="24" s="1"/>
  <c r="AL318" i="24"/>
  <c r="AL482" i="24" s="1"/>
  <c r="AK318" i="24"/>
  <c r="AK482" i="24" s="1"/>
  <c r="AJ318" i="24"/>
  <c r="AI318" i="24"/>
  <c r="AH318" i="24"/>
  <c r="AG318" i="24"/>
  <c r="AF318" i="24"/>
  <c r="AE318" i="24"/>
  <c r="AD318" i="24"/>
  <c r="AC318" i="24"/>
  <c r="AB318" i="24"/>
  <c r="AA318" i="24"/>
  <c r="Z318" i="24"/>
  <c r="Y318" i="24"/>
  <c r="X318" i="24"/>
  <c r="W318" i="24"/>
  <c r="V318" i="24"/>
  <c r="U318" i="24"/>
  <c r="T318" i="24"/>
  <c r="S318" i="24"/>
  <c r="R318" i="24"/>
  <c r="Q318" i="24"/>
  <c r="P318" i="24"/>
  <c r="O318" i="24"/>
  <c r="N318" i="24"/>
  <c r="M318" i="24"/>
  <c r="L318" i="24"/>
  <c r="K318" i="24"/>
  <c r="J318" i="24"/>
  <c r="I318" i="24"/>
  <c r="H318" i="24"/>
  <c r="G318" i="24"/>
  <c r="F318" i="24"/>
  <c r="AU317" i="24"/>
  <c r="AT317" i="24"/>
  <c r="AT481" i="24" s="1"/>
  <c r="AT480" i="24" s="1"/>
  <c r="AS317" i="24"/>
  <c r="AS481" i="24" s="1"/>
  <c r="AR317" i="24"/>
  <c r="AR481" i="24" s="1"/>
  <c r="AQ317" i="24"/>
  <c r="AQ481" i="24" s="1"/>
  <c r="AQ480" i="24" s="1"/>
  <c r="AP317" i="24"/>
  <c r="AP481" i="24" s="1"/>
  <c r="AP480" i="24" s="1"/>
  <c r="AO317" i="24"/>
  <c r="AO481" i="24" s="1"/>
  <c r="AN317" i="24"/>
  <c r="AN481" i="24" s="1"/>
  <c r="AM317" i="24"/>
  <c r="AL317" i="24"/>
  <c r="AL481" i="24" s="1"/>
  <c r="AL480" i="24" s="1"/>
  <c r="AK317" i="24"/>
  <c r="AK481" i="24" s="1"/>
  <c r="AJ317" i="24"/>
  <c r="AJ481" i="24" s="1"/>
  <c r="AI317" i="24"/>
  <c r="AH317" i="24"/>
  <c r="AG317" i="24"/>
  <c r="AF317" i="24"/>
  <c r="AE317" i="24"/>
  <c r="AD317" i="24"/>
  <c r="AC317" i="24"/>
  <c r="AB317" i="24"/>
  <c r="AA317" i="24"/>
  <c r="Z317" i="24"/>
  <c r="Y317" i="24"/>
  <c r="X317" i="24"/>
  <c r="W317" i="24"/>
  <c r="V317" i="24"/>
  <c r="V316" i="24" s="1"/>
  <c r="U317" i="24"/>
  <c r="T317" i="24"/>
  <c r="S317" i="24"/>
  <c r="R317" i="24"/>
  <c r="Q317" i="24"/>
  <c r="P317" i="24"/>
  <c r="O317" i="24"/>
  <c r="N317" i="24"/>
  <c r="M317" i="24"/>
  <c r="L317" i="24"/>
  <c r="K317" i="24"/>
  <c r="K316" i="24" s="1"/>
  <c r="J317" i="24"/>
  <c r="I317" i="24"/>
  <c r="H317" i="24"/>
  <c r="G317" i="24"/>
  <c r="F317" i="24"/>
  <c r="F316" i="24" s="1"/>
  <c r="AP316" i="24"/>
  <c r="AO316" i="24"/>
  <c r="AH316" i="24"/>
  <c r="AG316" i="24"/>
  <c r="Z316" i="24"/>
  <c r="Y316" i="24"/>
  <c r="W316" i="24"/>
  <c r="R316" i="24"/>
  <c r="Q316" i="24"/>
  <c r="O316" i="24"/>
  <c r="N316" i="24"/>
  <c r="M316" i="24"/>
  <c r="J316" i="24"/>
  <c r="I316" i="24"/>
  <c r="G316" i="24"/>
  <c r="AI314" i="24"/>
  <c r="AH314" i="24"/>
  <c r="AG314" i="24"/>
  <c r="AF314" i="24"/>
  <c r="AE314" i="24"/>
  <c r="AD314" i="24"/>
  <c r="AC314" i="24"/>
  <c r="AB314" i="24"/>
  <c r="AA314" i="24"/>
  <c r="Z314" i="24"/>
  <c r="Y314" i="24"/>
  <c r="X314" i="24"/>
  <c r="W314" i="24"/>
  <c r="V314" i="24"/>
  <c r="U314" i="24"/>
  <c r="T314" i="24"/>
  <c r="S314" i="24"/>
  <c r="R314" i="24"/>
  <c r="Q314" i="24"/>
  <c r="P314" i="24"/>
  <c r="O314" i="24"/>
  <c r="N314" i="24"/>
  <c r="M314" i="24"/>
  <c r="L314" i="24"/>
  <c r="K314" i="24"/>
  <c r="J314" i="24"/>
  <c r="I314" i="24"/>
  <c r="H314" i="24"/>
  <c r="G314" i="24"/>
  <c r="F314" i="24"/>
  <c r="AI313" i="24"/>
  <c r="AH313" i="24"/>
  <c r="AG313" i="24"/>
  <c r="AF313" i="24"/>
  <c r="AE313" i="24"/>
  <c r="AD313" i="24"/>
  <c r="AC313" i="24"/>
  <c r="AB313" i="24"/>
  <c r="AA313" i="24"/>
  <c r="Z313" i="24"/>
  <c r="Y313" i="24"/>
  <c r="X313" i="24"/>
  <c r="W313" i="24"/>
  <c r="V313" i="24"/>
  <c r="U313" i="24"/>
  <c r="T313" i="24"/>
  <c r="S313" i="24"/>
  <c r="R313" i="24"/>
  <c r="Q313" i="24"/>
  <c r="P313" i="24"/>
  <c r="O313" i="24"/>
  <c r="N313" i="24"/>
  <c r="M313" i="24"/>
  <c r="L313" i="24"/>
  <c r="K313" i="24"/>
  <c r="J313" i="24"/>
  <c r="I313" i="24"/>
  <c r="H313" i="24"/>
  <c r="G313" i="24"/>
  <c r="F313" i="24"/>
  <c r="AI312" i="24"/>
  <c r="AH312" i="24"/>
  <c r="AG312" i="24"/>
  <c r="AF312" i="24"/>
  <c r="AE312" i="24"/>
  <c r="AD312" i="24"/>
  <c r="AC312" i="24"/>
  <c r="AB312" i="24"/>
  <c r="AA312" i="24"/>
  <c r="Z312" i="24"/>
  <c r="Y312" i="24"/>
  <c r="X312" i="24"/>
  <c r="W312" i="24"/>
  <c r="V312" i="24"/>
  <c r="U312" i="24"/>
  <c r="T312" i="24"/>
  <c r="S312" i="24"/>
  <c r="R312" i="24"/>
  <c r="Q312" i="24"/>
  <c r="P312" i="24"/>
  <c r="O312" i="24"/>
  <c r="N312" i="24"/>
  <c r="M312" i="24"/>
  <c r="L312" i="24"/>
  <c r="K312" i="24"/>
  <c r="J312" i="24"/>
  <c r="I312" i="24"/>
  <c r="H312" i="24"/>
  <c r="G312" i="24"/>
  <c r="F312" i="24"/>
  <c r="AI311" i="24"/>
  <c r="AH311" i="24"/>
  <c r="AG311" i="24"/>
  <c r="AF311" i="24"/>
  <c r="AE311" i="24"/>
  <c r="AD311" i="24"/>
  <c r="AC311" i="24"/>
  <c r="AB311" i="24"/>
  <c r="AA311" i="24"/>
  <c r="Z311" i="24"/>
  <c r="Y311" i="24"/>
  <c r="X311" i="24"/>
  <c r="W311" i="24"/>
  <c r="V311" i="24"/>
  <c r="U311" i="24"/>
  <c r="T311" i="24"/>
  <c r="S311" i="24"/>
  <c r="R311" i="24"/>
  <c r="Q311" i="24"/>
  <c r="P311" i="24"/>
  <c r="O311" i="24"/>
  <c r="N311" i="24"/>
  <c r="M311" i="24"/>
  <c r="L311" i="24"/>
  <c r="K311" i="24"/>
  <c r="J311" i="24"/>
  <c r="I311" i="24"/>
  <c r="H311" i="24"/>
  <c r="G311" i="24"/>
  <c r="F311" i="24"/>
  <c r="AU310" i="24"/>
  <c r="AT310" i="24"/>
  <c r="AS310" i="24"/>
  <c r="AR310" i="24"/>
  <c r="AQ310" i="24"/>
  <c r="AP310" i="24"/>
  <c r="AO310" i="24"/>
  <c r="AN310" i="24"/>
  <c r="AM310" i="24"/>
  <c r="AL310" i="24"/>
  <c r="AK310" i="24"/>
  <c r="AJ310" i="24"/>
  <c r="AU309" i="24"/>
  <c r="AT309" i="24"/>
  <c r="AS309" i="24"/>
  <c r="AR309" i="24"/>
  <c r="AQ309" i="24"/>
  <c r="AP309" i="24"/>
  <c r="AO309" i="24"/>
  <c r="AN309" i="24"/>
  <c r="AM309" i="24"/>
  <c r="AL309" i="24"/>
  <c r="AK309" i="24"/>
  <c r="AJ309" i="24"/>
  <c r="AU308" i="24"/>
  <c r="AT308" i="24"/>
  <c r="AS308" i="24"/>
  <c r="AR308" i="24"/>
  <c r="AQ308" i="24"/>
  <c r="AP308" i="24"/>
  <c r="AO308" i="24"/>
  <c r="AN308" i="24"/>
  <c r="AM308" i="24"/>
  <c r="AL308" i="24"/>
  <c r="AK308" i="24"/>
  <c r="AJ308" i="24"/>
  <c r="AU307" i="24"/>
  <c r="AT307" i="24"/>
  <c r="AS307" i="24"/>
  <c r="AR307" i="24"/>
  <c r="AQ307" i="24"/>
  <c r="AP307" i="24"/>
  <c r="AO307" i="24"/>
  <c r="AN307" i="24"/>
  <c r="AM307" i="24"/>
  <c r="AL307" i="24"/>
  <c r="AK307" i="24"/>
  <c r="AJ307" i="24"/>
  <c r="AN292" i="24"/>
  <c r="AO292" i="24" s="1"/>
  <c r="AP292" i="24" s="1"/>
  <c r="AQ292" i="24" s="1"/>
  <c r="AR292" i="24" s="1"/>
  <c r="AS292" i="24" s="1"/>
  <c r="AT292" i="24" s="1"/>
  <c r="AU292" i="24" s="1"/>
  <c r="AM292" i="24"/>
  <c r="AL292" i="24"/>
  <c r="AK292" i="24"/>
  <c r="AI285" i="24"/>
  <c r="AH285" i="24"/>
  <c r="AG285" i="24"/>
  <c r="AF285" i="24"/>
  <c r="AE285" i="24"/>
  <c r="AD285" i="24"/>
  <c r="AC285" i="24"/>
  <c r="AB285" i="24"/>
  <c r="AA285" i="24"/>
  <c r="Z285" i="24"/>
  <c r="Y285" i="24"/>
  <c r="X285" i="24"/>
  <c r="W285" i="24"/>
  <c r="V285" i="24"/>
  <c r="U285" i="24"/>
  <c r="T285" i="24"/>
  <c r="S285" i="24"/>
  <c r="R285" i="24"/>
  <c r="Q285" i="24"/>
  <c r="P285" i="24"/>
  <c r="O285" i="24"/>
  <c r="N285" i="24"/>
  <c r="M285" i="24"/>
  <c r="L285" i="24"/>
  <c r="K285" i="24"/>
  <c r="J285" i="24"/>
  <c r="I285" i="24"/>
  <c r="H285" i="24"/>
  <c r="G285" i="24"/>
  <c r="F285" i="24"/>
  <c r="B285" i="24"/>
  <c r="B320" i="24" s="1"/>
  <c r="B403" i="24" s="1"/>
  <c r="B439" i="24" s="1"/>
  <c r="AI284" i="24"/>
  <c r="AH284" i="24"/>
  <c r="AG284" i="24"/>
  <c r="AF284" i="24"/>
  <c r="AE284" i="24"/>
  <c r="AD284" i="24"/>
  <c r="AC284" i="24"/>
  <c r="AB284" i="24"/>
  <c r="AA284" i="24"/>
  <c r="Z284" i="24"/>
  <c r="Y284" i="24"/>
  <c r="X284" i="24"/>
  <c r="W284" i="24"/>
  <c r="V284" i="24"/>
  <c r="U284" i="24"/>
  <c r="T284" i="24"/>
  <c r="S284" i="24"/>
  <c r="R284" i="24"/>
  <c r="Q284" i="24"/>
  <c r="P284" i="24"/>
  <c r="O284" i="24"/>
  <c r="N284" i="24"/>
  <c r="M284" i="24"/>
  <c r="L284" i="24"/>
  <c r="K284" i="24"/>
  <c r="J284" i="24"/>
  <c r="I284" i="24"/>
  <c r="H284" i="24"/>
  <c r="G284" i="24"/>
  <c r="F284" i="24"/>
  <c r="B284" i="24"/>
  <c r="B319" i="24" s="1"/>
  <c r="B402" i="24" s="1"/>
  <c r="B438" i="24" s="1"/>
  <c r="AI283" i="24"/>
  <c r="AI281" i="24" s="1"/>
  <c r="AH283" i="24"/>
  <c r="AG283" i="24"/>
  <c r="AF283" i="24"/>
  <c r="AE283" i="24"/>
  <c r="AD283" i="24"/>
  <c r="AC283" i="24"/>
  <c r="AB283" i="24"/>
  <c r="AA283" i="24"/>
  <c r="AA281" i="24" s="1"/>
  <c r="Z283" i="24"/>
  <c r="Y283" i="24"/>
  <c r="X283" i="24"/>
  <c r="W283" i="24"/>
  <c r="V283" i="24"/>
  <c r="U283" i="24"/>
  <c r="T283" i="24"/>
  <c r="S283" i="24"/>
  <c r="S281" i="24" s="1"/>
  <c r="R283" i="24"/>
  <c r="Q283" i="24"/>
  <c r="P283" i="24"/>
  <c r="O283" i="24"/>
  <c r="N283" i="24"/>
  <c r="M283" i="24"/>
  <c r="L283" i="24"/>
  <c r="K283" i="24"/>
  <c r="K281" i="24" s="1"/>
  <c r="J283" i="24"/>
  <c r="I283" i="24"/>
  <c r="H283" i="24"/>
  <c r="G283" i="24"/>
  <c r="F283" i="24"/>
  <c r="B283" i="24"/>
  <c r="B318" i="24" s="1"/>
  <c r="B401" i="24" s="1"/>
  <c r="B437" i="24" s="1"/>
  <c r="AI282" i="24"/>
  <c r="AH282" i="24"/>
  <c r="AH281" i="24" s="1"/>
  <c r="AG282" i="24"/>
  <c r="AF282" i="24"/>
  <c r="AF281" i="24" s="1"/>
  <c r="AE282" i="24"/>
  <c r="AD282" i="24"/>
  <c r="AC282" i="24"/>
  <c r="AB282" i="24"/>
  <c r="AA282" i="24"/>
  <c r="Z282" i="24"/>
  <c r="Z281" i="24" s="1"/>
  <c r="Y282" i="24"/>
  <c r="X282" i="24"/>
  <c r="X281" i="24" s="1"/>
  <c r="W282" i="24"/>
  <c r="V282" i="24"/>
  <c r="U282" i="24"/>
  <c r="T282" i="24"/>
  <c r="S282" i="24"/>
  <c r="R282" i="24"/>
  <c r="R281" i="24" s="1"/>
  <c r="Q282" i="24"/>
  <c r="P282" i="24"/>
  <c r="O282" i="24"/>
  <c r="N282" i="24"/>
  <c r="M282" i="24"/>
  <c r="L282" i="24"/>
  <c r="K282" i="24"/>
  <c r="J282" i="24"/>
  <c r="J281" i="24" s="1"/>
  <c r="I282" i="24"/>
  <c r="H282" i="24"/>
  <c r="G282" i="24"/>
  <c r="F282" i="24"/>
  <c r="B282" i="24"/>
  <c r="B317" i="24" s="1"/>
  <c r="B400" i="24" s="1"/>
  <c r="B436" i="24" s="1"/>
  <c r="AG281" i="24"/>
  <c r="AE281" i="24"/>
  <c r="AD281" i="24"/>
  <c r="AC281" i="24"/>
  <c r="AB281" i="24"/>
  <c r="Y281" i="24"/>
  <c r="W281" i="24"/>
  <c r="V281" i="24"/>
  <c r="U281" i="24"/>
  <c r="T281" i="24"/>
  <c r="Q281" i="24"/>
  <c r="P281" i="24"/>
  <c r="O281" i="24"/>
  <c r="N281" i="24"/>
  <c r="M281" i="24"/>
  <c r="L281" i="24"/>
  <c r="I281" i="24"/>
  <c r="H281" i="24"/>
  <c r="G281" i="24"/>
  <c r="F281" i="24"/>
  <c r="AI280" i="24"/>
  <c r="AI315" i="24" s="1"/>
  <c r="AH280" i="24"/>
  <c r="AH315" i="24" s="1"/>
  <c r="AG280" i="24"/>
  <c r="AG315" i="24" s="1"/>
  <c r="AF280" i="24"/>
  <c r="AF315" i="24" s="1"/>
  <c r="AE280" i="24"/>
  <c r="AE315" i="24" s="1"/>
  <c r="AD280" i="24"/>
  <c r="AD315" i="24" s="1"/>
  <c r="AC280" i="24"/>
  <c r="AC315" i="24" s="1"/>
  <c r="AB280" i="24"/>
  <c r="AB315" i="24" s="1"/>
  <c r="AA280" i="24"/>
  <c r="AA315" i="24" s="1"/>
  <c r="Z280" i="24"/>
  <c r="Z315" i="24" s="1"/>
  <c r="Y280" i="24"/>
  <c r="Y315" i="24" s="1"/>
  <c r="X280" i="24"/>
  <c r="X315" i="24" s="1"/>
  <c r="W280" i="24"/>
  <c r="W315" i="24" s="1"/>
  <c r="V280" i="24"/>
  <c r="V315" i="24" s="1"/>
  <c r="U280" i="24"/>
  <c r="U315" i="24" s="1"/>
  <c r="T280" i="24"/>
  <c r="T315" i="24" s="1"/>
  <c r="S280" i="24"/>
  <c r="S315" i="24" s="1"/>
  <c r="R280" i="24"/>
  <c r="R315" i="24" s="1"/>
  <c r="Q280" i="24"/>
  <c r="Q315" i="24" s="1"/>
  <c r="P280" i="24"/>
  <c r="P315" i="24" s="1"/>
  <c r="O280" i="24"/>
  <c r="O315" i="24" s="1"/>
  <c r="N280" i="24"/>
  <c r="N315" i="24" s="1"/>
  <c r="M280" i="24"/>
  <c r="M315" i="24" s="1"/>
  <c r="L280" i="24"/>
  <c r="L315" i="24" s="1"/>
  <c r="K280" i="24"/>
  <c r="K315" i="24" s="1"/>
  <c r="J280" i="24"/>
  <c r="J315" i="24" s="1"/>
  <c r="I280" i="24"/>
  <c r="I315" i="24" s="1"/>
  <c r="H280" i="24"/>
  <c r="H315" i="24" s="1"/>
  <c r="G280" i="24"/>
  <c r="G315" i="24" s="1"/>
  <c r="F280" i="24"/>
  <c r="F315" i="24" s="1"/>
  <c r="B280" i="24"/>
  <c r="B315" i="24" s="1"/>
  <c r="B433" i="24" s="1"/>
  <c r="AI279" i="24"/>
  <c r="AH279" i="24"/>
  <c r="AG279" i="24"/>
  <c r="AF279" i="24"/>
  <c r="AE279" i="24"/>
  <c r="AD279" i="24"/>
  <c r="AC279" i="24"/>
  <c r="AB279" i="24"/>
  <c r="AA279" i="24"/>
  <c r="Z279" i="24"/>
  <c r="Y279" i="24"/>
  <c r="X279" i="24"/>
  <c r="W279" i="24"/>
  <c r="V279" i="24"/>
  <c r="U279" i="24"/>
  <c r="T279" i="24"/>
  <c r="S279" i="24"/>
  <c r="R279" i="24"/>
  <c r="Q279" i="24"/>
  <c r="P279" i="24"/>
  <c r="O279" i="24"/>
  <c r="N279" i="24"/>
  <c r="M279" i="24"/>
  <c r="L279" i="24"/>
  <c r="K279" i="24"/>
  <c r="J279" i="24"/>
  <c r="I279" i="24"/>
  <c r="H279" i="24"/>
  <c r="G279" i="24"/>
  <c r="F279" i="24"/>
  <c r="B279" i="24"/>
  <c r="B314" i="24" s="1"/>
  <c r="B432" i="24" s="1"/>
  <c r="AI278" i="24"/>
  <c r="AH278" i="24"/>
  <c r="AG278" i="24"/>
  <c r="AF278" i="24"/>
  <c r="AE278" i="24"/>
  <c r="AD278" i="24"/>
  <c r="AC278" i="24"/>
  <c r="AB278" i="24"/>
  <c r="AA278" i="24"/>
  <c r="Z278" i="24"/>
  <c r="Y278" i="24"/>
  <c r="X278" i="24"/>
  <c r="W278" i="24"/>
  <c r="V278" i="24"/>
  <c r="U278" i="24"/>
  <c r="T278" i="24"/>
  <c r="S278" i="24"/>
  <c r="R278" i="24"/>
  <c r="Q278" i="24"/>
  <c r="P278" i="24"/>
  <c r="O278" i="24"/>
  <c r="N278" i="24"/>
  <c r="M278" i="24"/>
  <c r="L278" i="24"/>
  <c r="K278" i="24"/>
  <c r="J278" i="24"/>
  <c r="I278" i="24"/>
  <c r="H278" i="24"/>
  <c r="G278" i="24"/>
  <c r="F278" i="24"/>
  <c r="B278" i="24"/>
  <c r="B313" i="24" s="1"/>
  <c r="B431" i="24" s="1"/>
  <c r="AI277" i="24"/>
  <c r="AH277" i="24"/>
  <c r="AG277" i="24"/>
  <c r="AF277" i="24"/>
  <c r="AE277" i="24"/>
  <c r="AD277" i="24"/>
  <c r="AC277" i="24"/>
  <c r="AB277" i="24"/>
  <c r="AA277" i="24"/>
  <c r="Z277" i="24"/>
  <c r="Y277" i="24"/>
  <c r="X277" i="24"/>
  <c r="W277" i="24"/>
  <c r="V277" i="24"/>
  <c r="U277" i="24"/>
  <c r="T277" i="24"/>
  <c r="S277" i="24"/>
  <c r="R277" i="24"/>
  <c r="Q277" i="24"/>
  <c r="P277" i="24"/>
  <c r="O277" i="24"/>
  <c r="N277" i="24"/>
  <c r="M277" i="24"/>
  <c r="L277" i="24"/>
  <c r="K277" i="24"/>
  <c r="J277" i="24"/>
  <c r="I277" i="24"/>
  <c r="H277" i="24"/>
  <c r="G277" i="24"/>
  <c r="F277" i="24"/>
  <c r="B277" i="24"/>
  <c r="B312" i="24" s="1"/>
  <c r="B430" i="24" s="1"/>
  <c r="AI276" i="24"/>
  <c r="AI275" i="24" s="1"/>
  <c r="AH276" i="24"/>
  <c r="AG276" i="24"/>
  <c r="AF276" i="24"/>
  <c r="AE276" i="24"/>
  <c r="AD276" i="24"/>
  <c r="AD275" i="24" s="1"/>
  <c r="AC276" i="24"/>
  <c r="AB276" i="24"/>
  <c r="AA276" i="24"/>
  <c r="AA275" i="24" s="1"/>
  <c r="Z276" i="24"/>
  <c r="Y276" i="24"/>
  <c r="X276" i="24"/>
  <c r="W276" i="24"/>
  <c r="V276" i="24"/>
  <c r="V275" i="24" s="1"/>
  <c r="U276" i="24"/>
  <c r="T276" i="24"/>
  <c r="S276" i="24"/>
  <c r="S275" i="24" s="1"/>
  <c r="R276" i="24"/>
  <c r="Q276" i="24"/>
  <c r="P276" i="24"/>
  <c r="O276" i="24"/>
  <c r="N276" i="24"/>
  <c r="N275" i="24" s="1"/>
  <c r="M276" i="24"/>
  <c r="L276" i="24"/>
  <c r="K276" i="24"/>
  <c r="K275" i="24" s="1"/>
  <c r="J276" i="24"/>
  <c r="I276" i="24"/>
  <c r="H276" i="24"/>
  <c r="G276" i="24"/>
  <c r="F276" i="24"/>
  <c r="F275" i="24" s="1"/>
  <c r="B276" i="24"/>
  <c r="B311" i="24" s="1"/>
  <c r="B429" i="24" s="1"/>
  <c r="AH275" i="24"/>
  <c r="AG275" i="24"/>
  <c r="AF275" i="24"/>
  <c r="AE275" i="24"/>
  <c r="AC275" i="24"/>
  <c r="AB275" i="24"/>
  <c r="Z275" i="24"/>
  <c r="Y275" i="24"/>
  <c r="X275" i="24"/>
  <c r="W275" i="24"/>
  <c r="U275" i="24"/>
  <c r="T275" i="24"/>
  <c r="R275" i="24"/>
  <c r="Q275" i="24"/>
  <c r="P275" i="24"/>
  <c r="O275" i="24"/>
  <c r="M275" i="24"/>
  <c r="L275" i="24"/>
  <c r="J275" i="24"/>
  <c r="I275" i="24"/>
  <c r="H275" i="24"/>
  <c r="G275" i="24"/>
  <c r="E275" i="24"/>
  <c r="E267" i="24"/>
  <c r="E286" i="24" s="1"/>
  <c r="F195" i="24"/>
  <c r="F221" i="24" s="1"/>
  <c r="F235" i="24" s="1"/>
  <c r="F259" i="24" s="1"/>
  <c r="F194" i="24"/>
  <c r="F220" i="24" s="1"/>
  <c r="F234" i="24" s="1"/>
  <c r="F258" i="24" s="1"/>
  <c r="L177" i="24"/>
  <c r="M177" i="24" s="1"/>
  <c r="AI176" i="24"/>
  <c r="AI226" i="24" s="1"/>
  <c r="AH176" i="24"/>
  <c r="AH226" i="24" s="1"/>
  <c r="AG176" i="24"/>
  <c r="AG226" i="24" s="1"/>
  <c r="AF176" i="24"/>
  <c r="AF226" i="24" s="1"/>
  <c r="AE176" i="24"/>
  <c r="AE226" i="24" s="1"/>
  <c r="AD176" i="24"/>
  <c r="AD226" i="24" s="1"/>
  <c r="AC176" i="24"/>
  <c r="AC226" i="24" s="1"/>
  <c r="AB176" i="24"/>
  <c r="AB226" i="24" s="1"/>
  <c r="AA176" i="24"/>
  <c r="AA226" i="24" s="1"/>
  <c r="L176" i="24"/>
  <c r="L226" i="24" s="1"/>
  <c r="K176" i="24"/>
  <c r="K226" i="24" s="1"/>
  <c r="J176" i="24"/>
  <c r="J226" i="24" s="1"/>
  <c r="I176" i="24"/>
  <c r="I226" i="24" s="1"/>
  <c r="H176" i="24"/>
  <c r="H226" i="24" s="1"/>
  <c r="G176" i="24"/>
  <c r="G226" i="24" s="1"/>
  <c r="F176" i="24"/>
  <c r="F226" i="24" s="1"/>
  <c r="AH175" i="24"/>
  <c r="AG175" i="24"/>
  <c r="AE175" i="24"/>
  <c r="AD175" i="24"/>
  <c r="AC175" i="24"/>
  <c r="J175" i="24"/>
  <c r="I175" i="24"/>
  <c r="G175" i="24"/>
  <c r="F175" i="24"/>
  <c r="AI173" i="24"/>
  <c r="AH173" i="24"/>
  <c r="AG173" i="24"/>
  <c r="AF173" i="24"/>
  <c r="AE173" i="24"/>
  <c r="AD173" i="24"/>
  <c r="AC173" i="24"/>
  <c r="AB173" i="24"/>
  <c r="AA173" i="24"/>
  <c r="Z173" i="24"/>
  <c r="Y173" i="24"/>
  <c r="X173" i="24"/>
  <c r="W173" i="24"/>
  <c r="V173" i="24"/>
  <c r="U173" i="24"/>
  <c r="T173" i="24"/>
  <c r="S173" i="24"/>
  <c r="R173" i="24"/>
  <c r="Q173" i="24"/>
  <c r="P173" i="24"/>
  <c r="O173" i="24"/>
  <c r="N173" i="24"/>
  <c r="M173" i="24"/>
  <c r="L173" i="24"/>
  <c r="K173" i="24"/>
  <c r="J173" i="24"/>
  <c r="I173" i="24"/>
  <c r="H173" i="24"/>
  <c r="G173" i="24"/>
  <c r="F173" i="24"/>
  <c r="G169" i="24"/>
  <c r="G195" i="24" s="1"/>
  <c r="G221" i="24" s="1"/>
  <c r="G235" i="24" s="1"/>
  <c r="G259" i="24" s="1"/>
  <c r="G293" i="24" s="1"/>
  <c r="G381" i="24" s="1"/>
  <c r="G409" i="24" s="1"/>
  <c r="G449" i="24" s="1"/>
  <c r="G168" i="24"/>
  <c r="G194" i="24" s="1"/>
  <c r="G220" i="24" s="1"/>
  <c r="G234" i="24" s="1"/>
  <c r="G258" i="24" s="1"/>
  <c r="L152" i="24"/>
  <c r="M152" i="24" s="1"/>
  <c r="AI151" i="24"/>
  <c r="AH151" i="24"/>
  <c r="AG151" i="24"/>
  <c r="AF151" i="24"/>
  <c r="AE151" i="24"/>
  <c r="AD151" i="24"/>
  <c r="AC151" i="24"/>
  <c r="AB151" i="24"/>
  <c r="AA151" i="24"/>
  <c r="L151" i="24"/>
  <c r="K151" i="24"/>
  <c r="J151" i="24"/>
  <c r="I151" i="24"/>
  <c r="H151" i="24"/>
  <c r="G151" i="24"/>
  <c r="F151" i="24"/>
  <c r="AI150" i="24"/>
  <c r="AH150" i="24"/>
  <c r="AH201" i="24" s="1"/>
  <c r="AG150" i="24"/>
  <c r="AG201" i="24" s="1"/>
  <c r="AF150" i="24"/>
  <c r="AE150" i="24"/>
  <c r="AE201" i="24" s="1"/>
  <c r="AD150" i="24"/>
  <c r="AD201" i="24" s="1"/>
  <c r="AC150" i="24"/>
  <c r="AC201" i="24" s="1"/>
  <c r="AB150" i="24"/>
  <c r="AA150" i="24"/>
  <c r="L150" i="24"/>
  <c r="K150" i="24"/>
  <c r="J150" i="24"/>
  <c r="J201" i="24" s="1"/>
  <c r="I150" i="24"/>
  <c r="I201" i="24" s="1"/>
  <c r="H150" i="24"/>
  <c r="G150" i="24"/>
  <c r="G201" i="24" s="1"/>
  <c r="F150" i="24"/>
  <c r="F201" i="24" s="1"/>
  <c r="AI148" i="24"/>
  <c r="AI199" i="24" s="1"/>
  <c r="AH148" i="24"/>
  <c r="AH199" i="24" s="1"/>
  <c r="AG148" i="24"/>
  <c r="AG199" i="24" s="1"/>
  <c r="AF148" i="24"/>
  <c r="AF199" i="24" s="1"/>
  <c r="AE148" i="24"/>
  <c r="AE199" i="24" s="1"/>
  <c r="AD148" i="24"/>
  <c r="AD199" i="24" s="1"/>
  <c r="AC148" i="24"/>
  <c r="AC199" i="24" s="1"/>
  <c r="AB148" i="24"/>
  <c r="AB199" i="24" s="1"/>
  <c r="AA148" i="24"/>
  <c r="AA199" i="24" s="1"/>
  <c r="Z148" i="24"/>
  <c r="Z199" i="24" s="1"/>
  <c r="Y148" i="24"/>
  <c r="Y199" i="24" s="1"/>
  <c r="X148" i="24"/>
  <c r="X199" i="24" s="1"/>
  <c r="W148" i="24"/>
  <c r="W199" i="24" s="1"/>
  <c r="V148" i="24"/>
  <c r="V199" i="24" s="1"/>
  <c r="U148" i="24"/>
  <c r="U199" i="24" s="1"/>
  <c r="T148" i="24"/>
  <c r="T199" i="24" s="1"/>
  <c r="S148" i="24"/>
  <c r="S199" i="24" s="1"/>
  <c r="R148" i="24"/>
  <c r="R199" i="24" s="1"/>
  <c r="Q148" i="24"/>
  <c r="Q199" i="24" s="1"/>
  <c r="P148" i="24"/>
  <c r="P199" i="24" s="1"/>
  <c r="O148" i="24"/>
  <c r="O199" i="24" s="1"/>
  <c r="N148" i="24"/>
  <c r="N199" i="24" s="1"/>
  <c r="M148" i="24"/>
  <c r="M199" i="24" s="1"/>
  <c r="L148" i="24"/>
  <c r="L199" i="24" s="1"/>
  <c r="K148" i="24"/>
  <c r="K199" i="24" s="1"/>
  <c r="J148" i="24"/>
  <c r="J199" i="24" s="1"/>
  <c r="I148" i="24"/>
  <c r="I199" i="24" s="1"/>
  <c r="H148" i="24"/>
  <c r="H199" i="24" s="1"/>
  <c r="G148" i="24"/>
  <c r="G199" i="24" s="1"/>
  <c r="F148" i="24"/>
  <c r="F199" i="24" s="1"/>
  <c r="G144" i="24"/>
  <c r="H144" i="24" s="1"/>
  <c r="I144" i="24" s="1"/>
  <c r="J144" i="24" s="1"/>
  <c r="K144" i="24" s="1"/>
  <c r="L144" i="24" s="1"/>
  <c r="M144" i="24" s="1"/>
  <c r="N144" i="24" s="1"/>
  <c r="O144" i="24" s="1"/>
  <c r="P144" i="24" s="1"/>
  <c r="Q144" i="24" s="1"/>
  <c r="R144" i="24" s="1"/>
  <c r="S144" i="24" s="1"/>
  <c r="T144" i="24" s="1"/>
  <c r="U144" i="24" s="1"/>
  <c r="V144" i="24" s="1"/>
  <c r="W144" i="24" s="1"/>
  <c r="X144" i="24" s="1"/>
  <c r="Y144" i="24" s="1"/>
  <c r="Z144" i="24" s="1"/>
  <c r="AA144" i="24" s="1"/>
  <c r="AB144" i="24" s="1"/>
  <c r="AC144" i="24" s="1"/>
  <c r="AD144" i="24" s="1"/>
  <c r="AE144" i="24" s="1"/>
  <c r="AF144" i="24" s="1"/>
  <c r="AG144" i="24" s="1"/>
  <c r="AH144" i="24" s="1"/>
  <c r="AI144" i="24" s="1"/>
  <c r="G143" i="24"/>
  <c r="H143" i="24" s="1"/>
  <c r="I143" i="24" s="1"/>
  <c r="J143" i="24" s="1"/>
  <c r="K143" i="24" s="1"/>
  <c r="L143" i="24" s="1"/>
  <c r="M143" i="24" s="1"/>
  <c r="N143" i="24" s="1"/>
  <c r="O143" i="24" s="1"/>
  <c r="P143" i="24" s="1"/>
  <c r="Q143" i="24" s="1"/>
  <c r="R143" i="24" s="1"/>
  <c r="S143" i="24" s="1"/>
  <c r="T143" i="24" s="1"/>
  <c r="U143" i="24" s="1"/>
  <c r="V143" i="24" s="1"/>
  <c r="W143" i="24" s="1"/>
  <c r="X143" i="24" s="1"/>
  <c r="Y143" i="24" s="1"/>
  <c r="Z143" i="24" s="1"/>
  <c r="AA143" i="24" s="1"/>
  <c r="AB143" i="24" s="1"/>
  <c r="AC143" i="24" s="1"/>
  <c r="AD143" i="24" s="1"/>
  <c r="AE143" i="24" s="1"/>
  <c r="AF143" i="24" s="1"/>
  <c r="AG143" i="24" s="1"/>
  <c r="AH143" i="24" s="1"/>
  <c r="AI143" i="24" s="1"/>
  <c r="B100" i="24"/>
  <c r="F60" i="24"/>
  <c r="F83" i="24" s="1"/>
  <c r="F95" i="24" s="1"/>
  <c r="F118" i="24" s="1"/>
  <c r="F59" i="24"/>
  <c r="F82" i="24" s="1"/>
  <c r="F94" i="24" s="1"/>
  <c r="F117" i="24" s="1"/>
  <c r="H56" i="24"/>
  <c r="H190" i="24" s="1"/>
  <c r="G56" i="24"/>
  <c r="G190" i="24" s="1"/>
  <c r="F56" i="24"/>
  <c r="F190" i="24" s="1"/>
  <c r="H55" i="24"/>
  <c r="H189" i="24" s="1"/>
  <c r="G55" i="24"/>
  <c r="G189" i="24" s="1"/>
  <c r="F55" i="24"/>
  <c r="F189" i="24" s="1"/>
  <c r="L54" i="24"/>
  <c r="L188" i="24" s="1"/>
  <c r="K54" i="24"/>
  <c r="K188" i="24" s="1"/>
  <c r="J54" i="24"/>
  <c r="J188" i="24" s="1"/>
  <c r="I54" i="24"/>
  <c r="I188" i="24" s="1"/>
  <c r="H54" i="24"/>
  <c r="H188" i="24" s="1"/>
  <c r="G54" i="24"/>
  <c r="G188" i="24" s="1"/>
  <c r="F54" i="24"/>
  <c r="F188" i="24" s="1"/>
  <c r="J53" i="24"/>
  <c r="J187" i="24" s="1"/>
  <c r="I53" i="24"/>
  <c r="I187" i="24" s="1"/>
  <c r="H53" i="24"/>
  <c r="H187" i="24" s="1"/>
  <c r="G53" i="24"/>
  <c r="G187" i="24" s="1"/>
  <c r="F53" i="24"/>
  <c r="F187" i="24" s="1"/>
  <c r="H52" i="24"/>
  <c r="H186" i="24" s="1"/>
  <c r="G52" i="24"/>
  <c r="G186" i="24" s="1"/>
  <c r="F52" i="24"/>
  <c r="F186" i="24" s="1"/>
  <c r="H51" i="24"/>
  <c r="G51" i="24"/>
  <c r="F51" i="24"/>
  <c r="H50" i="24"/>
  <c r="H184" i="24" s="1"/>
  <c r="G50" i="24"/>
  <c r="G184" i="24" s="1"/>
  <c r="F50" i="24"/>
  <c r="F184" i="24" s="1"/>
  <c r="J49" i="24"/>
  <c r="J183" i="24" s="1"/>
  <c r="I49" i="24"/>
  <c r="I183" i="24" s="1"/>
  <c r="H49" i="24"/>
  <c r="H183" i="24" s="1"/>
  <c r="G49" i="24"/>
  <c r="G183" i="24" s="1"/>
  <c r="F49" i="24"/>
  <c r="F183" i="24" s="1"/>
  <c r="F182" i="24" s="1"/>
  <c r="F181" i="24" s="1"/>
  <c r="H48" i="24"/>
  <c r="H47" i="24" s="1"/>
  <c r="G48" i="24"/>
  <c r="G47" i="24" s="1"/>
  <c r="F48" i="24"/>
  <c r="F47" i="24"/>
  <c r="H46" i="24"/>
  <c r="H180" i="24" s="1"/>
  <c r="G46" i="24"/>
  <c r="G180" i="24" s="1"/>
  <c r="F46" i="24"/>
  <c r="F180" i="24" s="1"/>
  <c r="J45" i="24"/>
  <c r="J179" i="24" s="1"/>
  <c r="I45" i="24"/>
  <c r="I179" i="24" s="1"/>
  <c r="H45" i="24"/>
  <c r="H179" i="24" s="1"/>
  <c r="G45" i="24"/>
  <c r="G179" i="24" s="1"/>
  <c r="F45" i="24"/>
  <c r="F179" i="24" s="1"/>
  <c r="H44" i="24"/>
  <c r="H178" i="24" s="1"/>
  <c r="G44" i="24"/>
  <c r="G178" i="24" s="1"/>
  <c r="F44" i="24"/>
  <c r="F178" i="24" s="1"/>
  <c r="B44" i="24"/>
  <c r="I43" i="24"/>
  <c r="H43" i="24"/>
  <c r="G43" i="24"/>
  <c r="F43" i="24"/>
  <c r="F174" i="24" s="1"/>
  <c r="F224" i="24" s="1"/>
  <c r="I42" i="24"/>
  <c r="I172" i="24" s="1"/>
  <c r="H42" i="24"/>
  <c r="H172" i="24" s="1"/>
  <c r="G42" i="24"/>
  <c r="G172" i="24" s="1"/>
  <c r="F42" i="24"/>
  <c r="F172" i="24" s="1"/>
  <c r="G39" i="24"/>
  <c r="G60" i="24" s="1"/>
  <c r="G83" i="24" s="1"/>
  <c r="G95" i="24" s="1"/>
  <c r="G118" i="24" s="1"/>
  <c r="H38" i="24"/>
  <c r="I38" i="24" s="1"/>
  <c r="G38" i="24"/>
  <c r="G59" i="24" s="1"/>
  <c r="G82" i="24" s="1"/>
  <c r="G94" i="24" s="1"/>
  <c r="G117" i="24" s="1"/>
  <c r="I35" i="24"/>
  <c r="H35" i="24"/>
  <c r="G35" i="24"/>
  <c r="G165" i="24" s="1"/>
  <c r="G215" i="24" s="1"/>
  <c r="G253" i="24" s="1"/>
  <c r="G274" i="24" s="1"/>
  <c r="F35" i="24"/>
  <c r="I34" i="24"/>
  <c r="H34" i="24"/>
  <c r="H164" i="24" s="1"/>
  <c r="H214" i="24" s="1"/>
  <c r="H252" i="24" s="1"/>
  <c r="H273" i="24" s="1"/>
  <c r="G34" i="24"/>
  <c r="F34" i="24"/>
  <c r="H33" i="24"/>
  <c r="I33" i="24" s="1"/>
  <c r="G33" i="24"/>
  <c r="G163" i="24" s="1"/>
  <c r="G213" i="24" s="1"/>
  <c r="G251" i="24" s="1"/>
  <c r="G272" i="24" s="1"/>
  <c r="F33" i="24"/>
  <c r="F163" i="24" s="1"/>
  <c r="F213" i="24" s="1"/>
  <c r="F251" i="24" s="1"/>
  <c r="F272" i="24" s="1"/>
  <c r="I32" i="24"/>
  <c r="I162" i="24" s="1"/>
  <c r="I212" i="24" s="1"/>
  <c r="I250" i="24" s="1"/>
  <c r="I271" i="24" s="1"/>
  <c r="H32" i="24"/>
  <c r="G32" i="24"/>
  <c r="F32" i="24"/>
  <c r="H31" i="24"/>
  <c r="G31" i="24"/>
  <c r="G161" i="24" s="1"/>
  <c r="G211" i="24" s="1"/>
  <c r="G249" i="24" s="1"/>
  <c r="F31" i="24"/>
  <c r="I30" i="24"/>
  <c r="H30" i="24"/>
  <c r="H72" i="24" s="1"/>
  <c r="H107" i="24" s="1"/>
  <c r="G30" i="24"/>
  <c r="F30" i="24"/>
  <c r="H29" i="24"/>
  <c r="I29" i="24" s="1"/>
  <c r="G29" i="24"/>
  <c r="G159" i="24" s="1"/>
  <c r="G209" i="24" s="1"/>
  <c r="F29" i="24"/>
  <c r="F159" i="24" s="1"/>
  <c r="F209" i="24" s="1"/>
  <c r="I28" i="24"/>
  <c r="H28" i="24"/>
  <c r="G28" i="24"/>
  <c r="F28" i="24"/>
  <c r="G27" i="24"/>
  <c r="G26" i="24" s="1"/>
  <c r="F27" i="24"/>
  <c r="F26" i="24" s="1"/>
  <c r="H25" i="24"/>
  <c r="G25" i="24"/>
  <c r="G155" i="24" s="1"/>
  <c r="G205" i="24" s="1"/>
  <c r="G243" i="24" s="1"/>
  <c r="G266" i="24" s="1"/>
  <c r="F25" i="24"/>
  <c r="F155" i="24" s="1"/>
  <c r="F205" i="24" s="1"/>
  <c r="F243" i="24" s="1"/>
  <c r="F266" i="24" s="1"/>
  <c r="I24" i="24"/>
  <c r="H24" i="24"/>
  <c r="H154" i="24" s="1"/>
  <c r="H204" i="24" s="1"/>
  <c r="H242" i="24" s="1"/>
  <c r="H265" i="24" s="1"/>
  <c r="G24" i="24"/>
  <c r="G154" i="24" s="1"/>
  <c r="G204" i="24" s="1"/>
  <c r="G242" i="24" s="1"/>
  <c r="G265" i="24" s="1"/>
  <c r="F24" i="24"/>
  <c r="F154" i="24" s="1"/>
  <c r="F204" i="24" s="1"/>
  <c r="F242" i="24" s="1"/>
  <c r="F265" i="24" s="1"/>
  <c r="H23" i="24"/>
  <c r="G23" i="24"/>
  <c r="G153" i="24" s="1"/>
  <c r="G203" i="24" s="1"/>
  <c r="G241" i="24" s="1"/>
  <c r="G264" i="24" s="1"/>
  <c r="F23" i="24"/>
  <c r="F153" i="24" s="1"/>
  <c r="F203" i="24" s="1"/>
  <c r="F241" i="24" s="1"/>
  <c r="F264" i="24" s="1"/>
  <c r="H22" i="24"/>
  <c r="G22" i="24"/>
  <c r="F22" i="24"/>
  <c r="I21" i="24"/>
  <c r="I147" i="24" s="1"/>
  <c r="H21" i="24"/>
  <c r="H147" i="24" s="1"/>
  <c r="G21" i="24"/>
  <c r="G147" i="24" s="1"/>
  <c r="F21" i="24"/>
  <c r="F147" i="24" s="1"/>
  <c r="G20" i="24"/>
  <c r="G19" i="24" s="1"/>
  <c r="G36" i="24" s="1"/>
  <c r="H18" i="24"/>
  <c r="I18" i="24" s="1"/>
  <c r="J18" i="24" s="1"/>
  <c r="K18" i="24" s="1"/>
  <c r="L18" i="24" s="1"/>
  <c r="M18" i="24" s="1"/>
  <c r="N18" i="24" s="1"/>
  <c r="O18" i="24" s="1"/>
  <c r="P18" i="24" s="1"/>
  <c r="Q18" i="24" s="1"/>
  <c r="R18" i="24" s="1"/>
  <c r="S18" i="24" s="1"/>
  <c r="T18" i="24" s="1"/>
  <c r="U18" i="24" s="1"/>
  <c r="V18" i="24" s="1"/>
  <c r="W18" i="24" s="1"/>
  <c r="X18" i="24" s="1"/>
  <c r="Y18" i="24" s="1"/>
  <c r="Z18" i="24" s="1"/>
  <c r="AA18" i="24" s="1"/>
  <c r="AB18" i="24" s="1"/>
  <c r="AC18" i="24" s="1"/>
  <c r="AD18" i="24" s="1"/>
  <c r="AE18" i="24" s="1"/>
  <c r="AF18" i="24" s="1"/>
  <c r="AG18" i="24" s="1"/>
  <c r="AH18" i="24" s="1"/>
  <c r="AI18" i="24" s="1"/>
  <c r="G18" i="24"/>
  <c r="H17" i="24"/>
  <c r="I17" i="24" s="1"/>
  <c r="J17" i="24" s="1"/>
  <c r="K17" i="24" s="1"/>
  <c r="L17" i="24" s="1"/>
  <c r="M17" i="24" s="1"/>
  <c r="N17" i="24" s="1"/>
  <c r="O17" i="24" s="1"/>
  <c r="P17" i="24" s="1"/>
  <c r="Q17" i="24" s="1"/>
  <c r="R17" i="24" s="1"/>
  <c r="S17" i="24" s="1"/>
  <c r="T17" i="24" s="1"/>
  <c r="U17" i="24" s="1"/>
  <c r="V17" i="24" s="1"/>
  <c r="W17" i="24" s="1"/>
  <c r="X17" i="24" s="1"/>
  <c r="Y17" i="24" s="1"/>
  <c r="Z17" i="24" s="1"/>
  <c r="AA17" i="24" s="1"/>
  <c r="AB17" i="24" s="1"/>
  <c r="AC17" i="24" s="1"/>
  <c r="AD17" i="24" s="1"/>
  <c r="AE17" i="24" s="1"/>
  <c r="AF17" i="24" s="1"/>
  <c r="AG17" i="24" s="1"/>
  <c r="AH17" i="24" s="1"/>
  <c r="AI17" i="24" s="1"/>
  <c r="G17" i="24"/>
  <c r="E4" i="24"/>
  <c r="G474" i="43"/>
  <c r="H474" i="43"/>
  <c r="I474" i="43"/>
  <c r="J474" i="43"/>
  <c r="F474" i="43"/>
  <c r="L467" i="43"/>
  <c r="M467" i="43"/>
  <c r="N467" i="43"/>
  <c r="O467" i="43"/>
  <c r="P467" i="43"/>
  <c r="Q467" i="43"/>
  <c r="R467" i="43"/>
  <c r="S467" i="43"/>
  <c r="T467" i="43"/>
  <c r="U467" i="43"/>
  <c r="V467" i="43"/>
  <c r="W467" i="43"/>
  <c r="X467" i="43"/>
  <c r="Y467" i="43"/>
  <c r="Z467" i="43"/>
  <c r="AA467" i="43"/>
  <c r="AB467" i="43"/>
  <c r="AC467" i="43"/>
  <c r="AD467" i="43"/>
  <c r="AE467" i="43"/>
  <c r="AF467" i="43"/>
  <c r="AG467" i="43"/>
  <c r="AH467" i="43"/>
  <c r="AI467" i="43"/>
  <c r="K467" i="43"/>
  <c r="G310" i="43"/>
  <c r="H310" i="43"/>
  <c r="I310" i="43"/>
  <c r="J310" i="43"/>
  <c r="F310" i="43"/>
  <c r="L303" i="43"/>
  <c r="M303" i="43"/>
  <c r="N303" i="43"/>
  <c r="O303" i="43"/>
  <c r="P303" i="43"/>
  <c r="Q303" i="43"/>
  <c r="R303" i="43"/>
  <c r="S303" i="43"/>
  <c r="T303" i="43"/>
  <c r="U303" i="43"/>
  <c r="V303" i="43"/>
  <c r="W303" i="43"/>
  <c r="X303" i="43"/>
  <c r="Y303" i="43"/>
  <c r="Z303" i="43"/>
  <c r="AA303" i="43"/>
  <c r="AB303" i="43"/>
  <c r="AC303" i="43"/>
  <c r="AD303" i="43"/>
  <c r="AE303" i="43"/>
  <c r="AF303" i="43"/>
  <c r="AG303" i="43"/>
  <c r="AH303" i="43"/>
  <c r="AI303" i="43"/>
  <c r="K303" i="43"/>
  <c r="L295" i="43"/>
  <c r="M295" i="43"/>
  <c r="N295" i="43"/>
  <c r="O295" i="43"/>
  <c r="P295" i="43"/>
  <c r="Q295" i="43"/>
  <c r="R295" i="43"/>
  <c r="S295" i="43"/>
  <c r="T295" i="43"/>
  <c r="U295" i="43"/>
  <c r="V295" i="43"/>
  <c r="W295" i="43"/>
  <c r="X295" i="43"/>
  <c r="Y295" i="43"/>
  <c r="Z295" i="43"/>
  <c r="AA295" i="43"/>
  <c r="AB295" i="43"/>
  <c r="AC295" i="43"/>
  <c r="AD295" i="43"/>
  <c r="AE295" i="43"/>
  <c r="AF295" i="43"/>
  <c r="AG295" i="43"/>
  <c r="AH295" i="43"/>
  <c r="AI295" i="43"/>
  <c r="K295" i="43"/>
  <c r="C450" i="43"/>
  <c r="AI466" i="43"/>
  <c r="O470" i="43"/>
  <c r="F355" i="43"/>
  <c r="C404" i="43"/>
  <c r="F354" i="43" s="1"/>
  <c r="M441" i="43"/>
  <c r="N441" i="43"/>
  <c r="O441" i="43" s="1"/>
  <c r="P441" i="43" s="1"/>
  <c r="Q441" i="43" s="1"/>
  <c r="R441" i="43" s="1"/>
  <c r="S441" i="43" s="1"/>
  <c r="T441" i="43" s="1"/>
  <c r="U441" i="43" s="1"/>
  <c r="V441" i="43" s="1"/>
  <c r="W441" i="43" s="1"/>
  <c r="X441" i="43" s="1"/>
  <c r="Y441" i="43" s="1"/>
  <c r="Z441" i="43" s="1"/>
  <c r="AA441" i="43" s="1"/>
  <c r="AB441" i="43" s="1"/>
  <c r="AC441" i="43" s="1"/>
  <c r="AD441" i="43" s="1"/>
  <c r="AE441" i="43" s="1"/>
  <c r="AF441" i="43" s="1"/>
  <c r="AG441" i="43" s="1"/>
  <c r="AH441" i="43" s="1"/>
  <c r="AI441" i="43" s="1"/>
  <c r="L441" i="43"/>
  <c r="K441" i="43"/>
  <c r="F294" i="43"/>
  <c r="F60" i="36"/>
  <c r="F59" i="36"/>
  <c r="G4" i="36"/>
  <c r="H4" i="36"/>
  <c r="I4" i="36"/>
  <c r="J4" i="36"/>
  <c r="K4" i="36"/>
  <c r="L4" i="36"/>
  <c r="M4" i="36"/>
  <c r="N4" i="36"/>
  <c r="O4" i="36"/>
  <c r="P4" i="36"/>
  <c r="Q4" i="36"/>
  <c r="R4" i="36"/>
  <c r="S4" i="36"/>
  <c r="T4" i="36"/>
  <c r="U4" i="36"/>
  <c r="V4" i="36"/>
  <c r="W4" i="36"/>
  <c r="X4" i="36"/>
  <c r="Y4" i="36"/>
  <c r="Z4" i="36"/>
  <c r="AA4" i="36"/>
  <c r="AB4" i="36"/>
  <c r="AC4" i="36"/>
  <c r="AD4" i="36"/>
  <c r="F4" i="36"/>
  <c r="F9" i="36"/>
  <c r="F6" i="36"/>
  <c r="K120" i="43"/>
  <c r="K262" i="43"/>
  <c r="K261" i="43"/>
  <c r="L261" i="43"/>
  <c r="L260" i="43" s="1"/>
  <c r="M261" i="43"/>
  <c r="N261" i="43"/>
  <c r="O261" i="43"/>
  <c r="P261" i="43"/>
  <c r="P260" i="43" s="1"/>
  <c r="Q261" i="43"/>
  <c r="R261" i="43"/>
  <c r="S261" i="43"/>
  <c r="S260" i="43" s="1"/>
  <c r="T261" i="43"/>
  <c r="T260" i="43" s="1"/>
  <c r="U261" i="43"/>
  <c r="V261" i="43"/>
  <c r="W261" i="43"/>
  <c r="X261" i="43"/>
  <c r="X260" i="43" s="1"/>
  <c r="Y261" i="43"/>
  <c r="Z261" i="43"/>
  <c r="AA261" i="43"/>
  <c r="AA260" i="43" s="1"/>
  <c r="AB261" i="43"/>
  <c r="AB260" i="43" s="1"/>
  <c r="AC261" i="43"/>
  <c r="AD261" i="43"/>
  <c r="AE261" i="43"/>
  <c r="AF261" i="43"/>
  <c r="AF260" i="43" s="1"/>
  <c r="AG261" i="43"/>
  <c r="AH261" i="43"/>
  <c r="AI261" i="43"/>
  <c r="AI260" i="43" s="1"/>
  <c r="F261" i="43"/>
  <c r="G261" i="43"/>
  <c r="H261" i="43"/>
  <c r="H260" i="43" s="1"/>
  <c r="I261" i="43"/>
  <c r="J261" i="43"/>
  <c r="K260" i="43"/>
  <c r="G260" i="43"/>
  <c r="I260" i="43"/>
  <c r="J260" i="43"/>
  <c r="M260" i="43"/>
  <c r="N260" i="43"/>
  <c r="O260" i="43"/>
  <c r="Q260" i="43"/>
  <c r="R260" i="43"/>
  <c r="U260" i="43"/>
  <c r="V260" i="43"/>
  <c r="W260" i="43"/>
  <c r="Y260" i="43"/>
  <c r="Z260" i="43"/>
  <c r="AC260" i="43"/>
  <c r="AD260" i="43"/>
  <c r="AE260" i="43"/>
  <c r="AG260" i="43"/>
  <c r="AH260" i="43"/>
  <c r="F260" i="43"/>
  <c r="G17" i="43"/>
  <c r="G18" i="43"/>
  <c r="G21" i="43"/>
  <c r="G20" i="43" s="1"/>
  <c r="G19" i="43" s="1"/>
  <c r="G22" i="43"/>
  <c r="G85" i="43" s="1"/>
  <c r="G23" i="43"/>
  <c r="G153" i="43" s="1"/>
  <c r="G24" i="43"/>
  <c r="G25" i="43"/>
  <c r="G155" i="43" s="1"/>
  <c r="G28" i="43"/>
  <c r="G158" i="43" s="1"/>
  <c r="G29" i="43"/>
  <c r="G30" i="43"/>
  <c r="G31" i="43"/>
  <c r="G161" i="43" s="1"/>
  <c r="G32" i="43"/>
  <c r="G33" i="43"/>
  <c r="G34" i="43"/>
  <c r="G35" i="43"/>
  <c r="G165" i="43" s="1"/>
  <c r="G38" i="43"/>
  <c r="G59" i="43" s="1"/>
  <c r="G82" i="43" s="1"/>
  <c r="G94" i="43" s="1"/>
  <c r="G117" i="43" s="1"/>
  <c r="G39" i="43"/>
  <c r="G60" i="43" s="1"/>
  <c r="G83" i="43" s="1"/>
  <c r="G95" i="43" s="1"/>
  <c r="G118" i="43" s="1"/>
  <c r="G42" i="43"/>
  <c r="G41" i="43" s="1"/>
  <c r="G43" i="43"/>
  <c r="G64" i="43" s="1"/>
  <c r="G44" i="43"/>
  <c r="G65" i="43" s="1"/>
  <c r="G100" i="43" s="1"/>
  <c r="G45" i="43"/>
  <c r="G179" i="43" s="1"/>
  <c r="G46" i="43"/>
  <c r="G180" i="43" s="1"/>
  <c r="G49" i="43"/>
  <c r="G50" i="43"/>
  <c r="G51" i="43"/>
  <c r="G52" i="43"/>
  <c r="G53" i="43"/>
  <c r="G187" i="43" s="1"/>
  <c r="G54" i="43"/>
  <c r="G75" i="43" s="1"/>
  <c r="G110" i="43" s="1"/>
  <c r="G132" i="43" s="1"/>
  <c r="G55" i="43"/>
  <c r="G56" i="43"/>
  <c r="G77" i="43" s="1"/>
  <c r="G112" i="43" s="1"/>
  <c r="G134" i="43" s="1"/>
  <c r="G63" i="43"/>
  <c r="G70" i="43"/>
  <c r="G105" i="43" s="1"/>
  <c r="G71" i="43"/>
  <c r="G106" i="43" s="1"/>
  <c r="G130" i="43" s="1"/>
  <c r="G72" i="43"/>
  <c r="G73" i="43"/>
  <c r="G108" i="43" s="1"/>
  <c r="G76" i="43"/>
  <c r="G88" i="43"/>
  <c r="G89" i="43"/>
  <c r="G98" i="43"/>
  <c r="G107" i="43"/>
  <c r="G111" i="43"/>
  <c r="G133" i="43" s="1"/>
  <c r="G121" i="43"/>
  <c r="G143" i="43"/>
  <c r="G144" i="43"/>
  <c r="G147" i="43"/>
  <c r="G148" i="43"/>
  <c r="G149" i="43"/>
  <c r="G200" i="43" s="1"/>
  <c r="G151" i="43"/>
  <c r="G154" i="43"/>
  <c r="G159" i="43"/>
  <c r="G160" i="43"/>
  <c r="G228" i="43" s="1"/>
  <c r="G162" i="43"/>
  <c r="G163" i="43"/>
  <c r="G213" i="43" s="1"/>
  <c r="G251" i="43" s="1"/>
  <c r="G272" i="43" s="1"/>
  <c r="G164" i="43"/>
  <c r="G168" i="43"/>
  <c r="G169" i="43"/>
  <c r="G195" i="43" s="1"/>
  <c r="G221" i="43" s="1"/>
  <c r="G235" i="43" s="1"/>
  <c r="G259" i="43" s="1"/>
  <c r="G293" i="43" s="1"/>
  <c r="G381" i="43" s="1"/>
  <c r="G409" i="43" s="1"/>
  <c r="G449" i="43" s="1"/>
  <c r="G172" i="43"/>
  <c r="G173" i="43"/>
  <c r="G199" i="43" s="1"/>
  <c r="G174" i="43"/>
  <c r="G176" i="43"/>
  <c r="G175" i="43" s="1"/>
  <c r="G224" i="43" s="1"/>
  <c r="G178" i="43"/>
  <c r="G183" i="43"/>
  <c r="G184" i="43"/>
  <c r="G209" i="43" s="1"/>
  <c r="G185" i="43"/>
  <c r="G186" i="43"/>
  <c r="G188" i="43"/>
  <c r="G189" i="43"/>
  <c r="G194" i="43"/>
  <c r="G220" i="43" s="1"/>
  <c r="G234" i="43" s="1"/>
  <c r="G258" i="43" s="1"/>
  <c r="G229" i="43"/>
  <c r="G276" i="43"/>
  <c r="G277" i="43"/>
  <c r="G278" i="43"/>
  <c r="G279" i="43"/>
  <c r="G280" i="43"/>
  <c r="G315" i="43" s="1"/>
  <c r="G282" i="43"/>
  <c r="G283" i="43"/>
  <c r="G281" i="43" s="1"/>
  <c r="G284" i="43"/>
  <c r="G285" i="43"/>
  <c r="G311" i="43"/>
  <c r="G475" i="43" s="1"/>
  <c r="G312" i="43"/>
  <c r="G476" i="43" s="1"/>
  <c r="G313" i="43"/>
  <c r="G314" i="43"/>
  <c r="G317" i="43"/>
  <c r="G318" i="43"/>
  <c r="G319" i="43"/>
  <c r="G320" i="43"/>
  <c r="G358" i="43"/>
  <c r="G359" i="43"/>
  <c r="G364" i="43"/>
  <c r="G368" i="43" s="1"/>
  <c r="G380" i="43"/>
  <c r="G388" i="43"/>
  <c r="G400" i="43"/>
  <c r="G436" i="43" s="1"/>
  <c r="G401" i="43"/>
  <c r="G408" i="43"/>
  <c r="G448" i="43" s="1"/>
  <c r="G431" i="43"/>
  <c r="G432" i="43"/>
  <c r="G434" i="43"/>
  <c r="G451" i="43"/>
  <c r="G460" i="43"/>
  <c r="G459" i="43" s="1"/>
  <c r="G461" i="43"/>
  <c r="G462" i="43"/>
  <c r="I55" i="12"/>
  <c r="C32" i="12"/>
  <c r="C33" i="12"/>
  <c r="N50" i="12"/>
  <c r="O50" i="12"/>
  <c r="P50" i="12"/>
  <c r="Q50" i="12"/>
  <c r="R50" i="12"/>
  <c r="S50" i="12"/>
  <c r="U50" i="12"/>
  <c r="V50" i="12"/>
  <c r="W50" i="12"/>
  <c r="Y50" i="12"/>
  <c r="Z50" i="12"/>
  <c r="AA50" i="12"/>
  <c r="AB50" i="12"/>
  <c r="AC50" i="12"/>
  <c r="AE50" i="12"/>
  <c r="AF50" i="12"/>
  <c r="AG50" i="12"/>
  <c r="AH50" i="12"/>
  <c r="AI50" i="12"/>
  <c r="AJ50" i="12"/>
  <c r="AK50" i="12"/>
  <c r="AM50" i="12"/>
  <c r="AO50" i="12"/>
  <c r="AP50" i="12"/>
  <c r="AQ50" i="12"/>
  <c r="AR50" i="12"/>
  <c r="AS50" i="12"/>
  <c r="AT50" i="12"/>
  <c r="AU50" i="12"/>
  <c r="H320" i="43"/>
  <c r="I320" i="43"/>
  <c r="J320" i="43"/>
  <c r="K320" i="43"/>
  <c r="L320" i="43"/>
  <c r="M320" i="43"/>
  <c r="N320" i="43"/>
  <c r="O320" i="43"/>
  <c r="P320" i="43"/>
  <c r="Q320" i="43"/>
  <c r="R320" i="43"/>
  <c r="S320" i="43"/>
  <c r="U320" i="43"/>
  <c r="V320" i="43"/>
  <c r="W320" i="43"/>
  <c r="X320" i="43"/>
  <c r="Y320" i="43"/>
  <c r="Z320" i="43"/>
  <c r="AA320" i="43"/>
  <c r="AB320" i="43"/>
  <c r="AC320" i="43"/>
  <c r="AE320" i="43"/>
  <c r="AF320" i="43"/>
  <c r="AG320" i="43"/>
  <c r="AH320" i="43"/>
  <c r="AI320" i="43"/>
  <c r="AJ320" i="43"/>
  <c r="AK320" i="43"/>
  <c r="AL320" i="43"/>
  <c r="AM320" i="43"/>
  <c r="AO320" i="43"/>
  <c r="AP320" i="43"/>
  <c r="AQ320" i="43"/>
  <c r="AR320" i="43"/>
  <c r="AS320" i="43"/>
  <c r="AT320" i="43"/>
  <c r="AU320" i="43"/>
  <c r="C9" i="12"/>
  <c r="D7" i="44"/>
  <c r="J162" i="35" l="1"/>
  <c r="K32" i="35"/>
  <c r="G20" i="35"/>
  <c r="G19" i="35" s="1"/>
  <c r="G36" i="35" s="1"/>
  <c r="I21" i="35"/>
  <c r="H159" i="35"/>
  <c r="H209" i="35" s="1"/>
  <c r="H71" i="35"/>
  <c r="H106" i="35" s="1"/>
  <c r="H130" i="35" s="1"/>
  <c r="I164" i="35"/>
  <c r="I158" i="35"/>
  <c r="I159" i="35"/>
  <c r="J29" i="35"/>
  <c r="J164" i="35"/>
  <c r="K34" i="35"/>
  <c r="I24" i="35"/>
  <c r="J28" i="35"/>
  <c r="F149" i="35"/>
  <c r="F85" i="35"/>
  <c r="H298" i="35"/>
  <c r="F160" i="35"/>
  <c r="F88" i="35"/>
  <c r="F72" i="35"/>
  <c r="F107" i="35" s="1"/>
  <c r="J41" i="35"/>
  <c r="G149" i="35"/>
  <c r="G85" i="35"/>
  <c r="G84" i="35" s="1"/>
  <c r="G90" i="35" s="1"/>
  <c r="I23" i="35"/>
  <c r="F162" i="35"/>
  <c r="F212" i="35" s="1"/>
  <c r="F250" i="35" s="1"/>
  <c r="F271" i="35" s="1"/>
  <c r="F74" i="35"/>
  <c r="F109" i="35" s="1"/>
  <c r="F131" i="35" s="1"/>
  <c r="F198" i="35"/>
  <c r="H149" i="35"/>
  <c r="H85" i="35"/>
  <c r="I155" i="35"/>
  <c r="J25" i="35"/>
  <c r="G161" i="35"/>
  <c r="G211" i="35" s="1"/>
  <c r="G249" i="35" s="1"/>
  <c r="G73" i="35"/>
  <c r="G108" i="35" s="1"/>
  <c r="F164" i="35"/>
  <c r="F214" i="35" s="1"/>
  <c r="F252" i="35" s="1"/>
  <c r="F273" i="35" s="1"/>
  <c r="F76" i="35"/>
  <c r="F111" i="35" s="1"/>
  <c r="F133" i="35" s="1"/>
  <c r="G198" i="35"/>
  <c r="G146" i="35"/>
  <c r="G145" i="35" s="1"/>
  <c r="I22" i="35"/>
  <c r="F158" i="35"/>
  <c r="F70" i="35"/>
  <c r="F27" i="35"/>
  <c r="F26" i="35" s="1"/>
  <c r="F36" i="35" s="1"/>
  <c r="I160" i="35"/>
  <c r="I88" i="35"/>
  <c r="H161" i="35"/>
  <c r="H211" i="35" s="1"/>
  <c r="H249" i="35" s="1"/>
  <c r="I31" i="35"/>
  <c r="H73" i="35"/>
  <c r="H108" i="35" s="1"/>
  <c r="G163" i="35"/>
  <c r="G213" i="35" s="1"/>
  <c r="G251" i="35" s="1"/>
  <c r="G272" i="35" s="1"/>
  <c r="G75" i="35"/>
  <c r="G110" i="35" s="1"/>
  <c r="G132" i="35" s="1"/>
  <c r="H146" i="35"/>
  <c r="H145" i="35" s="1"/>
  <c r="H198" i="35"/>
  <c r="G158" i="35"/>
  <c r="G70" i="35"/>
  <c r="G159" i="35"/>
  <c r="G209" i="35" s="1"/>
  <c r="G71" i="35"/>
  <c r="G106" i="35" s="1"/>
  <c r="G130" i="35" s="1"/>
  <c r="J160" i="35"/>
  <c r="J88" i="35"/>
  <c r="K30" i="35"/>
  <c r="I162" i="35"/>
  <c r="I74" i="35"/>
  <c r="I109" i="35" s="1"/>
  <c r="I131" i="35" s="1"/>
  <c r="H163" i="35"/>
  <c r="H213" i="35" s="1"/>
  <c r="H251" i="35" s="1"/>
  <c r="H272" i="35" s="1"/>
  <c r="I33" i="35"/>
  <c r="H75" i="35"/>
  <c r="H110" i="35" s="1"/>
  <c r="H132" i="35" s="1"/>
  <c r="G165" i="35"/>
  <c r="G215" i="35" s="1"/>
  <c r="G253" i="35" s="1"/>
  <c r="G274" i="35" s="1"/>
  <c r="G309" i="35" s="1"/>
  <c r="G77" i="35"/>
  <c r="G112" i="35" s="1"/>
  <c r="G134" i="35" s="1"/>
  <c r="I38" i="35"/>
  <c r="H59" i="35"/>
  <c r="H82" i="35" s="1"/>
  <c r="H94" i="35" s="1"/>
  <c r="H117" i="35" s="1"/>
  <c r="H208" i="35"/>
  <c r="F309" i="35"/>
  <c r="H40" i="35"/>
  <c r="H57" i="35" s="1"/>
  <c r="F174" i="35"/>
  <c r="F86" i="35"/>
  <c r="I45" i="35"/>
  <c r="G48" i="35"/>
  <c r="G47" i="35" s="1"/>
  <c r="G57" i="35" s="1"/>
  <c r="I49" i="35"/>
  <c r="I53" i="35"/>
  <c r="G65" i="35"/>
  <c r="G100" i="35" s="1"/>
  <c r="G123" i="35" s="1"/>
  <c r="G298" i="35" s="1"/>
  <c r="G174" i="35"/>
  <c r="G86" i="35"/>
  <c r="F185" i="35"/>
  <c r="F229" i="35" s="1"/>
  <c r="F89" i="35"/>
  <c r="F64" i="35"/>
  <c r="F99" i="35" s="1"/>
  <c r="F122" i="35" s="1"/>
  <c r="H65" i="35"/>
  <c r="H100" i="35" s="1"/>
  <c r="H123" i="35" s="1"/>
  <c r="H165" i="35"/>
  <c r="H215" i="35" s="1"/>
  <c r="H253" i="35" s="1"/>
  <c r="H274" i="35" s="1"/>
  <c r="H77" i="35"/>
  <c r="H112" i="35" s="1"/>
  <c r="H134" i="35" s="1"/>
  <c r="H39" i="35"/>
  <c r="H174" i="35"/>
  <c r="H224" i="35" s="1"/>
  <c r="H86" i="35"/>
  <c r="I44" i="35"/>
  <c r="G185" i="35"/>
  <c r="G229" i="35" s="1"/>
  <c r="G89" i="35"/>
  <c r="I52" i="35"/>
  <c r="I56" i="35"/>
  <c r="G64" i="35"/>
  <c r="G99" i="35" s="1"/>
  <c r="G122" i="35" s="1"/>
  <c r="G76" i="35"/>
  <c r="G111" i="35" s="1"/>
  <c r="G133" i="35" s="1"/>
  <c r="G160" i="35"/>
  <c r="G88" i="35"/>
  <c r="G87" i="35" s="1"/>
  <c r="G308" i="35"/>
  <c r="I35" i="35"/>
  <c r="I43" i="35"/>
  <c r="H185" i="35"/>
  <c r="H229" i="35" s="1"/>
  <c r="H89" i="35"/>
  <c r="F63" i="35"/>
  <c r="H64" i="35"/>
  <c r="H99" i="35" s="1"/>
  <c r="H122" i="35" s="1"/>
  <c r="F67" i="35"/>
  <c r="F102" i="35" s="1"/>
  <c r="F125" i="35" s="1"/>
  <c r="F300" i="35" s="1"/>
  <c r="F71" i="35"/>
  <c r="F106" i="35" s="1"/>
  <c r="F130" i="35" s="1"/>
  <c r="F75" i="35"/>
  <c r="F110" i="35" s="1"/>
  <c r="F132" i="35" s="1"/>
  <c r="F307" i="35" s="1"/>
  <c r="H76" i="35"/>
  <c r="H111" i="35" s="1"/>
  <c r="H133" i="35" s="1"/>
  <c r="F77" i="35"/>
  <c r="F112" i="35" s="1"/>
  <c r="F134" i="35" s="1"/>
  <c r="H160" i="35"/>
  <c r="H88" i="35"/>
  <c r="H308" i="35"/>
  <c r="F41" i="35"/>
  <c r="F40" i="35" s="1"/>
  <c r="H171" i="35"/>
  <c r="H170" i="35" s="1"/>
  <c r="I51" i="35"/>
  <c r="I55" i="35"/>
  <c r="G63" i="35"/>
  <c r="G67" i="35"/>
  <c r="G102" i="35" s="1"/>
  <c r="G125" i="35" s="1"/>
  <c r="G300" i="35" s="1"/>
  <c r="H63" i="35"/>
  <c r="F66" i="35"/>
  <c r="F101" i="35" s="1"/>
  <c r="F124" i="35" s="1"/>
  <c r="F299" i="35" s="1"/>
  <c r="H67" i="35"/>
  <c r="H102" i="35" s="1"/>
  <c r="H125" i="35" s="1"/>
  <c r="H300" i="35" s="1"/>
  <c r="J42" i="35"/>
  <c r="I46" i="35"/>
  <c r="I50" i="35"/>
  <c r="I54" i="35"/>
  <c r="I63" i="35"/>
  <c r="G66" i="35"/>
  <c r="G101" i="35" s="1"/>
  <c r="G124" i="35" s="1"/>
  <c r="G299" i="35" s="1"/>
  <c r="G74" i="35"/>
  <c r="G109" i="35" s="1"/>
  <c r="G131" i="35" s="1"/>
  <c r="G306" i="35"/>
  <c r="F48" i="35"/>
  <c r="F47" i="35" s="1"/>
  <c r="H182" i="35"/>
  <c r="H181" i="35" s="1"/>
  <c r="F65" i="35"/>
  <c r="F100" i="35" s="1"/>
  <c r="F123" i="35" s="1"/>
  <c r="F298" i="35" s="1"/>
  <c r="H66" i="35"/>
  <c r="H101" i="35" s="1"/>
  <c r="H124" i="35" s="1"/>
  <c r="H299" i="35" s="1"/>
  <c r="H70" i="35"/>
  <c r="F73" i="35"/>
  <c r="F108" i="35" s="1"/>
  <c r="H74" i="35"/>
  <c r="H109" i="35" s="1"/>
  <c r="H131" i="35" s="1"/>
  <c r="H306" i="35" s="1"/>
  <c r="P177" i="35"/>
  <c r="O176" i="35"/>
  <c r="O152" i="35"/>
  <c r="N151" i="35"/>
  <c r="K225" i="35"/>
  <c r="K202" i="35"/>
  <c r="AA225" i="35"/>
  <c r="AA202" i="35"/>
  <c r="AA240" i="35" s="1"/>
  <c r="AI225" i="35"/>
  <c r="AI202" i="35"/>
  <c r="J175" i="35"/>
  <c r="AH175" i="35"/>
  <c r="AH201" i="35" s="1"/>
  <c r="J201" i="35"/>
  <c r="L225" i="35"/>
  <c r="L202" i="35"/>
  <c r="L240" i="35" s="1"/>
  <c r="AB225" i="35"/>
  <c r="AB202" i="35"/>
  <c r="K175" i="35"/>
  <c r="K201" i="35" s="1"/>
  <c r="AA175" i="35"/>
  <c r="AA201" i="35" s="1"/>
  <c r="AI175" i="35"/>
  <c r="AI201" i="35"/>
  <c r="M225" i="35"/>
  <c r="M202" i="35"/>
  <c r="AC202" i="35"/>
  <c r="AC225" i="35"/>
  <c r="F225" i="35"/>
  <c r="F202" i="35"/>
  <c r="F240" i="35" s="1"/>
  <c r="AD202" i="35"/>
  <c r="AD240" i="35" s="1"/>
  <c r="AD225" i="35"/>
  <c r="I169" i="35"/>
  <c r="M150" i="35"/>
  <c r="M201" i="35" s="1"/>
  <c r="AC150" i="35"/>
  <c r="AC201" i="35" s="1"/>
  <c r="G202" i="35"/>
  <c r="G225" i="35"/>
  <c r="AE202" i="35"/>
  <c r="AE240" i="35" s="1"/>
  <c r="AE225" i="35"/>
  <c r="F175" i="35"/>
  <c r="F171" i="35" s="1"/>
  <c r="F170" i="35" s="1"/>
  <c r="F191" i="35" s="1"/>
  <c r="N175" i="35"/>
  <c r="AD175" i="35"/>
  <c r="F150" i="35"/>
  <c r="F201" i="35" s="1"/>
  <c r="AD150" i="35"/>
  <c r="H225" i="35"/>
  <c r="H202" i="35"/>
  <c r="H240" i="35" s="1"/>
  <c r="AF225" i="35"/>
  <c r="AF202" i="35"/>
  <c r="H168" i="35"/>
  <c r="G175" i="35"/>
  <c r="G171" i="35" s="1"/>
  <c r="G170" i="35" s="1"/>
  <c r="G191" i="35" s="1"/>
  <c r="AE175" i="35"/>
  <c r="AE201" i="35" s="1"/>
  <c r="I202" i="35"/>
  <c r="I240" i="35" s="1"/>
  <c r="I225" i="35"/>
  <c r="AG202" i="35"/>
  <c r="AG240" i="35" s="1"/>
  <c r="AG225" i="35"/>
  <c r="J225" i="35"/>
  <c r="J202" i="35"/>
  <c r="J240" i="35" s="1"/>
  <c r="AH225" i="35"/>
  <c r="AH202" i="35"/>
  <c r="I433" i="35"/>
  <c r="Q433" i="35"/>
  <c r="Y433" i="35"/>
  <c r="AG433" i="35"/>
  <c r="K433" i="35"/>
  <c r="S433" i="35"/>
  <c r="AA433" i="35"/>
  <c r="AI433" i="35"/>
  <c r="M433" i="35"/>
  <c r="M310" i="35"/>
  <c r="U433" i="35"/>
  <c r="U310" i="35"/>
  <c r="AC433" i="35"/>
  <c r="AC310" i="35"/>
  <c r="G433" i="35"/>
  <c r="O433" i="35"/>
  <c r="W433" i="35"/>
  <c r="AE433" i="35"/>
  <c r="J433" i="35"/>
  <c r="R433" i="35"/>
  <c r="Z433" i="35"/>
  <c r="AH433" i="35"/>
  <c r="G310" i="35"/>
  <c r="O310" i="35"/>
  <c r="W310" i="35"/>
  <c r="AE310" i="35"/>
  <c r="L433" i="35"/>
  <c r="L310" i="35"/>
  <c r="T433" i="35"/>
  <c r="T310" i="35"/>
  <c r="AB433" i="35"/>
  <c r="AB310" i="35"/>
  <c r="F433" i="35"/>
  <c r="N433" i="35"/>
  <c r="V433" i="35"/>
  <c r="AD433" i="35"/>
  <c r="R310" i="35"/>
  <c r="AH310" i="35"/>
  <c r="H433" i="35"/>
  <c r="P433" i="35"/>
  <c r="X433" i="35"/>
  <c r="AF433" i="35"/>
  <c r="K431" i="35"/>
  <c r="S431" i="35"/>
  <c r="AA431" i="35"/>
  <c r="AI431" i="35"/>
  <c r="L432" i="35"/>
  <c r="T432" i="35"/>
  <c r="AB432" i="35"/>
  <c r="M481" i="35"/>
  <c r="M400" i="35"/>
  <c r="J360" i="35"/>
  <c r="I475" i="35"/>
  <c r="I429" i="35"/>
  <c r="I310" i="35"/>
  <c r="Q475" i="35"/>
  <c r="Q429" i="35"/>
  <c r="Q310" i="35"/>
  <c r="Y475" i="35"/>
  <c r="Y429" i="35"/>
  <c r="Y310" i="35"/>
  <c r="AG475" i="35"/>
  <c r="AG429" i="35"/>
  <c r="AG310" i="35"/>
  <c r="J476" i="35"/>
  <c r="J430" i="35"/>
  <c r="R476" i="35"/>
  <c r="R430" i="35"/>
  <c r="Z476" i="35"/>
  <c r="Z430" i="35"/>
  <c r="AH476" i="35"/>
  <c r="AH430" i="35"/>
  <c r="L431" i="35"/>
  <c r="T431" i="35"/>
  <c r="AB431" i="35"/>
  <c r="M432" i="35"/>
  <c r="U432" i="35"/>
  <c r="AC432" i="35"/>
  <c r="C362" i="35"/>
  <c r="C361" i="35"/>
  <c r="D360" i="35"/>
  <c r="J475" i="35"/>
  <c r="J429" i="35"/>
  <c r="R475" i="35"/>
  <c r="R429" i="35"/>
  <c r="Z475" i="35"/>
  <c r="Z429" i="35"/>
  <c r="AH475" i="35"/>
  <c r="AH429" i="35"/>
  <c r="K476" i="35"/>
  <c r="K430" i="35"/>
  <c r="S476" i="35"/>
  <c r="S430" i="35"/>
  <c r="AA476" i="35"/>
  <c r="AA430" i="35"/>
  <c r="AI476" i="35"/>
  <c r="AI430" i="35"/>
  <c r="I484" i="35"/>
  <c r="I403" i="35"/>
  <c r="I439" i="35" s="1"/>
  <c r="I316" i="35"/>
  <c r="Q484" i="35"/>
  <c r="Q403" i="35"/>
  <c r="Q439" i="35" s="1"/>
  <c r="Q316" i="35"/>
  <c r="Y484" i="35"/>
  <c r="Y403" i="35"/>
  <c r="Y439" i="35" s="1"/>
  <c r="Y316" i="35"/>
  <c r="AG484" i="35"/>
  <c r="AG403" i="35"/>
  <c r="AG439" i="35" s="1"/>
  <c r="AG316" i="35"/>
  <c r="AO484" i="35"/>
  <c r="AO316" i="35"/>
  <c r="F417" i="35"/>
  <c r="AF436" i="35"/>
  <c r="F431" i="35"/>
  <c r="F310" i="35"/>
  <c r="N431" i="35"/>
  <c r="N310" i="35"/>
  <c r="V431" i="35"/>
  <c r="V310" i="35"/>
  <c r="AD431" i="35"/>
  <c r="AD310" i="35"/>
  <c r="G432" i="35"/>
  <c r="O432" i="35"/>
  <c r="W432" i="35"/>
  <c r="AE432" i="35"/>
  <c r="L483" i="35"/>
  <c r="L402" i="35"/>
  <c r="L438" i="35" s="1"/>
  <c r="T483" i="35"/>
  <c r="T402" i="35"/>
  <c r="T438" i="35" s="1"/>
  <c r="AB483" i="35"/>
  <c r="AB402" i="35"/>
  <c r="AB438" i="35" s="1"/>
  <c r="F418" i="35"/>
  <c r="L475" i="35"/>
  <c r="L429" i="35"/>
  <c r="T475" i="35"/>
  <c r="T429" i="35"/>
  <c r="T428" i="35" s="1"/>
  <c r="AB475" i="35"/>
  <c r="AB429" i="35"/>
  <c r="M476" i="35"/>
  <c r="M430" i="35"/>
  <c r="U476" i="35"/>
  <c r="U430" i="35"/>
  <c r="AC476" i="35"/>
  <c r="AC430" i="35"/>
  <c r="G482" i="35"/>
  <c r="G401" i="35"/>
  <c r="G437" i="35" s="1"/>
  <c r="G316" i="35"/>
  <c r="O482" i="35"/>
  <c r="O401" i="35"/>
  <c r="O437" i="35" s="1"/>
  <c r="O316" i="35"/>
  <c r="W482" i="35"/>
  <c r="W401" i="35"/>
  <c r="W437" i="35" s="1"/>
  <c r="W316" i="35"/>
  <c r="AE482" i="35"/>
  <c r="AE401" i="35"/>
  <c r="AE437" i="35" s="1"/>
  <c r="AE316" i="35"/>
  <c r="AM482" i="35"/>
  <c r="AM316" i="35"/>
  <c r="AU482" i="35"/>
  <c r="AU316" i="35"/>
  <c r="C363" i="35"/>
  <c r="H360" i="35"/>
  <c r="G360" i="35"/>
  <c r="J310" i="35"/>
  <c r="Z310" i="35"/>
  <c r="J481" i="35"/>
  <c r="J400" i="35"/>
  <c r="J316" i="35"/>
  <c r="C316" i="35" s="1"/>
  <c r="R481" i="35"/>
  <c r="R400" i="35"/>
  <c r="R316" i="35"/>
  <c r="Z481" i="35"/>
  <c r="Z400" i="35"/>
  <c r="Z316" i="35"/>
  <c r="AH481" i="35"/>
  <c r="AH400" i="35"/>
  <c r="AH316" i="35"/>
  <c r="AP481" i="35"/>
  <c r="AP480" i="35" s="1"/>
  <c r="AP316" i="35"/>
  <c r="F373" i="35"/>
  <c r="I431" i="35"/>
  <c r="Q431" i="35"/>
  <c r="Y431" i="35"/>
  <c r="G368" i="35"/>
  <c r="C368" i="35" s="1"/>
  <c r="C364" i="35"/>
  <c r="K364" i="35" s="1"/>
  <c r="G475" i="35"/>
  <c r="G429" i="35"/>
  <c r="O475" i="35"/>
  <c r="O429" i="35"/>
  <c r="W475" i="35"/>
  <c r="W429" i="35"/>
  <c r="AE475" i="35"/>
  <c r="AE429" i="35"/>
  <c r="H476" i="35"/>
  <c r="H430" i="35"/>
  <c r="H310" i="35"/>
  <c r="P476" i="35"/>
  <c r="P430" i="35"/>
  <c r="P310" i="35"/>
  <c r="X476" i="35"/>
  <c r="X430" i="35"/>
  <c r="X310" i="35"/>
  <c r="AF476" i="35"/>
  <c r="AF430" i="35"/>
  <c r="AF310" i="35"/>
  <c r="I362" i="35"/>
  <c r="I372" i="35" s="1"/>
  <c r="I418" i="35" s="1"/>
  <c r="I361" i="35"/>
  <c r="I371" i="35" s="1"/>
  <c r="I417" i="35" s="1"/>
  <c r="K481" i="35"/>
  <c r="K400" i="35"/>
  <c r="S481" i="35"/>
  <c r="S400" i="35"/>
  <c r="AA481" i="35"/>
  <c r="AA400" i="35"/>
  <c r="AI481" i="35"/>
  <c r="AI400" i="35"/>
  <c r="H482" i="35"/>
  <c r="H401" i="35"/>
  <c r="H437" i="35" s="1"/>
  <c r="P482" i="35"/>
  <c r="P401" i="35"/>
  <c r="P437" i="35" s="1"/>
  <c r="X482" i="35"/>
  <c r="X401" i="35"/>
  <c r="X437" i="35" s="1"/>
  <c r="AF482" i="35"/>
  <c r="AF401" i="35"/>
  <c r="AF437" i="35" s="1"/>
  <c r="M483" i="35"/>
  <c r="M402" i="35"/>
  <c r="M438" i="35" s="1"/>
  <c r="U483" i="35"/>
  <c r="U402" i="35"/>
  <c r="U438" i="35" s="1"/>
  <c r="AC483" i="35"/>
  <c r="AC402" i="35"/>
  <c r="AC438" i="35" s="1"/>
  <c r="J484" i="35"/>
  <c r="J403" i="35"/>
  <c r="J439" i="35" s="1"/>
  <c r="R484" i="35"/>
  <c r="R403" i="35"/>
  <c r="R439" i="35" s="1"/>
  <c r="Z484" i="35"/>
  <c r="Z403" i="35"/>
  <c r="Z439" i="35" s="1"/>
  <c r="AH484" i="35"/>
  <c r="AH403" i="35"/>
  <c r="AH439" i="35" s="1"/>
  <c r="I401" i="35"/>
  <c r="I437" i="35" s="1"/>
  <c r="K475" i="35"/>
  <c r="K429" i="35"/>
  <c r="S475" i="35"/>
  <c r="S429" i="35"/>
  <c r="AA475" i="35"/>
  <c r="AA429" i="35"/>
  <c r="AI475" i="35"/>
  <c r="AI429" i="35"/>
  <c r="L476" i="35"/>
  <c r="L430" i="35"/>
  <c r="T476" i="35"/>
  <c r="T430" i="35"/>
  <c r="AB476" i="35"/>
  <c r="AB430" i="35"/>
  <c r="M431" i="35"/>
  <c r="U431" i="35"/>
  <c r="AC431" i="35"/>
  <c r="F432" i="35"/>
  <c r="N432" i="35"/>
  <c r="V432" i="35"/>
  <c r="AD432" i="35"/>
  <c r="L481" i="35"/>
  <c r="L400" i="35"/>
  <c r="T481" i="35"/>
  <c r="T400" i="35"/>
  <c r="AB481" i="35"/>
  <c r="AB400" i="35"/>
  <c r="AJ480" i="35"/>
  <c r="AR480" i="35"/>
  <c r="Y482" i="35"/>
  <c r="Y401" i="35"/>
  <c r="Y437" i="35" s="1"/>
  <c r="AG482" i="35"/>
  <c r="AG401" i="35"/>
  <c r="AG437" i="35" s="1"/>
  <c r="F483" i="35"/>
  <c r="F402" i="35"/>
  <c r="F438" i="35" s="1"/>
  <c r="N483" i="35"/>
  <c r="N402" i="35"/>
  <c r="N438" i="35" s="1"/>
  <c r="V483" i="35"/>
  <c r="V402" i="35"/>
  <c r="V438" i="35" s="1"/>
  <c r="AD483" i="35"/>
  <c r="AD402" i="35"/>
  <c r="AD438" i="35" s="1"/>
  <c r="K484" i="35"/>
  <c r="K403" i="35"/>
  <c r="K439" i="35" s="1"/>
  <c r="S484" i="35"/>
  <c r="S403" i="35"/>
  <c r="S439" i="35" s="1"/>
  <c r="AA484" i="35"/>
  <c r="AA403" i="35"/>
  <c r="AA439" i="35" s="1"/>
  <c r="AI484" i="35"/>
  <c r="AI403" i="35"/>
  <c r="AI439" i="35" s="1"/>
  <c r="Q401" i="35"/>
  <c r="Q437" i="35" s="1"/>
  <c r="U481" i="35"/>
  <c r="U400" i="35"/>
  <c r="AC481" i="35"/>
  <c r="AC400" i="35"/>
  <c r="J482" i="35"/>
  <c r="J401" i="35"/>
  <c r="J437" i="35" s="1"/>
  <c r="R482" i="35"/>
  <c r="R401" i="35"/>
  <c r="R437" i="35" s="1"/>
  <c r="Z482" i="35"/>
  <c r="Z401" i="35"/>
  <c r="Z437" i="35" s="1"/>
  <c r="AH482" i="35"/>
  <c r="AH401" i="35"/>
  <c r="AH437" i="35" s="1"/>
  <c r="O483" i="35"/>
  <c r="O402" i="35"/>
  <c r="O438" i="35" s="1"/>
  <c r="W483" i="35"/>
  <c r="W402" i="35"/>
  <c r="W438" i="35" s="1"/>
  <c r="AE483" i="35"/>
  <c r="AE402" i="35"/>
  <c r="AE438" i="35" s="1"/>
  <c r="L484" i="35"/>
  <c r="L403" i="35"/>
  <c r="L439" i="35" s="1"/>
  <c r="T484" i="35"/>
  <c r="T403" i="35"/>
  <c r="T439" i="35" s="1"/>
  <c r="AB484" i="35"/>
  <c r="AB403" i="35"/>
  <c r="AB439" i="35" s="1"/>
  <c r="I363" i="35"/>
  <c r="I373" i="35" s="1"/>
  <c r="AA401" i="35"/>
  <c r="AA437" i="35" s="1"/>
  <c r="M475" i="35"/>
  <c r="M429" i="35"/>
  <c r="M428" i="35" s="1"/>
  <c r="U475" i="35"/>
  <c r="U429" i="35"/>
  <c r="U428" i="35" s="1"/>
  <c r="AC475" i="35"/>
  <c r="AC429" i="35"/>
  <c r="AC428" i="35" s="1"/>
  <c r="F476" i="35"/>
  <c r="F430" i="35"/>
  <c r="N476" i="35"/>
  <c r="N430" i="35"/>
  <c r="V476" i="35"/>
  <c r="V430" i="35"/>
  <c r="AD476" i="35"/>
  <c r="AD430" i="35"/>
  <c r="G431" i="35"/>
  <c r="O431" i="35"/>
  <c r="W431" i="35"/>
  <c r="AE431" i="35"/>
  <c r="H432" i="35"/>
  <c r="P432" i="35"/>
  <c r="X432" i="35"/>
  <c r="AF432" i="35"/>
  <c r="F481" i="35"/>
  <c r="F400" i="35"/>
  <c r="N481" i="35"/>
  <c r="N400" i="35"/>
  <c r="V481" i="35"/>
  <c r="V400" i="35"/>
  <c r="AD481" i="35"/>
  <c r="AD400" i="35"/>
  <c r="K482" i="35"/>
  <c r="K401" i="35"/>
  <c r="K437" i="35" s="1"/>
  <c r="S482" i="35"/>
  <c r="S401" i="35"/>
  <c r="S437" i="35" s="1"/>
  <c r="AI482" i="35"/>
  <c r="AI401" i="35"/>
  <c r="AI437" i="35" s="1"/>
  <c r="H483" i="35"/>
  <c r="H402" i="35"/>
  <c r="H438" i="35" s="1"/>
  <c r="P483" i="35"/>
  <c r="P402" i="35"/>
  <c r="P438" i="35" s="1"/>
  <c r="X483" i="35"/>
  <c r="X480" i="35" s="1"/>
  <c r="X402" i="35"/>
  <c r="X438" i="35" s="1"/>
  <c r="AF483" i="35"/>
  <c r="AF402" i="35"/>
  <c r="AF438" i="35" s="1"/>
  <c r="M484" i="35"/>
  <c r="M403" i="35"/>
  <c r="M439" i="35" s="1"/>
  <c r="U484" i="35"/>
  <c r="U403" i="35"/>
  <c r="U439" i="35" s="1"/>
  <c r="AC484" i="35"/>
  <c r="AC403" i="35"/>
  <c r="AC439" i="35" s="1"/>
  <c r="G402" i="35"/>
  <c r="G438" i="35" s="1"/>
  <c r="F475" i="35"/>
  <c r="F429" i="35"/>
  <c r="F428" i="35" s="1"/>
  <c r="N475" i="35"/>
  <c r="N429" i="35"/>
  <c r="V475" i="35"/>
  <c r="V429" i="35"/>
  <c r="V428" i="35" s="1"/>
  <c r="AD475" i="35"/>
  <c r="AD429" i="35"/>
  <c r="G476" i="35"/>
  <c r="G430" i="35"/>
  <c r="O476" i="35"/>
  <c r="O430" i="35"/>
  <c r="W476" i="35"/>
  <c r="W430" i="35"/>
  <c r="AE476" i="35"/>
  <c r="AE430" i="35"/>
  <c r="H431" i="35"/>
  <c r="P431" i="35"/>
  <c r="X431" i="35"/>
  <c r="AF431" i="35"/>
  <c r="I432" i="35"/>
  <c r="Q432" i="35"/>
  <c r="Y432" i="35"/>
  <c r="AG432" i="35"/>
  <c r="G481" i="35"/>
  <c r="G400" i="35"/>
  <c r="O481" i="35"/>
  <c r="O480" i="35" s="1"/>
  <c r="O400" i="35"/>
  <c r="W481" i="35"/>
  <c r="W400" i="35"/>
  <c r="AE481" i="35"/>
  <c r="AE480" i="35" s="1"/>
  <c r="AE400" i="35"/>
  <c r="AM480" i="35"/>
  <c r="AU480" i="35"/>
  <c r="L482" i="35"/>
  <c r="L401" i="35"/>
  <c r="L437" i="35" s="1"/>
  <c r="T482" i="35"/>
  <c r="T401" i="35"/>
  <c r="T437" i="35" s="1"/>
  <c r="AB482" i="35"/>
  <c r="AB401" i="35"/>
  <c r="AB437" i="35" s="1"/>
  <c r="I483" i="35"/>
  <c r="I402" i="35"/>
  <c r="I438" i="35" s="1"/>
  <c r="Q483" i="35"/>
  <c r="Q402" i="35"/>
  <c r="Q438" i="35" s="1"/>
  <c r="Y483" i="35"/>
  <c r="Y402" i="35"/>
  <c r="Y438" i="35" s="1"/>
  <c r="AG483" i="35"/>
  <c r="AG402" i="35"/>
  <c r="AG438" i="35" s="1"/>
  <c r="F484" i="35"/>
  <c r="F403" i="35"/>
  <c r="F439" i="35" s="1"/>
  <c r="N484" i="35"/>
  <c r="N403" i="35"/>
  <c r="N439" i="35" s="1"/>
  <c r="AD484" i="35"/>
  <c r="AD403" i="35"/>
  <c r="AD439" i="35" s="1"/>
  <c r="H400" i="35"/>
  <c r="R402" i="35"/>
  <c r="R438" i="35" s="1"/>
  <c r="AG431" i="35"/>
  <c r="J432" i="35"/>
  <c r="R432" i="35"/>
  <c r="Z432" i="35"/>
  <c r="AH432" i="35"/>
  <c r="H480" i="35"/>
  <c r="AN480" i="35"/>
  <c r="M482" i="35"/>
  <c r="M401" i="35"/>
  <c r="M437" i="35" s="1"/>
  <c r="U482" i="35"/>
  <c r="U401" i="35"/>
  <c r="U437" i="35" s="1"/>
  <c r="AC482" i="35"/>
  <c r="AC401" i="35"/>
  <c r="AC437" i="35" s="1"/>
  <c r="J483" i="35"/>
  <c r="J402" i="35"/>
  <c r="J438" i="35" s="1"/>
  <c r="Z483" i="35"/>
  <c r="Z402" i="35"/>
  <c r="Z438" i="35" s="1"/>
  <c r="G484" i="35"/>
  <c r="G403" i="35"/>
  <c r="G439" i="35" s="1"/>
  <c r="O484" i="35"/>
  <c r="O403" i="35"/>
  <c r="O439" i="35" s="1"/>
  <c r="W484" i="35"/>
  <c r="W403" i="35"/>
  <c r="W439" i="35" s="1"/>
  <c r="AE484" i="35"/>
  <c r="AE403" i="35"/>
  <c r="AE439" i="35" s="1"/>
  <c r="P400" i="35"/>
  <c r="AH402" i="35"/>
  <c r="AH438" i="35" s="1"/>
  <c r="K310" i="35"/>
  <c r="S310" i="35"/>
  <c r="AA310" i="35"/>
  <c r="AI310" i="35"/>
  <c r="H475" i="35"/>
  <c r="H429" i="35"/>
  <c r="P475" i="35"/>
  <c r="P429" i="35"/>
  <c r="P428" i="35" s="1"/>
  <c r="X475" i="35"/>
  <c r="X429" i="35"/>
  <c r="AF475" i="35"/>
  <c r="AF429" i="35"/>
  <c r="AF428" i="35" s="1"/>
  <c r="I476" i="35"/>
  <c r="I430" i="35"/>
  <c r="Q476" i="35"/>
  <c r="Q430" i="35"/>
  <c r="Y476" i="35"/>
  <c r="Y430" i="35"/>
  <c r="AG476" i="35"/>
  <c r="AG430" i="35"/>
  <c r="J431" i="35"/>
  <c r="Z431" i="35"/>
  <c r="AH431" i="35"/>
  <c r="K432" i="35"/>
  <c r="S432" i="35"/>
  <c r="AA432" i="35"/>
  <c r="AI432" i="35"/>
  <c r="L316" i="35"/>
  <c r="T316" i="35"/>
  <c r="AB316" i="35"/>
  <c r="AJ316" i="35"/>
  <c r="AR316" i="35"/>
  <c r="I481" i="35"/>
  <c r="I480" i="35" s="1"/>
  <c r="I400" i="35"/>
  <c r="Q481" i="35"/>
  <c r="Q400" i="35"/>
  <c r="Y481" i="35"/>
  <c r="Y400" i="35"/>
  <c r="AG481" i="35"/>
  <c r="AG400" i="35"/>
  <c r="AO480" i="35"/>
  <c r="F482" i="35"/>
  <c r="F401" i="35"/>
  <c r="F437" i="35" s="1"/>
  <c r="N482" i="35"/>
  <c r="N401" i="35"/>
  <c r="N437" i="35" s="1"/>
  <c r="V482" i="35"/>
  <c r="V401" i="35"/>
  <c r="V437" i="35" s="1"/>
  <c r="AD482" i="35"/>
  <c r="AD401" i="35"/>
  <c r="AD437" i="35" s="1"/>
  <c r="K483" i="35"/>
  <c r="K402" i="35"/>
  <c r="K438" i="35" s="1"/>
  <c r="S483" i="35"/>
  <c r="S402" i="35"/>
  <c r="S438" i="35" s="1"/>
  <c r="AA483" i="35"/>
  <c r="AA402" i="35"/>
  <c r="AA438" i="35" s="1"/>
  <c r="AI483" i="35"/>
  <c r="AI402" i="35"/>
  <c r="AI438" i="35" s="1"/>
  <c r="H484" i="35"/>
  <c r="H403" i="35"/>
  <c r="H439" i="35" s="1"/>
  <c r="P484" i="35"/>
  <c r="P480" i="35" s="1"/>
  <c r="P403" i="35"/>
  <c r="P439" i="35" s="1"/>
  <c r="X484" i="35"/>
  <c r="X403" i="35"/>
  <c r="X439" i="35" s="1"/>
  <c r="AF484" i="35"/>
  <c r="AF480" i="35" s="1"/>
  <c r="AF403" i="35"/>
  <c r="AF439" i="35" s="1"/>
  <c r="X400" i="35"/>
  <c r="V403" i="35"/>
  <c r="V439" i="35" s="1"/>
  <c r="K450" i="35"/>
  <c r="AI451" i="35"/>
  <c r="AJ452" i="35"/>
  <c r="AK452" i="35" s="1"/>
  <c r="AL452" i="35" s="1"/>
  <c r="AM452" i="35" s="1"/>
  <c r="AN452" i="35" s="1"/>
  <c r="AO452" i="35" s="1"/>
  <c r="AP452" i="35" s="1"/>
  <c r="AQ452" i="35" s="1"/>
  <c r="AR452" i="35" s="1"/>
  <c r="AS452" i="35" s="1"/>
  <c r="AT452" i="35" s="1"/>
  <c r="AU452" i="35" s="1"/>
  <c r="AI454" i="35"/>
  <c r="AJ454" i="35" s="1"/>
  <c r="AK454" i="35" s="1"/>
  <c r="AL454" i="35" s="1"/>
  <c r="AM454" i="35" s="1"/>
  <c r="AN454" i="35" s="1"/>
  <c r="AO454" i="35" s="1"/>
  <c r="AP454" i="35" s="1"/>
  <c r="AQ454" i="35" s="1"/>
  <c r="AR454" i="35" s="1"/>
  <c r="AS454" i="35" s="1"/>
  <c r="AT454" i="35" s="1"/>
  <c r="AU454" i="35" s="1"/>
  <c r="AJ455" i="35"/>
  <c r="AK455" i="35" s="1"/>
  <c r="AL455" i="35" s="1"/>
  <c r="AM455" i="35" s="1"/>
  <c r="AN455" i="35" s="1"/>
  <c r="AO455" i="35" s="1"/>
  <c r="AP455" i="35" s="1"/>
  <c r="AQ455" i="35" s="1"/>
  <c r="AR455" i="35" s="1"/>
  <c r="AS455" i="35" s="1"/>
  <c r="AT455" i="35" s="1"/>
  <c r="AU455" i="35" s="1"/>
  <c r="AI459" i="35"/>
  <c r="D459" i="35" s="1"/>
  <c r="AJ461" i="35"/>
  <c r="AK461" i="35" s="1"/>
  <c r="AL461" i="35" s="1"/>
  <c r="AM461" i="35" s="1"/>
  <c r="AN461" i="35" s="1"/>
  <c r="AO461" i="35" s="1"/>
  <c r="AP461" i="35" s="1"/>
  <c r="AQ461" i="35" s="1"/>
  <c r="AR461" i="35" s="1"/>
  <c r="AS461" i="35" s="1"/>
  <c r="AT461" i="35" s="1"/>
  <c r="AU461" i="35" s="1"/>
  <c r="C451" i="35"/>
  <c r="D507" i="35" s="1"/>
  <c r="H450" i="35"/>
  <c r="D454" i="35"/>
  <c r="C454" i="35"/>
  <c r="D508" i="35" s="1"/>
  <c r="A477" i="35"/>
  <c r="AE479" i="35" s="1"/>
  <c r="A478" i="35"/>
  <c r="A479" i="35"/>
  <c r="D457" i="35"/>
  <c r="C457" i="35"/>
  <c r="D509" i="35" s="1"/>
  <c r="M463" i="35"/>
  <c r="K161" i="34"/>
  <c r="L31" i="34"/>
  <c r="J185" i="34"/>
  <c r="J229" i="34" s="1"/>
  <c r="J89" i="34"/>
  <c r="K51" i="34"/>
  <c r="H57" i="34"/>
  <c r="I160" i="34"/>
  <c r="I88" i="34"/>
  <c r="I72" i="34"/>
  <c r="I107" i="34" s="1"/>
  <c r="J30" i="34"/>
  <c r="H60" i="34"/>
  <c r="H83" i="34" s="1"/>
  <c r="H95" i="34" s="1"/>
  <c r="H118" i="34" s="1"/>
  <c r="I39" i="34"/>
  <c r="G198" i="34"/>
  <c r="I149" i="34"/>
  <c r="I85" i="34"/>
  <c r="G159" i="34"/>
  <c r="G209" i="34" s="1"/>
  <c r="G71" i="34"/>
  <c r="G163" i="34"/>
  <c r="G213" i="34" s="1"/>
  <c r="G251" i="34" s="1"/>
  <c r="G272" i="34" s="1"/>
  <c r="G307" i="34" s="1"/>
  <c r="G75" i="34"/>
  <c r="G110" i="34" s="1"/>
  <c r="G132" i="34" s="1"/>
  <c r="I164" i="34"/>
  <c r="I214" i="34" s="1"/>
  <c r="I252" i="34" s="1"/>
  <c r="I273" i="34" s="1"/>
  <c r="I76" i="34"/>
  <c r="I111" i="34" s="1"/>
  <c r="I133" i="34" s="1"/>
  <c r="K165" i="34"/>
  <c r="I172" i="34"/>
  <c r="I63" i="34"/>
  <c r="K174" i="34"/>
  <c r="K224" i="34" s="1"/>
  <c r="K86" i="34"/>
  <c r="K64" i="34"/>
  <c r="K99" i="34" s="1"/>
  <c r="K122" i="34" s="1"/>
  <c r="F179" i="34"/>
  <c r="F204" i="34" s="1"/>
  <c r="F242" i="34" s="1"/>
  <c r="F265" i="34" s="1"/>
  <c r="F299" i="34" s="1"/>
  <c r="F66" i="34"/>
  <c r="F101" i="34" s="1"/>
  <c r="F124" i="34" s="1"/>
  <c r="H180" i="34"/>
  <c r="H67" i="34"/>
  <c r="H102" i="34" s="1"/>
  <c r="H125" i="34" s="1"/>
  <c r="J55" i="34"/>
  <c r="H198" i="34"/>
  <c r="J149" i="34"/>
  <c r="J85" i="34"/>
  <c r="H205" i="34"/>
  <c r="H243" i="34" s="1"/>
  <c r="H266" i="34" s="1"/>
  <c r="F158" i="34"/>
  <c r="F70" i="34"/>
  <c r="H159" i="34"/>
  <c r="H209" i="34" s="1"/>
  <c r="H71" i="34"/>
  <c r="F162" i="34"/>
  <c r="F212" i="34" s="1"/>
  <c r="F250" i="34" s="1"/>
  <c r="F271" i="34" s="1"/>
  <c r="F306" i="34" s="1"/>
  <c r="F74" i="34"/>
  <c r="F109" i="34" s="1"/>
  <c r="F131" i="34" s="1"/>
  <c r="H163" i="34"/>
  <c r="H213" i="34" s="1"/>
  <c r="H251" i="34" s="1"/>
  <c r="H272" i="34" s="1"/>
  <c r="H75" i="34"/>
  <c r="H110" i="34" s="1"/>
  <c r="H132" i="34" s="1"/>
  <c r="J164" i="34"/>
  <c r="J76" i="34"/>
  <c r="J111" i="34" s="1"/>
  <c r="J133" i="34" s="1"/>
  <c r="L165" i="34"/>
  <c r="J172" i="34"/>
  <c r="L174" i="34"/>
  <c r="L224" i="34" s="1"/>
  <c r="L86" i="34"/>
  <c r="G179" i="34"/>
  <c r="G204" i="34" s="1"/>
  <c r="G242" i="34" s="1"/>
  <c r="G265" i="34" s="1"/>
  <c r="G299" i="34" s="1"/>
  <c r="G66" i="34"/>
  <c r="G101" i="34" s="1"/>
  <c r="G124" i="34" s="1"/>
  <c r="I180" i="34"/>
  <c r="G20" i="34"/>
  <c r="G19" i="34" s="1"/>
  <c r="G36" i="34" s="1"/>
  <c r="I21" i="34"/>
  <c r="K22" i="34"/>
  <c r="I25" i="34"/>
  <c r="G158" i="34"/>
  <c r="G70" i="34"/>
  <c r="I29" i="34"/>
  <c r="G162" i="34"/>
  <c r="G212" i="34" s="1"/>
  <c r="G250" i="34" s="1"/>
  <c r="G271" i="34" s="1"/>
  <c r="G306" i="34" s="1"/>
  <c r="G74" i="34"/>
  <c r="G109" i="34" s="1"/>
  <c r="G131" i="34" s="1"/>
  <c r="I33" i="34"/>
  <c r="K34" i="34"/>
  <c r="M35" i="34"/>
  <c r="J38" i="34"/>
  <c r="I41" i="34"/>
  <c r="K42" i="34"/>
  <c r="M43" i="34"/>
  <c r="F178" i="34"/>
  <c r="F65" i="34"/>
  <c r="F100" i="34" s="1"/>
  <c r="F123" i="34" s="1"/>
  <c r="H179" i="34"/>
  <c r="H66" i="34"/>
  <c r="H101" i="34" s="1"/>
  <c r="H124" i="34" s="1"/>
  <c r="J46" i="34"/>
  <c r="F48" i="34"/>
  <c r="F47" i="34" s="1"/>
  <c r="F57" i="34" s="1"/>
  <c r="H182" i="34"/>
  <c r="H181" i="34" s="1"/>
  <c r="J50" i="34"/>
  <c r="J54" i="34"/>
  <c r="G60" i="34"/>
  <c r="G83" i="34" s="1"/>
  <c r="G95" i="34" s="1"/>
  <c r="G118" i="34" s="1"/>
  <c r="H20" i="34"/>
  <c r="H19" i="34" s="1"/>
  <c r="F203" i="34"/>
  <c r="F241" i="34" s="1"/>
  <c r="F264" i="34" s="1"/>
  <c r="F298" i="34" s="1"/>
  <c r="H204" i="34"/>
  <c r="H242" i="34" s="1"/>
  <c r="H265" i="34" s="1"/>
  <c r="H299" i="34" s="1"/>
  <c r="F27" i="34"/>
  <c r="F26" i="34" s="1"/>
  <c r="F36" i="34" s="1"/>
  <c r="H158" i="34"/>
  <c r="H70" i="34"/>
  <c r="F161" i="34"/>
  <c r="F211" i="34" s="1"/>
  <c r="F249" i="34" s="1"/>
  <c r="F73" i="34"/>
  <c r="F108" i="34" s="1"/>
  <c r="H162" i="34"/>
  <c r="H212" i="34" s="1"/>
  <c r="H250" i="34" s="1"/>
  <c r="H271" i="34" s="1"/>
  <c r="H74" i="34"/>
  <c r="H109" i="34" s="1"/>
  <c r="H131" i="34" s="1"/>
  <c r="F165" i="34"/>
  <c r="F215" i="34" s="1"/>
  <c r="F253" i="34" s="1"/>
  <c r="F274" i="34" s="1"/>
  <c r="F309" i="34" s="1"/>
  <c r="F77" i="34"/>
  <c r="F112" i="34" s="1"/>
  <c r="F134" i="34" s="1"/>
  <c r="F174" i="34"/>
  <c r="F224" i="34" s="1"/>
  <c r="F86" i="34"/>
  <c r="F64" i="34"/>
  <c r="F99" i="34" s="1"/>
  <c r="F122" i="34" s="1"/>
  <c r="I179" i="34"/>
  <c r="G48" i="34"/>
  <c r="G47" i="34" s="1"/>
  <c r="G57" i="34" s="1"/>
  <c r="I24" i="34"/>
  <c r="I66" i="34" s="1"/>
  <c r="I101" i="34" s="1"/>
  <c r="I124" i="34" s="1"/>
  <c r="I28" i="34"/>
  <c r="G161" i="34"/>
  <c r="G211" i="34" s="1"/>
  <c r="G249" i="34" s="1"/>
  <c r="G73" i="34"/>
  <c r="G108" i="34" s="1"/>
  <c r="I32" i="34"/>
  <c r="G165" i="34"/>
  <c r="G215" i="34" s="1"/>
  <c r="G253" i="34" s="1"/>
  <c r="G274" i="34" s="1"/>
  <c r="G77" i="34"/>
  <c r="G112" i="34" s="1"/>
  <c r="G134" i="34" s="1"/>
  <c r="G174" i="34"/>
  <c r="G224" i="34" s="1"/>
  <c r="G64" i="34"/>
  <c r="G99" i="34" s="1"/>
  <c r="G122" i="34" s="1"/>
  <c r="G86" i="34"/>
  <c r="H178" i="34"/>
  <c r="H65" i="34"/>
  <c r="H100" i="34" s="1"/>
  <c r="H123" i="34" s="1"/>
  <c r="J45" i="34"/>
  <c r="J49" i="34"/>
  <c r="F185" i="34"/>
  <c r="F229" i="34" s="1"/>
  <c r="F89" i="34"/>
  <c r="J53" i="34"/>
  <c r="F149" i="34"/>
  <c r="F85" i="34"/>
  <c r="H203" i="34"/>
  <c r="H241" i="34" s="1"/>
  <c r="H264" i="34" s="1"/>
  <c r="H298" i="34" s="1"/>
  <c r="H27" i="34"/>
  <c r="H26" i="34" s="1"/>
  <c r="F160" i="34"/>
  <c r="F72" i="34"/>
  <c r="F107" i="34" s="1"/>
  <c r="F88" i="34"/>
  <c r="F87" i="34" s="1"/>
  <c r="H161" i="34"/>
  <c r="H211" i="34" s="1"/>
  <c r="H249" i="34" s="1"/>
  <c r="H73" i="34"/>
  <c r="H108" i="34" s="1"/>
  <c r="F164" i="34"/>
  <c r="F214" i="34" s="1"/>
  <c r="F252" i="34" s="1"/>
  <c r="F273" i="34" s="1"/>
  <c r="F76" i="34"/>
  <c r="F111" i="34" s="1"/>
  <c r="F133" i="34" s="1"/>
  <c r="H165" i="34"/>
  <c r="H215" i="34" s="1"/>
  <c r="H253" i="34" s="1"/>
  <c r="H274" i="34" s="1"/>
  <c r="H77" i="34"/>
  <c r="H112" i="34" s="1"/>
  <c r="H134" i="34" s="1"/>
  <c r="F172" i="34"/>
  <c r="F171" i="34" s="1"/>
  <c r="F170" i="34" s="1"/>
  <c r="F191" i="34" s="1"/>
  <c r="F63" i="34"/>
  <c r="H174" i="34"/>
  <c r="H224" i="34" s="1"/>
  <c r="H64" i="34"/>
  <c r="H99" i="34" s="1"/>
  <c r="H122" i="34" s="1"/>
  <c r="H86" i="34"/>
  <c r="I44" i="34"/>
  <c r="I48" i="34"/>
  <c r="G185" i="34"/>
  <c r="G229" i="34" s="1"/>
  <c r="G89" i="34"/>
  <c r="I52" i="34"/>
  <c r="I56" i="34"/>
  <c r="G65" i="34"/>
  <c r="G100" i="34" s="1"/>
  <c r="G123" i="34" s="1"/>
  <c r="G298" i="34" s="1"/>
  <c r="G149" i="34"/>
  <c r="G85" i="34"/>
  <c r="G84" i="34" s="1"/>
  <c r="I23" i="34"/>
  <c r="G160" i="34"/>
  <c r="G72" i="34"/>
  <c r="G107" i="34" s="1"/>
  <c r="G88" i="34"/>
  <c r="I161" i="34"/>
  <c r="I73" i="34"/>
  <c r="I108" i="34" s="1"/>
  <c r="G164" i="34"/>
  <c r="G214" i="34" s="1"/>
  <c r="G252" i="34" s="1"/>
  <c r="G273" i="34" s="1"/>
  <c r="G76" i="34"/>
  <c r="G111" i="34" s="1"/>
  <c r="G133" i="34" s="1"/>
  <c r="I165" i="34"/>
  <c r="I77" i="34"/>
  <c r="I112" i="34" s="1"/>
  <c r="I134" i="34" s="1"/>
  <c r="G171" i="34"/>
  <c r="G170" i="34" s="1"/>
  <c r="G191" i="34" s="1"/>
  <c r="I174" i="34"/>
  <c r="I224" i="34" s="1"/>
  <c r="I86" i="34"/>
  <c r="F180" i="34"/>
  <c r="F205" i="34" s="1"/>
  <c r="F243" i="34" s="1"/>
  <c r="F266" i="34" s="1"/>
  <c r="F300" i="34" s="1"/>
  <c r="F67" i="34"/>
  <c r="F102" i="34" s="1"/>
  <c r="F125" i="34" s="1"/>
  <c r="H185" i="34"/>
  <c r="H229" i="34" s="1"/>
  <c r="H89" i="34"/>
  <c r="G63" i="34"/>
  <c r="F198" i="34"/>
  <c r="H149" i="34"/>
  <c r="H85" i="34"/>
  <c r="H84" i="34" s="1"/>
  <c r="F159" i="34"/>
  <c r="F209" i="34" s="1"/>
  <c r="F71" i="34"/>
  <c r="H160" i="34"/>
  <c r="H72" i="34"/>
  <c r="H107" i="34" s="1"/>
  <c r="H88" i="34"/>
  <c r="J161" i="34"/>
  <c r="F163" i="34"/>
  <c r="F213" i="34" s="1"/>
  <c r="F251" i="34" s="1"/>
  <c r="F272" i="34" s="1"/>
  <c r="F75" i="34"/>
  <c r="F110" i="34" s="1"/>
  <c r="F132" i="34" s="1"/>
  <c r="H164" i="34"/>
  <c r="H214" i="34" s="1"/>
  <c r="H252" i="34" s="1"/>
  <c r="H273" i="34" s="1"/>
  <c r="H76" i="34"/>
  <c r="H111" i="34" s="1"/>
  <c r="H133" i="34" s="1"/>
  <c r="J165" i="34"/>
  <c r="H171" i="34"/>
  <c r="H170" i="34" s="1"/>
  <c r="H191" i="34" s="1"/>
  <c r="J174" i="34"/>
  <c r="J224" i="34" s="1"/>
  <c r="J86" i="34"/>
  <c r="I185" i="34"/>
  <c r="I229" i="34" s="1"/>
  <c r="I89" i="34"/>
  <c r="H63" i="34"/>
  <c r="G67" i="34"/>
  <c r="G102" i="34" s="1"/>
  <c r="G125" i="34" s="1"/>
  <c r="G300" i="34" s="1"/>
  <c r="N152" i="34"/>
  <c r="M151" i="34"/>
  <c r="K225" i="34"/>
  <c r="K202" i="34"/>
  <c r="AA225" i="34"/>
  <c r="AA202" i="34"/>
  <c r="AA240" i="34" s="1"/>
  <c r="AI225" i="34"/>
  <c r="AI202" i="34"/>
  <c r="AI240" i="34" s="1"/>
  <c r="L225" i="34"/>
  <c r="L202" i="34"/>
  <c r="AB225" i="34"/>
  <c r="AB202" i="34"/>
  <c r="AB240" i="34" s="1"/>
  <c r="M176" i="34"/>
  <c r="N177" i="34"/>
  <c r="K150" i="34"/>
  <c r="K201" i="34" s="1"/>
  <c r="AA150" i="34"/>
  <c r="AA201" i="34" s="1"/>
  <c r="AI150" i="34"/>
  <c r="AI201" i="34" s="1"/>
  <c r="AC225" i="34"/>
  <c r="AC202" i="34"/>
  <c r="AC240" i="34" s="1"/>
  <c r="H169" i="34"/>
  <c r="F225" i="34"/>
  <c r="F202" i="34"/>
  <c r="F240" i="34" s="1"/>
  <c r="AD225" i="34"/>
  <c r="AD202" i="34"/>
  <c r="G225" i="34"/>
  <c r="G202" i="34"/>
  <c r="AE225" i="34"/>
  <c r="AE202" i="34"/>
  <c r="F150" i="34"/>
  <c r="F201" i="34" s="1"/>
  <c r="AD150" i="34"/>
  <c r="AD201" i="34" s="1"/>
  <c r="H225" i="34"/>
  <c r="H202" i="34"/>
  <c r="H240" i="34" s="1"/>
  <c r="AF225" i="34"/>
  <c r="AF202" i="34"/>
  <c r="H168" i="34"/>
  <c r="G150" i="34"/>
  <c r="G201" i="34" s="1"/>
  <c r="AE150" i="34"/>
  <c r="AE201" i="34" s="1"/>
  <c r="I225" i="34"/>
  <c r="I202" i="34"/>
  <c r="AG225" i="34"/>
  <c r="AG202" i="34"/>
  <c r="AG240" i="34" s="1"/>
  <c r="J225" i="34"/>
  <c r="J202" i="34"/>
  <c r="J240" i="34" s="1"/>
  <c r="AH225" i="34"/>
  <c r="AH202" i="34"/>
  <c r="I479" i="34"/>
  <c r="I433" i="34"/>
  <c r="I310" i="34"/>
  <c r="Q433" i="34"/>
  <c r="Q310" i="34"/>
  <c r="Y433" i="34"/>
  <c r="Y310" i="34"/>
  <c r="AG479" i="34"/>
  <c r="AG433" i="34"/>
  <c r="AG310" i="34"/>
  <c r="J433" i="34"/>
  <c r="J310" i="34"/>
  <c r="R479" i="34"/>
  <c r="R433" i="34"/>
  <c r="R310" i="34"/>
  <c r="Z433" i="34"/>
  <c r="Z310" i="34"/>
  <c r="AH433" i="34"/>
  <c r="AH310" i="34"/>
  <c r="K433" i="34"/>
  <c r="K310" i="34"/>
  <c r="S433" i="34"/>
  <c r="S310" i="34"/>
  <c r="AA479" i="34"/>
  <c r="AA433" i="34"/>
  <c r="AA310" i="34"/>
  <c r="AI433" i="34"/>
  <c r="AI310" i="34"/>
  <c r="F417" i="34"/>
  <c r="L479" i="34"/>
  <c r="L433" i="34"/>
  <c r="L310" i="34"/>
  <c r="T433" i="34"/>
  <c r="T310" i="34"/>
  <c r="AB433" i="34"/>
  <c r="AB310" i="34"/>
  <c r="F418" i="34"/>
  <c r="M433" i="34"/>
  <c r="M310" i="34"/>
  <c r="U433" i="34"/>
  <c r="U310" i="34"/>
  <c r="AC479" i="34"/>
  <c r="AC433" i="34"/>
  <c r="AC310" i="34"/>
  <c r="F373" i="34"/>
  <c r="F433" i="34"/>
  <c r="F310" i="34"/>
  <c r="N479" i="34"/>
  <c r="N433" i="34"/>
  <c r="N310" i="34"/>
  <c r="V433" i="34"/>
  <c r="V310" i="34"/>
  <c r="AD433" i="34"/>
  <c r="AD310" i="34"/>
  <c r="G433" i="34"/>
  <c r="G310" i="34"/>
  <c r="O433" i="34"/>
  <c r="O310" i="34"/>
  <c r="W479" i="34"/>
  <c r="W433" i="34"/>
  <c r="W310" i="34"/>
  <c r="AE433" i="34"/>
  <c r="AE310" i="34"/>
  <c r="C368" i="34"/>
  <c r="H433" i="34"/>
  <c r="H310" i="34"/>
  <c r="P433" i="34"/>
  <c r="P310" i="34"/>
  <c r="X479" i="34"/>
  <c r="X433" i="34"/>
  <c r="X310" i="34"/>
  <c r="AF433" i="34"/>
  <c r="AF310" i="34"/>
  <c r="K475" i="34"/>
  <c r="K429" i="34"/>
  <c r="S475" i="34"/>
  <c r="S429" i="34"/>
  <c r="AA475" i="34"/>
  <c r="AA429" i="34"/>
  <c r="AI475" i="34"/>
  <c r="AI429" i="34"/>
  <c r="AI428" i="34" s="1"/>
  <c r="L476" i="34"/>
  <c r="L430" i="34"/>
  <c r="T476" i="34"/>
  <c r="T430" i="34"/>
  <c r="AB476" i="34"/>
  <c r="AB430" i="34"/>
  <c r="M431" i="34"/>
  <c r="U477" i="34"/>
  <c r="U431" i="34"/>
  <c r="AC431" i="34"/>
  <c r="F432" i="34"/>
  <c r="N432" i="34"/>
  <c r="V478" i="34"/>
  <c r="V432" i="34"/>
  <c r="AD432" i="34"/>
  <c r="L481" i="34"/>
  <c r="L400" i="34"/>
  <c r="T481" i="34"/>
  <c r="T400" i="34"/>
  <c r="AB481" i="34"/>
  <c r="AB400" i="34"/>
  <c r="I482" i="34"/>
  <c r="I401" i="34"/>
  <c r="I437" i="34" s="1"/>
  <c r="Q482" i="34"/>
  <c r="Q401" i="34"/>
  <c r="Q437" i="34" s="1"/>
  <c r="Y482" i="34"/>
  <c r="Y401" i="34"/>
  <c r="Y437" i="34" s="1"/>
  <c r="AG482" i="34"/>
  <c r="AG401" i="34"/>
  <c r="AG437" i="34" s="1"/>
  <c r="F483" i="34"/>
  <c r="F402" i="34"/>
  <c r="F438" i="34" s="1"/>
  <c r="N483" i="34"/>
  <c r="N402" i="34"/>
  <c r="N438" i="34" s="1"/>
  <c r="V483" i="34"/>
  <c r="V402" i="34"/>
  <c r="V438" i="34" s="1"/>
  <c r="AD483" i="34"/>
  <c r="AD402" i="34"/>
  <c r="AD438" i="34" s="1"/>
  <c r="K484" i="34"/>
  <c r="K403" i="34"/>
  <c r="K439" i="34" s="1"/>
  <c r="S484" i="34"/>
  <c r="S403" i="34"/>
  <c r="S439" i="34" s="1"/>
  <c r="AA484" i="34"/>
  <c r="AA403" i="34"/>
  <c r="AA439" i="34" s="1"/>
  <c r="AI484" i="34"/>
  <c r="AI403" i="34"/>
  <c r="AI439" i="34" s="1"/>
  <c r="C359" i="34"/>
  <c r="H360" i="34" s="1"/>
  <c r="L475" i="34"/>
  <c r="L429" i="34"/>
  <c r="T475" i="34"/>
  <c r="T429" i="34"/>
  <c r="T428" i="34" s="1"/>
  <c r="AB475" i="34"/>
  <c r="AB429" i="34"/>
  <c r="M476" i="34"/>
  <c r="M430" i="34"/>
  <c r="U476" i="34"/>
  <c r="U430" i="34"/>
  <c r="AC476" i="34"/>
  <c r="AC430" i="34"/>
  <c r="F477" i="34"/>
  <c r="F431" i="34"/>
  <c r="N431" i="34"/>
  <c r="V477" i="34"/>
  <c r="V431" i="34"/>
  <c r="AD431" i="34"/>
  <c r="G478" i="34"/>
  <c r="G432" i="34"/>
  <c r="O432" i="34"/>
  <c r="W478" i="34"/>
  <c r="W432" i="34"/>
  <c r="AE432" i="34"/>
  <c r="M481" i="34"/>
  <c r="M480" i="34" s="1"/>
  <c r="M400" i="34"/>
  <c r="U481" i="34"/>
  <c r="U400" i="34"/>
  <c r="AC481" i="34"/>
  <c r="AC480" i="34" s="1"/>
  <c r="AC400" i="34"/>
  <c r="J482" i="34"/>
  <c r="J401" i="34"/>
  <c r="J437" i="34" s="1"/>
  <c r="R482" i="34"/>
  <c r="R401" i="34"/>
  <c r="R437" i="34" s="1"/>
  <c r="Z482" i="34"/>
  <c r="Z401" i="34"/>
  <c r="Z437" i="34" s="1"/>
  <c r="AH482" i="34"/>
  <c r="AH401" i="34"/>
  <c r="AH437" i="34" s="1"/>
  <c r="G483" i="34"/>
  <c r="G402" i="34"/>
  <c r="G438" i="34" s="1"/>
  <c r="O483" i="34"/>
  <c r="O402" i="34"/>
  <c r="O438" i="34" s="1"/>
  <c r="W483" i="34"/>
  <c r="W402" i="34"/>
  <c r="W438" i="34" s="1"/>
  <c r="AE483" i="34"/>
  <c r="AE402" i="34"/>
  <c r="AE438" i="34" s="1"/>
  <c r="L484" i="34"/>
  <c r="L403" i="34"/>
  <c r="L439" i="34" s="1"/>
  <c r="T484" i="34"/>
  <c r="T403" i="34"/>
  <c r="T439" i="34" s="1"/>
  <c r="AB484" i="34"/>
  <c r="AB403" i="34"/>
  <c r="AB439" i="34" s="1"/>
  <c r="M475" i="34"/>
  <c r="M429" i="34"/>
  <c r="U475" i="34"/>
  <c r="U429" i="34"/>
  <c r="U428" i="34" s="1"/>
  <c r="AC475" i="34"/>
  <c r="AC429" i="34"/>
  <c r="F476" i="34"/>
  <c r="F430" i="34"/>
  <c r="N476" i="34"/>
  <c r="N430" i="34"/>
  <c r="V476" i="34"/>
  <c r="V430" i="34"/>
  <c r="AD476" i="34"/>
  <c r="AD430" i="34"/>
  <c r="G431" i="34"/>
  <c r="O477" i="34"/>
  <c r="O431" i="34"/>
  <c r="W431" i="34"/>
  <c r="AE477" i="34"/>
  <c r="AE431" i="34"/>
  <c r="H432" i="34"/>
  <c r="P478" i="34"/>
  <c r="P432" i="34"/>
  <c r="X432" i="34"/>
  <c r="AF478" i="34"/>
  <c r="AF432" i="34"/>
  <c r="F481" i="34"/>
  <c r="F400" i="34"/>
  <c r="N481" i="34"/>
  <c r="N400" i="34"/>
  <c r="V481" i="34"/>
  <c r="V400" i="34"/>
  <c r="AD481" i="34"/>
  <c r="AD480" i="34" s="1"/>
  <c r="AD400" i="34"/>
  <c r="K482" i="34"/>
  <c r="K401" i="34"/>
  <c r="K437" i="34" s="1"/>
  <c r="S482" i="34"/>
  <c r="S401" i="34"/>
  <c r="S437" i="34" s="1"/>
  <c r="AA482" i="34"/>
  <c r="AA401" i="34"/>
  <c r="AA437" i="34" s="1"/>
  <c r="AI482" i="34"/>
  <c r="AI401" i="34"/>
  <c r="AI437" i="34" s="1"/>
  <c r="H483" i="34"/>
  <c r="H402" i="34"/>
  <c r="H438" i="34" s="1"/>
  <c r="P483" i="34"/>
  <c r="P402" i="34"/>
  <c r="P438" i="34" s="1"/>
  <c r="X483" i="34"/>
  <c r="X402" i="34"/>
  <c r="X438" i="34" s="1"/>
  <c r="AF483" i="34"/>
  <c r="AF402" i="34"/>
  <c r="AF438" i="34" s="1"/>
  <c r="M484" i="34"/>
  <c r="M403" i="34"/>
  <c r="M439" i="34" s="1"/>
  <c r="U484" i="34"/>
  <c r="U403" i="34"/>
  <c r="U439" i="34" s="1"/>
  <c r="AC484" i="34"/>
  <c r="AC403" i="34"/>
  <c r="AC439" i="34" s="1"/>
  <c r="F475" i="34"/>
  <c r="F429" i="34"/>
  <c r="N475" i="34"/>
  <c r="N429" i="34"/>
  <c r="V475" i="34"/>
  <c r="V429" i="34"/>
  <c r="AD475" i="34"/>
  <c r="AD429" i="34"/>
  <c r="AD428" i="34" s="1"/>
  <c r="G476" i="34"/>
  <c r="G430" i="34"/>
  <c r="O476" i="34"/>
  <c r="O430" i="34"/>
  <c r="W476" i="34"/>
  <c r="W430" i="34"/>
  <c r="AE476" i="34"/>
  <c r="AE430" i="34"/>
  <c r="H477" i="34"/>
  <c r="H431" i="34"/>
  <c r="P431" i="34"/>
  <c r="X477" i="34"/>
  <c r="X431" i="34"/>
  <c r="AF431" i="34"/>
  <c r="I478" i="34"/>
  <c r="I432" i="34"/>
  <c r="Q432" i="34"/>
  <c r="Y478" i="34"/>
  <c r="Y432" i="34"/>
  <c r="AG432" i="34"/>
  <c r="G481" i="34"/>
  <c r="G480" i="34" s="1"/>
  <c r="G400" i="34"/>
  <c r="O481" i="34"/>
  <c r="O400" i="34"/>
  <c r="W481" i="34"/>
  <c r="W400" i="34"/>
  <c r="AE481" i="34"/>
  <c r="AE400" i="34"/>
  <c r="L482" i="34"/>
  <c r="L401" i="34"/>
  <c r="L437" i="34" s="1"/>
  <c r="T482" i="34"/>
  <c r="T401" i="34"/>
  <c r="T437" i="34" s="1"/>
  <c r="AB482" i="34"/>
  <c r="AB401" i="34"/>
  <c r="AB437" i="34" s="1"/>
  <c r="I483" i="34"/>
  <c r="I402" i="34"/>
  <c r="I438" i="34" s="1"/>
  <c r="Q483" i="34"/>
  <c r="Q402" i="34"/>
  <c r="Q438" i="34" s="1"/>
  <c r="Y483" i="34"/>
  <c r="Y402" i="34"/>
  <c r="Y438" i="34" s="1"/>
  <c r="AG483" i="34"/>
  <c r="AG402" i="34"/>
  <c r="AG438" i="34" s="1"/>
  <c r="F484" i="34"/>
  <c r="F403" i="34"/>
  <c r="F439" i="34" s="1"/>
  <c r="N484" i="34"/>
  <c r="N403" i="34"/>
  <c r="N439" i="34" s="1"/>
  <c r="V484" i="34"/>
  <c r="V403" i="34"/>
  <c r="V439" i="34" s="1"/>
  <c r="AD484" i="34"/>
  <c r="AD403" i="34"/>
  <c r="AD439" i="34" s="1"/>
  <c r="G475" i="34"/>
  <c r="G429" i="34"/>
  <c r="G428" i="34" s="1"/>
  <c r="O475" i="34"/>
  <c r="O429" i="34"/>
  <c r="W475" i="34"/>
  <c r="W429" i="34"/>
  <c r="AE475" i="34"/>
  <c r="AE429" i="34"/>
  <c r="H476" i="34"/>
  <c r="H430" i="34"/>
  <c r="P476" i="34"/>
  <c r="P430" i="34"/>
  <c r="X476" i="34"/>
  <c r="X430" i="34"/>
  <c r="AF476" i="34"/>
  <c r="AF430" i="34"/>
  <c r="I431" i="34"/>
  <c r="Q477" i="34"/>
  <c r="Q431" i="34"/>
  <c r="Y431" i="34"/>
  <c r="AG477" i="34"/>
  <c r="AG431" i="34"/>
  <c r="J432" i="34"/>
  <c r="R478" i="34"/>
  <c r="R432" i="34"/>
  <c r="Z432" i="34"/>
  <c r="AH478" i="34"/>
  <c r="AH432" i="34"/>
  <c r="H481" i="34"/>
  <c r="H400" i="34"/>
  <c r="P481" i="34"/>
  <c r="P400" i="34"/>
  <c r="X481" i="34"/>
  <c r="X400" i="34"/>
  <c r="AF481" i="34"/>
  <c r="AF400" i="34"/>
  <c r="M482" i="34"/>
  <c r="M401" i="34"/>
  <c r="M437" i="34" s="1"/>
  <c r="U482" i="34"/>
  <c r="U401" i="34"/>
  <c r="U437" i="34" s="1"/>
  <c r="AC482" i="34"/>
  <c r="AC401" i="34"/>
  <c r="AC437" i="34" s="1"/>
  <c r="J483" i="34"/>
  <c r="J402" i="34"/>
  <c r="J438" i="34" s="1"/>
  <c r="R483" i="34"/>
  <c r="R402" i="34"/>
  <c r="R438" i="34" s="1"/>
  <c r="Z483" i="34"/>
  <c r="Z402" i="34"/>
  <c r="Z438" i="34" s="1"/>
  <c r="AH483" i="34"/>
  <c r="AH402" i="34"/>
  <c r="AH438" i="34" s="1"/>
  <c r="G484" i="34"/>
  <c r="G403" i="34"/>
  <c r="G439" i="34" s="1"/>
  <c r="O484" i="34"/>
  <c r="O403" i="34"/>
  <c r="O439" i="34" s="1"/>
  <c r="W484" i="34"/>
  <c r="W403" i="34"/>
  <c r="W439" i="34" s="1"/>
  <c r="AE484" i="34"/>
  <c r="AE403" i="34"/>
  <c r="AE439" i="34" s="1"/>
  <c r="C361" i="34"/>
  <c r="C364" i="34"/>
  <c r="K364" i="34" s="1"/>
  <c r="H475" i="34"/>
  <c r="H429" i="34"/>
  <c r="H428" i="34" s="1"/>
  <c r="P475" i="34"/>
  <c r="P429" i="34"/>
  <c r="X475" i="34"/>
  <c r="X429" i="34"/>
  <c r="AF475" i="34"/>
  <c r="AF429" i="34"/>
  <c r="I476" i="34"/>
  <c r="I430" i="34"/>
  <c r="Q476" i="34"/>
  <c r="Q430" i="34"/>
  <c r="Y476" i="34"/>
  <c r="Y430" i="34"/>
  <c r="AG476" i="34"/>
  <c r="AG430" i="34"/>
  <c r="J431" i="34"/>
  <c r="R477" i="34"/>
  <c r="R431" i="34"/>
  <c r="Z431" i="34"/>
  <c r="AH477" i="34"/>
  <c r="AH431" i="34"/>
  <c r="K432" i="34"/>
  <c r="S478" i="34"/>
  <c r="S432" i="34"/>
  <c r="AA432" i="34"/>
  <c r="AI478" i="34"/>
  <c r="AI432" i="34"/>
  <c r="I481" i="34"/>
  <c r="I400" i="34"/>
  <c r="Q481" i="34"/>
  <c r="Q480" i="34" s="1"/>
  <c r="Q400" i="34"/>
  <c r="Y481" i="34"/>
  <c r="Y480" i="34" s="1"/>
  <c r="Y400" i="34"/>
  <c r="AG481" i="34"/>
  <c r="AG400" i="34"/>
  <c r="F482" i="34"/>
  <c r="F401" i="34"/>
  <c r="F437" i="34" s="1"/>
  <c r="N482" i="34"/>
  <c r="N401" i="34"/>
  <c r="N437" i="34" s="1"/>
  <c r="V482" i="34"/>
  <c r="V401" i="34"/>
  <c r="V437" i="34" s="1"/>
  <c r="AD482" i="34"/>
  <c r="AD401" i="34"/>
  <c r="AD437" i="34" s="1"/>
  <c r="K483" i="34"/>
  <c r="K402" i="34"/>
  <c r="K438" i="34" s="1"/>
  <c r="S483" i="34"/>
  <c r="S402" i="34"/>
  <c r="S438" i="34" s="1"/>
  <c r="AA483" i="34"/>
  <c r="AA402" i="34"/>
  <c r="AA438" i="34" s="1"/>
  <c r="AI483" i="34"/>
  <c r="AI402" i="34"/>
  <c r="AI438" i="34" s="1"/>
  <c r="H484" i="34"/>
  <c r="H403" i="34"/>
  <c r="H439" i="34" s="1"/>
  <c r="P484" i="34"/>
  <c r="P403" i="34"/>
  <c r="P439" i="34" s="1"/>
  <c r="X484" i="34"/>
  <c r="X403" i="34"/>
  <c r="X439" i="34" s="1"/>
  <c r="AF484" i="34"/>
  <c r="AF403" i="34"/>
  <c r="AF439" i="34" s="1"/>
  <c r="I475" i="34"/>
  <c r="I429" i="34"/>
  <c r="I428" i="34" s="1"/>
  <c r="Q475" i="34"/>
  <c r="Q429" i="34"/>
  <c r="Q428" i="34" s="1"/>
  <c r="Y475" i="34"/>
  <c r="Y429" i="34"/>
  <c r="Y428" i="34" s="1"/>
  <c r="AG475" i="34"/>
  <c r="AG429" i="34"/>
  <c r="J476" i="34"/>
  <c r="J430" i="34"/>
  <c r="R476" i="34"/>
  <c r="R430" i="34"/>
  <c r="Z476" i="34"/>
  <c r="Z430" i="34"/>
  <c r="AH476" i="34"/>
  <c r="AH430" i="34"/>
  <c r="K431" i="34"/>
  <c r="S477" i="34"/>
  <c r="S431" i="34"/>
  <c r="AA431" i="34"/>
  <c r="AI477" i="34"/>
  <c r="AI431" i="34"/>
  <c r="L432" i="34"/>
  <c r="T478" i="34"/>
  <c r="T432" i="34"/>
  <c r="AB478" i="34"/>
  <c r="AB432" i="34"/>
  <c r="J481" i="34"/>
  <c r="J400" i="34"/>
  <c r="R481" i="34"/>
  <c r="R400" i="34"/>
  <c r="Z481" i="34"/>
  <c r="Z400" i="34"/>
  <c r="AH481" i="34"/>
  <c r="AH400" i="34"/>
  <c r="G482" i="34"/>
  <c r="G401" i="34"/>
  <c r="G437" i="34" s="1"/>
  <c r="O482" i="34"/>
  <c r="O401" i="34"/>
  <c r="O437" i="34" s="1"/>
  <c r="W482" i="34"/>
  <c r="W401" i="34"/>
  <c r="W437" i="34" s="1"/>
  <c r="AE482" i="34"/>
  <c r="AE401" i="34"/>
  <c r="AE437" i="34" s="1"/>
  <c r="L483" i="34"/>
  <c r="L402" i="34"/>
  <c r="L438" i="34" s="1"/>
  <c r="T483" i="34"/>
  <c r="T402" i="34"/>
  <c r="T438" i="34" s="1"/>
  <c r="AB483" i="34"/>
  <c r="AB402" i="34"/>
  <c r="AB438" i="34" s="1"/>
  <c r="I484" i="34"/>
  <c r="I403" i="34"/>
  <c r="I439" i="34" s="1"/>
  <c r="Q484" i="34"/>
  <c r="Q403" i="34"/>
  <c r="Q439" i="34" s="1"/>
  <c r="Y484" i="34"/>
  <c r="Y403" i="34"/>
  <c r="Y439" i="34" s="1"/>
  <c r="AG484" i="34"/>
  <c r="AG403" i="34"/>
  <c r="AG439" i="34" s="1"/>
  <c r="J475" i="34"/>
  <c r="J429" i="34"/>
  <c r="R475" i="34"/>
  <c r="R429" i="34"/>
  <c r="Z475" i="34"/>
  <c r="Z429" i="34"/>
  <c r="Z428" i="34" s="1"/>
  <c r="AH475" i="34"/>
  <c r="AH429" i="34"/>
  <c r="K476" i="34"/>
  <c r="K430" i="34"/>
  <c r="S476" i="34"/>
  <c r="S430" i="34"/>
  <c r="AA476" i="34"/>
  <c r="AA430" i="34"/>
  <c r="AI476" i="34"/>
  <c r="AI430" i="34"/>
  <c r="L477" i="34"/>
  <c r="L431" i="34"/>
  <c r="T477" i="34"/>
  <c r="T431" i="34"/>
  <c r="AB431" i="34"/>
  <c r="M478" i="34"/>
  <c r="M432" i="34"/>
  <c r="U478" i="34"/>
  <c r="U432" i="34"/>
  <c r="AC478" i="34"/>
  <c r="AC432" i="34"/>
  <c r="K481" i="34"/>
  <c r="K480" i="34" s="1"/>
  <c r="K400" i="34"/>
  <c r="S481" i="34"/>
  <c r="S480" i="34" s="1"/>
  <c r="S400" i="34"/>
  <c r="AA481" i="34"/>
  <c r="AA480" i="34" s="1"/>
  <c r="AA400" i="34"/>
  <c r="AI481" i="34"/>
  <c r="AI400" i="34"/>
  <c r="H482" i="34"/>
  <c r="H401" i="34"/>
  <c r="H437" i="34" s="1"/>
  <c r="P482" i="34"/>
  <c r="P401" i="34"/>
  <c r="P437" i="34" s="1"/>
  <c r="X482" i="34"/>
  <c r="X401" i="34"/>
  <c r="X437" i="34" s="1"/>
  <c r="AF482" i="34"/>
  <c r="AF401" i="34"/>
  <c r="AF437" i="34" s="1"/>
  <c r="M483" i="34"/>
  <c r="M402" i="34"/>
  <c r="M438" i="34" s="1"/>
  <c r="U483" i="34"/>
  <c r="U402" i="34"/>
  <c r="U438" i="34" s="1"/>
  <c r="AC483" i="34"/>
  <c r="AC402" i="34"/>
  <c r="AC438" i="34" s="1"/>
  <c r="J484" i="34"/>
  <c r="J403" i="34"/>
  <c r="J439" i="34" s="1"/>
  <c r="R484" i="34"/>
  <c r="R403" i="34"/>
  <c r="R439" i="34" s="1"/>
  <c r="Z484" i="34"/>
  <c r="Z403" i="34"/>
  <c r="Z439" i="34" s="1"/>
  <c r="AH484" i="34"/>
  <c r="AH403" i="34"/>
  <c r="AH439" i="34" s="1"/>
  <c r="H450" i="34"/>
  <c r="D457" i="34"/>
  <c r="C457" i="34"/>
  <c r="D509" i="34" s="1"/>
  <c r="AK451" i="34"/>
  <c r="A477" i="34"/>
  <c r="K479" i="34" s="1"/>
  <c r="A478" i="34"/>
  <c r="C459" i="34"/>
  <c r="D510" i="34" s="1"/>
  <c r="A479" i="34"/>
  <c r="M463" i="34"/>
  <c r="C451" i="34"/>
  <c r="D507" i="34" s="1"/>
  <c r="G164" i="27"/>
  <c r="G214" i="27" s="1"/>
  <c r="G252" i="27" s="1"/>
  <c r="G273" i="27" s="1"/>
  <c r="G76" i="27"/>
  <c r="G111" i="27" s="1"/>
  <c r="G133" i="27" s="1"/>
  <c r="H185" i="27"/>
  <c r="H229" i="27" s="1"/>
  <c r="H89" i="27"/>
  <c r="I51" i="27"/>
  <c r="G149" i="27"/>
  <c r="G85" i="27"/>
  <c r="I165" i="27"/>
  <c r="J35" i="27"/>
  <c r="F180" i="27"/>
  <c r="F67" i="27"/>
  <c r="F102" i="27" s="1"/>
  <c r="F125" i="27" s="1"/>
  <c r="I153" i="27"/>
  <c r="J23" i="27"/>
  <c r="F40" i="27"/>
  <c r="H189" i="27"/>
  <c r="I55" i="27"/>
  <c r="G160" i="27"/>
  <c r="G72" i="27"/>
  <c r="G107" i="27" s="1"/>
  <c r="G88" i="27"/>
  <c r="G172" i="27"/>
  <c r="G63" i="27"/>
  <c r="G41" i="27"/>
  <c r="G40" i="27" s="1"/>
  <c r="F36" i="27"/>
  <c r="I161" i="27"/>
  <c r="J31" i="27"/>
  <c r="I174" i="27"/>
  <c r="I86" i="27"/>
  <c r="I64" i="27"/>
  <c r="I99" i="27" s="1"/>
  <c r="I122" i="27" s="1"/>
  <c r="J43" i="27"/>
  <c r="H149" i="27"/>
  <c r="H85" i="27"/>
  <c r="F205" i="27"/>
  <c r="F243" i="27" s="1"/>
  <c r="F266" i="27" s="1"/>
  <c r="F300" i="27" s="1"/>
  <c r="F159" i="27"/>
  <c r="F209" i="27" s="1"/>
  <c r="F71" i="27"/>
  <c r="H160" i="27"/>
  <c r="H72" i="27"/>
  <c r="H107" i="27" s="1"/>
  <c r="H88" i="27"/>
  <c r="H87" i="27" s="1"/>
  <c r="F163" i="27"/>
  <c r="F213" i="27" s="1"/>
  <c r="F251" i="27" s="1"/>
  <c r="F272" i="27" s="1"/>
  <c r="F75" i="27"/>
  <c r="F110" i="27" s="1"/>
  <c r="F132" i="27" s="1"/>
  <c r="H164" i="27"/>
  <c r="H76" i="27"/>
  <c r="H111" i="27" s="1"/>
  <c r="H133" i="27" s="1"/>
  <c r="H172" i="27"/>
  <c r="H63" i="27"/>
  <c r="H190" i="27"/>
  <c r="I56" i="27"/>
  <c r="G66" i="27"/>
  <c r="G101" i="27" s="1"/>
  <c r="G124" i="27" s="1"/>
  <c r="G74" i="27"/>
  <c r="G109" i="27" s="1"/>
  <c r="G131" i="27" s="1"/>
  <c r="G306" i="27" s="1"/>
  <c r="G198" i="27"/>
  <c r="I149" i="27"/>
  <c r="I85" i="27"/>
  <c r="I84" i="27" s="1"/>
  <c r="G71" i="27"/>
  <c r="G106" i="27" s="1"/>
  <c r="G130" i="27" s="1"/>
  <c r="G159" i="27"/>
  <c r="G209" i="27" s="1"/>
  <c r="I160" i="27"/>
  <c r="I72" i="27"/>
  <c r="I107" i="27" s="1"/>
  <c r="I88" i="27"/>
  <c r="G75" i="27"/>
  <c r="G110" i="27" s="1"/>
  <c r="G132" i="27" s="1"/>
  <c r="G163" i="27"/>
  <c r="G213" i="27" s="1"/>
  <c r="G251" i="27" s="1"/>
  <c r="G272" i="27" s="1"/>
  <c r="G307" i="27" s="1"/>
  <c r="I164" i="27"/>
  <c r="I76" i="27"/>
  <c r="I111" i="27" s="1"/>
  <c r="I133" i="27" s="1"/>
  <c r="F179" i="27"/>
  <c r="F204" i="27" s="1"/>
  <c r="F242" i="27" s="1"/>
  <c r="F265" i="27" s="1"/>
  <c r="F299" i="27" s="1"/>
  <c r="F66" i="27"/>
  <c r="F101" i="27" s="1"/>
  <c r="F124" i="27" s="1"/>
  <c r="H180" i="27"/>
  <c r="H205" i="27" s="1"/>
  <c r="H243" i="27" s="1"/>
  <c r="H266" i="27" s="1"/>
  <c r="H300" i="27" s="1"/>
  <c r="H67" i="27"/>
  <c r="H102" i="27" s="1"/>
  <c r="H125" i="27" s="1"/>
  <c r="F182" i="27"/>
  <c r="F181" i="27" s="1"/>
  <c r="I66" i="27"/>
  <c r="I101" i="27" s="1"/>
  <c r="I124" i="27" s="1"/>
  <c r="G70" i="27"/>
  <c r="H198" i="27"/>
  <c r="J22" i="27"/>
  <c r="F158" i="27"/>
  <c r="F70" i="27"/>
  <c r="H159" i="27"/>
  <c r="H209" i="27" s="1"/>
  <c r="H71" i="27"/>
  <c r="J30" i="27"/>
  <c r="F162" i="27"/>
  <c r="F212" i="27" s="1"/>
  <c r="F250" i="27" s="1"/>
  <c r="F271" i="27" s="1"/>
  <c r="F74" i="27"/>
  <c r="F109" i="27" s="1"/>
  <c r="F131" i="27" s="1"/>
  <c r="H163" i="27"/>
  <c r="H213" i="27" s="1"/>
  <c r="H251" i="27" s="1"/>
  <c r="H272" i="27" s="1"/>
  <c r="H75" i="27"/>
  <c r="H110" i="27" s="1"/>
  <c r="H132" i="27" s="1"/>
  <c r="J34" i="27"/>
  <c r="I38" i="27"/>
  <c r="J42" i="27"/>
  <c r="I46" i="27"/>
  <c r="G181" i="27"/>
  <c r="I50" i="27"/>
  <c r="I54" i="27"/>
  <c r="G20" i="27"/>
  <c r="G19" i="27" s="1"/>
  <c r="G36" i="27" s="1"/>
  <c r="I21" i="27"/>
  <c r="G299" i="27"/>
  <c r="I25" i="27"/>
  <c r="G208" i="27"/>
  <c r="I29" i="27"/>
  <c r="I33" i="27"/>
  <c r="I41" i="27"/>
  <c r="F178" i="27"/>
  <c r="F65" i="27"/>
  <c r="F100" i="27" s="1"/>
  <c r="F123" i="27" s="1"/>
  <c r="H179" i="27"/>
  <c r="H204" i="27" s="1"/>
  <c r="H242" i="27" s="1"/>
  <c r="H265" i="27" s="1"/>
  <c r="H299" i="27" s="1"/>
  <c r="H66" i="27"/>
  <c r="H101" i="27" s="1"/>
  <c r="H124" i="27" s="1"/>
  <c r="F48" i="27"/>
  <c r="F47" i="27" s="1"/>
  <c r="H182" i="27"/>
  <c r="G67" i="27"/>
  <c r="G102" i="27" s="1"/>
  <c r="G125" i="27" s="1"/>
  <c r="G300" i="27" s="1"/>
  <c r="H20" i="27"/>
  <c r="H19" i="27" s="1"/>
  <c r="F203" i="27"/>
  <c r="F241" i="27" s="1"/>
  <c r="F264" i="27" s="1"/>
  <c r="F298" i="27" s="1"/>
  <c r="F27" i="27"/>
  <c r="F26" i="27" s="1"/>
  <c r="H158" i="27"/>
  <c r="H70" i="27"/>
  <c r="F161" i="27"/>
  <c r="F211" i="27" s="1"/>
  <c r="F249" i="27" s="1"/>
  <c r="F73" i="27"/>
  <c r="F108" i="27" s="1"/>
  <c r="H162" i="27"/>
  <c r="H212" i="27" s="1"/>
  <c r="H250" i="27" s="1"/>
  <c r="H271" i="27" s="1"/>
  <c r="H74" i="27"/>
  <c r="H109" i="27" s="1"/>
  <c r="H131" i="27" s="1"/>
  <c r="F165" i="27"/>
  <c r="F215" i="27" s="1"/>
  <c r="F253" i="27" s="1"/>
  <c r="F274" i="27" s="1"/>
  <c r="F77" i="27"/>
  <c r="F112" i="27" s="1"/>
  <c r="F134" i="27" s="1"/>
  <c r="F174" i="27"/>
  <c r="F86" i="27"/>
  <c r="F64" i="27"/>
  <c r="F99" i="27" s="1"/>
  <c r="F122" i="27" s="1"/>
  <c r="G48" i="27"/>
  <c r="G47" i="27" s="1"/>
  <c r="G298" i="27"/>
  <c r="I299" i="27"/>
  <c r="I158" i="27"/>
  <c r="I70" i="27"/>
  <c r="G161" i="27"/>
  <c r="G211" i="27" s="1"/>
  <c r="G249" i="27" s="1"/>
  <c r="G73" i="27"/>
  <c r="G108" i="27" s="1"/>
  <c r="I162" i="27"/>
  <c r="I212" i="27" s="1"/>
  <c r="I250" i="27" s="1"/>
  <c r="I271" i="27" s="1"/>
  <c r="I306" i="27" s="1"/>
  <c r="I74" i="27"/>
  <c r="I109" i="27" s="1"/>
  <c r="I131" i="27" s="1"/>
  <c r="G165" i="27"/>
  <c r="G215" i="27" s="1"/>
  <c r="G253" i="27" s="1"/>
  <c r="G274" i="27" s="1"/>
  <c r="G309" i="27" s="1"/>
  <c r="G77" i="27"/>
  <c r="G112" i="27" s="1"/>
  <c r="G134" i="27" s="1"/>
  <c r="G174" i="27"/>
  <c r="G86" i="27"/>
  <c r="G64" i="27"/>
  <c r="G99" i="27" s="1"/>
  <c r="G122" i="27" s="1"/>
  <c r="H178" i="27"/>
  <c r="H65" i="27"/>
  <c r="H100" i="27" s="1"/>
  <c r="H123" i="27" s="1"/>
  <c r="J179" i="27"/>
  <c r="J66" i="27"/>
  <c r="J101" i="27" s="1"/>
  <c r="J124" i="27" s="1"/>
  <c r="F185" i="27"/>
  <c r="F229" i="27" s="1"/>
  <c r="F89" i="27"/>
  <c r="G65" i="27"/>
  <c r="G100" i="27" s="1"/>
  <c r="G123" i="27" s="1"/>
  <c r="G89" i="27"/>
  <c r="F146" i="27"/>
  <c r="F145" i="27" s="1"/>
  <c r="F149" i="27"/>
  <c r="F85" i="27"/>
  <c r="F84" i="27" s="1"/>
  <c r="F90" i="27" s="1"/>
  <c r="H203" i="27"/>
  <c r="H241" i="27" s="1"/>
  <c r="H264" i="27" s="1"/>
  <c r="J24" i="27"/>
  <c r="H27" i="27"/>
  <c r="H26" i="27" s="1"/>
  <c r="J28" i="27"/>
  <c r="F160" i="27"/>
  <c r="F72" i="27"/>
  <c r="F107" i="27" s="1"/>
  <c r="F88" i="27"/>
  <c r="F87" i="27" s="1"/>
  <c r="H161" i="27"/>
  <c r="H211" i="27" s="1"/>
  <c r="H249" i="27" s="1"/>
  <c r="H73" i="27"/>
  <c r="H108" i="27" s="1"/>
  <c r="J32" i="27"/>
  <c r="F164" i="27"/>
  <c r="F214" i="27" s="1"/>
  <c r="F252" i="27" s="1"/>
  <c r="F273" i="27" s="1"/>
  <c r="F76" i="27"/>
  <c r="F111" i="27" s="1"/>
  <c r="F133" i="27" s="1"/>
  <c r="H165" i="27"/>
  <c r="H215" i="27" s="1"/>
  <c r="H253" i="27" s="1"/>
  <c r="H274" i="27" s="1"/>
  <c r="H77" i="27"/>
  <c r="H112" i="27" s="1"/>
  <c r="H134" i="27" s="1"/>
  <c r="H39" i="27"/>
  <c r="F172" i="27"/>
  <c r="F198" i="27" s="1"/>
  <c r="F63" i="27"/>
  <c r="H174" i="27"/>
  <c r="H224" i="27" s="1"/>
  <c r="H86" i="27"/>
  <c r="H64" i="27"/>
  <c r="H99" i="27" s="1"/>
  <c r="H122" i="27" s="1"/>
  <c r="I44" i="27"/>
  <c r="K45" i="27"/>
  <c r="K49" i="27"/>
  <c r="I52" i="27"/>
  <c r="K53" i="27"/>
  <c r="O225" i="27"/>
  <c r="O150" i="27"/>
  <c r="R152" i="27"/>
  <c r="Q151" i="27"/>
  <c r="AF225" i="27"/>
  <c r="AF202" i="27"/>
  <c r="AF240" i="27" s="1"/>
  <c r="AF150" i="27"/>
  <c r="AF201" i="27" s="1"/>
  <c r="G201" i="27"/>
  <c r="P151" i="27"/>
  <c r="N201" i="27"/>
  <c r="H225" i="27"/>
  <c r="H202" i="27"/>
  <c r="H240" i="27" s="1"/>
  <c r="H150" i="27"/>
  <c r="H201" i="27" s="1"/>
  <c r="I225" i="27"/>
  <c r="I202" i="27"/>
  <c r="I240" i="27" s="1"/>
  <c r="AG225" i="27"/>
  <c r="AG202" i="27"/>
  <c r="AG240" i="27" s="1"/>
  <c r="O176" i="27"/>
  <c r="O202" i="27" s="1"/>
  <c r="J225" i="27"/>
  <c r="J202" i="27"/>
  <c r="AH225" i="27"/>
  <c r="AH202" i="27"/>
  <c r="G226" i="27"/>
  <c r="G175" i="27"/>
  <c r="I201" i="27"/>
  <c r="K202" i="27"/>
  <c r="K240" i="27" s="1"/>
  <c r="K225" i="27"/>
  <c r="AA225" i="27"/>
  <c r="AA202" i="27"/>
  <c r="AI225" i="27"/>
  <c r="AI202" i="27"/>
  <c r="I168" i="27"/>
  <c r="H194" i="27"/>
  <c r="H220" i="27" s="1"/>
  <c r="H234" i="27" s="1"/>
  <c r="H258" i="27" s="1"/>
  <c r="H292" i="27" s="1"/>
  <c r="H380" i="27" s="1"/>
  <c r="H408" i="27" s="1"/>
  <c r="H448" i="27" s="1"/>
  <c r="F202" i="27"/>
  <c r="F240" i="27" s="1"/>
  <c r="J150" i="27"/>
  <c r="AH150" i="27"/>
  <c r="AH201" i="27" s="1"/>
  <c r="L225" i="27"/>
  <c r="L202" i="27"/>
  <c r="L240" i="27" s="1"/>
  <c r="AB225" i="27"/>
  <c r="AB202" i="27"/>
  <c r="AB240" i="27" s="1"/>
  <c r="N202" i="27"/>
  <c r="K150" i="27"/>
  <c r="K201" i="27" s="1"/>
  <c r="AA150" i="27"/>
  <c r="AA201" i="27" s="1"/>
  <c r="AI150" i="27"/>
  <c r="AI201" i="27" s="1"/>
  <c r="M225" i="27"/>
  <c r="M202" i="27"/>
  <c r="M240" i="27" s="1"/>
  <c r="AC225" i="27"/>
  <c r="AC202" i="27"/>
  <c r="AC240" i="27" s="1"/>
  <c r="G195" i="27"/>
  <c r="G221" i="27" s="1"/>
  <c r="G235" i="27" s="1"/>
  <c r="G259" i="27" s="1"/>
  <c r="G293" i="27" s="1"/>
  <c r="G381" i="27" s="1"/>
  <c r="G409" i="27" s="1"/>
  <c r="G449" i="27" s="1"/>
  <c r="H169" i="27"/>
  <c r="N226" i="27"/>
  <c r="N175" i="27"/>
  <c r="Q177" i="27"/>
  <c r="P176" i="27"/>
  <c r="AD202" i="27"/>
  <c r="AD240" i="27" s="1"/>
  <c r="G225" i="27"/>
  <c r="G202" i="27"/>
  <c r="AE225" i="27"/>
  <c r="AE202" i="27"/>
  <c r="AE226" i="27"/>
  <c r="AE175" i="27"/>
  <c r="AE201" i="27" s="1"/>
  <c r="F175" i="27"/>
  <c r="F201" i="27" s="1"/>
  <c r="AD175" i="27"/>
  <c r="AD201" i="27" s="1"/>
  <c r="I175" i="27"/>
  <c r="AG175" i="27"/>
  <c r="AG201" i="27" s="1"/>
  <c r="J175" i="27"/>
  <c r="AH175" i="27"/>
  <c r="J275" i="27"/>
  <c r="R275" i="27"/>
  <c r="Z275" i="27"/>
  <c r="AH275" i="27"/>
  <c r="H281" i="27"/>
  <c r="P281" i="27"/>
  <c r="X281" i="27"/>
  <c r="AF281" i="27"/>
  <c r="AH479" i="27"/>
  <c r="AH433" i="27"/>
  <c r="D316" i="27"/>
  <c r="L482" i="27"/>
  <c r="L401" i="27"/>
  <c r="L437" i="27" s="1"/>
  <c r="L316" i="27"/>
  <c r="T482" i="27"/>
  <c r="T401" i="27"/>
  <c r="T437" i="27" s="1"/>
  <c r="T316" i="27"/>
  <c r="AB482" i="27"/>
  <c r="AB401" i="27"/>
  <c r="AB437" i="27" s="1"/>
  <c r="AB316" i="27"/>
  <c r="AJ482" i="27"/>
  <c r="AJ316" i="27"/>
  <c r="AR482" i="27"/>
  <c r="AR316" i="27"/>
  <c r="J479" i="27"/>
  <c r="J433" i="27"/>
  <c r="R479" i="27"/>
  <c r="R433" i="27"/>
  <c r="Z479" i="27"/>
  <c r="Z433" i="27"/>
  <c r="K479" i="27"/>
  <c r="K433" i="27"/>
  <c r="K310" i="27"/>
  <c r="S479" i="27"/>
  <c r="S433" i="27"/>
  <c r="S310" i="27"/>
  <c r="AA479" i="27"/>
  <c r="AA433" i="27"/>
  <c r="AA310" i="27"/>
  <c r="AI479" i="27"/>
  <c r="AI433" i="27"/>
  <c r="AI310" i="27"/>
  <c r="L479" i="27"/>
  <c r="L433" i="27"/>
  <c r="L310" i="27"/>
  <c r="T479" i="27"/>
  <c r="T433" i="27"/>
  <c r="T310" i="27"/>
  <c r="AB479" i="27"/>
  <c r="AB433" i="27"/>
  <c r="AB310" i="27"/>
  <c r="G481" i="27"/>
  <c r="G400" i="27"/>
  <c r="G316" i="27"/>
  <c r="C316" i="27" s="1"/>
  <c r="O481" i="27"/>
  <c r="O400" i="27"/>
  <c r="O316" i="27"/>
  <c r="W481" i="27"/>
  <c r="W480" i="27" s="1"/>
  <c r="W400" i="27"/>
  <c r="W316" i="27"/>
  <c r="AE481" i="27"/>
  <c r="AE400" i="27"/>
  <c r="AE316" i="27"/>
  <c r="AM481" i="27"/>
  <c r="AM480" i="27" s="1"/>
  <c r="AM316" i="27"/>
  <c r="AU481" i="27"/>
  <c r="AU480" i="27" s="1"/>
  <c r="AU316" i="27"/>
  <c r="F419" i="27"/>
  <c r="F398" i="27"/>
  <c r="F397" i="27" s="1"/>
  <c r="M479" i="27"/>
  <c r="M433" i="27"/>
  <c r="U479" i="27"/>
  <c r="U433" i="27"/>
  <c r="AC479" i="27"/>
  <c r="AC433" i="27"/>
  <c r="I478" i="27"/>
  <c r="I432" i="27"/>
  <c r="Q478" i="27"/>
  <c r="Q432" i="27"/>
  <c r="Y478" i="27"/>
  <c r="Y432" i="27"/>
  <c r="AG478" i="27"/>
  <c r="AG432" i="27"/>
  <c r="F479" i="27"/>
  <c r="F433" i="27"/>
  <c r="N479" i="27"/>
  <c r="N433" i="27"/>
  <c r="V479" i="27"/>
  <c r="V433" i="27"/>
  <c r="AD479" i="27"/>
  <c r="AD433" i="27"/>
  <c r="H477" i="27"/>
  <c r="H431" i="27"/>
  <c r="H310" i="27"/>
  <c r="P477" i="27"/>
  <c r="P431" i="27"/>
  <c r="P310" i="27"/>
  <c r="X477" i="27"/>
  <c r="X431" i="27"/>
  <c r="X310" i="27"/>
  <c r="AF477" i="27"/>
  <c r="AF431" i="27"/>
  <c r="AF310" i="27"/>
  <c r="G479" i="27"/>
  <c r="G433" i="27"/>
  <c r="O479" i="27"/>
  <c r="O433" i="27"/>
  <c r="W479" i="27"/>
  <c r="W433" i="27"/>
  <c r="AE479" i="27"/>
  <c r="AE433" i="27"/>
  <c r="M310" i="27"/>
  <c r="U310" i="27"/>
  <c r="G476" i="27"/>
  <c r="G430" i="27"/>
  <c r="G310" i="27"/>
  <c r="O476" i="27"/>
  <c r="O430" i="27"/>
  <c r="O310" i="27"/>
  <c r="W476" i="27"/>
  <c r="W430" i="27"/>
  <c r="W310" i="27"/>
  <c r="AE476" i="27"/>
  <c r="AE430" i="27"/>
  <c r="AE310" i="27"/>
  <c r="H479" i="27"/>
  <c r="H433" i="27"/>
  <c r="P479" i="27"/>
  <c r="P433" i="27"/>
  <c r="X479" i="27"/>
  <c r="X433" i="27"/>
  <c r="AF479" i="27"/>
  <c r="AF433" i="27"/>
  <c r="I310" i="27"/>
  <c r="F475" i="27"/>
  <c r="F429" i="27"/>
  <c r="F310" i="27"/>
  <c r="N475" i="27"/>
  <c r="N429" i="27"/>
  <c r="N310" i="27"/>
  <c r="V475" i="27"/>
  <c r="V429" i="27"/>
  <c r="V428" i="27" s="1"/>
  <c r="V310" i="27"/>
  <c r="AD475" i="27"/>
  <c r="AD429" i="27"/>
  <c r="AD310" i="27"/>
  <c r="F369" i="27"/>
  <c r="I479" i="27"/>
  <c r="I433" i="27"/>
  <c r="Q479" i="27"/>
  <c r="Q433" i="27"/>
  <c r="Y479" i="27"/>
  <c r="Y433" i="27"/>
  <c r="AG479" i="27"/>
  <c r="AG433" i="27"/>
  <c r="Q310" i="27"/>
  <c r="F484" i="27"/>
  <c r="F403" i="27"/>
  <c r="F439" i="27" s="1"/>
  <c r="N484" i="27"/>
  <c r="N403" i="27"/>
  <c r="N439" i="27" s="1"/>
  <c r="V484" i="27"/>
  <c r="V403" i="27"/>
  <c r="V439" i="27" s="1"/>
  <c r="AD484" i="27"/>
  <c r="AD403" i="27"/>
  <c r="AD439" i="27" s="1"/>
  <c r="C362" i="27"/>
  <c r="C361" i="27"/>
  <c r="J360" i="27"/>
  <c r="D360" i="27"/>
  <c r="Y310" i="27"/>
  <c r="J310" i="27"/>
  <c r="R310" i="27"/>
  <c r="Z310" i="27"/>
  <c r="AH310" i="27"/>
  <c r="I483" i="27"/>
  <c r="I402" i="27"/>
  <c r="I438" i="27" s="1"/>
  <c r="I316" i="27"/>
  <c r="Q483" i="27"/>
  <c r="Q402" i="27"/>
  <c r="Q438" i="27" s="1"/>
  <c r="Q316" i="27"/>
  <c r="Y483" i="27"/>
  <c r="Y402" i="27"/>
  <c r="Y438" i="27" s="1"/>
  <c r="Y316" i="27"/>
  <c r="AG483" i="27"/>
  <c r="AG402" i="27"/>
  <c r="AG438" i="27" s="1"/>
  <c r="AG316" i="27"/>
  <c r="AO483" i="27"/>
  <c r="AO316" i="27"/>
  <c r="G475" i="27"/>
  <c r="G429" i="27"/>
  <c r="O475" i="27"/>
  <c r="O429" i="27"/>
  <c r="W475" i="27"/>
  <c r="W429" i="27"/>
  <c r="AE475" i="27"/>
  <c r="AE429" i="27"/>
  <c r="H476" i="27"/>
  <c r="H430" i="27"/>
  <c r="P476" i="27"/>
  <c r="P430" i="27"/>
  <c r="X476" i="27"/>
  <c r="X430" i="27"/>
  <c r="AF476" i="27"/>
  <c r="AF430" i="27"/>
  <c r="I477" i="27"/>
  <c r="I431" i="27"/>
  <c r="Q477" i="27"/>
  <c r="Q431" i="27"/>
  <c r="Y477" i="27"/>
  <c r="Y431" i="27"/>
  <c r="AG477" i="27"/>
  <c r="AG431" i="27"/>
  <c r="J478" i="27"/>
  <c r="J432" i="27"/>
  <c r="R478" i="27"/>
  <c r="R432" i="27"/>
  <c r="Z478" i="27"/>
  <c r="Z432" i="27"/>
  <c r="AH478" i="27"/>
  <c r="AH432" i="27"/>
  <c r="S316" i="27"/>
  <c r="AQ316" i="27"/>
  <c r="H481" i="27"/>
  <c r="H400" i="27"/>
  <c r="P481" i="27"/>
  <c r="P400" i="27"/>
  <c r="X481" i="27"/>
  <c r="X400" i="27"/>
  <c r="AF481" i="27"/>
  <c r="AF400" i="27"/>
  <c r="AN480" i="27"/>
  <c r="M482" i="27"/>
  <c r="M401" i="27"/>
  <c r="M437" i="27" s="1"/>
  <c r="U482" i="27"/>
  <c r="U401" i="27"/>
  <c r="U437" i="27" s="1"/>
  <c r="AC482" i="27"/>
  <c r="AC401" i="27"/>
  <c r="AC437" i="27" s="1"/>
  <c r="J483" i="27"/>
  <c r="J402" i="27"/>
  <c r="J438" i="27" s="1"/>
  <c r="R483" i="27"/>
  <c r="R402" i="27"/>
  <c r="R438" i="27" s="1"/>
  <c r="Z483" i="27"/>
  <c r="Z402" i="27"/>
  <c r="Z438" i="27" s="1"/>
  <c r="AH483" i="27"/>
  <c r="AH402" i="27"/>
  <c r="AH438" i="27" s="1"/>
  <c r="G484" i="27"/>
  <c r="G403" i="27"/>
  <c r="G439" i="27" s="1"/>
  <c r="O484" i="27"/>
  <c r="O403" i="27"/>
  <c r="O439" i="27" s="1"/>
  <c r="W484" i="27"/>
  <c r="W403" i="27"/>
  <c r="W439" i="27" s="1"/>
  <c r="AE484" i="27"/>
  <c r="AE403" i="27"/>
  <c r="AE439" i="27" s="1"/>
  <c r="C368" i="27"/>
  <c r="H475" i="27"/>
  <c r="H429" i="27"/>
  <c r="P475" i="27"/>
  <c r="P429" i="27"/>
  <c r="X475" i="27"/>
  <c r="X429" i="27"/>
  <c r="AF475" i="27"/>
  <c r="AF474" i="27" s="1"/>
  <c r="AF429" i="27"/>
  <c r="I476" i="27"/>
  <c r="I430" i="27"/>
  <c r="Q476" i="27"/>
  <c r="Q430" i="27"/>
  <c r="Y476" i="27"/>
  <c r="Y430" i="27"/>
  <c r="AG476" i="27"/>
  <c r="AG430" i="27"/>
  <c r="J477" i="27"/>
  <c r="J431" i="27"/>
  <c r="R477" i="27"/>
  <c r="R431" i="27"/>
  <c r="Z477" i="27"/>
  <c r="Z431" i="27"/>
  <c r="AH477" i="27"/>
  <c r="AH431" i="27"/>
  <c r="K478" i="27"/>
  <c r="K432" i="27"/>
  <c r="S478" i="27"/>
  <c r="S432" i="27"/>
  <c r="AA478" i="27"/>
  <c r="AA432" i="27"/>
  <c r="AI432" i="27"/>
  <c r="AI478" i="27"/>
  <c r="I481" i="27"/>
  <c r="I400" i="27"/>
  <c r="Q481" i="27"/>
  <c r="Q400" i="27"/>
  <c r="Y481" i="27"/>
  <c r="Y400" i="27"/>
  <c r="AG481" i="27"/>
  <c r="AG480" i="27" s="1"/>
  <c r="AG400" i="27"/>
  <c r="AO480" i="27"/>
  <c r="F482" i="27"/>
  <c r="F401" i="27"/>
  <c r="F437" i="27" s="1"/>
  <c r="N482" i="27"/>
  <c r="N401" i="27"/>
  <c r="N437" i="27" s="1"/>
  <c r="V482" i="27"/>
  <c r="V401" i="27"/>
  <c r="V437" i="27" s="1"/>
  <c r="AD482" i="27"/>
  <c r="AD401" i="27"/>
  <c r="AD437" i="27" s="1"/>
  <c r="K483" i="27"/>
  <c r="K402" i="27"/>
  <c r="K438" i="27" s="1"/>
  <c r="S483" i="27"/>
  <c r="S402" i="27"/>
  <c r="S438" i="27" s="1"/>
  <c r="AA483" i="27"/>
  <c r="AA402" i="27"/>
  <c r="AA438" i="27" s="1"/>
  <c r="AI483" i="27"/>
  <c r="AI402" i="27"/>
  <c r="AI438" i="27" s="1"/>
  <c r="H484" i="27"/>
  <c r="H403" i="27"/>
  <c r="H439" i="27" s="1"/>
  <c r="P484" i="27"/>
  <c r="P403" i="27"/>
  <c r="P439" i="27" s="1"/>
  <c r="X484" i="27"/>
  <c r="X403" i="27"/>
  <c r="X439" i="27" s="1"/>
  <c r="AF484" i="27"/>
  <c r="AF403" i="27"/>
  <c r="AF439" i="27" s="1"/>
  <c r="C363" i="27"/>
  <c r="G360" i="27"/>
  <c r="F417" i="27"/>
  <c r="I475" i="27"/>
  <c r="I474" i="27" s="1"/>
  <c r="I429" i="27"/>
  <c r="Q475" i="27"/>
  <c r="Q429" i="27"/>
  <c r="Y475" i="27"/>
  <c r="Y474" i="27" s="1"/>
  <c r="Y429" i="27"/>
  <c r="Y428" i="27" s="1"/>
  <c r="AG475" i="27"/>
  <c r="AG429" i="27"/>
  <c r="J430" i="27"/>
  <c r="J476" i="27"/>
  <c r="R476" i="27"/>
  <c r="R430" i="27"/>
  <c r="Z476" i="27"/>
  <c r="Z430" i="27"/>
  <c r="AH476" i="27"/>
  <c r="AH430" i="27"/>
  <c r="K477" i="27"/>
  <c r="K431" i="27"/>
  <c r="S477" i="27"/>
  <c r="S431" i="27"/>
  <c r="AA477" i="27"/>
  <c r="AA431" i="27"/>
  <c r="AI477" i="27"/>
  <c r="AI431" i="27"/>
  <c r="L432" i="27"/>
  <c r="L478" i="27"/>
  <c r="T478" i="27"/>
  <c r="T432" i="27"/>
  <c r="AB478" i="27"/>
  <c r="AB432" i="27"/>
  <c r="J481" i="27"/>
  <c r="J400" i="27"/>
  <c r="R481" i="27"/>
  <c r="R480" i="27" s="1"/>
  <c r="R400" i="27"/>
  <c r="Z481" i="27"/>
  <c r="Z400" i="27"/>
  <c r="AH481" i="27"/>
  <c r="AH400" i="27"/>
  <c r="G482" i="27"/>
  <c r="G401" i="27"/>
  <c r="G437" i="27" s="1"/>
  <c r="O482" i="27"/>
  <c r="O401" i="27"/>
  <c r="O437" i="27" s="1"/>
  <c r="W482" i="27"/>
  <c r="W401" i="27"/>
  <c r="W437" i="27" s="1"/>
  <c r="AE482" i="27"/>
  <c r="AE401" i="27"/>
  <c r="AE437" i="27" s="1"/>
  <c r="L483" i="27"/>
  <c r="L402" i="27"/>
  <c r="L438" i="27" s="1"/>
  <c r="T483" i="27"/>
  <c r="T402" i="27"/>
  <c r="T438" i="27" s="1"/>
  <c r="AB483" i="27"/>
  <c r="AB402" i="27"/>
  <c r="AB438" i="27" s="1"/>
  <c r="I484" i="27"/>
  <c r="I403" i="27"/>
  <c r="I439" i="27" s="1"/>
  <c r="Q484" i="27"/>
  <c r="Q403" i="27"/>
  <c r="Q439" i="27" s="1"/>
  <c r="Y484" i="27"/>
  <c r="Y403" i="27"/>
  <c r="Y439" i="27" s="1"/>
  <c r="AG484" i="27"/>
  <c r="AG403" i="27"/>
  <c r="AG439" i="27" s="1"/>
  <c r="AA400" i="27"/>
  <c r="AC310" i="27"/>
  <c r="J475" i="27"/>
  <c r="J429" i="27"/>
  <c r="R475" i="27"/>
  <c r="R429" i="27"/>
  <c r="R428" i="27" s="1"/>
  <c r="Z475" i="27"/>
  <c r="Z429" i="27"/>
  <c r="Z428" i="27" s="1"/>
  <c r="AH475" i="27"/>
  <c r="AH429" i="27"/>
  <c r="AH428" i="27" s="1"/>
  <c r="K476" i="27"/>
  <c r="K430" i="27"/>
  <c r="S476" i="27"/>
  <c r="S430" i="27"/>
  <c r="AA476" i="27"/>
  <c r="AA430" i="27"/>
  <c r="AI476" i="27"/>
  <c r="AI430" i="27"/>
  <c r="L477" i="27"/>
  <c r="L431" i="27"/>
  <c r="T477" i="27"/>
  <c r="T431" i="27"/>
  <c r="AB477" i="27"/>
  <c r="AB431" i="27"/>
  <c r="M478" i="27"/>
  <c r="M432" i="27"/>
  <c r="U478" i="27"/>
  <c r="U432" i="27"/>
  <c r="AC478" i="27"/>
  <c r="AC432" i="27"/>
  <c r="AL316" i="27"/>
  <c r="AT316" i="27"/>
  <c r="K481" i="27"/>
  <c r="K400" i="27"/>
  <c r="S481" i="27"/>
  <c r="S400" i="27"/>
  <c r="AI481" i="27"/>
  <c r="AI400" i="27"/>
  <c r="AQ480" i="27"/>
  <c r="H482" i="27"/>
  <c r="H401" i="27"/>
  <c r="H437" i="27" s="1"/>
  <c r="P482" i="27"/>
  <c r="P401" i="27"/>
  <c r="P437" i="27" s="1"/>
  <c r="X482" i="27"/>
  <c r="X401" i="27"/>
  <c r="X437" i="27" s="1"/>
  <c r="AF482" i="27"/>
  <c r="AF401" i="27"/>
  <c r="AF437" i="27" s="1"/>
  <c r="M483" i="27"/>
  <c r="M402" i="27"/>
  <c r="M438" i="27" s="1"/>
  <c r="U483" i="27"/>
  <c r="U402" i="27"/>
  <c r="U438" i="27" s="1"/>
  <c r="J484" i="27"/>
  <c r="J403" i="27"/>
  <c r="J439" i="27" s="1"/>
  <c r="R484" i="27"/>
  <c r="R403" i="27"/>
  <c r="R439" i="27" s="1"/>
  <c r="Z484" i="27"/>
  <c r="Z403" i="27"/>
  <c r="Z439" i="27" s="1"/>
  <c r="AH403" i="27"/>
  <c r="AH439" i="27" s="1"/>
  <c r="AH484" i="27"/>
  <c r="S401" i="27"/>
  <c r="S437" i="27" s="1"/>
  <c r="K475" i="27"/>
  <c r="K429" i="27"/>
  <c r="S475" i="27"/>
  <c r="S429" i="27"/>
  <c r="AA475" i="27"/>
  <c r="AA474" i="27" s="1"/>
  <c r="AA429" i="27"/>
  <c r="AI475" i="27"/>
  <c r="AI474" i="27" s="1"/>
  <c r="AI429" i="27"/>
  <c r="L476" i="27"/>
  <c r="L430" i="27"/>
  <c r="T476" i="27"/>
  <c r="T430" i="27"/>
  <c r="AB476" i="27"/>
  <c r="AB430" i="27"/>
  <c r="M477" i="27"/>
  <c r="M431" i="27"/>
  <c r="U477" i="27"/>
  <c r="U431" i="27"/>
  <c r="AC477" i="27"/>
  <c r="AC474" i="27" s="1"/>
  <c r="AC431" i="27"/>
  <c r="F478" i="27"/>
  <c r="F432" i="27"/>
  <c r="N478" i="27"/>
  <c r="N432" i="27"/>
  <c r="V478" i="27"/>
  <c r="V432" i="27"/>
  <c r="AD478" i="27"/>
  <c r="AD432" i="27"/>
  <c r="L481" i="27"/>
  <c r="L480" i="27" s="1"/>
  <c r="L400" i="27"/>
  <c r="T481" i="27"/>
  <c r="T480" i="27" s="1"/>
  <c r="T400" i="27"/>
  <c r="AB481" i="27"/>
  <c r="AB400" i="27"/>
  <c r="AJ480" i="27"/>
  <c r="AR480" i="27"/>
  <c r="I482" i="27"/>
  <c r="I401" i="27"/>
  <c r="I437" i="27" s="1"/>
  <c r="Q482" i="27"/>
  <c r="Q401" i="27"/>
  <c r="Q437" i="27" s="1"/>
  <c r="Y482" i="27"/>
  <c r="Y401" i="27"/>
  <c r="Y437" i="27" s="1"/>
  <c r="AG482" i="27"/>
  <c r="AG401" i="27"/>
  <c r="AG437" i="27" s="1"/>
  <c r="F483" i="27"/>
  <c r="F402" i="27"/>
  <c r="F438" i="27" s="1"/>
  <c r="N483" i="27"/>
  <c r="N402" i="27"/>
  <c r="N438" i="27" s="1"/>
  <c r="V483" i="27"/>
  <c r="V402" i="27"/>
  <c r="V438" i="27" s="1"/>
  <c r="AD483" i="27"/>
  <c r="AD402" i="27"/>
  <c r="AD438" i="27" s="1"/>
  <c r="K484" i="27"/>
  <c r="K403" i="27"/>
  <c r="K439" i="27" s="1"/>
  <c r="S484" i="27"/>
  <c r="S403" i="27"/>
  <c r="S439" i="27" s="1"/>
  <c r="AA484" i="27"/>
  <c r="AA403" i="27"/>
  <c r="AA439" i="27" s="1"/>
  <c r="AI484" i="27"/>
  <c r="AI403" i="27"/>
  <c r="AI439" i="27" s="1"/>
  <c r="H360" i="27"/>
  <c r="F418" i="27"/>
  <c r="G402" i="27"/>
  <c r="G438" i="27" s="1"/>
  <c r="AC429" i="27"/>
  <c r="L475" i="27"/>
  <c r="L429" i="27"/>
  <c r="T475" i="27"/>
  <c r="T429" i="27"/>
  <c r="T428" i="27" s="1"/>
  <c r="AB475" i="27"/>
  <c r="AB429" i="27"/>
  <c r="AB428" i="27" s="1"/>
  <c r="M476" i="27"/>
  <c r="M430" i="27"/>
  <c r="U476" i="27"/>
  <c r="U430" i="27"/>
  <c r="AC476" i="27"/>
  <c r="AC430" i="27"/>
  <c r="F477" i="27"/>
  <c r="F431" i="27"/>
  <c r="N477" i="27"/>
  <c r="N431" i="27"/>
  <c r="V477" i="27"/>
  <c r="V431" i="27"/>
  <c r="AD477" i="27"/>
  <c r="AD431" i="27"/>
  <c r="G478" i="27"/>
  <c r="G432" i="27"/>
  <c r="O478" i="27"/>
  <c r="O432" i="27"/>
  <c r="W478" i="27"/>
  <c r="W432" i="27"/>
  <c r="AE478" i="27"/>
  <c r="AE432" i="27"/>
  <c r="M481" i="27"/>
  <c r="M400" i="27"/>
  <c r="U481" i="27"/>
  <c r="U400" i="27"/>
  <c r="AC481" i="27"/>
  <c r="AC400" i="27"/>
  <c r="J482" i="27"/>
  <c r="J401" i="27"/>
  <c r="J437" i="27" s="1"/>
  <c r="R482" i="27"/>
  <c r="R401" i="27"/>
  <c r="R437" i="27" s="1"/>
  <c r="Z482" i="27"/>
  <c r="Z401" i="27"/>
  <c r="Z437" i="27" s="1"/>
  <c r="AH482" i="27"/>
  <c r="AH401" i="27"/>
  <c r="AH437" i="27" s="1"/>
  <c r="O483" i="27"/>
  <c r="O402" i="27"/>
  <c r="O438" i="27" s="1"/>
  <c r="W483" i="27"/>
  <c r="W402" i="27"/>
  <c r="W438" i="27" s="1"/>
  <c r="AE483" i="27"/>
  <c r="AE402" i="27"/>
  <c r="AE438" i="27" s="1"/>
  <c r="L484" i="27"/>
  <c r="L403" i="27"/>
  <c r="L439" i="27" s="1"/>
  <c r="T484" i="27"/>
  <c r="T403" i="27"/>
  <c r="T439" i="27" s="1"/>
  <c r="AB484" i="27"/>
  <c r="AB403" i="27"/>
  <c r="AB439" i="27" s="1"/>
  <c r="I360" i="27"/>
  <c r="AC402" i="27"/>
  <c r="AC438" i="27" s="1"/>
  <c r="M475" i="27"/>
  <c r="M429" i="27"/>
  <c r="M428" i="27" s="1"/>
  <c r="U475" i="27"/>
  <c r="U429" i="27"/>
  <c r="F476" i="27"/>
  <c r="F430" i="27"/>
  <c r="N476" i="27"/>
  <c r="N430" i="27"/>
  <c r="V476" i="27"/>
  <c r="V430" i="27"/>
  <c r="AD476" i="27"/>
  <c r="AD430" i="27"/>
  <c r="G477" i="27"/>
  <c r="G431" i="27"/>
  <c r="O477" i="27"/>
  <c r="O431" i="27"/>
  <c r="W477" i="27"/>
  <c r="W431" i="27"/>
  <c r="AE477" i="27"/>
  <c r="AE431" i="27"/>
  <c r="H478" i="27"/>
  <c r="H432" i="27"/>
  <c r="P478" i="27"/>
  <c r="P432" i="27"/>
  <c r="X478" i="27"/>
  <c r="X432" i="27"/>
  <c r="AF478" i="27"/>
  <c r="AF432" i="27"/>
  <c r="F481" i="27"/>
  <c r="F480" i="27" s="1"/>
  <c r="F400" i="27"/>
  <c r="N481" i="27"/>
  <c r="N400" i="27"/>
  <c r="V481" i="27"/>
  <c r="V480" i="27" s="1"/>
  <c r="V400" i="27"/>
  <c r="AD481" i="27"/>
  <c r="AD480" i="27" s="1"/>
  <c r="AD400" i="27"/>
  <c r="AL480" i="27"/>
  <c r="AT480" i="27"/>
  <c r="K482" i="27"/>
  <c r="K401" i="27"/>
  <c r="K437" i="27" s="1"/>
  <c r="AA482" i="27"/>
  <c r="AA480" i="27" s="1"/>
  <c r="AA401" i="27"/>
  <c r="AA437" i="27" s="1"/>
  <c r="AI482" i="27"/>
  <c r="AI401" i="27"/>
  <c r="AI437" i="27" s="1"/>
  <c r="H483" i="27"/>
  <c r="H402" i="27"/>
  <c r="H438" i="27" s="1"/>
  <c r="P483" i="27"/>
  <c r="P402" i="27"/>
  <c r="P438" i="27" s="1"/>
  <c r="X483" i="27"/>
  <c r="X402" i="27"/>
  <c r="X438" i="27" s="1"/>
  <c r="AF483" i="27"/>
  <c r="AF402" i="27"/>
  <c r="AF438" i="27" s="1"/>
  <c r="M484" i="27"/>
  <c r="M403" i="27"/>
  <c r="M439" i="27" s="1"/>
  <c r="U484" i="27"/>
  <c r="U403" i="27"/>
  <c r="U439" i="27" s="1"/>
  <c r="AC484" i="27"/>
  <c r="AC403" i="27"/>
  <c r="AC439" i="27" s="1"/>
  <c r="J363" i="27"/>
  <c r="J373" i="27" s="1"/>
  <c r="I363" i="27"/>
  <c r="I373" i="27" s="1"/>
  <c r="C457" i="27"/>
  <c r="D509" i="27" s="1"/>
  <c r="AJ459" i="27"/>
  <c r="AK459" i="27" s="1"/>
  <c r="AL459" i="27" s="1"/>
  <c r="AM459" i="27" s="1"/>
  <c r="AN459" i="27" s="1"/>
  <c r="AO459" i="27" s="1"/>
  <c r="AP459" i="27" s="1"/>
  <c r="AQ459" i="27" s="1"/>
  <c r="AR459" i="27" s="1"/>
  <c r="AS459" i="27" s="1"/>
  <c r="AT459" i="27" s="1"/>
  <c r="AU459" i="27" s="1"/>
  <c r="AK451" i="27"/>
  <c r="L459" i="27"/>
  <c r="C459" i="27" s="1"/>
  <c r="D510" i="27" s="1"/>
  <c r="T459" i="27"/>
  <c r="D459" i="27" s="1"/>
  <c r="AB459" i="27"/>
  <c r="C454" i="27"/>
  <c r="D508" i="27" s="1"/>
  <c r="K462" i="27"/>
  <c r="K450" i="27" s="1"/>
  <c r="L463" i="27"/>
  <c r="D451" i="27"/>
  <c r="D457" i="27"/>
  <c r="A479" i="27"/>
  <c r="C451" i="27"/>
  <c r="D507" i="27" s="1"/>
  <c r="A478" i="27"/>
  <c r="I165" i="26"/>
  <c r="J35" i="26"/>
  <c r="I161" i="26"/>
  <c r="J31" i="26"/>
  <c r="G149" i="26"/>
  <c r="G85" i="26"/>
  <c r="I23" i="26"/>
  <c r="G160" i="26"/>
  <c r="G72" i="26"/>
  <c r="G107" i="26" s="1"/>
  <c r="G88" i="26"/>
  <c r="G164" i="26"/>
  <c r="G214" i="26" s="1"/>
  <c r="G252" i="26" s="1"/>
  <c r="G273" i="26" s="1"/>
  <c r="G76" i="26"/>
  <c r="G111" i="26" s="1"/>
  <c r="G133" i="26" s="1"/>
  <c r="I38" i="26"/>
  <c r="G174" i="26"/>
  <c r="G224" i="26" s="1"/>
  <c r="G86" i="26"/>
  <c r="G64" i="26"/>
  <c r="G99" i="26" s="1"/>
  <c r="G122" i="26" s="1"/>
  <c r="F198" i="26"/>
  <c r="H149" i="26"/>
  <c r="H85" i="26"/>
  <c r="F159" i="26"/>
  <c r="F209" i="26" s="1"/>
  <c r="F71" i="26"/>
  <c r="H160" i="26"/>
  <c r="H72" i="26"/>
  <c r="H107" i="26" s="1"/>
  <c r="H88" i="26"/>
  <c r="F163" i="26"/>
  <c r="F213" i="26" s="1"/>
  <c r="F251" i="26" s="1"/>
  <c r="F272" i="26" s="1"/>
  <c r="F307" i="26" s="1"/>
  <c r="F75" i="26"/>
  <c r="F110" i="26" s="1"/>
  <c r="F132" i="26" s="1"/>
  <c r="H164" i="26"/>
  <c r="H214" i="26" s="1"/>
  <c r="H252" i="26" s="1"/>
  <c r="H273" i="26" s="1"/>
  <c r="H76" i="26"/>
  <c r="H111" i="26" s="1"/>
  <c r="H133" i="26" s="1"/>
  <c r="G198" i="26"/>
  <c r="G146" i="26"/>
  <c r="G145" i="26" s="1"/>
  <c r="I22" i="26"/>
  <c r="G159" i="26"/>
  <c r="G209" i="26" s="1"/>
  <c r="G71" i="26"/>
  <c r="G106" i="26" s="1"/>
  <c r="G130" i="26" s="1"/>
  <c r="I30" i="26"/>
  <c r="G163" i="26"/>
  <c r="G213" i="26" s="1"/>
  <c r="G251" i="26" s="1"/>
  <c r="G272" i="26" s="1"/>
  <c r="G307" i="26" s="1"/>
  <c r="G75" i="26"/>
  <c r="G110" i="26" s="1"/>
  <c r="G132" i="26" s="1"/>
  <c r="I34" i="26"/>
  <c r="H198" i="26"/>
  <c r="F158" i="26"/>
  <c r="F70" i="26"/>
  <c r="H159" i="26"/>
  <c r="H209" i="26" s="1"/>
  <c r="H71" i="26"/>
  <c r="H106" i="26" s="1"/>
  <c r="H130" i="26" s="1"/>
  <c r="F162" i="26"/>
  <c r="F212" i="26" s="1"/>
  <c r="F250" i="26" s="1"/>
  <c r="F271" i="26" s="1"/>
  <c r="F306" i="26" s="1"/>
  <c r="F74" i="26"/>
  <c r="F109" i="26" s="1"/>
  <c r="F131" i="26" s="1"/>
  <c r="H163" i="26"/>
  <c r="H213" i="26" s="1"/>
  <c r="H251" i="26" s="1"/>
  <c r="H272" i="26" s="1"/>
  <c r="H307" i="26" s="1"/>
  <c r="H75" i="26"/>
  <c r="H110" i="26" s="1"/>
  <c r="H132" i="26" s="1"/>
  <c r="G171" i="26"/>
  <c r="G170" i="26" s="1"/>
  <c r="G191" i="26" s="1"/>
  <c r="I21" i="26"/>
  <c r="I25" i="26"/>
  <c r="G158" i="26"/>
  <c r="G70" i="26"/>
  <c r="I29" i="26"/>
  <c r="G162" i="26"/>
  <c r="G212" i="26" s="1"/>
  <c r="G250" i="26" s="1"/>
  <c r="G271" i="26" s="1"/>
  <c r="G306" i="26" s="1"/>
  <c r="G74" i="26"/>
  <c r="G109" i="26" s="1"/>
  <c r="G131" i="26" s="1"/>
  <c r="I33" i="26"/>
  <c r="H20" i="26"/>
  <c r="H19" i="26" s="1"/>
  <c r="H36" i="26" s="1"/>
  <c r="F27" i="26"/>
  <c r="F26" i="26" s="1"/>
  <c r="F36" i="26" s="1"/>
  <c r="H158" i="26"/>
  <c r="H70" i="26"/>
  <c r="F161" i="26"/>
  <c r="F211" i="26" s="1"/>
  <c r="F249" i="26" s="1"/>
  <c r="F73" i="26"/>
  <c r="F108" i="26" s="1"/>
  <c r="H162" i="26"/>
  <c r="H212" i="26" s="1"/>
  <c r="H250" i="26" s="1"/>
  <c r="H271" i="26" s="1"/>
  <c r="H306" i="26" s="1"/>
  <c r="H74" i="26"/>
  <c r="H109" i="26" s="1"/>
  <c r="H131" i="26" s="1"/>
  <c r="F165" i="26"/>
  <c r="F215" i="26" s="1"/>
  <c r="F253" i="26" s="1"/>
  <c r="F274" i="26" s="1"/>
  <c r="F309" i="26" s="1"/>
  <c r="F77" i="26"/>
  <c r="F112" i="26" s="1"/>
  <c r="F134" i="26" s="1"/>
  <c r="H39" i="26"/>
  <c r="I172" i="26"/>
  <c r="I63" i="26"/>
  <c r="J42" i="26"/>
  <c r="I24" i="26"/>
  <c r="G27" i="26"/>
  <c r="G26" i="26" s="1"/>
  <c r="G36" i="26" s="1"/>
  <c r="I28" i="26"/>
  <c r="G161" i="26"/>
  <c r="G211" i="26" s="1"/>
  <c r="G249" i="26" s="1"/>
  <c r="G73" i="26"/>
  <c r="G108" i="26" s="1"/>
  <c r="I32" i="26"/>
  <c r="G165" i="26"/>
  <c r="G215" i="26" s="1"/>
  <c r="G253" i="26" s="1"/>
  <c r="G274" i="26" s="1"/>
  <c r="G77" i="26"/>
  <c r="G112" i="26" s="1"/>
  <c r="G134" i="26" s="1"/>
  <c r="F149" i="26"/>
  <c r="F146" i="26" s="1"/>
  <c r="F145" i="26" s="1"/>
  <c r="F85" i="26"/>
  <c r="F160" i="26"/>
  <c r="F88" i="26"/>
  <c r="F72" i="26"/>
  <c r="F107" i="26" s="1"/>
  <c r="H161" i="26"/>
  <c r="H211" i="26" s="1"/>
  <c r="H249" i="26" s="1"/>
  <c r="H73" i="26"/>
  <c r="H108" i="26" s="1"/>
  <c r="F164" i="26"/>
  <c r="F214" i="26" s="1"/>
  <c r="F252" i="26" s="1"/>
  <c r="F273" i="26" s="1"/>
  <c r="F76" i="26"/>
  <c r="F111" i="26" s="1"/>
  <c r="F133" i="26" s="1"/>
  <c r="H165" i="26"/>
  <c r="H215" i="26" s="1"/>
  <c r="H253" i="26" s="1"/>
  <c r="H274" i="26" s="1"/>
  <c r="H77" i="26"/>
  <c r="H112" i="26" s="1"/>
  <c r="H134" i="26" s="1"/>
  <c r="I45" i="26"/>
  <c r="I49" i="26"/>
  <c r="I53" i="26"/>
  <c r="G65" i="26"/>
  <c r="G100" i="26" s="1"/>
  <c r="G123" i="26" s="1"/>
  <c r="G298" i="26" s="1"/>
  <c r="F64" i="26"/>
  <c r="F99" i="26" s="1"/>
  <c r="F122" i="26" s="1"/>
  <c r="H65" i="26"/>
  <c r="H100" i="26" s="1"/>
  <c r="H123" i="26" s="1"/>
  <c r="H298" i="26" s="1"/>
  <c r="I44" i="26"/>
  <c r="I52" i="26"/>
  <c r="I73" i="26" s="1"/>
  <c r="I108" i="26" s="1"/>
  <c r="I56" i="26"/>
  <c r="I77" i="26" s="1"/>
  <c r="I112" i="26" s="1"/>
  <c r="I134" i="26" s="1"/>
  <c r="F63" i="26"/>
  <c r="H64" i="26"/>
  <c r="H99" i="26" s="1"/>
  <c r="H122" i="26" s="1"/>
  <c r="F67" i="26"/>
  <c r="F102" i="26" s="1"/>
  <c r="F125" i="26" s="1"/>
  <c r="F300" i="26" s="1"/>
  <c r="F86" i="26"/>
  <c r="F41" i="26"/>
  <c r="F40" i="26" s="1"/>
  <c r="F57" i="26" s="1"/>
  <c r="H171" i="26"/>
  <c r="H170" i="26" s="1"/>
  <c r="H191" i="26" s="1"/>
  <c r="J43" i="26"/>
  <c r="I51" i="26"/>
  <c r="I55" i="26"/>
  <c r="G63" i="26"/>
  <c r="I64" i="26"/>
  <c r="I99" i="26" s="1"/>
  <c r="I122" i="26" s="1"/>
  <c r="G67" i="26"/>
  <c r="G102" i="26" s="1"/>
  <c r="G125" i="26" s="1"/>
  <c r="G300" i="26" s="1"/>
  <c r="H63" i="26"/>
  <c r="F66" i="26"/>
  <c r="F101" i="26" s="1"/>
  <c r="F124" i="26" s="1"/>
  <c r="F299" i="26" s="1"/>
  <c r="H67" i="26"/>
  <c r="H102" i="26" s="1"/>
  <c r="H125" i="26" s="1"/>
  <c r="H300" i="26" s="1"/>
  <c r="H86" i="26"/>
  <c r="F89" i="26"/>
  <c r="H41" i="26"/>
  <c r="I46" i="26"/>
  <c r="I50" i="26"/>
  <c r="I54" i="26"/>
  <c r="G66" i="26"/>
  <c r="G101" i="26" s="1"/>
  <c r="G124" i="26" s="1"/>
  <c r="G299" i="26" s="1"/>
  <c r="I86" i="26"/>
  <c r="G89" i="26"/>
  <c r="F65" i="26"/>
  <c r="F100" i="26" s="1"/>
  <c r="F123" i="26" s="1"/>
  <c r="F298" i="26" s="1"/>
  <c r="H66" i="26"/>
  <c r="H101" i="26" s="1"/>
  <c r="H124" i="26" s="1"/>
  <c r="H299" i="26" s="1"/>
  <c r="H89" i="26"/>
  <c r="N152" i="26"/>
  <c r="M151" i="26"/>
  <c r="I168" i="26"/>
  <c r="H194" i="26"/>
  <c r="H220" i="26" s="1"/>
  <c r="H234" i="26" s="1"/>
  <c r="H258" i="26" s="1"/>
  <c r="H292" i="26" s="1"/>
  <c r="H380" i="26" s="1"/>
  <c r="H408" i="26" s="1"/>
  <c r="H448" i="26" s="1"/>
  <c r="N177" i="26"/>
  <c r="M176" i="26"/>
  <c r="AH225" i="26"/>
  <c r="AH202" i="26"/>
  <c r="AH240" i="26" s="1"/>
  <c r="J202" i="26"/>
  <c r="J240" i="26" s="1"/>
  <c r="K225" i="26"/>
  <c r="K202" i="26"/>
  <c r="AA225" i="26"/>
  <c r="AA202" i="26"/>
  <c r="AA240" i="26" s="1"/>
  <c r="AI225" i="26"/>
  <c r="AI202" i="26"/>
  <c r="AI240" i="26" s="1"/>
  <c r="J175" i="26"/>
  <c r="J201" i="26" s="1"/>
  <c r="AH175" i="26"/>
  <c r="AH201" i="26" s="1"/>
  <c r="L225" i="26"/>
  <c r="L202" i="26"/>
  <c r="AB225" i="26"/>
  <c r="AB202" i="26"/>
  <c r="AB240" i="26" s="1"/>
  <c r="AC225" i="26"/>
  <c r="AC202" i="26"/>
  <c r="AC240" i="26" s="1"/>
  <c r="H169" i="26"/>
  <c r="AD225" i="26"/>
  <c r="AD202" i="26"/>
  <c r="AD240" i="26" s="1"/>
  <c r="F202" i="26"/>
  <c r="F240" i="26" s="1"/>
  <c r="AE225" i="26"/>
  <c r="AE202" i="26"/>
  <c r="AE240" i="26" s="1"/>
  <c r="F175" i="26"/>
  <c r="F171" i="26" s="1"/>
  <c r="F170" i="26" s="1"/>
  <c r="F191" i="26" s="1"/>
  <c r="AD175" i="26"/>
  <c r="AD201" i="26" s="1"/>
  <c r="G194" i="26"/>
  <c r="G220" i="26" s="1"/>
  <c r="G234" i="26" s="1"/>
  <c r="G258" i="26" s="1"/>
  <c r="G202" i="26"/>
  <c r="G240" i="26" s="1"/>
  <c r="AF225" i="26"/>
  <c r="AF202" i="26"/>
  <c r="H202" i="26"/>
  <c r="H240" i="26" s="1"/>
  <c r="AG225" i="26"/>
  <c r="AG202" i="26"/>
  <c r="AG240" i="26" s="1"/>
  <c r="I202" i="26"/>
  <c r="I240" i="26" s="1"/>
  <c r="L433" i="26"/>
  <c r="T433" i="26"/>
  <c r="AB433" i="26"/>
  <c r="M433" i="26"/>
  <c r="M310" i="26"/>
  <c r="U433" i="26"/>
  <c r="U310" i="26"/>
  <c r="AC433" i="26"/>
  <c r="AC310" i="26"/>
  <c r="F433" i="26"/>
  <c r="F310" i="26"/>
  <c r="N433" i="26"/>
  <c r="V433" i="26"/>
  <c r="AD433" i="26"/>
  <c r="G433" i="26"/>
  <c r="O433" i="26"/>
  <c r="W433" i="26"/>
  <c r="AE433" i="26"/>
  <c r="H433" i="26"/>
  <c r="H310" i="26"/>
  <c r="P433" i="26"/>
  <c r="X433" i="26"/>
  <c r="AF433" i="26"/>
  <c r="I433" i="26"/>
  <c r="I310" i="26"/>
  <c r="Q433" i="26"/>
  <c r="Q310" i="26"/>
  <c r="Y433" i="26"/>
  <c r="Y310" i="26"/>
  <c r="AG433" i="26"/>
  <c r="AG310" i="26"/>
  <c r="J433" i="26"/>
  <c r="J310" i="26"/>
  <c r="R433" i="26"/>
  <c r="R310" i="26"/>
  <c r="Z433" i="26"/>
  <c r="AH433" i="26"/>
  <c r="K433" i="26"/>
  <c r="S433" i="26"/>
  <c r="AA433" i="26"/>
  <c r="AI433" i="26"/>
  <c r="F475" i="26"/>
  <c r="F429" i="26"/>
  <c r="N475" i="26"/>
  <c r="N429" i="26"/>
  <c r="V475" i="26"/>
  <c r="V429" i="26"/>
  <c r="V310" i="26"/>
  <c r="AD475" i="26"/>
  <c r="AD429" i="26"/>
  <c r="AD310" i="26"/>
  <c r="F373" i="26"/>
  <c r="L431" i="26"/>
  <c r="L310" i="26"/>
  <c r="T431" i="26"/>
  <c r="T310" i="26"/>
  <c r="AB431" i="26"/>
  <c r="AB310" i="26"/>
  <c r="K476" i="26"/>
  <c r="K430" i="26"/>
  <c r="K310" i="26"/>
  <c r="S476" i="26"/>
  <c r="S430" i="26"/>
  <c r="S310" i="26"/>
  <c r="AA476" i="26"/>
  <c r="AA430" i="26"/>
  <c r="AA310" i="26"/>
  <c r="AI476" i="26"/>
  <c r="AI430" i="26"/>
  <c r="AI310" i="26"/>
  <c r="J475" i="26"/>
  <c r="J429" i="26"/>
  <c r="R475" i="26"/>
  <c r="R429" i="26"/>
  <c r="Z475" i="26"/>
  <c r="Z429" i="26"/>
  <c r="Z310" i="26"/>
  <c r="AH475" i="26"/>
  <c r="AH429" i="26"/>
  <c r="AH310" i="26"/>
  <c r="N310" i="26"/>
  <c r="H431" i="26"/>
  <c r="P431" i="26"/>
  <c r="P310" i="26"/>
  <c r="X431" i="26"/>
  <c r="X310" i="26"/>
  <c r="AF431" i="26"/>
  <c r="AF310" i="26"/>
  <c r="G476" i="26"/>
  <c r="G430" i="26"/>
  <c r="G310" i="26"/>
  <c r="O476" i="26"/>
  <c r="O430" i="26"/>
  <c r="O310" i="26"/>
  <c r="W476" i="26"/>
  <c r="W430" i="26"/>
  <c r="W310" i="26"/>
  <c r="AE476" i="26"/>
  <c r="AE430" i="26"/>
  <c r="AE310" i="26"/>
  <c r="L475" i="26"/>
  <c r="L429" i="26"/>
  <c r="T475" i="26"/>
  <c r="T429" i="26"/>
  <c r="AB475" i="26"/>
  <c r="AB429" i="26"/>
  <c r="M476" i="26"/>
  <c r="M430" i="26"/>
  <c r="U476" i="26"/>
  <c r="U430" i="26"/>
  <c r="AC476" i="26"/>
  <c r="AC430" i="26"/>
  <c r="F431" i="26"/>
  <c r="N431" i="26"/>
  <c r="V431" i="26"/>
  <c r="AD431" i="26"/>
  <c r="G432" i="26"/>
  <c r="O432" i="26"/>
  <c r="W432" i="26"/>
  <c r="AE432" i="26"/>
  <c r="AN316" i="26"/>
  <c r="M481" i="26"/>
  <c r="M400" i="26"/>
  <c r="U481" i="26"/>
  <c r="U400" i="26"/>
  <c r="AC481" i="26"/>
  <c r="AC400" i="26"/>
  <c r="AK480" i="26"/>
  <c r="AS480" i="26"/>
  <c r="J482" i="26"/>
  <c r="J401" i="26"/>
  <c r="J437" i="26" s="1"/>
  <c r="R482" i="26"/>
  <c r="R401" i="26"/>
  <c r="R437" i="26" s="1"/>
  <c r="Z482" i="26"/>
  <c r="Z401" i="26"/>
  <c r="Z437" i="26" s="1"/>
  <c r="AH482" i="26"/>
  <c r="AH401" i="26"/>
  <c r="AH437" i="26" s="1"/>
  <c r="G483" i="26"/>
  <c r="G402" i="26"/>
  <c r="G438" i="26" s="1"/>
  <c r="O483" i="26"/>
  <c r="O402" i="26"/>
  <c r="O438" i="26" s="1"/>
  <c r="W483" i="26"/>
  <c r="W402" i="26"/>
  <c r="W438" i="26" s="1"/>
  <c r="AE483" i="26"/>
  <c r="AE402" i="26"/>
  <c r="AE438" i="26" s="1"/>
  <c r="L484" i="26"/>
  <c r="L403" i="26"/>
  <c r="L439" i="26" s="1"/>
  <c r="T484" i="26"/>
  <c r="T403" i="26"/>
  <c r="T439" i="26" s="1"/>
  <c r="AB484" i="26"/>
  <c r="AB403" i="26"/>
  <c r="AB439" i="26" s="1"/>
  <c r="C368" i="26"/>
  <c r="M475" i="26"/>
  <c r="M429" i="26"/>
  <c r="U475" i="26"/>
  <c r="U429" i="26"/>
  <c r="AC475" i="26"/>
  <c r="AC429" i="26"/>
  <c r="F476" i="26"/>
  <c r="F430" i="26"/>
  <c r="N476" i="26"/>
  <c r="N430" i="26"/>
  <c r="V476" i="26"/>
  <c r="V430" i="26"/>
  <c r="AD476" i="26"/>
  <c r="AD430" i="26"/>
  <c r="G431" i="26"/>
  <c r="O431" i="26"/>
  <c r="W431" i="26"/>
  <c r="AE431" i="26"/>
  <c r="H432" i="26"/>
  <c r="P432" i="26"/>
  <c r="X432" i="26"/>
  <c r="AF432" i="26"/>
  <c r="F481" i="26"/>
  <c r="F400" i="26"/>
  <c r="N481" i="26"/>
  <c r="N400" i="26"/>
  <c r="V481" i="26"/>
  <c r="V400" i="26"/>
  <c r="AD481" i="26"/>
  <c r="AD400" i="26"/>
  <c r="K482" i="26"/>
  <c r="K401" i="26"/>
  <c r="K437" i="26" s="1"/>
  <c r="S482" i="26"/>
  <c r="S401" i="26"/>
  <c r="S437" i="26" s="1"/>
  <c r="AA482" i="26"/>
  <c r="AA401" i="26"/>
  <c r="AA437" i="26" s="1"/>
  <c r="AI482" i="26"/>
  <c r="AI401" i="26"/>
  <c r="AI437" i="26" s="1"/>
  <c r="H483" i="26"/>
  <c r="H402" i="26"/>
  <c r="H438" i="26" s="1"/>
  <c r="P483" i="26"/>
  <c r="P402" i="26"/>
  <c r="P438" i="26" s="1"/>
  <c r="X483" i="26"/>
  <c r="X402" i="26"/>
  <c r="X438" i="26" s="1"/>
  <c r="AF483" i="26"/>
  <c r="AF402" i="26"/>
  <c r="AF438" i="26" s="1"/>
  <c r="M484" i="26"/>
  <c r="M403" i="26"/>
  <c r="M439" i="26" s="1"/>
  <c r="U484" i="26"/>
  <c r="U403" i="26"/>
  <c r="U439" i="26" s="1"/>
  <c r="AC484" i="26"/>
  <c r="AC403" i="26"/>
  <c r="AC439" i="26" s="1"/>
  <c r="I432" i="26"/>
  <c r="Q432" i="26"/>
  <c r="Y432" i="26"/>
  <c r="AG432" i="26"/>
  <c r="G481" i="26"/>
  <c r="G400" i="26"/>
  <c r="O481" i="26"/>
  <c r="O400" i="26"/>
  <c r="W481" i="26"/>
  <c r="W400" i="26"/>
  <c r="AE481" i="26"/>
  <c r="AE400" i="26"/>
  <c r="L482" i="26"/>
  <c r="L401" i="26"/>
  <c r="L437" i="26" s="1"/>
  <c r="T482" i="26"/>
  <c r="T401" i="26"/>
  <c r="T437" i="26" s="1"/>
  <c r="AB482" i="26"/>
  <c r="AB401" i="26"/>
  <c r="AB437" i="26" s="1"/>
  <c r="I483" i="26"/>
  <c r="I402" i="26"/>
  <c r="I438" i="26" s="1"/>
  <c r="Q483" i="26"/>
  <c r="Q402" i="26"/>
  <c r="Q438" i="26" s="1"/>
  <c r="Y483" i="26"/>
  <c r="Y402" i="26"/>
  <c r="Y438" i="26" s="1"/>
  <c r="AG483" i="26"/>
  <c r="AG402" i="26"/>
  <c r="AG438" i="26" s="1"/>
  <c r="F484" i="26"/>
  <c r="F403" i="26"/>
  <c r="F439" i="26" s="1"/>
  <c r="N484" i="26"/>
  <c r="N403" i="26"/>
  <c r="N439" i="26" s="1"/>
  <c r="V484" i="26"/>
  <c r="V403" i="26"/>
  <c r="V439" i="26" s="1"/>
  <c r="AD484" i="26"/>
  <c r="AD403" i="26"/>
  <c r="AD439" i="26" s="1"/>
  <c r="G475" i="26"/>
  <c r="G429" i="26"/>
  <c r="G428" i="26" s="1"/>
  <c r="O475" i="26"/>
  <c r="O429" i="26"/>
  <c r="O428" i="26" s="1"/>
  <c r="W475" i="26"/>
  <c r="W429" i="26"/>
  <c r="W428" i="26" s="1"/>
  <c r="AE475" i="26"/>
  <c r="AE429" i="26"/>
  <c r="AE428" i="26" s="1"/>
  <c r="H476" i="26"/>
  <c r="H430" i="26"/>
  <c r="P476" i="26"/>
  <c r="P430" i="26"/>
  <c r="X476" i="26"/>
  <c r="X430" i="26"/>
  <c r="AF476" i="26"/>
  <c r="AF430" i="26"/>
  <c r="I431" i="26"/>
  <c r="Q431" i="26"/>
  <c r="Y431" i="26"/>
  <c r="AG431" i="26"/>
  <c r="J432" i="26"/>
  <c r="R432" i="26"/>
  <c r="Z432" i="26"/>
  <c r="AH432" i="26"/>
  <c r="AQ316" i="26"/>
  <c r="H481" i="26"/>
  <c r="H400" i="26"/>
  <c r="P481" i="26"/>
  <c r="P400" i="26"/>
  <c r="X481" i="26"/>
  <c r="X400" i="26"/>
  <c r="AF481" i="26"/>
  <c r="AF400" i="26"/>
  <c r="AN480" i="26"/>
  <c r="M482" i="26"/>
  <c r="M401" i="26"/>
  <c r="M437" i="26" s="1"/>
  <c r="U482" i="26"/>
  <c r="U401" i="26"/>
  <c r="U437" i="26" s="1"/>
  <c r="AC482" i="26"/>
  <c r="AC401" i="26"/>
  <c r="AC437" i="26" s="1"/>
  <c r="J483" i="26"/>
  <c r="J402" i="26"/>
  <c r="J438" i="26" s="1"/>
  <c r="R483" i="26"/>
  <c r="R402" i="26"/>
  <c r="R438" i="26" s="1"/>
  <c r="Z483" i="26"/>
  <c r="Z402" i="26"/>
  <c r="Z438" i="26" s="1"/>
  <c r="AH483" i="26"/>
  <c r="AH402" i="26"/>
  <c r="AH438" i="26" s="1"/>
  <c r="G484" i="26"/>
  <c r="G403" i="26"/>
  <c r="G439" i="26" s="1"/>
  <c r="O484" i="26"/>
  <c r="O403" i="26"/>
  <c r="O439" i="26" s="1"/>
  <c r="W484" i="26"/>
  <c r="W403" i="26"/>
  <c r="W439" i="26" s="1"/>
  <c r="AE484" i="26"/>
  <c r="AE403" i="26"/>
  <c r="AE439" i="26" s="1"/>
  <c r="C364" i="26"/>
  <c r="K364" i="26" s="1"/>
  <c r="H475" i="26"/>
  <c r="H429" i="26"/>
  <c r="H428" i="26" s="1"/>
  <c r="P475" i="26"/>
  <c r="P429" i="26"/>
  <c r="P428" i="26" s="1"/>
  <c r="X475" i="26"/>
  <c r="X429" i="26"/>
  <c r="AF475" i="26"/>
  <c r="AF429" i="26"/>
  <c r="AF428" i="26" s="1"/>
  <c r="I476" i="26"/>
  <c r="I430" i="26"/>
  <c r="Q476" i="26"/>
  <c r="Q430" i="26"/>
  <c r="Y476" i="26"/>
  <c r="Y430" i="26"/>
  <c r="AG476" i="26"/>
  <c r="AG430" i="26"/>
  <c r="J431" i="26"/>
  <c r="R431" i="26"/>
  <c r="Z431" i="26"/>
  <c r="AH431" i="26"/>
  <c r="K432" i="26"/>
  <c r="S432" i="26"/>
  <c r="AA432" i="26"/>
  <c r="AI432" i="26"/>
  <c r="AJ316" i="26"/>
  <c r="AR316" i="26"/>
  <c r="I481" i="26"/>
  <c r="I400" i="26"/>
  <c r="Q481" i="26"/>
  <c r="Q400" i="26"/>
  <c r="Y481" i="26"/>
  <c r="Y400" i="26"/>
  <c r="AG481" i="26"/>
  <c r="AG400" i="26"/>
  <c r="AO480" i="26"/>
  <c r="F482" i="26"/>
  <c r="F401" i="26"/>
  <c r="F437" i="26" s="1"/>
  <c r="N482" i="26"/>
  <c r="N401" i="26"/>
  <c r="N437" i="26" s="1"/>
  <c r="V482" i="26"/>
  <c r="V401" i="26"/>
  <c r="V437" i="26" s="1"/>
  <c r="AD482" i="26"/>
  <c r="AD401" i="26"/>
  <c r="AD437" i="26" s="1"/>
  <c r="K483" i="26"/>
  <c r="K402" i="26"/>
  <c r="K438" i="26" s="1"/>
  <c r="S483" i="26"/>
  <c r="S402" i="26"/>
  <c r="S438" i="26" s="1"/>
  <c r="AA483" i="26"/>
  <c r="AA402" i="26"/>
  <c r="AA438" i="26" s="1"/>
  <c r="AI483" i="26"/>
  <c r="AI402" i="26"/>
  <c r="AI438" i="26" s="1"/>
  <c r="H484" i="26"/>
  <c r="H403" i="26"/>
  <c r="H439" i="26" s="1"/>
  <c r="P484" i="26"/>
  <c r="P403" i="26"/>
  <c r="P439" i="26" s="1"/>
  <c r="X484" i="26"/>
  <c r="X403" i="26"/>
  <c r="X439" i="26" s="1"/>
  <c r="AF484" i="26"/>
  <c r="AF403" i="26"/>
  <c r="AF439" i="26" s="1"/>
  <c r="I475" i="26"/>
  <c r="I429" i="26"/>
  <c r="I428" i="26" s="1"/>
  <c r="Q475" i="26"/>
  <c r="Q429" i="26"/>
  <c r="Q428" i="26" s="1"/>
  <c r="Y475" i="26"/>
  <c r="Y429" i="26"/>
  <c r="Y428" i="26" s="1"/>
  <c r="AG475" i="26"/>
  <c r="AG429" i="26"/>
  <c r="AG428" i="26" s="1"/>
  <c r="J476" i="26"/>
  <c r="J430" i="26"/>
  <c r="R476" i="26"/>
  <c r="R430" i="26"/>
  <c r="Z476" i="26"/>
  <c r="Z430" i="26"/>
  <c r="AH476" i="26"/>
  <c r="AH430" i="26"/>
  <c r="K431" i="26"/>
  <c r="S431" i="26"/>
  <c r="AA431" i="26"/>
  <c r="AI431" i="26"/>
  <c r="L432" i="26"/>
  <c r="T432" i="26"/>
  <c r="AB432" i="26"/>
  <c r="J481" i="26"/>
  <c r="J400" i="26"/>
  <c r="R481" i="26"/>
  <c r="R400" i="26"/>
  <c r="Z481" i="26"/>
  <c r="Z400" i="26"/>
  <c r="AH481" i="26"/>
  <c r="AH400" i="26"/>
  <c r="G482" i="26"/>
  <c r="G401" i="26"/>
  <c r="G437" i="26" s="1"/>
  <c r="O482" i="26"/>
  <c r="O401" i="26"/>
  <c r="O437" i="26" s="1"/>
  <c r="W482" i="26"/>
  <c r="W401" i="26"/>
  <c r="W437" i="26" s="1"/>
  <c r="AE482" i="26"/>
  <c r="AE401" i="26"/>
  <c r="AE437" i="26" s="1"/>
  <c r="L483" i="26"/>
  <c r="L402" i="26"/>
  <c r="L438" i="26" s="1"/>
  <c r="T483" i="26"/>
  <c r="T402" i="26"/>
  <c r="T438" i="26" s="1"/>
  <c r="AB483" i="26"/>
  <c r="AB402" i="26"/>
  <c r="AB438" i="26" s="1"/>
  <c r="I484" i="26"/>
  <c r="I403" i="26"/>
  <c r="I439" i="26" s="1"/>
  <c r="Q484" i="26"/>
  <c r="Q403" i="26"/>
  <c r="Q439" i="26" s="1"/>
  <c r="Y484" i="26"/>
  <c r="Y403" i="26"/>
  <c r="Y439" i="26" s="1"/>
  <c r="AG484" i="26"/>
  <c r="AG403" i="26"/>
  <c r="AG439" i="26" s="1"/>
  <c r="M432" i="26"/>
  <c r="U432" i="26"/>
  <c r="AC432" i="26"/>
  <c r="K481" i="26"/>
  <c r="K400" i="26"/>
  <c r="S481" i="26"/>
  <c r="S400" i="26"/>
  <c r="AA481" i="26"/>
  <c r="AA400" i="26"/>
  <c r="AI481" i="26"/>
  <c r="AI400" i="26"/>
  <c r="H482" i="26"/>
  <c r="H401" i="26"/>
  <c r="H437" i="26" s="1"/>
  <c r="P482" i="26"/>
  <c r="P401" i="26"/>
  <c r="P437" i="26" s="1"/>
  <c r="X482" i="26"/>
  <c r="X401" i="26"/>
  <c r="X437" i="26" s="1"/>
  <c r="AF482" i="26"/>
  <c r="AF401" i="26"/>
  <c r="AF437" i="26" s="1"/>
  <c r="M483" i="26"/>
  <c r="M402" i="26"/>
  <c r="M438" i="26" s="1"/>
  <c r="U483" i="26"/>
  <c r="U402" i="26"/>
  <c r="U438" i="26" s="1"/>
  <c r="AC483" i="26"/>
  <c r="AC402" i="26"/>
  <c r="AC438" i="26" s="1"/>
  <c r="J484" i="26"/>
  <c r="J403" i="26"/>
  <c r="J439" i="26" s="1"/>
  <c r="R484" i="26"/>
  <c r="R403" i="26"/>
  <c r="R439" i="26" s="1"/>
  <c r="Z484" i="26"/>
  <c r="Z403" i="26"/>
  <c r="Z439" i="26" s="1"/>
  <c r="AH484" i="26"/>
  <c r="AH403" i="26"/>
  <c r="AH439" i="26" s="1"/>
  <c r="K475" i="26"/>
  <c r="K429" i="26"/>
  <c r="K428" i="26" s="1"/>
  <c r="S475" i="26"/>
  <c r="S429" i="26"/>
  <c r="S428" i="26" s="1"/>
  <c r="AA475" i="26"/>
  <c r="AA429" i="26"/>
  <c r="AA428" i="26" s="1"/>
  <c r="AI475" i="26"/>
  <c r="AI429" i="26"/>
  <c r="AI428" i="26" s="1"/>
  <c r="L476" i="26"/>
  <c r="L430" i="26"/>
  <c r="T476" i="26"/>
  <c r="T430" i="26"/>
  <c r="AB476" i="26"/>
  <c r="AB430" i="26"/>
  <c r="M431" i="26"/>
  <c r="U431" i="26"/>
  <c r="AC431" i="26"/>
  <c r="F432" i="26"/>
  <c r="N432" i="26"/>
  <c r="V432" i="26"/>
  <c r="AD432" i="26"/>
  <c r="G316" i="26"/>
  <c r="C316" i="26" s="1"/>
  <c r="O316" i="26"/>
  <c r="W316" i="26"/>
  <c r="AE316" i="26"/>
  <c r="AM316" i="26"/>
  <c r="AU316" i="26"/>
  <c r="L481" i="26"/>
  <c r="L480" i="26" s="1"/>
  <c r="L400" i="26"/>
  <c r="T481" i="26"/>
  <c r="T480" i="26" s="1"/>
  <c r="T400" i="26"/>
  <c r="AB481" i="26"/>
  <c r="AB480" i="26" s="1"/>
  <c r="AB400" i="26"/>
  <c r="AJ480" i="26"/>
  <c r="AR480" i="26"/>
  <c r="I482" i="26"/>
  <c r="I401" i="26"/>
  <c r="I437" i="26" s="1"/>
  <c r="Q482" i="26"/>
  <c r="Q401" i="26"/>
  <c r="Q437" i="26" s="1"/>
  <c r="Y482" i="26"/>
  <c r="Y401" i="26"/>
  <c r="Y437" i="26" s="1"/>
  <c r="AG482" i="26"/>
  <c r="AG401" i="26"/>
  <c r="AG437" i="26" s="1"/>
  <c r="F483" i="26"/>
  <c r="F402" i="26"/>
  <c r="F438" i="26" s="1"/>
  <c r="N483" i="26"/>
  <c r="N402" i="26"/>
  <c r="N438" i="26" s="1"/>
  <c r="V483" i="26"/>
  <c r="V402" i="26"/>
  <c r="V438" i="26" s="1"/>
  <c r="AD483" i="26"/>
  <c r="AD402" i="26"/>
  <c r="AD438" i="26" s="1"/>
  <c r="K484" i="26"/>
  <c r="K403" i="26"/>
  <c r="K439" i="26" s="1"/>
  <c r="S484" i="26"/>
  <c r="S403" i="26"/>
  <c r="S439" i="26" s="1"/>
  <c r="AA484" i="26"/>
  <c r="AA403" i="26"/>
  <c r="AA439" i="26" s="1"/>
  <c r="AI484" i="26"/>
  <c r="AI403" i="26"/>
  <c r="AI439" i="26" s="1"/>
  <c r="C359" i="26"/>
  <c r="I360" i="26" s="1"/>
  <c r="D457" i="26"/>
  <c r="L462" i="26"/>
  <c r="L450" i="26" s="1"/>
  <c r="M463" i="26"/>
  <c r="F450" i="26"/>
  <c r="K450" i="26"/>
  <c r="C457" i="26"/>
  <c r="D509" i="26" s="1"/>
  <c r="A477" i="26"/>
  <c r="AB479" i="26" s="1"/>
  <c r="A478" i="26"/>
  <c r="AI451" i="26"/>
  <c r="D451" i="26" s="1"/>
  <c r="AI454" i="26"/>
  <c r="AJ454" i="26" s="1"/>
  <c r="AK454" i="26" s="1"/>
  <c r="AL454" i="26" s="1"/>
  <c r="AM454" i="26" s="1"/>
  <c r="AN454" i="26" s="1"/>
  <c r="AO454" i="26" s="1"/>
  <c r="AP454" i="26" s="1"/>
  <c r="AQ454" i="26" s="1"/>
  <c r="AR454" i="26" s="1"/>
  <c r="AS454" i="26" s="1"/>
  <c r="AT454" i="26" s="1"/>
  <c r="AU454" i="26" s="1"/>
  <c r="A479" i="26"/>
  <c r="AI459" i="26"/>
  <c r="AJ459" i="26" s="1"/>
  <c r="AK459" i="26" s="1"/>
  <c r="AL459" i="26" s="1"/>
  <c r="AM459" i="26" s="1"/>
  <c r="AN459" i="26" s="1"/>
  <c r="AO459" i="26" s="1"/>
  <c r="AP459" i="26" s="1"/>
  <c r="AQ459" i="26" s="1"/>
  <c r="AR459" i="26" s="1"/>
  <c r="AS459" i="26" s="1"/>
  <c r="AT459" i="26" s="1"/>
  <c r="AU459" i="26" s="1"/>
  <c r="I88" i="25"/>
  <c r="I160" i="25"/>
  <c r="J30" i="25"/>
  <c r="G158" i="25"/>
  <c r="G70" i="25"/>
  <c r="G27" i="25"/>
  <c r="G26" i="25" s="1"/>
  <c r="G36" i="25" s="1"/>
  <c r="I147" i="25"/>
  <c r="J21" i="25"/>
  <c r="I159" i="25"/>
  <c r="J29" i="25"/>
  <c r="I164" i="25"/>
  <c r="J34" i="25"/>
  <c r="K174" i="25"/>
  <c r="K224" i="25" s="1"/>
  <c r="K86" i="25"/>
  <c r="L43" i="25"/>
  <c r="G162" i="25"/>
  <c r="G212" i="25" s="1"/>
  <c r="G250" i="25" s="1"/>
  <c r="G271" i="25" s="1"/>
  <c r="G306" i="25" s="1"/>
  <c r="G74" i="25"/>
  <c r="G109" i="25" s="1"/>
  <c r="G131" i="25" s="1"/>
  <c r="K165" i="25"/>
  <c r="L35" i="25"/>
  <c r="I183" i="25"/>
  <c r="J49" i="25"/>
  <c r="I155" i="25"/>
  <c r="J25" i="25"/>
  <c r="I163" i="25"/>
  <c r="J33" i="25"/>
  <c r="I41" i="25"/>
  <c r="H40" i="25"/>
  <c r="G146" i="25"/>
  <c r="G145" i="25" s="1"/>
  <c r="I22" i="25"/>
  <c r="I20" i="25" s="1"/>
  <c r="I19" i="25" s="1"/>
  <c r="I36" i="25" s="1"/>
  <c r="G159" i="25"/>
  <c r="G209" i="25" s="1"/>
  <c r="G71" i="25"/>
  <c r="G75" i="25"/>
  <c r="G110" i="25" s="1"/>
  <c r="G132" i="25" s="1"/>
  <c r="G163" i="25"/>
  <c r="G213" i="25" s="1"/>
  <c r="G251" i="25" s="1"/>
  <c r="G272" i="25" s="1"/>
  <c r="H38" i="25"/>
  <c r="I42" i="25"/>
  <c r="F179" i="25"/>
  <c r="F204" i="25" s="1"/>
  <c r="F242" i="25" s="1"/>
  <c r="F265" i="25" s="1"/>
  <c r="F299" i="25" s="1"/>
  <c r="F66" i="25"/>
  <c r="F101" i="25" s="1"/>
  <c r="F124" i="25" s="1"/>
  <c r="H180" i="25"/>
  <c r="H67" i="25"/>
  <c r="H102" i="25" s="1"/>
  <c r="H125" i="25" s="1"/>
  <c r="G185" i="25"/>
  <c r="G229" i="25" s="1"/>
  <c r="G89" i="25"/>
  <c r="F20" i="25"/>
  <c r="F19" i="25" s="1"/>
  <c r="F36" i="25" s="1"/>
  <c r="H198" i="25"/>
  <c r="H205" i="25"/>
  <c r="H243" i="25" s="1"/>
  <c r="H266" i="25" s="1"/>
  <c r="H300" i="25" s="1"/>
  <c r="F70" i="25"/>
  <c r="F158" i="25"/>
  <c r="H159" i="25"/>
  <c r="H209" i="25" s="1"/>
  <c r="H71" i="25"/>
  <c r="F162" i="25"/>
  <c r="F212" i="25" s="1"/>
  <c r="F250" i="25" s="1"/>
  <c r="F271" i="25" s="1"/>
  <c r="F306" i="25" s="1"/>
  <c r="F74" i="25"/>
  <c r="F109" i="25" s="1"/>
  <c r="F131" i="25" s="1"/>
  <c r="H75" i="25"/>
  <c r="H110" i="25" s="1"/>
  <c r="H132" i="25" s="1"/>
  <c r="H163" i="25"/>
  <c r="H213" i="25" s="1"/>
  <c r="H251" i="25" s="1"/>
  <c r="H272" i="25" s="1"/>
  <c r="H307" i="25" s="1"/>
  <c r="G179" i="25"/>
  <c r="G204" i="25" s="1"/>
  <c r="G242" i="25" s="1"/>
  <c r="G265" i="25" s="1"/>
  <c r="G299" i="25" s="1"/>
  <c r="G66" i="25"/>
  <c r="G101" i="25" s="1"/>
  <c r="G124" i="25" s="1"/>
  <c r="I46" i="25"/>
  <c r="H74" i="25"/>
  <c r="H109" i="25" s="1"/>
  <c r="H131" i="25" s="1"/>
  <c r="F203" i="25"/>
  <c r="F241" i="25" s="1"/>
  <c r="F264" i="25" s="1"/>
  <c r="F298" i="25" s="1"/>
  <c r="H204" i="25"/>
  <c r="H242" i="25" s="1"/>
  <c r="H265" i="25" s="1"/>
  <c r="H212" i="25"/>
  <c r="H250" i="25" s="1"/>
  <c r="H271" i="25" s="1"/>
  <c r="F165" i="25"/>
  <c r="F215" i="25" s="1"/>
  <c r="F253" i="25" s="1"/>
  <c r="F274" i="25" s="1"/>
  <c r="F309" i="25" s="1"/>
  <c r="F77" i="25"/>
  <c r="F112" i="25" s="1"/>
  <c r="F134" i="25" s="1"/>
  <c r="F174" i="25"/>
  <c r="F86" i="25"/>
  <c r="F64" i="25"/>
  <c r="F99" i="25" s="1"/>
  <c r="F122" i="25" s="1"/>
  <c r="I45" i="25"/>
  <c r="I53" i="25"/>
  <c r="G73" i="25"/>
  <c r="G108" i="25" s="1"/>
  <c r="I74" i="25"/>
  <c r="I109" i="25" s="1"/>
  <c r="I131" i="25" s="1"/>
  <c r="G298" i="25"/>
  <c r="I208" i="25"/>
  <c r="G215" i="25"/>
  <c r="G253" i="25" s="1"/>
  <c r="G274" i="25" s="1"/>
  <c r="G174" i="25"/>
  <c r="G224" i="25" s="1"/>
  <c r="G64" i="25"/>
  <c r="G99" i="25" s="1"/>
  <c r="G122" i="25" s="1"/>
  <c r="H178" i="25"/>
  <c r="H203" i="25" s="1"/>
  <c r="H241" i="25" s="1"/>
  <c r="H264" i="25" s="1"/>
  <c r="H298" i="25" s="1"/>
  <c r="H65" i="25"/>
  <c r="H100" i="25" s="1"/>
  <c r="H123" i="25" s="1"/>
  <c r="H70" i="25"/>
  <c r="F149" i="25"/>
  <c r="F85" i="25"/>
  <c r="J24" i="25"/>
  <c r="H27" i="25"/>
  <c r="H26" i="25" s="1"/>
  <c r="H36" i="25" s="1"/>
  <c r="J28" i="25"/>
  <c r="F160" i="25"/>
  <c r="F88" i="25"/>
  <c r="F87" i="25" s="1"/>
  <c r="F72" i="25"/>
  <c r="F107" i="25" s="1"/>
  <c r="H161" i="25"/>
  <c r="H211" i="25" s="1"/>
  <c r="H249" i="25" s="1"/>
  <c r="H73" i="25"/>
  <c r="H108" i="25" s="1"/>
  <c r="J32" i="25"/>
  <c r="F164" i="25"/>
  <c r="F214" i="25" s="1"/>
  <c r="F252" i="25" s="1"/>
  <c r="F273" i="25" s="1"/>
  <c r="F76" i="25"/>
  <c r="F111" i="25" s="1"/>
  <c r="F133" i="25" s="1"/>
  <c r="H165" i="25"/>
  <c r="H215" i="25" s="1"/>
  <c r="H253" i="25" s="1"/>
  <c r="H274" i="25" s="1"/>
  <c r="H77" i="25"/>
  <c r="H112" i="25" s="1"/>
  <c r="H134" i="25" s="1"/>
  <c r="H39" i="25"/>
  <c r="F172" i="25"/>
  <c r="F63" i="25"/>
  <c r="H174" i="25"/>
  <c r="H224" i="25" s="1"/>
  <c r="H64" i="25"/>
  <c r="H99" i="25" s="1"/>
  <c r="H122" i="25" s="1"/>
  <c r="H86" i="25"/>
  <c r="I44" i="25"/>
  <c r="I70" i="25"/>
  <c r="G149" i="25"/>
  <c r="G85" i="25"/>
  <c r="G84" i="25" s="1"/>
  <c r="I23" i="25"/>
  <c r="G160" i="25"/>
  <c r="G88" i="25"/>
  <c r="G87" i="25" s="1"/>
  <c r="G72" i="25"/>
  <c r="G107" i="25" s="1"/>
  <c r="I31" i="25"/>
  <c r="I27" i="25" s="1"/>
  <c r="I26" i="25" s="1"/>
  <c r="G164" i="25"/>
  <c r="G214" i="25" s="1"/>
  <c r="G252" i="25" s="1"/>
  <c r="G273" i="25" s="1"/>
  <c r="G76" i="25"/>
  <c r="G111" i="25" s="1"/>
  <c r="G133" i="25" s="1"/>
  <c r="I165" i="25"/>
  <c r="I215" i="25" s="1"/>
  <c r="I253" i="25" s="1"/>
  <c r="I274" i="25" s="1"/>
  <c r="I309" i="25" s="1"/>
  <c r="I77" i="25"/>
  <c r="I112" i="25" s="1"/>
  <c r="I134" i="25" s="1"/>
  <c r="G172" i="25"/>
  <c r="G171" i="25" s="1"/>
  <c r="G170" i="25" s="1"/>
  <c r="G63" i="25"/>
  <c r="I174" i="25"/>
  <c r="I64" i="25"/>
  <c r="I99" i="25" s="1"/>
  <c r="I122" i="25" s="1"/>
  <c r="I86" i="25"/>
  <c r="F180" i="25"/>
  <c r="F67" i="25"/>
  <c r="F102" i="25" s="1"/>
  <c r="F125" i="25" s="1"/>
  <c r="I186" i="25"/>
  <c r="J52" i="25"/>
  <c r="F65" i="25"/>
  <c r="F100" i="25" s="1"/>
  <c r="F123" i="25" s="1"/>
  <c r="H66" i="25"/>
  <c r="H101" i="25" s="1"/>
  <c r="H124" i="25" s="1"/>
  <c r="G77" i="25"/>
  <c r="G112" i="25" s="1"/>
  <c r="G134" i="25" s="1"/>
  <c r="F198" i="25"/>
  <c r="F146" i="25"/>
  <c r="F145" i="25" s="1"/>
  <c r="H149" i="25"/>
  <c r="H85" i="25"/>
  <c r="H84" i="25" s="1"/>
  <c r="F205" i="25"/>
  <c r="F243" i="25" s="1"/>
  <c r="F266" i="25" s="1"/>
  <c r="F300" i="25" s="1"/>
  <c r="F159" i="25"/>
  <c r="F209" i="25" s="1"/>
  <c r="F71" i="25"/>
  <c r="F106" i="25" s="1"/>
  <c r="F130" i="25" s="1"/>
  <c r="H88" i="25"/>
  <c r="H160" i="25"/>
  <c r="H72" i="25"/>
  <c r="H107" i="25" s="1"/>
  <c r="F163" i="25"/>
  <c r="F213" i="25" s="1"/>
  <c r="F251" i="25" s="1"/>
  <c r="F272" i="25" s="1"/>
  <c r="F75" i="25"/>
  <c r="F110" i="25" s="1"/>
  <c r="F132" i="25" s="1"/>
  <c r="H164" i="25"/>
  <c r="H214" i="25" s="1"/>
  <c r="H252" i="25" s="1"/>
  <c r="H273" i="25" s="1"/>
  <c r="H76" i="25"/>
  <c r="H111" i="25" s="1"/>
  <c r="H133" i="25" s="1"/>
  <c r="J165" i="25"/>
  <c r="F41" i="25"/>
  <c r="F40" i="25" s="1"/>
  <c r="F57" i="25" s="1"/>
  <c r="H172" i="25"/>
  <c r="H171" i="25" s="1"/>
  <c r="H170" i="25" s="1"/>
  <c r="H63" i="25"/>
  <c r="J86" i="25"/>
  <c r="J174" i="25"/>
  <c r="J224" i="25" s="1"/>
  <c r="H183" i="25"/>
  <c r="H182" i="25" s="1"/>
  <c r="H181" i="25" s="1"/>
  <c r="H48" i="25"/>
  <c r="H47" i="25" s="1"/>
  <c r="F89" i="25"/>
  <c r="H185" i="25"/>
  <c r="H229" i="25" s="1"/>
  <c r="H89" i="25"/>
  <c r="J56" i="25"/>
  <c r="I51" i="25"/>
  <c r="I55" i="25"/>
  <c r="G67" i="25"/>
  <c r="G102" i="25" s="1"/>
  <c r="G125" i="25" s="1"/>
  <c r="G300" i="25" s="1"/>
  <c r="N151" i="25"/>
  <c r="O152" i="25"/>
  <c r="F182" i="25"/>
  <c r="F181" i="25" s="1"/>
  <c r="G182" i="25"/>
  <c r="G181" i="25" s="1"/>
  <c r="I50" i="25"/>
  <c r="I48" i="25" s="1"/>
  <c r="I47" i="25" s="1"/>
  <c r="I54" i="25"/>
  <c r="AD201" i="25"/>
  <c r="G225" i="25"/>
  <c r="G202" i="25"/>
  <c r="H202" i="25"/>
  <c r="H225" i="25"/>
  <c r="H150" i="25"/>
  <c r="H201" i="25" s="1"/>
  <c r="AE225" i="25"/>
  <c r="AE202" i="25"/>
  <c r="AE240" i="25" s="1"/>
  <c r="O177" i="25"/>
  <c r="N176" i="25"/>
  <c r="I202" i="25"/>
  <c r="I240" i="25" s="1"/>
  <c r="I225" i="25"/>
  <c r="I150" i="25"/>
  <c r="AF202" i="25"/>
  <c r="AF240" i="25" s="1"/>
  <c r="AF225" i="25"/>
  <c r="AF150" i="25"/>
  <c r="AF201" i="25" s="1"/>
  <c r="G195" i="25"/>
  <c r="G221" i="25" s="1"/>
  <c r="G235" i="25" s="1"/>
  <c r="G259" i="25" s="1"/>
  <c r="G293" i="25" s="1"/>
  <c r="G381" i="25" s="1"/>
  <c r="G409" i="25" s="1"/>
  <c r="G449" i="25" s="1"/>
  <c r="H169" i="25"/>
  <c r="AD226" i="25"/>
  <c r="AD175" i="25"/>
  <c r="M201" i="25"/>
  <c r="AG202" i="25"/>
  <c r="AG225" i="25"/>
  <c r="AG150" i="25"/>
  <c r="L199" i="25"/>
  <c r="T199" i="25"/>
  <c r="AB199" i="25"/>
  <c r="J225" i="25"/>
  <c r="J202" i="25"/>
  <c r="AH225" i="25"/>
  <c r="AH202" i="25"/>
  <c r="AH240" i="25" s="1"/>
  <c r="K225" i="25"/>
  <c r="K202" i="25"/>
  <c r="K240" i="25" s="1"/>
  <c r="AA225" i="25"/>
  <c r="AA202" i="25"/>
  <c r="AI225" i="25"/>
  <c r="AI202" i="25"/>
  <c r="J150" i="25"/>
  <c r="J201" i="25" s="1"/>
  <c r="AH150" i="25"/>
  <c r="AH201" i="25" s="1"/>
  <c r="L225" i="25"/>
  <c r="L202" i="25"/>
  <c r="L240" i="25" s="1"/>
  <c r="AB225" i="25"/>
  <c r="AB202" i="25"/>
  <c r="H168" i="25"/>
  <c r="F226" i="25"/>
  <c r="F175" i="25"/>
  <c r="F201" i="25" s="1"/>
  <c r="AB201" i="25"/>
  <c r="F225" i="25"/>
  <c r="F202" i="25"/>
  <c r="AD225" i="25"/>
  <c r="AD202" i="25"/>
  <c r="AD240" i="25" s="1"/>
  <c r="M226" i="25"/>
  <c r="M175" i="25"/>
  <c r="M202" i="25"/>
  <c r="M240" i="25" s="1"/>
  <c r="AC175" i="25"/>
  <c r="AC201" i="25" s="1"/>
  <c r="J226" i="25"/>
  <c r="I175" i="25"/>
  <c r="AG175" i="25"/>
  <c r="K433" i="25"/>
  <c r="S433" i="25"/>
  <c r="AA315" i="25"/>
  <c r="AA275" i="25"/>
  <c r="AI315" i="25"/>
  <c r="AI275" i="25"/>
  <c r="M433" i="25"/>
  <c r="M310" i="25"/>
  <c r="AC433" i="25"/>
  <c r="AC310" i="25"/>
  <c r="J275" i="25"/>
  <c r="R275" i="25"/>
  <c r="Z275" i="25"/>
  <c r="AH275" i="25"/>
  <c r="K275" i="25"/>
  <c r="S275" i="25"/>
  <c r="AF433" i="25"/>
  <c r="P479" i="25"/>
  <c r="P433" i="25"/>
  <c r="I433" i="25"/>
  <c r="I310" i="25"/>
  <c r="Q433" i="25"/>
  <c r="Y433" i="25"/>
  <c r="AG433" i="25"/>
  <c r="F475" i="25"/>
  <c r="F429" i="25"/>
  <c r="F310" i="25"/>
  <c r="N475" i="25"/>
  <c r="N429" i="25"/>
  <c r="N310" i="25"/>
  <c r="V475" i="25"/>
  <c r="V429" i="25"/>
  <c r="V310" i="25"/>
  <c r="AD475" i="25"/>
  <c r="AD429" i="25"/>
  <c r="AD310" i="25"/>
  <c r="G476" i="25"/>
  <c r="G430" i="25"/>
  <c r="G310" i="25"/>
  <c r="O476" i="25"/>
  <c r="O430" i="25"/>
  <c r="W476" i="25"/>
  <c r="W430" i="25"/>
  <c r="W310" i="25"/>
  <c r="AE476" i="25"/>
  <c r="AE430" i="25"/>
  <c r="AE310" i="25"/>
  <c r="J433" i="25"/>
  <c r="R433" i="25"/>
  <c r="Z433" i="25"/>
  <c r="AH479" i="25"/>
  <c r="AH433" i="25"/>
  <c r="L281" i="25"/>
  <c r="T281" i="25"/>
  <c r="AB281" i="25"/>
  <c r="O310" i="25"/>
  <c r="F373" i="25"/>
  <c r="L479" i="25"/>
  <c r="L433" i="25"/>
  <c r="T433" i="25"/>
  <c r="AB433" i="25"/>
  <c r="Q310" i="25"/>
  <c r="I482" i="25"/>
  <c r="I316" i="25"/>
  <c r="I401" i="25"/>
  <c r="I437" i="25" s="1"/>
  <c r="Q482" i="25"/>
  <c r="Q401" i="25"/>
  <c r="Q437" i="25" s="1"/>
  <c r="Q316" i="25"/>
  <c r="Y482" i="25"/>
  <c r="Y401" i="25"/>
  <c r="Y437" i="25" s="1"/>
  <c r="Y316" i="25"/>
  <c r="AG482" i="25"/>
  <c r="AG480" i="25" s="1"/>
  <c r="AG316" i="25"/>
  <c r="AO482" i="25"/>
  <c r="AO316" i="25"/>
  <c r="G483" i="25"/>
  <c r="G402" i="25"/>
  <c r="G438" i="25" s="1"/>
  <c r="O483" i="25"/>
  <c r="O402" i="25"/>
  <c r="O438" i="25" s="1"/>
  <c r="O316" i="25"/>
  <c r="W483" i="25"/>
  <c r="W402" i="25"/>
  <c r="W438" i="25" s="1"/>
  <c r="AE483" i="25"/>
  <c r="AE402" i="25"/>
  <c r="AE438" i="25" s="1"/>
  <c r="AE316" i="25"/>
  <c r="AU483" i="25"/>
  <c r="AU316" i="25"/>
  <c r="U479" i="25"/>
  <c r="U433" i="25"/>
  <c r="AS316" i="25"/>
  <c r="F431" i="25"/>
  <c r="N431" i="25"/>
  <c r="V431" i="25"/>
  <c r="AD431" i="25"/>
  <c r="M481" i="25"/>
  <c r="M400" i="25"/>
  <c r="U481" i="25"/>
  <c r="U400" i="25"/>
  <c r="U316" i="25"/>
  <c r="AC481" i="25"/>
  <c r="AC400" i="25"/>
  <c r="AK481" i="25"/>
  <c r="AK480" i="25" s="1"/>
  <c r="AK316" i="25"/>
  <c r="G370" i="25"/>
  <c r="G362" i="25"/>
  <c r="G372" i="25" s="1"/>
  <c r="G418" i="25" s="1"/>
  <c r="G361" i="25"/>
  <c r="G371" i="25" s="1"/>
  <c r="G417" i="25" s="1"/>
  <c r="G363" i="25"/>
  <c r="AG401" i="25"/>
  <c r="AG437" i="25" s="1"/>
  <c r="G433" i="25"/>
  <c r="O433" i="25"/>
  <c r="W433" i="25"/>
  <c r="AE433" i="25"/>
  <c r="L475" i="25"/>
  <c r="L429" i="25"/>
  <c r="L310" i="25"/>
  <c r="T475" i="25"/>
  <c r="T429" i="25"/>
  <c r="T310" i="25"/>
  <c r="AB475" i="25"/>
  <c r="AB310" i="25"/>
  <c r="AB429" i="25"/>
  <c r="M476" i="25"/>
  <c r="M430" i="25"/>
  <c r="U476" i="25"/>
  <c r="U430" i="25"/>
  <c r="U310" i="25"/>
  <c r="AC476" i="25"/>
  <c r="AC430" i="25"/>
  <c r="AG310" i="25"/>
  <c r="M316" i="25"/>
  <c r="F418" i="25"/>
  <c r="H433" i="25"/>
  <c r="X433" i="25"/>
  <c r="H431" i="25"/>
  <c r="H310" i="25"/>
  <c r="P431" i="25"/>
  <c r="P310" i="25"/>
  <c r="X431" i="25"/>
  <c r="X310" i="25"/>
  <c r="AF431" i="25"/>
  <c r="AF310" i="25"/>
  <c r="F479" i="25"/>
  <c r="F433" i="25"/>
  <c r="N433" i="25"/>
  <c r="V433" i="25"/>
  <c r="AD433" i="25"/>
  <c r="I368" i="25"/>
  <c r="C368" i="25" s="1"/>
  <c r="C364" i="25"/>
  <c r="K364" i="25" s="1"/>
  <c r="G373" i="25"/>
  <c r="F417" i="25"/>
  <c r="L432" i="25"/>
  <c r="T478" i="25"/>
  <c r="T432" i="25"/>
  <c r="AB432" i="25"/>
  <c r="G481" i="25"/>
  <c r="G400" i="25"/>
  <c r="O481" i="25"/>
  <c r="O400" i="25"/>
  <c r="W481" i="25"/>
  <c r="W400" i="25"/>
  <c r="AE481" i="25"/>
  <c r="AE400" i="25"/>
  <c r="AM480" i="25"/>
  <c r="AU480" i="25"/>
  <c r="I484" i="25"/>
  <c r="I403" i="25"/>
  <c r="I439" i="25" s="1"/>
  <c r="Q484" i="25"/>
  <c r="Q480" i="25" s="1"/>
  <c r="Q403" i="25"/>
  <c r="Q439" i="25" s="1"/>
  <c r="Y484" i="25"/>
  <c r="Y403" i="25"/>
  <c r="Y439" i="25" s="1"/>
  <c r="AG484" i="25"/>
  <c r="AG403" i="25"/>
  <c r="AG439" i="25" s="1"/>
  <c r="C362" i="25"/>
  <c r="C361" i="25"/>
  <c r="D360" i="25"/>
  <c r="I436" i="25"/>
  <c r="K403" i="25"/>
  <c r="K439" i="25" s="1"/>
  <c r="I475" i="25"/>
  <c r="I429" i="25"/>
  <c r="Q475" i="25"/>
  <c r="Q429" i="25"/>
  <c r="Y475" i="25"/>
  <c r="Y429" i="25"/>
  <c r="AG475" i="25"/>
  <c r="AG429" i="25"/>
  <c r="J476" i="25"/>
  <c r="J430" i="25"/>
  <c r="R476" i="25"/>
  <c r="R430" i="25"/>
  <c r="Z476" i="25"/>
  <c r="Z430" i="25"/>
  <c r="AH476" i="25"/>
  <c r="AH430" i="25"/>
  <c r="K431" i="25"/>
  <c r="S431" i="25"/>
  <c r="AA477" i="25"/>
  <c r="AA431" i="25"/>
  <c r="AI431" i="25"/>
  <c r="G316" i="25"/>
  <c r="W316" i="25"/>
  <c r="AM316" i="25"/>
  <c r="L483" i="25"/>
  <c r="L402" i="25"/>
  <c r="L438" i="25" s="1"/>
  <c r="T483" i="25"/>
  <c r="T402" i="25"/>
  <c r="T438" i="25" s="1"/>
  <c r="AB483" i="25"/>
  <c r="AB402" i="25"/>
  <c r="AB438" i="25" s="1"/>
  <c r="AF436" i="25"/>
  <c r="L403" i="25"/>
  <c r="L439" i="25" s="1"/>
  <c r="J475" i="25"/>
  <c r="J429" i="25"/>
  <c r="J310" i="25"/>
  <c r="F432" i="25"/>
  <c r="N432" i="25"/>
  <c r="V478" i="25"/>
  <c r="V432" i="25"/>
  <c r="AD432" i="25"/>
  <c r="G482" i="25"/>
  <c r="G401" i="25"/>
  <c r="G437" i="25" s="1"/>
  <c r="O482" i="25"/>
  <c r="O401" i="25"/>
  <c r="O437" i="25" s="1"/>
  <c r="W482" i="25"/>
  <c r="W401" i="25"/>
  <c r="W437" i="25" s="1"/>
  <c r="AE482" i="25"/>
  <c r="AE401" i="25"/>
  <c r="AE437" i="25" s="1"/>
  <c r="S484" i="25"/>
  <c r="S403" i="25"/>
  <c r="S439" i="25" s="1"/>
  <c r="AA484" i="25"/>
  <c r="AA403" i="25"/>
  <c r="AA439" i="25" s="1"/>
  <c r="C363" i="25"/>
  <c r="J360" i="25"/>
  <c r="I360" i="25"/>
  <c r="H360" i="25"/>
  <c r="AI403" i="25"/>
  <c r="AI439" i="25" s="1"/>
  <c r="K475" i="25"/>
  <c r="K429" i="25"/>
  <c r="K310" i="25"/>
  <c r="S475" i="25"/>
  <c r="S429" i="25"/>
  <c r="S310" i="25"/>
  <c r="AA475" i="25"/>
  <c r="AA429" i="25"/>
  <c r="AA310" i="25"/>
  <c r="AI475" i="25"/>
  <c r="AI429" i="25"/>
  <c r="AI310" i="25"/>
  <c r="L476" i="25"/>
  <c r="L430" i="25"/>
  <c r="T476" i="25"/>
  <c r="T430" i="25"/>
  <c r="AB476" i="25"/>
  <c r="AB430" i="25"/>
  <c r="M431" i="25"/>
  <c r="U431" i="25"/>
  <c r="AC431" i="25"/>
  <c r="G432" i="25"/>
  <c r="O432" i="25"/>
  <c r="W432" i="25"/>
  <c r="AE432" i="25"/>
  <c r="J316" i="25"/>
  <c r="AP316" i="25"/>
  <c r="J481" i="25"/>
  <c r="J400" i="25"/>
  <c r="R481" i="25"/>
  <c r="R400" i="25"/>
  <c r="Z481" i="25"/>
  <c r="Z400" i="25"/>
  <c r="AH481" i="25"/>
  <c r="AH400" i="25"/>
  <c r="AP480" i="25"/>
  <c r="F483" i="25"/>
  <c r="F402" i="25"/>
  <c r="F438" i="25" s="1"/>
  <c r="F316" i="25"/>
  <c r="N483" i="25"/>
  <c r="N402" i="25"/>
  <c r="N438" i="25" s="1"/>
  <c r="N316" i="25"/>
  <c r="V483" i="25"/>
  <c r="V402" i="25"/>
  <c r="V438" i="25" s="1"/>
  <c r="V316" i="25"/>
  <c r="AD483" i="25"/>
  <c r="AD402" i="25"/>
  <c r="AD438" i="25" s="1"/>
  <c r="AD316" i="25"/>
  <c r="AL483" i="25"/>
  <c r="AL316" i="25"/>
  <c r="AT483" i="25"/>
  <c r="AT316" i="25"/>
  <c r="T484" i="25"/>
  <c r="T403" i="25"/>
  <c r="T439" i="25" s="1"/>
  <c r="AB484" i="25"/>
  <c r="AB403" i="25"/>
  <c r="AB439" i="25" s="1"/>
  <c r="J401" i="25"/>
  <c r="J437" i="25" s="1"/>
  <c r="I432" i="25"/>
  <c r="Q432" i="25"/>
  <c r="Y432" i="25"/>
  <c r="AG432" i="25"/>
  <c r="L481" i="25"/>
  <c r="L480" i="25" s="1"/>
  <c r="L400" i="25"/>
  <c r="L316" i="25"/>
  <c r="T481" i="25"/>
  <c r="T480" i="25" s="1"/>
  <c r="T400" i="25"/>
  <c r="T316" i="25"/>
  <c r="AB481" i="25"/>
  <c r="AB400" i="25"/>
  <c r="AB316" i="25"/>
  <c r="AJ481" i="25"/>
  <c r="AJ480" i="25" s="1"/>
  <c r="AJ316" i="25"/>
  <c r="AR481" i="25"/>
  <c r="AR480" i="25" s="1"/>
  <c r="AR316" i="25"/>
  <c r="R482" i="25"/>
  <c r="R401" i="25"/>
  <c r="R437" i="25" s="1"/>
  <c r="Z482" i="25"/>
  <c r="Z401" i="25"/>
  <c r="Z437" i="25" s="1"/>
  <c r="AH482" i="25"/>
  <c r="AH401" i="25"/>
  <c r="AH437" i="25" s="1"/>
  <c r="F369" i="25"/>
  <c r="R475" i="25"/>
  <c r="R429" i="25"/>
  <c r="Z475" i="25"/>
  <c r="Z429" i="25"/>
  <c r="AH475" i="25"/>
  <c r="AH429" i="25"/>
  <c r="K476" i="25"/>
  <c r="K430" i="25"/>
  <c r="S476" i="25"/>
  <c r="S430" i="25"/>
  <c r="AA476" i="25"/>
  <c r="AA430" i="25"/>
  <c r="AI476" i="25"/>
  <c r="AI430" i="25"/>
  <c r="L431" i="25"/>
  <c r="T431" i="25"/>
  <c r="AB431" i="25"/>
  <c r="M432" i="25"/>
  <c r="U432" i="25"/>
  <c r="AC432" i="25"/>
  <c r="K481" i="25"/>
  <c r="K480" i="25" s="1"/>
  <c r="K400" i="25"/>
  <c r="S481" i="25"/>
  <c r="S480" i="25" s="1"/>
  <c r="S400" i="25"/>
  <c r="AA481" i="25"/>
  <c r="AA400" i="25"/>
  <c r="AI481" i="25"/>
  <c r="AI400" i="25"/>
  <c r="AQ480" i="25"/>
  <c r="H482" i="25"/>
  <c r="H401" i="25"/>
  <c r="P482" i="25"/>
  <c r="P401" i="25"/>
  <c r="P437" i="25" s="1"/>
  <c r="X482" i="25"/>
  <c r="X480" i="25" s="1"/>
  <c r="X401" i="25"/>
  <c r="X437" i="25" s="1"/>
  <c r="AF482" i="25"/>
  <c r="AF401" i="25"/>
  <c r="AF437" i="25" s="1"/>
  <c r="M483" i="25"/>
  <c r="M402" i="25"/>
  <c r="M438" i="25" s="1"/>
  <c r="U483" i="25"/>
  <c r="U402" i="25"/>
  <c r="U438" i="25" s="1"/>
  <c r="AC483" i="25"/>
  <c r="AC402" i="25"/>
  <c r="AC438" i="25" s="1"/>
  <c r="J484" i="25"/>
  <c r="J403" i="25"/>
  <c r="J439" i="25" s="1"/>
  <c r="R484" i="25"/>
  <c r="R403" i="25"/>
  <c r="R439" i="25" s="1"/>
  <c r="Z484" i="25"/>
  <c r="Z403" i="25"/>
  <c r="Z439" i="25" s="1"/>
  <c r="AH484" i="25"/>
  <c r="AH403" i="25"/>
  <c r="AH439" i="25" s="1"/>
  <c r="AG400" i="25"/>
  <c r="AI402" i="25"/>
  <c r="AI438" i="25" s="1"/>
  <c r="M475" i="25"/>
  <c r="M429" i="25"/>
  <c r="U475" i="25"/>
  <c r="U429" i="25"/>
  <c r="AC475" i="25"/>
  <c r="AC429" i="25"/>
  <c r="AC428" i="25" s="1"/>
  <c r="F476" i="25"/>
  <c r="F430" i="25"/>
  <c r="N476" i="25"/>
  <c r="N430" i="25"/>
  <c r="V476" i="25"/>
  <c r="V430" i="25"/>
  <c r="AD476" i="25"/>
  <c r="AD430" i="25"/>
  <c r="G431" i="25"/>
  <c r="O431" i="25"/>
  <c r="W431" i="25"/>
  <c r="AE477" i="25"/>
  <c r="AE431" i="25"/>
  <c r="H432" i="25"/>
  <c r="P432" i="25"/>
  <c r="X432" i="25"/>
  <c r="AF478" i="25"/>
  <c r="AF432" i="25"/>
  <c r="F481" i="25"/>
  <c r="F400" i="25"/>
  <c r="N481" i="25"/>
  <c r="N400" i="25"/>
  <c r="V481" i="25"/>
  <c r="V400" i="25"/>
  <c r="AD481" i="25"/>
  <c r="AD400" i="25"/>
  <c r="AL480" i="25"/>
  <c r="AT480" i="25"/>
  <c r="K482" i="25"/>
  <c r="K401" i="25"/>
  <c r="K437" i="25" s="1"/>
  <c r="S482" i="25"/>
  <c r="S401" i="25"/>
  <c r="S437" i="25" s="1"/>
  <c r="AA482" i="25"/>
  <c r="AA401" i="25"/>
  <c r="AA437" i="25" s="1"/>
  <c r="AI482" i="25"/>
  <c r="AI401" i="25"/>
  <c r="AI437" i="25" s="1"/>
  <c r="H483" i="25"/>
  <c r="H402" i="25"/>
  <c r="H438" i="25" s="1"/>
  <c r="P483" i="25"/>
  <c r="P402" i="25"/>
  <c r="P438" i="25" s="1"/>
  <c r="X483" i="25"/>
  <c r="X402" i="25"/>
  <c r="X438" i="25" s="1"/>
  <c r="AF483" i="25"/>
  <c r="AF402" i="25"/>
  <c r="AF438" i="25" s="1"/>
  <c r="M484" i="25"/>
  <c r="M403" i="25"/>
  <c r="M439" i="25" s="1"/>
  <c r="U484" i="25"/>
  <c r="U403" i="25"/>
  <c r="U439" i="25" s="1"/>
  <c r="AC484" i="25"/>
  <c r="AC403" i="25"/>
  <c r="AC439" i="25" s="1"/>
  <c r="P400" i="25"/>
  <c r="R402" i="25"/>
  <c r="R438" i="25" s="1"/>
  <c r="L482" i="25"/>
  <c r="L401" i="25"/>
  <c r="L437" i="25" s="1"/>
  <c r="T482" i="25"/>
  <c r="T401" i="25"/>
  <c r="T437" i="25" s="1"/>
  <c r="AB482" i="25"/>
  <c r="AB401" i="25"/>
  <c r="AB437" i="25" s="1"/>
  <c r="I483" i="25"/>
  <c r="I402" i="25"/>
  <c r="I438" i="25" s="1"/>
  <c r="Q483" i="25"/>
  <c r="Q402" i="25"/>
  <c r="Q438" i="25" s="1"/>
  <c r="Y483" i="25"/>
  <c r="Y402" i="25"/>
  <c r="Y438" i="25" s="1"/>
  <c r="AG483" i="25"/>
  <c r="AG402" i="25"/>
  <c r="AG438" i="25" s="1"/>
  <c r="F484" i="25"/>
  <c r="F403" i="25"/>
  <c r="F439" i="25" s="1"/>
  <c r="N484" i="25"/>
  <c r="N403" i="25"/>
  <c r="N439" i="25" s="1"/>
  <c r="V484" i="25"/>
  <c r="V403" i="25"/>
  <c r="V439" i="25" s="1"/>
  <c r="AD484" i="25"/>
  <c r="AD403" i="25"/>
  <c r="AD439" i="25" s="1"/>
  <c r="Q400" i="25"/>
  <c r="S402" i="25"/>
  <c r="S438" i="25" s="1"/>
  <c r="R310" i="25"/>
  <c r="Z310" i="25"/>
  <c r="AH310" i="25"/>
  <c r="G475" i="25"/>
  <c r="G429" i="25"/>
  <c r="G428" i="25" s="1"/>
  <c r="O475" i="25"/>
  <c r="O429" i="25"/>
  <c r="W475" i="25"/>
  <c r="W429" i="25"/>
  <c r="AE475" i="25"/>
  <c r="AE429" i="25"/>
  <c r="H476" i="25"/>
  <c r="H430" i="25"/>
  <c r="P476" i="25"/>
  <c r="P430" i="25"/>
  <c r="X476" i="25"/>
  <c r="X430" i="25"/>
  <c r="AF476" i="25"/>
  <c r="AF430" i="25"/>
  <c r="I431" i="25"/>
  <c r="Q431" i="25"/>
  <c r="Y431" i="25"/>
  <c r="AG431" i="25"/>
  <c r="J432" i="25"/>
  <c r="R432" i="25"/>
  <c r="Z432" i="25"/>
  <c r="AH432" i="25"/>
  <c r="K316" i="25"/>
  <c r="S316" i="25"/>
  <c r="AA316" i="25"/>
  <c r="AI316" i="25"/>
  <c r="AQ316" i="25"/>
  <c r="AF480" i="25"/>
  <c r="AN480" i="25"/>
  <c r="M482" i="25"/>
  <c r="M401" i="25"/>
  <c r="M437" i="25" s="1"/>
  <c r="U482" i="25"/>
  <c r="U401" i="25"/>
  <c r="U437" i="25" s="1"/>
  <c r="AC482" i="25"/>
  <c r="AC401" i="25"/>
  <c r="AC437" i="25" s="1"/>
  <c r="G484" i="25"/>
  <c r="G403" i="25"/>
  <c r="G439" i="25" s="1"/>
  <c r="O484" i="25"/>
  <c r="O403" i="25"/>
  <c r="O439" i="25" s="1"/>
  <c r="W484" i="25"/>
  <c r="W403" i="25"/>
  <c r="W439" i="25" s="1"/>
  <c r="AE484" i="25"/>
  <c r="AE403" i="25"/>
  <c r="AE439" i="25" s="1"/>
  <c r="X400" i="25"/>
  <c r="Z402" i="25"/>
  <c r="Z438" i="25" s="1"/>
  <c r="H475" i="25"/>
  <c r="H429" i="25"/>
  <c r="P475" i="25"/>
  <c r="P429" i="25"/>
  <c r="X475" i="25"/>
  <c r="X429" i="25"/>
  <c r="X428" i="25" s="1"/>
  <c r="AF475" i="25"/>
  <c r="AF429" i="25"/>
  <c r="AF428" i="25" s="1"/>
  <c r="I476" i="25"/>
  <c r="I430" i="25"/>
  <c r="Q476" i="25"/>
  <c r="Q430" i="25"/>
  <c r="Y476" i="25"/>
  <c r="Y430" i="25"/>
  <c r="AG476" i="25"/>
  <c r="AG430" i="25"/>
  <c r="J431" i="25"/>
  <c r="R431" i="25"/>
  <c r="Z431" i="25"/>
  <c r="AH431" i="25"/>
  <c r="K432" i="25"/>
  <c r="S432" i="25"/>
  <c r="AA432" i="25"/>
  <c r="AI432" i="25"/>
  <c r="I480" i="25"/>
  <c r="Y480" i="25"/>
  <c r="AO480" i="25"/>
  <c r="F482" i="25"/>
  <c r="F401" i="25"/>
  <c r="F437" i="25" s="1"/>
  <c r="N482" i="25"/>
  <c r="N401" i="25"/>
  <c r="N437" i="25" s="1"/>
  <c r="V482" i="25"/>
  <c r="V401" i="25"/>
  <c r="V437" i="25" s="1"/>
  <c r="AD482" i="25"/>
  <c r="AD401" i="25"/>
  <c r="AD437" i="25" s="1"/>
  <c r="H484" i="25"/>
  <c r="H480" i="25" s="1"/>
  <c r="H403" i="25"/>
  <c r="H439" i="25" s="1"/>
  <c r="P484" i="25"/>
  <c r="P480" i="25" s="1"/>
  <c r="P403" i="25"/>
  <c r="P439" i="25" s="1"/>
  <c r="X484" i="25"/>
  <c r="X403" i="25"/>
  <c r="X439" i="25" s="1"/>
  <c r="AF484" i="25"/>
  <c r="AF403" i="25"/>
  <c r="AF439" i="25" s="1"/>
  <c r="J363" i="25"/>
  <c r="J373" i="25" s="1"/>
  <c r="Y400" i="25"/>
  <c r="AA402" i="25"/>
  <c r="AA438" i="25" s="1"/>
  <c r="C454" i="25"/>
  <c r="D508" i="25" s="1"/>
  <c r="P416" i="25"/>
  <c r="X416" i="25"/>
  <c r="AF416" i="25"/>
  <c r="D454" i="25"/>
  <c r="M463" i="25"/>
  <c r="L462" i="25"/>
  <c r="L450" i="25" s="1"/>
  <c r="D451" i="25"/>
  <c r="C451" i="25"/>
  <c r="D507" i="25" s="1"/>
  <c r="AK451" i="25"/>
  <c r="H450" i="25"/>
  <c r="A479" i="25"/>
  <c r="A477" i="25"/>
  <c r="AG479" i="25" s="1"/>
  <c r="K458" i="25"/>
  <c r="K457" i="25" s="1"/>
  <c r="C457" i="25" s="1"/>
  <c r="D509" i="25" s="1"/>
  <c r="AI459" i="25"/>
  <c r="G149" i="24"/>
  <c r="G85" i="24"/>
  <c r="H155" i="24"/>
  <c r="H205" i="24" s="1"/>
  <c r="H243" i="24" s="1"/>
  <c r="H266" i="24" s="1"/>
  <c r="I25" i="24"/>
  <c r="F198" i="24"/>
  <c r="F146" i="24"/>
  <c r="F145" i="24" s="1"/>
  <c r="H149" i="24"/>
  <c r="H85" i="24"/>
  <c r="I163" i="24"/>
  <c r="I213" i="24" s="1"/>
  <c r="I251" i="24" s="1"/>
  <c r="I272" i="24" s="1"/>
  <c r="I307" i="24" s="1"/>
  <c r="I75" i="24"/>
  <c r="I110" i="24" s="1"/>
  <c r="I132" i="24" s="1"/>
  <c r="J33" i="24"/>
  <c r="G198" i="24"/>
  <c r="G146" i="24"/>
  <c r="G145" i="24" s="1"/>
  <c r="I22" i="24"/>
  <c r="F20" i="24"/>
  <c r="F19" i="24" s="1"/>
  <c r="F36" i="24" s="1"/>
  <c r="H198" i="24"/>
  <c r="I158" i="24"/>
  <c r="I70" i="24"/>
  <c r="J28" i="24"/>
  <c r="I59" i="24"/>
  <c r="I82" i="24" s="1"/>
  <c r="I94" i="24" s="1"/>
  <c r="I117" i="24" s="1"/>
  <c r="J38" i="24"/>
  <c r="I198" i="24"/>
  <c r="I159" i="24"/>
  <c r="J29" i="24"/>
  <c r="H20" i="24"/>
  <c r="H19" i="24" s="1"/>
  <c r="J21" i="24"/>
  <c r="H153" i="24"/>
  <c r="H203" i="24" s="1"/>
  <c r="H241" i="24" s="1"/>
  <c r="H264" i="24" s="1"/>
  <c r="I23" i="24"/>
  <c r="I154" i="24"/>
  <c r="I204" i="24" s="1"/>
  <c r="I242" i="24" s="1"/>
  <c r="I265" i="24" s="1"/>
  <c r="J24" i="24"/>
  <c r="F149" i="24"/>
  <c r="F85" i="24"/>
  <c r="G158" i="24"/>
  <c r="G70" i="24"/>
  <c r="G162" i="24"/>
  <c r="G212" i="24" s="1"/>
  <c r="G250" i="24" s="1"/>
  <c r="G271" i="24" s="1"/>
  <c r="G306" i="24" s="1"/>
  <c r="G74" i="24"/>
  <c r="G109" i="24" s="1"/>
  <c r="G131" i="24" s="1"/>
  <c r="H182" i="24"/>
  <c r="H181" i="24" s="1"/>
  <c r="F65" i="24"/>
  <c r="F100" i="24" s="1"/>
  <c r="F123" i="24" s="1"/>
  <c r="F298" i="24" s="1"/>
  <c r="H66" i="24"/>
  <c r="H101" i="24" s="1"/>
  <c r="H124" i="24" s="1"/>
  <c r="H299" i="24" s="1"/>
  <c r="G71" i="24"/>
  <c r="H158" i="24"/>
  <c r="H70" i="24"/>
  <c r="F161" i="24"/>
  <c r="F211" i="24" s="1"/>
  <c r="F249" i="24" s="1"/>
  <c r="F73" i="24"/>
  <c r="F108" i="24" s="1"/>
  <c r="H162" i="24"/>
  <c r="H212" i="24" s="1"/>
  <c r="H250" i="24" s="1"/>
  <c r="H271" i="24" s="1"/>
  <c r="H306" i="24" s="1"/>
  <c r="H74" i="24"/>
  <c r="H109" i="24" s="1"/>
  <c r="H131" i="24" s="1"/>
  <c r="F165" i="24"/>
  <c r="F215" i="24" s="1"/>
  <c r="F253" i="24" s="1"/>
  <c r="F274" i="24" s="1"/>
  <c r="F77" i="24"/>
  <c r="F112" i="24" s="1"/>
  <c r="F134" i="24" s="1"/>
  <c r="G65" i="24"/>
  <c r="G100" i="24" s="1"/>
  <c r="G123" i="24" s="1"/>
  <c r="G298" i="24" s="1"/>
  <c r="I66" i="24"/>
  <c r="I101" i="24" s="1"/>
  <c r="I124" i="24" s="1"/>
  <c r="G174" i="24"/>
  <c r="G224" i="24" s="1"/>
  <c r="G86" i="24"/>
  <c r="F185" i="24"/>
  <c r="F229" i="24" s="1"/>
  <c r="F89" i="24"/>
  <c r="F64" i="24"/>
  <c r="F99" i="24" s="1"/>
  <c r="F122" i="24" s="1"/>
  <c r="H65" i="24"/>
  <c r="H100" i="24" s="1"/>
  <c r="H123" i="24" s="1"/>
  <c r="J66" i="24"/>
  <c r="J101" i="24" s="1"/>
  <c r="J124" i="24" s="1"/>
  <c r="I74" i="24"/>
  <c r="I109" i="24" s="1"/>
  <c r="I131" i="24" s="1"/>
  <c r="I306" i="24" s="1"/>
  <c r="H27" i="24"/>
  <c r="H26" i="24" s="1"/>
  <c r="F160" i="24"/>
  <c r="F72" i="24"/>
  <c r="F107" i="24" s="1"/>
  <c r="F88" i="24"/>
  <c r="F87" i="24" s="1"/>
  <c r="H161" i="24"/>
  <c r="H211" i="24" s="1"/>
  <c r="H249" i="24" s="1"/>
  <c r="H73" i="24"/>
  <c r="H108" i="24" s="1"/>
  <c r="J32" i="24"/>
  <c r="F164" i="24"/>
  <c r="F214" i="24" s="1"/>
  <c r="F252" i="24" s="1"/>
  <c r="F273" i="24" s="1"/>
  <c r="F76" i="24"/>
  <c r="F111" i="24" s="1"/>
  <c r="F133" i="24" s="1"/>
  <c r="H165" i="24"/>
  <c r="H215" i="24" s="1"/>
  <c r="H253" i="24" s="1"/>
  <c r="H274" i="24" s="1"/>
  <c r="H77" i="24"/>
  <c r="H112" i="24" s="1"/>
  <c r="H134" i="24" s="1"/>
  <c r="H39" i="24"/>
  <c r="F171" i="24"/>
  <c r="F170" i="24" s="1"/>
  <c r="F191" i="24" s="1"/>
  <c r="H174" i="24"/>
  <c r="H86" i="24"/>
  <c r="I44" i="24"/>
  <c r="K45" i="24"/>
  <c r="K49" i="24"/>
  <c r="G185" i="24"/>
  <c r="G229" i="24" s="1"/>
  <c r="G89" i="24"/>
  <c r="I52" i="24"/>
  <c r="K53" i="24"/>
  <c r="M54" i="24"/>
  <c r="I56" i="24"/>
  <c r="I77" i="24" s="1"/>
  <c r="I112" i="24" s="1"/>
  <c r="I134" i="24" s="1"/>
  <c r="G64" i="24"/>
  <c r="G99" i="24" s="1"/>
  <c r="G122" i="24" s="1"/>
  <c r="G160" i="24"/>
  <c r="G72" i="24"/>
  <c r="G107" i="24" s="1"/>
  <c r="G88" i="24"/>
  <c r="G87" i="24" s="1"/>
  <c r="I31" i="24"/>
  <c r="I27" i="24" s="1"/>
  <c r="I26" i="24" s="1"/>
  <c r="G164" i="24"/>
  <c r="G214" i="24" s="1"/>
  <c r="G252" i="24" s="1"/>
  <c r="G273" i="24" s="1"/>
  <c r="G76" i="24"/>
  <c r="G111" i="24" s="1"/>
  <c r="G133" i="24" s="1"/>
  <c r="I165" i="24"/>
  <c r="G171" i="24"/>
  <c r="G170" i="24" s="1"/>
  <c r="I174" i="24"/>
  <c r="I224" i="24" s="1"/>
  <c r="I86" i="24"/>
  <c r="H185" i="24"/>
  <c r="H229" i="24" s="1"/>
  <c r="H89" i="24"/>
  <c r="F63" i="24"/>
  <c r="H64" i="24"/>
  <c r="H99" i="24" s="1"/>
  <c r="H122" i="24" s="1"/>
  <c r="F67" i="24"/>
  <c r="F102" i="24" s="1"/>
  <c r="F125" i="24" s="1"/>
  <c r="F300" i="24" s="1"/>
  <c r="F75" i="24"/>
  <c r="F110" i="24" s="1"/>
  <c r="F132" i="24" s="1"/>
  <c r="F307" i="24" s="1"/>
  <c r="G77" i="24"/>
  <c r="G112" i="24" s="1"/>
  <c r="G134" i="24" s="1"/>
  <c r="G309" i="24" s="1"/>
  <c r="H160" i="24"/>
  <c r="H88" i="24"/>
  <c r="H87" i="24" s="1"/>
  <c r="H308" i="24"/>
  <c r="J35" i="24"/>
  <c r="F41" i="24"/>
  <c r="F40" i="24" s="1"/>
  <c r="F57" i="24" s="1"/>
  <c r="J43" i="24"/>
  <c r="I51" i="24"/>
  <c r="I72" i="24" s="1"/>
  <c r="I107" i="24" s="1"/>
  <c r="I55" i="24"/>
  <c r="G63" i="24"/>
  <c r="I64" i="24"/>
  <c r="I99" i="24" s="1"/>
  <c r="I122" i="24" s="1"/>
  <c r="G67" i="24"/>
  <c r="G102" i="24" s="1"/>
  <c r="G125" i="24" s="1"/>
  <c r="G300" i="24" s="1"/>
  <c r="G75" i="24"/>
  <c r="G110" i="24" s="1"/>
  <c r="G132" i="24" s="1"/>
  <c r="G307" i="24" s="1"/>
  <c r="H76" i="24"/>
  <c r="H111" i="24" s="1"/>
  <c r="H133" i="24" s="1"/>
  <c r="I160" i="24"/>
  <c r="I88" i="24"/>
  <c r="I164" i="24"/>
  <c r="I76" i="24"/>
  <c r="I111" i="24" s="1"/>
  <c r="I133" i="24" s="1"/>
  <c r="G41" i="24"/>
  <c r="G40" i="24" s="1"/>
  <c r="G57" i="24" s="1"/>
  <c r="H59" i="24"/>
  <c r="H82" i="24" s="1"/>
  <c r="H94" i="24" s="1"/>
  <c r="H117" i="24" s="1"/>
  <c r="H63" i="24"/>
  <c r="F66" i="24"/>
  <c r="F101" i="24" s="1"/>
  <c r="F124" i="24" s="1"/>
  <c r="F299" i="24" s="1"/>
  <c r="H67" i="24"/>
  <c r="H102" i="24" s="1"/>
  <c r="H125" i="24" s="1"/>
  <c r="G73" i="24"/>
  <c r="G108" i="24" s="1"/>
  <c r="F86" i="24"/>
  <c r="F158" i="24"/>
  <c r="F70" i="24"/>
  <c r="H159" i="24"/>
  <c r="H209" i="24" s="1"/>
  <c r="H71" i="24"/>
  <c r="H106" i="24" s="1"/>
  <c r="H130" i="24" s="1"/>
  <c r="J30" i="24"/>
  <c r="F162" i="24"/>
  <c r="F212" i="24" s="1"/>
  <c r="F250" i="24" s="1"/>
  <c r="F271" i="24" s="1"/>
  <c r="F74" i="24"/>
  <c r="F109" i="24" s="1"/>
  <c r="F131" i="24" s="1"/>
  <c r="H163" i="24"/>
  <c r="H213" i="24" s="1"/>
  <c r="H251" i="24" s="1"/>
  <c r="H272" i="24" s="1"/>
  <c r="H75" i="24"/>
  <c r="H110" i="24" s="1"/>
  <c r="H132" i="24" s="1"/>
  <c r="J34" i="24"/>
  <c r="H41" i="24"/>
  <c r="J42" i="24"/>
  <c r="I46" i="24"/>
  <c r="G182" i="24"/>
  <c r="G181" i="24" s="1"/>
  <c r="I50" i="24"/>
  <c r="I63" i="24"/>
  <c r="G66" i="24"/>
  <c r="G101" i="24" s="1"/>
  <c r="G124" i="24" s="1"/>
  <c r="G299" i="24" s="1"/>
  <c r="F71" i="24"/>
  <c r="F106" i="24" s="1"/>
  <c r="F130" i="24" s="1"/>
  <c r="N152" i="24"/>
  <c r="M151" i="24"/>
  <c r="N177" i="24"/>
  <c r="M176" i="24"/>
  <c r="AF201" i="24"/>
  <c r="J225" i="24"/>
  <c r="J202" i="24"/>
  <c r="AH225" i="24"/>
  <c r="AH202" i="24"/>
  <c r="K225" i="24"/>
  <c r="K202" i="24"/>
  <c r="K240" i="24" s="1"/>
  <c r="AA225" i="24"/>
  <c r="AA202" i="24"/>
  <c r="AI225" i="24"/>
  <c r="AI202" i="24"/>
  <c r="L225" i="24"/>
  <c r="L202" i="24"/>
  <c r="L240" i="24" s="1"/>
  <c r="AB225" i="24"/>
  <c r="AB202" i="24"/>
  <c r="K175" i="24"/>
  <c r="AA175" i="24"/>
  <c r="AI175" i="24"/>
  <c r="K201" i="24"/>
  <c r="AA201" i="24"/>
  <c r="AI201" i="24"/>
  <c r="AC225" i="24"/>
  <c r="AC202" i="24"/>
  <c r="H169" i="24"/>
  <c r="L175" i="24"/>
  <c r="AB175" i="24"/>
  <c r="L201" i="24"/>
  <c r="AB201" i="24"/>
  <c r="F225" i="24"/>
  <c r="F202" i="24"/>
  <c r="AD225" i="24"/>
  <c r="AD202" i="24"/>
  <c r="AD240" i="24" s="1"/>
  <c r="G225" i="24"/>
  <c r="G202" i="24"/>
  <c r="G240" i="24" s="1"/>
  <c r="AE225" i="24"/>
  <c r="AE202" i="24"/>
  <c r="AE240" i="24" s="1"/>
  <c r="H225" i="24"/>
  <c r="H202" i="24"/>
  <c r="AF225" i="24"/>
  <c r="AF202" i="24"/>
  <c r="AF240" i="24" s="1"/>
  <c r="H168" i="24"/>
  <c r="I225" i="24"/>
  <c r="I202" i="24"/>
  <c r="I240" i="24" s="1"/>
  <c r="AG225" i="24"/>
  <c r="AG202" i="24"/>
  <c r="AG240" i="24" s="1"/>
  <c r="H175" i="24"/>
  <c r="H171" i="24" s="1"/>
  <c r="H170" i="24" s="1"/>
  <c r="H191" i="24" s="1"/>
  <c r="AF175" i="24"/>
  <c r="K433" i="24"/>
  <c r="S433" i="24"/>
  <c r="AA433" i="24"/>
  <c r="AI433" i="24"/>
  <c r="L433" i="24"/>
  <c r="L310" i="24"/>
  <c r="T433" i="24"/>
  <c r="T310" i="24"/>
  <c r="AB433" i="24"/>
  <c r="AB310" i="24"/>
  <c r="K310" i="24"/>
  <c r="S310" i="24"/>
  <c r="AA310" i="24"/>
  <c r="AI310" i="24"/>
  <c r="M433" i="24"/>
  <c r="M310" i="24"/>
  <c r="U433" i="24"/>
  <c r="U310" i="24"/>
  <c r="AC433" i="24"/>
  <c r="AC310" i="24"/>
  <c r="F433" i="24"/>
  <c r="F310" i="24"/>
  <c r="N433" i="24"/>
  <c r="N310" i="24"/>
  <c r="V433" i="24"/>
  <c r="V310" i="24"/>
  <c r="AD433" i="24"/>
  <c r="AD310" i="24"/>
  <c r="G433" i="24"/>
  <c r="O433" i="24"/>
  <c r="W433" i="24"/>
  <c r="AE433" i="24"/>
  <c r="H433" i="24"/>
  <c r="P433" i="24"/>
  <c r="X433" i="24"/>
  <c r="AF433" i="24"/>
  <c r="I433" i="24"/>
  <c r="Q433" i="24"/>
  <c r="Y433" i="24"/>
  <c r="AG433" i="24"/>
  <c r="J310" i="24"/>
  <c r="R310" i="24"/>
  <c r="Z310" i="24"/>
  <c r="AH310" i="24"/>
  <c r="J433" i="24"/>
  <c r="R433" i="24"/>
  <c r="Z433" i="24"/>
  <c r="AH433" i="24"/>
  <c r="G475" i="24"/>
  <c r="G429" i="24"/>
  <c r="O475" i="24"/>
  <c r="O429" i="24"/>
  <c r="W475" i="24"/>
  <c r="W429" i="24"/>
  <c r="AE475" i="24"/>
  <c r="AE429" i="24"/>
  <c r="H476" i="24"/>
  <c r="H430" i="24"/>
  <c r="P476" i="24"/>
  <c r="P430" i="24"/>
  <c r="X476" i="24"/>
  <c r="X430" i="24"/>
  <c r="AF476" i="24"/>
  <c r="AF430" i="24"/>
  <c r="I431" i="24"/>
  <c r="Q431" i="24"/>
  <c r="Y431" i="24"/>
  <c r="AG431" i="24"/>
  <c r="J432" i="24"/>
  <c r="R432" i="24"/>
  <c r="Z432" i="24"/>
  <c r="AH432" i="24"/>
  <c r="AL316" i="24"/>
  <c r="H475" i="24"/>
  <c r="H429" i="24"/>
  <c r="P475" i="24"/>
  <c r="P429" i="24"/>
  <c r="X475" i="24"/>
  <c r="X429" i="24"/>
  <c r="AF475" i="24"/>
  <c r="AF429" i="24"/>
  <c r="I476" i="24"/>
  <c r="I430" i="24"/>
  <c r="Q476" i="24"/>
  <c r="Q430" i="24"/>
  <c r="Y476" i="24"/>
  <c r="Y430" i="24"/>
  <c r="AG476" i="24"/>
  <c r="AG430" i="24"/>
  <c r="J431" i="24"/>
  <c r="R431" i="24"/>
  <c r="Z431" i="24"/>
  <c r="AH431" i="24"/>
  <c r="K432" i="24"/>
  <c r="S432" i="24"/>
  <c r="AA432" i="24"/>
  <c r="AI432" i="24"/>
  <c r="K481" i="24"/>
  <c r="K400" i="24"/>
  <c r="S481" i="24"/>
  <c r="S400" i="24"/>
  <c r="AA481" i="24"/>
  <c r="AA400" i="24"/>
  <c r="AA316" i="24"/>
  <c r="AI481" i="24"/>
  <c r="AI400" i="24"/>
  <c r="AI316" i="24"/>
  <c r="I475" i="24"/>
  <c r="I429" i="24"/>
  <c r="Q475" i="24"/>
  <c r="Q429" i="24"/>
  <c r="Y475" i="24"/>
  <c r="Y429" i="24"/>
  <c r="AG475" i="24"/>
  <c r="AG429" i="24"/>
  <c r="J476" i="24"/>
  <c r="J430" i="24"/>
  <c r="R476" i="24"/>
  <c r="R430" i="24"/>
  <c r="Z476" i="24"/>
  <c r="Z430" i="24"/>
  <c r="AH476" i="24"/>
  <c r="AH430" i="24"/>
  <c r="K431" i="24"/>
  <c r="S431" i="24"/>
  <c r="AA431" i="24"/>
  <c r="AI431" i="24"/>
  <c r="L432" i="24"/>
  <c r="T432" i="24"/>
  <c r="AB432" i="24"/>
  <c r="H483" i="24"/>
  <c r="H402" i="24"/>
  <c r="H438" i="24" s="1"/>
  <c r="P483" i="24"/>
  <c r="P402" i="24"/>
  <c r="P438" i="24" s="1"/>
  <c r="X483" i="24"/>
  <c r="X402" i="24"/>
  <c r="X438" i="24" s="1"/>
  <c r="X316" i="24"/>
  <c r="AF483" i="24"/>
  <c r="AF402" i="24"/>
  <c r="AF438" i="24" s="1"/>
  <c r="AF316" i="24"/>
  <c r="AN483" i="24"/>
  <c r="AN316" i="24"/>
  <c r="M484" i="24"/>
  <c r="M403" i="24"/>
  <c r="M439" i="24" s="1"/>
  <c r="U484" i="24"/>
  <c r="U403" i="24"/>
  <c r="U439" i="24" s="1"/>
  <c r="AC484" i="24"/>
  <c r="AC403" i="24"/>
  <c r="AC439" i="24" s="1"/>
  <c r="AC316" i="24"/>
  <c r="AK484" i="24"/>
  <c r="AK316" i="24"/>
  <c r="AS484" i="24"/>
  <c r="AS316" i="24"/>
  <c r="J475" i="24"/>
  <c r="J429" i="24"/>
  <c r="R475" i="24"/>
  <c r="R429" i="24"/>
  <c r="R428" i="24" s="1"/>
  <c r="Z475" i="24"/>
  <c r="Z429" i="24"/>
  <c r="AH475" i="24"/>
  <c r="AH429" i="24"/>
  <c r="AH428" i="24" s="1"/>
  <c r="K476" i="24"/>
  <c r="K430" i="24"/>
  <c r="S476" i="24"/>
  <c r="S430" i="24"/>
  <c r="AA476" i="24"/>
  <c r="AA430" i="24"/>
  <c r="AI476" i="24"/>
  <c r="AI430" i="24"/>
  <c r="L431" i="24"/>
  <c r="T431" i="24"/>
  <c r="AB431" i="24"/>
  <c r="M432" i="24"/>
  <c r="U432" i="24"/>
  <c r="AC432" i="24"/>
  <c r="AT316" i="24"/>
  <c r="K482" i="24"/>
  <c r="K401" i="24"/>
  <c r="K437" i="24" s="1"/>
  <c r="S482" i="24"/>
  <c r="S401" i="24"/>
  <c r="S437" i="24" s="1"/>
  <c r="AA482" i="24"/>
  <c r="AA401" i="24"/>
  <c r="AA437" i="24" s="1"/>
  <c r="AI482" i="24"/>
  <c r="AI401" i="24"/>
  <c r="AI437" i="24" s="1"/>
  <c r="F417" i="24"/>
  <c r="K475" i="24"/>
  <c r="K429" i="24"/>
  <c r="K428" i="24" s="1"/>
  <c r="S475" i="24"/>
  <c r="S429" i="24"/>
  <c r="AA475" i="24"/>
  <c r="AA429" i="24"/>
  <c r="AA428" i="24" s="1"/>
  <c r="AI475" i="24"/>
  <c r="AI429" i="24"/>
  <c r="AI428" i="24" s="1"/>
  <c r="L476" i="24"/>
  <c r="L430" i="24"/>
  <c r="T476" i="24"/>
  <c r="T430" i="24"/>
  <c r="AB476" i="24"/>
  <c r="AB430" i="24"/>
  <c r="M431" i="24"/>
  <c r="U431" i="24"/>
  <c r="AC431" i="24"/>
  <c r="F432" i="24"/>
  <c r="N432" i="24"/>
  <c r="V432" i="24"/>
  <c r="AD432" i="24"/>
  <c r="P316" i="24"/>
  <c r="F481" i="24"/>
  <c r="F400" i="24"/>
  <c r="N481" i="24"/>
  <c r="N400" i="24"/>
  <c r="V481" i="24"/>
  <c r="V400" i="24"/>
  <c r="AD481" i="24"/>
  <c r="AD400" i="24"/>
  <c r="L482" i="24"/>
  <c r="L401" i="24"/>
  <c r="L437" i="24" s="1"/>
  <c r="L316" i="24"/>
  <c r="T482" i="24"/>
  <c r="T401" i="24"/>
  <c r="T437" i="24" s="1"/>
  <c r="T316" i="24"/>
  <c r="AB482" i="24"/>
  <c r="AB401" i="24"/>
  <c r="AB437" i="24" s="1"/>
  <c r="AB316" i="24"/>
  <c r="AJ482" i="24"/>
  <c r="AJ316" i="24"/>
  <c r="F418" i="24"/>
  <c r="G310" i="24"/>
  <c r="O310" i="24"/>
  <c r="W310" i="24"/>
  <c r="AE310" i="24"/>
  <c r="L475" i="24"/>
  <c r="L429" i="24"/>
  <c r="L428" i="24" s="1"/>
  <c r="T475" i="24"/>
  <c r="T429" i="24"/>
  <c r="T428" i="24" s="1"/>
  <c r="AB475" i="24"/>
  <c r="AB429" i="24"/>
  <c r="M476" i="24"/>
  <c r="M430" i="24"/>
  <c r="U476" i="24"/>
  <c r="U430" i="24"/>
  <c r="AC476" i="24"/>
  <c r="AC430" i="24"/>
  <c r="F431" i="24"/>
  <c r="N431" i="24"/>
  <c r="V431" i="24"/>
  <c r="AD431" i="24"/>
  <c r="G432" i="24"/>
  <c r="O432" i="24"/>
  <c r="W432" i="24"/>
  <c r="AE432" i="24"/>
  <c r="H316" i="24"/>
  <c r="D316" i="24" s="1"/>
  <c r="AD316" i="24"/>
  <c r="G481" i="24"/>
  <c r="G400" i="24"/>
  <c r="O481" i="24"/>
  <c r="O400" i="24"/>
  <c r="W481" i="24"/>
  <c r="W400" i="24"/>
  <c r="AE481" i="24"/>
  <c r="AE400" i="24"/>
  <c r="AE316" i="24"/>
  <c r="AM481" i="24"/>
  <c r="AM480" i="24" s="1"/>
  <c r="AM316" i="24"/>
  <c r="AU481" i="24"/>
  <c r="AU480" i="24" s="1"/>
  <c r="AU316" i="24"/>
  <c r="F373" i="24"/>
  <c r="H310" i="24"/>
  <c r="P310" i="24"/>
  <c r="X310" i="24"/>
  <c r="AF310" i="24"/>
  <c r="M475" i="24"/>
  <c r="M429" i="24"/>
  <c r="M428" i="24" s="1"/>
  <c r="U475" i="24"/>
  <c r="U429" i="24"/>
  <c r="U428" i="24" s="1"/>
  <c r="AC475" i="24"/>
  <c r="AC429" i="24"/>
  <c r="F476" i="24"/>
  <c r="F430" i="24"/>
  <c r="N476" i="24"/>
  <c r="N430" i="24"/>
  <c r="V476" i="24"/>
  <c r="V430" i="24"/>
  <c r="AD476" i="24"/>
  <c r="AD430" i="24"/>
  <c r="G431" i="24"/>
  <c r="O431" i="24"/>
  <c r="W431" i="24"/>
  <c r="AE431" i="24"/>
  <c r="H432" i="24"/>
  <c r="P432" i="24"/>
  <c r="X432" i="24"/>
  <c r="AF432" i="24"/>
  <c r="I310" i="24"/>
  <c r="Q310" i="24"/>
  <c r="Y310" i="24"/>
  <c r="AG310" i="24"/>
  <c r="F475" i="24"/>
  <c r="F429" i="24"/>
  <c r="N475" i="24"/>
  <c r="N429" i="24"/>
  <c r="N428" i="24" s="1"/>
  <c r="V475" i="24"/>
  <c r="V429" i="24"/>
  <c r="AD475" i="24"/>
  <c r="AD429" i="24"/>
  <c r="AD428" i="24" s="1"/>
  <c r="G476" i="24"/>
  <c r="G430" i="24"/>
  <c r="O476" i="24"/>
  <c r="O430" i="24"/>
  <c r="W476" i="24"/>
  <c r="W430" i="24"/>
  <c r="AE476" i="24"/>
  <c r="AE430" i="24"/>
  <c r="H431" i="24"/>
  <c r="P431" i="24"/>
  <c r="X431" i="24"/>
  <c r="AF431" i="24"/>
  <c r="I432" i="24"/>
  <c r="Q432" i="24"/>
  <c r="Y432" i="24"/>
  <c r="AG432" i="24"/>
  <c r="S316" i="24"/>
  <c r="M481" i="24"/>
  <c r="M400" i="24"/>
  <c r="U481" i="24"/>
  <c r="U400" i="24"/>
  <c r="AC481" i="24"/>
  <c r="AC400" i="24"/>
  <c r="AK480" i="24"/>
  <c r="AS480" i="24"/>
  <c r="J482" i="24"/>
  <c r="J401" i="24"/>
  <c r="J437" i="24" s="1"/>
  <c r="R482" i="24"/>
  <c r="R401" i="24"/>
  <c r="R437" i="24" s="1"/>
  <c r="Z482" i="24"/>
  <c r="Z401" i="24"/>
  <c r="Z437" i="24" s="1"/>
  <c r="AH482" i="24"/>
  <c r="AH401" i="24"/>
  <c r="AH437" i="24" s="1"/>
  <c r="G483" i="24"/>
  <c r="G402" i="24"/>
  <c r="G438" i="24" s="1"/>
  <c r="O483" i="24"/>
  <c r="O402" i="24"/>
  <c r="O438" i="24" s="1"/>
  <c r="W483" i="24"/>
  <c r="W402" i="24"/>
  <c r="W438" i="24" s="1"/>
  <c r="AE483" i="24"/>
  <c r="AE402" i="24"/>
  <c r="AE438" i="24" s="1"/>
  <c r="L484" i="24"/>
  <c r="L403" i="24"/>
  <c r="L439" i="24" s="1"/>
  <c r="T484" i="24"/>
  <c r="T403" i="24"/>
  <c r="T439" i="24" s="1"/>
  <c r="AB484" i="24"/>
  <c r="AB403" i="24"/>
  <c r="AB439" i="24" s="1"/>
  <c r="C368" i="24"/>
  <c r="I483" i="24"/>
  <c r="I402" i="24"/>
  <c r="I438" i="24" s="1"/>
  <c r="Q483" i="24"/>
  <c r="Q402" i="24"/>
  <c r="Q438" i="24" s="1"/>
  <c r="Y483" i="24"/>
  <c r="Y402" i="24"/>
  <c r="Y438" i="24" s="1"/>
  <c r="AG483" i="24"/>
  <c r="AG402" i="24"/>
  <c r="AG438" i="24" s="1"/>
  <c r="F484" i="24"/>
  <c r="F403" i="24"/>
  <c r="F439" i="24" s="1"/>
  <c r="N484" i="24"/>
  <c r="N403" i="24"/>
  <c r="N439" i="24" s="1"/>
  <c r="V484" i="24"/>
  <c r="V403" i="24"/>
  <c r="V439" i="24" s="1"/>
  <c r="AD484" i="24"/>
  <c r="AD403" i="24"/>
  <c r="AD439" i="24" s="1"/>
  <c r="AQ316" i="24"/>
  <c r="H481" i="24"/>
  <c r="H400" i="24"/>
  <c r="P481" i="24"/>
  <c r="P400" i="24"/>
  <c r="X481" i="24"/>
  <c r="X400" i="24"/>
  <c r="AF481" i="24"/>
  <c r="AF400" i="24"/>
  <c r="AN480" i="24"/>
  <c r="M482" i="24"/>
  <c r="M401" i="24"/>
  <c r="M437" i="24" s="1"/>
  <c r="U482" i="24"/>
  <c r="U401" i="24"/>
  <c r="U437" i="24" s="1"/>
  <c r="AC482" i="24"/>
  <c r="AC401" i="24"/>
  <c r="AC437" i="24" s="1"/>
  <c r="J483" i="24"/>
  <c r="J402" i="24"/>
  <c r="J438" i="24" s="1"/>
  <c r="R483" i="24"/>
  <c r="R402" i="24"/>
  <c r="R438" i="24" s="1"/>
  <c r="Z483" i="24"/>
  <c r="Z402" i="24"/>
  <c r="Z438" i="24" s="1"/>
  <c r="AH483" i="24"/>
  <c r="AH402" i="24"/>
  <c r="AH438" i="24" s="1"/>
  <c r="G484" i="24"/>
  <c r="G403" i="24"/>
  <c r="G439" i="24" s="1"/>
  <c r="O484" i="24"/>
  <c r="O403" i="24"/>
  <c r="O439" i="24" s="1"/>
  <c r="W484" i="24"/>
  <c r="W403" i="24"/>
  <c r="W439" i="24" s="1"/>
  <c r="AE484" i="24"/>
  <c r="AE403" i="24"/>
  <c r="AE439" i="24" s="1"/>
  <c r="C361" i="24"/>
  <c r="C364" i="24"/>
  <c r="K364" i="24" s="1"/>
  <c r="AR316" i="24"/>
  <c r="I481" i="24"/>
  <c r="I400" i="24"/>
  <c r="Q481" i="24"/>
  <c r="Q400" i="24"/>
  <c r="Y481" i="24"/>
  <c r="Y400" i="24"/>
  <c r="AG481" i="24"/>
  <c r="AG400" i="24"/>
  <c r="AO480" i="24"/>
  <c r="F482" i="24"/>
  <c r="F401" i="24"/>
  <c r="F437" i="24" s="1"/>
  <c r="N482" i="24"/>
  <c r="N401" i="24"/>
  <c r="N437" i="24" s="1"/>
  <c r="V482" i="24"/>
  <c r="V401" i="24"/>
  <c r="V437" i="24" s="1"/>
  <c r="AD482" i="24"/>
  <c r="AD401" i="24"/>
  <c r="AD437" i="24" s="1"/>
  <c r="K483" i="24"/>
  <c r="K402" i="24"/>
  <c r="K438" i="24" s="1"/>
  <c r="S483" i="24"/>
  <c r="S402" i="24"/>
  <c r="S438" i="24" s="1"/>
  <c r="AA483" i="24"/>
  <c r="AA402" i="24"/>
  <c r="AA438" i="24" s="1"/>
  <c r="AI483" i="24"/>
  <c r="AI402" i="24"/>
  <c r="AI438" i="24" s="1"/>
  <c r="H484" i="24"/>
  <c r="H403" i="24"/>
  <c r="H439" i="24" s="1"/>
  <c r="P484" i="24"/>
  <c r="P403" i="24"/>
  <c r="P439" i="24" s="1"/>
  <c r="X484" i="24"/>
  <c r="X403" i="24"/>
  <c r="X439" i="24" s="1"/>
  <c r="AF484" i="24"/>
  <c r="AF403" i="24"/>
  <c r="AF439" i="24" s="1"/>
  <c r="J481" i="24"/>
  <c r="J400" i="24"/>
  <c r="R481" i="24"/>
  <c r="R400" i="24"/>
  <c r="Z481" i="24"/>
  <c r="Z400" i="24"/>
  <c r="AH481" i="24"/>
  <c r="AH400" i="24"/>
  <c r="G482" i="24"/>
  <c r="G401" i="24"/>
  <c r="G437" i="24" s="1"/>
  <c r="O482" i="24"/>
  <c r="O401" i="24"/>
  <c r="O437" i="24" s="1"/>
  <c r="W482" i="24"/>
  <c r="W401" i="24"/>
  <c r="W437" i="24" s="1"/>
  <c r="AE482" i="24"/>
  <c r="AE401" i="24"/>
  <c r="AE437" i="24" s="1"/>
  <c r="L483" i="24"/>
  <c r="L402" i="24"/>
  <c r="L438" i="24" s="1"/>
  <c r="T483" i="24"/>
  <c r="T402" i="24"/>
  <c r="T438" i="24" s="1"/>
  <c r="AB483" i="24"/>
  <c r="AB402" i="24"/>
  <c r="AB438" i="24" s="1"/>
  <c r="I484" i="24"/>
  <c r="I403" i="24"/>
  <c r="I439" i="24" s="1"/>
  <c r="Q484" i="24"/>
  <c r="Q403" i="24"/>
  <c r="Q439" i="24" s="1"/>
  <c r="Y484" i="24"/>
  <c r="Y403" i="24"/>
  <c r="Y439" i="24" s="1"/>
  <c r="AG484" i="24"/>
  <c r="AG403" i="24"/>
  <c r="AG439" i="24" s="1"/>
  <c r="H482" i="24"/>
  <c r="H401" i="24"/>
  <c r="H437" i="24" s="1"/>
  <c r="P482" i="24"/>
  <c r="P401" i="24"/>
  <c r="P437" i="24" s="1"/>
  <c r="X482" i="24"/>
  <c r="X401" i="24"/>
  <c r="X437" i="24" s="1"/>
  <c r="AF482" i="24"/>
  <c r="AF401" i="24"/>
  <c r="AF437" i="24" s="1"/>
  <c r="M483" i="24"/>
  <c r="M402" i="24"/>
  <c r="M438" i="24" s="1"/>
  <c r="U483" i="24"/>
  <c r="U402" i="24"/>
  <c r="U438" i="24" s="1"/>
  <c r="AC483" i="24"/>
  <c r="AC402" i="24"/>
  <c r="AC438" i="24" s="1"/>
  <c r="J484" i="24"/>
  <c r="J403" i="24"/>
  <c r="J439" i="24" s="1"/>
  <c r="R484" i="24"/>
  <c r="R403" i="24"/>
  <c r="R439" i="24" s="1"/>
  <c r="Z484" i="24"/>
  <c r="Z403" i="24"/>
  <c r="Z439" i="24" s="1"/>
  <c r="AH484" i="24"/>
  <c r="AH403" i="24"/>
  <c r="AH439" i="24" s="1"/>
  <c r="L481" i="24"/>
  <c r="L480" i="24" s="1"/>
  <c r="L400" i="24"/>
  <c r="T481" i="24"/>
  <c r="T480" i="24" s="1"/>
  <c r="T400" i="24"/>
  <c r="AB481" i="24"/>
  <c r="AB480" i="24" s="1"/>
  <c r="AB400" i="24"/>
  <c r="AJ480" i="24"/>
  <c r="AR480" i="24"/>
  <c r="I482" i="24"/>
  <c r="I401" i="24"/>
  <c r="I437" i="24" s="1"/>
  <c r="Q482" i="24"/>
  <c r="Q401" i="24"/>
  <c r="Q437" i="24" s="1"/>
  <c r="Y482" i="24"/>
  <c r="Y401" i="24"/>
  <c r="Y437" i="24" s="1"/>
  <c r="AG482" i="24"/>
  <c r="AG401" i="24"/>
  <c r="AG437" i="24" s="1"/>
  <c r="F483" i="24"/>
  <c r="F402" i="24"/>
  <c r="F438" i="24" s="1"/>
  <c r="N483" i="24"/>
  <c r="N402" i="24"/>
  <c r="N438" i="24" s="1"/>
  <c r="V483" i="24"/>
  <c r="V402" i="24"/>
  <c r="V438" i="24" s="1"/>
  <c r="AD483" i="24"/>
  <c r="AD402" i="24"/>
  <c r="AD438" i="24" s="1"/>
  <c r="K484" i="24"/>
  <c r="K403" i="24"/>
  <c r="K439" i="24" s="1"/>
  <c r="S484" i="24"/>
  <c r="S403" i="24"/>
  <c r="S439" i="24" s="1"/>
  <c r="AA484" i="24"/>
  <c r="AA403" i="24"/>
  <c r="AA439" i="24" s="1"/>
  <c r="AI484" i="24"/>
  <c r="AI403" i="24"/>
  <c r="AI439" i="24" s="1"/>
  <c r="C359" i="24"/>
  <c r="H360" i="24" s="1"/>
  <c r="AK451" i="24"/>
  <c r="H450" i="24"/>
  <c r="D457" i="24"/>
  <c r="C457" i="24"/>
  <c r="D509" i="24" s="1"/>
  <c r="D454" i="24"/>
  <c r="K450" i="24"/>
  <c r="C454" i="24"/>
  <c r="D508" i="24" s="1"/>
  <c r="A477" i="24"/>
  <c r="S479" i="24" s="1"/>
  <c r="A478" i="24"/>
  <c r="A479" i="24"/>
  <c r="M463" i="24"/>
  <c r="C451" i="24"/>
  <c r="D507" i="24" s="1"/>
  <c r="AI459" i="24"/>
  <c r="D459" i="24" s="1"/>
  <c r="G205" i="43"/>
  <c r="G243" i="43" s="1"/>
  <c r="G266" i="43" s="1"/>
  <c r="G300" i="43" s="1"/>
  <c r="G97" i="43"/>
  <c r="G62" i="43"/>
  <c r="G99" i="43"/>
  <c r="G122" i="43" s="1"/>
  <c r="G204" i="43"/>
  <c r="G242" i="43" s="1"/>
  <c r="G265" i="43" s="1"/>
  <c r="G316" i="43"/>
  <c r="G202" i="43"/>
  <c r="G87" i="43"/>
  <c r="G203" i="43"/>
  <c r="G241" i="43" s="1"/>
  <c r="G264" i="43" s="1"/>
  <c r="G275" i="43"/>
  <c r="G190" i="43"/>
  <c r="G215" i="43" s="1"/>
  <c r="G253" i="43" s="1"/>
  <c r="G274" i="43" s="1"/>
  <c r="G214" i="43"/>
  <c r="G252" i="43" s="1"/>
  <c r="G273" i="43" s="1"/>
  <c r="G86" i="43"/>
  <c r="G84" i="43" s="1"/>
  <c r="G90" i="43" s="1"/>
  <c r="G211" i="43"/>
  <c r="G249" i="43" s="1"/>
  <c r="G198" i="43"/>
  <c r="G238" i="43" s="1"/>
  <c r="G226" i="43"/>
  <c r="G227" i="43"/>
  <c r="G247" i="43" s="1"/>
  <c r="G270" i="43" s="1"/>
  <c r="G305" i="43" s="1"/>
  <c r="G67" i="43"/>
  <c r="G102" i="43" s="1"/>
  <c r="G125" i="43" s="1"/>
  <c r="G309" i="43"/>
  <c r="G308" i="43"/>
  <c r="G129" i="43"/>
  <c r="G104" i="43"/>
  <c r="G103" i="43" s="1"/>
  <c r="G212" i="43"/>
  <c r="G250" i="43" s="1"/>
  <c r="G271" i="43" s="1"/>
  <c r="G182" i="43"/>
  <c r="G181" i="43" s="1"/>
  <c r="G307" i="43"/>
  <c r="G450" i="43"/>
  <c r="G248" i="43"/>
  <c r="G387" i="43"/>
  <c r="G415" i="43"/>
  <c r="G433" i="43"/>
  <c r="G171" i="43"/>
  <c r="G170" i="43" s="1"/>
  <c r="G191" i="43" s="1"/>
  <c r="G61" i="43"/>
  <c r="G157" i="43"/>
  <c r="G156" i="43" s="1"/>
  <c r="G208" i="43"/>
  <c r="G123" i="43"/>
  <c r="G298" i="43" s="1"/>
  <c r="G74" i="43"/>
  <c r="G109" i="43" s="1"/>
  <c r="G131" i="43" s="1"/>
  <c r="G66" i="43"/>
  <c r="G101" i="43" s="1"/>
  <c r="G124" i="43" s="1"/>
  <c r="G48" i="43"/>
  <c r="G47" i="43" s="1"/>
  <c r="G430" i="43"/>
  <c r="G403" i="43"/>
  <c r="G439" i="43" s="1"/>
  <c r="G225" i="43"/>
  <c r="G240" i="43" s="1"/>
  <c r="G40" i="43"/>
  <c r="G437" i="43"/>
  <c r="G429" i="43"/>
  <c r="G402" i="43"/>
  <c r="G438" i="43" s="1"/>
  <c r="G150" i="43"/>
  <c r="G146" i="43" s="1"/>
  <c r="G145" i="43" s="1"/>
  <c r="G166" i="43" s="1"/>
  <c r="G27" i="43"/>
  <c r="G26" i="43" s="1"/>
  <c r="G36" i="43" s="1"/>
  <c r="G210" i="43"/>
  <c r="H25" i="45"/>
  <c r="H26" i="45"/>
  <c r="H27" i="45"/>
  <c r="H28" i="45"/>
  <c r="H29" i="45"/>
  <c r="J29" i="45" s="1"/>
  <c r="H30" i="45"/>
  <c r="J30" i="45" s="1"/>
  <c r="H31" i="45"/>
  <c r="J31" i="45" s="1"/>
  <c r="H32" i="45"/>
  <c r="J32" i="45" s="1"/>
  <c r="H24" i="45"/>
  <c r="J42" i="45"/>
  <c r="J41" i="45"/>
  <c r="J40" i="45"/>
  <c r="R18" i="45"/>
  <c r="C100" i="40"/>
  <c r="C99" i="40"/>
  <c r="J46" i="45"/>
  <c r="J45" i="45"/>
  <c r="J44" i="45"/>
  <c r="J43" i="45"/>
  <c r="J28" i="45"/>
  <c r="J27" i="45"/>
  <c r="J26" i="45"/>
  <c r="J25" i="45"/>
  <c r="I419" i="35" l="1"/>
  <c r="I398" i="35"/>
  <c r="I397" i="35" s="1"/>
  <c r="I369" i="35"/>
  <c r="H415" i="35"/>
  <c r="H387" i="35"/>
  <c r="F415" i="35"/>
  <c r="F387" i="35"/>
  <c r="D368" i="35"/>
  <c r="K368" i="35"/>
  <c r="H470" i="35"/>
  <c r="H424" i="35"/>
  <c r="H393" i="35"/>
  <c r="F414" i="35"/>
  <c r="F386" i="35"/>
  <c r="G414" i="35"/>
  <c r="G386" i="35"/>
  <c r="G415" i="35"/>
  <c r="G387" i="35"/>
  <c r="H414" i="35"/>
  <c r="H386" i="35"/>
  <c r="F471" i="35"/>
  <c r="F425" i="35"/>
  <c r="F394" i="35"/>
  <c r="Y436" i="35"/>
  <c r="Y435" i="35" s="1"/>
  <c r="Y399" i="35"/>
  <c r="S478" i="35"/>
  <c r="H428" i="35"/>
  <c r="AH478" i="35"/>
  <c r="AG477" i="35"/>
  <c r="G480" i="35"/>
  <c r="I478" i="35"/>
  <c r="H477" i="35"/>
  <c r="V436" i="35"/>
  <c r="V435" i="35" s="1"/>
  <c r="V399" i="35"/>
  <c r="T480" i="35"/>
  <c r="N478" i="35"/>
  <c r="M477" i="35"/>
  <c r="AA436" i="35"/>
  <c r="AA435" i="35" s="1"/>
  <c r="AA399" i="35"/>
  <c r="Y477" i="35"/>
  <c r="R436" i="35"/>
  <c r="R435" i="35" s="1"/>
  <c r="R399" i="35"/>
  <c r="H370" i="35"/>
  <c r="H362" i="35"/>
  <c r="H372" i="35" s="1"/>
  <c r="H418" i="35" s="1"/>
  <c r="H361" i="35"/>
  <c r="AB428" i="35"/>
  <c r="AE478" i="35"/>
  <c r="C310" i="35"/>
  <c r="E330" i="35" s="1"/>
  <c r="D310" i="35"/>
  <c r="D329" i="35" s="1"/>
  <c r="Y428" i="35"/>
  <c r="P479" i="35"/>
  <c r="V479" i="35"/>
  <c r="M479" i="35"/>
  <c r="K479" i="35"/>
  <c r="I479" i="35"/>
  <c r="AF240" i="35"/>
  <c r="M240" i="35"/>
  <c r="AB240" i="35"/>
  <c r="AI240" i="35"/>
  <c r="O226" i="35"/>
  <c r="O175" i="35"/>
  <c r="I184" i="35"/>
  <c r="J50" i="35"/>
  <c r="G98" i="35"/>
  <c r="G62" i="35"/>
  <c r="G61" i="35" s="1"/>
  <c r="H87" i="35"/>
  <c r="G472" i="35"/>
  <c r="G426" i="35"/>
  <c r="G395" i="35"/>
  <c r="I183" i="35"/>
  <c r="I48" i="35"/>
  <c r="I47" i="35" s="1"/>
  <c r="J49" i="35"/>
  <c r="H157" i="35"/>
  <c r="H156" i="35" s="1"/>
  <c r="H307" i="35"/>
  <c r="F208" i="35"/>
  <c r="F157" i="35"/>
  <c r="F156" i="35" s="1"/>
  <c r="J155" i="35"/>
  <c r="K25" i="35"/>
  <c r="F228" i="35"/>
  <c r="F227" i="35" s="1"/>
  <c r="F210" i="35"/>
  <c r="I209" i="35"/>
  <c r="Y480" i="35"/>
  <c r="J477" i="35"/>
  <c r="AE436" i="35"/>
  <c r="AE435" i="35" s="1"/>
  <c r="AE399" i="35"/>
  <c r="AD428" i="35"/>
  <c r="V480" i="35"/>
  <c r="X478" i="35"/>
  <c r="W477" i="35"/>
  <c r="W474" i="35" s="1"/>
  <c r="L436" i="35"/>
  <c r="L435" i="35" s="1"/>
  <c r="L399" i="35"/>
  <c r="AA428" i="35"/>
  <c r="AA480" i="35"/>
  <c r="O428" i="35"/>
  <c r="R480" i="35"/>
  <c r="AD477" i="35"/>
  <c r="R428" i="35"/>
  <c r="AC478" i="35"/>
  <c r="T477" i="35"/>
  <c r="J363" i="35"/>
  <c r="J373" i="35" s="1"/>
  <c r="J362" i="35"/>
  <c r="J372" i="35" s="1"/>
  <c r="J418" i="35" s="1"/>
  <c r="J361" i="35"/>
  <c r="J371" i="35" s="1"/>
  <c r="J417" i="35" s="1"/>
  <c r="J370" i="35"/>
  <c r="J369" i="35" s="1"/>
  <c r="L478" i="35"/>
  <c r="K477" i="35"/>
  <c r="L479" i="35"/>
  <c r="Z479" i="35"/>
  <c r="W479" i="35"/>
  <c r="AH240" i="35"/>
  <c r="Q177" i="35"/>
  <c r="P176" i="35"/>
  <c r="I180" i="35"/>
  <c r="J46" i="35"/>
  <c r="I67" i="35"/>
  <c r="I102" i="35" s="1"/>
  <c r="I125" i="35" s="1"/>
  <c r="I189" i="35"/>
  <c r="J55" i="35"/>
  <c r="H210" i="35"/>
  <c r="H228" i="35"/>
  <c r="H227" i="35" s="1"/>
  <c r="H248" i="35" s="1"/>
  <c r="F98" i="35"/>
  <c r="F62" i="35"/>
  <c r="F61" i="35" s="1"/>
  <c r="I178" i="35"/>
  <c r="J44" i="35"/>
  <c r="I65" i="35"/>
  <c r="I100" i="35" s="1"/>
  <c r="I123" i="35" s="1"/>
  <c r="H246" i="35"/>
  <c r="H207" i="35"/>
  <c r="H206" i="35" s="1"/>
  <c r="G105" i="35"/>
  <c r="G69" i="35"/>
  <c r="G68" i="35" s="1"/>
  <c r="I161" i="35"/>
  <c r="J31" i="35"/>
  <c r="I73" i="35"/>
  <c r="I108" i="35" s="1"/>
  <c r="I149" i="35"/>
  <c r="I85" i="35"/>
  <c r="J22" i="35"/>
  <c r="I205" i="35"/>
  <c r="I243" i="35" s="1"/>
  <c r="I266" i="35" s="1"/>
  <c r="I300" i="35" s="1"/>
  <c r="I153" i="35"/>
  <c r="I203" i="35" s="1"/>
  <c r="I241" i="35" s="1"/>
  <c r="I264" i="35" s="1"/>
  <c r="I298" i="35" s="1"/>
  <c r="J23" i="35"/>
  <c r="I154" i="35"/>
  <c r="J24" i="35"/>
  <c r="I70" i="35"/>
  <c r="Q436" i="35"/>
  <c r="Q435" i="35" s="1"/>
  <c r="Q399" i="35"/>
  <c r="K478" i="35"/>
  <c r="Z478" i="35"/>
  <c r="H436" i="35"/>
  <c r="H435" i="35" s="1"/>
  <c r="H399" i="35"/>
  <c r="AG478" i="35"/>
  <c r="AF477" i="35"/>
  <c r="N436" i="35"/>
  <c r="N435" i="35" s="1"/>
  <c r="N399" i="35"/>
  <c r="AC436" i="35"/>
  <c r="AC435" i="35" s="1"/>
  <c r="AC399" i="35"/>
  <c r="L480" i="35"/>
  <c r="F478" i="35"/>
  <c r="S436" i="35"/>
  <c r="S435" i="35" s="1"/>
  <c r="S399" i="35"/>
  <c r="Q477" i="35"/>
  <c r="AH436" i="35"/>
  <c r="AH435" i="35" s="1"/>
  <c r="AH399" i="35"/>
  <c r="W478" i="35"/>
  <c r="F477" i="35"/>
  <c r="F474" i="35" s="1"/>
  <c r="M436" i="35"/>
  <c r="M435" i="35" s="1"/>
  <c r="M399" i="35"/>
  <c r="H479" i="35"/>
  <c r="N479" i="35"/>
  <c r="AC479" i="35"/>
  <c r="AI479" i="35"/>
  <c r="AG479" i="35"/>
  <c r="J172" i="35"/>
  <c r="J63" i="35"/>
  <c r="K42" i="35"/>
  <c r="I185" i="35"/>
  <c r="I229" i="35" s="1"/>
  <c r="I89" i="35"/>
  <c r="J51" i="35"/>
  <c r="G210" i="35"/>
  <c r="G228" i="35"/>
  <c r="G227" i="35" s="1"/>
  <c r="G248" i="35" s="1"/>
  <c r="I179" i="35"/>
  <c r="J45" i="35"/>
  <c r="I66" i="35"/>
  <c r="I101" i="35" s="1"/>
  <c r="I124" i="35" s="1"/>
  <c r="G208" i="35"/>
  <c r="G157" i="35"/>
  <c r="G156" i="35" s="1"/>
  <c r="G166" i="35" s="1"/>
  <c r="H84" i="35"/>
  <c r="H90" i="35" s="1"/>
  <c r="I208" i="35"/>
  <c r="I147" i="35"/>
  <c r="I20" i="35"/>
  <c r="I19" i="35" s="1"/>
  <c r="J21" i="35"/>
  <c r="AJ451" i="35"/>
  <c r="Q480" i="35"/>
  <c r="W436" i="35"/>
  <c r="W435" i="35" s="1"/>
  <c r="W399" i="35"/>
  <c r="N480" i="35"/>
  <c r="P478" i="35"/>
  <c r="O477" i="35"/>
  <c r="O474" i="35" s="1"/>
  <c r="AC480" i="35"/>
  <c r="S428" i="35"/>
  <c r="S480" i="35"/>
  <c r="G428" i="35"/>
  <c r="AH480" i="35"/>
  <c r="J436" i="35"/>
  <c r="J435" i="35" s="1"/>
  <c r="J399" i="35"/>
  <c r="AF399" i="35"/>
  <c r="J428" i="35"/>
  <c r="U478" i="35"/>
  <c r="L477" i="35"/>
  <c r="L474" i="35" s="1"/>
  <c r="Q428" i="35"/>
  <c r="M480" i="35"/>
  <c r="AI477" i="35"/>
  <c r="AI474" i="35" s="1"/>
  <c r="AB479" i="35"/>
  <c r="R479" i="35"/>
  <c r="O479" i="35"/>
  <c r="G470" i="35"/>
  <c r="G424" i="35"/>
  <c r="G393" i="35"/>
  <c r="H191" i="35"/>
  <c r="J38" i="35"/>
  <c r="I59" i="35"/>
  <c r="I82" i="35" s="1"/>
  <c r="I94" i="35" s="1"/>
  <c r="I117" i="35" s="1"/>
  <c r="I72" i="35"/>
  <c r="I107" i="35" s="1"/>
  <c r="G238" i="35"/>
  <c r="H223" i="35"/>
  <c r="H222" i="35" s="1"/>
  <c r="H230" i="35" s="1"/>
  <c r="H200" i="35"/>
  <c r="H239" i="35" s="1"/>
  <c r="H263" i="35" s="1"/>
  <c r="H297" i="35" s="1"/>
  <c r="G223" i="35"/>
  <c r="G200" i="35"/>
  <c r="G197" i="35" s="1"/>
  <c r="G196" i="35" s="1"/>
  <c r="F84" i="35"/>
  <c r="M462" i="35"/>
  <c r="N463" i="35"/>
  <c r="D451" i="35"/>
  <c r="X436" i="35"/>
  <c r="X435" i="35" s="1"/>
  <c r="X399" i="35"/>
  <c r="I436" i="35"/>
  <c r="I435" i="35" s="1"/>
  <c r="I399" i="35"/>
  <c r="AI478" i="35"/>
  <c r="AH477" i="35"/>
  <c r="X428" i="35"/>
  <c r="R478" i="35"/>
  <c r="W480" i="35"/>
  <c r="Y478" i="35"/>
  <c r="Y474" i="35" s="1"/>
  <c r="X477" i="35"/>
  <c r="F436" i="35"/>
  <c r="F435" i="35" s="1"/>
  <c r="F399" i="35"/>
  <c r="U436" i="35"/>
  <c r="U435" i="35" s="1"/>
  <c r="U399" i="35"/>
  <c r="AD478" i="35"/>
  <c r="AC477" i="35"/>
  <c r="K436" i="35"/>
  <c r="K435" i="35" s="1"/>
  <c r="K399" i="35"/>
  <c r="I477" i="35"/>
  <c r="J480" i="35"/>
  <c r="L428" i="35"/>
  <c r="O478" i="35"/>
  <c r="V477" i="35"/>
  <c r="AF435" i="35"/>
  <c r="AF479" i="35"/>
  <c r="F479" i="35"/>
  <c r="AA479" i="35"/>
  <c r="Y479" i="35"/>
  <c r="G201" i="35"/>
  <c r="AD201" i="35"/>
  <c r="G240" i="35"/>
  <c r="K240" i="35"/>
  <c r="F57" i="35"/>
  <c r="I174" i="35"/>
  <c r="I86" i="35"/>
  <c r="I64" i="35"/>
  <c r="I99" i="35" s="1"/>
  <c r="I122" i="35" s="1"/>
  <c r="J43" i="35"/>
  <c r="F224" i="35"/>
  <c r="K160" i="35"/>
  <c r="K88" i="35"/>
  <c r="L30" i="35"/>
  <c r="H238" i="35"/>
  <c r="H197" i="35"/>
  <c r="H196" i="35" s="1"/>
  <c r="H216" i="35" s="1"/>
  <c r="I87" i="35"/>
  <c r="F146" i="35"/>
  <c r="F145" i="35" s="1"/>
  <c r="F166" i="35" s="1"/>
  <c r="J40" i="35"/>
  <c r="K41" i="35"/>
  <c r="F223" i="35"/>
  <c r="F222" i="35" s="1"/>
  <c r="F230" i="35" s="1"/>
  <c r="F200" i="35"/>
  <c r="F197" i="35" s="1"/>
  <c r="F196" i="35" s="1"/>
  <c r="K164" i="35"/>
  <c r="L34" i="35"/>
  <c r="O436" i="35"/>
  <c r="O435" i="35" s="1"/>
  <c r="O399" i="35"/>
  <c r="N428" i="35"/>
  <c r="F480" i="35"/>
  <c r="H478" i="35"/>
  <c r="H474" i="35" s="1"/>
  <c r="G477" i="35"/>
  <c r="G474" i="35" s="1"/>
  <c r="U480" i="35"/>
  <c r="AB436" i="35"/>
  <c r="AB435" i="35" s="1"/>
  <c r="AB399" i="35"/>
  <c r="K428" i="35"/>
  <c r="K480" i="35"/>
  <c r="AE428" i="35"/>
  <c r="Z436" i="35"/>
  <c r="Z435" i="35" s="1"/>
  <c r="Z399" i="35"/>
  <c r="AH428" i="35"/>
  <c r="D363" i="35"/>
  <c r="D362" i="35"/>
  <c r="D361" i="35"/>
  <c r="M478" i="35"/>
  <c r="M474" i="35" s="1"/>
  <c r="AG428" i="35"/>
  <c r="AB478" i="35"/>
  <c r="AA477" i="35"/>
  <c r="AA474" i="35" s="1"/>
  <c r="J479" i="35"/>
  <c r="G479" i="35"/>
  <c r="U479" i="35"/>
  <c r="H98" i="35"/>
  <c r="H62" i="35"/>
  <c r="H61" i="35" s="1"/>
  <c r="I190" i="35"/>
  <c r="J56" i="35"/>
  <c r="H60" i="35"/>
  <c r="H83" i="35" s="1"/>
  <c r="H95" i="35" s="1"/>
  <c r="H118" i="35" s="1"/>
  <c r="I39" i="35"/>
  <c r="G224" i="35"/>
  <c r="G473" i="35"/>
  <c r="G427" i="35"/>
  <c r="G396" i="35"/>
  <c r="H166" i="35"/>
  <c r="I210" i="35"/>
  <c r="I228" i="35"/>
  <c r="I227" i="35" s="1"/>
  <c r="I248" i="35" s="1"/>
  <c r="F308" i="35"/>
  <c r="F238" i="35"/>
  <c r="I40" i="35"/>
  <c r="I57" i="35" s="1"/>
  <c r="I76" i="35"/>
  <c r="I111" i="35" s="1"/>
  <c r="I133" i="35" s="1"/>
  <c r="K162" i="35"/>
  <c r="L32" i="35"/>
  <c r="C459" i="35"/>
  <c r="D510" i="35" s="1"/>
  <c r="AJ459" i="35"/>
  <c r="AK459" i="35" s="1"/>
  <c r="AL459" i="35" s="1"/>
  <c r="AM459" i="35" s="1"/>
  <c r="AN459" i="35" s="1"/>
  <c r="AO459" i="35" s="1"/>
  <c r="AP459" i="35" s="1"/>
  <c r="AQ459" i="35" s="1"/>
  <c r="AR459" i="35" s="1"/>
  <c r="AS459" i="35" s="1"/>
  <c r="AT459" i="35" s="1"/>
  <c r="AU459" i="35" s="1"/>
  <c r="AG436" i="35"/>
  <c r="AG435" i="35" s="1"/>
  <c r="AG399" i="35"/>
  <c r="AA478" i="35"/>
  <c r="Z477" i="35"/>
  <c r="Z474" i="35" s="1"/>
  <c r="J478" i="35"/>
  <c r="J474" i="35" s="1"/>
  <c r="Q478" i="35"/>
  <c r="Q474" i="35" s="1"/>
  <c r="P477" i="35"/>
  <c r="AD436" i="35"/>
  <c r="AD435" i="35" s="1"/>
  <c r="AD399" i="35"/>
  <c r="AB480" i="35"/>
  <c r="V478" i="35"/>
  <c r="V474" i="35" s="1"/>
  <c r="U477" i="35"/>
  <c r="U474" i="35" s="1"/>
  <c r="K474" i="35"/>
  <c r="AI436" i="35"/>
  <c r="AI435" i="35" s="1"/>
  <c r="AI399" i="35"/>
  <c r="F419" i="35"/>
  <c r="F416" i="35" s="1"/>
  <c r="F398" i="35"/>
  <c r="F397" i="35" s="1"/>
  <c r="F369" i="35"/>
  <c r="Z480" i="35"/>
  <c r="G478" i="35"/>
  <c r="AG474" i="35"/>
  <c r="I428" i="35"/>
  <c r="X479" i="35"/>
  <c r="X474" i="35" s="1"/>
  <c r="AD479" i="35"/>
  <c r="AD474" i="35" s="1"/>
  <c r="T479" i="35"/>
  <c r="S479" i="35"/>
  <c r="Q479" i="35"/>
  <c r="N225" i="35"/>
  <c r="N202" i="35"/>
  <c r="N150" i="35"/>
  <c r="N201" i="35" s="1"/>
  <c r="H105" i="35"/>
  <c r="H69" i="35"/>
  <c r="H68" i="35" s="1"/>
  <c r="I98" i="35"/>
  <c r="I62" i="35"/>
  <c r="I61" i="35" s="1"/>
  <c r="H472" i="35"/>
  <c r="H426" i="35"/>
  <c r="H395" i="35"/>
  <c r="I165" i="35"/>
  <c r="I215" i="35" s="1"/>
  <c r="I253" i="35" s="1"/>
  <c r="I274" i="35" s="1"/>
  <c r="I77" i="35"/>
  <c r="I112" i="35" s="1"/>
  <c r="I134" i="35" s="1"/>
  <c r="J35" i="35"/>
  <c r="I186" i="35"/>
  <c r="J52" i="35"/>
  <c r="F473" i="35"/>
  <c r="F427" i="35"/>
  <c r="F396" i="35"/>
  <c r="J228" i="35"/>
  <c r="J158" i="35"/>
  <c r="J70" i="35"/>
  <c r="K28" i="35"/>
  <c r="J159" i="35"/>
  <c r="J71" i="35"/>
  <c r="K29" i="35"/>
  <c r="I214" i="35"/>
  <c r="I252" i="35" s="1"/>
  <c r="I273" i="35" s="1"/>
  <c r="AG480" i="35"/>
  <c r="R477" i="35"/>
  <c r="R474" i="35" s="1"/>
  <c r="P474" i="35"/>
  <c r="P436" i="35"/>
  <c r="P435" i="35" s="1"/>
  <c r="P399" i="35"/>
  <c r="G436" i="35"/>
  <c r="G435" i="35" s="1"/>
  <c r="G399" i="35"/>
  <c r="AD480" i="35"/>
  <c r="AF478" i="35"/>
  <c r="AF474" i="35" s="1"/>
  <c r="AE477" i="35"/>
  <c r="AE474" i="35" s="1"/>
  <c r="AC474" i="35"/>
  <c r="T436" i="35"/>
  <c r="T435" i="35" s="1"/>
  <c r="T399" i="35"/>
  <c r="AI428" i="35"/>
  <c r="AI480" i="35"/>
  <c r="I416" i="35"/>
  <c r="W428" i="35"/>
  <c r="G370" i="35"/>
  <c r="G363" i="35"/>
  <c r="G362" i="35"/>
  <c r="G372" i="35" s="1"/>
  <c r="G361" i="35"/>
  <c r="G371" i="35" s="1"/>
  <c r="D316" i="35"/>
  <c r="N477" i="35"/>
  <c r="N474" i="35" s="1"/>
  <c r="Z428" i="35"/>
  <c r="K362" i="35"/>
  <c r="AB477" i="35"/>
  <c r="AB474" i="35" s="1"/>
  <c r="I474" i="35"/>
  <c r="T478" i="35"/>
  <c r="T474" i="35" s="1"/>
  <c r="S477" i="35"/>
  <c r="S474" i="35" s="1"/>
  <c r="AH479" i="35"/>
  <c r="AH474" i="35" s="1"/>
  <c r="I168" i="35"/>
  <c r="H194" i="35"/>
  <c r="H220" i="35" s="1"/>
  <c r="H234" i="35" s="1"/>
  <c r="H258" i="35" s="1"/>
  <c r="H292" i="35" s="1"/>
  <c r="H380" i="35" s="1"/>
  <c r="H408" i="35" s="1"/>
  <c r="H448" i="35" s="1"/>
  <c r="I195" i="35"/>
  <c r="I221" i="35" s="1"/>
  <c r="I235" i="35" s="1"/>
  <c r="I259" i="35" s="1"/>
  <c r="I293" i="35" s="1"/>
  <c r="I381" i="35" s="1"/>
  <c r="I409" i="35" s="1"/>
  <c r="I449" i="35" s="1"/>
  <c r="J169" i="35"/>
  <c r="AC240" i="35"/>
  <c r="P152" i="35"/>
  <c r="O151" i="35"/>
  <c r="I188" i="35"/>
  <c r="J54" i="35"/>
  <c r="H309" i="35"/>
  <c r="I187" i="35"/>
  <c r="I212" i="35" s="1"/>
  <c r="I250" i="35" s="1"/>
  <c r="I271" i="35" s="1"/>
  <c r="I306" i="35" s="1"/>
  <c r="J53" i="35"/>
  <c r="I163" i="35"/>
  <c r="I75" i="35"/>
  <c r="I110" i="35" s="1"/>
  <c r="I132" i="35" s="1"/>
  <c r="J33" i="35"/>
  <c r="J27" i="35" s="1"/>
  <c r="J26" i="35" s="1"/>
  <c r="G307" i="35"/>
  <c r="F105" i="35"/>
  <c r="F69" i="35"/>
  <c r="F68" i="35" s="1"/>
  <c r="F306" i="35"/>
  <c r="F87" i="35"/>
  <c r="I27" i="35"/>
  <c r="I26" i="35" s="1"/>
  <c r="I71" i="35"/>
  <c r="I106" i="35" s="1"/>
  <c r="I130" i="35" s="1"/>
  <c r="H370" i="34"/>
  <c r="H362" i="34"/>
  <c r="H372" i="34" s="1"/>
  <c r="H418" i="34" s="1"/>
  <c r="H361" i="34"/>
  <c r="F414" i="34"/>
  <c r="F386" i="34"/>
  <c r="G415" i="34"/>
  <c r="G387" i="34"/>
  <c r="G414" i="34"/>
  <c r="G386" i="34"/>
  <c r="F415" i="34"/>
  <c r="F387" i="34"/>
  <c r="Z480" i="34"/>
  <c r="P480" i="34"/>
  <c r="AB480" i="34"/>
  <c r="H195" i="34"/>
  <c r="H221" i="34" s="1"/>
  <c r="H235" i="34" s="1"/>
  <c r="H259" i="34" s="1"/>
  <c r="H293" i="34" s="1"/>
  <c r="H381" i="34" s="1"/>
  <c r="H409" i="34" s="1"/>
  <c r="H449" i="34" s="1"/>
  <c r="I169" i="34"/>
  <c r="F238" i="34"/>
  <c r="F473" i="34"/>
  <c r="F427" i="34"/>
  <c r="F396" i="34"/>
  <c r="H414" i="34"/>
  <c r="H386" i="34"/>
  <c r="J180" i="34"/>
  <c r="K46" i="34"/>
  <c r="J59" i="34"/>
  <c r="J82" i="34" s="1"/>
  <c r="J94" i="34" s="1"/>
  <c r="J117" i="34" s="1"/>
  <c r="K38" i="34"/>
  <c r="G208" i="34"/>
  <c r="G157" i="34"/>
  <c r="G156" i="34" s="1"/>
  <c r="H238" i="34"/>
  <c r="G471" i="34"/>
  <c r="G425" i="34"/>
  <c r="G394" i="34"/>
  <c r="J39" i="34"/>
  <c r="I60" i="34"/>
  <c r="I83" i="34" s="1"/>
  <c r="I95" i="34" s="1"/>
  <c r="I118" i="34" s="1"/>
  <c r="V436" i="34"/>
  <c r="V435" i="34" s="1"/>
  <c r="V399" i="34"/>
  <c r="T436" i="34"/>
  <c r="T435" i="34" s="1"/>
  <c r="T399" i="34"/>
  <c r="D368" i="34"/>
  <c r="K368" i="34"/>
  <c r="H98" i="34"/>
  <c r="H62" i="34"/>
  <c r="H61" i="34" s="1"/>
  <c r="H228" i="34"/>
  <c r="H227" i="34" s="1"/>
  <c r="H248" i="34" s="1"/>
  <c r="H210" i="34"/>
  <c r="G98" i="34"/>
  <c r="G62" i="34"/>
  <c r="G61" i="34" s="1"/>
  <c r="G228" i="34"/>
  <c r="G227" i="34" s="1"/>
  <c r="G248" i="34" s="1"/>
  <c r="G210" i="34"/>
  <c r="F228" i="34"/>
  <c r="F227" i="34" s="1"/>
  <c r="F248" i="34" s="1"/>
  <c r="F210" i="34"/>
  <c r="J183" i="34"/>
  <c r="K49" i="34"/>
  <c r="G309" i="34"/>
  <c r="M165" i="34"/>
  <c r="N35" i="34"/>
  <c r="I155" i="34"/>
  <c r="I205" i="34" s="1"/>
  <c r="I243" i="34" s="1"/>
  <c r="I266" i="34" s="1"/>
  <c r="J25" i="34"/>
  <c r="F69" i="34"/>
  <c r="F68" i="34" s="1"/>
  <c r="F105" i="34"/>
  <c r="J189" i="34"/>
  <c r="K55" i="34"/>
  <c r="I98" i="34"/>
  <c r="G106" i="34"/>
  <c r="G130" i="34" s="1"/>
  <c r="K436" i="34"/>
  <c r="K435" i="34" s="1"/>
  <c r="K399" i="34"/>
  <c r="H436" i="34"/>
  <c r="H435" i="34" s="1"/>
  <c r="H399" i="34"/>
  <c r="AB477" i="34"/>
  <c r="AB474" i="34" s="1"/>
  <c r="R480" i="34"/>
  <c r="L478" i="34"/>
  <c r="K477" i="34"/>
  <c r="K474" i="34" s="1"/>
  <c r="I480" i="34"/>
  <c r="K478" i="34"/>
  <c r="J477" i="34"/>
  <c r="H480" i="34"/>
  <c r="J478" i="34"/>
  <c r="I477" i="34"/>
  <c r="I474" i="34" s="1"/>
  <c r="AE480" i="34"/>
  <c r="AG478" i="34"/>
  <c r="AF477" i="34"/>
  <c r="V480" i="34"/>
  <c r="X478" i="34"/>
  <c r="W477" i="34"/>
  <c r="AE478" i="34"/>
  <c r="AD477" i="34"/>
  <c r="T480" i="34"/>
  <c r="N478" i="34"/>
  <c r="M477" i="34"/>
  <c r="I360" i="34"/>
  <c r="D310" i="34"/>
  <c r="D329" i="34" s="1"/>
  <c r="C310" i="34"/>
  <c r="E330" i="34" s="1"/>
  <c r="AH240" i="34"/>
  <c r="I240" i="34"/>
  <c r="AD240" i="34"/>
  <c r="L240" i="34"/>
  <c r="K240" i="34"/>
  <c r="H308" i="34"/>
  <c r="F106" i="34"/>
  <c r="F130" i="34" s="1"/>
  <c r="I153" i="34"/>
  <c r="J23" i="34"/>
  <c r="I47" i="34"/>
  <c r="H309" i="34"/>
  <c r="J179" i="34"/>
  <c r="K45" i="34"/>
  <c r="I162" i="34"/>
  <c r="I212" i="34" s="1"/>
  <c r="I250" i="34" s="1"/>
  <c r="I271" i="34" s="1"/>
  <c r="I74" i="34"/>
  <c r="I109" i="34" s="1"/>
  <c r="I131" i="34" s="1"/>
  <c r="J32" i="34"/>
  <c r="H306" i="34"/>
  <c r="H36" i="34"/>
  <c r="K164" i="34"/>
  <c r="K76" i="34"/>
  <c r="K111" i="34" s="1"/>
  <c r="K133" i="34" s="1"/>
  <c r="L34" i="34"/>
  <c r="J214" i="34"/>
  <c r="J252" i="34" s="1"/>
  <c r="J273" i="34" s="1"/>
  <c r="F208" i="34"/>
  <c r="F157" i="34"/>
  <c r="F156" i="34" s="1"/>
  <c r="G247" i="34"/>
  <c r="G270" i="34" s="1"/>
  <c r="G305" i="34" s="1"/>
  <c r="J160" i="34"/>
  <c r="J88" i="34"/>
  <c r="J87" i="34" s="1"/>
  <c r="J72" i="34"/>
  <c r="J107" i="34" s="1"/>
  <c r="K30" i="34"/>
  <c r="R436" i="34"/>
  <c r="R435" i="34" s="1"/>
  <c r="R399" i="34"/>
  <c r="I436" i="34"/>
  <c r="I435" i="34" s="1"/>
  <c r="I399" i="34"/>
  <c r="M462" i="34"/>
  <c r="N463" i="34"/>
  <c r="AI436" i="34"/>
  <c r="AI435" i="34" s="1"/>
  <c r="AI399" i="34"/>
  <c r="R428" i="34"/>
  <c r="J436" i="34"/>
  <c r="J435" i="34" s="1"/>
  <c r="J399" i="34"/>
  <c r="AG428" i="34"/>
  <c r="AG436" i="34"/>
  <c r="AG435" i="34" s="1"/>
  <c r="AG399" i="34"/>
  <c r="AF428" i="34"/>
  <c r="AF436" i="34"/>
  <c r="AF435" i="34" s="1"/>
  <c r="AF399" i="34"/>
  <c r="AE428" i="34"/>
  <c r="W436" i="34"/>
  <c r="W435" i="34" s="1"/>
  <c r="W399" i="34"/>
  <c r="V428" i="34"/>
  <c r="N436" i="34"/>
  <c r="N435" i="34" s="1"/>
  <c r="N399" i="34"/>
  <c r="M428" i="34"/>
  <c r="AC436" i="34"/>
  <c r="AC435" i="34" s="1"/>
  <c r="AC399" i="34"/>
  <c r="L428" i="34"/>
  <c r="L436" i="34"/>
  <c r="L435" i="34" s="1"/>
  <c r="L399" i="34"/>
  <c r="AA428" i="34"/>
  <c r="AD479" i="34"/>
  <c r="U479" i="34"/>
  <c r="U474" i="34" s="1"/>
  <c r="AB479" i="34"/>
  <c r="AH479" i="34"/>
  <c r="AH474" i="34" s="1"/>
  <c r="Y479" i="34"/>
  <c r="F247" i="34"/>
  <c r="F270" i="34" s="1"/>
  <c r="F305" i="34" s="1"/>
  <c r="I178" i="34"/>
  <c r="I171" i="34" s="1"/>
  <c r="I170" i="34" s="1"/>
  <c r="I191" i="34" s="1"/>
  <c r="I65" i="34"/>
  <c r="I100" i="34" s="1"/>
  <c r="I123" i="34" s="1"/>
  <c r="J44" i="34"/>
  <c r="I163" i="34"/>
  <c r="I213" i="34" s="1"/>
  <c r="I251" i="34" s="1"/>
  <c r="I272" i="34" s="1"/>
  <c r="I75" i="34"/>
  <c r="I110" i="34" s="1"/>
  <c r="I132" i="34" s="1"/>
  <c r="J33" i="34"/>
  <c r="K149" i="34"/>
  <c r="K85" i="34"/>
  <c r="K84" i="34" s="1"/>
  <c r="L22" i="34"/>
  <c r="H300" i="34"/>
  <c r="L161" i="34"/>
  <c r="M31" i="34"/>
  <c r="AL451" i="34"/>
  <c r="AI480" i="34"/>
  <c r="R474" i="34"/>
  <c r="J480" i="34"/>
  <c r="AG474" i="34"/>
  <c r="AG480" i="34"/>
  <c r="AF480" i="34"/>
  <c r="W480" i="34"/>
  <c r="N480" i="34"/>
  <c r="L474" i="34"/>
  <c r="L480" i="34"/>
  <c r="F478" i="34"/>
  <c r="F474" i="34" s="1"/>
  <c r="P479" i="34"/>
  <c r="O479" i="34"/>
  <c r="F479" i="34"/>
  <c r="S479" i="34"/>
  <c r="J479" i="34"/>
  <c r="F307" i="34"/>
  <c r="G308" i="34"/>
  <c r="G223" i="34"/>
  <c r="G222" i="34" s="1"/>
  <c r="G230" i="34" s="1"/>
  <c r="G200" i="34"/>
  <c r="F308" i="34"/>
  <c r="F84" i="34"/>
  <c r="F90" i="34" s="1"/>
  <c r="J188" i="34"/>
  <c r="K54" i="34"/>
  <c r="I147" i="34"/>
  <c r="I20" i="34"/>
  <c r="I19" i="34" s="1"/>
  <c r="J21" i="34"/>
  <c r="H307" i="34"/>
  <c r="I84" i="34"/>
  <c r="I87" i="34"/>
  <c r="AA436" i="34"/>
  <c r="AA435" i="34" s="1"/>
  <c r="AA399" i="34"/>
  <c r="J428" i="34"/>
  <c r="AH436" i="34"/>
  <c r="AH435" i="34" s="1"/>
  <c r="AH399" i="34"/>
  <c r="Y436" i="34"/>
  <c r="Y435" i="34" s="1"/>
  <c r="Y399" i="34"/>
  <c r="X428" i="34"/>
  <c r="X436" i="34"/>
  <c r="X435" i="34" s="1"/>
  <c r="X399" i="34"/>
  <c r="W428" i="34"/>
  <c r="O436" i="34"/>
  <c r="O435" i="34" s="1"/>
  <c r="O399" i="34"/>
  <c r="N428" i="34"/>
  <c r="F436" i="34"/>
  <c r="F435" i="34" s="1"/>
  <c r="F399" i="34"/>
  <c r="U436" i="34"/>
  <c r="U435" i="34" s="1"/>
  <c r="U399" i="34"/>
  <c r="S428" i="34"/>
  <c r="F419" i="34"/>
  <c r="F416" i="34" s="1"/>
  <c r="F398" i="34"/>
  <c r="F397" i="34" s="1"/>
  <c r="F369" i="34"/>
  <c r="G239" i="34"/>
  <c r="G263" i="34" s="1"/>
  <c r="G297" i="34" s="1"/>
  <c r="AE240" i="34"/>
  <c r="F223" i="34"/>
  <c r="F222" i="34" s="1"/>
  <c r="F230" i="34" s="1"/>
  <c r="F200" i="34"/>
  <c r="F197" i="34" s="1"/>
  <c r="F196" i="34" s="1"/>
  <c r="I158" i="34"/>
  <c r="I70" i="34"/>
  <c r="I27" i="34"/>
  <c r="I26" i="34" s="1"/>
  <c r="J28" i="34"/>
  <c r="H69" i="34"/>
  <c r="H68" i="34" s="1"/>
  <c r="H105" i="34"/>
  <c r="J184" i="34"/>
  <c r="K50" i="34"/>
  <c r="M174" i="34"/>
  <c r="M86" i="34"/>
  <c r="N43" i="34"/>
  <c r="G470" i="34"/>
  <c r="G424" i="34"/>
  <c r="G393" i="34"/>
  <c r="J84" i="34"/>
  <c r="J90" i="34" s="1"/>
  <c r="I223" i="34"/>
  <c r="I222" i="34" s="1"/>
  <c r="I200" i="34"/>
  <c r="I239" i="34" s="1"/>
  <c r="I263" i="34" s="1"/>
  <c r="I297" i="34" s="1"/>
  <c r="I228" i="34"/>
  <c r="I227" i="34" s="1"/>
  <c r="I248" i="34" s="1"/>
  <c r="I210" i="34"/>
  <c r="AE436" i="34"/>
  <c r="AE435" i="34" s="1"/>
  <c r="AE399" i="34"/>
  <c r="J474" i="34"/>
  <c r="AH480" i="34"/>
  <c r="AA477" i="34"/>
  <c r="AA474" i="34" s="1"/>
  <c r="Y474" i="34"/>
  <c r="AA478" i="34"/>
  <c r="Z477" i="34"/>
  <c r="Z474" i="34" s="1"/>
  <c r="X474" i="34"/>
  <c r="X480" i="34"/>
  <c r="Z478" i="34"/>
  <c r="Y477" i="34"/>
  <c r="W474" i="34"/>
  <c r="O480" i="34"/>
  <c r="Q478" i="34"/>
  <c r="Q474" i="34" s="1"/>
  <c r="P477" i="34"/>
  <c r="P474" i="34" s="1"/>
  <c r="F480" i="34"/>
  <c r="H478" i="34"/>
  <c r="H474" i="34" s="1"/>
  <c r="G477" i="34"/>
  <c r="G474" i="34" s="1"/>
  <c r="U480" i="34"/>
  <c r="O478" i="34"/>
  <c r="O474" i="34" s="1"/>
  <c r="N477" i="34"/>
  <c r="N474" i="34" s="1"/>
  <c r="D360" i="34"/>
  <c r="C363" i="34"/>
  <c r="J360" i="34"/>
  <c r="G360" i="34"/>
  <c r="AD478" i="34"/>
  <c r="AD474" i="34" s="1"/>
  <c r="AC477" i="34"/>
  <c r="AC474" i="34" s="1"/>
  <c r="S474" i="34"/>
  <c r="AF479" i="34"/>
  <c r="AF474" i="34" s="1"/>
  <c r="AE479" i="34"/>
  <c r="AE474" i="34" s="1"/>
  <c r="V479" i="34"/>
  <c r="V474" i="34" s="1"/>
  <c r="M479" i="34"/>
  <c r="M474" i="34" s="1"/>
  <c r="T479" i="34"/>
  <c r="T474" i="34" s="1"/>
  <c r="AI479" i="34"/>
  <c r="AI474" i="34" s="1"/>
  <c r="Z479" i="34"/>
  <c r="Q479" i="34"/>
  <c r="H194" i="34"/>
  <c r="H220" i="34" s="1"/>
  <c r="H234" i="34" s="1"/>
  <c r="H258" i="34" s="1"/>
  <c r="H292" i="34" s="1"/>
  <c r="H380" i="34" s="1"/>
  <c r="H408" i="34" s="1"/>
  <c r="H448" i="34" s="1"/>
  <c r="I168" i="34"/>
  <c r="O177" i="34"/>
  <c r="N176" i="34"/>
  <c r="M225" i="34"/>
  <c r="M202" i="34"/>
  <c r="M150" i="34"/>
  <c r="H223" i="34"/>
  <c r="H222" i="34" s="1"/>
  <c r="H230" i="34" s="1"/>
  <c r="H200" i="34"/>
  <c r="H239" i="34" s="1"/>
  <c r="H263" i="34" s="1"/>
  <c r="H297" i="34" s="1"/>
  <c r="I190" i="34"/>
  <c r="I215" i="34" s="1"/>
  <c r="I253" i="34" s="1"/>
  <c r="I274" i="34" s="1"/>
  <c r="J56" i="34"/>
  <c r="J187" i="34"/>
  <c r="K53" i="34"/>
  <c r="I154" i="34"/>
  <c r="I204" i="34" s="1"/>
  <c r="I242" i="34" s="1"/>
  <c r="I265" i="34" s="1"/>
  <c r="I299" i="34" s="1"/>
  <c r="J24" i="34"/>
  <c r="J66" i="34" s="1"/>
  <c r="J101" i="34" s="1"/>
  <c r="J124" i="34" s="1"/>
  <c r="H208" i="34"/>
  <c r="H157" i="34"/>
  <c r="H156" i="34" s="1"/>
  <c r="K172" i="34"/>
  <c r="L42" i="34"/>
  <c r="I159" i="34"/>
  <c r="I209" i="34" s="1"/>
  <c r="I247" i="34" s="1"/>
  <c r="I270" i="34" s="1"/>
  <c r="I305" i="34" s="1"/>
  <c r="I71" i="34"/>
  <c r="I106" i="34" s="1"/>
  <c r="I130" i="34" s="1"/>
  <c r="J29" i="34"/>
  <c r="I67" i="34"/>
  <c r="I102" i="34" s="1"/>
  <c r="I125" i="34" s="1"/>
  <c r="F470" i="34"/>
  <c r="F424" i="34"/>
  <c r="F393" i="34"/>
  <c r="J223" i="34"/>
  <c r="J222" i="34" s="1"/>
  <c r="J200" i="34"/>
  <c r="J239" i="34" s="1"/>
  <c r="J263" i="34" s="1"/>
  <c r="J297" i="34" s="1"/>
  <c r="I308" i="34"/>
  <c r="G146" i="34"/>
  <c r="G145" i="34" s="1"/>
  <c r="G166" i="34" s="1"/>
  <c r="S436" i="34"/>
  <c r="S435" i="34" s="1"/>
  <c r="S399" i="34"/>
  <c r="AH428" i="34"/>
  <c r="Z436" i="34"/>
  <c r="Z435" i="34" s="1"/>
  <c r="Z399" i="34"/>
  <c r="Q436" i="34"/>
  <c r="Q435" i="34" s="1"/>
  <c r="Q399" i="34"/>
  <c r="P428" i="34"/>
  <c r="P436" i="34"/>
  <c r="P435" i="34" s="1"/>
  <c r="P399" i="34"/>
  <c r="O428" i="34"/>
  <c r="G436" i="34"/>
  <c r="G435" i="34" s="1"/>
  <c r="G399" i="34"/>
  <c r="F428" i="34"/>
  <c r="AD436" i="34"/>
  <c r="AD435" i="34" s="1"/>
  <c r="AD399" i="34"/>
  <c r="AC428" i="34"/>
  <c r="M436" i="34"/>
  <c r="M435" i="34" s="1"/>
  <c r="M399" i="34"/>
  <c r="AB428" i="34"/>
  <c r="AB436" i="34"/>
  <c r="AB435" i="34" s="1"/>
  <c r="AB399" i="34"/>
  <c r="K428" i="34"/>
  <c r="H479" i="34"/>
  <c r="G479" i="34"/>
  <c r="AF240" i="34"/>
  <c r="G240" i="34"/>
  <c r="M226" i="34"/>
  <c r="M175" i="34"/>
  <c r="O152" i="34"/>
  <c r="N151" i="34"/>
  <c r="H87" i="34"/>
  <c r="H90" i="34" s="1"/>
  <c r="F146" i="34"/>
  <c r="F145" i="34" s="1"/>
  <c r="F166" i="34" s="1"/>
  <c r="G87" i="34"/>
  <c r="G90" i="34" s="1"/>
  <c r="I186" i="34"/>
  <c r="I182" i="34" s="1"/>
  <c r="I181" i="34" s="1"/>
  <c r="J52" i="34"/>
  <c r="F98" i="34"/>
  <c r="F62" i="34"/>
  <c r="F61" i="34" s="1"/>
  <c r="F78" i="34" s="1"/>
  <c r="I40" i="34"/>
  <c r="I57" i="34" s="1"/>
  <c r="J41" i="34"/>
  <c r="G69" i="34"/>
  <c r="G68" i="34" s="1"/>
  <c r="G105" i="34"/>
  <c r="H106" i="34"/>
  <c r="H130" i="34" s="1"/>
  <c r="H146" i="34"/>
  <c r="H145" i="34" s="1"/>
  <c r="H166" i="34" s="1"/>
  <c r="G238" i="34"/>
  <c r="G197" i="34"/>
  <c r="G196" i="34" s="1"/>
  <c r="K185" i="34"/>
  <c r="K229" i="34" s="1"/>
  <c r="K89" i="34"/>
  <c r="L51" i="34"/>
  <c r="H414" i="27"/>
  <c r="H386" i="27"/>
  <c r="G470" i="27"/>
  <c r="G424" i="27"/>
  <c r="G393" i="27"/>
  <c r="H415" i="27"/>
  <c r="H387" i="27"/>
  <c r="F414" i="27"/>
  <c r="F386" i="27"/>
  <c r="I419" i="27"/>
  <c r="I398" i="27"/>
  <c r="I397" i="27" s="1"/>
  <c r="G415" i="27"/>
  <c r="G387" i="27"/>
  <c r="J419" i="27"/>
  <c r="J398" i="27"/>
  <c r="J397" i="27" s="1"/>
  <c r="F238" i="27"/>
  <c r="S152" i="27"/>
  <c r="R151" i="27"/>
  <c r="AL451" i="27"/>
  <c r="AD436" i="27"/>
  <c r="AD435" i="27" s="1"/>
  <c r="AD399" i="27"/>
  <c r="M480" i="27"/>
  <c r="AB474" i="27"/>
  <c r="L436" i="27"/>
  <c r="L435" i="27" s="1"/>
  <c r="L399" i="27"/>
  <c r="AA428" i="27"/>
  <c r="S480" i="27"/>
  <c r="J474" i="27"/>
  <c r="J436" i="27"/>
  <c r="J435" i="27" s="1"/>
  <c r="J399" i="27"/>
  <c r="AG428" i="27"/>
  <c r="Y436" i="27"/>
  <c r="Y435" i="27" s="1"/>
  <c r="Y399" i="27"/>
  <c r="X428" i="27"/>
  <c r="AF480" i="27"/>
  <c r="G474" i="27"/>
  <c r="V474" i="27"/>
  <c r="AI240" i="27"/>
  <c r="P225" i="27"/>
  <c r="P202" i="27"/>
  <c r="P150" i="27"/>
  <c r="K183" i="27"/>
  <c r="L49" i="27"/>
  <c r="H60" i="27"/>
  <c r="H83" i="27" s="1"/>
  <c r="H95" i="27" s="1"/>
  <c r="H118" i="27" s="1"/>
  <c r="I39" i="27"/>
  <c r="F223" i="27"/>
  <c r="F200" i="27"/>
  <c r="F197" i="27" s="1"/>
  <c r="F196" i="27" s="1"/>
  <c r="H306" i="27"/>
  <c r="H36" i="27"/>
  <c r="I40" i="27"/>
  <c r="J41" i="27"/>
  <c r="I147" i="27"/>
  <c r="I20" i="27"/>
  <c r="I19" i="27" s="1"/>
  <c r="I36" i="27" s="1"/>
  <c r="J21" i="27"/>
  <c r="I63" i="27"/>
  <c r="J164" i="27"/>
  <c r="K34" i="27"/>
  <c r="F105" i="27"/>
  <c r="F69" i="27"/>
  <c r="F68" i="27" s="1"/>
  <c r="I214" i="27"/>
  <c r="I252" i="27" s="1"/>
  <c r="I273" i="27" s="1"/>
  <c r="J174" i="27"/>
  <c r="J224" i="27" s="1"/>
  <c r="J64" i="27"/>
  <c r="J99" i="27" s="1"/>
  <c r="J122" i="27" s="1"/>
  <c r="J86" i="27"/>
  <c r="K43" i="27"/>
  <c r="G57" i="27"/>
  <c r="F57" i="27"/>
  <c r="G84" i="27"/>
  <c r="S436" i="27"/>
  <c r="S435" i="27" s="1"/>
  <c r="S399" i="27"/>
  <c r="AF436" i="27"/>
  <c r="AF435" i="27" s="1"/>
  <c r="AF399" i="27"/>
  <c r="G473" i="27"/>
  <c r="G427" i="27"/>
  <c r="G396" i="27"/>
  <c r="U428" i="27"/>
  <c r="H370" i="27"/>
  <c r="H361" i="27"/>
  <c r="H362" i="27"/>
  <c r="H372" i="27" s="1"/>
  <c r="H418" i="27" s="1"/>
  <c r="K436" i="27"/>
  <c r="K435" i="27" s="1"/>
  <c r="K399" i="27"/>
  <c r="J480" i="27"/>
  <c r="AG474" i="27"/>
  <c r="F416" i="27"/>
  <c r="Y480" i="27"/>
  <c r="X474" i="27"/>
  <c r="X436" i="27"/>
  <c r="X435" i="27" s="1"/>
  <c r="X399" i="27"/>
  <c r="AE428" i="27"/>
  <c r="O436" i="27"/>
  <c r="O435" i="27" s="1"/>
  <c r="O399" i="27"/>
  <c r="P226" i="27"/>
  <c r="P175" i="27"/>
  <c r="K179" i="27"/>
  <c r="L45" i="27"/>
  <c r="I470" i="27"/>
  <c r="I424" i="27"/>
  <c r="I393" i="27"/>
  <c r="I163" i="27"/>
  <c r="I75" i="27"/>
  <c r="I110" i="27" s="1"/>
  <c r="I132" i="27" s="1"/>
  <c r="J33" i="27"/>
  <c r="F208" i="27"/>
  <c r="F157" i="27"/>
  <c r="F156" i="27" s="1"/>
  <c r="F166" i="27" s="1"/>
  <c r="G471" i="27"/>
  <c r="G425" i="27"/>
  <c r="G394" i="27"/>
  <c r="H98" i="27"/>
  <c r="H62" i="27"/>
  <c r="H61" i="27" s="1"/>
  <c r="H228" i="27"/>
  <c r="H227" i="27" s="1"/>
  <c r="H248" i="27" s="1"/>
  <c r="H210" i="27"/>
  <c r="G98" i="27"/>
  <c r="G62" i="27"/>
  <c r="G61" i="27" s="1"/>
  <c r="J153" i="27"/>
  <c r="K23" i="27"/>
  <c r="G200" i="27"/>
  <c r="G239" i="27" s="1"/>
  <c r="G263" i="27" s="1"/>
  <c r="G297" i="27" s="1"/>
  <c r="G223" i="27"/>
  <c r="I186" i="27"/>
  <c r="J52" i="27"/>
  <c r="G414" i="27"/>
  <c r="G386" i="27"/>
  <c r="V436" i="27"/>
  <c r="V435" i="27" s="1"/>
  <c r="V399" i="27"/>
  <c r="U474" i="27"/>
  <c r="T474" i="27"/>
  <c r="S428" i="27"/>
  <c r="K480" i="27"/>
  <c r="AH474" i="27"/>
  <c r="AA436" i="27"/>
  <c r="AA435" i="27" s="1"/>
  <c r="AA399" i="27"/>
  <c r="AH436" i="27"/>
  <c r="AH435" i="27" s="1"/>
  <c r="AH399" i="27"/>
  <c r="Q436" i="27"/>
  <c r="Q435" i="27" s="1"/>
  <c r="Q399" i="27"/>
  <c r="P428" i="27"/>
  <c r="X480" i="27"/>
  <c r="AE474" i="27"/>
  <c r="N428" i="27"/>
  <c r="O480" i="27"/>
  <c r="AE240" i="27"/>
  <c r="R177" i="27"/>
  <c r="Q176" i="27"/>
  <c r="AA240" i="27"/>
  <c r="AH240" i="27"/>
  <c r="I178" i="27"/>
  <c r="I171" i="27" s="1"/>
  <c r="I170" i="27" s="1"/>
  <c r="I65" i="27"/>
  <c r="I100" i="27" s="1"/>
  <c r="I123" i="27" s="1"/>
  <c r="J44" i="27"/>
  <c r="H309" i="27"/>
  <c r="F228" i="27"/>
  <c r="F227" i="27" s="1"/>
  <c r="F248" i="27" s="1"/>
  <c r="F210" i="27"/>
  <c r="H181" i="27"/>
  <c r="I188" i="27"/>
  <c r="J54" i="27"/>
  <c r="H307" i="27"/>
  <c r="I223" i="27"/>
  <c r="I200" i="27"/>
  <c r="H171" i="27"/>
  <c r="H170" i="27" s="1"/>
  <c r="F106" i="27"/>
  <c r="F130" i="27" s="1"/>
  <c r="G171" i="27"/>
  <c r="G170" i="27" s="1"/>
  <c r="G191" i="27" s="1"/>
  <c r="I185" i="27"/>
  <c r="I229" i="27" s="1"/>
  <c r="I89" i="27"/>
  <c r="J51" i="27"/>
  <c r="AC436" i="27"/>
  <c r="AC435" i="27" s="1"/>
  <c r="AC399" i="27"/>
  <c r="L428" i="27"/>
  <c r="S474" i="27"/>
  <c r="AH480" i="27"/>
  <c r="G370" i="27"/>
  <c r="G363" i="27"/>
  <c r="G373" i="27" s="1"/>
  <c r="G361" i="27"/>
  <c r="G371" i="27" s="1"/>
  <c r="G362" i="27"/>
  <c r="G372" i="27" s="1"/>
  <c r="Q480" i="27"/>
  <c r="P474" i="27"/>
  <c r="P436" i="27"/>
  <c r="P435" i="27" s="1"/>
  <c r="P399" i="27"/>
  <c r="W428" i="27"/>
  <c r="N474" i="27"/>
  <c r="AE436" i="27"/>
  <c r="AE435" i="27" s="1"/>
  <c r="AE399" i="27"/>
  <c r="J158" i="27"/>
  <c r="J70" i="27"/>
  <c r="K28" i="27"/>
  <c r="H69" i="27"/>
  <c r="H68" i="27" s="1"/>
  <c r="H105" i="27"/>
  <c r="I159" i="27"/>
  <c r="I71" i="27"/>
  <c r="I106" i="27" s="1"/>
  <c r="I130" i="27" s="1"/>
  <c r="J29" i="27"/>
  <c r="J27" i="27" s="1"/>
  <c r="J26" i="27" s="1"/>
  <c r="I27" i="27"/>
  <c r="I26" i="27" s="1"/>
  <c r="I184" i="27"/>
  <c r="I182" i="27" s="1"/>
  <c r="I48" i="27"/>
  <c r="I47" i="27" s="1"/>
  <c r="J50" i="27"/>
  <c r="I87" i="27"/>
  <c r="I90" i="27" s="1"/>
  <c r="G146" i="27"/>
  <c r="G145" i="27" s="1"/>
  <c r="F247" i="27"/>
  <c r="F270" i="27" s="1"/>
  <c r="F305" i="27" s="1"/>
  <c r="I224" i="27"/>
  <c r="G87" i="27"/>
  <c r="I239" i="27"/>
  <c r="I263" i="27" s="1"/>
  <c r="I297" i="27" s="1"/>
  <c r="J38" i="27"/>
  <c r="I59" i="27"/>
  <c r="I82" i="27" s="1"/>
  <c r="I94" i="27" s="1"/>
  <c r="I117" i="27" s="1"/>
  <c r="I190" i="27"/>
  <c r="I215" i="27" s="1"/>
  <c r="I253" i="27" s="1"/>
  <c r="I274" i="27" s="1"/>
  <c r="I309" i="27" s="1"/>
  <c r="J56" i="27"/>
  <c r="J77" i="27" s="1"/>
  <c r="J112" i="27" s="1"/>
  <c r="J134" i="27" s="1"/>
  <c r="N436" i="27"/>
  <c r="N435" i="27" s="1"/>
  <c r="N399" i="27"/>
  <c r="M474" i="27"/>
  <c r="AC480" i="27"/>
  <c r="L474" i="27"/>
  <c r="AB436" i="27"/>
  <c r="AB435" i="27" s="1"/>
  <c r="AB399" i="27"/>
  <c r="K428" i="27"/>
  <c r="AI436" i="27"/>
  <c r="AI435" i="27" s="1"/>
  <c r="AI399" i="27"/>
  <c r="Z474" i="27"/>
  <c r="Z436" i="27"/>
  <c r="Z435" i="27" s="1"/>
  <c r="Z399" i="27"/>
  <c r="Q428" i="27"/>
  <c r="I436" i="27"/>
  <c r="I435" i="27" s="1"/>
  <c r="I399" i="27"/>
  <c r="H428" i="27"/>
  <c r="P480" i="27"/>
  <c r="W474" i="27"/>
  <c r="D363" i="27"/>
  <c r="D362" i="27"/>
  <c r="D361" i="27"/>
  <c r="AD428" i="27"/>
  <c r="D310" i="27"/>
  <c r="D329" i="27" s="1"/>
  <c r="C310" i="27"/>
  <c r="E330" i="27" s="1"/>
  <c r="AE480" i="27"/>
  <c r="G436" i="27"/>
  <c r="G435" i="27" s="1"/>
  <c r="G399" i="27"/>
  <c r="G240" i="27"/>
  <c r="J201" i="27"/>
  <c r="J240" i="27"/>
  <c r="F308" i="27"/>
  <c r="I105" i="27"/>
  <c r="F224" i="27"/>
  <c r="H208" i="27"/>
  <c r="H157" i="27"/>
  <c r="H156" i="27" s="1"/>
  <c r="G157" i="27"/>
  <c r="G156" i="27" s="1"/>
  <c r="F306" i="27"/>
  <c r="J149" i="27"/>
  <c r="J85" i="27"/>
  <c r="J84" i="27" s="1"/>
  <c r="K22" i="27"/>
  <c r="G197" i="27"/>
  <c r="G196" i="27" s="1"/>
  <c r="G216" i="27" s="1"/>
  <c r="G238" i="27"/>
  <c r="H214" i="27"/>
  <c r="H252" i="27" s="1"/>
  <c r="H273" i="27" s="1"/>
  <c r="F415" i="27"/>
  <c r="F387" i="27"/>
  <c r="J161" i="27"/>
  <c r="J73" i="27"/>
  <c r="J108" i="27" s="1"/>
  <c r="K31" i="27"/>
  <c r="M436" i="27"/>
  <c r="M435" i="27" s="1"/>
  <c r="M399" i="27"/>
  <c r="J428" i="27"/>
  <c r="H247" i="27"/>
  <c r="H270" i="27" s="1"/>
  <c r="G105" i="27"/>
  <c r="G69" i="27"/>
  <c r="G68" i="27" s="1"/>
  <c r="N480" i="27"/>
  <c r="U436" i="27"/>
  <c r="U435" i="27" s="1"/>
  <c r="U399" i="27"/>
  <c r="AC428" i="27"/>
  <c r="AB480" i="27"/>
  <c r="K474" i="27"/>
  <c r="AI480" i="27"/>
  <c r="Z480" i="27"/>
  <c r="Q474" i="27"/>
  <c r="I480" i="27"/>
  <c r="H474" i="27"/>
  <c r="H436" i="27"/>
  <c r="H435" i="27" s="1"/>
  <c r="H399" i="27"/>
  <c r="O428" i="27"/>
  <c r="J362" i="27"/>
  <c r="J372" i="27" s="1"/>
  <c r="J418" i="27" s="1"/>
  <c r="J361" i="27"/>
  <c r="J371" i="27" s="1"/>
  <c r="J417" i="27" s="1"/>
  <c r="J370" i="27"/>
  <c r="J369" i="27" s="1"/>
  <c r="AD474" i="27"/>
  <c r="F428" i="27"/>
  <c r="G480" i="27"/>
  <c r="D480" i="27" s="1"/>
  <c r="I169" i="27"/>
  <c r="H195" i="27"/>
  <c r="H221" i="27" s="1"/>
  <c r="H235" i="27" s="1"/>
  <c r="H259" i="27" s="1"/>
  <c r="H293" i="27" s="1"/>
  <c r="H381" i="27" s="1"/>
  <c r="H409" i="27" s="1"/>
  <c r="H449" i="27" s="1"/>
  <c r="J162" i="27"/>
  <c r="J212" i="27" s="1"/>
  <c r="J250" i="27" s="1"/>
  <c r="J271" i="27" s="1"/>
  <c r="J306" i="27" s="1"/>
  <c r="J74" i="27"/>
  <c r="J109" i="27" s="1"/>
  <c r="J131" i="27" s="1"/>
  <c r="K32" i="27"/>
  <c r="J154" i="27"/>
  <c r="J204" i="27" s="1"/>
  <c r="J242" i="27" s="1"/>
  <c r="J265" i="27" s="1"/>
  <c r="J299" i="27" s="1"/>
  <c r="K24" i="27"/>
  <c r="G224" i="27"/>
  <c r="I208" i="27"/>
  <c r="I157" i="27"/>
  <c r="I156" i="27" s="1"/>
  <c r="G246" i="27"/>
  <c r="G207" i="27"/>
  <c r="G206" i="27" s="1"/>
  <c r="I180" i="27"/>
  <c r="I67" i="27"/>
  <c r="I102" i="27" s="1"/>
  <c r="I125" i="27" s="1"/>
  <c r="J46" i="27"/>
  <c r="J160" i="27"/>
  <c r="J72" i="27"/>
  <c r="J107" i="27" s="1"/>
  <c r="J88" i="27"/>
  <c r="K30" i="27"/>
  <c r="H146" i="27"/>
  <c r="H145" i="27" s="1"/>
  <c r="H166" i="27" s="1"/>
  <c r="I228" i="27"/>
  <c r="I227" i="27" s="1"/>
  <c r="I248" i="27" s="1"/>
  <c r="H84" i="27"/>
  <c r="H90" i="27" s="1"/>
  <c r="I73" i="27"/>
  <c r="I108" i="27" s="1"/>
  <c r="G228" i="27"/>
  <c r="G227" i="27" s="1"/>
  <c r="G248" i="27" s="1"/>
  <c r="G210" i="27"/>
  <c r="J165" i="27"/>
  <c r="K35" i="27"/>
  <c r="L462" i="27"/>
  <c r="M463" i="27"/>
  <c r="G428" i="27"/>
  <c r="J168" i="27"/>
  <c r="I194" i="27"/>
  <c r="I220" i="27" s="1"/>
  <c r="I234" i="27" s="1"/>
  <c r="I258" i="27" s="1"/>
  <c r="I292" i="27" s="1"/>
  <c r="I380" i="27" s="1"/>
  <c r="I408" i="27" s="1"/>
  <c r="I448" i="27" s="1"/>
  <c r="F171" i="27"/>
  <c r="F170" i="27" s="1"/>
  <c r="F191" i="27" s="1"/>
  <c r="L450" i="27"/>
  <c r="F436" i="27"/>
  <c r="F435" i="27" s="1"/>
  <c r="F399" i="27"/>
  <c r="I370" i="27"/>
  <c r="I369" i="27" s="1"/>
  <c r="I362" i="27"/>
  <c r="I372" i="27" s="1"/>
  <c r="I418" i="27" s="1"/>
  <c r="I361" i="27"/>
  <c r="I371" i="27" s="1"/>
  <c r="I417" i="27" s="1"/>
  <c r="I416" i="27" s="1"/>
  <c r="U480" i="27"/>
  <c r="T436" i="27"/>
  <c r="T435" i="27" s="1"/>
  <c r="T399" i="27"/>
  <c r="AI428" i="27"/>
  <c r="R474" i="27"/>
  <c r="R436" i="27"/>
  <c r="R435" i="27" s="1"/>
  <c r="R399" i="27"/>
  <c r="I428" i="27"/>
  <c r="AG436" i="27"/>
  <c r="AG435" i="27" s="1"/>
  <c r="AG399" i="27"/>
  <c r="AF428" i="27"/>
  <c r="D368" i="27"/>
  <c r="K368" i="27"/>
  <c r="H480" i="27"/>
  <c r="O474" i="27"/>
  <c r="K361" i="27"/>
  <c r="F474" i="27"/>
  <c r="W436" i="27"/>
  <c r="W435" i="27" s="1"/>
  <c r="W399" i="27"/>
  <c r="N240" i="27"/>
  <c r="O226" i="27"/>
  <c r="O240" i="27" s="1"/>
  <c r="O175" i="27"/>
  <c r="O201" i="27" s="1"/>
  <c r="Q225" i="27"/>
  <c r="Q202" i="27"/>
  <c r="Q150" i="27"/>
  <c r="K187" i="27"/>
  <c r="L53" i="27"/>
  <c r="F98" i="27"/>
  <c r="F62" i="27"/>
  <c r="F61" i="27" s="1"/>
  <c r="F78" i="27" s="1"/>
  <c r="H298" i="27"/>
  <c r="I414" i="27"/>
  <c r="I386" i="27"/>
  <c r="F309" i="27"/>
  <c r="I155" i="27"/>
  <c r="I205" i="27" s="1"/>
  <c r="I243" i="27" s="1"/>
  <c r="I266" i="27" s="1"/>
  <c r="I300" i="27" s="1"/>
  <c r="J25" i="27"/>
  <c r="J172" i="27"/>
  <c r="J63" i="27"/>
  <c r="K42" i="27"/>
  <c r="H106" i="27"/>
  <c r="H130" i="27" s="1"/>
  <c r="H238" i="27"/>
  <c r="H197" i="27"/>
  <c r="H196" i="27" s="1"/>
  <c r="G247" i="27"/>
  <c r="G270" i="27" s="1"/>
  <c r="G305" i="27" s="1"/>
  <c r="F307" i="27"/>
  <c r="H223" i="27"/>
  <c r="H222" i="27" s="1"/>
  <c r="H230" i="27" s="1"/>
  <c r="H200" i="27"/>
  <c r="H239" i="27" s="1"/>
  <c r="H263" i="27" s="1"/>
  <c r="H297" i="27" s="1"/>
  <c r="I211" i="27"/>
  <c r="I249" i="27" s="1"/>
  <c r="I189" i="27"/>
  <c r="J55" i="27"/>
  <c r="I77" i="27"/>
  <c r="I112" i="27" s="1"/>
  <c r="I134" i="27" s="1"/>
  <c r="G308" i="27"/>
  <c r="H415" i="26"/>
  <c r="H387" i="26"/>
  <c r="I370" i="26"/>
  <c r="I362" i="26"/>
  <c r="I372" i="26" s="1"/>
  <c r="I418" i="26" s="1"/>
  <c r="I361" i="26"/>
  <c r="I371" i="26" s="1"/>
  <c r="I417" i="26" s="1"/>
  <c r="I363" i="26"/>
  <c r="I373" i="26" s="1"/>
  <c r="G414" i="26"/>
  <c r="G386" i="26"/>
  <c r="F414" i="26"/>
  <c r="F386" i="26"/>
  <c r="G415" i="26"/>
  <c r="G387" i="26"/>
  <c r="F415" i="26"/>
  <c r="F387" i="26"/>
  <c r="H414" i="26"/>
  <c r="H386" i="26"/>
  <c r="V478" i="26"/>
  <c r="U477" i="26"/>
  <c r="AI480" i="26"/>
  <c r="AC478" i="26"/>
  <c r="R480" i="26"/>
  <c r="L478" i="26"/>
  <c r="K477" i="26"/>
  <c r="I436" i="26"/>
  <c r="I435" i="26" s="1"/>
  <c r="I399" i="26"/>
  <c r="AA478" i="26"/>
  <c r="Z477" i="26"/>
  <c r="X480" i="26"/>
  <c r="W480" i="26"/>
  <c r="Y478" i="26"/>
  <c r="N480" i="26"/>
  <c r="P478" i="26"/>
  <c r="O477" i="26"/>
  <c r="U436" i="26"/>
  <c r="U435" i="26" s="1"/>
  <c r="U399" i="26"/>
  <c r="W478" i="26"/>
  <c r="V477" i="26"/>
  <c r="R428" i="26"/>
  <c r="AB477" i="26"/>
  <c r="AA479" i="26"/>
  <c r="Z479" i="26"/>
  <c r="P479" i="26"/>
  <c r="AF240" i="26"/>
  <c r="L240" i="26"/>
  <c r="K240" i="26"/>
  <c r="O177" i="26"/>
  <c r="N176" i="26"/>
  <c r="F201" i="26"/>
  <c r="I178" i="26"/>
  <c r="J44" i="26"/>
  <c r="I65" i="26"/>
  <c r="I100" i="26" s="1"/>
  <c r="I123" i="26" s="1"/>
  <c r="F224" i="26"/>
  <c r="F87" i="26"/>
  <c r="I171" i="26"/>
  <c r="H105" i="26"/>
  <c r="H69" i="26"/>
  <c r="H68" i="26" s="1"/>
  <c r="G470" i="26"/>
  <c r="G424" i="26"/>
  <c r="G393" i="26"/>
  <c r="H84" i="26"/>
  <c r="J161" i="26"/>
  <c r="K31" i="26"/>
  <c r="C459" i="26"/>
  <c r="D510" i="26" s="1"/>
  <c r="AB436" i="26"/>
  <c r="AB435" i="26" s="1"/>
  <c r="AB399" i="26"/>
  <c r="AA436" i="26"/>
  <c r="AA435" i="26" s="1"/>
  <c r="AA399" i="26"/>
  <c r="J436" i="26"/>
  <c r="J435" i="26" s="1"/>
  <c r="J399" i="26"/>
  <c r="I480" i="26"/>
  <c r="P436" i="26"/>
  <c r="P435" i="26" s="1"/>
  <c r="P399" i="26"/>
  <c r="Z478" i="26"/>
  <c r="Y477" i="26"/>
  <c r="O436" i="26"/>
  <c r="O435" i="26" s="1"/>
  <c r="O399" i="26"/>
  <c r="F436" i="26"/>
  <c r="F435" i="26" s="1"/>
  <c r="F399" i="26"/>
  <c r="U480" i="26"/>
  <c r="F419" i="26"/>
  <c r="F416" i="26" s="1"/>
  <c r="F398" i="26"/>
  <c r="F397" i="26" s="1"/>
  <c r="F369" i="26"/>
  <c r="N428" i="26"/>
  <c r="AG479" i="26"/>
  <c r="O479" i="26"/>
  <c r="N479" i="26"/>
  <c r="T479" i="26"/>
  <c r="I188" i="26"/>
  <c r="J54" i="26"/>
  <c r="H98" i="26"/>
  <c r="H62" i="26"/>
  <c r="H61" i="26" s="1"/>
  <c r="H78" i="26" s="1"/>
  <c r="F228" i="26"/>
  <c r="F227" i="26" s="1"/>
  <c r="F248" i="26" s="1"/>
  <c r="F210" i="26"/>
  <c r="H60" i="26"/>
  <c r="H83" i="26" s="1"/>
  <c r="H95" i="26" s="1"/>
  <c r="H118" i="26" s="1"/>
  <c r="I39" i="26"/>
  <c r="H208" i="26"/>
  <c r="H157" i="26"/>
  <c r="H156" i="26" s="1"/>
  <c r="I159" i="26"/>
  <c r="I71" i="26"/>
  <c r="J29" i="26"/>
  <c r="H471" i="26"/>
  <c r="H425" i="26"/>
  <c r="H394" i="26"/>
  <c r="F471" i="26"/>
  <c r="F425" i="26"/>
  <c r="F394" i="26"/>
  <c r="H223" i="26"/>
  <c r="H222" i="26" s="1"/>
  <c r="H200" i="26"/>
  <c r="H239" i="26" s="1"/>
  <c r="H263" i="26" s="1"/>
  <c r="H297" i="26" s="1"/>
  <c r="G308" i="26"/>
  <c r="D454" i="26"/>
  <c r="D459" i="26"/>
  <c r="N478" i="26"/>
  <c r="M477" i="26"/>
  <c r="M474" i="26" s="1"/>
  <c r="AA480" i="26"/>
  <c r="U478" i="26"/>
  <c r="J480" i="26"/>
  <c r="AI477" i="26"/>
  <c r="AG436" i="26"/>
  <c r="AG435" i="26" s="1"/>
  <c r="AG399" i="26"/>
  <c r="S478" i="26"/>
  <c r="R477" i="26"/>
  <c r="R474" i="26" s="1"/>
  <c r="P480" i="26"/>
  <c r="O480" i="26"/>
  <c r="Q478" i="26"/>
  <c r="F480" i="26"/>
  <c r="H478" i="26"/>
  <c r="G477" i="26"/>
  <c r="M436" i="26"/>
  <c r="M435" i="26" s="1"/>
  <c r="M399" i="26"/>
  <c r="O478" i="26"/>
  <c r="N477" i="26"/>
  <c r="N474" i="26" s="1"/>
  <c r="X477" i="26"/>
  <c r="X474" i="26" s="1"/>
  <c r="J428" i="26"/>
  <c r="D316" i="26"/>
  <c r="S479" i="26"/>
  <c r="I479" i="26"/>
  <c r="D310" i="26"/>
  <c r="D329" i="26" s="1"/>
  <c r="C310" i="26"/>
  <c r="E330" i="26" s="1"/>
  <c r="U479" i="26"/>
  <c r="I194" i="26"/>
  <c r="I220" i="26" s="1"/>
  <c r="I234" i="26" s="1"/>
  <c r="I258" i="26" s="1"/>
  <c r="I292" i="26" s="1"/>
  <c r="I380" i="26" s="1"/>
  <c r="I408" i="26" s="1"/>
  <c r="I448" i="26" s="1"/>
  <c r="J168" i="26"/>
  <c r="I184" i="26"/>
  <c r="J50" i="26"/>
  <c r="H309" i="26"/>
  <c r="I158" i="26"/>
  <c r="I70" i="26"/>
  <c r="J28" i="26"/>
  <c r="I27" i="26"/>
  <c r="I26" i="26" s="1"/>
  <c r="G105" i="26"/>
  <c r="G69" i="26"/>
  <c r="G68" i="26" s="1"/>
  <c r="H146" i="26"/>
  <c r="H145" i="26" s="1"/>
  <c r="H166" i="26" s="1"/>
  <c r="H87" i="26"/>
  <c r="G87" i="26"/>
  <c r="M462" i="26"/>
  <c r="N463" i="26"/>
  <c r="T436" i="26"/>
  <c r="T435" i="26" s="1"/>
  <c r="T399" i="26"/>
  <c r="S436" i="26"/>
  <c r="S435" i="26" s="1"/>
  <c r="S399" i="26"/>
  <c r="AH436" i="26"/>
  <c r="AH435" i="26" s="1"/>
  <c r="AH399" i="26"/>
  <c r="AG480" i="26"/>
  <c r="H436" i="26"/>
  <c r="H435" i="26" s="1"/>
  <c r="H399" i="26"/>
  <c r="R478" i="26"/>
  <c r="Q477" i="26"/>
  <c r="O474" i="26"/>
  <c r="G436" i="26"/>
  <c r="G435" i="26" s="1"/>
  <c r="G399" i="26"/>
  <c r="AD436" i="26"/>
  <c r="AD435" i="26" s="1"/>
  <c r="AD399" i="26"/>
  <c r="AC428" i="26"/>
  <c r="K368" i="26"/>
  <c r="D368" i="26"/>
  <c r="M480" i="26"/>
  <c r="AB428" i="26"/>
  <c r="AH428" i="26"/>
  <c r="T477" i="26"/>
  <c r="F428" i="26"/>
  <c r="R479" i="26"/>
  <c r="H479" i="26"/>
  <c r="G479" i="26"/>
  <c r="L479" i="26"/>
  <c r="H195" i="26"/>
  <c r="H221" i="26" s="1"/>
  <c r="H235" i="26" s="1"/>
  <c r="H259" i="26" s="1"/>
  <c r="H293" i="26" s="1"/>
  <c r="H381" i="26" s="1"/>
  <c r="H409" i="26" s="1"/>
  <c r="H449" i="26" s="1"/>
  <c r="I169" i="26"/>
  <c r="I180" i="26"/>
  <c r="J46" i="26"/>
  <c r="I67" i="26"/>
  <c r="I102" i="26" s="1"/>
  <c r="I125" i="26" s="1"/>
  <c r="F84" i="26"/>
  <c r="F90" i="26" s="1"/>
  <c r="F473" i="26"/>
  <c r="F427" i="26"/>
  <c r="F396" i="26"/>
  <c r="G208" i="26"/>
  <c r="G157" i="26"/>
  <c r="G156" i="26" s="1"/>
  <c r="F470" i="26"/>
  <c r="F424" i="26"/>
  <c r="F393" i="26"/>
  <c r="H238" i="26"/>
  <c r="H197" i="26"/>
  <c r="H196" i="26" s="1"/>
  <c r="I149" i="26"/>
  <c r="I85" i="26"/>
  <c r="I84" i="26" s="1"/>
  <c r="J22" i="26"/>
  <c r="F238" i="26"/>
  <c r="J165" i="26"/>
  <c r="K35" i="26"/>
  <c r="F478" i="26"/>
  <c r="S480" i="26"/>
  <c r="M478" i="26"/>
  <c r="AH480" i="26"/>
  <c r="AB478" i="26"/>
  <c r="AA477" i="26"/>
  <c r="AA474" i="26" s="1"/>
  <c r="Y436" i="26"/>
  <c r="Y435" i="26" s="1"/>
  <c r="Y399" i="26"/>
  <c r="K478" i="26"/>
  <c r="K474" i="26" s="1"/>
  <c r="J477" i="26"/>
  <c r="J474" i="26" s="1"/>
  <c r="H480" i="26"/>
  <c r="G480" i="26"/>
  <c r="I478" i="26"/>
  <c r="AD480" i="26"/>
  <c r="AF478" i="26"/>
  <c r="AE477" i="26"/>
  <c r="G478" i="26"/>
  <c r="F477" i="26"/>
  <c r="AB474" i="26"/>
  <c r="AD428" i="26"/>
  <c r="F474" i="26"/>
  <c r="K479" i="26"/>
  <c r="Y479" i="26"/>
  <c r="Y474" i="26" s="1"/>
  <c r="AF479" i="26"/>
  <c r="F479" i="26"/>
  <c r="H40" i="26"/>
  <c r="H57" i="26" s="1"/>
  <c r="I41" i="26"/>
  <c r="G98" i="26"/>
  <c r="G62" i="26"/>
  <c r="G61" i="26" s="1"/>
  <c r="G78" i="26" s="1"/>
  <c r="F308" i="26"/>
  <c r="F223" i="26"/>
  <c r="F222" i="26" s="1"/>
  <c r="F230" i="26" s="1"/>
  <c r="F200" i="26"/>
  <c r="F197" i="26" s="1"/>
  <c r="F196" i="26" s="1"/>
  <c r="I154" i="26"/>
  <c r="J24" i="26"/>
  <c r="I155" i="26"/>
  <c r="I205" i="26" s="1"/>
  <c r="I243" i="26" s="1"/>
  <c r="I266" i="26" s="1"/>
  <c r="I300" i="26" s="1"/>
  <c r="J25" i="26"/>
  <c r="I164" i="26"/>
  <c r="I76" i="26"/>
  <c r="I111" i="26" s="1"/>
  <c r="I133" i="26" s="1"/>
  <c r="J34" i="26"/>
  <c r="G166" i="26"/>
  <c r="H210" i="26"/>
  <c r="H228" i="26"/>
  <c r="H227" i="26" s="1"/>
  <c r="H248" i="26" s="1"/>
  <c r="G228" i="26"/>
  <c r="G227" i="26" s="1"/>
  <c r="G248" i="26" s="1"/>
  <c r="G210" i="26"/>
  <c r="AJ451" i="26"/>
  <c r="L436" i="26"/>
  <c r="L435" i="26" s="1"/>
  <c r="L399" i="26"/>
  <c r="K436" i="26"/>
  <c r="K435" i="26" s="1"/>
  <c r="K399" i="26"/>
  <c r="Z436" i="26"/>
  <c r="Z435" i="26" s="1"/>
  <c r="Z399" i="26"/>
  <c r="Y480" i="26"/>
  <c r="AF436" i="26"/>
  <c r="AF435" i="26" s="1"/>
  <c r="AF399" i="26"/>
  <c r="J478" i="26"/>
  <c r="I477" i="26"/>
  <c r="I474" i="26" s="1"/>
  <c r="G474" i="26"/>
  <c r="AE436" i="26"/>
  <c r="AE435" i="26" s="1"/>
  <c r="AE399" i="26"/>
  <c r="V436" i="26"/>
  <c r="V435" i="26" s="1"/>
  <c r="V399" i="26"/>
  <c r="U428" i="26"/>
  <c r="H360" i="26"/>
  <c r="T428" i="26"/>
  <c r="P477" i="26"/>
  <c r="P474" i="26" s="1"/>
  <c r="AE479" i="26"/>
  <c r="AD479" i="26"/>
  <c r="AD474" i="26" s="1"/>
  <c r="M479" i="26"/>
  <c r="M225" i="26"/>
  <c r="M202" i="26"/>
  <c r="M150" i="26"/>
  <c r="I189" i="26"/>
  <c r="J55" i="26"/>
  <c r="F98" i="26"/>
  <c r="F62" i="26"/>
  <c r="F61" i="26" s="1"/>
  <c r="I187" i="26"/>
  <c r="J53" i="26"/>
  <c r="H470" i="26"/>
  <c r="H424" i="26"/>
  <c r="H393" i="26"/>
  <c r="H247" i="26"/>
  <c r="H270" i="26" s="1"/>
  <c r="H305" i="26" s="1"/>
  <c r="G238" i="26"/>
  <c r="F106" i="26"/>
  <c r="F130" i="26" s="1"/>
  <c r="I153" i="26"/>
  <c r="I203" i="26" s="1"/>
  <c r="I241" i="26" s="1"/>
  <c r="I264" i="26" s="1"/>
  <c r="I298" i="26" s="1"/>
  <c r="J23" i="26"/>
  <c r="C454" i="26"/>
  <c r="D508" i="26" s="1"/>
  <c r="G360" i="26"/>
  <c r="D360" i="26"/>
  <c r="C363" i="26"/>
  <c r="J360" i="26"/>
  <c r="AD478" i="26"/>
  <c r="AC477" i="26"/>
  <c r="AC474" i="26" s="1"/>
  <c r="K480" i="26"/>
  <c r="Z480" i="26"/>
  <c r="T478" i="26"/>
  <c r="S477" i="26"/>
  <c r="S474" i="26" s="1"/>
  <c r="Q436" i="26"/>
  <c r="Q435" i="26" s="1"/>
  <c r="Q399" i="26"/>
  <c r="AI478" i="26"/>
  <c r="AI474" i="26" s="1"/>
  <c r="AH477" i="26"/>
  <c r="AH474" i="26" s="1"/>
  <c r="AF474" i="26"/>
  <c r="AF480" i="26"/>
  <c r="AE480" i="26"/>
  <c r="AG478" i="26"/>
  <c r="V480" i="26"/>
  <c r="X478" i="26"/>
  <c r="W477" i="26"/>
  <c r="W474" i="26" s="1"/>
  <c r="U474" i="26"/>
  <c r="AC436" i="26"/>
  <c r="AC435" i="26" s="1"/>
  <c r="AC399" i="26"/>
  <c r="AE478" i="26"/>
  <c r="AE474" i="26" s="1"/>
  <c r="AD477" i="26"/>
  <c r="T474" i="26"/>
  <c r="Z428" i="26"/>
  <c r="L477" i="26"/>
  <c r="L474" i="26" s="1"/>
  <c r="AI479" i="26"/>
  <c r="AH479" i="26"/>
  <c r="J479" i="26"/>
  <c r="X479" i="26"/>
  <c r="O152" i="26"/>
  <c r="N151" i="26"/>
  <c r="I185" i="26"/>
  <c r="I229" i="26" s="1"/>
  <c r="J51" i="26"/>
  <c r="I89" i="26"/>
  <c r="I190" i="26"/>
  <c r="I215" i="26" s="1"/>
  <c r="I253" i="26" s="1"/>
  <c r="I274" i="26" s="1"/>
  <c r="I309" i="26" s="1"/>
  <c r="J56" i="26"/>
  <c r="I183" i="26"/>
  <c r="I182" i="26" s="1"/>
  <c r="I181" i="26" s="1"/>
  <c r="I48" i="26"/>
  <c r="I47" i="26" s="1"/>
  <c r="J49" i="26"/>
  <c r="G309" i="26"/>
  <c r="J172" i="26"/>
  <c r="K42" i="26"/>
  <c r="I163" i="26"/>
  <c r="I213" i="26" s="1"/>
  <c r="I251" i="26" s="1"/>
  <c r="I272" i="26" s="1"/>
  <c r="I75" i="26"/>
  <c r="I110" i="26" s="1"/>
  <c r="I132" i="26" s="1"/>
  <c r="J33" i="26"/>
  <c r="I147" i="26"/>
  <c r="I20" i="26"/>
  <c r="I19" i="26" s="1"/>
  <c r="I36" i="26" s="1"/>
  <c r="J21" i="26"/>
  <c r="J63" i="26" s="1"/>
  <c r="F105" i="26"/>
  <c r="F69" i="26"/>
  <c r="F68" i="26" s="1"/>
  <c r="G471" i="26"/>
  <c r="G425" i="26"/>
  <c r="G394" i="26"/>
  <c r="F247" i="26"/>
  <c r="F270" i="26" s="1"/>
  <c r="F305" i="26" s="1"/>
  <c r="G84" i="26"/>
  <c r="G90" i="26" s="1"/>
  <c r="C451" i="26"/>
  <c r="D507" i="26" s="1"/>
  <c r="AI436" i="26"/>
  <c r="AI435" i="26" s="1"/>
  <c r="AI399" i="26"/>
  <c r="R436" i="26"/>
  <c r="R435" i="26" s="1"/>
  <c r="R399" i="26"/>
  <c r="Q480" i="26"/>
  <c r="X428" i="26"/>
  <c r="X436" i="26"/>
  <c r="X435" i="26" s="1"/>
  <c r="X399" i="26"/>
  <c r="AH478" i="26"/>
  <c r="AG477" i="26"/>
  <c r="AG474" i="26" s="1"/>
  <c r="W436" i="26"/>
  <c r="W435" i="26" s="1"/>
  <c r="W399" i="26"/>
  <c r="N436" i="26"/>
  <c r="N435" i="26" s="1"/>
  <c r="N399" i="26"/>
  <c r="M428" i="26"/>
  <c r="AC480" i="26"/>
  <c r="L428" i="26"/>
  <c r="AF477" i="26"/>
  <c r="H477" i="26"/>
  <c r="H474" i="26" s="1"/>
  <c r="Z474" i="26"/>
  <c r="V428" i="26"/>
  <c r="Q479" i="26"/>
  <c r="Q474" i="26" s="1"/>
  <c r="W479" i="26"/>
  <c r="V479" i="26"/>
  <c r="V474" i="26" s="1"/>
  <c r="AC479" i="26"/>
  <c r="M226" i="26"/>
  <c r="M175" i="26"/>
  <c r="J174" i="26"/>
  <c r="J224" i="26" s="1"/>
  <c r="J86" i="26"/>
  <c r="J64" i="26"/>
  <c r="J99" i="26" s="1"/>
  <c r="J122" i="26" s="1"/>
  <c r="K43" i="26"/>
  <c r="I186" i="26"/>
  <c r="I211" i="26" s="1"/>
  <c r="I249" i="26" s="1"/>
  <c r="J52" i="26"/>
  <c r="J73" i="26" s="1"/>
  <c r="J108" i="26" s="1"/>
  <c r="I179" i="26"/>
  <c r="J45" i="26"/>
  <c r="I66" i="26"/>
  <c r="I101" i="26" s="1"/>
  <c r="I124" i="26" s="1"/>
  <c r="I162" i="26"/>
  <c r="I212" i="26" s="1"/>
  <c r="I250" i="26" s="1"/>
  <c r="I271" i="26" s="1"/>
  <c r="I306" i="26" s="1"/>
  <c r="I74" i="26"/>
  <c r="I109" i="26" s="1"/>
  <c r="I131" i="26" s="1"/>
  <c r="J32" i="26"/>
  <c r="I98" i="26"/>
  <c r="I62" i="26"/>
  <c r="I61" i="26" s="1"/>
  <c r="F208" i="26"/>
  <c r="F157" i="26"/>
  <c r="F156" i="26" s="1"/>
  <c r="F166" i="26" s="1"/>
  <c r="I160" i="26"/>
  <c r="I72" i="26"/>
  <c r="I107" i="26" s="1"/>
  <c r="I88" i="26"/>
  <c r="I87" i="26" s="1"/>
  <c r="J30" i="26"/>
  <c r="H308" i="26"/>
  <c r="I59" i="26"/>
  <c r="I82" i="26" s="1"/>
  <c r="I94" i="26" s="1"/>
  <c r="I117" i="26" s="1"/>
  <c r="J38" i="26"/>
  <c r="G223" i="26"/>
  <c r="G222" i="26" s="1"/>
  <c r="G230" i="26" s="1"/>
  <c r="G200" i="26"/>
  <c r="G239" i="26" s="1"/>
  <c r="G263" i="26" s="1"/>
  <c r="G297" i="26" s="1"/>
  <c r="G415" i="25"/>
  <c r="G387" i="25"/>
  <c r="J419" i="25"/>
  <c r="J398" i="25"/>
  <c r="J397" i="25" s="1"/>
  <c r="G414" i="25"/>
  <c r="G386" i="25"/>
  <c r="F414" i="25"/>
  <c r="F386" i="25"/>
  <c r="D368" i="25"/>
  <c r="K368" i="25"/>
  <c r="AJ459" i="25"/>
  <c r="D457" i="25"/>
  <c r="Y436" i="25"/>
  <c r="Y435" i="25" s="1"/>
  <c r="Y399" i="25"/>
  <c r="AI478" i="25"/>
  <c r="AH477" i="25"/>
  <c r="X436" i="25"/>
  <c r="X435" i="25" s="1"/>
  <c r="X399" i="25"/>
  <c r="J478" i="25"/>
  <c r="I477" i="25"/>
  <c r="V436" i="25"/>
  <c r="V435" i="25" s="1"/>
  <c r="V399" i="25"/>
  <c r="U428" i="25"/>
  <c r="AA480" i="25"/>
  <c r="U478" i="25"/>
  <c r="L477" i="25"/>
  <c r="Q478" i="25"/>
  <c r="J480" i="25"/>
  <c r="O478" i="25"/>
  <c r="M477" i="25"/>
  <c r="AF399" i="25"/>
  <c r="Q428" i="25"/>
  <c r="O436" i="25"/>
  <c r="O435" i="25" s="1"/>
  <c r="O399" i="25"/>
  <c r="P477" i="25"/>
  <c r="H479" i="25"/>
  <c r="T428" i="25"/>
  <c r="W479" i="25"/>
  <c r="U480" i="25"/>
  <c r="N477" i="25"/>
  <c r="F419" i="25"/>
  <c r="F398" i="25"/>
  <c r="F397" i="25" s="1"/>
  <c r="N428" i="25"/>
  <c r="Y479" i="25"/>
  <c r="AB240" i="25"/>
  <c r="AA240" i="25"/>
  <c r="H240" i="25"/>
  <c r="I188" i="25"/>
  <c r="J54" i="25"/>
  <c r="I189" i="25"/>
  <c r="J55" i="25"/>
  <c r="F247" i="25"/>
  <c r="F270" i="25" s="1"/>
  <c r="F305" i="25" s="1"/>
  <c r="I224" i="25"/>
  <c r="I178" i="25"/>
  <c r="I65" i="25"/>
  <c r="I100" i="25" s="1"/>
  <c r="I123" i="25" s="1"/>
  <c r="J44" i="25"/>
  <c r="H309" i="25"/>
  <c r="F210" i="25"/>
  <c r="F228" i="25"/>
  <c r="F227" i="25" s="1"/>
  <c r="F248" i="25" s="1"/>
  <c r="F224" i="25"/>
  <c r="H106" i="25"/>
  <c r="H130" i="25" s="1"/>
  <c r="H59" i="25"/>
  <c r="H82" i="25" s="1"/>
  <c r="H94" i="25" s="1"/>
  <c r="H117" i="25" s="1"/>
  <c r="I38" i="25"/>
  <c r="G198" i="25"/>
  <c r="J159" i="25"/>
  <c r="K29" i="25"/>
  <c r="G208" i="25"/>
  <c r="G157" i="25"/>
  <c r="G156" i="25" s="1"/>
  <c r="AD480" i="25"/>
  <c r="AA436" i="25"/>
  <c r="AA435" i="25" s="1"/>
  <c r="AA399" i="25"/>
  <c r="W480" i="25"/>
  <c r="U436" i="25"/>
  <c r="U435" i="25" s="1"/>
  <c r="U399" i="25"/>
  <c r="H194" i="25"/>
  <c r="H220" i="25" s="1"/>
  <c r="H234" i="25" s="1"/>
  <c r="H258" i="25" s="1"/>
  <c r="H292" i="25" s="1"/>
  <c r="H380" i="25" s="1"/>
  <c r="H408" i="25" s="1"/>
  <c r="H448" i="25" s="1"/>
  <c r="I168" i="25"/>
  <c r="I246" i="25"/>
  <c r="F470" i="25"/>
  <c r="F424" i="25"/>
  <c r="F393" i="25"/>
  <c r="H238" i="25"/>
  <c r="G105" i="25"/>
  <c r="G69" i="25"/>
  <c r="G68" i="25" s="1"/>
  <c r="AE428" i="25"/>
  <c r="V480" i="25"/>
  <c r="X478" i="25"/>
  <c r="W477" i="25"/>
  <c r="S436" i="25"/>
  <c r="S435" i="25" s="1"/>
  <c r="S399" i="25"/>
  <c r="AH428" i="25"/>
  <c r="L436" i="25"/>
  <c r="L435" i="25" s="1"/>
  <c r="L399" i="25"/>
  <c r="AH436" i="25"/>
  <c r="AH435" i="25" s="1"/>
  <c r="AH399" i="25"/>
  <c r="K428" i="25"/>
  <c r="N478" i="25"/>
  <c r="AF435" i="25"/>
  <c r="S477" i="25"/>
  <c r="O480" i="25"/>
  <c r="L478" i="25"/>
  <c r="AD479" i="25"/>
  <c r="G369" i="25"/>
  <c r="M436" i="25"/>
  <c r="M435" i="25" s="1"/>
  <c r="M399" i="25"/>
  <c r="Z479" i="25"/>
  <c r="AF479" i="25"/>
  <c r="AA479" i="25"/>
  <c r="AA433" i="25"/>
  <c r="F240" i="25"/>
  <c r="I184" i="25"/>
  <c r="J50" i="25"/>
  <c r="I185" i="25"/>
  <c r="I229" i="25" s="1"/>
  <c r="I89" i="25"/>
  <c r="J51" i="25"/>
  <c r="H308" i="25"/>
  <c r="F415" i="25"/>
  <c r="F387" i="25"/>
  <c r="G98" i="25"/>
  <c r="G62" i="25"/>
  <c r="G61" i="25" s="1"/>
  <c r="G78" i="25" s="1"/>
  <c r="J158" i="25"/>
  <c r="J70" i="25"/>
  <c r="K28" i="25"/>
  <c r="I180" i="25"/>
  <c r="I67" i="25"/>
  <c r="I102" i="25" s="1"/>
  <c r="I125" i="25" s="1"/>
  <c r="J46" i="25"/>
  <c r="G307" i="25"/>
  <c r="H57" i="25"/>
  <c r="J183" i="25"/>
  <c r="K49" i="25"/>
  <c r="L174" i="25"/>
  <c r="L224" i="25" s="1"/>
  <c r="L86" i="25"/>
  <c r="M43" i="25"/>
  <c r="I71" i="25"/>
  <c r="J88" i="25"/>
  <c r="J72" i="25"/>
  <c r="J107" i="25" s="1"/>
  <c r="J160" i="25"/>
  <c r="K30" i="25"/>
  <c r="I172" i="25"/>
  <c r="I63" i="25"/>
  <c r="J42" i="25"/>
  <c r="AA478" i="25"/>
  <c r="Z477" i="25"/>
  <c r="AH478" i="25"/>
  <c r="AH474" i="25" s="1"/>
  <c r="AG477" i="25"/>
  <c r="N436" i="25"/>
  <c r="N435" i="25" s="1"/>
  <c r="N399" i="25"/>
  <c r="M428" i="25"/>
  <c r="H437" i="25"/>
  <c r="H435" i="25" s="1"/>
  <c r="H399" i="25"/>
  <c r="M478" i="25"/>
  <c r="M474" i="25" s="1"/>
  <c r="I478" i="25"/>
  <c r="AH480" i="25"/>
  <c r="G478" i="25"/>
  <c r="I428" i="25"/>
  <c r="G436" i="25"/>
  <c r="G435" i="25" s="1"/>
  <c r="G399" i="25"/>
  <c r="AF477" i="25"/>
  <c r="AF474" i="25" s="1"/>
  <c r="O479" i="25"/>
  <c r="M480" i="25"/>
  <c r="F477" i="25"/>
  <c r="AD428" i="25"/>
  <c r="D310" i="25"/>
  <c r="D329" i="25" s="1"/>
  <c r="C310" i="25"/>
  <c r="E330" i="25" s="1"/>
  <c r="Q479" i="25"/>
  <c r="AC479" i="25"/>
  <c r="H195" i="25"/>
  <c r="H221" i="25" s="1"/>
  <c r="H235" i="25" s="1"/>
  <c r="H259" i="25" s="1"/>
  <c r="H293" i="25" s="1"/>
  <c r="H381" i="25" s="1"/>
  <c r="H409" i="25" s="1"/>
  <c r="H449" i="25" s="1"/>
  <c r="I169" i="25"/>
  <c r="N226" i="25"/>
  <c r="N175" i="25"/>
  <c r="J190" i="25"/>
  <c r="K56" i="25"/>
  <c r="J186" i="25"/>
  <c r="K52" i="25"/>
  <c r="G191" i="25"/>
  <c r="G210" i="25"/>
  <c r="G228" i="25"/>
  <c r="G227" i="25" s="1"/>
  <c r="G248" i="25" s="1"/>
  <c r="F308" i="25"/>
  <c r="F473" i="25"/>
  <c r="F427" i="25"/>
  <c r="F396" i="25"/>
  <c r="F208" i="25"/>
  <c r="F157" i="25"/>
  <c r="F156" i="25" s="1"/>
  <c r="I40" i="25"/>
  <c r="I57" i="25" s="1"/>
  <c r="J41" i="25"/>
  <c r="I209" i="25"/>
  <c r="I72" i="25"/>
  <c r="I107" i="25" s="1"/>
  <c r="D362" i="25"/>
  <c r="D361" i="25"/>
  <c r="D363" i="25"/>
  <c r="I201" i="25"/>
  <c r="I214" i="25"/>
  <c r="I252" i="25" s="1"/>
  <c r="I273" i="25" s="1"/>
  <c r="P428" i="25"/>
  <c r="W428" i="25"/>
  <c r="N480" i="25"/>
  <c r="P478" i="25"/>
  <c r="O477" i="25"/>
  <c r="K436" i="25"/>
  <c r="K435" i="25" s="1"/>
  <c r="K399" i="25"/>
  <c r="Z428" i="25"/>
  <c r="AB436" i="25"/>
  <c r="AB435" i="25" s="1"/>
  <c r="AB399" i="25"/>
  <c r="Z436" i="25"/>
  <c r="Z435" i="25" s="1"/>
  <c r="Z399" i="25"/>
  <c r="AA428" i="25"/>
  <c r="F478" i="25"/>
  <c r="F474" i="25" s="1"/>
  <c r="K477" i="25"/>
  <c r="K474" i="25" s="1"/>
  <c r="I474" i="25"/>
  <c r="G480" i="25"/>
  <c r="V479" i="25"/>
  <c r="H477" i="25"/>
  <c r="L428" i="25"/>
  <c r="AB479" i="25"/>
  <c r="R479" i="25"/>
  <c r="R474" i="25" s="1"/>
  <c r="F428" i="25"/>
  <c r="S479" i="25"/>
  <c r="AG201" i="25"/>
  <c r="P177" i="25"/>
  <c r="O176" i="25"/>
  <c r="G240" i="25"/>
  <c r="H98" i="25"/>
  <c r="H62" i="25"/>
  <c r="H61" i="25" s="1"/>
  <c r="F307" i="25"/>
  <c r="H223" i="25"/>
  <c r="H222" i="25" s="1"/>
  <c r="H230" i="25" s="1"/>
  <c r="H200" i="25"/>
  <c r="H197" i="25" s="1"/>
  <c r="H196" i="25" s="1"/>
  <c r="J162" i="25"/>
  <c r="J74" i="25"/>
  <c r="J109" i="25" s="1"/>
  <c r="J131" i="25" s="1"/>
  <c r="K32" i="25"/>
  <c r="J154" i="25"/>
  <c r="K24" i="25"/>
  <c r="H306" i="25"/>
  <c r="F105" i="25"/>
  <c r="F69" i="25"/>
  <c r="F68" i="25" s="1"/>
  <c r="G106" i="25"/>
  <c r="G130" i="25" s="1"/>
  <c r="J163" i="25"/>
  <c r="J75" i="25"/>
  <c r="J110" i="25" s="1"/>
  <c r="J132" i="25" s="1"/>
  <c r="K33" i="25"/>
  <c r="L165" i="25"/>
  <c r="M35" i="25"/>
  <c r="J147" i="25"/>
  <c r="K21" i="25"/>
  <c r="I228" i="25"/>
  <c r="I227" i="25" s="1"/>
  <c r="I248" i="25" s="1"/>
  <c r="I210" i="25"/>
  <c r="I205" i="25"/>
  <c r="I243" i="25" s="1"/>
  <c r="I266" i="25" s="1"/>
  <c r="I300" i="25" s="1"/>
  <c r="AL451" i="25"/>
  <c r="S478" i="25"/>
  <c r="S474" i="25" s="1"/>
  <c r="R477" i="25"/>
  <c r="P474" i="25"/>
  <c r="Z478" i="25"/>
  <c r="Y477" i="25"/>
  <c r="Y474" i="25" s="1"/>
  <c r="F436" i="25"/>
  <c r="F435" i="25" s="1"/>
  <c r="F399" i="25"/>
  <c r="AB477" i="25"/>
  <c r="Z474" i="25"/>
  <c r="AB480" i="25"/>
  <c r="AG478" i="25"/>
  <c r="AG474" i="25" s="1"/>
  <c r="Z480" i="25"/>
  <c r="AE478" i="25"/>
  <c r="AE474" i="25" s="1"/>
  <c r="AC477" i="25"/>
  <c r="AC474" i="25" s="1"/>
  <c r="AA474" i="25"/>
  <c r="H370" i="25"/>
  <c r="C370" i="25" s="1"/>
  <c r="H362" i="25"/>
  <c r="H372" i="25" s="1"/>
  <c r="H418" i="25" s="1"/>
  <c r="H361" i="25"/>
  <c r="AG428" i="25"/>
  <c r="AE436" i="25"/>
  <c r="AE435" i="25" s="1"/>
  <c r="AE399" i="25"/>
  <c r="F416" i="25"/>
  <c r="AB428" i="25"/>
  <c r="L474" i="25"/>
  <c r="G479" i="25"/>
  <c r="AC436" i="25"/>
  <c r="AC435" i="25" s="1"/>
  <c r="AC399" i="25"/>
  <c r="AD477" i="25"/>
  <c r="AD474" i="25" s="1"/>
  <c r="P152" i="25"/>
  <c r="O151" i="25"/>
  <c r="H191" i="25"/>
  <c r="F166" i="25"/>
  <c r="I473" i="25"/>
  <c r="I427" i="25"/>
  <c r="I396" i="25"/>
  <c r="I153" i="25"/>
  <c r="I203" i="25" s="1"/>
  <c r="I241" i="25" s="1"/>
  <c r="I264" i="25" s="1"/>
  <c r="I298" i="25" s="1"/>
  <c r="J23" i="25"/>
  <c r="F98" i="25"/>
  <c r="F62" i="25"/>
  <c r="F61" i="25" s="1"/>
  <c r="F78" i="25" s="1"/>
  <c r="G309" i="25"/>
  <c r="I187" i="25"/>
  <c r="I212" i="25" s="1"/>
  <c r="I250" i="25" s="1"/>
  <c r="I271" i="25" s="1"/>
  <c r="I306" i="25" s="1"/>
  <c r="J53" i="25"/>
  <c r="H157" i="25"/>
  <c r="H156" i="25" s="1"/>
  <c r="H471" i="25"/>
  <c r="H425" i="25"/>
  <c r="H394" i="25"/>
  <c r="H415" i="25"/>
  <c r="H387" i="25"/>
  <c r="G247" i="25"/>
  <c r="G270" i="25" s="1"/>
  <c r="G305" i="25" s="1"/>
  <c r="I75" i="25"/>
  <c r="I110" i="25" s="1"/>
  <c r="I132" i="25" s="1"/>
  <c r="I87" i="25"/>
  <c r="J215" i="25"/>
  <c r="J253" i="25" s="1"/>
  <c r="J274" i="25" s="1"/>
  <c r="J309" i="25" s="1"/>
  <c r="I161" i="25"/>
  <c r="I73" i="25"/>
  <c r="I108" i="25" s="1"/>
  <c r="J31" i="25"/>
  <c r="G166" i="25"/>
  <c r="C459" i="25"/>
  <c r="D510" i="25" s="1"/>
  <c r="M462" i="25"/>
  <c r="N463" i="25"/>
  <c r="H428" i="25"/>
  <c r="O428" i="25"/>
  <c r="Q436" i="25"/>
  <c r="Q435" i="25" s="1"/>
  <c r="Q399" i="25"/>
  <c r="P436" i="25"/>
  <c r="P435" i="25" s="1"/>
  <c r="P399" i="25"/>
  <c r="F480" i="25"/>
  <c r="H478" i="25"/>
  <c r="G477" i="25"/>
  <c r="G474" i="25" s="1"/>
  <c r="AG436" i="25"/>
  <c r="AG435" i="25" s="1"/>
  <c r="AG399" i="25"/>
  <c r="AI436" i="25"/>
  <c r="AI435" i="25" s="1"/>
  <c r="AI399" i="25"/>
  <c r="R428" i="25"/>
  <c r="C316" i="25"/>
  <c r="D316" i="25"/>
  <c r="R436" i="25"/>
  <c r="R435" i="25" s="1"/>
  <c r="R399" i="25"/>
  <c r="I370" i="25"/>
  <c r="I361" i="25"/>
  <c r="I371" i="25" s="1"/>
  <c r="I417" i="25" s="1"/>
  <c r="I363" i="25"/>
  <c r="I373" i="25" s="1"/>
  <c r="I362" i="25"/>
  <c r="I372" i="25" s="1"/>
  <c r="I418" i="25" s="1"/>
  <c r="AD478" i="25"/>
  <c r="J428" i="25"/>
  <c r="AI477" i="25"/>
  <c r="AI474" i="25" s="1"/>
  <c r="I399" i="25"/>
  <c r="AE480" i="25"/>
  <c r="AB478" i="25"/>
  <c r="AB474" i="25" s="1"/>
  <c r="G419" i="25"/>
  <c r="G398" i="25"/>
  <c r="G397" i="25" s="1"/>
  <c r="N479" i="25"/>
  <c r="N474" i="25" s="1"/>
  <c r="X477" i="25"/>
  <c r="X474" i="25" s="1"/>
  <c r="AC480" i="25"/>
  <c r="T479" i="25"/>
  <c r="J479" i="25"/>
  <c r="V428" i="25"/>
  <c r="I479" i="25"/>
  <c r="M479" i="25"/>
  <c r="K479" i="25"/>
  <c r="AG240" i="25"/>
  <c r="N225" i="25"/>
  <c r="N202" i="25"/>
  <c r="N150" i="25"/>
  <c r="N201" i="25" s="1"/>
  <c r="H228" i="25"/>
  <c r="H227" i="25" s="1"/>
  <c r="H248" i="25" s="1"/>
  <c r="H210" i="25"/>
  <c r="F238" i="25"/>
  <c r="F197" i="25"/>
  <c r="F196" i="25" s="1"/>
  <c r="G90" i="25"/>
  <c r="F171" i="25"/>
  <c r="F170" i="25" s="1"/>
  <c r="F191" i="25" s="1"/>
  <c r="F84" i="25"/>
  <c r="F90" i="25" s="1"/>
  <c r="I179" i="25"/>
  <c r="I204" i="25" s="1"/>
  <c r="I242" i="25" s="1"/>
  <c r="I265" i="25" s="1"/>
  <c r="I66" i="25"/>
  <c r="I101" i="25" s="1"/>
  <c r="I124" i="25" s="1"/>
  <c r="J45" i="25"/>
  <c r="H208" i="25"/>
  <c r="I213" i="25"/>
  <c r="I251" i="25" s="1"/>
  <c r="I272" i="25" s="1"/>
  <c r="I307" i="25" s="1"/>
  <c r="J164" i="25"/>
  <c r="J76" i="25"/>
  <c r="J111" i="25" s="1"/>
  <c r="J133" i="25" s="1"/>
  <c r="K34" i="25"/>
  <c r="I198" i="25"/>
  <c r="I146" i="25"/>
  <c r="I145" i="25" s="1"/>
  <c r="J436" i="25"/>
  <c r="J435" i="25" s="1"/>
  <c r="J399" i="25"/>
  <c r="G416" i="25"/>
  <c r="AI479" i="25"/>
  <c r="AI433" i="25"/>
  <c r="AI428" i="25" s="1"/>
  <c r="I105" i="25"/>
  <c r="I69" i="25"/>
  <c r="I68" i="25" s="1"/>
  <c r="H105" i="25"/>
  <c r="H69" i="25"/>
  <c r="H68" i="25" s="1"/>
  <c r="G470" i="25"/>
  <c r="G424" i="25"/>
  <c r="G393" i="25"/>
  <c r="D459" i="25"/>
  <c r="K450" i="25"/>
  <c r="K478" i="25"/>
  <c r="J477" i="25"/>
  <c r="H474" i="25"/>
  <c r="R478" i="25"/>
  <c r="Q477" i="25"/>
  <c r="Q474" i="25" s="1"/>
  <c r="O474" i="25"/>
  <c r="AD436" i="25"/>
  <c r="AD435" i="25" s="1"/>
  <c r="AD399" i="25"/>
  <c r="AI480" i="25"/>
  <c r="AC478" i="25"/>
  <c r="T477" i="25"/>
  <c r="T474" i="25" s="1"/>
  <c r="T436" i="25"/>
  <c r="T435" i="25" s="1"/>
  <c r="T399" i="25"/>
  <c r="Y478" i="25"/>
  <c r="R480" i="25"/>
  <c r="W478" i="25"/>
  <c r="W474" i="25" s="1"/>
  <c r="U477" i="25"/>
  <c r="U474" i="25" s="1"/>
  <c r="S428" i="25"/>
  <c r="J362" i="25"/>
  <c r="J372" i="25" s="1"/>
  <c r="J418" i="25" s="1"/>
  <c r="J370" i="25"/>
  <c r="J369" i="25" s="1"/>
  <c r="J361" i="25"/>
  <c r="J371" i="25" s="1"/>
  <c r="J417" i="25" s="1"/>
  <c r="J416" i="25" s="1"/>
  <c r="J474" i="25"/>
  <c r="Y428" i="25"/>
  <c r="I435" i="25"/>
  <c r="W436" i="25"/>
  <c r="W435" i="25" s="1"/>
  <c r="W399" i="25"/>
  <c r="X479" i="25"/>
  <c r="AE479" i="25"/>
  <c r="V477" i="25"/>
  <c r="V474" i="25" s="1"/>
  <c r="AI240" i="25"/>
  <c r="J240" i="25"/>
  <c r="H239" i="25"/>
  <c r="H263" i="25" s="1"/>
  <c r="H297" i="25" s="1"/>
  <c r="J77" i="25"/>
  <c r="J112" i="25" s="1"/>
  <c r="J134" i="25" s="1"/>
  <c r="H87" i="25"/>
  <c r="H90" i="25" s="1"/>
  <c r="G308" i="25"/>
  <c r="G223" i="25"/>
  <c r="G222" i="25" s="1"/>
  <c r="G230" i="25" s="1"/>
  <c r="G200" i="25"/>
  <c r="G239" i="25" s="1"/>
  <c r="G263" i="25" s="1"/>
  <c r="G297" i="25" s="1"/>
  <c r="H60" i="25"/>
  <c r="H83" i="25" s="1"/>
  <c r="H95" i="25" s="1"/>
  <c r="H118" i="25" s="1"/>
  <c r="I39" i="25"/>
  <c r="F223" i="25"/>
  <c r="F222" i="25" s="1"/>
  <c r="F230" i="25" s="1"/>
  <c r="F200" i="25"/>
  <c r="F239" i="25" s="1"/>
  <c r="F263" i="25" s="1"/>
  <c r="F297" i="25" s="1"/>
  <c r="H299" i="25"/>
  <c r="H146" i="25"/>
  <c r="H145" i="25" s="1"/>
  <c r="H166" i="25" s="1"/>
  <c r="I149" i="25"/>
  <c r="I85" i="25"/>
  <c r="I84" i="25" s="1"/>
  <c r="I90" i="25" s="1"/>
  <c r="J22" i="25"/>
  <c r="J155" i="25"/>
  <c r="K25" i="25"/>
  <c r="I76" i="25"/>
  <c r="I111" i="25" s="1"/>
  <c r="I133" i="25" s="1"/>
  <c r="G471" i="24"/>
  <c r="G425" i="24"/>
  <c r="G394" i="24"/>
  <c r="G415" i="24"/>
  <c r="G387" i="24"/>
  <c r="H414" i="24"/>
  <c r="H386" i="24"/>
  <c r="G414" i="24"/>
  <c r="G386" i="24"/>
  <c r="G473" i="24"/>
  <c r="G427" i="24"/>
  <c r="G396" i="24"/>
  <c r="H362" i="24"/>
  <c r="H372" i="24" s="1"/>
  <c r="H418" i="24" s="1"/>
  <c r="H361" i="24"/>
  <c r="H370" i="24"/>
  <c r="F471" i="24"/>
  <c r="F425" i="24"/>
  <c r="F394" i="24"/>
  <c r="F415" i="24"/>
  <c r="F387" i="24"/>
  <c r="I470" i="24"/>
  <c r="I424" i="24"/>
  <c r="I393" i="24"/>
  <c r="F414" i="24"/>
  <c r="F386" i="24"/>
  <c r="R436" i="24"/>
  <c r="R435" i="24" s="1"/>
  <c r="R399" i="24"/>
  <c r="Y480" i="24"/>
  <c r="AF480" i="24"/>
  <c r="K368" i="24"/>
  <c r="D368" i="24"/>
  <c r="M480" i="24"/>
  <c r="Y478" i="24"/>
  <c r="X477" i="24"/>
  <c r="G436" i="24"/>
  <c r="G435" i="24" s="1"/>
  <c r="G399" i="24"/>
  <c r="F480" i="24"/>
  <c r="AB477" i="24"/>
  <c r="T478" i="24"/>
  <c r="S477" i="24"/>
  <c r="AA436" i="24"/>
  <c r="AA435" i="24" s="1"/>
  <c r="AA399" i="24"/>
  <c r="X428" i="24"/>
  <c r="I360" i="24"/>
  <c r="G428" i="24"/>
  <c r="N479" i="24"/>
  <c r="F240" i="24"/>
  <c r="F208" i="24"/>
  <c r="F157" i="24"/>
  <c r="F156" i="24" s="1"/>
  <c r="G470" i="24"/>
  <c r="G424" i="24"/>
  <c r="G393" i="24"/>
  <c r="I299" i="24"/>
  <c r="K38" i="24"/>
  <c r="J59" i="24"/>
  <c r="J82" i="24" s="1"/>
  <c r="J94" i="24" s="1"/>
  <c r="J117" i="24" s="1"/>
  <c r="H238" i="24"/>
  <c r="H84" i="24"/>
  <c r="H90" i="24" s="1"/>
  <c r="M462" i="24"/>
  <c r="N463" i="24"/>
  <c r="R480" i="24"/>
  <c r="Q436" i="24"/>
  <c r="Q435" i="24" s="1"/>
  <c r="Q399" i="24"/>
  <c r="X399" i="24"/>
  <c r="X436" i="24"/>
  <c r="X435" i="24" s="1"/>
  <c r="H478" i="24"/>
  <c r="G477" i="24"/>
  <c r="G474" i="24" s="1"/>
  <c r="G480" i="24"/>
  <c r="O478" i="24"/>
  <c r="N477" i="24"/>
  <c r="AD436" i="24"/>
  <c r="AD435" i="24" s="1"/>
  <c r="AD399" i="24"/>
  <c r="F478" i="24"/>
  <c r="I428" i="24"/>
  <c r="AA480" i="24"/>
  <c r="AA478" i="24"/>
  <c r="Z477" i="24"/>
  <c r="Z474" i="24" s="1"/>
  <c r="J478" i="24"/>
  <c r="I477" i="24"/>
  <c r="J479" i="24"/>
  <c r="Y479" i="24"/>
  <c r="X479" i="24"/>
  <c r="W479" i="24"/>
  <c r="D310" i="24"/>
  <c r="D329" i="24" s="1"/>
  <c r="C310" i="24"/>
  <c r="E330" i="24" s="1"/>
  <c r="U479" i="24"/>
  <c r="L479" i="24"/>
  <c r="K479" i="24"/>
  <c r="I98" i="24"/>
  <c r="H307" i="24"/>
  <c r="J165" i="24"/>
  <c r="K35" i="24"/>
  <c r="H60" i="24"/>
  <c r="H83" i="24" s="1"/>
  <c r="H95" i="24" s="1"/>
  <c r="H118" i="24" s="1"/>
  <c r="I39" i="24"/>
  <c r="H105" i="24"/>
  <c r="H69" i="24"/>
  <c r="H68" i="24" s="1"/>
  <c r="G105" i="24"/>
  <c r="G69" i="24"/>
  <c r="G68" i="24" s="1"/>
  <c r="I153" i="24"/>
  <c r="J23" i="24"/>
  <c r="J159" i="24"/>
  <c r="K29" i="24"/>
  <c r="H223" i="24"/>
  <c r="H200" i="24"/>
  <c r="AB399" i="24"/>
  <c r="AB436" i="24"/>
  <c r="AB435" i="24" s="1"/>
  <c r="J436" i="24"/>
  <c r="J435" i="24" s="1"/>
  <c r="J399" i="24"/>
  <c r="Q480" i="24"/>
  <c r="X480" i="24"/>
  <c r="Q478" i="24"/>
  <c r="P477" i="24"/>
  <c r="AC428" i="24"/>
  <c r="AE436" i="24"/>
  <c r="AE435" i="24" s="1"/>
  <c r="AE399" i="24"/>
  <c r="AB428" i="24"/>
  <c r="AD480" i="24"/>
  <c r="S428" i="24"/>
  <c r="AC478" i="24"/>
  <c r="T477" i="24"/>
  <c r="L478" i="24"/>
  <c r="K477" i="24"/>
  <c r="S436" i="24"/>
  <c r="S435" i="24" s="1"/>
  <c r="S399" i="24"/>
  <c r="P428" i="24"/>
  <c r="AE428" i="24"/>
  <c r="AD479" i="24"/>
  <c r="H194" i="24"/>
  <c r="H220" i="24" s="1"/>
  <c r="H234" i="24" s="1"/>
  <c r="H258" i="24" s="1"/>
  <c r="H292" i="24" s="1"/>
  <c r="H380" i="24" s="1"/>
  <c r="H408" i="24" s="1"/>
  <c r="H448" i="24" s="1"/>
  <c r="I168" i="24"/>
  <c r="H201" i="24"/>
  <c r="H239" i="24" s="1"/>
  <c r="H263" i="24" s="1"/>
  <c r="H297" i="24" s="1"/>
  <c r="I184" i="24"/>
  <c r="J50" i="24"/>
  <c r="J71" i="24" s="1"/>
  <c r="J106" i="24" s="1"/>
  <c r="J130" i="24" s="1"/>
  <c r="G191" i="24"/>
  <c r="G228" i="24"/>
  <c r="G227" i="24" s="1"/>
  <c r="G210" i="24"/>
  <c r="K183" i="24"/>
  <c r="L49" i="24"/>
  <c r="H208" i="24"/>
  <c r="H157" i="24"/>
  <c r="H156" i="24" s="1"/>
  <c r="G208" i="24"/>
  <c r="G157" i="24"/>
  <c r="G156" i="24" s="1"/>
  <c r="H298" i="24"/>
  <c r="I71" i="24"/>
  <c r="I106" i="24" s="1"/>
  <c r="I130" i="24" s="1"/>
  <c r="J158" i="24"/>
  <c r="J70" i="24"/>
  <c r="K28" i="24"/>
  <c r="I149" i="24"/>
  <c r="I85" i="24"/>
  <c r="I84" i="24" s="1"/>
  <c r="J22" i="24"/>
  <c r="F166" i="24"/>
  <c r="J480" i="24"/>
  <c r="I436" i="24"/>
  <c r="I435" i="24" s="1"/>
  <c r="I399" i="24"/>
  <c r="P436" i="24"/>
  <c r="P435" i="24" s="1"/>
  <c r="P399" i="24"/>
  <c r="AC436" i="24"/>
  <c r="AC435" i="24" s="1"/>
  <c r="AC399" i="24"/>
  <c r="F428" i="24"/>
  <c r="AF478" i="24"/>
  <c r="AE477" i="24"/>
  <c r="AE480" i="24"/>
  <c r="G478" i="24"/>
  <c r="F477" i="24"/>
  <c r="V436" i="24"/>
  <c r="V435" i="24" s="1"/>
  <c r="V399" i="24"/>
  <c r="AD478" i="24"/>
  <c r="AC477" i="24"/>
  <c r="AC474" i="24" s="1"/>
  <c r="J428" i="24"/>
  <c r="AG428" i="24"/>
  <c r="S480" i="24"/>
  <c r="S478" i="24"/>
  <c r="S474" i="24" s="1"/>
  <c r="R477" i="24"/>
  <c r="R474" i="24" s="1"/>
  <c r="AH478" i="24"/>
  <c r="AG477" i="24"/>
  <c r="AH479" i="24"/>
  <c r="Q479" i="24"/>
  <c r="P479" i="24"/>
  <c r="O479" i="24"/>
  <c r="F479" i="24"/>
  <c r="AB479" i="24"/>
  <c r="AI479" i="24"/>
  <c r="M226" i="24"/>
  <c r="M175" i="24"/>
  <c r="F306" i="24"/>
  <c r="G98" i="24"/>
  <c r="G62" i="24"/>
  <c r="G61" i="24" s="1"/>
  <c r="G78" i="24" s="1"/>
  <c r="H472" i="24"/>
  <c r="H426" i="24"/>
  <c r="H395" i="24"/>
  <c r="I48" i="24"/>
  <c r="I47" i="24" s="1"/>
  <c r="H309" i="24"/>
  <c r="F228" i="24"/>
  <c r="F227" i="24" s="1"/>
  <c r="F210" i="24"/>
  <c r="G106" i="24"/>
  <c r="G130" i="24" s="1"/>
  <c r="I20" i="24"/>
  <c r="I19" i="24" s="1"/>
  <c r="I36" i="24" s="1"/>
  <c r="I209" i="24"/>
  <c r="G166" i="24"/>
  <c r="F238" i="24"/>
  <c r="T436" i="24"/>
  <c r="T435" i="24" s="1"/>
  <c r="T399" i="24"/>
  <c r="AH436" i="24"/>
  <c r="AH435" i="24" s="1"/>
  <c r="AH399" i="24"/>
  <c r="I480" i="24"/>
  <c r="P480" i="24"/>
  <c r="AC480" i="24"/>
  <c r="I478" i="24"/>
  <c r="H477" i="24"/>
  <c r="F474" i="24"/>
  <c r="F419" i="24"/>
  <c r="F398" i="24"/>
  <c r="F397" i="24" s="1"/>
  <c r="F369" i="24"/>
  <c r="W436" i="24"/>
  <c r="W435" i="24" s="1"/>
  <c r="W399" i="24"/>
  <c r="V480" i="24"/>
  <c r="U478" i="24"/>
  <c r="L477" i="24"/>
  <c r="AI477" i="24"/>
  <c r="K436" i="24"/>
  <c r="K435" i="24" s="1"/>
  <c r="K399" i="24"/>
  <c r="H428" i="24"/>
  <c r="W428" i="24"/>
  <c r="M479" i="24"/>
  <c r="O177" i="24"/>
  <c r="N176" i="24"/>
  <c r="I180" i="24"/>
  <c r="I67" i="24"/>
  <c r="I102" i="24" s="1"/>
  <c r="I125" i="24" s="1"/>
  <c r="J46" i="24"/>
  <c r="J160" i="24"/>
  <c r="J72" i="24"/>
  <c r="J107" i="24" s="1"/>
  <c r="J88" i="24"/>
  <c r="K30" i="24"/>
  <c r="I189" i="24"/>
  <c r="I214" i="24" s="1"/>
  <c r="I252" i="24" s="1"/>
  <c r="I273" i="24" s="1"/>
  <c r="J55" i="24"/>
  <c r="F98" i="24"/>
  <c r="F62" i="24"/>
  <c r="F61" i="24" s="1"/>
  <c r="I215" i="24"/>
  <c r="I253" i="24" s="1"/>
  <c r="I274" i="24" s="1"/>
  <c r="I309" i="24" s="1"/>
  <c r="I190" i="24"/>
  <c r="J56" i="24"/>
  <c r="K179" i="24"/>
  <c r="L45" i="24"/>
  <c r="F309" i="24"/>
  <c r="F84" i="24"/>
  <c r="F90" i="24" s="1"/>
  <c r="I105" i="24"/>
  <c r="G238" i="24"/>
  <c r="I155" i="24"/>
  <c r="I205" i="24" s="1"/>
  <c r="I243" i="24" s="1"/>
  <c r="I266" i="24" s="1"/>
  <c r="I300" i="24" s="1"/>
  <c r="J25" i="24"/>
  <c r="AH480" i="24"/>
  <c r="AG436" i="24"/>
  <c r="AG435" i="24" s="1"/>
  <c r="AG399" i="24"/>
  <c r="H436" i="24"/>
  <c r="H435" i="24" s="1"/>
  <c r="H399" i="24"/>
  <c r="U436" i="24"/>
  <c r="U435" i="24" s="1"/>
  <c r="U399" i="24"/>
  <c r="X478" i="24"/>
  <c r="X474" i="24" s="1"/>
  <c r="W477" i="24"/>
  <c r="W474" i="24" s="1"/>
  <c r="W480" i="24"/>
  <c r="AE478" i="24"/>
  <c r="AE474" i="24" s="1"/>
  <c r="AD477" i="24"/>
  <c r="N436" i="24"/>
  <c r="N435" i="24" s="1"/>
  <c r="N399" i="24"/>
  <c r="V478" i="24"/>
  <c r="U477" i="24"/>
  <c r="U474" i="24" s="1"/>
  <c r="Y428" i="24"/>
  <c r="AI436" i="24"/>
  <c r="AI435" i="24" s="1"/>
  <c r="AI399" i="24"/>
  <c r="K480" i="24"/>
  <c r="K478" i="24"/>
  <c r="K474" i="24" s="1"/>
  <c r="J477" i="24"/>
  <c r="J474" i="24" s="1"/>
  <c r="H474" i="24"/>
  <c r="Z478" i="24"/>
  <c r="Y477" i="24"/>
  <c r="Z479" i="24"/>
  <c r="I479" i="24"/>
  <c r="I474" i="24" s="1"/>
  <c r="H479" i="24"/>
  <c r="G479" i="24"/>
  <c r="V479" i="24"/>
  <c r="AA479" i="24"/>
  <c r="H240" i="24"/>
  <c r="AI240" i="24"/>
  <c r="AH240" i="24"/>
  <c r="M225" i="24"/>
  <c r="M202" i="24"/>
  <c r="M150" i="24"/>
  <c r="M201" i="24" s="1"/>
  <c r="J172" i="24"/>
  <c r="J63" i="24"/>
  <c r="K42" i="24"/>
  <c r="H98" i="24"/>
  <c r="H62" i="24"/>
  <c r="H61" i="24" s="1"/>
  <c r="H78" i="24" s="1"/>
  <c r="I228" i="24"/>
  <c r="I227" i="24" s="1"/>
  <c r="I248" i="24" s="1"/>
  <c r="I185" i="24"/>
  <c r="I229" i="24" s="1"/>
  <c r="I89" i="24"/>
  <c r="I87" i="24" s="1"/>
  <c r="J51" i="24"/>
  <c r="M188" i="24"/>
  <c r="N54" i="24"/>
  <c r="I178" i="24"/>
  <c r="J44" i="24"/>
  <c r="I65" i="24"/>
  <c r="I100" i="24" s="1"/>
  <c r="I123" i="24" s="1"/>
  <c r="F308" i="24"/>
  <c r="F223" i="24"/>
  <c r="F222" i="24" s="1"/>
  <c r="F230" i="24" s="1"/>
  <c r="F200" i="24"/>
  <c r="F239" i="24" s="1"/>
  <c r="F263" i="24" s="1"/>
  <c r="F297" i="24" s="1"/>
  <c r="I208" i="24"/>
  <c r="J163" i="24"/>
  <c r="J213" i="24" s="1"/>
  <c r="J251" i="24" s="1"/>
  <c r="J272" i="24" s="1"/>
  <c r="J75" i="24"/>
  <c r="J110" i="24" s="1"/>
  <c r="J132" i="24" s="1"/>
  <c r="K33" i="24"/>
  <c r="H300" i="24"/>
  <c r="AJ459" i="24"/>
  <c r="AL451" i="24"/>
  <c r="L399" i="24"/>
  <c r="L436" i="24"/>
  <c r="L435" i="24" s="1"/>
  <c r="Z436" i="24"/>
  <c r="Z435" i="24" s="1"/>
  <c r="Z399" i="24"/>
  <c r="AG480" i="24"/>
  <c r="H480" i="24"/>
  <c r="U480" i="24"/>
  <c r="AG478" i="24"/>
  <c r="AG474" i="24" s="1"/>
  <c r="AF477" i="24"/>
  <c r="AD474" i="24"/>
  <c r="O436" i="24"/>
  <c r="O435" i="24" s="1"/>
  <c r="O399" i="24"/>
  <c r="N480" i="24"/>
  <c r="M478" i="24"/>
  <c r="AH474" i="24"/>
  <c r="AB478" i="24"/>
  <c r="AB474" i="24" s="1"/>
  <c r="AA477" i="24"/>
  <c r="AA474" i="24" s="1"/>
  <c r="Y474" i="24"/>
  <c r="AI480" i="24"/>
  <c r="AF428" i="24"/>
  <c r="O428" i="24"/>
  <c r="C316" i="24"/>
  <c r="AC479" i="24"/>
  <c r="T479" i="24"/>
  <c r="T474" i="24" s="1"/>
  <c r="H195" i="24"/>
  <c r="H221" i="24" s="1"/>
  <c r="H235" i="24" s="1"/>
  <c r="H259" i="24" s="1"/>
  <c r="H293" i="24" s="1"/>
  <c r="H381" i="24" s="1"/>
  <c r="H409" i="24" s="1"/>
  <c r="H449" i="24" s="1"/>
  <c r="I169" i="24"/>
  <c r="O152" i="24"/>
  <c r="N151" i="24"/>
  <c r="H40" i="24"/>
  <c r="H57" i="24" s="1"/>
  <c r="I41" i="24"/>
  <c r="H247" i="24"/>
  <c r="H270" i="24" s="1"/>
  <c r="H305" i="24" s="1"/>
  <c r="J174" i="24"/>
  <c r="J224" i="24" s="1"/>
  <c r="J86" i="24"/>
  <c r="J64" i="24"/>
  <c r="J99" i="24" s="1"/>
  <c r="J122" i="24" s="1"/>
  <c r="K43" i="24"/>
  <c r="H228" i="24"/>
  <c r="H227" i="24" s="1"/>
  <c r="H248" i="24" s="1"/>
  <c r="H210" i="24"/>
  <c r="G308" i="24"/>
  <c r="K187" i="24"/>
  <c r="L53" i="24"/>
  <c r="J162" i="24"/>
  <c r="J212" i="24" s="1"/>
  <c r="J250" i="24" s="1"/>
  <c r="J271" i="24" s="1"/>
  <c r="J306" i="24" s="1"/>
  <c r="J74" i="24"/>
  <c r="J109" i="24" s="1"/>
  <c r="J131" i="24" s="1"/>
  <c r="K32" i="24"/>
  <c r="H470" i="24"/>
  <c r="H424" i="24"/>
  <c r="H393" i="24"/>
  <c r="J147" i="24"/>
  <c r="J20" i="24"/>
  <c r="J19" i="24" s="1"/>
  <c r="K21" i="24"/>
  <c r="G84" i="24"/>
  <c r="G90" i="24" s="1"/>
  <c r="C459" i="24"/>
  <c r="D510" i="24" s="1"/>
  <c r="G360" i="24"/>
  <c r="D360" i="24"/>
  <c r="C363" i="24"/>
  <c r="J360" i="24"/>
  <c r="Z480" i="24"/>
  <c r="Y436" i="24"/>
  <c r="Y435" i="24" s="1"/>
  <c r="Y399" i="24"/>
  <c r="AF399" i="24"/>
  <c r="AF436" i="24"/>
  <c r="AF435" i="24" s="1"/>
  <c r="M436" i="24"/>
  <c r="M435" i="24" s="1"/>
  <c r="M399" i="24"/>
  <c r="V428" i="24"/>
  <c r="P478" i="24"/>
  <c r="P474" i="24" s="1"/>
  <c r="O477" i="24"/>
  <c r="M474" i="24"/>
  <c r="O480" i="24"/>
  <c r="W478" i="24"/>
  <c r="V477" i="24"/>
  <c r="V474" i="24" s="1"/>
  <c r="L474" i="24"/>
  <c r="F436" i="24"/>
  <c r="F435" i="24" s="1"/>
  <c r="F399" i="24"/>
  <c r="N478" i="24"/>
  <c r="N474" i="24" s="1"/>
  <c r="M477" i="24"/>
  <c r="AI474" i="24"/>
  <c r="F416" i="24"/>
  <c r="Z428" i="24"/>
  <c r="Q428" i="24"/>
  <c r="AI478" i="24"/>
  <c r="AH477" i="24"/>
  <c r="AF474" i="24"/>
  <c r="R478" i="24"/>
  <c r="Q477" i="24"/>
  <c r="Q474" i="24" s="1"/>
  <c r="O474" i="24"/>
  <c r="R479" i="24"/>
  <c r="AG479" i="24"/>
  <c r="AF479" i="24"/>
  <c r="AE479" i="24"/>
  <c r="AC240" i="24"/>
  <c r="AB240" i="24"/>
  <c r="AA240" i="24"/>
  <c r="J240" i="24"/>
  <c r="J164" i="24"/>
  <c r="J76" i="24"/>
  <c r="J111" i="24" s="1"/>
  <c r="J133" i="24" s="1"/>
  <c r="K34" i="24"/>
  <c r="F105" i="24"/>
  <c r="F69" i="24"/>
  <c r="F68" i="24" s="1"/>
  <c r="I171" i="24"/>
  <c r="I170" i="24" s="1"/>
  <c r="I161" i="24"/>
  <c r="I211" i="24" s="1"/>
  <c r="I249" i="24" s="1"/>
  <c r="I73" i="24"/>
  <c r="I108" i="24" s="1"/>
  <c r="J31" i="24"/>
  <c r="J27" i="24" s="1"/>
  <c r="J26" i="24" s="1"/>
  <c r="I186" i="24"/>
  <c r="J52" i="24"/>
  <c r="H224" i="24"/>
  <c r="J154" i="24"/>
  <c r="J204" i="24" s="1"/>
  <c r="J242" i="24" s="1"/>
  <c r="J265" i="24" s="1"/>
  <c r="J299" i="24" s="1"/>
  <c r="K24" i="24"/>
  <c r="H36" i="24"/>
  <c r="I238" i="24"/>
  <c r="H146" i="24"/>
  <c r="H145" i="24" s="1"/>
  <c r="H166" i="24" s="1"/>
  <c r="I471" i="24"/>
  <c r="I425" i="24"/>
  <c r="I394" i="24"/>
  <c r="G223" i="24"/>
  <c r="G222" i="24" s="1"/>
  <c r="G230" i="24" s="1"/>
  <c r="G200" i="24"/>
  <c r="G239" i="24" s="1"/>
  <c r="G263" i="24" s="1"/>
  <c r="G297" i="24" s="1"/>
  <c r="G435" i="43"/>
  <c r="G299" i="43"/>
  <c r="G386" i="43" s="1"/>
  <c r="G96" i="43"/>
  <c r="G113" i="43" s="1"/>
  <c r="G128" i="43"/>
  <c r="G127" i="43" s="1"/>
  <c r="G392" i="43"/>
  <c r="G469" i="43"/>
  <c r="G423" i="43"/>
  <c r="G426" i="43"/>
  <c r="G395" i="43"/>
  <c r="G472" i="43"/>
  <c r="G425" i="43"/>
  <c r="G394" i="43"/>
  <c r="G471" i="43"/>
  <c r="G57" i="43"/>
  <c r="G120" i="43"/>
  <c r="G119" i="43" s="1"/>
  <c r="G473" i="43"/>
  <c r="G427" i="43"/>
  <c r="G396" i="43"/>
  <c r="G262" i="43"/>
  <c r="G207" i="43"/>
  <c r="G206" i="43" s="1"/>
  <c r="G246" i="43"/>
  <c r="G399" i="43"/>
  <c r="G201" i="43"/>
  <c r="G223" i="43"/>
  <c r="G222" i="43" s="1"/>
  <c r="G230" i="43" s="1"/>
  <c r="G428" i="43"/>
  <c r="G69" i="43"/>
  <c r="G68" i="43" s="1"/>
  <c r="G78" i="43" s="1"/>
  <c r="G306" i="43"/>
  <c r="L19" i="45"/>
  <c r="L152" i="43"/>
  <c r="M152" i="43" s="1"/>
  <c r="N152" i="43" s="1"/>
  <c r="O152" i="43" s="1"/>
  <c r="P152" i="43" s="1"/>
  <c r="Q152" i="43" s="1"/>
  <c r="R152" i="43" s="1"/>
  <c r="S152" i="43" s="1"/>
  <c r="T152" i="43" s="1"/>
  <c r="U152" i="43" s="1"/>
  <c r="V152" i="43" s="1"/>
  <c r="W152" i="43" s="1"/>
  <c r="X152" i="43" s="1"/>
  <c r="Y152" i="43" s="1"/>
  <c r="Z152" i="43" s="1"/>
  <c r="D474" i="35" l="1"/>
  <c r="C474" i="35"/>
  <c r="D517" i="35" s="1"/>
  <c r="I470" i="35"/>
  <c r="I424" i="35"/>
  <c r="I393" i="35"/>
  <c r="I213" i="35"/>
  <c r="I251" i="35" s="1"/>
  <c r="I272" i="35" s="1"/>
  <c r="I307" i="35" s="1"/>
  <c r="G418" i="35"/>
  <c r="C372" i="35"/>
  <c r="K159" i="35"/>
  <c r="L29" i="35"/>
  <c r="J165" i="35"/>
  <c r="J77" i="35"/>
  <c r="J112" i="35" s="1"/>
  <c r="J134" i="35" s="1"/>
  <c r="K35" i="35"/>
  <c r="I97" i="35"/>
  <c r="I96" i="35" s="1"/>
  <c r="I121" i="35"/>
  <c r="I120" i="35" s="1"/>
  <c r="I119" i="35" s="1"/>
  <c r="I60" i="35"/>
  <c r="I83" i="35" s="1"/>
  <c r="I95" i="35" s="1"/>
  <c r="I118" i="35" s="1"/>
  <c r="J39" i="35"/>
  <c r="F239" i="35"/>
  <c r="F263" i="35" s="1"/>
  <c r="F297" i="35" s="1"/>
  <c r="L160" i="35"/>
  <c r="L88" i="35"/>
  <c r="M30" i="35"/>
  <c r="I224" i="35"/>
  <c r="I171" i="35"/>
  <c r="I170" i="35" s="1"/>
  <c r="J147" i="35"/>
  <c r="J20" i="35"/>
  <c r="J19" i="35" s="1"/>
  <c r="J36" i="35" s="1"/>
  <c r="K21" i="35"/>
  <c r="K63" i="35" s="1"/>
  <c r="G246" i="35"/>
  <c r="G207" i="35"/>
  <c r="G206" i="35" s="1"/>
  <c r="G216" i="35" s="1"/>
  <c r="I84" i="35"/>
  <c r="I90" i="35" s="1"/>
  <c r="H245" i="35"/>
  <c r="H244" i="35" s="1"/>
  <c r="H269" i="35"/>
  <c r="J189" i="35"/>
  <c r="J214" i="35" s="1"/>
  <c r="J252" i="35" s="1"/>
  <c r="J273" i="35" s="1"/>
  <c r="K55" i="35"/>
  <c r="J76" i="35"/>
  <c r="J111" i="35" s="1"/>
  <c r="J133" i="35" s="1"/>
  <c r="J419" i="35"/>
  <c r="J398" i="35"/>
  <c r="J397" i="35" s="1"/>
  <c r="F246" i="35"/>
  <c r="F207" i="35"/>
  <c r="F206" i="35" s="1"/>
  <c r="F216" i="35" s="1"/>
  <c r="J187" i="35"/>
  <c r="J212" i="35" s="1"/>
  <c r="J250" i="35" s="1"/>
  <c r="J271" i="35" s="1"/>
  <c r="K53" i="35"/>
  <c r="J74" i="35"/>
  <c r="J109" i="35" s="1"/>
  <c r="J131" i="35" s="1"/>
  <c r="J195" i="35"/>
  <c r="J221" i="35" s="1"/>
  <c r="J235" i="35" s="1"/>
  <c r="J259" i="35" s="1"/>
  <c r="J293" i="35" s="1"/>
  <c r="J381" i="35" s="1"/>
  <c r="J409" i="35" s="1"/>
  <c r="J449" i="35" s="1"/>
  <c r="K169" i="35"/>
  <c r="L41" i="35"/>
  <c r="G262" i="35"/>
  <c r="I36" i="35"/>
  <c r="I105" i="35"/>
  <c r="I69" i="35"/>
  <c r="I68" i="35" s="1"/>
  <c r="I223" i="35"/>
  <c r="I200" i="35"/>
  <c r="I239" i="35" s="1"/>
  <c r="I263" i="35" s="1"/>
  <c r="I297" i="35" s="1"/>
  <c r="H247" i="35"/>
  <c r="H270" i="35" s="1"/>
  <c r="H305" i="35" s="1"/>
  <c r="G247" i="35"/>
  <c r="G270" i="35" s="1"/>
  <c r="G305" i="35" s="1"/>
  <c r="H371" i="35"/>
  <c r="H417" i="35" s="1"/>
  <c r="H363" i="35"/>
  <c r="H373" i="35" s="1"/>
  <c r="F470" i="35"/>
  <c r="F424" i="35"/>
  <c r="F393" i="35"/>
  <c r="C370" i="35"/>
  <c r="I309" i="35"/>
  <c r="H129" i="35"/>
  <c r="H128" i="35" s="1"/>
  <c r="H127" i="35" s="1"/>
  <c r="H104" i="35"/>
  <c r="H103" i="35" s="1"/>
  <c r="J190" i="35"/>
  <c r="K56" i="35"/>
  <c r="N462" i="35"/>
  <c r="N450" i="35" s="1"/>
  <c r="O463" i="35"/>
  <c r="I198" i="35"/>
  <c r="I146" i="35"/>
  <c r="I145" i="35" s="1"/>
  <c r="I166" i="35" s="1"/>
  <c r="K172" i="35"/>
  <c r="L42" i="35"/>
  <c r="J154" i="35"/>
  <c r="K24" i="35"/>
  <c r="J178" i="35"/>
  <c r="K44" i="35"/>
  <c r="J65" i="35"/>
  <c r="J100" i="35" s="1"/>
  <c r="J123" i="35" s="1"/>
  <c r="I247" i="35"/>
  <c r="I270" i="35" s="1"/>
  <c r="I305" i="35" s="1"/>
  <c r="H471" i="35"/>
  <c r="H425" i="35"/>
  <c r="H394" i="35"/>
  <c r="H473" i="35"/>
  <c r="H427" i="35"/>
  <c r="H396" i="35"/>
  <c r="K158" i="35"/>
  <c r="L28" i="35"/>
  <c r="K228" i="35"/>
  <c r="M450" i="35"/>
  <c r="I157" i="35"/>
  <c r="I156" i="35" s="1"/>
  <c r="J179" i="35"/>
  <c r="K45" i="35"/>
  <c r="K40" i="35" s="1"/>
  <c r="J66" i="35"/>
  <c r="J101" i="35" s="1"/>
  <c r="J124" i="35" s="1"/>
  <c r="J98" i="35"/>
  <c r="J62" i="35"/>
  <c r="J61" i="35" s="1"/>
  <c r="I204" i="35"/>
  <c r="I242" i="35" s="1"/>
  <c r="I265" i="35" s="1"/>
  <c r="I299" i="35" s="1"/>
  <c r="J161" i="35"/>
  <c r="J73" i="35"/>
  <c r="J108" i="35" s="1"/>
  <c r="K31" i="35"/>
  <c r="J180" i="35"/>
  <c r="J205" i="35" s="1"/>
  <c r="J243" i="35" s="1"/>
  <c r="J266" i="35" s="1"/>
  <c r="J300" i="35" s="1"/>
  <c r="J67" i="35"/>
  <c r="J102" i="35" s="1"/>
  <c r="J125" i="35" s="1"/>
  <c r="K46" i="35"/>
  <c r="H369" i="35"/>
  <c r="F104" i="35"/>
  <c r="F103" i="35" s="1"/>
  <c r="F129" i="35"/>
  <c r="F128" i="35" s="1"/>
  <c r="F127" i="35" s="1"/>
  <c r="J188" i="35"/>
  <c r="K54" i="35"/>
  <c r="I194" i="35"/>
  <c r="I220" i="35" s="1"/>
  <c r="I234" i="35" s="1"/>
  <c r="I258" i="35" s="1"/>
  <c r="I292" i="35" s="1"/>
  <c r="I380" i="35" s="1"/>
  <c r="I408" i="35" s="1"/>
  <c r="I448" i="35" s="1"/>
  <c r="J168" i="35"/>
  <c r="J105" i="35"/>
  <c r="J69" i="35"/>
  <c r="J68" i="35" s="1"/>
  <c r="N240" i="35"/>
  <c r="H78" i="35"/>
  <c r="L164" i="35"/>
  <c r="M34" i="35"/>
  <c r="F90" i="35"/>
  <c r="I246" i="35"/>
  <c r="J153" i="35"/>
  <c r="J203" i="35" s="1"/>
  <c r="J241" i="35" s="1"/>
  <c r="J264" i="35" s="1"/>
  <c r="J298" i="35" s="1"/>
  <c r="K23" i="35"/>
  <c r="I211" i="35"/>
  <c r="I249" i="35" s="1"/>
  <c r="F78" i="35"/>
  <c r="F248" i="35"/>
  <c r="F247" i="35"/>
  <c r="F270" i="35" s="1"/>
  <c r="F305" i="35" s="1"/>
  <c r="J183" i="35"/>
  <c r="J48" i="35"/>
  <c r="J47" i="35" s="1"/>
  <c r="J57" i="35" s="1"/>
  <c r="K49" i="35"/>
  <c r="K70" i="35" s="1"/>
  <c r="G78" i="35"/>
  <c r="G471" i="35"/>
  <c r="G425" i="35"/>
  <c r="G394" i="35"/>
  <c r="F237" i="35"/>
  <c r="F236" i="35" s="1"/>
  <c r="F262" i="35"/>
  <c r="H97" i="35"/>
  <c r="H96" i="35" s="1"/>
  <c r="H121" i="35"/>
  <c r="H120" i="35" s="1"/>
  <c r="H119" i="35" s="1"/>
  <c r="H137" i="35" s="1"/>
  <c r="J174" i="35"/>
  <c r="J224" i="35" s="1"/>
  <c r="J86" i="35"/>
  <c r="J64" i="35"/>
  <c r="J99" i="35" s="1"/>
  <c r="J122" i="35" s="1"/>
  <c r="K43" i="35"/>
  <c r="J59" i="35"/>
  <c r="J82" i="35" s="1"/>
  <c r="J94" i="35" s="1"/>
  <c r="J117" i="35" s="1"/>
  <c r="K38" i="35"/>
  <c r="AK451" i="35"/>
  <c r="F97" i="35"/>
  <c r="F96" i="35" s="1"/>
  <c r="F113" i="35" s="1"/>
  <c r="F121" i="35"/>
  <c r="F120" i="35" s="1"/>
  <c r="F119" i="35" s="1"/>
  <c r="F137" i="35" s="1"/>
  <c r="P226" i="35"/>
  <c r="P175" i="35"/>
  <c r="K155" i="35"/>
  <c r="L25" i="35"/>
  <c r="G97" i="35"/>
  <c r="G96" i="35" s="1"/>
  <c r="G121" i="35"/>
  <c r="G120" i="35" s="1"/>
  <c r="G119" i="35" s="1"/>
  <c r="G137" i="35" s="1"/>
  <c r="J163" i="35"/>
  <c r="J213" i="35" s="1"/>
  <c r="J251" i="35" s="1"/>
  <c r="J272" i="35" s="1"/>
  <c r="J307" i="35" s="1"/>
  <c r="J75" i="35"/>
  <c r="J110" i="35" s="1"/>
  <c r="J132" i="35" s="1"/>
  <c r="K33" i="35"/>
  <c r="O225" i="35"/>
  <c r="O202" i="35"/>
  <c r="O150" i="35"/>
  <c r="O201" i="35" s="1"/>
  <c r="J208" i="35"/>
  <c r="J157" i="35"/>
  <c r="J156" i="35" s="1"/>
  <c r="J186" i="35"/>
  <c r="K52" i="35"/>
  <c r="K361" i="35"/>
  <c r="G239" i="35"/>
  <c r="G263" i="35" s="1"/>
  <c r="G297" i="35" s="1"/>
  <c r="G222" i="35"/>
  <c r="G230" i="35" s="1"/>
  <c r="I415" i="35"/>
  <c r="I387" i="35"/>
  <c r="G129" i="35"/>
  <c r="G128" i="35" s="1"/>
  <c r="G127" i="35" s="1"/>
  <c r="G104" i="35"/>
  <c r="G103" i="35" s="1"/>
  <c r="R177" i="35"/>
  <c r="Q176" i="35"/>
  <c r="J416" i="35"/>
  <c r="I182" i="35"/>
  <c r="I181" i="35" s="1"/>
  <c r="J184" i="35"/>
  <c r="J209" i="35" s="1"/>
  <c r="K50" i="35"/>
  <c r="Q152" i="35"/>
  <c r="P151" i="35"/>
  <c r="G417" i="35"/>
  <c r="C371" i="35"/>
  <c r="I308" i="35"/>
  <c r="I78" i="35"/>
  <c r="G373" i="35"/>
  <c r="L162" i="35"/>
  <c r="M32" i="35"/>
  <c r="F472" i="35"/>
  <c r="F426" i="35"/>
  <c r="F395" i="35"/>
  <c r="C480" i="35"/>
  <c r="D518" i="35" s="1"/>
  <c r="D480" i="35"/>
  <c r="H237" i="35"/>
  <c r="H236" i="35" s="1"/>
  <c r="H262" i="35"/>
  <c r="H413" i="35"/>
  <c r="H385" i="35"/>
  <c r="J185" i="35"/>
  <c r="J89" i="35"/>
  <c r="J87" i="35" s="1"/>
  <c r="K51" i="35"/>
  <c r="J72" i="35"/>
  <c r="J107" i="35" s="1"/>
  <c r="J149" i="35"/>
  <c r="J85" i="35"/>
  <c r="K22" i="35"/>
  <c r="D474" i="34"/>
  <c r="C474" i="34"/>
  <c r="D517" i="34" s="1"/>
  <c r="I309" i="34"/>
  <c r="J186" i="34"/>
  <c r="J211" i="34" s="1"/>
  <c r="J249" i="34" s="1"/>
  <c r="K52" i="34"/>
  <c r="J73" i="34"/>
  <c r="J108" i="34" s="1"/>
  <c r="J413" i="34"/>
  <c r="J385" i="34"/>
  <c r="I414" i="34"/>
  <c r="I386" i="34"/>
  <c r="N174" i="34"/>
  <c r="N86" i="34"/>
  <c r="O43" i="34"/>
  <c r="J158" i="34"/>
  <c r="J70" i="34"/>
  <c r="J27" i="34"/>
  <c r="J26" i="34" s="1"/>
  <c r="K28" i="34"/>
  <c r="K188" i="34"/>
  <c r="L54" i="34"/>
  <c r="G472" i="34"/>
  <c r="G426" i="34"/>
  <c r="G395" i="34"/>
  <c r="H415" i="34"/>
  <c r="H387" i="34"/>
  <c r="J178" i="34"/>
  <c r="J171" i="34" s="1"/>
  <c r="J170" i="34" s="1"/>
  <c r="J65" i="34"/>
  <c r="J100" i="34" s="1"/>
  <c r="J123" i="34" s="1"/>
  <c r="K44" i="34"/>
  <c r="G469" i="34"/>
  <c r="G423" i="34"/>
  <c r="G392" i="34"/>
  <c r="H473" i="34"/>
  <c r="H427" i="34"/>
  <c r="H396" i="34"/>
  <c r="F129" i="34"/>
  <c r="F128" i="34" s="1"/>
  <c r="F127" i="34" s="1"/>
  <c r="F104" i="34"/>
  <c r="F103" i="34" s="1"/>
  <c r="G473" i="34"/>
  <c r="G427" i="34"/>
  <c r="G396" i="34"/>
  <c r="G78" i="34"/>
  <c r="K59" i="34"/>
  <c r="K82" i="34" s="1"/>
  <c r="K94" i="34" s="1"/>
  <c r="K117" i="34" s="1"/>
  <c r="L38" i="34"/>
  <c r="I469" i="34"/>
  <c r="I423" i="34"/>
  <c r="I392" i="34"/>
  <c r="K187" i="34"/>
  <c r="L53" i="34"/>
  <c r="M201" i="34"/>
  <c r="I413" i="34"/>
  <c r="I385" i="34"/>
  <c r="G413" i="34"/>
  <c r="G385" i="34"/>
  <c r="F471" i="34"/>
  <c r="F425" i="34"/>
  <c r="F394" i="34"/>
  <c r="L149" i="34"/>
  <c r="L85" i="34"/>
  <c r="L84" i="34" s="1"/>
  <c r="M22" i="34"/>
  <c r="L64" i="34"/>
  <c r="L99" i="34" s="1"/>
  <c r="L122" i="34" s="1"/>
  <c r="H470" i="34"/>
  <c r="H424" i="34"/>
  <c r="H393" i="34"/>
  <c r="K183" i="34"/>
  <c r="K48" i="34"/>
  <c r="K47" i="34" s="1"/>
  <c r="L49" i="34"/>
  <c r="G121" i="34"/>
  <c r="G120" i="34" s="1"/>
  <c r="G119" i="34" s="1"/>
  <c r="G97" i="34"/>
  <c r="G96" i="34" s="1"/>
  <c r="G113" i="34" s="1"/>
  <c r="G129" i="34"/>
  <c r="G128" i="34" s="1"/>
  <c r="G127" i="34" s="1"/>
  <c r="G104" i="34"/>
  <c r="G103" i="34" s="1"/>
  <c r="M240" i="34"/>
  <c r="I230" i="34"/>
  <c r="I69" i="34"/>
  <c r="I68" i="34" s="1"/>
  <c r="I105" i="34"/>
  <c r="I90" i="34"/>
  <c r="J162" i="34"/>
  <c r="J212" i="34" s="1"/>
  <c r="J250" i="34" s="1"/>
  <c r="J271" i="34" s="1"/>
  <c r="J306" i="34" s="1"/>
  <c r="J74" i="34"/>
  <c r="J109" i="34" s="1"/>
  <c r="J131" i="34" s="1"/>
  <c r="K32" i="34"/>
  <c r="J153" i="34"/>
  <c r="J203" i="34" s="1"/>
  <c r="J241" i="34" s="1"/>
  <c r="J264" i="34" s="1"/>
  <c r="J298" i="34" s="1"/>
  <c r="K23" i="34"/>
  <c r="J48" i="34"/>
  <c r="J47" i="34" s="1"/>
  <c r="H197" i="34"/>
  <c r="H196" i="34" s="1"/>
  <c r="K180" i="34"/>
  <c r="K67" i="34"/>
  <c r="K102" i="34" s="1"/>
  <c r="K125" i="34" s="1"/>
  <c r="L46" i="34"/>
  <c r="L185" i="34"/>
  <c r="L229" i="34" s="1"/>
  <c r="L89" i="34"/>
  <c r="M51" i="34"/>
  <c r="L172" i="34"/>
  <c r="M42" i="34"/>
  <c r="J190" i="34"/>
  <c r="J215" i="34" s="1"/>
  <c r="J253" i="34" s="1"/>
  <c r="J274" i="34" s="1"/>
  <c r="J309" i="34" s="1"/>
  <c r="K56" i="34"/>
  <c r="J77" i="34"/>
  <c r="J112" i="34" s="1"/>
  <c r="J134" i="34" s="1"/>
  <c r="G363" i="34"/>
  <c r="G373" i="34" s="1"/>
  <c r="G362" i="34"/>
  <c r="G361" i="34"/>
  <c r="G370" i="34"/>
  <c r="M224" i="34"/>
  <c r="I208" i="34"/>
  <c r="I157" i="34"/>
  <c r="I156" i="34" s="1"/>
  <c r="F239" i="34"/>
  <c r="F263" i="34" s="1"/>
  <c r="F297" i="34" s="1"/>
  <c r="K223" i="34"/>
  <c r="K222" i="34" s="1"/>
  <c r="K200" i="34"/>
  <c r="K239" i="34" s="1"/>
  <c r="K263" i="34" s="1"/>
  <c r="K297" i="34" s="1"/>
  <c r="F246" i="34"/>
  <c r="F207" i="34"/>
  <c r="F206" i="34" s="1"/>
  <c r="F216" i="34" s="1"/>
  <c r="I203" i="34"/>
  <c r="I241" i="34" s="1"/>
  <c r="I264" i="34" s="1"/>
  <c r="I298" i="34" s="1"/>
  <c r="J155" i="34"/>
  <c r="J205" i="34" s="1"/>
  <c r="J243" i="34" s="1"/>
  <c r="J266" i="34" s="1"/>
  <c r="J300" i="34" s="1"/>
  <c r="K25" i="34"/>
  <c r="J182" i="34"/>
  <c r="H262" i="34"/>
  <c r="H237" i="34"/>
  <c r="H236" i="34" s="1"/>
  <c r="J67" i="34"/>
  <c r="J102" i="34" s="1"/>
  <c r="J125" i="34" s="1"/>
  <c r="J40" i="34"/>
  <c r="J57" i="34" s="1"/>
  <c r="K41" i="34"/>
  <c r="N226" i="34"/>
  <c r="N175" i="34"/>
  <c r="J370" i="34"/>
  <c r="J362" i="34"/>
  <c r="J372" i="34" s="1"/>
  <c r="J418" i="34" s="1"/>
  <c r="J361" i="34"/>
  <c r="J371" i="34" s="1"/>
  <c r="J417" i="34" s="1"/>
  <c r="J363" i="34"/>
  <c r="J373" i="34" s="1"/>
  <c r="C480" i="34"/>
  <c r="D518" i="34" s="1"/>
  <c r="D480" i="34"/>
  <c r="K184" i="34"/>
  <c r="L50" i="34"/>
  <c r="H471" i="34"/>
  <c r="H425" i="34"/>
  <c r="H394" i="34"/>
  <c r="F472" i="34"/>
  <c r="F426" i="34"/>
  <c r="F395" i="34"/>
  <c r="AM451" i="34"/>
  <c r="J163" i="34"/>
  <c r="J213" i="34" s="1"/>
  <c r="J251" i="34" s="1"/>
  <c r="J272" i="34" s="1"/>
  <c r="J307" i="34" s="1"/>
  <c r="J75" i="34"/>
  <c r="J110" i="34" s="1"/>
  <c r="J132" i="34" s="1"/>
  <c r="K33" i="34"/>
  <c r="K160" i="34"/>
  <c r="K72" i="34"/>
  <c r="K107" i="34" s="1"/>
  <c r="K88" i="34"/>
  <c r="K87" i="34" s="1"/>
  <c r="K90" i="34" s="1"/>
  <c r="L30" i="34"/>
  <c r="J308" i="34"/>
  <c r="I306" i="34"/>
  <c r="I62" i="34"/>
  <c r="I61" i="34" s="1"/>
  <c r="I78" i="34" s="1"/>
  <c r="I300" i="34"/>
  <c r="H247" i="34"/>
  <c r="H270" i="34" s="1"/>
  <c r="H305" i="34" s="1"/>
  <c r="N225" i="34"/>
  <c r="N202" i="34"/>
  <c r="N240" i="34" s="1"/>
  <c r="N150" i="34"/>
  <c r="N201" i="34" s="1"/>
  <c r="I211" i="34"/>
  <c r="I249" i="34" s="1"/>
  <c r="P177" i="34"/>
  <c r="O176" i="34"/>
  <c r="J147" i="34"/>
  <c r="J20" i="34"/>
  <c r="J19" i="34" s="1"/>
  <c r="J36" i="34" s="1"/>
  <c r="K21" i="34"/>
  <c r="J63" i="34"/>
  <c r="M161" i="34"/>
  <c r="N31" i="34"/>
  <c r="F469" i="34"/>
  <c r="F423" i="34"/>
  <c r="F392" i="34"/>
  <c r="L164" i="34"/>
  <c r="M34" i="34"/>
  <c r="K179" i="34"/>
  <c r="L45" i="34"/>
  <c r="I121" i="34"/>
  <c r="I120" i="34" s="1"/>
  <c r="I119" i="34" s="1"/>
  <c r="I97" i="34"/>
  <c r="I96" i="34" s="1"/>
  <c r="N165" i="34"/>
  <c r="O35" i="34"/>
  <c r="H78" i="34"/>
  <c r="F262" i="34"/>
  <c r="F237" i="34"/>
  <c r="F236" i="34" s="1"/>
  <c r="H371" i="34"/>
  <c r="H417" i="34" s="1"/>
  <c r="H363" i="34"/>
  <c r="H373" i="34" s="1"/>
  <c r="P152" i="34"/>
  <c r="O151" i="34"/>
  <c r="H246" i="34"/>
  <c r="H207" i="34"/>
  <c r="H206" i="34" s="1"/>
  <c r="H413" i="34"/>
  <c r="H385" i="34"/>
  <c r="I194" i="34"/>
  <c r="I220" i="34" s="1"/>
  <c r="I234" i="34" s="1"/>
  <c r="I258" i="34" s="1"/>
  <c r="I292" i="34" s="1"/>
  <c r="I380" i="34" s="1"/>
  <c r="I408" i="34" s="1"/>
  <c r="I448" i="34" s="1"/>
  <c r="J168" i="34"/>
  <c r="D363" i="34"/>
  <c r="D362" i="34"/>
  <c r="D361" i="34"/>
  <c r="H129" i="34"/>
  <c r="H128" i="34" s="1"/>
  <c r="H127" i="34" s="1"/>
  <c r="H104" i="34"/>
  <c r="H103" i="34" s="1"/>
  <c r="I36" i="34"/>
  <c r="I307" i="34"/>
  <c r="O463" i="34"/>
  <c r="N462" i="34"/>
  <c r="N450" i="34" s="1"/>
  <c r="K189" i="34"/>
  <c r="L55" i="34"/>
  <c r="L76" i="34" s="1"/>
  <c r="L111" i="34" s="1"/>
  <c r="L133" i="34" s="1"/>
  <c r="H121" i="34"/>
  <c r="H120" i="34" s="1"/>
  <c r="H119" i="34" s="1"/>
  <c r="H137" i="34" s="1"/>
  <c r="H97" i="34"/>
  <c r="H96" i="34" s="1"/>
  <c r="J60" i="34"/>
  <c r="J83" i="34" s="1"/>
  <c r="J95" i="34" s="1"/>
  <c r="J118" i="34" s="1"/>
  <c r="K39" i="34"/>
  <c r="G262" i="34"/>
  <c r="G237" i="34"/>
  <c r="G236" i="34" s="1"/>
  <c r="F121" i="34"/>
  <c r="F120" i="34" s="1"/>
  <c r="F119" i="34" s="1"/>
  <c r="F137" i="34" s="1"/>
  <c r="F97" i="34"/>
  <c r="F96" i="34" s="1"/>
  <c r="F113" i="34" s="1"/>
  <c r="I472" i="34"/>
  <c r="I426" i="34"/>
  <c r="I395" i="34"/>
  <c r="J159" i="34"/>
  <c r="J209" i="34" s="1"/>
  <c r="J247" i="34" s="1"/>
  <c r="J270" i="34" s="1"/>
  <c r="J305" i="34" s="1"/>
  <c r="J71" i="34"/>
  <c r="J106" i="34" s="1"/>
  <c r="J130" i="34" s="1"/>
  <c r="K29" i="34"/>
  <c r="J154" i="34"/>
  <c r="J204" i="34" s="1"/>
  <c r="J242" i="34" s="1"/>
  <c r="J265" i="34" s="1"/>
  <c r="J299" i="34" s="1"/>
  <c r="K24" i="34"/>
  <c r="I198" i="34"/>
  <c r="I146" i="34"/>
  <c r="I145" i="34" s="1"/>
  <c r="I166" i="34" s="1"/>
  <c r="M450" i="34"/>
  <c r="J228" i="34"/>
  <c r="J227" i="34" s="1"/>
  <c r="J248" i="34" s="1"/>
  <c r="J210" i="34"/>
  <c r="K214" i="34"/>
  <c r="K252" i="34" s="1"/>
  <c r="K273" i="34" s="1"/>
  <c r="H472" i="34"/>
  <c r="H426" i="34"/>
  <c r="H395" i="34"/>
  <c r="I370" i="34"/>
  <c r="I363" i="34"/>
  <c r="I373" i="34" s="1"/>
  <c r="I362" i="34"/>
  <c r="I372" i="34" s="1"/>
  <c r="I418" i="34" s="1"/>
  <c r="I361" i="34"/>
  <c r="I371" i="34" s="1"/>
  <c r="I417" i="34" s="1"/>
  <c r="G246" i="34"/>
  <c r="G207" i="34"/>
  <c r="G206" i="34" s="1"/>
  <c r="G216" i="34" s="1"/>
  <c r="I195" i="34"/>
  <c r="I221" i="34" s="1"/>
  <c r="I235" i="34" s="1"/>
  <c r="I259" i="34" s="1"/>
  <c r="I293" i="34" s="1"/>
  <c r="I381" i="34" s="1"/>
  <c r="I409" i="34" s="1"/>
  <c r="I449" i="34" s="1"/>
  <c r="J169" i="34"/>
  <c r="H369" i="34"/>
  <c r="H413" i="27"/>
  <c r="H385" i="27"/>
  <c r="I473" i="27"/>
  <c r="I427" i="27"/>
  <c r="I396" i="27"/>
  <c r="G413" i="27"/>
  <c r="G385" i="27"/>
  <c r="I415" i="27"/>
  <c r="I387" i="27"/>
  <c r="J188" i="27"/>
  <c r="K54" i="27"/>
  <c r="H216" i="27"/>
  <c r="F473" i="27"/>
  <c r="F427" i="27"/>
  <c r="F396" i="27"/>
  <c r="K161" i="27"/>
  <c r="L31" i="27"/>
  <c r="K149" i="27"/>
  <c r="K85" i="27"/>
  <c r="L22" i="27"/>
  <c r="I129" i="27"/>
  <c r="I128" i="27" s="1"/>
  <c r="I127" i="27" s="1"/>
  <c r="I104" i="27"/>
  <c r="I103" i="27" s="1"/>
  <c r="G166" i="27"/>
  <c r="I209" i="27"/>
  <c r="I247" i="27" s="1"/>
  <c r="I270" i="27" s="1"/>
  <c r="I305" i="27" s="1"/>
  <c r="I203" i="27"/>
  <c r="I241" i="27" s="1"/>
  <c r="I264" i="27" s="1"/>
  <c r="I298" i="27" s="1"/>
  <c r="K153" i="27"/>
  <c r="L23" i="27"/>
  <c r="I213" i="27"/>
  <c r="I251" i="27" s="1"/>
  <c r="I272" i="27" s="1"/>
  <c r="I307" i="27" s="1"/>
  <c r="G90" i="27"/>
  <c r="I198" i="27"/>
  <c r="I146" i="27"/>
  <c r="I145" i="27" s="1"/>
  <c r="I166" i="27" s="1"/>
  <c r="G472" i="27"/>
  <c r="G426" i="27"/>
  <c r="G395" i="27"/>
  <c r="J189" i="27"/>
  <c r="K55" i="27"/>
  <c r="H262" i="27"/>
  <c r="H237" i="27"/>
  <c r="H236" i="27" s="1"/>
  <c r="Q240" i="27"/>
  <c r="D474" i="27"/>
  <c r="C474" i="27"/>
  <c r="D517" i="27" s="1"/>
  <c r="K160" i="27"/>
  <c r="K88" i="27"/>
  <c r="L30" i="27"/>
  <c r="G245" i="27"/>
  <c r="G244" i="27" s="1"/>
  <c r="G269" i="27"/>
  <c r="J470" i="27"/>
  <c r="J424" i="27"/>
  <c r="J393" i="27"/>
  <c r="J416" i="27"/>
  <c r="I69" i="27"/>
  <c r="I68" i="27" s="1"/>
  <c r="H104" i="27"/>
  <c r="H103" i="27" s="1"/>
  <c r="H129" i="27"/>
  <c r="H128" i="27" s="1"/>
  <c r="H127" i="27" s="1"/>
  <c r="F129" i="27"/>
  <c r="F128" i="27" s="1"/>
  <c r="F127" i="27" s="1"/>
  <c r="F104" i="27"/>
  <c r="F103" i="27" s="1"/>
  <c r="J40" i="27"/>
  <c r="K41" i="27"/>
  <c r="L183" i="27"/>
  <c r="M49" i="27"/>
  <c r="C480" i="27"/>
  <c r="D518" i="27" s="1"/>
  <c r="K168" i="27"/>
  <c r="J194" i="27"/>
  <c r="J220" i="27" s="1"/>
  <c r="J234" i="27" s="1"/>
  <c r="J258" i="27" s="1"/>
  <c r="J292" i="27" s="1"/>
  <c r="J380" i="27" s="1"/>
  <c r="J408" i="27" s="1"/>
  <c r="J448" i="27" s="1"/>
  <c r="J223" i="27"/>
  <c r="J222" i="27" s="1"/>
  <c r="J200" i="27"/>
  <c r="J239" i="27" s="1"/>
  <c r="J263" i="27" s="1"/>
  <c r="J297" i="27" s="1"/>
  <c r="J59" i="27"/>
  <c r="J82" i="27" s="1"/>
  <c r="J94" i="27" s="1"/>
  <c r="J117" i="27" s="1"/>
  <c r="K38" i="27"/>
  <c r="J184" i="27"/>
  <c r="K50" i="27"/>
  <c r="J48" i="27"/>
  <c r="J47" i="27" s="1"/>
  <c r="G78" i="27"/>
  <c r="K164" i="27"/>
  <c r="L34" i="27"/>
  <c r="K76" i="27"/>
  <c r="K111" i="27" s="1"/>
  <c r="K133" i="27" s="1"/>
  <c r="I57" i="27"/>
  <c r="G469" i="27"/>
  <c r="G423" i="27"/>
  <c r="G392" i="27"/>
  <c r="K165" i="27"/>
  <c r="L35" i="27"/>
  <c r="T152" i="27"/>
  <c r="S151" i="27"/>
  <c r="K172" i="27"/>
  <c r="L42" i="27"/>
  <c r="I246" i="27"/>
  <c r="G129" i="27"/>
  <c r="G128" i="27" s="1"/>
  <c r="G127" i="27" s="1"/>
  <c r="G104" i="27"/>
  <c r="G103" i="27" s="1"/>
  <c r="F424" i="27"/>
  <c r="F470" i="27"/>
  <c r="F393" i="27"/>
  <c r="F472" i="27"/>
  <c r="F426" i="27"/>
  <c r="F395" i="27"/>
  <c r="I413" i="27"/>
  <c r="I385" i="27"/>
  <c r="K158" i="27"/>
  <c r="K70" i="27"/>
  <c r="L28" i="27"/>
  <c r="G418" i="27"/>
  <c r="C372" i="27"/>
  <c r="H191" i="27"/>
  <c r="Q226" i="27"/>
  <c r="Q175" i="27"/>
  <c r="Q201" i="27" s="1"/>
  <c r="J186" i="27"/>
  <c r="J211" i="27" s="1"/>
  <c r="J249" i="27" s="1"/>
  <c r="K52" i="27"/>
  <c r="G121" i="27"/>
  <c r="G120" i="27" s="1"/>
  <c r="G119" i="27" s="1"/>
  <c r="G137" i="27" s="1"/>
  <c r="G97" i="27"/>
  <c r="G96" i="27" s="1"/>
  <c r="G113" i="27" s="1"/>
  <c r="H371" i="27"/>
  <c r="H417" i="27" s="1"/>
  <c r="H363" i="27"/>
  <c r="K174" i="27"/>
  <c r="K224" i="27" s="1"/>
  <c r="K86" i="27"/>
  <c r="K64" i="27"/>
  <c r="K99" i="27" s="1"/>
  <c r="K122" i="27" s="1"/>
  <c r="L43" i="27"/>
  <c r="J76" i="27"/>
  <c r="J111" i="27" s="1"/>
  <c r="J133" i="27" s="1"/>
  <c r="F239" i="27"/>
  <c r="F263" i="27" s="1"/>
  <c r="F297" i="27" s="1"/>
  <c r="K162" i="27"/>
  <c r="K212" i="27" s="1"/>
  <c r="K250" i="27" s="1"/>
  <c r="K271" i="27" s="1"/>
  <c r="K306" i="27" s="1"/>
  <c r="K74" i="27"/>
  <c r="K109" i="27" s="1"/>
  <c r="K131" i="27" s="1"/>
  <c r="L32" i="27"/>
  <c r="J190" i="27"/>
  <c r="J215" i="27" s="1"/>
  <c r="J253" i="27" s="1"/>
  <c r="J274" i="27" s="1"/>
  <c r="J309" i="27" s="1"/>
  <c r="K56" i="27"/>
  <c r="K77" i="27" s="1"/>
  <c r="K112" i="27" s="1"/>
  <c r="K134" i="27" s="1"/>
  <c r="J98" i="27"/>
  <c r="J62" i="27"/>
  <c r="J61" i="27" s="1"/>
  <c r="M462" i="27"/>
  <c r="M450" i="27" s="1"/>
  <c r="N463" i="27"/>
  <c r="J228" i="27"/>
  <c r="I195" i="27"/>
  <c r="I221" i="27" s="1"/>
  <c r="I235" i="27" s="1"/>
  <c r="I259" i="27" s="1"/>
  <c r="I293" i="27" s="1"/>
  <c r="I381" i="27" s="1"/>
  <c r="I409" i="27" s="1"/>
  <c r="I449" i="27" s="1"/>
  <c r="J169" i="27"/>
  <c r="H305" i="27"/>
  <c r="I181" i="27"/>
  <c r="I191" i="27" s="1"/>
  <c r="G417" i="27"/>
  <c r="H473" i="27"/>
  <c r="H427" i="27"/>
  <c r="H396" i="27"/>
  <c r="S177" i="27"/>
  <c r="R176" i="27"/>
  <c r="R202" i="27" s="1"/>
  <c r="J214" i="27"/>
  <c r="J252" i="27" s="1"/>
  <c r="J273" i="27" s="1"/>
  <c r="H470" i="27"/>
  <c r="H424" i="27"/>
  <c r="H393" i="27"/>
  <c r="P201" i="27"/>
  <c r="AM451" i="27"/>
  <c r="H121" i="27"/>
  <c r="H120" i="27" s="1"/>
  <c r="H119" i="27" s="1"/>
  <c r="H137" i="27" s="1"/>
  <c r="H97" i="27"/>
  <c r="H96" i="27" s="1"/>
  <c r="I308" i="27"/>
  <c r="F121" i="27"/>
  <c r="F120" i="27" s="1"/>
  <c r="F119" i="27" s="1"/>
  <c r="F137" i="27" s="1"/>
  <c r="F97" i="27"/>
  <c r="F96" i="27" s="1"/>
  <c r="F113" i="27" s="1"/>
  <c r="J180" i="27"/>
  <c r="J67" i="27"/>
  <c r="J102" i="27" s="1"/>
  <c r="J125" i="27" s="1"/>
  <c r="K46" i="27"/>
  <c r="K154" i="27"/>
  <c r="K204" i="27" s="1"/>
  <c r="K242" i="27" s="1"/>
  <c r="K265" i="27" s="1"/>
  <c r="L24" i="27"/>
  <c r="H308" i="27"/>
  <c r="J105" i="27"/>
  <c r="G419" i="27"/>
  <c r="G398" i="27"/>
  <c r="G397" i="27" s="1"/>
  <c r="J185" i="27"/>
  <c r="J229" i="27" s="1"/>
  <c r="J89" i="27"/>
  <c r="J87" i="27" s="1"/>
  <c r="J90" i="27" s="1"/>
  <c r="K51" i="27"/>
  <c r="K72" i="27" s="1"/>
  <c r="K107" i="27" s="1"/>
  <c r="I222" i="27"/>
  <c r="I230" i="27" s="1"/>
  <c r="J178" i="27"/>
  <c r="J203" i="27" s="1"/>
  <c r="J241" i="27" s="1"/>
  <c r="J264" i="27" s="1"/>
  <c r="J298" i="27" s="1"/>
  <c r="J65" i="27"/>
  <c r="J100" i="27" s="1"/>
  <c r="J123" i="27" s="1"/>
  <c r="K44" i="27"/>
  <c r="K362" i="27"/>
  <c r="F207" i="27"/>
  <c r="F206" i="27" s="1"/>
  <c r="F216" i="27" s="1"/>
  <c r="F246" i="27"/>
  <c r="L179" i="27"/>
  <c r="M45" i="27"/>
  <c r="I98" i="27"/>
  <c r="I62" i="27"/>
  <c r="I61" i="27" s="1"/>
  <c r="I78" i="27" s="1"/>
  <c r="P240" i="27"/>
  <c r="F262" i="27"/>
  <c r="F237" i="27"/>
  <c r="F236" i="27" s="1"/>
  <c r="I60" i="27"/>
  <c r="I83" i="27" s="1"/>
  <c r="I95" i="27" s="1"/>
  <c r="I118" i="27" s="1"/>
  <c r="J39" i="27"/>
  <c r="F471" i="27"/>
  <c r="F425" i="27"/>
  <c r="F394" i="27"/>
  <c r="J155" i="27"/>
  <c r="J205" i="27" s="1"/>
  <c r="J243" i="27" s="1"/>
  <c r="J266" i="27" s="1"/>
  <c r="J300" i="27" s="1"/>
  <c r="K25" i="27"/>
  <c r="L187" i="27"/>
  <c r="M53" i="27"/>
  <c r="I210" i="27"/>
  <c r="J414" i="27"/>
  <c r="J386" i="27"/>
  <c r="G262" i="27"/>
  <c r="G237" i="27"/>
  <c r="G236" i="27" s="1"/>
  <c r="H246" i="27"/>
  <c r="H207" i="27"/>
  <c r="H206" i="27" s="1"/>
  <c r="F469" i="27"/>
  <c r="F423" i="27"/>
  <c r="F392" i="27"/>
  <c r="J159" i="27"/>
  <c r="J209" i="27" s="1"/>
  <c r="J71" i="27"/>
  <c r="J106" i="27" s="1"/>
  <c r="J130" i="27" s="1"/>
  <c r="K29" i="27"/>
  <c r="K27" i="27" s="1"/>
  <c r="K26" i="27" s="1"/>
  <c r="J208" i="27"/>
  <c r="G369" i="27"/>
  <c r="C370" i="27"/>
  <c r="H471" i="27"/>
  <c r="H425" i="27"/>
  <c r="H394" i="27"/>
  <c r="G222" i="27"/>
  <c r="G230" i="27" s="1"/>
  <c r="H78" i="27"/>
  <c r="J163" i="27"/>
  <c r="J213" i="27" s="1"/>
  <c r="J251" i="27" s="1"/>
  <c r="J272" i="27" s="1"/>
  <c r="J307" i="27" s="1"/>
  <c r="J75" i="27"/>
  <c r="J110" i="27" s="1"/>
  <c r="J132" i="27" s="1"/>
  <c r="K33" i="27"/>
  <c r="K66" i="27"/>
  <c r="K101" i="27" s="1"/>
  <c r="K124" i="27" s="1"/>
  <c r="J147" i="27"/>
  <c r="J20" i="27"/>
  <c r="J19" i="27" s="1"/>
  <c r="J36" i="27" s="1"/>
  <c r="K21" i="27"/>
  <c r="F222" i="27"/>
  <c r="F230" i="27" s="1"/>
  <c r="R225" i="27"/>
  <c r="R150" i="27"/>
  <c r="J98" i="26"/>
  <c r="I473" i="26"/>
  <c r="I427" i="26"/>
  <c r="I396" i="26"/>
  <c r="H472" i="26"/>
  <c r="H426" i="26"/>
  <c r="H395" i="26"/>
  <c r="I97" i="26"/>
  <c r="I96" i="26" s="1"/>
  <c r="I121" i="26"/>
  <c r="I120" i="26" s="1"/>
  <c r="I119" i="26" s="1"/>
  <c r="I307" i="26"/>
  <c r="J190" i="26"/>
  <c r="K56" i="26"/>
  <c r="D363" i="26"/>
  <c r="D362" i="26"/>
  <c r="D361" i="26"/>
  <c r="G262" i="26"/>
  <c r="G237" i="26"/>
  <c r="G236" i="26" s="1"/>
  <c r="F97" i="26"/>
  <c r="F96" i="26" s="1"/>
  <c r="F121" i="26"/>
  <c r="F120" i="26" s="1"/>
  <c r="F119" i="26" s="1"/>
  <c r="I214" i="26"/>
  <c r="I252" i="26" s="1"/>
  <c r="I273" i="26" s="1"/>
  <c r="F472" i="26"/>
  <c r="F426" i="26"/>
  <c r="F395" i="26"/>
  <c r="J158" i="26"/>
  <c r="J70" i="26"/>
  <c r="J27" i="26"/>
  <c r="J26" i="26" s="1"/>
  <c r="K28" i="26"/>
  <c r="I209" i="26"/>
  <c r="H97" i="26"/>
  <c r="H96" i="26" s="1"/>
  <c r="H121" i="26"/>
  <c r="H120" i="26" s="1"/>
  <c r="H119" i="26" s="1"/>
  <c r="H137" i="26" s="1"/>
  <c r="H104" i="26"/>
  <c r="H103" i="26" s="1"/>
  <c r="H129" i="26"/>
  <c r="H128" i="26" s="1"/>
  <c r="H127" i="26" s="1"/>
  <c r="N226" i="26"/>
  <c r="N175" i="26"/>
  <c r="J160" i="26"/>
  <c r="J72" i="26"/>
  <c r="J107" i="26" s="1"/>
  <c r="J88" i="26"/>
  <c r="K30" i="26"/>
  <c r="J162" i="26"/>
  <c r="J74" i="26"/>
  <c r="J109" i="26" s="1"/>
  <c r="J131" i="26" s="1"/>
  <c r="K32" i="26"/>
  <c r="K174" i="26"/>
  <c r="K224" i="26" s="1"/>
  <c r="L43" i="26"/>
  <c r="K86" i="26"/>
  <c r="K172" i="26"/>
  <c r="L42" i="26"/>
  <c r="G363" i="26"/>
  <c r="G373" i="26" s="1"/>
  <c r="G362" i="26"/>
  <c r="G361" i="26"/>
  <c r="G370" i="26"/>
  <c r="H469" i="26"/>
  <c r="H423" i="26"/>
  <c r="H392" i="26"/>
  <c r="J189" i="26"/>
  <c r="K55" i="26"/>
  <c r="J155" i="26"/>
  <c r="K25" i="26"/>
  <c r="D474" i="26"/>
  <c r="C474" i="26"/>
  <c r="D517" i="26" s="1"/>
  <c r="F262" i="26"/>
  <c r="I105" i="26"/>
  <c r="I69" i="26"/>
  <c r="I68" i="26" s="1"/>
  <c r="J188" i="26"/>
  <c r="K54" i="26"/>
  <c r="I170" i="26"/>
  <c r="I191" i="26" s="1"/>
  <c r="P177" i="26"/>
  <c r="O176" i="26"/>
  <c r="F104" i="26"/>
  <c r="F103" i="26" s="1"/>
  <c r="F129" i="26"/>
  <c r="F128" i="26" s="1"/>
  <c r="F127" i="26" s="1"/>
  <c r="I415" i="26"/>
  <c r="I387" i="26"/>
  <c r="G121" i="26"/>
  <c r="G120" i="26" s="1"/>
  <c r="G119" i="26" s="1"/>
  <c r="G97" i="26"/>
  <c r="G96" i="26" s="1"/>
  <c r="J149" i="26"/>
  <c r="J85" i="26"/>
  <c r="J84" i="26" s="1"/>
  <c r="K22" i="26"/>
  <c r="I208" i="26"/>
  <c r="I157" i="26"/>
  <c r="I156" i="26" s="1"/>
  <c r="G247" i="26"/>
  <c r="G270" i="26" s="1"/>
  <c r="G305" i="26" s="1"/>
  <c r="H207" i="26"/>
  <c r="H206" i="26" s="1"/>
  <c r="H246" i="26"/>
  <c r="I419" i="26"/>
  <c r="I398" i="26"/>
  <c r="I397" i="26" s="1"/>
  <c r="G413" i="26"/>
  <c r="G385" i="26"/>
  <c r="I470" i="26"/>
  <c r="I424" i="26"/>
  <c r="I393" i="26"/>
  <c r="J147" i="26"/>
  <c r="J20" i="26"/>
  <c r="J19" i="26" s="1"/>
  <c r="J36" i="26" s="1"/>
  <c r="K21" i="26"/>
  <c r="K63" i="26" s="1"/>
  <c r="J185" i="26"/>
  <c r="J229" i="26" s="1"/>
  <c r="K51" i="26"/>
  <c r="J89" i="26"/>
  <c r="M201" i="26"/>
  <c r="J154" i="26"/>
  <c r="K24" i="26"/>
  <c r="J41" i="26"/>
  <c r="I40" i="26"/>
  <c r="I57" i="26" s="1"/>
  <c r="I90" i="26"/>
  <c r="G207" i="26"/>
  <c r="G206" i="26" s="1"/>
  <c r="G246" i="26"/>
  <c r="H473" i="26"/>
  <c r="H427" i="26"/>
  <c r="H396" i="26"/>
  <c r="I60" i="26"/>
  <c r="I83" i="26" s="1"/>
  <c r="I95" i="26" s="1"/>
  <c r="I118" i="26" s="1"/>
  <c r="J39" i="26"/>
  <c r="H90" i="26"/>
  <c r="I416" i="26"/>
  <c r="I210" i="26"/>
  <c r="I228" i="26"/>
  <c r="I227" i="26" s="1"/>
  <c r="I248" i="26" s="1"/>
  <c r="F469" i="26"/>
  <c r="F423" i="26"/>
  <c r="F392" i="26"/>
  <c r="G473" i="26"/>
  <c r="G427" i="26"/>
  <c r="G396" i="26"/>
  <c r="J153" i="26"/>
  <c r="K23" i="26"/>
  <c r="M240" i="26"/>
  <c r="H362" i="26"/>
  <c r="H372" i="26" s="1"/>
  <c r="H418" i="26" s="1"/>
  <c r="H361" i="26"/>
  <c r="H370" i="26"/>
  <c r="I204" i="26"/>
  <c r="I242" i="26" s="1"/>
  <c r="I265" i="26" s="1"/>
  <c r="I299" i="26" s="1"/>
  <c r="I223" i="26"/>
  <c r="I222" i="26" s="1"/>
  <c r="I230" i="26" s="1"/>
  <c r="I200" i="26"/>
  <c r="I239" i="26" s="1"/>
  <c r="I263" i="26" s="1"/>
  <c r="I297" i="26" s="1"/>
  <c r="J180" i="26"/>
  <c r="J67" i="26"/>
  <c r="J102" i="26" s="1"/>
  <c r="J125" i="26" s="1"/>
  <c r="K46" i="26"/>
  <c r="J184" i="26"/>
  <c r="K50" i="26"/>
  <c r="G472" i="26"/>
  <c r="G426" i="26"/>
  <c r="G395" i="26"/>
  <c r="J59" i="26"/>
  <c r="J82" i="26" s="1"/>
  <c r="J94" i="26" s="1"/>
  <c r="J117" i="26" s="1"/>
  <c r="K38" i="26"/>
  <c r="J179" i="26"/>
  <c r="K45" i="26"/>
  <c r="J66" i="26"/>
  <c r="J101" i="26" s="1"/>
  <c r="J124" i="26" s="1"/>
  <c r="I198" i="26"/>
  <c r="I146" i="26"/>
  <c r="I145" i="26" s="1"/>
  <c r="I166" i="26" s="1"/>
  <c r="J183" i="26"/>
  <c r="J48" i="26"/>
  <c r="J47" i="26" s="1"/>
  <c r="K49" i="26"/>
  <c r="N225" i="26"/>
  <c r="N202" i="26"/>
  <c r="N240" i="26" s="1"/>
  <c r="N150" i="26"/>
  <c r="N201" i="26" s="1"/>
  <c r="J187" i="26"/>
  <c r="K53" i="26"/>
  <c r="K165" i="26"/>
  <c r="K77" i="26"/>
  <c r="K112" i="26" s="1"/>
  <c r="K134" i="26" s="1"/>
  <c r="L35" i="26"/>
  <c r="H216" i="26"/>
  <c r="H413" i="26"/>
  <c r="H385" i="26"/>
  <c r="J178" i="26"/>
  <c r="J171" i="26" s="1"/>
  <c r="J170" i="26" s="1"/>
  <c r="K44" i="26"/>
  <c r="J65" i="26"/>
  <c r="J100" i="26" s="1"/>
  <c r="J123" i="26" s="1"/>
  <c r="I369" i="26"/>
  <c r="F207" i="26"/>
  <c r="F206" i="26" s="1"/>
  <c r="F216" i="26" s="1"/>
  <c r="F246" i="26"/>
  <c r="J163" i="26"/>
  <c r="J213" i="26" s="1"/>
  <c r="J251" i="26" s="1"/>
  <c r="J272" i="26" s="1"/>
  <c r="J75" i="26"/>
  <c r="J110" i="26" s="1"/>
  <c r="J132" i="26" s="1"/>
  <c r="K33" i="26"/>
  <c r="P152" i="26"/>
  <c r="O151" i="26"/>
  <c r="J370" i="26"/>
  <c r="J362" i="26"/>
  <c r="J372" i="26" s="1"/>
  <c r="J418" i="26" s="1"/>
  <c r="J361" i="26"/>
  <c r="J371" i="26" s="1"/>
  <c r="J417" i="26" s="1"/>
  <c r="J363" i="26"/>
  <c r="J373" i="26" s="1"/>
  <c r="J164" i="26"/>
  <c r="J214" i="26" s="1"/>
  <c r="J252" i="26" s="1"/>
  <c r="J273" i="26" s="1"/>
  <c r="J76" i="26"/>
  <c r="J111" i="26" s="1"/>
  <c r="J133" i="26" s="1"/>
  <c r="K34" i="26"/>
  <c r="J77" i="26"/>
  <c r="J112" i="26" s="1"/>
  <c r="J134" i="26" s="1"/>
  <c r="H262" i="26"/>
  <c r="H237" i="26"/>
  <c r="H236" i="26" s="1"/>
  <c r="I195" i="26"/>
  <c r="I221" i="26" s="1"/>
  <c r="I235" i="26" s="1"/>
  <c r="I259" i="26" s="1"/>
  <c r="I293" i="26" s="1"/>
  <c r="I381" i="26" s="1"/>
  <c r="I409" i="26" s="1"/>
  <c r="I449" i="26" s="1"/>
  <c r="J169" i="26"/>
  <c r="N462" i="26"/>
  <c r="N450" i="26" s="1"/>
  <c r="O463" i="26"/>
  <c r="G104" i="26"/>
  <c r="G103" i="26" s="1"/>
  <c r="G129" i="26"/>
  <c r="G128" i="26" s="1"/>
  <c r="G127" i="26" s="1"/>
  <c r="K168" i="26"/>
  <c r="J194" i="26"/>
  <c r="J220" i="26" s="1"/>
  <c r="J234" i="26" s="1"/>
  <c r="J258" i="26" s="1"/>
  <c r="J292" i="26" s="1"/>
  <c r="J380" i="26" s="1"/>
  <c r="J408" i="26" s="1"/>
  <c r="J448" i="26" s="1"/>
  <c r="H230" i="26"/>
  <c r="J159" i="26"/>
  <c r="J209" i="26" s="1"/>
  <c r="J71" i="26"/>
  <c r="J106" i="26" s="1"/>
  <c r="J130" i="26" s="1"/>
  <c r="K29" i="26"/>
  <c r="I78" i="26"/>
  <c r="J186" i="26"/>
  <c r="J211" i="26" s="1"/>
  <c r="J249" i="26" s="1"/>
  <c r="K52" i="26"/>
  <c r="G197" i="26"/>
  <c r="G196" i="26" s="1"/>
  <c r="G216" i="26" s="1"/>
  <c r="F78" i="26"/>
  <c r="AK451" i="26"/>
  <c r="J215" i="26"/>
  <c r="J253" i="26" s="1"/>
  <c r="J274" i="26" s="1"/>
  <c r="J309" i="26" s="1"/>
  <c r="M450" i="26"/>
  <c r="C480" i="26"/>
  <c r="D518" i="26" s="1"/>
  <c r="D480" i="26"/>
  <c r="I106" i="26"/>
  <c r="I130" i="26" s="1"/>
  <c r="K161" i="26"/>
  <c r="L31" i="26"/>
  <c r="F239" i="26"/>
  <c r="F263" i="26" s="1"/>
  <c r="F297" i="26" s="1"/>
  <c r="I207" i="25"/>
  <c r="I206" i="25" s="1"/>
  <c r="H216" i="25"/>
  <c r="D474" i="25"/>
  <c r="C474" i="25"/>
  <c r="D517" i="25" s="1"/>
  <c r="I419" i="25"/>
  <c r="I416" i="25" s="1"/>
  <c r="I398" i="25"/>
  <c r="I397" i="25" s="1"/>
  <c r="K370" i="25"/>
  <c r="F385" i="25"/>
  <c r="F413" i="25"/>
  <c r="K155" i="25"/>
  <c r="L25" i="25"/>
  <c r="I471" i="25"/>
  <c r="I425" i="25"/>
  <c r="I394" i="25"/>
  <c r="J161" i="25"/>
  <c r="J211" i="25" s="1"/>
  <c r="J249" i="25" s="1"/>
  <c r="J73" i="25"/>
  <c r="J108" i="25" s="1"/>
  <c r="K31" i="25"/>
  <c r="J187" i="25"/>
  <c r="K53" i="25"/>
  <c r="J40" i="25"/>
  <c r="K41" i="25"/>
  <c r="I171" i="25"/>
  <c r="I170" i="25" s="1"/>
  <c r="J180" i="25"/>
  <c r="J205" i="25" s="1"/>
  <c r="J243" i="25" s="1"/>
  <c r="J266" i="25" s="1"/>
  <c r="J300" i="25" s="1"/>
  <c r="J67" i="25"/>
  <c r="J102" i="25" s="1"/>
  <c r="J125" i="25" s="1"/>
  <c r="K46" i="25"/>
  <c r="H473" i="25"/>
  <c r="H427" i="25"/>
  <c r="H396" i="25"/>
  <c r="H413" i="25"/>
  <c r="H385" i="25"/>
  <c r="H246" i="25"/>
  <c r="H207" i="25"/>
  <c r="H206" i="25" s="1"/>
  <c r="F216" i="25"/>
  <c r="G469" i="25"/>
  <c r="G423" i="25"/>
  <c r="G392" i="25"/>
  <c r="I470" i="25"/>
  <c r="I424" i="25"/>
  <c r="I393" i="25"/>
  <c r="AM451" i="25"/>
  <c r="M165" i="25"/>
  <c r="N35" i="25"/>
  <c r="F129" i="25"/>
  <c r="F128" i="25" s="1"/>
  <c r="F127" i="25" s="1"/>
  <c r="F104" i="25"/>
  <c r="F103" i="25" s="1"/>
  <c r="K190" i="25"/>
  <c r="K215" i="25" s="1"/>
  <c r="K253" i="25" s="1"/>
  <c r="K274" i="25" s="1"/>
  <c r="L56" i="25"/>
  <c r="K77" i="25"/>
  <c r="K112" i="25" s="1"/>
  <c r="K134" i="25" s="1"/>
  <c r="K160" i="25"/>
  <c r="K88" i="25"/>
  <c r="L30" i="25"/>
  <c r="G121" i="25"/>
  <c r="G120" i="25" s="1"/>
  <c r="G119" i="25" s="1"/>
  <c r="G97" i="25"/>
  <c r="G96" i="25" s="1"/>
  <c r="G113" i="25" s="1"/>
  <c r="J184" i="25"/>
  <c r="J209" i="25" s="1"/>
  <c r="K50" i="25"/>
  <c r="K48" i="25" s="1"/>
  <c r="K47" i="25" s="1"/>
  <c r="G104" i="25"/>
  <c r="G103" i="25" s="1"/>
  <c r="G129" i="25"/>
  <c r="G128" i="25" s="1"/>
  <c r="G127" i="25" s="1"/>
  <c r="G238" i="25"/>
  <c r="G197" i="25"/>
  <c r="G196" i="25" s="1"/>
  <c r="J178" i="25"/>
  <c r="J65" i="25"/>
  <c r="J100" i="25" s="1"/>
  <c r="J123" i="25" s="1"/>
  <c r="K44" i="25"/>
  <c r="J188" i="25"/>
  <c r="K54" i="25"/>
  <c r="I60" i="25"/>
  <c r="I83" i="25" s="1"/>
  <c r="I95" i="25" s="1"/>
  <c r="I118" i="25" s="1"/>
  <c r="J39" i="25"/>
  <c r="J149" i="25"/>
  <c r="J85" i="25"/>
  <c r="J84" i="25" s="1"/>
  <c r="K22" i="25"/>
  <c r="K20" i="25" s="1"/>
  <c r="K19" i="25" s="1"/>
  <c r="K36" i="25" s="1"/>
  <c r="J64" i="25"/>
  <c r="J99" i="25" s="1"/>
  <c r="J122" i="25" s="1"/>
  <c r="H104" i="25"/>
  <c r="H103" i="25" s="1"/>
  <c r="H129" i="25"/>
  <c r="H128" i="25" s="1"/>
  <c r="H127" i="25" s="1"/>
  <c r="I166" i="25"/>
  <c r="J179" i="25"/>
  <c r="J204" i="25" s="1"/>
  <c r="J242" i="25" s="1"/>
  <c r="J265" i="25" s="1"/>
  <c r="J299" i="25" s="1"/>
  <c r="J66" i="25"/>
  <c r="J101" i="25" s="1"/>
  <c r="J124" i="25" s="1"/>
  <c r="K45" i="25"/>
  <c r="F237" i="25"/>
  <c r="F236" i="25" s="1"/>
  <c r="F262" i="25"/>
  <c r="I211" i="25"/>
  <c r="I249" i="25" s="1"/>
  <c r="I157" i="25"/>
  <c r="I156" i="25" s="1"/>
  <c r="G473" i="25"/>
  <c r="G427" i="25"/>
  <c r="G396" i="25"/>
  <c r="H470" i="25"/>
  <c r="H424" i="25"/>
  <c r="H393" i="25"/>
  <c r="F471" i="25"/>
  <c r="F425" i="25"/>
  <c r="F394" i="25"/>
  <c r="F472" i="25"/>
  <c r="F426" i="25"/>
  <c r="F395" i="25"/>
  <c r="J228" i="25"/>
  <c r="K183" i="25"/>
  <c r="L49" i="25"/>
  <c r="K362" i="25"/>
  <c r="J168" i="25"/>
  <c r="I194" i="25"/>
  <c r="I220" i="25" s="1"/>
  <c r="I234" i="25" s="1"/>
  <c r="I258" i="25" s="1"/>
  <c r="I292" i="25" s="1"/>
  <c r="I380" i="25" s="1"/>
  <c r="I408" i="25" s="1"/>
  <c r="I448" i="25" s="1"/>
  <c r="I59" i="25"/>
  <c r="I82" i="25" s="1"/>
  <c r="I94" i="25" s="1"/>
  <c r="I117" i="25" s="1"/>
  <c r="J38" i="25"/>
  <c r="G385" i="25"/>
  <c r="G413" i="25"/>
  <c r="I238" i="25"/>
  <c r="C480" i="25"/>
  <c r="D518" i="25" s="1"/>
  <c r="D480" i="25"/>
  <c r="N462" i="25"/>
  <c r="N450" i="25" s="1"/>
  <c r="O463" i="25"/>
  <c r="J473" i="25"/>
  <c r="J427" i="25"/>
  <c r="J396" i="25"/>
  <c r="I415" i="25"/>
  <c r="I387" i="25"/>
  <c r="K154" i="25"/>
  <c r="L24" i="25"/>
  <c r="H78" i="25"/>
  <c r="F207" i="25"/>
  <c r="F206" i="25" s="1"/>
  <c r="F246" i="25"/>
  <c r="J48" i="25"/>
  <c r="J47" i="25" s="1"/>
  <c r="K158" i="25"/>
  <c r="K70" i="25"/>
  <c r="L28" i="25"/>
  <c r="K27" i="25"/>
  <c r="K26" i="25" s="1"/>
  <c r="H262" i="25"/>
  <c r="H237" i="25"/>
  <c r="H236" i="25" s="1"/>
  <c r="I223" i="25"/>
  <c r="I222" i="25" s="1"/>
  <c r="I230" i="25" s="1"/>
  <c r="I200" i="25"/>
  <c r="I197" i="25" s="1"/>
  <c r="I196" i="25" s="1"/>
  <c r="I216" i="25" s="1"/>
  <c r="I104" i="25"/>
  <c r="I103" i="25" s="1"/>
  <c r="I129" i="25"/>
  <c r="I128" i="25" s="1"/>
  <c r="K164" i="25"/>
  <c r="L34" i="25"/>
  <c r="I299" i="25"/>
  <c r="M450" i="25"/>
  <c r="F121" i="25"/>
  <c r="F120" i="25" s="1"/>
  <c r="F119" i="25" s="1"/>
  <c r="F137" i="25" s="1"/>
  <c r="F97" i="25"/>
  <c r="F96" i="25" s="1"/>
  <c r="F113" i="25" s="1"/>
  <c r="O225" i="25"/>
  <c r="O202" i="25"/>
  <c r="O150" i="25"/>
  <c r="O201" i="25" s="1"/>
  <c r="H371" i="25"/>
  <c r="H363" i="25"/>
  <c r="K163" i="25"/>
  <c r="K75" i="25"/>
  <c r="K110" i="25" s="1"/>
  <c r="K132" i="25" s="1"/>
  <c r="L33" i="25"/>
  <c r="H121" i="25"/>
  <c r="H120" i="25" s="1"/>
  <c r="H119" i="25" s="1"/>
  <c r="H137" i="25" s="1"/>
  <c r="H97" i="25"/>
  <c r="H96" i="25" s="1"/>
  <c r="H113" i="25" s="1"/>
  <c r="J27" i="25"/>
  <c r="J26" i="25" s="1"/>
  <c r="K361" i="25"/>
  <c r="J153" i="25"/>
  <c r="J203" i="25" s="1"/>
  <c r="J241" i="25" s="1"/>
  <c r="J264" i="25" s="1"/>
  <c r="J298" i="25" s="1"/>
  <c r="K23" i="25"/>
  <c r="Q152" i="25"/>
  <c r="P151" i="25"/>
  <c r="K162" i="25"/>
  <c r="K74" i="25"/>
  <c r="K109" i="25" s="1"/>
  <c r="K131" i="25" s="1"/>
  <c r="L32" i="25"/>
  <c r="I195" i="25"/>
  <c r="I221" i="25" s="1"/>
  <c r="I235" i="25" s="1"/>
  <c r="I259" i="25" s="1"/>
  <c r="I293" i="25" s="1"/>
  <c r="I381" i="25" s="1"/>
  <c r="I409" i="25" s="1"/>
  <c r="I449" i="25" s="1"/>
  <c r="J169" i="25"/>
  <c r="I106" i="25"/>
  <c r="I130" i="25" s="1"/>
  <c r="J105" i="25"/>
  <c r="J69" i="25"/>
  <c r="J68" i="25" s="1"/>
  <c r="H472" i="25"/>
  <c r="H426" i="25"/>
  <c r="H395" i="25"/>
  <c r="G207" i="25"/>
  <c r="G206" i="25" s="1"/>
  <c r="G246" i="25"/>
  <c r="F469" i="25"/>
  <c r="F423" i="25"/>
  <c r="F392" i="25"/>
  <c r="H414" i="25"/>
  <c r="H386" i="25"/>
  <c r="G472" i="25"/>
  <c r="G426" i="25"/>
  <c r="G395" i="25"/>
  <c r="J214" i="25"/>
  <c r="J252" i="25" s="1"/>
  <c r="J273" i="25" s="1"/>
  <c r="N240" i="25"/>
  <c r="K147" i="25"/>
  <c r="L21" i="25"/>
  <c r="J213" i="25"/>
  <c r="J251" i="25" s="1"/>
  <c r="J272" i="25" s="1"/>
  <c r="J307" i="25" s="1"/>
  <c r="O226" i="25"/>
  <c r="O175" i="25"/>
  <c r="I308" i="25"/>
  <c r="I247" i="25"/>
  <c r="I270" i="25" s="1"/>
  <c r="I305" i="25" s="1"/>
  <c r="K186" i="25"/>
  <c r="L52" i="25"/>
  <c r="J172" i="25"/>
  <c r="J171" i="25" s="1"/>
  <c r="J170" i="25" s="1"/>
  <c r="K42" i="25"/>
  <c r="J63" i="25"/>
  <c r="G471" i="25"/>
  <c r="G394" i="25"/>
  <c r="G425" i="25"/>
  <c r="J208" i="25"/>
  <c r="J157" i="25"/>
  <c r="J156" i="25" s="1"/>
  <c r="J185" i="25"/>
  <c r="J229" i="25" s="1"/>
  <c r="J89" i="25"/>
  <c r="J87" i="25" s="1"/>
  <c r="K51" i="25"/>
  <c r="C372" i="25"/>
  <c r="K159" i="25"/>
  <c r="K71" i="25"/>
  <c r="L29" i="25"/>
  <c r="AK459" i="25"/>
  <c r="I127" i="25"/>
  <c r="I369" i="25"/>
  <c r="J20" i="25"/>
  <c r="J19" i="25" s="1"/>
  <c r="J212" i="25"/>
  <c r="J250" i="25" s="1"/>
  <c r="J271" i="25" s="1"/>
  <c r="J306" i="25" s="1"/>
  <c r="Q177" i="25"/>
  <c r="P176" i="25"/>
  <c r="I182" i="25"/>
  <c r="I181" i="25" s="1"/>
  <c r="I98" i="25"/>
  <c r="I62" i="25"/>
  <c r="I61" i="25" s="1"/>
  <c r="I78" i="25" s="1"/>
  <c r="M174" i="25"/>
  <c r="M224" i="25" s="1"/>
  <c r="M86" i="25"/>
  <c r="N43" i="25"/>
  <c r="H247" i="25"/>
  <c r="H270" i="25" s="1"/>
  <c r="H305" i="25" s="1"/>
  <c r="I269" i="25"/>
  <c r="J71" i="25"/>
  <c r="J106" i="25" s="1"/>
  <c r="J130" i="25" s="1"/>
  <c r="J189" i="25"/>
  <c r="K55" i="25"/>
  <c r="I308" i="24"/>
  <c r="J370" i="24"/>
  <c r="J362" i="24"/>
  <c r="J372" i="24" s="1"/>
  <c r="J418" i="24" s="1"/>
  <c r="J361" i="24"/>
  <c r="J371" i="24" s="1"/>
  <c r="J417" i="24" s="1"/>
  <c r="J363" i="24"/>
  <c r="J373" i="24" s="1"/>
  <c r="J36" i="24"/>
  <c r="L187" i="24"/>
  <c r="M53" i="24"/>
  <c r="K163" i="24"/>
  <c r="K213" i="24" s="1"/>
  <c r="K251" i="24" s="1"/>
  <c r="K272" i="24" s="1"/>
  <c r="K307" i="24" s="1"/>
  <c r="K75" i="24"/>
  <c r="K110" i="24" s="1"/>
  <c r="K132" i="24" s="1"/>
  <c r="L33" i="24"/>
  <c r="F472" i="24"/>
  <c r="F426" i="24"/>
  <c r="F395" i="24"/>
  <c r="G262" i="24"/>
  <c r="G237" i="24"/>
  <c r="G236" i="24" s="1"/>
  <c r="N226" i="24"/>
  <c r="N175" i="24"/>
  <c r="F262" i="24"/>
  <c r="F237" i="24"/>
  <c r="F236" i="24" s="1"/>
  <c r="H222" i="24"/>
  <c r="H230" i="24" s="1"/>
  <c r="H471" i="24"/>
  <c r="H425" i="24"/>
  <c r="H394" i="24"/>
  <c r="G413" i="24"/>
  <c r="G385" i="24"/>
  <c r="K154" i="24"/>
  <c r="K204" i="24" s="1"/>
  <c r="K242" i="24" s="1"/>
  <c r="K265" i="24" s="1"/>
  <c r="L24" i="24"/>
  <c r="J198" i="24"/>
  <c r="I129" i="24"/>
  <c r="I128" i="24" s="1"/>
  <c r="I127" i="24" s="1"/>
  <c r="I104" i="24"/>
  <c r="I103" i="24" s="1"/>
  <c r="J190" i="24"/>
  <c r="K56" i="24"/>
  <c r="K160" i="24"/>
  <c r="K88" i="24"/>
  <c r="L30" i="24"/>
  <c r="P177" i="24"/>
  <c r="O176" i="24"/>
  <c r="J149" i="24"/>
  <c r="J146" i="24" s="1"/>
  <c r="J145" i="24" s="1"/>
  <c r="J166" i="24" s="1"/>
  <c r="J85" i="24"/>
  <c r="J84" i="24" s="1"/>
  <c r="K22" i="24"/>
  <c r="K159" i="24"/>
  <c r="L29" i="24"/>
  <c r="H129" i="24"/>
  <c r="H128" i="24" s="1"/>
  <c r="H127" i="24" s="1"/>
  <c r="H104" i="24"/>
  <c r="H103" i="24" s="1"/>
  <c r="I62" i="24"/>
  <c r="I61" i="24" s="1"/>
  <c r="H197" i="24"/>
  <c r="H196" i="24" s="1"/>
  <c r="C480" i="24"/>
  <c r="D518" i="24" s="1"/>
  <c r="D480" i="24"/>
  <c r="J414" i="24"/>
  <c r="J386" i="24"/>
  <c r="D363" i="24"/>
  <c r="D362" i="24"/>
  <c r="D361" i="24"/>
  <c r="H469" i="24"/>
  <c r="H423" i="24"/>
  <c r="H392" i="24"/>
  <c r="J307" i="24"/>
  <c r="J178" i="24"/>
  <c r="J171" i="24" s="1"/>
  <c r="J170" i="24" s="1"/>
  <c r="J191" i="24" s="1"/>
  <c r="K44" i="24"/>
  <c r="J65" i="24"/>
  <c r="J100" i="24" s="1"/>
  <c r="J123" i="24" s="1"/>
  <c r="I210" i="24"/>
  <c r="M240" i="24"/>
  <c r="I69" i="24"/>
  <c r="I68" i="24" s="1"/>
  <c r="I247" i="24"/>
  <c r="I270" i="24" s="1"/>
  <c r="I305" i="24" s="1"/>
  <c r="I90" i="24"/>
  <c r="G248" i="24"/>
  <c r="G247" i="24"/>
  <c r="G270" i="24" s="1"/>
  <c r="G305" i="24" s="1"/>
  <c r="I194" i="24"/>
  <c r="I220" i="24" s="1"/>
  <c r="I234" i="24" s="1"/>
  <c r="I258" i="24" s="1"/>
  <c r="I292" i="24" s="1"/>
  <c r="I380" i="24" s="1"/>
  <c r="I408" i="24" s="1"/>
  <c r="I448" i="24" s="1"/>
  <c r="J168" i="24"/>
  <c r="I60" i="24"/>
  <c r="I83" i="24" s="1"/>
  <c r="I95" i="24" s="1"/>
  <c r="I118" i="24" s="1"/>
  <c r="J39" i="24"/>
  <c r="I97" i="24"/>
  <c r="I96" i="24" s="1"/>
  <c r="I113" i="24" s="1"/>
  <c r="I121" i="24"/>
  <c r="I120" i="24" s="1"/>
  <c r="I119" i="24" s="1"/>
  <c r="I137" i="24" s="1"/>
  <c r="H262" i="24"/>
  <c r="H237" i="24"/>
  <c r="H236" i="24" s="1"/>
  <c r="F246" i="24"/>
  <c r="F207" i="24"/>
  <c r="F206" i="24" s="1"/>
  <c r="H371" i="24"/>
  <c r="H417" i="24" s="1"/>
  <c r="H363" i="24"/>
  <c r="H373" i="24" s="1"/>
  <c r="I40" i="24"/>
  <c r="I57" i="24" s="1"/>
  <c r="J41" i="24"/>
  <c r="I157" i="24"/>
  <c r="I156" i="24" s="1"/>
  <c r="I473" i="24"/>
  <c r="I427" i="24"/>
  <c r="I396" i="24"/>
  <c r="D474" i="24"/>
  <c r="C474" i="24"/>
  <c r="D517" i="24" s="1"/>
  <c r="I223" i="24"/>
  <c r="I222" i="24" s="1"/>
  <c r="I230" i="24" s="1"/>
  <c r="I200" i="24"/>
  <c r="I146" i="24"/>
  <c r="I145" i="24" s="1"/>
  <c r="G246" i="24"/>
  <c r="G207" i="24"/>
  <c r="G206" i="24" s="1"/>
  <c r="J186" i="24"/>
  <c r="K52" i="24"/>
  <c r="F129" i="24"/>
  <c r="F128" i="24" s="1"/>
  <c r="F127" i="24" s="1"/>
  <c r="F104" i="24"/>
  <c r="F103" i="24" s="1"/>
  <c r="AM451" i="24"/>
  <c r="I246" i="24"/>
  <c r="I207" i="24"/>
  <c r="I206" i="24" s="1"/>
  <c r="N188" i="24"/>
  <c r="O54" i="24"/>
  <c r="F473" i="24"/>
  <c r="F427" i="24"/>
  <c r="F396" i="24"/>
  <c r="F78" i="24"/>
  <c r="J228" i="24"/>
  <c r="J153" i="24"/>
  <c r="J203" i="24" s="1"/>
  <c r="J241" i="24" s="1"/>
  <c r="J264" i="24" s="1"/>
  <c r="J298" i="24" s="1"/>
  <c r="K23" i="24"/>
  <c r="J77" i="24"/>
  <c r="J112" i="24" s="1"/>
  <c r="J134" i="24" s="1"/>
  <c r="L38" i="24"/>
  <c r="K59" i="24"/>
  <c r="K82" i="24" s="1"/>
  <c r="K94" i="24" s="1"/>
  <c r="K117" i="24" s="1"/>
  <c r="G472" i="24"/>
  <c r="G426" i="24"/>
  <c r="G395" i="24"/>
  <c r="K164" i="24"/>
  <c r="L34" i="24"/>
  <c r="K162" i="24"/>
  <c r="K212" i="24" s="1"/>
  <c r="K250" i="24" s="1"/>
  <c r="K271" i="24" s="1"/>
  <c r="K306" i="24" s="1"/>
  <c r="K74" i="24"/>
  <c r="K109" i="24" s="1"/>
  <c r="K131" i="24" s="1"/>
  <c r="L32" i="24"/>
  <c r="N225" i="24"/>
  <c r="N202" i="24"/>
  <c r="N240" i="24" s="1"/>
  <c r="N150" i="24"/>
  <c r="N201" i="24" s="1"/>
  <c r="AK459" i="24"/>
  <c r="F413" i="24"/>
  <c r="F385" i="24"/>
  <c r="H97" i="24"/>
  <c r="H96" i="24" s="1"/>
  <c r="H113" i="24" s="1"/>
  <c r="H121" i="24"/>
  <c r="H120" i="24" s="1"/>
  <c r="H119" i="24" s="1"/>
  <c r="H137" i="24" s="1"/>
  <c r="J155" i="24"/>
  <c r="K25" i="24"/>
  <c r="F97" i="24"/>
  <c r="F96" i="24" s="1"/>
  <c r="F121" i="24"/>
  <c r="F120" i="24" s="1"/>
  <c r="F119" i="24" s="1"/>
  <c r="F137" i="24" s="1"/>
  <c r="J180" i="24"/>
  <c r="K46" i="24"/>
  <c r="J67" i="24"/>
  <c r="J102" i="24" s="1"/>
  <c r="J125" i="24" s="1"/>
  <c r="K158" i="24"/>
  <c r="K70" i="24"/>
  <c r="L28" i="24"/>
  <c r="H246" i="24"/>
  <c r="H207" i="24"/>
  <c r="H206" i="24" s="1"/>
  <c r="J184" i="24"/>
  <c r="J182" i="24" s="1"/>
  <c r="J181" i="24" s="1"/>
  <c r="K50" i="24"/>
  <c r="K71" i="24" s="1"/>
  <c r="J48" i="24"/>
  <c r="J47" i="24" s="1"/>
  <c r="I203" i="24"/>
  <c r="I241" i="24" s="1"/>
  <c r="I264" i="24" s="1"/>
  <c r="I298" i="24" s="1"/>
  <c r="K165" i="24"/>
  <c r="K77" i="24"/>
  <c r="K112" i="24" s="1"/>
  <c r="K134" i="24" s="1"/>
  <c r="L35" i="24"/>
  <c r="I414" i="24"/>
  <c r="I386" i="24"/>
  <c r="J161" i="24"/>
  <c r="J211" i="24" s="1"/>
  <c r="J249" i="24" s="1"/>
  <c r="J73" i="24"/>
  <c r="J108" i="24" s="1"/>
  <c r="K31" i="24"/>
  <c r="K27" i="24" s="1"/>
  <c r="K26" i="24" s="1"/>
  <c r="K174" i="24"/>
  <c r="K224" i="24" s="1"/>
  <c r="K86" i="24"/>
  <c r="K64" i="24"/>
  <c r="K99" i="24" s="1"/>
  <c r="K122" i="24" s="1"/>
  <c r="L43" i="24"/>
  <c r="P152" i="24"/>
  <c r="O151" i="24"/>
  <c r="K172" i="24"/>
  <c r="K63" i="24"/>
  <c r="L42" i="24"/>
  <c r="I415" i="24"/>
  <c r="I387" i="24"/>
  <c r="K66" i="24"/>
  <c r="K101" i="24" s="1"/>
  <c r="K124" i="24" s="1"/>
  <c r="J189" i="24"/>
  <c r="K55" i="24"/>
  <c r="K76" i="24" s="1"/>
  <c r="K111" i="24" s="1"/>
  <c r="K133" i="24" s="1"/>
  <c r="F248" i="24"/>
  <c r="F247" i="24"/>
  <c r="F270" i="24" s="1"/>
  <c r="F305" i="24" s="1"/>
  <c r="G97" i="24"/>
  <c r="G96" i="24" s="1"/>
  <c r="G121" i="24"/>
  <c r="G120" i="24" s="1"/>
  <c r="G119" i="24" s="1"/>
  <c r="J105" i="24"/>
  <c r="J69" i="24"/>
  <c r="J68" i="24" s="1"/>
  <c r="L183" i="24"/>
  <c r="M49" i="24"/>
  <c r="I182" i="24"/>
  <c r="I181" i="24" s="1"/>
  <c r="I191" i="24" s="1"/>
  <c r="J215" i="24"/>
  <c r="J253" i="24" s="1"/>
  <c r="J274" i="24" s="1"/>
  <c r="J309" i="24" s="1"/>
  <c r="N462" i="24"/>
  <c r="N450" i="24" s="1"/>
  <c r="O463" i="24"/>
  <c r="I370" i="24"/>
  <c r="I362" i="24"/>
  <c r="I372" i="24" s="1"/>
  <c r="I418" i="24" s="1"/>
  <c r="I361" i="24"/>
  <c r="I371" i="24" s="1"/>
  <c r="I417" i="24" s="1"/>
  <c r="I363" i="24"/>
  <c r="I373" i="24" s="1"/>
  <c r="G363" i="24"/>
  <c r="G373" i="24" s="1"/>
  <c r="G362" i="24"/>
  <c r="G361" i="24"/>
  <c r="G370" i="24"/>
  <c r="I262" i="24"/>
  <c r="J214" i="24"/>
  <c r="J252" i="24" s="1"/>
  <c r="J273" i="24" s="1"/>
  <c r="K147" i="24"/>
  <c r="L21" i="24"/>
  <c r="K20" i="24"/>
  <c r="K19" i="24" s="1"/>
  <c r="J470" i="24"/>
  <c r="J424" i="24"/>
  <c r="J393" i="24"/>
  <c r="I195" i="24"/>
  <c r="I221" i="24" s="1"/>
  <c r="I235" i="24" s="1"/>
  <c r="I259" i="24" s="1"/>
  <c r="I293" i="24" s="1"/>
  <c r="I381" i="24" s="1"/>
  <c r="I409" i="24" s="1"/>
  <c r="I449" i="24" s="1"/>
  <c r="J169" i="24"/>
  <c r="H415" i="24"/>
  <c r="H387" i="24"/>
  <c r="J185" i="24"/>
  <c r="J229" i="24" s="1"/>
  <c r="J89" i="24"/>
  <c r="J87" i="24" s="1"/>
  <c r="K51" i="24"/>
  <c r="J98" i="24"/>
  <c r="J62" i="24"/>
  <c r="J61" i="24" s="1"/>
  <c r="J78" i="24" s="1"/>
  <c r="G197" i="24"/>
  <c r="G196" i="24" s="1"/>
  <c r="G216" i="24" s="1"/>
  <c r="L179" i="24"/>
  <c r="M45" i="24"/>
  <c r="L66" i="24"/>
  <c r="L101" i="24" s="1"/>
  <c r="L124" i="24" s="1"/>
  <c r="F197" i="24"/>
  <c r="F196" i="24" s="1"/>
  <c r="F216" i="24" s="1"/>
  <c r="H473" i="24"/>
  <c r="H427" i="24"/>
  <c r="H396" i="24"/>
  <c r="F470" i="24"/>
  <c r="F424" i="24"/>
  <c r="F393" i="24"/>
  <c r="J208" i="24"/>
  <c r="J157" i="24"/>
  <c r="J156" i="24" s="1"/>
  <c r="H413" i="24"/>
  <c r="H385" i="24"/>
  <c r="G129" i="24"/>
  <c r="G128" i="24" s="1"/>
  <c r="G127" i="24" s="1"/>
  <c r="G104" i="24"/>
  <c r="G103" i="24" s="1"/>
  <c r="M450" i="24"/>
  <c r="G414" i="43"/>
  <c r="G393" i="43"/>
  <c r="G424" i="43"/>
  <c r="G296" i="43"/>
  <c r="G239" i="43"/>
  <c r="G197" i="43"/>
  <c r="G196" i="43" s="1"/>
  <c r="G216" i="43" s="1"/>
  <c r="G137" i="43"/>
  <c r="G269" i="43"/>
  <c r="G245" i="43"/>
  <c r="G244" i="43" s="1"/>
  <c r="R19" i="45"/>
  <c r="F22" i="36"/>
  <c r="C61" i="36"/>
  <c r="D61" i="36" s="1"/>
  <c r="E61" i="36" s="1"/>
  <c r="S19" i="45"/>
  <c r="G8" i="36"/>
  <c r="H8" i="36"/>
  <c r="I8" i="36"/>
  <c r="J8" i="36"/>
  <c r="K8" i="36"/>
  <c r="L8" i="36"/>
  <c r="M8" i="36"/>
  <c r="N8" i="36"/>
  <c r="O8" i="36"/>
  <c r="P8" i="36"/>
  <c r="Q8" i="36"/>
  <c r="R8" i="36"/>
  <c r="S8" i="36"/>
  <c r="T8" i="36"/>
  <c r="U8" i="36"/>
  <c r="V8" i="36"/>
  <c r="W8" i="36"/>
  <c r="X8" i="36"/>
  <c r="Y8" i="36"/>
  <c r="Z8" i="36"/>
  <c r="AA8" i="36"/>
  <c r="AB8" i="36"/>
  <c r="AC8" i="36"/>
  <c r="AD8" i="36"/>
  <c r="F8" i="36"/>
  <c r="H49" i="43"/>
  <c r="H50" i="43"/>
  <c r="H51" i="43"/>
  <c r="H52" i="43"/>
  <c r="H53" i="43"/>
  <c r="H54" i="43"/>
  <c r="H55" i="43"/>
  <c r="H56" i="43"/>
  <c r="H42" i="43"/>
  <c r="H43" i="43"/>
  <c r="H44" i="43"/>
  <c r="H45" i="43"/>
  <c r="H46" i="43"/>
  <c r="H28" i="43"/>
  <c r="H29" i="43"/>
  <c r="H30" i="43"/>
  <c r="H31" i="43"/>
  <c r="H32" i="43"/>
  <c r="H33" i="43"/>
  <c r="H34" i="43"/>
  <c r="H35" i="43"/>
  <c r="H21" i="43"/>
  <c r="H22" i="43"/>
  <c r="H23" i="43"/>
  <c r="H24" i="43"/>
  <c r="H25" i="43"/>
  <c r="D57" i="12"/>
  <c r="D55" i="12"/>
  <c r="G104" i="15"/>
  <c r="G109" i="18"/>
  <c r="G121" i="18"/>
  <c r="E33" i="42"/>
  <c r="E6" i="42"/>
  <c r="E13" i="42" s="1"/>
  <c r="E17" i="42"/>
  <c r="E16" i="42"/>
  <c r="E12" i="42"/>
  <c r="E7" i="42"/>
  <c r="E31" i="42"/>
  <c r="E30" i="42" s="1"/>
  <c r="E24" i="42"/>
  <c r="E23" i="42" s="1"/>
  <c r="C34" i="12"/>
  <c r="J387" i="35" l="1"/>
  <c r="J415" i="35"/>
  <c r="K105" i="35"/>
  <c r="K98" i="35"/>
  <c r="J229" i="35"/>
  <c r="J227" i="35" s="1"/>
  <c r="J248" i="35" s="1"/>
  <c r="J210" i="35"/>
  <c r="G419" i="35"/>
  <c r="G398" i="35"/>
  <c r="G397" i="35" s="1"/>
  <c r="C373" i="35"/>
  <c r="K186" i="35"/>
  <c r="L52" i="35"/>
  <c r="J182" i="35"/>
  <c r="J181" i="35" s="1"/>
  <c r="I207" i="35"/>
  <c r="I206" i="35" s="1"/>
  <c r="J211" i="35"/>
  <c r="J249" i="35" s="1"/>
  <c r="K190" i="35"/>
  <c r="L56" i="35"/>
  <c r="I413" i="35"/>
  <c r="I385" i="35"/>
  <c r="J306" i="35"/>
  <c r="J308" i="35"/>
  <c r="J198" i="35"/>
  <c r="J146" i="35"/>
  <c r="J145" i="35" s="1"/>
  <c r="J166" i="35" s="1"/>
  <c r="J60" i="35"/>
  <c r="J83" i="35" s="1"/>
  <c r="J95" i="35" s="1"/>
  <c r="J118" i="35" s="1"/>
  <c r="K39" i="35"/>
  <c r="K184" i="35"/>
  <c r="L50" i="35"/>
  <c r="J471" i="35"/>
  <c r="J425" i="35"/>
  <c r="J394" i="35"/>
  <c r="F469" i="35"/>
  <c r="F423" i="35"/>
  <c r="F392" i="35"/>
  <c r="I269" i="35"/>
  <c r="I245" i="35"/>
  <c r="I244" i="35" s="1"/>
  <c r="I414" i="35"/>
  <c r="I386" i="35"/>
  <c r="L158" i="35"/>
  <c r="M28" i="35"/>
  <c r="I469" i="35"/>
  <c r="I423" i="35"/>
  <c r="I392" i="35"/>
  <c r="I222" i="35"/>
  <c r="I230" i="35" s="1"/>
  <c r="H304" i="35"/>
  <c r="H268" i="35"/>
  <c r="H267" i="35" s="1"/>
  <c r="I191" i="35"/>
  <c r="L159" i="35"/>
  <c r="M29" i="35"/>
  <c r="K149" i="35"/>
  <c r="K85" i="35"/>
  <c r="L22" i="35"/>
  <c r="J78" i="35"/>
  <c r="K71" i="35"/>
  <c r="K69" i="35" s="1"/>
  <c r="K68" i="35" s="1"/>
  <c r="J84" i="35"/>
  <c r="J90" i="35" s="1"/>
  <c r="H296" i="35"/>
  <c r="H261" i="35"/>
  <c r="H260" i="35" s="1"/>
  <c r="H286" i="35" s="1"/>
  <c r="I472" i="35"/>
  <c r="I426" i="35"/>
  <c r="I395" i="35"/>
  <c r="J246" i="35"/>
  <c r="J207" i="35"/>
  <c r="G113" i="35"/>
  <c r="AL451" i="35"/>
  <c r="M164" i="35"/>
  <c r="N34" i="35"/>
  <c r="J129" i="35"/>
  <c r="K180" i="35"/>
  <c r="L46" i="35"/>
  <c r="K67" i="35"/>
  <c r="K102" i="35" s="1"/>
  <c r="K125" i="35" s="1"/>
  <c r="J97" i="35"/>
  <c r="J96" i="35" s="1"/>
  <c r="J121" i="35"/>
  <c r="J120" i="35" s="1"/>
  <c r="J119" i="35" s="1"/>
  <c r="K178" i="35"/>
  <c r="L44" i="35"/>
  <c r="K65" i="35"/>
  <c r="K100" i="35" s="1"/>
  <c r="K123" i="35" s="1"/>
  <c r="I238" i="35"/>
  <c r="I197" i="35"/>
  <c r="I196" i="35" s="1"/>
  <c r="H419" i="35"/>
  <c r="H416" i="35" s="1"/>
  <c r="H398" i="35"/>
  <c r="H397" i="35" s="1"/>
  <c r="I129" i="35"/>
  <c r="I128" i="35" s="1"/>
  <c r="I127" i="35" s="1"/>
  <c r="I104" i="35"/>
  <c r="I103" i="35" s="1"/>
  <c r="J106" i="35"/>
  <c r="J130" i="35" s="1"/>
  <c r="F269" i="35"/>
  <c r="F245" i="35"/>
  <c r="F244" i="35" s="1"/>
  <c r="M160" i="35"/>
  <c r="M88" i="35"/>
  <c r="N30" i="35"/>
  <c r="I137" i="35"/>
  <c r="K209" i="35"/>
  <c r="K363" i="35"/>
  <c r="J223" i="35"/>
  <c r="J222" i="35" s="1"/>
  <c r="J230" i="35" s="1"/>
  <c r="J200" i="35"/>
  <c r="J239" i="35" s="1"/>
  <c r="J263" i="35" s="1"/>
  <c r="J297" i="35" s="1"/>
  <c r="H254" i="35"/>
  <c r="D371" i="35"/>
  <c r="K371" i="35"/>
  <c r="K417" i="35" s="1"/>
  <c r="L155" i="35"/>
  <c r="M25" i="35"/>
  <c r="K59" i="35"/>
  <c r="K82" i="35" s="1"/>
  <c r="K94" i="35" s="1"/>
  <c r="K117" i="35" s="1"/>
  <c r="L38" i="35"/>
  <c r="H113" i="35"/>
  <c r="J194" i="35"/>
  <c r="J220" i="35" s="1"/>
  <c r="J234" i="35" s="1"/>
  <c r="J258" i="35" s="1"/>
  <c r="J292" i="35" s="1"/>
  <c r="J380" i="35" s="1"/>
  <c r="J408" i="35" s="1"/>
  <c r="J448" i="35" s="1"/>
  <c r="K168" i="35"/>
  <c r="P463" i="35"/>
  <c r="O462" i="35"/>
  <c r="I473" i="35"/>
  <c r="I427" i="35"/>
  <c r="I396" i="35"/>
  <c r="K195" i="35"/>
  <c r="K221" i="35" s="1"/>
  <c r="K235" i="35" s="1"/>
  <c r="K259" i="35" s="1"/>
  <c r="K293" i="35" s="1"/>
  <c r="K381" i="35" s="1"/>
  <c r="K409" i="35" s="1"/>
  <c r="K449" i="35" s="1"/>
  <c r="L169" i="35"/>
  <c r="I113" i="35"/>
  <c r="D372" i="35"/>
  <c r="K372" i="35"/>
  <c r="K418" i="35" s="1"/>
  <c r="M162" i="35"/>
  <c r="N32" i="35"/>
  <c r="G416" i="35"/>
  <c r="G413" i="35"/>
  <c r="G385" i="35"/>
  <c r="O240" i="35"/>
  <c r="K205" i="35"/>
  <c r="K243" i="35" s="1"/>
  <c r="K266" i="35" s="1"/>
  <c r="K300" i="35" s="1"/>
  <c r="F296" i="35"/>
  <c r="F261" i="35"/>
  <c r="F260" i="35" s="1"/>
  <c r="K153" i="35"/>
  <c r="K203" i="35" s="1"/>
  <c r="K241" i="35" s="1"/>
  <c r="K264" i="35" s="1"/>
  <c r="K298" i="35" s="1"/>
  <c r="L23" i="35"/>
  <c r="K179" i="35"/>
  <c r="L45" i="35"/>
  <c r="K66" i="35"/>
  <c r="K101" i="35" s="1"/>
  <c r="K124" i="35" s="1"/>
  <c r="K154" i="35"/>
  <c r="L24" i="35"/>
  <c r="G237" i="35"/>
  <c r="G236" i="35" s="1"/>
  <c r="G254" i="35" s="1"/>
  <c r="G245" i="35"/>
  <c r="G244" i="35" s="1"/>
  <c r="G269" i="35"/>
  <c r="K165" i="35"/>
  <c r="K215" i="35" s="1"/>
  <c r="K253" i="35" s="1"/>
  <c r="K274" i="35" s="1"/>
  <c r="K309" i="35" s="1"/>
  <c r="K77" i="35"/>
  <c r="K112" i="35" s="1"/>
  <c r="K134" i="35" s="1"/>
  <c r="L35" i="35"/>
  <c r="K185" i="35"/>
  <c r="K89" i="35"/>
  <c r="K87" i="35" s="1"/>
  <c r="L51" i="35"/>
  <c r="K72" i="35"/>
  <c r="K107" i="35" s="1"/>
  <c r="P225" i="35"/>
  <c r="P202" i="35"/>
  <c r="P240" i="35" s="1"/>
  <c r="P150" i="35"/>
  <c r="P201" i="35" s="1"/>
  <c r="Q226" i="35"/>
  <c r="Q175" i="35"/>
  <c r="F254" i="35"/>
  <c r="K183" i="35"/>
  <c r="K182" i="35" s="1"/>
  <c r="K181" i="35" s="1"/>
  <c r="K48" i="35"/>
  <c r="K47" i="35" s="1"/>
  <c r="K57" i="35" s="1"/>
  <c r="L49" i="35"/>
  <c r="L70" i="35" s="1"/>
  <c r="K188" i="35"/>
  <c r="L54" i="35"/>
  <c r="K161" i="35"/>
  <c r="K211" i="35" s="1"/>
  <c r="K249" i="35" s="1"/>
  <c r="K73" i="35"/>
  <c r="K108" i="35" s="1"/>
  <c r="L31" i="35"/>
  <c r="J204" i="35"/>
  <c r="J242" i="35" s="1"/>
  <c r="J265" i="35" s="1"/>
  <c r="J299" i="35" s="1"/>
  <c r="C369" i="35"/>
  <c r="K370" i="35"/>
  <c r="G469" i="35"/>
  <c r="G392" i="35"/>
  <c r="G423" i="35"/>
  <c r="G296" i="35"/>
  <c r="G261" i="35"/>
  <c r="G260" i="35" s="1"/>
  <c r="K147" i="35"/>
  <c r="K20" i="35"/>
  <c r="K19" i="35" s="1"/>
  <c r="L21" i="35"/>
  <c r="L228" i="35"/>
  <c r="I471" i="35"/>
  <c r="I425" i="35"/>
  <c r="I394" i="35"/>
  <c r="R152" i="35"/>
  <c r="Q151" i="35"/>
  <c r="S177" i="35"/>
  <c r="R176" i="35"/>
  <c r="K163" i="35"/>
  <c r="K213" i="35" s="1"/>
  <c r="K251" i="35" s="1"/>
  <c r="K272" i="35" s="1"/>
  <c r="K307" i="35" s="1"/>
  <c r="K75" i="35"/>
  <c r="K110" i="35" s="1"/>
  <c r="K132" i="35" s="1"/>
  <c r="L33" i="35"/>
  <c r="K174" i="35"/>
  <c r="K224" i="35" s="1"/>
  <c r="K86" i="35"/>
  <c r="K64" i="35"/>
  <c r="K99" i="35" s="1"/>
  <c r="K122" i="35" s="1"/>
  <c r="L43" i="35"/>
  <c r="J171" i="35"/>
  <c r="J170" i="35" s="1"/>
  <c r="J191" i="35" s="1"/>
  <c r="K27" i="35"/>
  <c r="K26" i="35" s="1"/>
  <c r="L172" i="35"/>
  <c r="M42" i="35"/>
  <c r="G369" i="35"/>
  <c r="H469" i="35"/>
  <c r="H423" i="35"/>
  <c r="H392" i="35"/>
  <c r="L40" i="35"/>
  <c r="M41" i="35"/>
  <c r="K187" i="35"/>
  <c r="K212" i="35" s="1"/>
  <c r="K250" i="35" s="1"/>
  <c r="K271" i="35" s="1"/>
  <c r="L53" i="35"/>
  <c r="K74" i="35"/>
  <c r="K109" i="35" s="1"/>
  <c r="K131" i="35" s="1"/>
  <c r="K189" i="35"/>
  <c r="K214" i="35" s="1"/>
  <c r="K252" i="35" s="1"/>
  <c r="K273" i="35" s="1"/>
  <c r="L55" i="35"/>
  <c r="K76" i="35"/>
  <c r="K111" i="35" s="1"/>
  <c r="K133" i="35" s="1"/>
  <c r="F413" i="35"/>
  <c r="F385" i="35"/>
  <c r="J215" i="35"/>
  <c r="J253" i="35" s="1"/>
  <c r="J274" i="35" s="1"/>
  <c r="J309" i="35" s="1"/>
  <c r="G269" i="34"/>
  <c r="G245" i="34"/>
  <c r="G244" i="34" s="1"/>
  <c r="K60" i="34"/>
  <c r="K83" i="34" s="1"/>
  <c r="K95" i="34" s="1"/>
  <c r="K118" i="34" s="1"/>
  <c r="L39" i="34"/>
  <c r="P463" i="34"/>
  <c r="O462" i="34"/>
  <c r="O450" i="34" s="1"/>
  <c r="J194" i="34"/>
  <c r="J220" i="34" s="1"/>
  <c r="J234" i="34" s="1"/>
  <c r="J258" i="34" s="1"/>
  <c r="J292" i="34" s="1"/>
  <c r="J380" i="34" s="1"/>
  <c r="J408" i="34" s="1"/>
  <c r="J448" i="34" s="1"/>
  <c r="K168" i="34"/>
  <c r="J98" i="34"/>
  <c r="J62" i="34"/>
  <c r="J61" i="34" s="1"/>
  <c r="J472" i="34"/>
  <c r="J426" i="34"/>
  <c r="J395" i="34"/>
  <c r="AN451" i="34"/>
  <c r="M172" i="34"/>
  <c r="N42" i="34"/>
  <c r="O174" i="34"/>
  <c r="O86" i="34"/>
  <c r="P43" i="34"/>
  <c r="I471" i="34"/>
  <c r="I425" i="34"/>
  <c r="I394" i="34"/>
  <c r="H419" i="34"/>
  <c r="H398" i="34"/>
  <c r="H397" i="34" s="1"/>
  <c r="K147" i="34"/>
  <c r="K20" i="34"/>
  <c r="K19" i="34" s="1"/>
  <c r="L21" i="34"/>
  <c r="K63" i="34"/>
  <c r="L160" i="34"/>
  <c r="L72" i="34"/>
  <c r="L107" i="34" s="1"/>
  <c r="L88" i="34"/>
  <c r="L87" i="34" s="1"/>
  <c r="M30" i="34"/>
  <c r="G369" i="34"/>
  <c r="C370" i="34"/>
  <c r="H216" i="34"/>
  <c r="G137" i="34"/>
  <c r="M149" i="34"/>
  <c r="M85" i="34"/>
  <c r="M84" i="34" s="1"/>
  <c r="N22" i="34"/>
  <c r="M64" i="34"/>
  <c r="M99" i="34" s="1"/>
  <c r="M122" i="34" s="1"/>
  <c r="J230" i="34"/>
  <c r="K178" i="34"/>
  <c r="K171" i="34" s="1"/>
  <c r="K170" i="34" s="1"/>
  <c r="K65" i="34"/>
  <c r="K100" i="34" s="1"/>
  <c r="K123" i="34" s="1"/>
  <c r="L44" i="34"/>
  <c r="K186" i="34"/>
  <c r="K211" i="34" s="1"/>
  <c r="K249" i="34" s="1"/>
  <c r="L52" i="34"/>
  <c r="K73" i="34"/>
  <c r="K108" i="34" s="1"/>
  <c r="K308" i="34"/>
  <c r="I238" i="34"/>
  <c r="I197" i="34"/>
  <c r="I196" i="34" s="1"/>
  <c r="H113" i="34"/>
  <c r="H416" i="34"/>
  <c r="J369" i="34"/>
  <c r="F269" i="34"/>
  <c r="F245" i="34"/>
  <c r="F244" i="34" s="1"/>
  <c r="F254" i="34" s="1"/>
  <c r="G371" i="34"/>
  <c r="K361" i="34"/>
  <c r="I129" i="34"/>
  <c r="I128" i="34" s="1"/>
  <c r="I127" i="34" s="1"/>
  <c r="I137" i="34" s="1"/>
  <c r="I104" i="34"/>
  <c r="I103" i="34" s="1"/>
  <c r="I113" i="34" s="1"/>
  <c r="L183" i="34"/>
  <c r="M49" i="34"/>
  <c r="L48" i="34"/>
  <c r="L90" i="34"/>
  <c r="L188" i="34"/>
  <c r="M54" i="34"/>
  <c r="K154" i="34"/>
  <c r="K204" i="34" s="1"/>
  <c r="K242" i="34" s="1"/>
  <c r="K265" i="34" s="1"/>
  <c r="L24" i="34"/>
  <c r="J198" i="34"/>
  <c r="J146" i="34"/>
  <c r="J145" i="34" s="1"/>
  <c r="H469" i="34"/>
  <c r="H423" i="34"/>
  <c r="H392" i="34"/>
  <c r="L184" i="34"/>
  <c r="M50" i="34"/>
  <c r="K413" i="34"/>
  <c r="K385" i="34"/>
  <c r="G372" i="34"/>
  <c r="K362" i="34"/>
  <c r="M185" i="34"/>
  <c r="M229" i="34" s="1"/>
  <c r="M89" i="34"/>
  <c r="N51" i="34"/>
  <c r="K153" i="34"/>
  <c r="K203" i="34" s="1"/>
  <c r="K241" i="34" s="1"/>
  <c r="K264" i="34" s="1"/>
  <c r="K298" i="34" s="1"/>
  <c r="L23" i="34"/>
  <c r="L223" i="34"/>
  <c r="L222" i="34" s="1"/>
  <c r="L200" i="34"/>
  <c r="L239" i="34" s="1"/>
  <c r="L263" i="34" s="1"/>
  <c r="L297" i="34" s="1"/>
  <c r="L59" i="34"/>
  <c r="L82" i="34" s="1"/>
  <c r="L94" i="34" s="1"/>
  <c r="L117" i="34" s="1"/>
  <c r="M38" i="34"/>
  <c r="N224" i="34"/>
  <c r="J195" i="34"/>
  <c r="J221" i="34" s="1"/>
  <c r="J235" i="34" s="1"/>
  <c r="J259" i="34" s="1"/>
  <c r="J293" i="34" s="1"/>
  <c r="J381" i="34" s="1"/>
  <c r="J409" i="34" s="1"/>
  <c r="J449" i="34" s="1"/>
  <c r="K169" i="34"/>
  <c r="I419" i="34"/>
  <c r="I416" i="34" s="1"/>
  <c r="I398" i="34"/>
  <c r="I397" i="34" s="1"/>
  <c r="J414" i="34"/>
  <c r="J386" i="34"/>
  <c r="L189" i="34"/>
  <c r="L214" i="34" s="1"/>
  <c r="L252" i="34" s="1"/>
  <c r="L273" i="34" s="1"/>
  <c r="M55" i="34"/>
  <c r="F296" i="34"/>
  <c r="F261" i="34"/>
  <c r="F260" i="34" s="1"/>
  <c r="L179" i="34"/>
  <c r="L66" i="34"/>
  <c r="L101" i="34" s="1"/>
  <c r="L124" i="34" s="1"/>
  <c r="M45" i="34"/>
  <c r="K363" i="34"/>
  <c r="I415" i="34"/>
  <c r="I387" i="34"/>
  <c r="K228" i="34"/>
  <c r="K227" i="34" s="1"/>
  <c r="K248" i="34" s="1"/>
  <c r="K210" i="34"/>
  <c r="H296" i="34"/>
  <c r="H261" i="34"/>
  <c r="H260" i="34" s="1"/>
  <c r="K230" i="34"/>
  <c r="G419" i="34"/>
  <c r="G398" i="34"/>
  <c r="G397" i="34" s="1"/>
  <c r="C373" i="34"/>
  <c r="K182" i="34"/>
  <c r="L187" i="34"/>
  <c r="M53" i="34"/>
  <c r="K158" i="34"/>
  <c r="K70" i="34"/>
  <c r="L28" i="34"/>
  <c r="K27" i="34"/>
  <c r="K26" i="34" s="1"/>
  <c r="I369" i="34"/>
  <c r="K159" i="34"/>
  <c r="K209" i="34" s="1"/>
  <c r="K247" i="34" s="1"/>
  <c r="K270" i="34" s="1"/>
  <c r="K305" i="34" s="1"/>
  <c r="K71" i="34"/>
  <c r="K106" i="34" s="1"/>
  <c r="K130" i="34" s="1"/>
  <c r="L29" i="34"/>
  <c r="H269" i="34"/>
  <c r="H245" i="34"/>
  <c r="H244" i="34" s="1"/>
  <c r="H254" i="34" s="1"/>
  <c r="K66" i="34"/>
  <c r="K101" i="34" s="1"/>
  <c r="K124" i="34" s="1"/>
  <c r="N161" i="34"/>
  <c r="O31" i="34"/>
  <c r="O226" i="34"/>
  <c r="O175" i="34"/>
  <c r="K163" i="34"/>
  <c r="K213" i="34" s="1"/>
  <c r="K251" i="34" s="1"/>
  <c r="K272" i="34" s="1"/>
  <c r="K307" i="34" s="1"/>
  <c r="K75" i="34"/>
  <c r="K110" i="34" s="1"/>
  <c r="K132" i="34" s="1"/>
  <c r="L33" i="34"/>
  <c r="J181" i="34"/>
  <c r="J191" i="34" s="1"/>
  <c r="F413" i="34"/>
  <c r="F385" i="34"/>
  <c r="K162" i="34"/>
  <c r="K212" i="34" s="1"/>
  <c r="K250" i="34" s="1"/>
  <c r="K271" i="34" s="1"/>
  <c r="K306" i="34" s="1"/>
  <c r="K74" i="34"/>
  <c r="K109" i="34" s="1"/>
  <c r="K131" i="34" s="1"/>
  <c r="L32" i="34"/>
  <c r="I473" i="34"/>
  <c r="I427" i="34"/>
  <c r="I396" i="34"/>
  <c r="G254" i="34"/>
  <c r="O225" i="34"/>
  <c r="O202" i="34"/>
  <c r="O150" i="34"/>
  <c r="O201" i="34" s="1"/>
  <c r="O165" i="34"/>
  <c r="P35" i="34"/>
  <c r="Q177" i="34"/>
  <c r="P176" i="34"/>
  <c r="I470" i="34"/>
  <c r="I424" i="34"/>
  <c r="I393" i="34"/>
  <c r="K40" i="34"/>
  <c r="K57" i="34" s="1"/>
  <c r="L41" i="34"/>
  <c r="K155" i="34"/>
  <c r="K205" i="34" s="1"/>
  <c r="K243" i="34" s="1"/>
  <c r="K266" i="34" s="1"/>
  <c r="K300" i="34" s="1"/>
  <c r="L25" i="34"/>
  <c r="K190" i="34"/>
  <c r="K215" i="34" s="1"/>
  <c r="K253" i="34" s="1"/>
  <c r="K274" i="34" s="1"/>
  <c r="L56" i="34"/>
  <c r="K77" i="34"/>
  <c r="K112" i="34" s="1"/>
  <c r="K134" i="34" s="1"/>
  <c r="L180" i="34"/>
  <c r="L67" i="34"/>
  <c r="L102" i="34" s="1"/>
  <c r="L125" i="34" s="1"/>
  <c r="M46" i="34"/>
  <c r="J69" i="34"/>
  <c r="J68" i="34" s="1"/>
  <c r="J105" i="34"/>
  <c r="J469" i="34"/>
  <c r="J423" i="34"/>
  <c r="J392" i="34"/>
  <c r="G296" i="34"/>
  <c r="G261" i="34"/>
  <c r="G260" i="34" s="1"/>
  <c r="Q152" i="34"/>
  <c r="P151" i="34"/>
  <c r="M164" i="34"/>
  <c r="M76" i="34"/>
  <c r="M111" i="34" s="1"/>
  <c r="M133" i="34" s="1"/>
  <c r="N34" i="34"/>
  <c r="J471" i="34"/>
  <c r="J425" i="34"/>
  <c r="J394" i="34"/>
  <c r="J419" i="34"/>
  <c r="J416" i="34" s="1"/>
  <c r="J398" i="34"/>
  <c r="J397" i="34" s="1"/>
  <c r="J415" i="34"/>
  <c r="J387" i="34"/>
  <c r="I246" i="34"/>
  <c r="I207" i="34"/>
  <c r="I206" i="34" s="1"/>
  <c r="J473" i="34"/>
  <c r="J427" i="34"/>
  <c r="J396" i="34"/>
  <c r="J470" i="34"/>
  <c r="J424" i="34"/>
  <c r="J393" i="34"/>
  <c r="J208" i="34"/>
  <c r="J157" i="34"/>
  <c r="J156" i="34" s="1"/>
  <c r="J413" i="27"/>
  <c r="J385" i="27"/>
  <c r="J473" i="27"/>
  <c r="J427" i="27"/>
  <c r="J396" i="27"/>
  <c r="K147" i="27"/>
  <c r="L21" i="27"/>
  <c r="K20" i="27"/>
  <c r="K19" i="27" s="1"/>
  <c r="K36" i="27" s="1"/>
  <c r="K155" i="27"/>
  <c r="L25" i="27"/>
  <c r="G254" i="27"/>
  <c r="J415" i="27"/>
  <c r="J387" i="27"/>
  <c r="K299" i="27"/>
  <c r="J171" i="27"/>
  <c r="J170" i="27" s="1"/>
  <c r="L174" i="27"/>
  <c r="L224" i="27" s="1"/>
  <c r="L86" i="27"/>
  <c r="L64" i="27"/>
  <c r="L99" i="27" s="1"/>
  <c r="L122" i="27" s="1"/>
  <c r="M43" i="27"/>
  <c r="K186" i="27"/>
  <c r="L52" i="27"/>
  <c r="I207" i="27"/>
  <c r="I206" i="27" s="1"/>
  <c r="J230" i="27"/>
  <c r="H254" i="27"/>
  <c r="K73" i="27"/>
  <c r="K108" i="27" s="1"/>
  <c r="K188" i="27"/>
  <c r="L54" i="27"/>
  <c r="K159" i="27"/>
  <c r="K71" i="27"/>
  <c r="K106" i="27" s="1"/>
  <c r="K130" i="27" s="1"/>
  <c r="L29" i="27"/>
  <c r="J198" i="27"/>
  <c r="J146" i="27"/>
  <c r="J145" i="27" s="1"/>
  <c r="J166" i="27" s="1"/>
  <c r="G296" i="27"/>
  <c r="G261" i="27"/>
  <c r="G260" i="27" s="1"/>
  <c r="K178" i="27"/>
  <c r="K65" i="27"/>
  <c r="K100" i="27" s="1"/>
  <c r="K123" i="27" s="1"/>
  <c r="L44" i="27"/>
  <c r="K180" i="27"/>
  <c r="K67" i="27"/>
  <c r="K102" i="27" s="1"/>
  <c r="K125" i="27" s="1"/>
  <c r="L46" i="27"/>
  <c r="J210" i="27"/>
  <c r="L162" i="27"/>
  <c r="L212" i="27" s="1"/>
  <c r="L250" i="27" s="1"/>
  <c r="L271" i="27" s="1"/>
  <c r="L74" i="27"/>
  <c r="L109" i="27" s="1"/>
  <c r="L131" i="27" s="1"/>
  <c r="M32" i="27"/>
  <c r="K69" i="27"/>
  <c r="K68" i="27" s="1"/>
  <c r="K105" i="27"/>
  <c r="I269" i="27"/>
  <c r="I245" i="27"/>
  <c r="I244" i="27" s="1"/>
  <c r="L41" i="27"/>
  <c r="K40" i="27"/>
  <c r="K57" i="27" s="1"/>
  <c r="L160" i="27"/>
  <c r="L88" i="27"/>
  <c r="M30" i="27"/>
  <c r="H296" i="27"/>
  <c r="H261" i="27"/>
  <c r="H260" i="27" s="1"/>
  <c r="I238" i="27"/>
  <c r="I197" i="27"/>
  <c r="I196" i="27" s="1"/>
  <c r="I216" i="27" s="1"/>
  <c r="H269" i="27"/>
  <c r="H245" i="27"/>
  <c r="H244" i="27" s="1"/>
  <c r="L154" i="27"/>
  <c r="L204" i="27" s="1"/>
  <c r="L242" i="27" s="1"/>
  <c r="L265" i="27" s="1"/>
  <c r="M24" i="27"/>
  <c r="K211" i="27"/>
  <c r="K249" i="27" s="1"/>
  <c r="I121" i="27"/>
  <c r="I120" i="27" s="1"/>
  <c r="I119" i="27" s="1"/>
  <c r="I137" i="27" s="1"/>
  <c r="I97" i="27"/>
  <c r="I96" i="27" s="1"/>
  <c r="I113" i="27" s="1"/>
  <c r="I472" i="27"/>
  <c r="I426" i="27"/>
  <c r="I395" i="27"/>
  <c r="C371" i="27"/>
  <c r="J227" i="27"/>
  <c r="J248" i="27" s="1"/>
  <c r="K208" i="27"/>
  <c r="K63" i="27"/>
  <c r="J57" i="27"/>
  <c r="K189" i="27"/>
  <c r="K214" i="27" s="1"/>
  <c r="K252" i="27" s="1"/>
  <c r="K273" i="27" s="1"/>
  <c r="L55" i="27"/>
  <c r="I469" i="27"/>
  <c r="I423" i="27"/>
  <c r="I392" i="27"/>
  <c r="K163" i="27"/>
  <c r="K213" i="27" s="1"/>
  <c r="K251" i="27" s="1"/>
  <c r="K272" i="27" s="1"/>
  <c r="K307" i="27" s="1"/>
  <c r="K75" i="27"/>
  <c r="K110" i="27" s="1"/>
  <c r="K132" i="27" s="1"/>
  <c r="L33" i="27"/>
  <c r="K370" i="27"/>
  <c r="M179" i="27"/>
  <c r="M66" i="27"/>
  <c r="M101" i="27" s="1"/>
  <c r="M124" i="27" s="1"/>
  <c r="N45" i="27"/>
  <c r="J129" i="27"/>
  <c r="J128" i="27" s="1"/>
  <c r="J104" i="27"/>
  <c r="J103" i="27" s="1"/>
  <c r="H113" i="27"/>
  <c r="J308" i="27"/>
  <c r="G416" i="27"/>
  <c r="O463" i="27"/>
  <c r="N462" i="27"/>
  <c r="K470" i="27"/>
  <c r="K424" i="27"/>
  <c r="K393" i="27"/>
  <c r="L172" i="27"/>
  <c r="L63" i="27"/>
  <c r="M42" i="27"/>
  <c r="K184" i="27"/>
  <c r="K182" i="27" s="1"/>
  <c r="L50" i="27"/>
  <c r="K48" i="27"/>
  <c r="K47" i="27" s="1"/>
  <c r="K228" i="27"/>
  <c r="I471" i="27"/>
  <c r="I394" i="27"/>
  <c r="I425" i="27"/>
  <c r="L149" i="27"/>
  <c r="L85" i="27"/>
  <c r="L84" i="27" s="1"/>
  <c r="M22" i="27"/>
  <c r="J127" i="27"/>
  <c r="L164" i="27"/>
  <c r="L76" i="27"/>
  <c r="L111" i="27" s="1"/>
  <c r="L133" i="27" s="1"/>
  <c r="M34" i="27"/>
  <c r="J60" i="27"/>
  <c r="J83" i="27" s="1"/>
  <c r="J95" i="27" s="1"/>
  <c r="J118" i="27" s="1"/>
  <c r="K39" i="27"/>
  <c r="L66" i="27"/>
  <c r="L101" i="27" s="1"/>
  <c r="L124" i="27" s="1"/>
  <c r="J69" i="27"/>
  <c r="J68" i="27" s="1"/>
  <c r="H373" i="27"/>
  <c r="K363" i="27"/>
  <c r="K171" i="27"/>
  <c r="K170" i="27" s="1"/>
  <c r="J182" i="27"/>
  <c r="J181" i="27" s="1"/>
  <c r="K194" i="27"/>
  <c r="K220" i="27" s="1"/>
  <c r="K234" i="27" s="1"/>
  <c r="K258" i="27" s="1"/>
  <c r="K292" i="27" s="1"/>
  <c r="K380" i="27" s="1"/>
  <c r="K408" i="27" s="1"/>
  <c r="K448" i="27" s="1"/>
  <c r="L168" i="27"/>
  <c r="L153" i="27"/>
  <c r="M23" i="27"/>
  <c r="K84" i="27"/>
  <c r="F296" i="27"/>
  <c r="F261" i="27"/>
  <c r="F260" i="27" s="1"/>
  <c r="J195" i="27"/>
  <c r="J221" i="27" s="1"/>
  <c r="J235" i="27" s="1"/>
  <c r="J259" i="27" s="1"/>
  <c r="J293" i="27" s="1"/>
  <c r="J381" i="27" s="1"/>
  <c r="J409" i="27" s="1"/>
  <c r="J449" i="27" s="1"/>
  <c r="K169" i="27"/>
  <c r="L158" i="27"/>
  <c r="L70" i="27"/>
  <c r="L27" i="27"/>
  <c r="L26" i="27" s="1"/>
  <c r="M28" i="27"/>
  <c r="L165" i="27"/>
  <c r="M35" i="27"/>
  <c r="J471" i="27"/>
  <c r="J425" i="27"/>
  <c r="J394" i="27"/>
  <c r="J157" i="27"/>
  <c r="J156" i="27" s="1"/>
  <c r="M187" i="27"/>
  <c r="N53" i="27"/>
  <c r="K185" i="27"/>
  <c r="K229" i="27" s="1"/>
  <c r="K89" i="27"/>
  <c r="K87" i="27" s="1"/>
  <c r="L51" i="27"/>
  <c r="AN451" i="27"/>
  <c r="R226" i="27"/>
  <c r="R240" i="27" s="1"/>
  <c r="R175" i="27"/>
  <c r="R201" i="27" s="1"/>
  <c r="J78" i="27"/>
  <c r="F413" i="27"/>
  <c r="F385" i="27"/>
  <c r="D372" i="27"/>
  <c r="K372" i="27"/>
  <c r="K418" i="27" s="1"/>
  <c r="S225" i="27"/>
  <c r="S150" i="27"/>
  <c r="L38" i="27"/>
  <c r="K59" i="27"/>
  <c r="K82" i="27" s="1"/>
  <c r="K94" i="27" s="1"/>
  <c r="K117" i="27" s="1"/>
  <c r="K203" i="27"/>
  <c r="K241" i="27" s="1"/>
  <c r="K264" i="27" s="1"/>
  <c r="K298" i="27" s="1"/>
  <c r="K223" i="27"/>
  <c r="K222" i="27" s="1"/>
  <c r="K200" i="27"/>
  <c r="K239" i="27" s="1"/>
  <c r="K263" i="27" s="1"/>
  <c r="K297" i="27" s="1"/>
  <c r="K190" i="27"/>
  <c r="K215" i="27" s="1"/>
  <c r="K253" i="27" s="1"/>
  <c r="K274" i="27" s="1"/>
  <c r="K309" i="27" s="1"/>
  <c r="L56" i="27"/>
  <c r="J207" i="27"/>
  <c r="J206" i="27" s="1"/>
  <c r="J246" i="27"/>
  <c r="F269" i="27"/>
  <c r="F245" i="27"/>
  <c r="F244" i="27" s="1"/>
  <c r="F254" i="27" s="1"/>
  <c r="H472" i="27"/>
  <c r="H426" i="27"/>
  <c r="H395" i="27"/>
  <c r="T177" i="27"/>
  <c r="S176" i="27"/>
  <c r="S202" i="27" s="1"/>
  <c r="H469" i="27"/>
  <c r="H423" i="27"/>
  <c r="H392" i="27"/>
  <c r="J121" i="27"/>
  <c r="J120" i="27" s="1"/>
  <c r="J119" i="27" s="1"/>
  <c r="J137" i="27" s="1"/>
  <c r="J97" i="27"/>
  <c r="J96" i="27" s="1"/>
  <c r="J113" i="27" s="1"/>
  <c r="U152" i="27"/>
  <c r="T151" i="27"/>
  <c r="M183" i="27"/>
  <c r="N49" i="27"/>
  <c r="G304" i="27"/>
  <c r="G268" i="27"/>
  <c r="G267" i="27" s="1"/>
  <c r="L161" i="27"/>
  <c r="L73" i="27"/>
  <c r="L108" i="27" s="1"/>
  <c r="M31" i="27"/>
  <c r="K98" i="26"/>
  <c r="K159" i="26"/>
  <c r="K71" i="26"/>
  <c r="L29" i="26"/>
  <c r="O462" i="26"/>
  <c r="P463" i="26"/>
  <c r="K163" i="26"/>
  <c r="K75" i="26"/>
  <c r="K110" i="26" s="1"/>
  <c r="K132" i="26" s="1"/>
  <c r="L33" i="26"/>
  <c r="K187" i="26"/>
  <c r="L53" i="26"/>
  <c r="K153" i="26"/>
  <c r="L23" i="26"/>
  <c r="G137" i="26"/>
  <c r="Q177" i="26"/>
  <c r="P176" i="26"/>
  <c r="F237" i="26"/>
  <c r="F236" i="26" s="1"/>
  <c r="J212" i="26"/>
  <c r="J250" i="26" s="1"/>
  <c r="J271" i="26" s="1"/>
  <c r="J306" i="26" s="1"/>
  <c r="I308" i="26"/>
  <c r="K190" i="26"/>
  <c r="L56" i="26"/>
  <c r="J308" i="26"/>
  <c r="I238" i="26"/>
  <c r="I197" i="26"/>
  <c r="I196" i="26" s="1"/>
  <c r="I413" i="26"/>
  <c r="I385" i="26"/>
  <c r="J203" i="26"/>
  <c r="J241" i="26" s="1"/>
  <c r="J264" i="26" s="1"/>
  <c r="J298" i="26" s="1"/>
  <c r="G269" i="26"/>
  <c r="G245" i="26"/>
  <c r="G244" i="26" s="1"/>
  <c r="G469" i="26"/>
  <c r="G423" i="26"/>
  <c r="G392" i="26"/>
  <c r="F296" i="26"/>
  <c r="F261" i="26"/>
  <c r="F260" i="26" s="1"/>
  <c r="K160" i="26"/>
  <c r="K72" i="26"/>
  <c r="K107" i="26" s="1"/>
  <c r="K88" i="26"/>
  <c r="L30" i="26"/>
  <c r="F137" i="26"/>
  <c r="J195" i="26"/>
  <c r="J221" i="26" s="1"/>
  <c r="J235" i="26" s="1"/>
  <c r="J259" i="26" s="1"/>
  <c r="J293" i="26" s="1"/>
  <c r="J381" i="26" s="1"/>
  <c r="J409" i="26" s="1"/>
  <c r="J449" i="26" s="1"/>
  <c r="K169" i="26"/>
  <c r="J419" i="26"/>
  <c r="J398" i="26"/>
  <c r="J397" i="26" s="1"/>
  <c r="J307" i="26"/>
  <c r="K185" i="26"/>
  <c r="K229" i="26" s="1"/>
  <c r="L51" i="26"/>
  <c r="K89" i="26"/>
  <c r="J87" i="26"/>
  <c r="H113" i="26"/>
  <c r="F113" i="26"/>
  <c r="I471" i="26"/>
  <c r="I425" i="26"/>
  <c r="I394" i="26"/>
  <c r="J416" i="26"/>
  <c r="F269" i="26"/>
  <c r="F245" i="26"/>
  <c r="F244" i="26" s="1"/>
  <c r="K179" i="26"/>
  <c r="L45" i="26"/>
  <c r="K66" i="26"/>
  <c r="K101" i="26" s="1"/>
  <c r="K124" i="26" s="1"/>
  <c r="K184" i="26"/>
  <c r="L50" i="26"/>
  <c r="I414" i="26"/>
  <c r="I386" i="26"/>
  <c r="I207" i="26"/>
  <c r="I206" i="26" s="1"/>
  <c r="I246" i="26"/>
  <c r="K188" i="26"/>
  <c r="L54" i="26"/>
  <c r="G369" i="26"/>
  <c r="C370" i="26"/>
  <c r="L174" i="26"/>
  <c r="L224" i="26" s="1"/>
  <c r="M43" i="26"/>
  <c r="L86" i="26"/>
  <c r="I247" i="26"/>
  <c r="I270" i="26" s="1"/>
  <c r="I305" i="26" s="1"/>
  <c r="G254" i="26"/>
  <c r="F413" i="26"/>
  <c r="F385" i="26"/>
  <c r="K186" i="26"/>
  <c r="L52" i="26"/>
  <c r="J60" i="26"/>
  <c r="J83" i="26" s="1"/>
  <c r="J95" i="26" s="1"/>
  <c r="J118" i="26" s="1"/>
  <c r="K39" i="26"/>
  <c r="K149" i="26"/>
  <c r="K85" i="26"/>
  <c r="K84" i="26" s="1"/>
  <c r="L22" i="26"/>
  <c r="K155" i="26"/>
  <c r="L25" i="26"/>
  <c r="G371" i="26"/>
  <c r="K361" i="26"/>
  <c r="K64" i="26"/>
  <c r="K99" i="26" s="1"/>
  <c r="K122" i="26" s="1"/>
  <c r="J228" i="26"/>
  <c r="J227" i="26" s="1"/>
  <c r="J248" i="26" s="1"/>
  <c r="J210" i="26"/>
  <c r="K158" i="26"/>
  <c r="K70" i="26"/>
  <c r="K27" i="26"/>
  <c r="K26" i="26" s="1"/>
  <c r="L28" i="26"/>
  <c r="G296" i="26"/>
  <c r="G261" i="26"/>
  <c r="G260" i="26" s="1"/>
  <c r="L161" i="26"/>
  <c r="M31" i="26"/>
  <c r="J473" i="26"/>
  <c r="J427" i="26"/>
  <c r="J396" i="26"/>
  <c r="L168" i="26"/>
  <c r="K194" i="26"/>
  <c r="K220" i="26" s="1"/>
  <c r="K234" i="26" s="1"/>
  <c r="K258" i="26" s="1"/>
  <c r="K292" i="26" s="1"/>
  <c r="K380" i="26" s="1"/>
  <c r="K408" i="26" s="1"/>
  <c r="K448" i="26" s="1"/>
  <c r="H296" i="26"/>
  <c r="H261" i="26"/>
  <c r="H260" i="26" s="1"/>
  <c r="J369" i="26"/>
  <c r="L165" i="26"/>
  <c r="L77" i="26"/>
  <c r="L112" i="26" s="1"/>
  <c r="L134" i="26" s="1"/>
  <c r="M35" i="26"/>
  <c r="K183" i="26"/>
  <c r="K182" i="26" s="1"/>
  <c r="K48" i="26"/>
  <c r="K47" i="26" s="1"/>
  <c r="L49" i="26"/>
  <c r="K59" i="26"/>
  <c r="K82" i="26" s="1"/>
  <c r="K94" i="26" s="1"/>
  <c r="K117" i="26" s="1"/>
  <c r="L38" i="26"/>
  <c r="K180" i="26"/>
  <c r="L46" i="26"/>
  <c r="K67" i="26"/>
  <c r="K102" i="26" s="1"/>
  <c r="K125" i="26" s="1"/>
  <c r="H371" i="26"/>
  <c r="H417" i="26" s="1"/>
  <c r="H363" i="26"/>
  <c r="J40" i="26"/>
  <c r="J57" i="26" s="1"/>
  <c r="K41" i="26"/>
  <c r="K147" i="26"/>
  <c r="L21" i="26"/>
  <c r="K20" i="26"/>
  <c r="K19" i="26" s="1"/>
  <c r="K36" i="26" s="1"/>
  <c r="J90" i="26"/>
  <c r="J205" i="26"/>
  <c r="J243" i="26" s="1"/>
  <c r="J266" i="26" s="1"/>
  <c r="J300" i="26" s="1"/>
  <c r="G372" i="26"/>
  <c r="K362" i="26"/>
  <c r="K73" i="26"/>
  <c r="K108" i="26" s="1"/>
  <c r="O225" i="26"/>
  <c r="O202" i="26"/>
  <c r="O150" i="26"/>
  <c r="K154" i="26"/>
  <c r="K204" i="26" s="1"/>
  <c r="K242" i="26" s="1"/>
  <c r="K265" i="26" s="1"/>
  <c r="K299" i="26" s="1"/>
  <c r="L24" i="26"/>
  <c r="J223" i="26"/>
  <c r="J222" i="26" s="1"/>
  <c r="J230" i="26" s="1"/>
  <c r="J200" i="26"/>
  <c r="J239" i="26" s="1"/>
  <c r="J263" i="26" s="1"/>
  <c r="J297" i="26" s="1"/>
  <c r="K189" i="26"/>
  <c r="L55" i="26"/>
  <c r="G419" i="26"/>
  <c r="G398" i="26"/>
  <c r="G397" i="26" s="1"/>
  <c r="K162" i="26"/>
  <c r="K212" i="26" s="1"/>
  <c r="K250" i="26" s="1"/>
  <c r="K271" i="26" s="1"/>
  <c r="K74" i="26"/>
  <c r="K109" i="26" s="1"/>
  <c r="K131" i="26" s="1"/>
  <c r="L32" i="26"/>
  <c r="J105" i="26"/>
  <c r="J69" i="26"/>
  <c r="J68" i="26" s="1"/>
  <c r="J62" i="26"/>
  <c r="J61" i="26" s="1"/>
  <c r="J78" i="26" s="1"/>
  <c r="K211" i="26"/>
  <c r="K249" i="26" s="1"/>
  <c r="AL451" i="26"/>
  <c r="K164" i="26"/>
  <c r="K214" i="26" s="1"/>
  <c r="K252" i="26" s="1"/>
  <c r="K273" i="26" s="1"/>
  <c r="K76" i="26"/>
  <c r="K111" i="26" s="1"/>
  <c r="K133" i="26" s="1"/>
  <c r="L34" i="26"/>
  <c r="Q152" i="26"/>
  <c r="P151" i="26"/>
  <c r="K178" i="26"/>
  <c r="K171" i="26" s="1"/>
  <c r="K170" i="26" s="1"/>
  <c r="L44" i="26"/>
  <c r="K65" i="26"/>
  <c r="K100" i="26" s="1"/>
  <c r="K123" i="26" s="1"/>
  <c r="K215" i="26"/>
  <c r="K253" i="26" s="1"/>
  <c r="K274" i="26" s="1"/>
  <c r="K309" i="26" s="1"/>
  <c r="J182" i="26"/>
  <c r="J181" i="26" s="1"/>
  <c r="J191" i="26" s="1"/>
  <c r="J204" i="26"/>
  <c r="J242" i="26" s="1"/>
  <c r="J265" i="26" s="1"/>
  <c r="J299" i="26" s="1"/>
  <c r="J198" i="26"/>
  <c r="J146" i="26"/>
  <c r="J145" i="26" s="1"/>
  <c r="J166" i="26" s="1"/>
  <c r="H269" i="26"/>
  <c r="H245" i="26"/>
  <c r="H244" i="26" s="1"/>
  <c r="H254" i="26" s="1"/>
  <c r="G113" i="26"/>
  <c r="O226" i="26"/>
  <c r="O175" i="26"/>
  <c r="I104" i="26"/>
  <c r="I103" i="26" s="1"/>
  <c r="I113" i="26" s="1"/>
  <c r="I129" i="26"/>
  <c r="I128" i="26" s="1"/>
  <c r="I127" i="26" s="1"/>
  <c r="I137" i="26" s="1"/>
  <c r="L172" i="26"/>
  <c r="L63" i="26"/>
  <c r="M42" i="26"/>
  <c r="J208" i="26"/>
  <c r="J157" i="26"/>
  <c r="J156" i="26" s="1"/>
  <c r="J97" i="26"/>
  <c r="J96" i="26" s="1"/>
  <c r="J121" i="26"/>
  <c r="J120" i="26" s="1"/>
  <c r="J119" i="26" s="1"/>
  <c r="J414" i="25"/>
  <c r="J386" i="25"/>
  <c r="J415" i="25"/>
  <c r="J387" i="25"/>
  <c r="J247" i="25"/>
  <c r="J270" i="25" s="1"/>
  <c r="J305" i="25" s="1"/>
  <c r="N174" i="25"/>
  <c r="N224" i="25" s="1"/>
  <c r="N86" i="25"/>
  <c r="O43" i="25"/>
  <c r="K153" i="25"/>
  <c r="L23" i="25"/>
  <c r="K189" i="25"/>
  <c r="L55" i="25"/>
  <c r="K185" i="25"/>
  <c r="K229" i="25" s="1"/>
  <c r="K89" i="25"/>
  <c r="K87" i="25" s="1"/>
  <c r="L51" i="25"/>
  <c r="J98" i="25"/>
  <c r="J62" i="25"/>
  <c r="J61" i="25" s="1"/>
  <c r="J78" i="25" s="1"/>
  <c r="L162" i="25"/>
  <c r="M32" i="25"/>
  <c r="K76" i="25"/>
  <c r="K111" i="25" s="1"/>
  <c r="K133" i="25" s="1"/>
  <c r="H261" i="25"/>
  <c r="H260" i="25" s="1"/>
  <c r="H296" i="25"/>
  <c r="J223" i="25"/>
  <c r="J222" i="25" s="1"/>
  <c r="J230" i="25" s="1"/>
  <c r="J200" i="25"/>
  <c r="J239" i="25" s="1"/>
  <c r="J263" i="25" s="1"/>
  <c r="J297" i="25" s="1"/>
  <c r="G137" i="25"/>
  <c r="K309" i="25"/>
  <c r="H269" i="25"/>
  <c r="H245" i="25"/>
  <c r="H244" i="25" s="1"/>
  <c r="J146" i="25"/>
  <c r="J145" i="25" s="1"/>
  <c r="J166" i="25" s="1"/>
  <c r="I304" i="25"/>
  <c r="I268" i="25"/>
  <c r="I267" i="25" s="1"/>
  <c r="K172" i="25"/>
  <c r="L42" i="25"/>
  <c r="K63" i="25"/>
  <c r="L163" i="25"/>
  <c r="M33" i="25"/>
  <c r="K214" i="25"/>
  <c r="K252" i="25" s="1"/>
  <c r="K273" i="25" s="1"/>
  <c r="L154" i="25"/>
  <c r="M24" i="25"/>
  <c r="O462" i="25"/>
  <c r="P463" i="25"/>
  <c r="J60" i="25"/>
  <c r="J83" i="25" s="1"/>
  <c r="J95" i="25" s="1"/>
  <c r="J118" i="25" s="1"/>
  <c r="K39" i="25"/>
  <c r="G216" i="25"/>
  <c r="L160" i="25"/>
  <c r="L88" i="25"/>
  <c r="L72" i="25"/>
  <c r="L107" i="25" s="1"/>
  <c r="M30" i="25"/>
  <c r="J198" i="25"/>
  <c r="I245" i="25"/>
  <c r="I244" i="25" s="1"/>
  <c r="J471" i="25"/>
  <c r="J425" i="25"/>
  <c r="J394" i="25"/>
  <c r="J308" i="25"/>
  <c r="L158" i="25"/>
  <c r="L70" i="25"/>
  <c r="L27" i="25"/>
  <c r="L26" i="25" s="1"/>
  <c r="M28" i="25"/>
  <c r="K38" i="25"/>
  <c r="J59" i="25"/>
  <c r="J82" i="25" s="1"/>
  <c r="J94" i="25" s="1"/>
  <c r="J117" i="25" s="1"/>
  <c r="J210" i="25"/>
  <c r="G262" i="25"/>
  <c r="G237" i="25"/>
  <c r="G236" i="25" s="1"/>
  <c r="I191" i="25"/>
  <c r="K187" i="25"/>
  <c r="K212" i="25" s="1"/>
  <c r="K250" i="25" s="1"/>
  <c r="K271" i="25" s="1"/>
  <c r="K306" i="25" s="1"/>
  <c r="L53" i="25"/>
  <c r="L155" i="25"/>
  <c r="M25" i="25"/>
  <c r="I97" i="25"/>
  <c r="I96" i="25" s="1"/>
  <c r="I113" i="25" s="1"/>
  <c r="I121" i="25"/>
  <c r="I120" i="25" s="1"/>
  <c r="I119" i="25" s="1"/>
  <c r="I137" i="25" s="1"/>
  <c r="H469" i="25"/>
  <c r="H392" i="25"/>
  <c r="H423" i="25"/>
  <c r="I239" i="25"/>
  <c r="I263" i="25" s="1"/>
  <c r="I297" i="25" s="1"/>
  <c r="AL459" i="25"/>
  <c r="L186" i="25"/>
  <c r="M52" i="25"/>
  <c r="L147" i="25"/>
  <c r="M21" i="25"/>
  <c r="J129" i="25"/>
  <c r="J128" i="25" s="1"/>
  <c r="J127" i="25" s="1"/>
  <c r="J104" i="25"/>
  <c r="J103" i="25" s="1"/>
  <c r="P225" i="25"/>
  <c r="P202" i="25"/>
  <c r="P150" i="25"/>
  <c r="J182" i="25"/>
  <c r="J181" i="25" s="1"/>
  <c r="J191" i="25" s="1"/>
  <c r="K105" i="25"/>
  <c r="J227" i="25"/>
  <c r="J248" i="25" s="1"/>
  <c r="K72" i="25"/>
  <c r="K107" i="25" s="1"/>
  <c r="N165" i="25"/>
  <c r="O35" i="25"/>
  <c r="K205" i="25"/>
  <c r="K243" i="25" s="1"/>
  <c r="K266" i="25" s="1"/>
  <c r="K300" i="25" s="1"/>
  <c r="P226" i="25"/>
  <c r="P175" i="25"/>
  <c r="L159" i="25"/>
  <c r="M29" i="25"/>
  <c r="J246" i="25"/>
  <c r="J207" i="25"/>
  <c r="J206" i="25" s="1"/>
  <c r="G269" i="25"/>
  <c r="G245" i="25"/>
  <c r="G244" i="25" s="1"/>
  <c r="R152" i="25"/>
  <c r="Q151" i="25"/>
  <c r="H373" i="25"/>
  <c r="K363" i="25"/>
  <c r="K208" i="25"/>
  <c r="K157" i="25"/>
  <c r="K156" i="25" s="1"/>
  <c r="K188" i="25"/>
  <c r="K213" i="25" s="1"/>
  <c r="K251" i="25" s="1"/>
  <c r="K272" i="25" s="1"/>
  <c r="K307" i="25" s="1"/>
  <c r="L54" i="25"/>
  <c r="L75" i="25" s="1"/>
  <c r="L110" i="25" s="1"/>
  <c r="L132" i="25" s="1"/>
  <c r="K228" i="25"/>
  <c r="K227" i="25" s="1"/>
  <c r="K248" i="25" s="1"/>
  <c r="K161" i="25"/>
  <c r="K211" i="25" s="1"/>
  <c r="K249" i="25" s="1"/>
  <c r="K73" i="25"/>
  <c r="K108" i="25" s="1"/>
  <c r="L31" i="25"/>
  <c r="R177" i="25"/>
  <c r="Q176" i="25"/>
  <c r="H417" i="25"/>
  <c r="C371" i="25"/>
  <c r="J194" i="25"/>
  <c r="J220" i="25" s="1"/>
  <c r="J234" i="25" s="1"/>
  <c r="J258" i="25" s="1"/>
  <c r="J292" i="25" s="1"/>
  <c r="J380" i="25" s="1"/>
  <c r="J408" i="25" s="1"/>
  <c r="J448" i="25" s="1"/>
  <c r="K168" i="25"/>
  <c r="F261" i="25"/>
  <c r="F260" i="25" s="1"/>
  <c r="F296" i="25"/>
  <c r="K184" i="25"/>
  <c r="K209" i="25" s="1"/>
  <c r="K247" i="25" s="1"/>
  <c r="K270" i="25" s="1"/>
  <c r="L50" i="25"/>
  <c r="K40" i="25"/>
  <c r="K57" i="25" s="1"/>
  <c r="L41" i="25"/>
  <c r="I414" i="25"/>
  <c r="I386" i="25"/>
  <c r="F245" i="25"/>
  <c r="F244" i="25" s="1"/>
  <c r="F269" i="25"/>
  <c r="F254" i="25"/>
  <c r="K85" i="25"/>
  <c r="K84" i="25" s="1"/>
  <c r="K149" i="25"/>
  <c r="K146" i="25" s="1"/>
  <c r="K145" i="25" s="1"/>
  <c r="K166" i="25" s="1"/>
  <c r="L22" i="25"/>
  <c r="K64" i="25"/>
  <c r="K99" i="25" s="1"/>
  <c r="K122" i="25" s="1"/>
  <c r="K178" i="25"/>
  <c r="K65" i="25"/>
  <c r="K100" i="25" s="1"/>
  <c r="K123" i="25" s="1"/>
  <c r="L44" i="25"/>
  <c r="J57" i="25"/>
  <c r="I469" i="25"/>
  <c r="I423" i="25"/>
  <c r="I392" i="25"/>
  <c r="J195" i="25"/>
  <c r="J221" i="25" s="1"/>
  <c r="J235" i="25" s="1"/>
  <c r="J259" i="25" s="1"/>
  <c r="J293" i="25" s="1"/>
  <c r="J381" i="25" s="1"/>
  <c r="J409" i="25" s="1"/>
  <c r="J449" i="25" s="1"/>
  <c r="K169" i="25"/>
  <c r="J470" i="25"/>
  <c r="J393" i="25"/>
  <c r="J424" i="25"/>
  <c r="J36" i="25"/>
  <c r="D372" i="25"/>
  <c r="K372" i="25"/>
  <c r="K418" i="25" s="1"/>
  <c r="I472" i="25"/>
  <c r="I426" i="25"/>
  <c r="I395" i="25"/>
  <c r="O240" i="25"/>
  <c r="L164" i="25"/>
  <c r="L76" i="25"/>
  <c r="L111" i="25" s="1"/>
  <c r="L133" i="25" s="1"/>
  <c r="M34" i="25"/>
  <c r="H254" i="25"/>
  <c r="I262" i="25"/>
  <c r="L183" i="25"/>
  <c r="M49" i="25"/>
  <c r="K179" i="25"/>
  <c r="K204" i="25" s="1"/>
  <c r="K242" i="25" s="1"/>
  <c r="K265" i="25" s="1"/>
  <c r="K299" i="25" s="1"/>
  <c r="K66" i="25"/>
  <c r="K101" i="25" s="1"/>
  <c r="K124" i="25" s="1"/>
  <c r="L45" i="25"/>
  <c r="J90" i="25"/>
  <c r="L190" i="25"/>
  <c r="L215" i="25" s="1"/>
  <c r="L253" i="25" s="1"/>
  <c r="L274" i="25" s="1"/>
  <c r="L309" i="25" s="1"/>
  <c r="M56" i="25"/>
  <c r="L77" i="25"/>
  <c r="L112" i="25" s="1"/>
  <c r="L134" i="25" s="1"/>
  <c r="AN451" i="25"/>
  <c r="K180" i="25"/>
  <c r="K67" i="25"/>
  <c r="K102" i="25" s="1"/>
  <c r="K125" i="25" s="1"/>
  <c r="L46" i="25"/>
  <c r="K185" i="24"/>
  <c r="K229" i="24" s="1"/>
  <c r="K89" i="24"/>
  <c r="L51" i="24"/>
  <c r="G369" i="24"/>
  <c r="C370" i="24"/>
  <c r="P463" i="24"/>
  <c r="O462" i="24"/>
  <c r="J129" i="24"/>
  <c r="J128" i="24" s="1"/>
  <c r="J127" i="24" s="1"/>
  <c r="J104" i="24"/>
  <c r="J103" i="24" s="1"/>
  <c r="K470" i="24"/>
  <c r="K424" i="24"/>
  <c r="K393" i="24"/>
  <c r="J209" i="24"/>
  <c r="H398" i="24"/>
  <c r="H397" i="24" s="1"/>
  <c r="H419" i="24"/>
  <c r="J60" i="24"/>
  <c r="J83" i="24" s="1"/>
  <c r="J95" i="24" s="1"/>
  <c r="J118" i="24" s="1"/>
  <c r="K39" i="24"/>
  <c r="I469" i="24"/>
  <c r="I423" i="24"/>
  <c r="I392" i="24"/>
  <c r="J471" i="24"/>
  <c r="J425" i="24"/>
  <c r="J394" i="24"/>
  <c r="Q177" i="24"/>
  <c r="P176" i="24"/>
  <c r="F296" i="24"/>
  <c r="F261" i="24"/>
  <c r="F260" i="24" s="1"/>
  <c r="G371" i="24"/>
  <c r="K361" i="24"/>
  <c r="G137" i="24"/>
  <c r="L165" i="24"/>
  <c r="M35" i="24"/>
  <c r="H269" i="24"/>
  <c r="H245" i="24"/>
  <c r="H244" i="24" s="1"/>
  <c r="I269" i="24"/>
  <c r="I245" i="24"/>
  <c r="I244" i="24" s="1"/>
  <c r="H416" i="24"/>
  <c r="L160" i="24"/>
  <c r="L88" i="24"/>
  <c r="L72" i="24"/>
  <c r="L107" i="24" s="1"/>
  <c r="M30" i="24"/>
  <c r="J246" i="24"/>
  <c r="J207" i="24"/>
  <c r="J206" i="24" s="1"/>
  <c r="K36" i="24"/>
  <c r="G372" i="24"/>
  <c r="K362" i="24"/>
  <c r="J473" i="24"/>
  <c r="J427" i="24"/>
  <c r="J396" i="24"/>
  <c r="G113" i="24"/>
  <c r="L172" i="24"/>
  <c r="L63" i="24"/>
  <c r="M42" i="24"/>
  <c r="F113" i="24"/>
  <c r="AL459" i="24"/>
  <c r="L164" i="24"/>
  <c r="M34" i="24"/>
  <c r="M38" i="24"/>
  <c r="L59" i="24"/>
  <c r="L82" i="24" s="1"/>
  <c r="L94" i="24" s="1"/>
  <c r="L117" i="24" s="1"/>
  <c r="G269" i="24"/>
  <c r="G245" i="24"/>
  <c r="G244" i="24" s="1"/>
  <c r="G254" i="24" s="1"/>
  <c r="J194" i="24"/>
  <c r="J220" i="24" s="1"/>
  <c r="J234" i="24" s="1"/>
  <c r="J258" i="24" s="1"/>
  <c r="J292" i="24" s="1"/>
  <c r="J380" i="24" s="1"/>
  <c r="J408" i="24" s="1"/>
  <c r="J448" i="24" s="1"/>
  <c r="K168" i="24"/>
  <c r="H369" i="24"/>
  <c r="L159" i="24"/>
  <c r="M29" i="24"/>
  <c r="K87" i="24"/>
  <c r="J419" i="24"/>
  <c r="J398" i="24"/>
  <c r="J397" i="24" s="1"/>
  <c r="M179" i="24"/>
  <c r="N45" i="24"/>
  <c r="L147" i="24"/>
  <c r="M21" i="24"/>
  <c r="G419" i="24"/>
  <c r="G398" i="24"/>
  <c r="G397" i="24" s="1"/>
  <c r="C373" i="24"/>
  <c r="F469" i="24"/>
  <c r="F423" i="24"/>
  <c r="F392" i="24"/>
  <c r="K98" i="24"/>
  <c r="L158" i="24"/>
  <c r="L27" i="24"/>
  <c r="L26" i="24" s="1"/>
  <c r="L70" i="24"/>
  <c r="M28" i="24"/>
  <c r="K155" i="24"/>
  <c r="L25" i="24"/>
  <c r="AN451" i="24"/>
  <c r="I166" i="24"/>
  <c r="F269" i="24"/>
  <c r="F245" i="24"/>
  <c r="F244" i="24" s="1"/>
  <c r="K72" i="24"/>
  <c r="K107" i="24" s="1"/>
  <c r="J238" i="24"/>
  <c r="J416" i="24"/>
  <c r="K198" i="24"/>
  <c r="I419" i="24"/>
  <c r="I398" i="24"/>
  <c r="I397" i="24" s="1"/>
  <c r="M183" i="24"/>
  <c r="N49" i="24"/>
  <c r="K161" i="24"/>
  <c r="L31" i="24"/>
  <c r="K73" i="24"/>
  <c r="K108" i="24" s="1"/>
  <c r="K105" i="24"/>
  <c r="K69" i="24"/>
  <c r="K68" i="24" s="1"/>
  <c r="J205" i="24"/>
  <c r="J243" i="24" s="1"/>
  <c r="J266" i="24" s="1"/>
  <c r="J300" i="24" s="1"/>
  <c r="K214" i="24"/>
  <c r="K252" i="24" s="1"/>
  <c r="K273" i="24" s="1"/>
  <c r="K153" i="24"/>
  <c r="L23" i="24"/>
  <c r="I239" i="24"/>
  <c r="I197" i="24"/>
  <c r="I196" i="24" s="1"/>
  <c r="I216" i="24" s="1"/>
  <c r="H254" i="24"/>
  <c r="G469" i="24"/>
  <c r="G423" i="24"/>
  <c r="G392" i="24"/>
  <c r="K149" i="24"/>
  <c r="K85" i="24"/>
  <c r="K84" i="24" s="1"/>
  <c r="K90" i="24" s="1"/>
  <c r="L22" i="24"/>
  <c r="L20" i="24" s="1"/>
  <c r="L19" i="24" s="1"/>
  <c r="L36" i="24" s="1"/>
  <c r="K210" i="24"/>
  <c r="K228" i="24"/>
  <c r="K227" i="24" s="1"/>
  <c r="K248" i="24" s="1"/>
  <c r="K363" i="24"/>
  <c r="G296" i="24"/>
  <c r="G261" i="24"/>
  <c r="G260" i="24" s="1"/>
  <c r="L163" i="24"/>
  <c r="L213" i="24" s="1"/>
  <c r="L251" i="24" s="1"/>
  <c r="L272" i="24" s="1"/>
  <c r="L75" i="24"/>
  <c r="L110" i="24" s="1"/>
  <c r="L132" i="24" s="1"/>
  <c r="M33" i="24"/>
  <c r="J195" i="24"/>
  <c r="J221" i="24" s="1"/>
  <c r="J235" i="24" s="1"/>
  <c r="J259" i="24" s="1"/>
  <c r="J293" i="24" s="1"/>
  <c r="J381" i="24" s="1"/>
  <c r="J409" i="24" s="1"/>
  <c r="J449" i="24" s="1"/>
  <c r="K169" i="24"/>
  <c r="J308" i="24"/>
  <c r="I416" i="24"/>
  <c r="K189" i="24"/>
  <c r="L55" i="24"/>
  <c r="O225" i="24"/>
  <c r="O202" i="24"/>
  <c r="O150" i="24"/>
  <c r="K208" i="24"/>
  <c r="K157" i="24"/>
  <c r="K156" i="24" s="1"/>
  <c r="H296" i="24"/>
  <c r="H261" i="24"/>
  <c r="H260" i="24" s="1"/>
  <c r="H216" i="24"/>
  <c r="J90" i="24"/>
  <c r="K190" i="24"/>
  <c r="K215" i="24" s="1"/>
  <c r="K253" i="24" s="1"/>
  <c r="K274" i="24" s="1"/>
  <c r="K309" i="24" s="1"/>
  <c r="L56" i="24"/>
  <c r="L77" i="24" s="1"/>
  <c r="L112" i="24" s="1"/>
  <c r="L134" i="24" s="1"/>
  <c r="L154" i="24"/>
  <c r="L204" i="24" s="1"/>
  <c r="L242" i="24" s="1"/>
  <c r="L265" i="24" s="1"/>
  <c r="L299" i="24" s="1"/>
  <c r="M24" i="24"/>
  <c r="M66" i="24" s="1"/>
  <c r="M101" i="24" s="1"/>
  <c r="M124" i="24" s="1"/>
  <c r="J369" i="24"/>
  <c r="Q152" i="24"/>
  <c r="P151" i="24"/>
  <c r="K184" i="24"/>
  <c r="L50" i="24"/>
  <c r="L71" i="24" s="1"/>
  <c r="L106" i="24" s="1"/>
  <c r="L130" i="24" s="1"/>
  <c r="K48" i="24"/>
  <c r="K47" i="24" s="1"/>
  <c r="L162" i="24"/>
  <c r="L212" i="24" s="1"/>
  <c r="L250" i="24" s="1"/>
  <c r="L271" i="24" s="1"/>
  <c r="M32" i="24"/>
  <c r="L74" i="24"/>
  <c r="L109" i="24" s="1"/>
  <c r="L131" i="24" s="1"/>
  <c r="J227" i="24"/>
  <c r="J248" i="24" s="1"/>
  <c r="O188" i="24"/>
  <c r="P54" i="24"/>
  <c r="K186" i="24"/>
  <c r="L52" i="24"/>
  <c r="J40" i="24"/>
  <c r="J57" i="24" s="1"/>
  <c r="K41" i="24"/>
  <c r="K178" i="24"/>
  <c r="K171" i="24" s="1"/>
  <c r="K170" i="24" s="1"/>
  <c r="L44" i="24"/>
  <c r="K65" i="24"/>
  <c r="K100" i="24" s="1"/>
  <c r="K123" i="24" s="1"/>
  <c r="I78" i="24"/>
  <c r="J223" i="24"/>
  <c r="J222" i="24" s="1"/>
  <c r="J200" i="24"/>
  <c r="J239" i="24" s="1"/>
  <c r="J263" i="24" s="1"/>
  <c r="J297" i="24" s="1"/>
  <c r="K299" i="24"/>
  <c r="K471" i="24"/>
  <c r="K425" i="24"/>
  <c r="K394" i="24"/>
  <c r="J121" i="24"/>
  <c r="J120" i="24" s="1"/>
  <c r="J119" i="24" s="1"/>
  <c r="J137" i="24" s="1"/>
  <c r="J97" i="24"/>
  <c r="J96" i="24" s="1"/>
  <c r="J113" i="24" s="1"/>
  <c r="I296" i="24"/>
  <c r="I369" i="24"/>
  <c r="L174" i="24"/>
  <c r="L224" i="24" s="1"/>
  <c r="L86" i="24"/>
  <c r="L64" i="24"/>
  <c r="L99" i="24" s="1"/>
  <c r="L122" i="24" s="1"/>
  <c r="M43" i="24"/>
  <c r="K180" i="24"/>
  <c r="L46" i="24"/>
  <c r="K67" i="24"/>
  <c r="K102" i="24" s="1"/>
  <c r="K125" i="24" s="1"/>
  <c r="J210" i="24"/>
  <c r="O226" i="24"/>
  <c r="O175" i="24"/>
  <c r="F254" i="24"/>
  <c r="M187" i="24"/>
  <c r="N53" i="24"/>
  <c r="I472" i="24"/>
  <c r="I426" i="24"/>
  <c r="I395" i="24"/>
  <c r="F10" i="36"/>
  <c r="F17" i="36" s="1"/>
  <c r="F56" i="36" s="1"/>
  <c r="C22" i="36"/>
  <c r="D22" i="36" s="1"/>
  <c r="G384" i="43"/>
  <c r="G412" i="43"/>
  <c r="G263" i="43"/>
  <c r="G237" i="43"/>
  <c r="G236" i="43" s="1"/>
  <c r="G254" i="43" s="1"/>
  <c r="G268" i="43"/>
  <c r="G267" i="43" s="1"/>
  <c r="G304" i="43"/>
  <c r="H41" i="43"/>
  <c r="E40" i="42"/>
  <c r="E11" i="42"/>
  <c r="E10" i="42" s="1"/>
  <c r="E4" i="42"/>
  <c r="E3" i="42" s="1"/>
  <c r="O46" i="45"/>
  <c r="Q46" i="45" s="1"/>
  <c r="Q32" i="45"/>
  <c r="Q31" i="45"/>
  <c r="Q30" i="45"/>
  <c r="Q29" i="45"/>
  <c r="Q28" i="45"/>
  <c r="Q27" i="45"/>
  <c r="Q26" i="45"/>
  <c r="Q25" i="45"/>
  <c r="Q24" i="45"/>
  <c r="L105" i="35" l="1"/>
  <c r="R226" i="35"/>
  <c r="R175" i="35"/>
  <c r="G412" i="35"/>
  <c r="G411" i="35" s="1"/>
  <c r="G410" i="35" s="1"/>
  <c r="G384" i="35"/>
  <c r="G383" i="35" s="1"/>
  <c r="G382" i="35" s="1"/>
  <c r="G295" i="35"/>
  <c r="G294" i="35" s="1"/>
  <c r="L161" i="35"/>
  <c r="L211" i="35" s="1"/>
  <c r="L249" i="35" s="1"/>
  <c r="M31" i="35"/>
  <c r="L73" i="35"/>
  <c r="L108" i="35" s="1"/>
  <c r="L179" i="35"/>
  <c r="M45" i="35"/>
  <c r="L66" i="35"/>
  <c r="L101" i="35" s="1"/>
  <c r="L124" i="35" s="1"/>
  <c r="O450" i="35"/>
  <c r="M155" i="35"/>
  <c r="N25" i="35"/>
  <c r="J413" i="35"/>
  <c r="J385" i="35"/>
  <c r="M228" i="35"/>
  <c r="I216" i="35"/>
  <c r="L180" i="35"/>
  <c r="M46" i="35"/>
  <c r="L67" i="35"/>
  <c r="L102" i="35" s="1"/>
  <c r="L125" i="35" s="1"/>
  <c r="AM451" i="35"/>
  <c r="M158" i="35"/>
  <c r="N28" i="35"/>
  <c r="L184" i="35"/>
  <c r="M50" i="35"/>
  <c r="J470" i="35"/>
  <c r="J424" i="35"/>
  <c r="J393" i="35"/>
  <c r="K62" i="35"/>
  <c r="K61" i="35" s="1"/>
  <c r="K78" i="35" s="1"/>
  <c r="L189" i="35"/>
  <c r="L214" i="35" s="1"/>
  <c r="L252" i="35" s="1"/>
  <c r="L273" i="35" s="1"/>
  <c r="M55" i="35"/>
  <c r="L76" i="35"/>
  <c r="L111" i="35" s="1"/>
  <c r="L133" i="35" s="1"/>
  <c r="L174" i="35"/>
  <c r="L224" i="35" s="1"/>
  <c r="L86" i="35"/>
  <c r="L64" i="35"/>
  <c r="L99" i="35" s="1"/>
  <c r="L122" i="35" s="1"/>
  <c r="M43" i="35"/>
  <c r="S176" i="35"/>
  <c r="T177" i="35"/>
  <c r="L185" i="35"/>
  <c r="L89" i="35"/>
  <c r="L87" i="35" s="1"/>
  <c r="M51" i="35"/>
  <c r="L72" i="35"/>
  <c r="L107" i="35" s="1"/>
  <c r="G304" i="35"/>
  <c r="G268" i="35"/>
  <c r="G267" i="35" s="1"/>
  <c r="Q463" i="35"/>
  <c r="P462" i="35"/>
  <c r="P450" i="35" s="1"/>
  <c r="L205" i="35"/>
  <c r="L243" i="35" s="1"/>
  <c r="L266" i="35" s="1"/>
  <c r="L300" i="35" s="1"/>
  <c r="I262" i="35"/>
  <c r="I237" i="35"/>
  <c r="I236" i="35" s="1"/>
  <c r="I254" i="35" s="1"/>
  <c r="L149" i="35"/>
  <c r="L85" i="35"/>
  <c r="L84" i="35" s="1"/>
  <c r="M22" i="35"/>
  <c r="H468" i="35"/>
  <c r="H467" i="35" s="1"/>
  <c r="H485" i="35" s="1"/>
  <c r="H422" i="35"/>
  <c r="H421" i="35" s="1"/>
  <c r="H420" i="35" s="1"/>
  <c r="H391" i="35"/>
  <c r="H390" i="35" s="1"/>
  <c r="H303" i="35"/>
  <c r="H302" i="35" s="1"/>
  <c r="I304" i="35"/>
  <c r="I268" i="35"/>
  <c r="I267" i="35" s="1"/>
  <c r="L186" i="35"/>
  <c r="M52" i="35"/>
  <c r="K121" i="35"/>
  <c r="K120" i="35" s="1"/>
  <c r="K119" i="35" s="1"/>
  <c r="K97" i="35"/>
  <c r="K96" i="35" s="1"/>
  <c r="K308" i="35"/>
  <c r="Q225" i="35"/>
  <c r="Q202" i="35"/>
  <c r="Q240" i="35" s="1"/>
  <c r="Q150" i="35"/>
  <c r="Q201" i="35" s="1"/>
  <c r="L195" i="35"/>
  <c r="L221" i="35" s="1"/>
  <c r="L235" i="35" s="1"/>
  <c r="L259" i="35" s="1"/>
  <c r="L293" i="35" s="1"/>
  <c r="L381" i="35" s="1"/>
  <c r="L409" i="35" s="1"/>
  <c r="L449" i="35" s="1"/>
  <c r="M169" i="35"/>
  <c r="F304" i="35"/>
  <c r="F268" i="35"/>
  <c r="F267" i="35" s="1"/>
  <c r="F286" i="35" s="1"/>
  <c r="J104" i="35"/>
  <c r="J103" i="35" s="1"/>
  <c r="J206" i="35"/>
  <c r="H412" i="35"/>
  <c r="H411" i="35" s="1"/>
  <c r="H410" i="35" s="1"/>
  <c r="H440" i="35" s="1"/>
  <c r="H384" i="35"/>
  <c r="H383" i="35" s="1"/>
  <c r="H382" i="35" s="1"/>
  <c r="H404" i="35" s="1"/>
  <c r="H295" i="35"/>
  <c r="H294" i="35" s="1"/>
  <c r="K84" i="35"/>
  <c r="K90" i="35" s="1"/>
  <c r="L157" i="35"/>
  <c r="K60" i="35"/>
  <c r="K83" i="35" s="1"/>
  <c r="K95" i="35" s="1"/>
  <c r="K118" i="35" s="1"/>
  <c r="L39" i="35"/>
  <c r="R151" i="35"/>
  <c r="S152" i="35"/>
  <c r="L147" i="35"/>
  <c r="L20" i="35"/>
  <c r="L19" i="35" s="1"/>
  <c r="M21" i="35"/>
  <c r="L188" i="35"/>
  <c r="M54" i="35"/>
  <c r="K229" i="35"/>
  <c r="K227" i="35" s="1"/>
  <c r="K248" i="35" s="1"/>
  <c r="K210" i="35"/>
  <c r="L153" i="35"/>
  <c r="L203" i="35" s="1"/>
  <c r="L241" i="35" s="1"/>
  <c r="L264" i="35" s="1"/>
  <c r="M23" i="35"/>
  <c r="K194" i="35"/>
  <c r="K220" i="35" s="1"/>
  <c r="K234" i="35" s="1"/>
  <c r="K258" i="35" s="1"/>
  <c r="K292" i="35" s="1"/>
  <c r="K380" i="35" s="1"/>
  <c r="K408" i="35" s="1"/>
  <c r="K448" i="35" s="1"/>
  <c r="L168" i="35"/>
  <c r="L178" i="35"/>
  <c r="M44" i="35"/>
  <c r="L65" i="35"/>
  <c r="L100" i="35" s="1"/>
  <c r="L123" i="35" s="1"/>
  <c r="J128" i="35"/>
  <c r="J127" i="35" s="1"/>
  <c r="J269" i="35"/>
  <c r="K223" i="35"/>
  <c r="K222" i="35" s="1"/>
  <c r="K200" i="35"/>
  <c r="K239" i="35" s="1"/>
  <c r="K263" i="35" s="1"/>
  <c r="K297" i="35" s="1"/>
  <c r="K171" i="35"/>
  <c r="K170" i="35" s="1"/>
  <c r="K191" i="35" s="1"/>
  <c r="L190" i="35"/>
  <c r="M56" i="35"/>
  <c r="D373" i="35"/>
  <c r="K373" i="35"/>
  <c r="K129" i="35"/>
  <c r="K128" i="35" s="1"/>
  <c r="K127" i="35" s="1"/>
  <c r="L187" i="35"/>
  <c r="L212" i="35" s="1"/>
  <c r="L250" i="35" s="1"/>
  <c r="L271" i="35" s="1"/>
  <c r="M53" i="35"/>
  <c r="L74" i="35"/>
  <c r="L109" i="35" s="1"/>
  <c r="L131" i="35" s="1"/>
  <c r="M172" i="35"/>
  <c r="M63" i="35"/>
  <c r="N42" i="35"/>
  <c r="K36" i="35"/>
  <c r="N162" i="35"/>
  <c r="O32" i="35"/>
  <c r="N164" i="35"/>
  <c r="O34" i="35"/>
  <c r="K106" i="35"/>
  <c r="K130" i="35" s="1"/>
  <c r="M159" i="35"/>
  <c r="N29" i="35"/>
  <c r="M71" i="35"/>
  <c r="J247" i="35"/>
  <c r="J270" i="35" s="1"/>
  <c r="J305" i="35" s="1"/>
  <c r="J473" i="35"/>
  <c r="J427" i="35"/>
  <c r="J396" i="35"/>
  <c r="K306" i="35"/>
  <c r="L63" i="35"/>
  <c r="L163" i="35"/>
  <c r="M33" i="35"/>
  <c r="L75" i="35"/>
  <c r="L110" i="35" s="1"/>
  <c r="L132" i="35" s="1"/>
  <c r="K198" i="35"/>
  <c r="K146" i="35"/>
  <c r="K145" i="35" s="1"/>
  <c r="K369" i="35"/>
  <c r="L183" i="35"/>
  <c r="L48" i="35"/>
  <c r="L47" i="35" s="1"/>
  <c r="M49" i="35"/>
  <c r="M70" i="35" s="1"/>
  <c r="L165" i="35"/>
  <c r="L215" i="35" s="1"/>
  <c r="L253" i="35" s="1"/>
  <c r="L274" i="35" s="1"/>
  <c r="L309" i="35" s="1"/>
  <c r="L77" i="35"/>
  <c r="L112" i="35" s="1"/>
  <c r="L134" i="35" s="1"/>
  <c r="M35" i="35"/>
  <c r="L154" i="35"/>
  <c r="L204" i="35" s="1"/>
  <c r="L242" i="35" s="1"/>
  <c r="L265" i="35" s="1"/>
  <c r="L299" i="35" s="1"/>
  <c r="M24" i="35"/>
  <c r="N160" i="35"/>
  <c r="N88" i="35"/>
  <c r="O30" i="35"/>
  <c r="J137" i="35"/>
  <c r="K157" i="35"/>
  <c r="K156" i="35" s="1"/>
  <c r="L71" i="35"/>
  <c r="L106" i="35" s="1"/>
  <c r="L130" i="35" s="1"/>
  <c r="J238" i="35"/>
  <c r="J197" i="35"/>
  <c r="J196" i="35" s="1"/>
  <c r="J216" i="35" s="1"/>
  <c r="M40" i="35"/>
  <c r="N41" i="35"/>
  <c r="L171" i="35"/>
  <c r="L170" i="35" s="1"/>
  <c r="D370" i="35"/>
  <c r="D369" i="35" s="1"/>
  <c r="K204" i="35"/>
  <c r="K242" i="35" s="1"/>
  <c r="K265" i="35" s="1"/>
  <c r="K299" i="35" s="1"/>
  <c r="F412" i="35"/>
  <c r="F411" i="35" s="1"/>
  <c r="F410" i="35" s="1"/>
  <c r="F384" i="35"/>
  <c r="F383" i="35" s="1"/>
  <c r="F382" i="35" s="1"/>
  <c r="F295" i="35"/>
  <c r="M38" i="35"/>
  <c r="L59" i="35"/>
  <c r="L82" i="35" s="1"/>
  <c r="L94" i="35" s="1"/>
  <c r="L117" i="35" s="1"/>
  <c r="H389" i="35"/>
  <c r="J113" i="35"/>
  <c r="K208" i="35"/>
  <c r="L209" i="35"/>
  <c r="J472" i="35"/>
  <c r="J426" i="35"/>
  <c r="J395" i="35"/>
  <c r="L57" i="35"/>
  <c r="K471" i="35"/>
  <c r="K394" i="35"/>
  <c r="K425" i="35"/>
  <c r="G286" i="35"/>
  <c r="J414" i="35"/>
  <c r="J386" i="35"/>
  <c r="K473" i="35"/>
  <c r="K427" i="35"/>
  <c r="K396" i="35"/>
  <c r="K415" i="35"/>
  <c r="K387" i="35"/>
  <c r="L27" i="35"/>
  <c r="L26" i="35" s="1"/>
  <c r="L308" i="34"/>
  <c r="L190" i="34"/>
  <c r="L215" i="34" s="1"/>
  <c r="L253" i="34" s="1"/>
  <c r="L274" i="34" s="1"/>
  <c r="L309" i="34" s="1"/>
  <c r="M56" i="34"/>
  <c r="L77" i="34"/>
  <c r="L112" i="34" s="1"/>
  <c r="L134" i="34" s="1"/>
  <c r="K373" i="34"/>
  <c r="F412" i="34"/>
  <c r="F411" i="34" s="1"/>
  <c r="F410" i="34" s="1"/>
  <c r="F384" i="34"/>
  <c r="F383" i="34" s="1"/>
  <c r="F382" i="34" s="1"/>
  <c r="F295" i="34"/>
  <c r="L153" i="34"/>
  <c r="M23" i="34"/>
  <c r="J238" i="34"/>
  <c r="J197" i="34"/>
  <c r="J196" i="34" s="1"/>
  <c r="M183" i="34"/>
  <c r="N49" i="34"/>
  <c r="F304" i="34"/>
  <c r="F268" i="34"/>
  <c r="F267" i="34" s="1"/>
  <c r="D370" i="34"/>
  <c r="C369" i="34"/>
  <c r="K369" i="34" s="1"/>
  <c r="K370" i="34"/>
  <c r="K36" i="34"/>
  <c r="P462" i="34"/>
  <c r="Q463" i="34"/>
  <c r="G412" i="34"/>
  <c r="G411" i="34" s="1"/>
  <c r="G384" i="34"/>
  <c r="G383" i="34" s="1"/>
  <c r="G382" i="34" s="1"/>
  <c r="G295" i="34"/>
  <c r="G294" i="34" s="1"/>
  <c r="K309" i="34"/>
  <c r="L162" i="34"/>
  <c r="L212" i="34" s="1"/>
  <c r="L250" i="34" s="1"/>
  <c r="L271" i="34" s="1"/>
  <c r="L74" i="34"/>
  <c r="L109" i="34" s="1"/>
  <c r="L131" i="34" s="1"/>
  <c r="M32" i="34"/>
  <c r="L163" i="34"/>
  <c r="L213" i="34" s="1"/>
  <c r="L251" i="34" s="1"/>
  <c r="L272" i="34" s="1"/>
  <c r="L75" i="34"/>
  <c r="L110" i="34" s="1"/>
  <c r="L132" i="34" s="1"/>
  <c r="M33" i="34"/>
  <c r="M189" i="34"/>
  <c r="N55" i="34"/>
  <c r="K472" i="34"/>
  <c r="K426" i="34"/>
  <c r="K395" i="34"/>
  <c r="K198" i="34"/>
  <c r="K146" i="34"/>
  <c r="K145" i="34" s="1"/>
  <c r="L60" i="34"/>
  <c r="L83" i="34" s="1"/>
  <c r="L95" i="34" s="1"/>
  <c r="L118" i="34" s="1"/>
  <c r="M39" i="34"/>
  <c r="N164" i="34"/>
  <c r="O34" i="34"/>
  <c r="J129" i="34"/>
  <c r="J128" i="34" s="1"/>
  <c r="J127" i="34" s="1"/>
  <c r="J104" i="34"/>
  <c r="J103" i="34" s="1"/>
  <c r="L155" i="34"/>
  <c r="L205" i="34" s="1"/>
  <c r="L243" i="34" s="1"/>
  <c r="L266" i="34" s="1"/>
  <c r="L300" i="34" s="1"/>
  <c r="M25" i="34"/>
  <c r="O240" i="34"/>
  <c r="L158" i="34"/>
  <c r="L70" i="34"/>
  <c r="L27" i="34"/>
  <c r="L26" i="34" s="1"/>
  <c r="M28" i="34"/>
  <c r="N185" i="34"/>
  <c r="N229" i="34" s="1"/>
  <c r="N89" i="34"/>
  <c r="O51" i="34"/>
  <c r="M184" i="34"/>
  <c r="N50" i="34"/>
  <c r="L154" i="34"/>
  <c r="L204" i="34" s="1"/>
  <c r="L242" i="34" s="1"/>
  <c r="L265" i="34" s="1"/>
  <c r="L299" i="34" s="1"/>
  <c r="M24" i="34"/>
  <c r="M160" i="34"/>
  <c r="M72" i="34"/>
  <c r="M107" i="34" s="1"/>
  <c r="M88" i="34"/>
  <c r="M87" i="34" s="1"/>
  <c r="N30" i="34"/>
  <c r="P174" i="34"/>
  <c r="P86" i="34"/>
  <c r="Q43" i="34"/>
  <c r="J78" i="34"/>
  <c r="K415" i="34"/>
  <c r="K387" i="34"/>
  <c r="K470" i="34"/>
  <c r="K424" i="34"/>
  <c r="K393" i="34"/>
  <c r="K471" i="34"/>
  <c r="K425" i="34"/>
  <c r="K394" i="34"/>
  <c r="H304" i="34"/>
  <c r="H268" i="34"/>
  <c r="H267" i="34" s="1"/>
  <c r="K105" i="34"/>
  <c r="K69" i="34"/>
  <c r="K68" i="34" s="1"/>
  <c r="N38" i="34"/>
  <c r="M59" i="34"/>
  <c r="M82" i="34" s="1"/>
  <c r="M94" i="34" s="1"/>
  <c r="M117" i="34" s="1"/>
  <c r="K299" i="34"/>
  <c r="N149" i="34"/>
  <c r="N85" i="34"/>
  <c r="N84" i="34" s="1"/>
  <c r="O22" i="34"/>
  <c r="N64" i="34"/>
  <c r="N99" i="34" s="1"/>
  <c r="N122" i="34" s="1"/>
  <c r="AO451" i="34"/>
  <c r="J121" i="34"/>
  <c r="J120" i="34" s="1"/>
  <c r="J119" i="34" s="1"/>
  <c r="J137" i="34" s="1"/>
  <c r="J97" i="34"/>
  <c r="J96" i="34" s="1"/>
  <c r="M214" i="34"/>
  <c r="M252" i="34" s="1"/>
  <c r="M273" i="34" s="1"/>
  <c r="M180" i="34"/>
  <c r="M67" i="34"/>
  <c r="M102" i="34" s="1"/>
  <c r="M125" i="34" s="1"/>
  <c r="N46" i="34"/>
  <c r="L40" i="34"/>
  <c r="M41" i="34"/>
  <c r="P226" i="34"/>
  <c r="P175" i="34"/>
  <c r="L159" i="34"/>
  <c r="L209" i="34" s="1"/>
  <c r="L247" i="34" s="1"/>
  <c r="L270" i="34" s="1"/>
  <c r="L305" i="34" s="1"/>
  <c r="L71" i="34"/>
  <c r="L106" i="34" s="1"/>
  <c r="L130" i="34" s="1"/>
  <c r="M29" i="34"/>
  <c r="K208" i="34"/>
  <c r="K157" i="34"/>
  <c r="K156" i="34" s="1"/>
  <c r="H286" i="34"/>
  <c r="M179" i="34"/>
  <c r="M66" i="34"/>
  <c r="M101" i="34" s="1"/>
  <c r="M124" i="34" s="1"/>
  <c r="N45" i="34"/>
  <c r="M188" i="34"/>
  <c r="N54" i="34"/>
  <c r="L186" i="34"/>
  <c r="L211" i="34" s="1"/>
  <c r="L249" i="34" s="1"/>
  <c r="M52" i="34"/>
  <c r="M48" i="34" s="1"/>
  <c r="M47" i="34" s="1"/>
  <c r="L73" i="34"/>
  <c r="L108" i="34" s="1"/>
  <c r="M90" i="34"/>
  <c r="P225" i="34"/>
  <c r="P202" i="34"/>
  <c r="P240" i="34" s="1"/>
  <c r="P150" i="34"/>
  <c r="P201" i="34" s="1"/>
  <c r="R177" i="34"/>
  <c r="Q176" i="34"/>
  <c r="M187" i="34"/>
  <c r="N53" i="34"/>
  <c r="H412" i="34"/>
  <c r="H411" i="34" s="1"/>
  <c r="H410" i="34" s="1"/>
  <c r="H384" i="34"/>
  <c r="H383" i="34" s="1"/>
  <c r="H382" i="34" s="1"/>
  <c r="H295" i="34"/>
  <c r="H294" i="34" s="1"/>
  <c r="M223" i="34"/>
  <c r="M222" i="34" s="1"/>
  <c r="M200" i="34"/>
  <c r="M239" i="34" s="1"/>
  <c r="M263" i="34" s="1"/>
  <c r="M297" i="34" s="1"/>
  <c r="L228" i="34"/>
  <c r="L227" i="34" s="1"/>
  <c r="L248" i="34" s="1"/>
  <c r="L210" i="34"/>
  <c r="O224" i="34"/>
  <c r="K194" i="34"/>
  <c r="K220" i="34" s="1"/>
  <c r="K234" i="34" s="1"/>
  <c r="K258" i="34" s="1"/>
  <c r="K292" i="34" s="1"/>
  <c r="K380" i="34" s="1"/>
  <c r="K408" i="34" s="1"/>
  <c r="K448" i="34" s="1"/>
  <c r="L168" i="34"/>
  <c r="G304" i="34"/>
  <c r="G268" i="34"/>
  <c r="G267" i="34" s="1"/>
  <c r="G286" i="34" s="1"/>
  <c r="J246" i="34"/>
  <c r="J207" i="34"/>
  <c r="J206" i="34" s="1"/>
  <c r="R152" i="34"/>
  <c r="Q151" i="34"/>
  <c r="P165" i="34"/>
  <c r="Q35" i="34"/>
  <c r="O161" i="34"/>
  <c r="P31" i="34"/>
  <c r="K469" i="34"/>
  <c r="K423" i="34"/>
  <c r="K392" i="34"/>
  <c r="L413" i="34"/>
  <c r="L385" i="34"/>
  <c r="G418" i="34"/>
  <c r="C372" i="34"/>
  <c r="G417" i="34"/>
  <c r="C371" i="34"/>
  <c r="I216" i="34"/>
  <c r="L178" i="34"/>
  <c r="L171" i="34" s="1"/>
  <c r="L170" i="34" s="1"/>
  <c r="L65" i="34"/>
  <c r="L100" i="34" s="1"/>
  <c r="L123" i="34" s="1"/>
  <c r="M44" i="34"/>
  <c r="K62" i="34"/>
  <c r="K61" i="34" s="1"/>
  <c r="K78" i="34" s="1"/>
  <c r="K98" i="34"/>
  <c r="I269" i="34"/>
  <c r="I245" i="34"/>
  <c r="I244" i="34" s="1"/>
  <c r="K181" i="34"/>
  <c r="K191" i="34" s="1"/>
  <c r="F286" i="34"/>
  <c r="K195" i="34"/>
  <c r="K221" i="34" s="1"/>
  <c r="K235" i="34" s="1"/>
  <c r="K259" i="34" s="1"/>
  <c r="K293" i="34" s="1"/>
  <c r="K381" i="34" s="1"/>
  <c r="K409" i="34" s="1"/>
  <c r="K449" i="34" s="1"/>
  <c r="L169" i="34"/>
  <c r="L230" i="34"/>
  <c r="J166" i="34"/>
  <c r="L47" i="34"/>
  <c r="I262" i="34"/>
  <c r="I237" i="34"/>
  <c r="I236" i="34" s="1"/>
  <c r="I254" i="34" s="1"/>
  <c r="L147" i="34"/>
  <c r="L20" i="34"/>
  <c r="L19" i="34" s="1"/>
  <c r="L36" i="34" s="1"/>
  <c r="M21" i="34"/>
  <c r="L63" i="34"/>
  <c r="N172" i="34"/>
  <c r="O42" i="34"/>
  <c r="K473" i="27"/>
  <c r="K427" i="27"/>
  <c r="K396" i="27"/>
  <c r="S240" i="27"/>
  <c r="K308" i="27"/>
  <c r="G468" i="27"/>
  <c r="G467" i="27" s="1"/>
  <c r="G485" i="27" s="1"/>
  <c r="G422" i="27"/>
  <c r="G421" i="27" s="1"/>
  <c r="G420" i="27" s="1"/>
  <c r="G391" i="27"/>
  <c r="G390" i="27" s="1"/>
  <c r="G389" i="27" s="1"/>
  <c r="G303" i="27"/>
  <c r="G302" i="27" s="1"/>
  <c r="N183" i="27"/>
  <c r="O49" i="27"/>
  <c r="M165" i="27"/>
  <c r="M77" i="27"/>
  <c r="M112" i="27" s="1"/>
  <c r="M134" i="27" s="1"/>
  <c r="N35" i="27"/>
  <c r="K60" i="27"/>
  <c r="K83" i="27" s="1"/>
  <c r="K95" i="27" s="1"/>
  <c r="K118" i="27" s="1"/>
  <c r="L39" i="27"/>
  <c r="L223" i="27"/>
  <c r="L222" i="27" s="1"/>
  <c r="L200" i="27"/>
  <c r="L239" i="27" s="1"/>
  <c r="L263" i="27" s="1"/>
  <c r="L297" i="27" s="1"/>
  <c r="K181" i="27"/>
  <c r="P463" i="27"/>
  <c r="O462" i="27"/>
  <c r="O450" i="27" s="1"/>
  <c r="K62" i="27"/>
  <c r="K61" i="27" s="1"/>
  <c r="K78" i="27" s="1"/>
  <c r="K98" i="27"/>
  <c r="K129" i="27"/>
  <c r="K128" i="27" s="1"/>
  <c r="K127" i="27" s="1"/>
  <c r="K104" i="27"/>
  <c r="K103" i="27" s="1"/>
  <c r="J238" i="27"/>
  <c r="J197" i="27"/>
  <c r="J196" i="27" s="1"/>
  <c r="J216" i="27" s="1"/>
  <c r="L155" i="27"/>
  <c r="M25" i="27"/>
  <c r="L190" i="27"/>
  <c r="L215" i="27" s="1"/>
  <c r="L253" i="27" s="1"/>
  <c r="L274" i="27" s="1"/>
  <c r="L309" i="27" s="1"/>
  <c r="M56" i="27"/>
  <c r="K195" i="27"/>
  <c r="K221" i="27" s="1"/>
  <c r="K235" i="27" s="1"/>
  <c r="K259" i="27" s="1"/>
  <c r="K293" i="27" s="1"/>
  <c r="K381" i="27" s="1"/>
  <c r="K409" i="27" s="1"/>
  <c r="K449" i="27" s="1"/>
  <c r="L169" i="27"/>
  <c r="L299" i="27"/>
  <c r="M161" i="27"/>
  <c r="N31" i="27"/>
  <c r="K413" i="27"/>
  <c r="K385" i="27"/>
  <c r="M38" i="27"/>
  <c r="L59" i="27"/>
  <c r="L82" i="27" s="1"/>
  <c r="L94" i="27" s="1"/>
  <c r="L117" i="27" s="1"/>
  <c r="L77" i="27"/>
  <c r="L112" i="27" s="1"/>
  <c r="L134" i="27" s="1"/>
  <c r="M172" i="27"/>
  <c r="N42" i="27"/>
  <c r="H304" i="27"/>
  <c r="H268" i="27"/>
  <c r="H267" i="27" s="1"/>
  <c r="L228" i="27"/>
  <c r="L178" i="27"/>
  <c r="L65" i="27"/>
  <c r="L100" i="27" s="1"/>
  <c r="L123" i="27" s="1"/>
  <c r="M44" i="27"/>
  <c r="L159" i="27"/>
  <c r="L71" i="27"/>
  <c r="M29" i="27"/>
  <c r="K205" i="27"/>
  <c r="K243" i="27" s="1"/>
  <c r="K266" i="27" s="1"/>
  <c r="K300" i="27" s="1"/>
  <c r="M168" i="27"/>
  <c r="L194" i="27"/>
  <c r="L220" i="27" s="1"/>
  <c r="L234" i="27" s="1"/>
  <c r="L258" i="27" s="1"/>
  <c r="L292" i="27" s="1"/>
  <c r="L380" i="27" s="1"/>
  <c r="L408" i="27" s="1"/>
  <c r="L448" i="27" s="1"/>
  <c r="K230" i="27"/>
  <c r="N187" i="27"/>
  <c r="O53" i="27"/>
  <c r="K191" i="27"/>
  <c r="M164" i="27"/>
  <c r="M76" i="27"/>
  <c r="M111" i="27" s="1"/>
  <c r="M133" i="27" s="1"/>
  <c r="N34" i="27"/>
  <c r="L62" i="27"/>
  <c r="L98" i="27"/>
  <c r="M162" i="27"/>
  <c r="M212" i="27" s="1"/>
  <c r="M250" i="27" s="1"/>
  <c r="M271" i="27" s="1"/>
  <c r="M74" i="27"/>
  <c r="M109" i="27" s="1"/>
  <c r="M131" i="27" s="1"/>
  <c r="N32" i="27"/>
  <c r="N179" i="27"/>
  <c r="N66" i="27"/>
  <c r="N101" i="27" s="1"/>
  <c r="N124" i="27" s="1"/>
  <c r="O45" i="27"/>
  <c r="F304" i="27"/>
  <c r="F268" i="27"/>
  <c r="F267" i="27" s="1"/>
  <c r="F286" i="27" s="1"/>
  <c r="M158" i="27"/>
  <c r="M70" i="27"/>
  <c r="N28" i="27"/>
  <c r="F412" i="27"/>
  <c r="F411" i="27" s="1"/>
  <c r="F410" i="27" s="1"/>
  <c r="F384" i="27"/>
  <c r="F383" i="27" s="1"/>
  <c r="F382" i="27" s="1"/>
  <c r="F295" i="27"/>
  <c r="L171" i="27"/>
  <c r="J472" i="27"/>
  <c r="J426" i="27"/>
  <c r="J395" i="27"/>
  <c r="K157" i="27"/>
  <c r="K156" i="27" s="1"/>
  <c r="I262" i="27"/>
  <c r="I237" i="27"/>
  <c r="I236" i="27" s="1"/>
  <c r="I254" i="27" s="1"/>
  <c r="L40" i="27"/>
  <c r="M41" i="27"/>
  <c r="K209" i="27"/>
  <c r="K247" i="27" s="1"/>
  <c r="K270" i="27" s="1"/>
  <c r="K305" i="27" s="1"/>
  <c r="J191" i="27"/>
  <c r="L147" i="27"/>
  <c r="L20" i="27"/>
  <c r="L19" i="27" s="1"/>
  <c r="L36" i="27" s="1"/>
  <c r="M21" i="27"/>
  <c r="M63" i="27" s="1"/>
  <c r="K471" i="27"/>
  <c r="K425" i="27"/>
  <c r="K394" i="27"/>
  <c r="T225" i="27"/>
  <c r="T150" i="27"/>
  <c r="S226" i="27"/>
  <c r="S175" i="27"/>
  <c r="S201" i="27" s="1"/>
  <c r="K90" i="27"/>
  <c r="H419" i="27"/>
  <c r="H416" i="27" s="1"/>
  <c r="H398" i="27"/>
  <c r="H397" i="27" s="1"/>
  <c r="H369" i="27"/>
  <c r="C373" i="27"/>
  <c r="K210" i="27"/>
  <c r="L189" i="27"/>
  <c r="L214" i="27" s="1"/>
  <c r="L252" i="27" s="1"/>
  <c r="L273" i="27" s="1"/>
  <c r="M55" i="27"/>
  <c r="K246" i="27"/>
  <c r="K207" i="27"/>
  <c r="K206" i="27" s="1"/>
  <c r="H286" i="27"/>
  <c r="L306" i="27"/>
  <c r="G286" i="27"/>
  <c r="L188" i="27"/>
  <c r="M54" i="27"/>
  <c r="K414" i="27"/>
  <c r="K386" i="27"/>
  <c r="K198" i="27"/>
  <c r="K146" i="27"/>
  <c r="K145" i="27" s="1"/>
  <c r="K166" i="27" s="1"/>
  <c r="L185" i="27"/>
  <c r="L229" i="27" s="1"/>
  <c r="L89" i="27"/>
  <c r="L87" i="27" s="1"/>
  <c r="L90" i="27" s="1"/>
  <c r="M51" i="27"/>
  <c r="N450" i="27"/>
  <c r="L72" i="27"/>
  <c r="L107" i="27" s="1"/>
  <c r="M174" i="27"/>
  <c r="M224" i="27" s="1"/>
  <c r="M86" i="27"/>
  <c r="M64" i="27"/>
  <c r="M99" i="27" s="1"/>
  <c r="M122" i="27" s="1"/>
  <c r="N43" i="27"/>
  <c r="V152" i="27"/>
  <c r="U151" i="27"/>
  <c r="U177" i="27"/>
  <c r="T176" i="27"/>
  <c r="T202" i="27" s="1"/>
  <c r="J269" i="27"/>
  <c r="AO451" i="27"/>
  <c r="L69" i="27"/>
  <c r="L68" i="27" s="1"/>
  <c r="L105" i="27"/>
  <c r="M153" i="27"/>
  <c r="N23" i="27"/>
  <c r="K227" i="27"/>
  <c r="K248" i="27" s="1"/>
  <c r="L163" i="27"/>
  <c r="L213" i="27" s="1"/>
  <c r="L251" i="27" s="1"/>
  <c r="L272" i="27" s="1"/>
  <c r="L307" i="27" s="1"/>
  <c r="L75" i="27"/>
  <c r="L110" i="27" s="1"/>
  <c r="L132" i="27" s="1"/>
  <c r="M33" i="27"/>
  <c r="M27" i="27" s="1"/>
  <c r="M26" i="27" s="1"/>
  <c r="H412" i="27"/>
  <c r="H411" i="27" s="1"/>
  <c r="H410" i="27" s="1"/>
  <c r="H384" i="27"/>
  <c r="H383" i="27" s="1"/>
  <c r="H382" i="27" s="1"/>
  <c r="H295" i="27"/>
  <c r="H294" i="27" s="1"/>
  <c r="G412" i="27"/>
  <c r="G411" i="27" s="1"/>
  <c r="G410" i="27" s="1"/>
  <c r="G440" i="27" s="1"/>
  <c r="G384" i="27"/>
  <c r="G383" i="27" s="1"/>
  <c r="G382" i="27" s="1"/>
  <c r="G404" i="27" s="1"/>
  <c r="G295" i="27"/>
  <c r="G294" i="27" s="1"/>
  <c r="G321" i="27" s="1"/>
  <c r="L186" i="27"/>
  <c r="L211" i="27" s="1"/>
  <c r="L249" i="27" s="1"/>
  <c r="M52" i="27"/>
  <c r="M73" i="27" s="1"/>
  <c r="M108" i="27" s="1"/>
  <c r="L184" i="27"/>
  <c r="L182" i="27" s="1"/>
  <c r="M50" i="27"/>
  <c r="L48" i="27"/>
  <c r="L47" i="27" s="1"/>
  <c r="L208" i="27"/>
  <c r="L203" i="27"/>
  <c r="L241" i="27" s="1"/>
  <c r="L264" i="27" s="1"/>
  <c r="L298" i="27" s="1"/>
  <c r="M149" i="27"/>
  <c r="M85" i="27"/>
  <c r="M84" i="27" s="1"/>
  <c r="N22" i="27"/>
  <c r="D371" i="27"/>
  <c r="K371" i="27"/>
  <c r="K417" i="27" s="1"/>
  <c r="M154" i="27"/>
  <c r="M204" i="27" s="1"/>
  <c r="M242" i="27" s="1"/>
  <c r="M265" i="27" s="1"/>
  <c r="M299" i="27" s="1"/>
  <c r="N24" i="27"/>
  <c r="M160" i="27"/>
  <c r="N30" i="27"/>
  <c r="M88" i="27"/>
  <c r="I304" i="27"/>
  <c r="I268" i="27"/>
  <c r="I267" i="27" s="1"/>
  <c r="L180" i="27"/>
  <c r="L67" i="27"/>
  <c r="L102" i="27" s="1"/>
  <c r="L125" i="27" s="1"/>
  <c r="M46" i="27"/>
  <c r="J247" i="27"/>
  <c r="J270" i="27" s="1"/>
  <c r="J305" i="27" s="1"/>
  <c r="L189" i="26"/>
  <c r="M55" i="26"/>
  <c r="L147" i="26"/>
  <c r="L20" i="26"/>
  <c r="L19" i="26" s="1"/>
  <c r="M21" i="26"/>
  <c r="L155" i="26"/>
  <c r="M25" i="26"/>
  <c r="L184" i="26"/>
  <c r="M50" i="26"/>
  <c r="L185" i="26"/>
  <c r="L229" i="26" s="1"/>
  <c r="L89" i="26"/>
  <c r="M51" i="26"/>
  <c r="J247" i="26"/>
  <c r="J270" i="26" s="1"/>
  <c r="J305" i="26" s="1"/>
  <c r="P226" i="26"/>
  <c r="P175" i="26"/>
  <c r="L187" i="26"/>
  <c r="M53" i="26"/>
  <c r="L159" i="26"/>
  <c r="L209" i="26" s="1"/>
  <c r="L71" i="26"/>
  <c r="M29" i="26"/>
  <c r="K473" i="26"/>
  <c r="K427" i="26"/>
  <c r="K396" i="26"/>
  <c r="K308" i="26"/>
  <c r="J104" i="26"/>
  <c r="J103" i="26" s="1"/>
  <c r="J129" i="26"/>
  <c r="J128" i="26" s="1"/>
  <c r="J127" i="26" s="1"/>
  <c r="K198" i="26"/>
  <c r="K146" i="26"/>
  <c r="K145" i="26" s="1"/>
  <c r="L59" i="26"/>
  <c r="L82" i="26" s="1"/>
  <c r="L94" i="26" s="1"/>
  <c r="L117" i="26" s="1"/>
  <c r="M38" i="26"/>
  <c r="M161" i="26"/>
  <c r="N31" i="26"/>
  <c r="K105" i="26"/>
  <c r="K69" i="26"/>
  <c r="K68" i="26" s="1"/>
  <c r="K205" i="26"/>
  <c r="K243" i="26" s="1"/>
  <c r="K266" i="26" s="1"/>
  <c r="K300" i="26" s="1"/>
  <c r="L186" i="26"/>
  <c r="M52" i="26"/>
  <c r="M73" i="26" s="1"/>
  <c r="M108" i="26" s="1"/>
  <c r="L190" i="26"/>
  <c r="L215" i="26" s="1"/>
  <c r="L253" i="26" s="1"/>
  <c r="L274" i="26" s="1"/>
  <c r="L309" i="26" s="1"/>
  <c r="M56" i="26"/>
  <c r="R177" i="26"/>
  <c r="Q176" i="26"/>
  <c r="K106" i="26"/>
  <c r="K130" i="26" s="1"/>
  <c r="J207" i="26"/>
  <c r="J206" i="26" s="1"/>
  <c r="J246" i="26"/>
  <c r="AM451" i="26"/>
  <c r="L162" i="26"/>
  <c r="L212" i="26" s="1"/>
  <c r="L250" i="26" s="1"/>
  <c r="L271" i="26" s="1"/>
  <c r="L306" i="26" s="1"/>
  <c r="L74" i="26"/>
  <c r="L109" i="26" s="1"/>
  <c r="L131" i="26" s="1"/>
  <c r="M32" i="26"/>
  <c r="J413" i="26"/>
  <c r="J385" i="26"/>
  <c r="L41" i="26"/>
  <c r="K40" i="26"/>
  <c r="K57" i="26" s="1"/>
  <c r="L73" i="26"/>
  <c r="L108" i="26" s="1"/>
  <c r="K208" i="26"/>
  <c r="K157" i="26"/>
  <c r="K156" i="26" s="1"/>
  <c r="L149" i="26"/>
  <c r="L85" i="26"/>
  <c r="L84" i="26" s="1"/>
  <c r="M22" i="26"/>
  <c r="I469" i="26"/>
  <c r="I423" i="26"/>
  <c r="I392" i="26"/>
  <c r="L188" i="26"/>
  <c r="M54" i="26"/>
  <c r="F412" i="26"/>
  <c r="F411" i="26" s="1"/>
  <c r="F410" i="26" s="1"/>
  <c r="F384" i="26"/>
  <c r="F383" i="26" s="1"/>
  <c r="F382" i="26" s="1"/>
  <c r="F295" i="26"/>
  <c r="L163" i="26"/>
  <c r="L213" i="26" s="1"/>
  <c r="L251" i="26" s="1"/>
  <c r="L272" i="26" s="1"/>
  <c r="L307" i="26" s="1"/>
  <c r="L75" i="26"/>
  <c r="L110" i="26" s="1"/>
  <c r="L132" i="26" s="1"/>
  <c r="M33" i="26"/>
  <c r="K209" i="26"/>
  <c r="M172" i="26"/>
  <c r="M63" i="26"/>
  <c r="N42" i="26"/>
  <c r="L178" i="26"/>
  <c r="M44" i="26"/>
  <c r="L65" i="26"/>
  <c r="L100" i="26" s="1"/>
  <c r="L123" i="26" s="1"/>
  <c r="L183" i="26"/>
  <c r="L182" i="26" s="1"/>
  <c r="L181" i="26" s="1"/>
  <c r="L48" i="26"/>
  <c r="L47" i="26" s="1"/>
  <c r="M49" i="26"/>
  <c r="H412" i="26"/>
  <c r="H411" i="26" s="1"/>
  <c r="H384" i="26"/>
  <c r="H383" i="26" s="1"/>
  <c r="H382" i="26" s="1"/>
  <c r="H295" i="26"/>
  <c r="H294" i="26" s="1"/>
  <c r="L211" i="26"/>
  <c r="L249" i="26" s="1"/>
  <c r="L179" i="26"/>
  <c r="M45" i="26"/>
  <c r="L66" i="26"/>
  <c r="L101" i="26" s="1"/>
  <c r="L124" i="26" s="1"/>
  <c r="J471" i="26"/>
  <c r="J425" i="26"/>
  <c r="J394" i="26"/>
  <c r="K62" i="26"/>
  <c r="K61" i="26" s="1"/>
  <c r="K78" i="26" s="1"/>
  <c r="J137" i="26"/>
  <c r="L98" i="26"/>
  <c r="H304" i="26"/>
  <c r="H268" i="26"/>
  <c r="H267" i="26" s="1"/>
  <c r="H286" i="26" s="1"/>
  <c r="K306" i="26"/>
  <c r="L154" i="26"/>
  <c r="M24" i="26"/>
  <c r="G418" i="26"/>
  <c r="C372" i="26"/>
  <c r="H373" i="26"/>
  <c r="K363" i="26"/>
  <c r="K223" i="26"/>
  <c r="K222" i="26" s="1"/>
  <c r="K200" i="26"/>
  <c r="K239" i="26" s="1"/>
  <c r="K263" i="26" s="1"/>
  <c r="K297" i="26" s="1"/>
  <c r="M174" i="26"/>
  <c r="M224" i="26" s="1"/>
  <c r="M86" i="26"/>
  <c r="M64" i="26"/>
  <c r="M99" i="26" s="1"/>
  <c r="M122" i="26" s="1"/>
  <c r="N43" i="26"/>
  <c r="I269" i="26"/>
  <c r="I245" i="26"/>
  <c r="I244" i="26" s="1"/>
  <c r="L160" i="26"/>
  <c r="L72" i="26"/>
  <c r="L107" i="26" s="1"/>
  <c r="L88" i="26"/>
  <c r="L87" i="26" s="1"/>
  <c r="M30" i="26"/>
  <c r="I216" i="26"/>
  <c r="I472" i="26"/>
  <c r="I426" i="26"/>
  <c r="I395" i="26"/>
  <c r="L153" i="26"/>
  <c r="L203" i="26" s="1"/>
  <c r="L241" i="26" s="1"/>
  <c r="L264" i="26" s="1"/>
  <c r="L298" i="26" s="1"/>
  <c r="M23" i="26"/>
  <c r="K213" i="26"/>
  <c r="K251" i="26" s="1"/>
  <c r="K272" i="26" s="1"/>
  <c r="K307" i="26" s="1"/>
  <c r="K97" i="26"/>
  <c r="K96" i="26" s="1"/>
  <c r="K121" i="26"/>
  <c r="K120" i="26" s="1"/>
  <c r="K119" i="26" s="1"/>
  <c r="J113" i="26"/>
  <c r="L171" i="26"/>
  <c r="P225" i="26"/>
  <c r="P202" i="26"/>
  <c r="P240" i="26" s="1"/>
  <c r="P150" i="26"/>
  <c r="P201" i="26" s="1"/>
  <c r="K414" i="26"/>
  <c r="K386" i="26"/>
  <c r="J415" i="26"/>
  <c r="J387" i="26"/>
  <c r="K181" i="26"/>
  <c r="K191" i="26" s="1"/>
  <c r="M168" i="26"/>
  <c r="L194" i="26"/>
  <c r="L220" i="26" s="1"/>
  <c r="L234" i="26" s="1"/>
  <c r="L258" i="26" s="1"/>
  <c r="L292" i="26" s="1"/>
  <c r="L380" i="26" s="1"/>
  <c r="L408" i="26" s="1"/>
  <c r="L448" i="26" s="1"/>
  <c r="K60" i="26"/>
  <c r="K83" i="26" s="1"/>
  <c r="K95" i="26" s="1"/>
  <c r="K118" i="26" s="1"/>
  <c r="L39" i="26"/>
  <c r="L64" i="26"/>
  <c r="L99" i="26" s="1"/>
  <c r="L122" i="26" s="1"/>
  <c r="K87" i="26"/>
  <c r="K90" i="26" s="1"/>
  <c r="I262" i="26"/>
  <c r="I237" i="26"/>
  <c r="I236" i="26" s="1"/>
  <c r="I254" i="26" s="1"/>
  <c r="K203" i="26"/>
  <c r="K241" i="26" s="1"/>
  <c r="K264" i="26" s="1"/>
  <c r="K298" i="26" s="1"/>
  <c r="J238" i="26"/>
  <c r="J197" i="26"/>
  <c r="J196" i="26" s="1"/>
  <c r="J216" i="26" s="1"/>
  <c r="Q151" i="26"/>
  <c r="R152" i="26"/>
  <c r="O201" i="26"/>
  <c r="M165" i="26"/>
  <c r="M77" i="26"/>
  <c r="M112" i="26" s="1"/>
  <c r="M134" i="26" s="1"/>
  <c r="N35" i="26"/>
  <c r="G412" i="26"/>
  <c r="G411" i="26" s="1"/>
  <c r="G384" i="26"/>
  <c r="G383" i="26" s="1"/>
  <c r="G382" i="26" s="1"/>
  <c r="G295" i="26"/>
  <c r="G294" i="26" s="1"/>
  <c r="F304" i="26"/>
  <c r="F268" i="26"/>
  <c r="F267" i="26" s="1"/>
  <c r="F286" i="26" s="1"/>
  <c r="K195" i="26"/>
  <c r="K221" i="26" s="1"/>
  <c r="K235" i="26" s="1"/>
  <c r="K259" i="26" s="1"/>
  <c r="K293" i="26" s="1"/>
  <c r="K381" i="26" s="1"/>
  <c r="K409" i="26" s="1"/>
  <c r="K449" i="26" s="1"/>
  <c r="L169" i="26"/>
  <c r="J470" i="26"/>
  <c r="J424" i="26"/>
  <c r="J393" i="26"/>
  <c r="P462" i="26"/>
  <c r="P450" i="26" s="1"/>
  <c r="Q463" i="26"/>
  <c r="J414" i="26"/>
  <c r="J386" i="26"/>
  <c r="L164" i="26"/>
  <c r="L214" i="26" s="1"/>
  <c r="L252" i="26" s="1"/>
  <c r="L273" i="26" s="1"/>
  <c r="L76" i="26"/>
  <c r="L111" i="26" s="1"/>
  <c r="L133" i="26" s="1"/>
  <c r="M34" i="26"/>
  <c r="O240" i="26"/>
  <c r="L180" i="26"/>
  <c r="M46" i="26"/>
  <c r="L67" i="26"/>
  <c r="L102" i="26" s="1"/>
  <c r="L125" i="26" s="1"/>
  <c r="L158" i="26"/>
  <c r="L70" i="26"/>
  <c r="L27" i="26"/>
  <c r="L26" i="26" s="1"/>
  <c r="M28" i="26"/>
  <c r="G417" i="26"/>
  <c r="G416" i="26" s="1"/>
  <c r="C371" i="26"/>
  <c r="K370" i="26"/>
  <c r="K228" i="26"/>
  <c r="K227" i="26" s="1"/>
  <c r="K248" i="26" s="1"/>
  <c r="K210" i="26"/>
  <c r="G304" i="26"/>
  <c r="G268" i="26"/>
  <c r="G267" i="26" s="1"/>
  <c r="G286" i="26" s="1"/>
  <c r="J472" i="26"/>
  <c r="J426" i="26"/>
  <c r="J395" i="26"/>
  <c r="F254" i="26"/>
  <c r="O450" i="26"/>
  <c r="K471" i="25"/>
  <c r="K425" i="25"/>
  <c r="K394" i="25"/>
  <c r="K470" i="25"/>
  <c r="K424" i="25"/>
  <c r="K393" i="25"/>
  <c r="K305" i="25"/>
  <c r="K414" i="25"/>
  <c r="K386" i="25"/>
  <c r="M164" i="25"/>
  <c r="N34" i="25"/>
  <c r="L38" i="25"/>
  <c r="K59" i="25"/>
  <c r="K82" i="25" s="1"/>
  <c r="K94" i="25" s="1"/>
  <c r="K117" i="25" s="1"/>
  <c r="L85" i="25"/>
  <c r="L84" i="25" s="1"/>
  <c r="L149" i="25"/>
  <c r="M22" i="25"/>
  <c r="L64" i="25"/>
  <c r="L99" i="25" s="1"/>
  <c r="L122" i="25" s="1"/>
  <c r="M190" i="25"/>
  <c r="M215" i="25" s="1"/>
  <c r="M253" i="25" s="1"/>
  <c r="M274" i="25" s="1"/>
  <c r="M309" i="25" s="1"/>
  <c r="N56" i="25"/>
  <c r="M77" i="25"/>
  <c r="M112" i="25" s="1"/>
  <c r="M134" i="25" s="1"/>
  <c r="M183" i="25"/>
  <c r="N49" i="25"/>
  <c r="K90" i="25"/>
  <c r="K106" i="25"/>
  <c r="K130" i="25" s="1"/>
  <c r="K194" i="25"/>
  <c r="K220" i="25" s="1"/>
  <c r="K234" i="25" s="1"/>
  <c r="K258" i="25" s="1"/>
  <c r="K292" i="25" s="1"/>
  <c r="K380" i="25" s="1"/>
  <c r="K408" i="25" s="1"/>
  <c r="K448" i="25" s="1"/>
  <c r="L168" i="25"/>
  <c r="L161" i="25"/>
  <c r="L211" i="25" s="1"/>
  <c r="L249" i="25" s="1"/>
  <c r="L73" i="25"/>
  <c r="L108" i="25" s="1"/>
  <c r="M31" i="25"/>
  <c r="S152" i="25"/>
  <c r="R151" i="25"/>
  <c r="L146" i="25"/>
  <c r="L145" i="25" s="1"/>
  <c r="L166" i="25" s="1"/>
  <c r="M158" i="25"/>
  <c r="M70" i="25"/>
  <c r="N28" i="25"/>
  <c r="M27" i="25"/>
  <c r="M26" i="25" s="1"/>
  <c r="M154" i="25"/>
  <c r="N24" i="25"/>
  <c r="K171" i="25"/>
  <c r="K170" i="25" s="1"/>
  <c r="J413" i="25"/>
  <c r="J385" i="25"/>
  <c r="G254" i="25"/>
  <c r="L153" i="25"/>
  <c r="L203" i="25" s="1"/>
  <c r="L241" i="25" s="1"/>
  <c r="L264" i="25" s="1"/>
  <c r="L298" i="25" s="1"/>
  <c r="M23" i="25"/>
  <c r="L40" i="25"/>
  <c r="M41" i="25"/>
  <c r="M186" i="25"/>
  <c r="N52" i="25"/>
  <c r="I237" i="25"/>
  <c r="I236" i="25" s="1"/>
  <c r="I254" i="25" s="1"/>
  <c r="K246" i="25"/>
  <c r="K207" i="25"/>
  <c r="K206" i="25" s="1"/>
  <c r="P240" i="25"/>
  <c r="G296" i="25"/>
  <c r="G261" i="25"/>
  <c r="G260" i="25" s="1"/>
  <c r="G286" i="25" s="1"/>
  <c r="L105" i="25"/>
  <c r="K308" i="25"/>
  <c r="I468" i="25"/>
  <c r="I467" i="25" s="1"/>
  <c r="I485" i="25" s="1"/>
  <c r="I422" i="25"/>
  <c r="I421" i="25" s="1"/>
  <c r="I391" i="25"/>
  <c r="I390" i="25" s="1"/>
  <c r="I303" i="25"/>
  <c r="I302" i="25" s="1"/>
  <c r="K203" i="25"/>
  <c r="K241" i="25" s="1"/>
  <c r="K264" i="25" s="1"/>
  <c r="K298" i="25" s="1"/>
  <c r="J469" i="25"/>
  <c r="J423" i="25"/>
  <c r="J392" i="25"/>
  <c r="P201" i="25"/>
  <c r="K60" i="25"/>
  <c r="K83" i="25" s="1"/>
  <c r="K95" i="25" s="1"/>
  <c r="K118" i="25" s="1"/>
  <c r="L39" i="25"/>
  <c r="L180" i="25"/>
  <c r="L67" i="25"/>
  <c r="L102" i="25" s="1"/>
  <c r="L125" i="25" s="1"/>
  <c r="M46" i="25"/>
  <c r="L178" i="25"/>
  <c r="L65" i="25"/>
  <c r="L100" i="25" s="1"/>
  <c r="L123" i="25" s="1"/>
  <c r="M44" i="25"/>
  <c r="F304" i="25"/>
  <c r="F268" i="25"/>
  <c r="F267" i="25" s="1"/>
  <c r="D371" i="25"/>
  <c r="K371" i="25"/>
  <c r="K417" i="25" s="1"/>
  <c r="G304" i="25"/>
  <c r="G268" i="25"/>
  <c r="G267" i="25" s="1"/>
  <c r="L179" i="25"/>
  <c r="L204" i="25" s="1"/>
  <c r="L242" i="25" s="1"/>
  <c r="L265" i="25" s="1"/>
  <c r="L299" i="25" s="1"/>
  <c r="L66" i="25"/>
  <c r="L101" i="25" s="1"/>
  <c r="L124" i="25" s="1"/>
  <c r="M45" i="25"/>
  <c r="I296" i="25"/>
  <c r="I261" i="25"/>
  <c r="I260" i="25" s="1"/>
  <c r="I286" i="25" s="1"/>
  <c r="I389" i="25"/>
  <c r="H416" i="25"/>
  <c r="K210" i="25"/>
  <c r="M155" i="25"/>
  <c r="N25" i="25"/>
  <c r="L208" i="25"/>
  <c r="L157" i="25"/>
  <c r="L156" i="25" s="1"/>
  <c r="J238" i="25"/>
  <c r="J197" i="25"/>
  <c r="J196" i="25" s="1"/>
  <c r="J216" i="25" s="1"/>
  <c r="M163" i="25"/>
  <c r="N33" i="25"/>
  <c r="H412" i="25"/>
  <c r="H411" i="25" s="1"/>
  <c r="H410" i="25" s="1"/>
  <c r="H384" i="25"/>
  <c r="H383" i="25" s="1"/>
  <c r="H382" i="25" s="1"/>
  <c r="H295" i="25"/>
  <c r="H294" i="25" s="1"/>
  <c r="J97" i="25"/>
  <c r="J96" i="25" s="1"/>
  <c r="J113" i="25" s="1"/>
  <c r="J121" i="25"/>
  <c r="J120" i="25" s="1"/>
  <c r="J119" i="25" s="1"/>
  <c r="J137" i="25" s="1"/>
  <c r="L473" i="25"/>
  <c r="L427" i="25"/>
  <c r="L396" i="25"/>
  <c r="I420" i="25"/>
  <c r="K195" i="25"/>
  <c r="K221" i="25" s="1"/>
  <c r="K235" i="25" s="1"/>
  <c r="K259" i="25" s="1"/>
  <c r="K293" i="25" s="1"/>
  <c r="K381" i="25" s="1"/>
  <c r="K409" i="25" s="1"/>
  <c r="K449" i="25" s="1"/>
  <c r="L169" i="25"/>
  <c r="L184" i="25"/>
  <c r="L209" i="25" s="1"/>
  <c r="L247" i="25" s="1"/>
  <c r="L270" i="25" s="1"/>
  <c r="L305" i="25" s="1"/>
  <c r="M50" i="25"/>
  <c r="M48" i="25" s="1"/>
  <c r="M47" i="25" s="1"/>
  <c r="K69" i="25"/>
  <c r="K68" i="25" s="1"/>
  <c r="AM459" i="25"/>
  <c r="L205" i="25"/>
  <c r="L243" i="25" s="1"/>
  <c r="L266" i="25" s="1"/>
  <c r="L300" i="25" s="1"/>
  <c r="M160" i="25"/>
  <c r="M88" i="25"/>
  <c r="N30" i="25"/>
  <c r="L185" i="25"/>
  <c r="L229" i="25" s="1"/>
  <c r="L89" i="25"/>
  <c r="L87" i="25" s="1"/>
  <c r="M51" i="25"/>
  <c r="M72" i="25" s="1"/>
  <c r="M107" i="25" s="1"/>
  <c r="K198" i="25"/>
  <c r="L188" i="25"/>
  <c r="M54" i="25"/>
  <c r="J269" i="25"/>
  <c r="J245" i="25"/>
  <c r="J244" i="25" s="1"/>
  <c r="I413" i="25"/>
  <c r="I385" i="25"/>
  <c r="L187" i="25"/>
  <c r="L212" i="25" s="1"/>
  <c r="L250" i="25" s="1"/>
  <c r="L271" i="25" s="1"/>
  <c r="L306" i="25" s="1"/>
  <c r="M53" i="25"/>
  <c r="K182" i="25"/>
  <c r="K181" i="25" s="1"/>
  <c r="L213" i="25"/>
  <c r="L251" i="25" s="1"/>
  <c r="L272" i="25" s="1"/>
  <c r="L307" i="25" s="1"/>
  <c r="H304" i="25"/>
  <c r="H268" i="25"/>
  <c r="H267" i="25" s="1"/>
  <c r="H286" i="25" s="1"/>
  <c r="O174" i="25"/>
  <c r="O224" i="25" s="1"/>
  <c r="O86" i="25"/>
  <c r="P43" i="25"/>
  <c r="AO451" i="25"/>
  <c r="K415" i="25"/>
  <c r="K387" i="25"/>
  <c r="J472" i="25"/>
  <c r="J426" i="25"/>
  <c r="J395" i="25"/>
  <c r="P462" i="25"/>
  <c r="Q463" i="25"/>
  <c r="K62" i="25"/>
  <c r="K61" i="25" s="1"/>
  <c r="K78" i="25" s="1"/>
  <c r="K98" i="25"/>
  <c r="K473" i="25"/>
  <c r="K396" i="25"/>
  <c r="K427" i="25"/>
  <c r="M162" i="25"/>
  <c r="M74" i="25"/>
  <c r="M109" i="25" s="1"/>
  <c r="M131" i="25" s="1"/>
  <c r="N32" i="25"/>
  <c r="Q226" i="25"/>
  <c r="Q175" i="25"/>
  <c r="K129" i="25"/>
  <c r="K128" i="25" s="1"/>
  <c r="K127" i="25" s="1"/>
  <c r="K104" i="25"/>
  <c r="K103" i="25" s="1"/>
  <c r="F412" i="25"/>
  <c r="F411" i="25" s="1"/>
  <c r="F410" i="25" s="1"/>
  <c r="F384" i="25"/>
  <c r="F383" i="25" s="1"/>
  <c r="F382" i="25" s="1"/>
  <c r="F295" i="25"/>
  <c r="S177" i="25"/>
  <c r="R176" i="25"/>
  <c r="H419" i="25"/>
  <c r="H398" i="25"/>
  <c r="H397" i="25" s="1"/>
  <c r="C373" i="25"/>
  <c r="H369" i="25"/>
  <c r="M159" i="25"/>
  <c r="M71" i="25"/>
  <c r="N29" i="25"/>
  <c r="M147" i="25"/>
  <c r="N21" i="25"/>
  <c r="M20" i="25"/>
  <c r="M19" i="25" s="1"/>
  <c r="M36" i="25" s="1"/>
  <c r="L48" i="25"/>
  <c r="L47" i="25" s="1"/>
  <c r="K223" i="25"/>
  <c r="K222" i="25" s="1"/>
  <c r="K230" i="25" s="1"/>
  <c r="K200" i="25"/>
  <c r="K239" i="25" s="1"/>
  <c r="K263" i="25" s="1"/>
  <c r="K297" i="25" s="1"/>
  <c r="F286" i="25"/>
  <c r="Q225" i="25"/>
  <c r="Q202" i="25"/>
  <c r="Q240" i="25" s="1"/>
  <c r="Q150" i="25"/>
  <c r="Q201" i="25" s="1"/>
  <c r="L71" i="25"/>
  <c r="L106" i="25" s="1"/>
  <c r="L130" i="25" s="1"/>
  <c r="O165" i="25"/>
  <c r="P35" i="25"/>
  <c r="L20" i="25"/>
  <c r="L19" i="25" s="1"/>
  <c r="L36" i="25" s="1"/>
  <c r="L228" i="25"/>
  <c r="L227" i="25" s="1"/>
  <c r="L248" i="25" s="1"/>
  <c r="L210" i="25"/>
  <c r="O450" i="25"/>
  <c r="L172" i="25"/>
  <c r="L171" i="25" s="1"/>
  <c r="L63" i="25"/>
  <c r="M42" i="25"/>
  <c r="L74" i="25"/>
  <c r="L109" i="25" s="1"/>
  <c r="L131" i="25" s="1"/>
  <c r="L189" i="25"/>
  <c r="L214" i="25" s="1"/>
  <c r="L252" i="25" s="1"/>
  <c r="L273" i="25" s="1"/>
  <c r="M55" i="25"/>
  <c r="K473" i="24"/>
  <c r="K427" i="24"/>
  <c r="K396" i="24"/>
  <c r="M174" i="24"/>
  <c r="M224" i="24" s="1"/>
  <c r="M86" i="24"/>
  <c r="N43" i="24"/>
  <c r="K182" i="24"/>
  <c r="K181" i="24" s="1"/>
  <c r="K191" i="24" s="1"/>
  <c r="K246" i="24"/>
  <c r="J472" i="24"/>
  <c r="J426" i="24"/>
  <c r="J395" i="24"/>
  <c r="K308" i="24"/>
  <c r="N183" i="24"/>
  <c r="O49" i="24"/>
  <c r="L155" i="24"/>
  <c r="M25" i="24"/>
  <c r="K97" i="24"/>
  <c r="K96" i="24" s="1"/>
  <c r="K121" i="24"/>
  <c r="K120" i="24" s="1"/>
  <c r="K119" i="24" s="1"/>
  <c r="G304" i="24"/>
  <c r="G268" i="24"/>
  <c r="G267" i="24" s="1"/>
  <c r="AM459" i="24"/>
  <c r="M165" i="24"/>
  <c r="N35" i="24"/>
  <c r="F412" i="24"/>
  <c r="F411" i="24" s="1"/>
  <c r="F410" i="24" s="1"/>
  <c r="F384" i="24"/>
  <c r="F383" i="24" s="1"/>
  <c r="F382" i="24" s="1"/>
  <c r="F295" i="24"/>
  <c r="L185" i="24"/>
  <c r="L229" i="24" s="1"/>
  <c r="L89" i="24"/>
  <c r="M51" i="24"/>
  <c r="L178" i="24"/>
  <c r="M44" i="24"/>
  <c r="L65" i="24"/>
  <c r="L100" i="24" s="1"/>
  <c r="L123" i="24" s="1"/>
  <c r="P225" i="24"/>
  <c r="P202" i="24"/>
  <c r="P150" i="24"/>
  <c r="P201" i="24" s="1"/>
  <c r="O201" i="24"/>
  <c r="K195" i="24"/>
  <c r="K221" i="24" s="1"/>
  <c r="K235" i="24" s="1"/>
  <c r="K259" i="24" s="1"/>
  <c r="K293" i="24" s="1"/>
  <c r="K381" i="24" s="1"/>
  <c r="K409" i="24" s="1"/>
  <c r="K449" i="24" s="1"/>
  <c r="L169" i="24"/>
  <c r="J415" i="24"/>
  <c r="J387" i="24"/>
  <c r="K209" i="24"/>
  <c r="K247" i="24" s="1"/>
  <c r="K270" i="24" s="1"/>
  <c r="K205" i="24"/>
  <c r="K243" i="24" s="1"/>
  <c r="K266" i="24" s="1"/>
  <c r="K300" i="24" s="1"/>
  <c r="L198" i="24"/>
  <c r="M159" i="24"/>
  <c r="N29" i="24"/>
  <c r="L87" i="24"/>
  <c r="P226" i="24"/>
  <c r="P175" i="24"/>
  <c r="K60" i="24"/>
  <c r="K83" i="24" s="1"/>
  <c r="K95" i="24" s="1"/>
  <c r="K118" i="24" s="1"/>
  <c r="L39" i="24"/>
  <c r="Q151" i="24"/>
  <c r="R152" i="24"/>
  <c r="O240" i="24"/>
  <c r="M158" i="24"/>
  <c r="M70" i="24"/>
  <c r="N28" i="24"/>
  <c r="M172" i="24"/>
  <c r="M63" i="24"/>
  <c r="N42" i="24"/>
  <c r="G418" i="24"/>
  <c r="C372" i="24"/>
  <c r="L228" i="24"/>
  <c r="L227" i="24" s="1"/>
  <c r="L248" i="24" s="1"/>
  <c r="R177" i="24"/>
  <c r="Q176" i="24"/>
  <c r="K40" i="24"/>
  <c r="K57" i="24" s="1"/>
  <c r="L41" i="24"/>
  <c r="M163" i="24"/>
  <c r="M213" i="24" s="1"/>
  <c r="M251" i="24" s="1"/>
  <c r="M272" i="24" s="1"/>
  <c r="M307" i="24" s="1"/>
  <c r="M75" i="24"/>
  <c r="M110" i="24" s="1"/>
  <c r="M132" i="24" s="1"/>
  <c r="N33" i="24"/>
  <c r="L149" i="24"/>
  <c r="L85" i="24"/>
  <c r="L84" i="24" s="1"/>
  <c r="L90" i="24" s="1"/>
  <c r="M22" i="24"/>
  <c r="K129" i="24"/>
  <c r="F304" i="24"/>
  <c r="F268" i="24"/>
  <c r="F267" i="24" s="1"/>
  <c r="L105" i="24"/>
  <c r="N179" i="24"/>
  <c r="O45" i="24"/>
  <c r="N66" i="24"/>
  <c r="N101" i="24" s="1"/>
  <c r="N124" i="24" s="1"/>
  <c r="L209" i="24"/>
  <c r="L247" i="24" s="1"/>
  <c r="L270" i="24" s="1"/>
  <c r="L305" i="24" s="1"/>
  <c r="N38" i="24"/>
  <c r="M59" i="24"/>
  <c r="M82" i="24" s="1"/>
  <c r="M94" i="24" s="1"/>
  <c r="M117" i="24" s="1"/>
  <c r="L98" i="24"/>
  <c r="L62" i="24"/>
  <c r="L61" i="24" s="1"/>
  <c r="K414" i="24"/>
  <c r="K386" i="24"/>
  <c r="M162" i="24"/>
  <c r="M212" i="24" s="1"/>
  <c r="M250" i="24" s="1"/>
  <c r="M271" i="24" s="1"/>
  <c r="M306" i="24" s="1"/>
  <c r="N32" i="24"/>
  <c r="M74" i="24"/>
  <c r="M109" i="24" s="1"/>
  <c r="M131" i="24" s="1"/>
  <c r="H412" i="24"/>
  <c r="H411" i="24" s="1"/>
  <c r="H410" i="24" s="1"/>
  <c r="H384" i="24"/>
  <c r="H383" i="24" s="1"/>
  <c r="H382" i="24" s="1"/>
  <c r="H295" i="24"/>
  <c r="H294" i="24" s="1"/>
  <c r="L189" i="24"/>
  <c r="L214" i="24" s="1"/>
  <c r="L252" i="24" s="1"/>
  <c r="L273" i="24" s="1"/>
  <c r="M55" i="24"/>
  <c r="K373" i="24"/>
  <c r="D373" i="24"/>
  <c r="M164" i="24"/>
  <c r="N34" i="24"/>
  <c r="L171" i="24"/>
  <c r="L170" i="24" s="1"/>
  <c r="O450" i="24"/>
  <c r="N187" i="24"/>
  <c r="O53" i="24"/>
  <c r="J413" i="24"/>
  <c r="J385" i="24"/>
  <c r="L186" i="24"/>
  <c r="M52" i="24"/>
  <c r="L306" i="24"/>
  <c r="M154" i="24"/>
  <c r="M204" i="24" s="1"/>
  <c r="M242" i="24" s="1"/>
  <c r="M265" i="24" s="1"/>
  <c r="M299" i="24" s="1"/>
  <c r="N24" i="24"/>
  <c r="L307" i="24"/>
  <c r="K223" i="24"/>
  <c r="K222" i="24" s="1"/>
  <c r="K230" i="24" s="1"/>
  <c r="K200" i="24"/>
  <c r="K239" i="24" s="1"/>
  <c r="K263" i="24" s="1"/>
  <c r="K297" i="24" s="1"/>
  <c r="I263" i="24"/>
  <c r="I237" i="24"/>
  <c r="I236" i="24" s="1"/>
  <c r="I254" i="24" s="1"/>
  <c r="L161" i="24"/>
  <c r="L73" i="24"/>
  <c r="L108" i="24" s="1"/>
  <c r="M31" i="24"/>
  <c r="M27" i="24" s="1"/>
  <c r="M26" i="24" s="1"/>
  <c r="K146" i="24"/>
  <c r="K145" i="24" s="1"/>
  <c r="K166" i="24" s="1"/>
  <c r="AO451" i="24"/>
  <c r="L208" i="24"/>
  <c r="K194" i="24"/>
  <c r="K220" i="24" s="1"/>
  <c r="K234" i="24" s="1"/>
  <c r="K258" i="24" s="1"/>
  <c r="K292" i="24" s="1"/>
  <c r="K380" i="24" s="1"/>
  <c r="K408" i="24" s="1"/>
  <c r="K448" i="24" s="1"/>
  <c r="L168" i="24"/>
  <c r="L76" i="24"/>
  <c r="L111" i="24" s="1"/>
  <c r="L133" i="24" s="1"/>
  <c r="J269" i="24"/>
  <c r="I304" i="24"/>
  <c r="I268" i="24"/>
  <c r="I267" i="24" s="1"/>
  <c r="Q463" i="24"/>
  <c r="P462" i="24"/>
  <c r="P450" i="24" s="1"/>
  <c r="K106" i="24"/>
  <c r="K130" i="24" s="1"/>
  <c r="L180" i="24"/>
  <c r="M46" i="24"/>
  <c r="L67" i="24"/>
  <c r="L102" i="24" s="1"/>
  <c r="L125" i="24" s="1"/>
  <c r="I412" i="24"/>
  <c r="I384" i="24"/>
  <c r="J230" i="24"/>
  <c r="L414" i="24"/>
  <c r="L386" i="24"/>
  <c r="G286" i="24"/>
  <c r="L153" i="24"/>
  <c r="L203" i="24" s="1"/>
  <c r="L241" i="24" s="1"/>
  <c r="L264" i="24" s="1"/>
  <c r="M23" i="24"/>
  <c r="K211" i="24"/>
  <c r="K249" i="24" s="1"/>
  <c r="K238" i="24"/>
  <c r="K197" i="24"/>
  <c r="K196" i="24" s="1"/>
  <c r="J197" i="24"/>
  <c r="J196" i="24" s="1"/>
  <c r="J216" i="24" s="1"/>
  <c r="G417" i="24"/>
  <c r="C371" i="24"/>
  <c r="J247" i="24"/>
  <c r="J270" i="24" s="1"/>
  <c r="J305" i="24" s="1"/>
  <c r="K370" i="24"/>
  <c r="C369" i="24"/>
  <c r="K369" i="24" s="1"/>
  <c r="P188" i="24"/>
  <c r="Q54" i="24"/>
  <c r="L184" i="24"/>
  <c r="M50" i="24"/>
  <c r="L48" i="24"/>
  <c r="L47" i="24" s="1"/>
  <c r="L190" i="24"/>
  <c r="L215" i="24" s="1"/>
  <c r="L253" i="24" s="1"/>
  <c r="L274" i="24" s="1"/>
  <c r="L309" i="24" s="1"/>
  <c r="M56" i="24"/>
  <c r="G412" i="24"/>
  <c r="G411" i="24" s="1"/>
  <c r="G384" i="24"/>
  <c r="G383" i="24" s="1"/>
  <c r="G382" i="24" s="1"/>
  <c r="G295" i="24"/>
  <c r="G294" i="24" s="1"/>
  <c r="K203" i="24"/>
  <c r="K241" i="24" s="1"/>
  <c r="K264" i="24" s="1"/>
  <c r="K298" i="24" s="1"/>
  <c r="J262" i="24"/>
  <c r="J237" i="24"/>
  <c r="J236" i="24" s="1"/>
  <c r="K62" i="24"/>
  <c r="K61" i="24" s="1"/>
  <c r="K78" i="24" s="1"/>
  <c r="M147" i="24"/>
  <c r="M20" i="24"/>
  <c r="M19" i="24" s="1"/>
  <c r="N21" i="24"/>
  <c r="M160" i="24"/>
  <c r="M88" i="24"/>
  <c r="M72" i="24"/>
  <c r="M107" i="24" s="1"/>
  <c r="N30" i="24"/>
  <c r="H304" i="24"/>
  <c r="H268" i="24"/>
  <c r="H267" i="24" s="1"/>
  <c r="H286" i="24" s="1"/>
  <c r="F286" i="24"/>
  <c r="G391" i="43"/>
  <c r="G390" i="43" s="1"/>
  <c r="G468" i="43"/>
  <c r="G422" i="43"/>
  <c r="G421" i="43" s="1"/>
  <c r="G420" i="43" s="1"/>
  <c r="G303" i="43"/>
  <c r="G302" i="43" s="1"/>
  <c r="G297" i="43"/>
  <c r="G286" i="43"/>
  <c r="O34" i="45"/>
  <c r="E20" i="42"/>
  <c r="Q34" i="45"/>
  <c r="C8" i="45"/>
  <c r="B8" i="45"/>
  <c r="C20" i="45"/>
  <c r="C19" i="45"/>
  <c r="C18" i="45"/>
  <c r="C17" i="45"/>
  <c r="C16" i="45"/>
  <c r="Q15" i="45"/>
  <c r="J15" i="45"/>
  <c r="C15" i="45"/>
  <c r="O14" i="45"/>
  <c r="J14" i="45"/>
  <c r="C14" i="45"/>
  <c r="O13" i="45"/>
  <c r="J13" i="45"/>
  <c r="C13" i="45"/>
  <c r="O12" i="45"/>
  <c r="J12" i="45"/>
  <c r="C12" i="45"/>
  <c r="O11" i="45"/>
  <c r="J11" i="45"/>
  <c r="O10" i="45"/>
  <c r="J10" i="45"/>
  <c r="O9" i="45"/>
  <c r="J9" i="45"/>
  <c r="H8" i="45"/>
  <c r="O7" i="45"/>
  <c r="J7" i="45"/>
  <c r="M105" i="35" l="1"/>
  <c r="K207" i="35"/>
  <c r="K206" i="35" s="1"/>
  <c r="K246" i="35"/>
  <c r="F294" i="35"/>
  <c r="O160" i="35"/>
  <c r="O88" i="35"/>
  <c r="P30" i="35"/>
  <c r="O164" i="35"/>
  <c r="P34" i="35"/>
  <c r="M190" i="35"/>
  <c r="N56" i="35"/>
  <c r="L298" i="35"/>
  <c r="L198" i="35"/>
  <c r="L146" i="35"/>
  <c r="L145" i="35" s="1"/>
  <c r="H321" i="35"/>
  <c r="K137" i="35"/>
  <c r="Q462" i="35"/>
  <c r="Q450" i="35" s="1"/>
  <c r="R463" i="35"/>
  <c r="S226" i="35"/>
  <c r="S175" i="35"/>
  <c r="L473" i="35"/>
  <c r="L427" i="35"/>
  <c r="L396" i="35"/>
  <c r="M163" i="35"/>
  <c r="N33" i="35"/>
  <c r="M75" i="35"/>
  <c r="M110" i="35" s="1"/>
  <c r="M132" i="35" s="1"/>
  <c r="J469" i="35"/>
  <c r="J423" i="35"/>
  <c r="J392" i="35"/>
  <c r="M178" i="35"/>
  <c r="N44" i="35"/>
  <c r="M65" i="35"/>
  <c r="M100" i="35" s="1"/>
  <c r="M123" i="35" s="1"/>
  <c r="T152" i="35"/>
  <c r="S151" i="35"/>
  <c r="M186" i="35"/>
  <c r="N52" i="35"/>
  <c r="M149" i="35"/>
  <c r="M85" i="35"/>
  <c r="N22" i="35"/>
  <c r="M174" i="35"/>
  <c r="M224" i="35" s="1"/>
  <c r="M86" i="35"/>
  <c r="M64" i="35"/>
  <c r="M99" i="35" s="1"/>
  <c r="M122" i="35" s="1"/>
  <c r="N43" i="35"/>
  <c r="M208" i="35"/>
  <c r="M179" i="35"/>
  <c r="N45" i="35"/>
  <c r="M66" i="35"/>
  <c r="M101" i="35" s="1"/>
  <c r="M124" i="35" s="1"/>
  <c r="J262" i="35"/>
  <c r="J237" i="35"/>
  <c r="J236" i="35" s="1"/>
  <c r="J254" i="35" s="1"/>
  <c r="N228" i="35"/>
  <c r="M183" i="35"/>
  <c r="M48" i="35"/>
  <c r="M47" i="35" s="1"/>
  <c r="M57" i="35" s="1"/>
  <c r="N49" i="35"/>
  <c r="L213" i="35"/>
  <c r="L251" i="35" s="1"/>
  <c r="L272" i="35" s="1"/>
  <c r="L307" i="35" s="1"/>
  <c r="M187" i="35"/>
  <c r="M212" i="35" s="1"/>
  <c r="M250" i="35" s="1"/>
  <c r="M271" i="35" s="1"/>
  <c r="M306" i="35" s="1"/>
  <c r="N53" i="35"/>
  <c r="M74" i="35"/>
  <c r="M109" i="35" s="1"/>
  <c r="M131" i="35" s="1"/>
  <c r="R225" i="35"/>
  <c r="R202" i="35"/>
  <c r="R240" i="35" s="1"/>
  <c r="R150" i="35"/>
  <c r="R201" i="35" s="1"/>
  <c r="L90" i="35"/>
  <c r="G468" i="35"/>
  <c r="G467" i="35" s="1"/>
  <c r="G485" i="35" s="1"/>
  <c r="G422" i="35"/>
  <c r="G421" i="35" s="1"/>
  <c r="G420" i="35" s="1"/>
  <c r="G440" i="35" s="1"/>
  <c r="G391" i="35"/>
  <c r="G390" i="35" s="1"/>
  <c r="G389" i="35" s="1"/>
  <c r="G303" i="35"/>
  <c r="G302" i="35" s="1"/>
  <c r="G321" i="35" s="1"/>
  <c r="K414" i="35"/>
  <c r="K386" i="35"/>
  <c r="L98" i="35"/>
  <c r="L62" i="35"/>
  <c r="L61" i="35" s="1"/>
  <c r="L78" i="35" s="1"/>
  <c r="M106" i="35"/>
  <c r="M130" i="35" s="1"/>
  <c r="O162" i="35"/>
  <c r="P32" i="35"/>
  <c r="L306" i="35"/>
  <c r="K413" i="35"/>
  <c r="K385" i="35"/>
  <c r="K247" i="35"/>
  <c r="K270" i="35" s="1"/>
  <c r="K305" i="35" s="1"/>
  <c r="L60" i="35"/>
  <c r="L83" i="35" s="1"/>
  <c r="L95" i="35" s="1"/>
  <c r="L118" i="35" s="1"/>
  <c r="M39" i="35"/>
  <c r="L223" i="35"/>
  <c r="L222" i="35" s="1"/>
  <c r="L200" i="35"/>
  <c r="L239" i="35" s="1"/>
  <c r="L263" i="35" s="1"/>
  <c r="L297" i="35" s="1"/>
  <c r="AN451" i="35"/>
  <c r="L182" i="35"/>
  <c r="L181" i="35" s="1"/>
  <c r="L191" i="35" s="1"/>
  <c r="K470" i="35"/>
  <c r="K424" i="35"/>
  <c r="K393" i="35"/>
  <c r="N159" i="35"/>
  <c r="O29" i="35"/>
  <c r="K104" i="35"/>
  <c r="K103" i="35" s="1"/>
  <c r="K230" i="35"/>
  <c r="M188" i="35"/>
  <c r="N54" i="35"/>
  <c r="I468" i="35"/>
  <c r="I467" i="35" s="1"/>
  <c r="I485" i="35" s="1"/>
  <c r="I422" i="35"/>
  <c r="I421" i="35" s="1"/>
  <c r="I420" i="35" s="1"/>
  <c r="I391" i="35"/>
  <c r="I390" i="35" s="1"/>
  <c r="I389" i="35" s="1"/>
  <c r="I303" i="35"/>
  <c r="I302" i="35" s="1"/>
  <c r="M185" i="35"/>
  <c r="M89" i="35"/>
  <c r="M87" i="35" s="1"/>
  <c r="N51" i="35"/>
  <c r="M72" i="35"/>
  <c r="M107" i="35" s="1"/>
  <c r="M184" i="35"/>
  <c r="N50" i="35"/>
  <c r="N155" i="35"/>
  <c r="O25" i="35"/>
  <c r="M161" i="35"/>
  <c r="M211" i="35" s="1"/>
  <c r="M249" i="35" s="1"/>
  <c r="M73" i="35"/>
  <c r="M108" i="35" s="1"/>
  <c r="N31" i="35"/>
  <c r="L69" i="35"/>
  <c r="L68" i="35" s="1"/>
  <c r="M154" i="35"/>
  <c r="M204" i="35" s="1"/>
  <c r="M242" i="35" s="1"/>
  <c r="M265" i="35" s="1"/>
  <c r="M299" i="35" s="1"/>
  <c r="N24" i="35"/>
  <c r="M209" i="35"/>
  <c r="J245" i="35"/>
  <c r="J244" i="35" s="1"/>
  <c r="L194" i="35"/>
  <c r="L220" i="35" s="1"/>
  <c r="L234" i="35" s="1"/>
  <c r="L258" i="35" s="1"/>
  <c r="L292" i="35" s="1"/>
  <c r="L380" i="35" s="1"/>
  <c r="L408" i="35" s="1"/>
  <c r="L448" i="35" s="1"/>
  <c r="M168" i="35"/>
  <c r="L156" i="35"/>
  <c r="I296" i="35"/>
  <c r="I261" i="35"/>
  <c r="I260" i="35" s="1"/>
  <c r="I286" i="35" s="1"/>
  <c r="M180" i="35"/>
  <c r="M205" i="35" s="1"/>
  <c r="M243" i="35" s="1"/>
  <c r="M266" i="35" s="1"/>
  <c r="M300" i="35" s="1"/>
  <c r="N46" i="35"/>
  <c r="M67" i="35"/>
  <c r="M102" i="35" s="1"/>
  <c r="M125" i="35" s="1"/>
  <c r="L129" i="35"/>
  <c r="L128" i="35" s="1"/>
  <c r="L127" i="35" s="1"/>
  <c r="L104" i="35"/>
  <c r="L103" i="35" s="1"/>
  <c r="N38" i="35"/>
  <c r="M59" i="35"/>
  <c r="M82" i="35" s="1"/>
  <c r="M94" i="35" s="1"/>
  <c r="M117" i="35" s="1"/>
  <c r="N40" i="35"/>
  <c r="O41" i="35"/>
  <c r="L414" i="35"/>
  <c r="L386" i="35"/>
  <c r="K166" i="35"/>
  <c r="N172" i="35"/>
  <c r="O42" i="35"/>
  <c r="K419" i="35"/>
  <c r="K416" i="35" s="1"/>
  <c r="K398" i="35"/>
  <c r="K397" i="35" s="1"/>
  <c r="J304" i="35"/>
  <c r="J268" i="35"/>
  <c r="J267" i="35" s="1"/>
  <c r="M147" i="35"/>
  <c r="M20" i="35"/>
  <c r="M19" i="35" s="1"/>
  <c r="N21" i="35"/>
  <c r="L208" i="35"/>
  <c r="F468" i="35"/>
  <c r="F467" i="35" s="1"/>
  <c r="F422" i="35"/>
  <c r="F421" i="35" s="1"/>
  <c r="F420" i="35" s="1"/>
  <c r="F440" i="35" s="1"/>
  <c r="F441" i="35" s="1"/>
  <c r="F391" i="35"/>
  <c r="F390" i="35" s="1"/>
  <c r="F389" i="35" s="1"/>
  <c r="F404" i="35" s="1"/>
  <c r="F303" i="35"/>
  <c r="K472" i="35"/>
  <c r="K426" i="35"/>
  <c r="K395" i="35"/>
  <c r="L415" i="35"/>
  <c r="L387" i="35"/>
  <c r="L229" i="35"/>
  <c r="L227" i="35" s="1"/>
  <c r="L248" i="35" s="1"/>
  <c r="L210" i="35"/>
  <c r="M189" i="35"/>
  <c r="M214" i="35" s="1"/>
  <c r="M252" i="35" s="1"/>
  <c r="M273" i="35" s="1"/>
  <c r="N55" i="35"/>
  <c r="M76" i="35"/>
  <c r="M111" i="35" s="1"/>
  <c r="M133" i="35" s="1"/>
  <c r="M27" i="35"/>
  <c r="M26" i="35" s="1"/>
  <c r="L247" i="35"/>
  <c r="L270" i="35" s="1"/>
  <c r="L305" i="35" s="1"/>
  <c r="M165" i="35"/>
  <c r="M215" i="35" s="1"/>
  <c r="M253" i="35" s="1"/>
  <c r="M274" i="35" s="1"/>
  <c r="M309" i="35" s="1"/>
  <c r="M77" i="35"/>
  <c r="M112" i="35" s="1"/>
  <c r="M134" i="35" s="1"/>
  <c r="N35" i="35"/>
  <c r="K238" i="35"/>
  <c r="K197" i="35"/>
  <c r="K196" i="35" s="1"/>
  <c r="K216" i="35" s="1"/>
  <c r="M98" i="35"/>
  <c r="M62" i="35"/>
  <c r="M61" i="35" s="1"/>
  <c r="M153" i="35"/>
  <c r="M203" i="35" s="1"/>
  <c r="M241" i="35" s="1"/>
  <c r="M264" i="35" s="1"/>
  <c r="N23" i="35"/>
  <c r="L36" i="35"/>
  <c r="M195" i="35"/>
  <c r="M221" i="35" s="1"/>
  <c r="M235" i="35" s="1"/>
  <c r="M259" i="35" s="1"/>
  <c r="M293" i="35" s="1"/>
  <c r="M381" i="35" s="1"/>
  <c r="M409" i="35" s="1"/>
  <c r="M449" i="35" s="1"/>
  <c r="N169" i="35"/>
  <c r="K113" i="35"/>
  <c r="U177" i="35"/>
  <c r="T176" i="35"/>
  <c r="L308" i="35"/>
  <c r="N158" i="35"/>
  <c r="N70" i="35"/>
  <c r="N27" i="35"/>
  <c r="O28" i="35"/>
  <c r="G404" i="35"/>
  <c r="H468" i="34"/>
  <c r="H467" i="34" s="1"/>
  <c r="H485" i="34" s="1"/>
  <c r="H422" i="34"/>
  <c r="H421" i="34" s="1"/>
  <c r="H420" i="34" s="1"/>
  <c r="H391" i="34"/>
  <c r="H390" i="34" s="1"/>
  <c r="H389" i="34" s="1"/>
  <c r="H303" i="34"/>
  <c r="H302" i="34" s="1"/>
  <c r="H321" i="34" s="1"/>
  <c r="L415" i="34"/>
  <c r="L387" i="34"/>
  <c r="L182" i="34"/>
  <c r="L181" i="34" s="1"/>
  <c r="L306" i="34"/>
  <c r="M190" i="34"/>
  <c r="M215" i="34" s="1"/>
  <c r="M253" i="34" s="1"/>
  <c r="M274" i="34" s="1"/>
  <c r="N56" i="34"/>
  <c r="M77" i="34"/>
  <c r="M112" i="34" s="1"/>
  <c r="M134" i="34" s="1"/>
  <c r="L198" i="34"/>
  <c r="L146" i="34"/>
  <c r="L145" i="34" s="1"/>
  <c r="M178" i="34"/>
  <c r="M171" i="34" s="1"/>
  <c r="M170" i="34" s="1"/>
  <c r="M65" i="34"/>
  <c r="M100" i="34" s="1"/>
  <c r="M123" i="34" s="1"/>
  <c r="N44" i="34"/>
  <c r="Q165" i="34"/>
  <c r="R35" i="34"/>
  <c r="G468" i="34"/>
  <c r="G467" i="34" s="1"/>
  <c r="G485" i="34" s="1"/>
  <c r="G422" i="34"/>
  <c r="G421" i="34" s="1"/>
  <c r="G420" i="34" s="1"/>
  <c r="G391" i="34"/>
  <c r="G390" i="34" s="1"/>
  <c r="G389" i="34" s="1"/>
  <c r="G303" i="34"/>
  <c r="G302" i="34" s="1"/>
  <c r="N179" i="34"/>
  <c r="O45" i="34"/>
  <c r="L469" i="34"/>
  <c r="L423" i="34"/>
  <c r="L392" i="34"/>
  <c r="M308" i="34"/>
  <c r="N223" i="34"/>
  <c r="N222" i="34" s="1"/>
  <c r="N200" i="34"/>
  <c r="N239" i="34" s="1"/>
  <c r="N263" i="34" s="1"/>
  <c r="N297" i="34" s="1"/>
  <c r="K166" i="34"/>
  <c r="N189" i="34"/>
  <c r="O55" i="34"/>
  <c r="K419" i="34"/>
  <c r="K398" i="34"/>
  <c r="K397" i="34" s="1"/>
  <c r="L473" i="34"/>
  <c r="L427" i="34"/>
  <c r="L396" i="34"/>
  <c r="L194" i="34"/>
  <c r="L220" i="34" s="1"/>
  <c r="L234" i="34" s="1"/>
  <c r="L258" i="34" s="1"/>
  <c r="L292" i="34" s="1"/>
  <c r="L380" i="34" s="1"/>
  <c r="L408" i="34" s="1"/>
  <c r="L448" i="34" s="1"/>
  <c r="M168" i="34"/>
  <c r="H404" i="34"/>
  <c r="J113" i="34"/>
  <c r="K414" i="34"/>
  <c r="K386" i="34"/>
  <c r="M228" i="34"/>
  <c r="M227" i="34" s="1"/>
  <c r="M248" i="34" s="1"/>
  <c r="M210" i="34"/>
  <c r="M158" i="34"/>
  <c r="M70" i="34"/>
  <c r="M27" i="34"/>
  <c r="M26" i="34" s="1"/>
  <c r="N28" i="34"/>
  <c r="K238" i="34"/>
  <c r="K197" i="34"/>
  <c r="K196" i="34" s="1"/>
  <c r="K473" i="34"/>
  <c r="K427" i="34"/>
  <c r="K396" i="34"/>
  <c r="J216" i="34"/>
  <c r="D373" i="34"/>
  <c r="O172" i="34"/>
  <c r="P42" i="34"/>
  <c r="I296" i="34"/>
  <c r="I261" i="34"/>
  <c r="I260" i="34" s="1"/>
  <c r="L191" i="34"/>
  <c r="H440" i="34"/>
  <c r="Q174" i="34"/>
  <c r="Q86" i="34"/>
  <c r="R43" i="34"/>
  <c r="M154" i="34"/>
  <c r="M204" i="34" s="1"/>
  <c r="M242" i="34" s="1"/>
  <c r="M265" i="34" s="1"/>
  <c r="M299" i="34" s="1"/>
  <c r="N24" i="34"/>
  <c r="N66" i="34" s="1"/>
  <c r="N101" i="34" s="1"/>
  <c r="N124" i="34" s="1"/>
  <c r="O164" i="34"/>
  <c r="O76" i="34"/>
  <c r="O111" i="34" s="1"/>
  <c r="O133" i="34" s="1"/>
  <c r="P34" i="34"/>
  <c r="M163" i="34"/>
  <c r="M213" i="34" s="1"/>
  <c r="M251" i="34" s="1"/>
  <c r="M272" i="34" s="1"/>
  <c r="M307" i="34" s="1"/>
  <c r="M75" i="34"/>
  <c r="M110" i="34" s="1"/>
  <c r="M132" i="34" s="1"/>
  <c r="N33" i="34"/>
  <c r="G321" i="34"/>
  <c r="D369" i="34"/>
  <c r="J262" i="34"/>
  <c r="J237" i="34"/>
  <c r="J236" i="34" s="1"/>
  <c r="Q225" i="34"/>
  <c r="Q202" i="34"/>
  <c r="Q150" i="34"/>
  <c r="N187" i="34"/>
  <c r="O53" i="34"/>
  <c r="N41" i="34"/>
  <c r="M40" i="34"/>
  <c r="M57" i="34" s="1"/>
  <c r="AP451" i="34"/>
  <c r="N59" i="34"/>
  <c r="N82" i="34" s="1"/>
  <c r="N94" i="34" s="1"/>
  <c r="N117" i="34" s="1"/>
  <c r="O38" i="34"/>
  <c r="L414" i="34"/>
  <c r="L386" i="34"/>
  <c r="L105" i="34"/>
  <c r="L69" i="34"/>
  <c r="L68" i="34" s="1"/>
  <c r="N76" i="34"/>
  <c r="N111" i="34" s="1"/>
  <c r="N133" i="34" s="1"/>
  <c r="G404" i="34"/>
  <c r="M153" i="34"/>
  <c r="M203" i="34" s="1"/>
  <c r="M241" i="34" s="1"/>
  <c r="M264" i="34" s="1"/>
  <c r="M298" i="34" s="1"/>
  <c r="N23" i="34"/>
  <c r="I304" i="34"/>
  <c r="I268" i="34"/>
  <c r="I267" i="34" s="1"/>
  <c r="D371" i="34"/>
  <c r="K371" i="34"/>
  <c r="K417" i="34" s="1"/>
  <c r="R151" i="34"/>
  <c r="S152" i="34"/>
  <c r="M186" i="34"/>
  <c r="M211" i="34" s="1"/>
  <c r="M249" i="34" s="1"/>
  <c r="N52" i="34"/>
  <c r="M73" i="34"/>
  <c r="M108" i="34" s="1"/>
  <c r="L57" i="34"/>
  <c r="N184" i="34"/>
  <c r="O50" i="34"/>
  <c r="L208" i="34"/>
  <c r="L157" i="34"/>
  <c r="L156" i="34" s="1"/>
  <c r="N214" i="34"/>
  <c r="N252" i="34" s="1"/>
  <c r="N273" i="34" s="1"/>
  <c r="L307" i="34"/>
  <c r="L203" i="34"/>
  <c r="L241" i="34" s="1"/>
  <c r="L264" i="34" s="1"/>
  <c r="L298" i="34" s="1"/>
  <c r="L62" i="34"/>
  <c r="L61" i="34" s="1"/>
  <c r="L78" i="34" s="1"/>
  <c r="L98" i="34"/>
  <c r="G416" i="34"/>
  <c r="G410" i="34" s="1"/>
  <c r="G440" i="34" s="1"/>
  <c r="P161" i="34"/>
  <c r="Q31" i="34"/>
  <c r="Q226" i="34"/>
  <c r="Q175" i="34"/>
  <c r="K246" i="34"/>
  <c r="K207" i="34"/>
  <c r="K206" i="34" s="1"/>
  <c r="N180" i="34"/>
  <c r="O46" i="34"/>
  <c r="K129" i="34"/>
  <c r="K128" i="34" s="1"/>
  <c r="K127" i="34" s="1"/>
  <c r="K104" i="34"/>
  <c r="K103" i="34" s="1"/>
  <c r="P224" i="34"/>
  <c r="M60" i="34"/>
  <c r="M83" i="34" s="1"/>
  <c r="M95" i="34" s="1"/>
  <c r="M118" i="34" s="1"/>
  <c r="N39" i="34"/>
  <c r="M162" i="34"/>
  <c r="M212" i="34" s="1"/>
  <c r="M250" i="34" s="1"/>
  <c r="M271" i="34" s="1"/>
  <c r="M74" i="34"/>
  <c r="M109" i="34" s="1"/>
  <c r="M131" i="34" s="1"/>
  <c r="N32" i="34"/>
  <c r="Q462" i="34"/>
  <c r="Q450" i="34" s="1"/>
  <c r="R463" i="34"/>
  <c r="F468" i="34"/>
  <c r="F467" i="34" s="1"/>
  <c r="F422" i="34"/>
  <c r="F421" i="34" s="1"/>
  <c r="F420" i="34" s="1"/>
  <c r="F440" i="34" s="1"/>
  <c r="F441" i="34" s="1"/>
  <c r="F391" i="34"/>
  <c r="F390" i="34" s="1"/>
  <c r="F389" i="34" s="1"/>
  <c r="F303" i="34"/>
  <c r="F294" i="34"/>
  <c r="M147" i="34"/>
  <c r="N21" i="34"/>
  <c r="M20" i="34"/>
  <c r="M19" i="34" s="1"/>
  <c r="M36" i="34" s="1"/>
  <c r="M63" i="34"/>
  <c r="L195" i="34"/>
  <c r="L221" i="34" s="1"/>
  <c r="L235" i="34" s="1"/>
  <c r="L259" i="34" s="1"/>
  <c r="L293" i="34" s="1"/>
  <c r="L381" i="34" s="1"/>
  <c r="L409" i="34" s="1"/>
  <c r="L449" i="34" s="1"/>
  <c r="M169" i="34"/>
  <c r="K121" i="34"/>
  <c r="K120" i="34" s="1"/>
  <c r="K119" i="34" s="1"/>
  <c r="K137" i="34" s="1"/>
  <c r="K97" i="34"/>
  <c r="K96" i="34" s="1"/>
  <c r="D372" i="34"/>
  <c r="K372" i="34"/>
  <c r="K418" i="34" s="1"/>
  <c r="J269" i="34"/>
  <c r="J245" i="34"/>
  <c r="J244" i="34" s="1"/>
  <c r="M413" i="34"/>
  <c r="M385" i="34"/>
  <c r="S177" i="34"/>
  <c r="R176" i="34"/>
  <c r="N188" i="34"/>
  <c r="O54" i="34"/>
  <c r="M159" i="34"/>
  <c r="M209" i="34" s="1"/>
  <c r="M247" i="34" s="1"/>
  <c r="M270" i="34" s="1"/>
  <c r="M305" i="34" s="1"/>
  <c r="M71" i="34"/>
  <c r="M106" i="34" s="1"/>
  <c r="M130" i="34" s="1"/>
  <c r="N29" i="34"/>
  <c r="O149" i="34"/>
  <c r="O85" i="34"/>
  <c r="O84" i="34" s="1"/>
  <c r="P22" i="34"/>
  <c r="O64" i="34"/>
  <c r="O99" i="34" s="1"/>
  <c r="O122" i="34" s="1"/>
  <c r="N160" i="34"/>
  <c r="N72" i="34"/>
  <c r="N107" i="34" s="1"/>
  <c r="N88" i="34"/>
  <c r="N87" i="34" s="1"/>
  <c r="N90" i="34" s="1"/>
  <c r="O30" i="34"/>
  <c r="O185" i="34"/>
  <c r="O229" i="34" s="1"/>
  <c r="O89" i="34"/>
  <c r="P51" i="34"/>
  <c r="M155" i="34"/>
  <c r="M205" i="34" s="1"/>
  <c r="M243" i="34" s="1"/>
  <c r="M266" i="34" s="1"/>
  <c r="M300" i="34" s="1"/>
  <c r="N25" i="34"/>
  <c r="N67" i="34" s="1"/>
  <c r="N102" i="34" s="1"/>
  <c r="N125" i="34" s="1"/>
  <c r="P450" i="34"/>
  <c r="N183" i="34"/>
  <c r="N48" i="34"/>
  <c r="N47" i="34" s="1"/>
  <c r="O49" i="34"/>
  <c r="F404" i="34"/>
  <c r="L472" i="34"/>
  <c r="L426" i="34"/>
  <c r="L395" i="34"/>
  <c r="L473" i="27"/>
  <c r="L427" i="27"/>
  <c r="L396" i="27"/>
  <c r="M98" i="27"/>
  <c r="M62" i="27"/>
  <c r="L308" i="27"/>
  <c r="M414" i="27"/>
  <c r="M386" i="27"/>
  <c r="V177" i="27"/>
  <c r="U176" i="27"/>
  <c r="K469" i="27"/>
  <c r="K423" i="27"/>
  <c r="K392" i="27"/>
  <c r="N172" i="27"/>
  <c r="O42" i="27"/>
  <c r="N161" i="27"/>
  <c r="N73" i="27"/>
  <c r="N108" i="27" s="1"/>
  <c r="O31" i="27"/>
  <c r="M155" i="27"/>
  <c r="N25" i="27"/>
  <c r="K121" i="27"/>
  <c r="K120" i="27" s="1"/>
  <c r="K119" i="27" s="1"/>
  <c r="K137" i="27" s="1"/>
  <c r="K97" i="27"/>
  <c r="K96" i="27" s="1"/>
  <c r="K113" i="27" s="1"/>
  <c r="L246" i="27"/>
  <c r="D373" i="27"/>
  <c r="K373" i="27"/>
  <c r="C369" i="27"/>
  <c r="I468" i="27"/>
  <c r="I467" i="27" s="1"/>
  <c r="I485" i="27" s="1"/>
  <c r="I422" i="27"/>
  <c r="I421" i="27" s="1"/>
  <c r="I420" i="27" s="1"/>
  <c r="I391" i="27"/>
  <c r="I390" i="27" s="1"/>
  <c r="I389" i="27" s="1"/>
  <c r="I303" i="27"/>
  <c r="I302" i="27" s="1"/>
  <c r="M184" i="27"/>
  <c r="N50" i="27"/>
  <c r="M48" i="27"/>
  <c r="M47" i="27" s="1"/>
  <c r="L129" i="27"/>
  <c r="U225" i="27"/>
  <c r="U202" i="27"/>
  <c r="U150" i="27"/>
  <c r="K238" i="27"/>
  <c r="K197" i="27"/>
  <c r="K196" i="27" s="1"/>
  <c r="K216" i="27" s="1"/>
  <c r="M40" i="27"/>
  <c r="N41" i="27"/>
  <c r="M105" i="27"/>
  <c r="N162" i="27"/>
  <c r="N212" i="27" s="1"/>
  <c r="N250" i="27" s="1"/>
  <c r="N271" i="27" s="1"/>
  <c r="N306" i="27" s="1"/>
  <c r="N74" i="27"/>
  <c r="N109" i="27" s="1"/>
  <c r="N131" i="27" s="1"/>
  <c r="O32" i="27"/>
  <c r="L205" i="27"/>
  <c r="L243" i="27" s="1"/>
  <c r="L266" i="27" s="1"/>
  <c r="L300" i="27" s="1"/>
  <c r="N165" i="27"/>
  <c r="O35" i="27"/>
  <c r="L60" i="27"/>
  <c r="L83" i="27" s="1"/>
  <c r="L95" i="27" s="1"/>
  <c r="L118" i="27" s="1"/>
  <c r="M39" i="27"/>
  <c r="N149" i="27"/>
  <c r="N85" i="27"/>
  <c r="O22" i="27"/>
  <c r="L181" i="27"/>
  <c r="W152" i="27"/>
  <c r="V151" i="27"/>
  <c r="K245" i="27"/>
  <c r="K244" i="27" s="1"/>
  <c r="K269" i="27"/>
  <c r="L57" i="27"/>
  <c r="L170" i="27"/>
  <c r="M208" i="27"/>
  <c r="M194" i="27"/>
  <c r="M220" i="27" s="1"/>
  <c r="M234" i="27" s="1"/>
  <c r="M258" i="27" s="1"/>
  <c r="M292" i="27" s="1"/>
  <c r="M380" i="27" s="1"/>
  <c r="M408" i="27" s="1"/>
  <c r="M448" i="27" s="1"/>
  <c r="N168" i="27"/>
  <c r="L210" i="27"/>
  <c r="M211" i="27"/>
  <c r="M249" i="27" s="1"/>
  <c r="L470" i="27"/>
  <c r="L424" i="27"/>
  <c r="L393" i="27"/>
  <c r="N158" i="27"/>
  <c r="N70" i="27"/>
  <c r="O28" i="27"/>
  <c r="N160" i="27"/>
  <c r="N88" i="27"/>
  <c r="O30" i="27"/>
  <c r="M186" i="27"/>
  <c r="N52" i="27"/>
  <c r="M163" i="27"/>
  <c r="M75" i="27"/>
  <c r="M110" i="27" s="1"/>
  <c r="M132" i="27" s="1"/>
  <c r="N33" i="27"/>
  <c r="AP451" i="27"/>
  <c r="N174" i="27"/>
  <c r="N224" i="27" s="1"/>
  <c r="N86" i="27"/>
  <c r="N64" i="27"/>
  <c r="N99" i="27" s="1"/>
  <c r="N122" i="27" s="1"/>
  <c r="O43" i="27"/>
  <c r="M185" i="27"/>
  <c r="M229" i="27" s="1"/>
  <c r="M89" i="27"/>
  <c r="M87" i="27" s="1"/>
  <c r="M90" i="27" s="1"/>
  <c r="N51" i="27"/>
  <c r="M189" i="27"/>
  <c r="M214" i="27" s="1"/>
  <c r="M252" i="27" s="1"/>
  <c r="M273" i="27" s="1"/>
  <c r="N55" i="27"/>
  <c r="N76" i="27" s="1"/>
  <c r="N111" i="27" s="1"/>
  <c r="N133" i="27" s="1"/>
  <c r="M306" i="27"/>
  <c r="K415" i="27"/>
  <c r="K387" i="27"/>
  <c r="L227" i="27"/>
  <c r="L248" i="27" s="1"/>
  <c r="L414" i="27"/>
  <c r="L386" i="27"/>
  <c r="J262" i="27"/>
  <c r="J237" i="27"/>
  <c r="J236" i="27" s="1"/>
  <c r="J254" i="27" s="1"/>
  <c r="Q463" i="27"/>
  <c r="P462" i="27"/>
  <c r="N153" i="27"/>
  <c r="O23" i="27"/>
  <c r="J469" i="27"/>
  <c r="J423" i="27"/>
  <c r="J392" i="27"/>
  <c r="M72" i="27"/>
  <c r="M107" i="27" s="1"/>
  <c r="M223" i="27"/>
  <c r="M222" i="27" s="1"/>
  <c r="M200" i="27"/>
  <c r="M239" i="27" s="1"/>
  <c r="M263" i="27" s="1"/>
  <c r="M297" i="27" s="1"/>
  <c r="M188" i="27"/>
  <c r="N54" i="27"/>
  <c r="M147" i="27"/>
  <c r="M20" i="27"/>
  <c r="M19" i="27" s="1"/>
  <c r="M36" i="27" s="1"/>
  <c r="N21" i="27"/>
  <c r="N63" i="27" s="1"/>
  <c r="I296" i="27"/>
  <c r="I261" i="27"/>
  <c r="I260" i="27" s="1"/>
  <c r="I286" i="27" s="1"/>
  <c r="F294" i="27"/>
  <c r="F468" i="27"/>
  <c r="F467" i="27" s="1"/>
  <c r="F422" i="27"/>
  <c r="F421" i="27" s="1"/>
  <c r="F420" i="27" s="1"/>
  <c r="F391" i="27"/>
  <c r="F390" i="27" s="1"/>
  <c r="F389" i="27" s="1"/>
  <c r="F303" i="27"/>
  <c r="L121" i="27"/>
  <c r="L120" i="27" s="1"/>
  <c r="L119" i="27" s="1"/>
  <c r="L97" i="27"/>
  <c r="L96" i="27" s="1"/>
  <c r="O187" i="27"/>
  <c r="P53" i="27"/>
  <c r="M159" i="27"/>
  <c r="M209" i="27" s="1"/>
  <c r="M71" i="27"/>
  <c r="M106" i="27" s="1"/>
  <c r="M130" i="27" s="1"/>
  <c r="N29" i="27"/>
  <c r="N27" i="27" s="1"/>
  <c r="N26" i="27" s="1"/>
  <c r="L195" i="27"/>
  <c r="L221" i="27" s="1"/>
  <c r="L235" i="27" s="1"/>
  <c r="L259" i="27" s="1"/>
  <c r="L293" i="27" s="1"/>
  <c r="L381" i="27" s="1"/>
  <c r="L409" i="27" s="1"/>
  <c r="L449" i="27" s="1"/>
  <c r="M169" i="27"/>
  <c r="M178" i="27"/>
  <c r="M171" i="27" s="1"/>
  <c r="M170" i="27" s="1"/>
  <c r="N44" i="27"/>
  <c r="M65" i="27"/>
  <c r="M100" i="27" s="1"/>
  <c r="M123" i="27" s="1"/>
  <c r="M180" i="27"/>
  <c r="M67" i="27"/>
  <c r="M102" i="27" s="1"/>
  <c r="M125" i="27" s="1"/>
  <c r="N46" i="27"/>
  <c r="M228" i="27"/>
  <c r="M210" i="27"/>
  <c r="L471" i="27"/>
  <c r="L425" i="27"/>
  <c r="L394" i="27"/>
  <c r="J245" i="27"/>
  <c r="J244" i="27" s="1"/>
  <c r="F404" i="27"/>
  <c r="L61" i="27"/>
  <c r="L78" i="27" s="1"/>
  <c r="L106" i="27"/>
  <c r="L130" i="27" s="1"/>
  <c r="H422" i="27"/>
  <c r="H421" i="27" s="1"/>
  <c r="H420" i="27" s="1"/>
  <c r="H440" i="27" s="1"/>
  <c r="H468" i="27"/>
  <c r="H467" i="27" s="1"/>
  <c r="H485" i="27" s="1"/>
  <c r="H391" i="27"/>
  <c r="H390" i="27" s="1"/>
  <c r="H389" i="27" s="1"/>
  <c r="H404" i="27" s="1"/>
  <c r="H303" i="27"/>
  <c r="H302" i="27" s="1"/>
  <c r="H321" i="27" s="1"/>
  <c r="M59" i="27"/>
  <c r="M82" i="27" s="1"/>
  <c r="M94" i="27" s="1"/>
  <c r="M117" i="27" s="1"/>
  <c r="N38" i="27"/>
  <c r="L413" i="27"/>
  <c r="L385" i="27"/>
  <c r="O183" i="27"/>
  <c r="P49" i="27"/>
  <c r="T226" i="27"/>
  <c r="T240" i="27" s="1"/>
  <c r="T175" i="27"/>
  <c r="T201" i="27" s="1"/>
  <c r="N154" i="27"/>
  <c r="N204" i="27" s="1"/>
  <c r="N242" i="27" s="1"/>
  <c r="N265" i="27" s="1"/>
  <c r="N299" i="27" s="1"/>
  <c r="O24" i="27"/>
  <c r="O66" i="27" s="1"/>
  <c r="O101" i="27" s="1"/>
  <c r="O124" i="27" s="1"/>
  <c r="L157" i="27"/>
  <c r="L156" i="27" s="1"/>
  <c r="J304" i="27"/>
  <c r="J268" i="27"/>
  <c r="J267" i="27" s="1"/>
  <c r="L198" i="27"/>
  <c r="L146" i="27"/>
  <c r="L145" i="27" s="1"/>
  <c r="L166" i="27" s="1"/>
  <c r="F440" i="27"/>
  <c r="F441" i="27" s="1"/>
  <c r="O179" i="27"/>
  <c r="P45" i="27"/>
  <c r="N164" i="27"/>
  <c r="O34" i="27"/>
  <c r="L209" i="27"/>
  <c r="L247" i="27" s="1"/>
  <c r="L270" i="27" s="1"/>
  <c r="L305" i="27" s="1"/>
  <c r="M190" i="27"/>
  <c r="M215" i="27" s="1"/>
  <c r="M253" i="27" s="1"/>
  <c r="M274" i="27" s="1"/>
  <c r="M309" i="27" s="1"/>
  <c r="N56" i="27"/>
  <c r="N77" i="27" s="1"/>
  <c r="N112" i="27" s="1"/>
  <c r="N134" i="27" s="1"/>
  <c r="L230" i="27"/>
  <c r="K472" i="27"/>
  <c r="K426" i="27"/>
  <c r="K395" i="27"/>
  <c r="L473" i="26"/>
  <c r="L427" i="26"/>
  <c r="L396" i="26"/>
  <c r="L105" i="26"/>
  <c r="L69" i="26"/>
  <c r="L68" i="26" s="1"/>
  <c r="L308" i="26"/>
  <c r="G410" i="26"/>
  <c r="J262" i="26"/>
  <c r="J237" i="26"/>
  <c r="J236" i="26" s="1"/>
  <c r="I304" i="26"/>
  <c r="I268" i="26"/>
  <c r="I267" i="26" s="1"/>
  <c r="H419" i="26"/>
  <c r="H416" i="26" s="1"/>
  <c r="H398" i="26"/>
  <c r="H397" i="26" s="1"/>
  <c r="H369" i="26"/>
  <c r="C373" i="26"/>
  <c r="L62" i="26"/>
  <c r="L61" i="26" s="1"/>
  <c r="L78" i="26" s="1"/>
  <c r="M179" i="26"/>
  <c r="N45" i="26"/>
  <c r="M66" i="26"/>
  <c r="M101" i="26" s="1"/>
  <c r="M124" i="26" s="1"/>
  <c r="K247" i="26"/>
  <c r="K270" i="26" s="1"/>
  <c r="K305" i="26" s="1"/>
  <c r="K207" i="26"/>
  <c r="K206" i="26" s="1"/>
  <c r="K246" i="26"/>
  <c r="R176" i="26"/>
  <c r="S177" i="26"/>
  <c r="K104" i="26"/>
  <c r="K103" i="26" s="1"/>
  <c r="K113" i="26" s="1"/>
  <c r="K129" i="26"/>
  <c r="K128" i="26" s="1"/>
  <c r="K127" i="26" s="1"/>
  <c r="L106" i="26"/>
  <c r="L130" i="26" s="1"/>
  <c r="L36" i="26"/>
  <c r="L208" i="26"/>
  <c r="L157" i="26"/>
  <c r="L156" i="26" s="1"/>
  <c r="N165" i="26"/>
  <c r="N77" i="26"/>
  <c r="N112" i="26" s="1"/>
  <c r="N134" i="26" s="1"/>
  <c r="O35" i="26"/>
  <c r="K471" i="26"/>
  <c r="K425" i="26"/>
  <c r="K394" i="26"/>
  <c r="N174" i="26"/>
  <c r="N224" i="26" s="1"/>
  <c r="N86" i="26"/>
  <c r="O43" i="26"/>
  <c r="K372" i="26"/>
  <c r="K418" i="26" s="1"/>
  <c r="D372" i="26"/>
  <c r="L97" i="26"/>
  <c r="L96" i="26" s="1"/>
  <c r="L121" i="26"/>
  <c r="L120" i="26" s="1"/>
  <c r="L119" i="26" s="1"/>
  <c r="M163" i="26"/>
  <c r="M75" i="26"/>
  <c r="M110" i="26" s="1"/>
  <c r="M132" i="26" s="1"/>
  <c r="N33" i="26"/>
  <c r="L470" i="26"/>
  <c r="L424" i="26"/>
  <c r="L393" i="26"/>
  <c r="M190" i="26"/>
  <c r="N56" i="26"/>
  <c r="N161" i="26"/>
  <c r="O31" i="26"/>
  <c r="L198" i="26"/>
  <c r="L146" i="26"/>
  <c r="L145" i="26" s="1"/>
  <c r="L166" i="26" s="1"/>
  <c r="L195" i="26"/>
  <c r="L221" i="26" s="1"/>
  <c r="L235" i="26" s="1"/>
  <c r="L259" i="26" s="1"/>
  <c r="L293" i="26" s="1"/>
  <c r="L381" i="26" s="1"/>
  <c r="L409" i="26" s="1"/>
  <c r="L449" i="26" s="1"/>
  <c r="M169" i="26"/>
  <c r="M153" i="26"/>
  <c r="M203" i="26" s="1"/>
  <c r="M241" i="26" s="1"/>
  <c r="M264" i="26" s="1"/>
  <c r="M298" i="26" s="1"/>
  <c r="N23" i="26"/>
  <c r="M187" i="26"/>
  <c r="N53" i="26"/>
  <c r="M184" i="26"/>
  <c r="N50" i="26"/>
  <c r="M189" i="26"/>
  <c r="N55" i="26"/>
  <c r="M180" i="26"/>
  <c r="N46" i="26"/>
  <c r="M67" i="26"/>
  <c r="M102" i="26" s="1"/>
  <c r="M125" i="26" s="1"/>
  <c r="M215" i="26"/>
  <c r="M253" i="26" s="1"/>
  <c r="M274" i="26" s="1"/>
  <c r="M309" i="26" s="1"/>
  <c r="N168" i="26"/>
  <c r="M194" i="26"/>
  <c r="M220" i="26" s="1"/>
  <c r="M234" i="26" s="1"/>
  <c r="M258" i="26" s="1"/>
  <c r="M292" i="26" s="1"/>
  <c r="M380" i="26" s="1"/>
  <c r="M408" i="26" s="1"/>
  <c r="M448" i="26" s="1"/>
  <c r="M160" i="26"/>
  <c r="M88" i="26"/>
  <c r="M72" i="26"/>
  <c r="M107" i="26" s="1"/>
  <c r="N30" i="26"/>
  <c r="M154" i="26"/>
  <c r="M204" i="26" s="1"/>
  <c r="M242" i="26" s="1"/>
  <c r="M265" i="26" s="1"/>
  <c r="M299" i="26" s="1"/>
  <c r="N24" i="26"/>
  <c r="M178" i="26"/>
  <c r="N44" i="26"/>
  <c r="M65" i="26"/>
  <c r="M100" i="26" s="1"/>
  <c r="M123" i="26" s="1"/>
  <c r="L471" i="26"/>
  <c r="L425" i="26"/>
  <c r="L394" i="26"/>
  <c r="AN451" i="26"/>
  <c r="K472" i="26"/>
  <c r="K426" i="26"/>
  <c r="K395" i="26"/>
  <c r="K371" i="26"/>
  <c r="K417" i="26" s="1"/>
  <c r="D371" i="26"/>
  <c r="R463" i="26"/>
  <c r="Q462" i="26"/>
  <c r="I296" i="26"/>
  <c r="I261" i="26"/>
  <c r="I260" i="26" s="1"/>
  <c r="I286" i="26" s="1"/>
  <c r="L204" i="26"/>
  <c r="L242" i="26" s="1"/>
  <c r="L265" i="26" s="1"/>
  <c r="L299" i="26" s="1"/>
  <c r="F294" i="26"/>
  <c r="M149" i="26"/>
  <c r="M85" i="26"/>
  <c r="M84" i="26" s="1"/>
  <c r="N22" i="26"/>
  <c r="L40" i="26"/>
  <c r="L57" i="26" s="1"/>
  <c r="M41" i="26"/>
  <c r="J269" i="26"/>
  <c r="J245" i="26"/>
  <c r="J244" i="26" s="1"/>
  <c r="M186" i="26"/>
  <c r="M211" i="26" s="1"/>
  <c r="M249" i="26" s="1"/>
  <c r="N52" i="26"/>
  <c r="N73" i="26" s="1"/>
  <c r="N108" i="26" s="1"/>
  <c r="M59" i="26"/>
  <c r="M82" i="26" s="1"/>
  <c r="M94" i="26" s="1"/>
  <c r="M117" i="26" s="1"/>
  <c r="N38" i="26"/>
  <c r="M155" i="26"/>
  <c r="M205" i="26" s="1"/>
  <c r="M243" i="26" s="1"/>
  <c r="M266" i="26" s="1"/>
  <c r="M300" i="26" s="1"/>
  <c r="N25" i="26"/>
  <c r="F468" i="26"/>
  <c r="F467" i="26" s="1"/>
  <c r="F422" i="26"/>
  <c r="F421" i="26" s="1"/>
  <c r="F420" i="26" s="1"/>
  <c r="F391" i="26"/>
  <c r="F390" i="26" s="1"/>
  <c r="F389" i="26" s="1"/>
  <c r="F303" i="26"/>
  <c r="S152" i="26"/>
  <c r="R151" i="26"/>
  <c r="L170" i="26"/>
  <c r="L191" i="26" s="1"/>
  <c r="K413" i="26"/>
  <c r="K385" i="26"/>
  <c r="K470" i="26"/>
  <c r="K424" i="26"/>
  <c r="K393" i="26"/>
  <c r="N172" i="26"/>
  <c r="O42" i="26"/>
  <c r="F404" i="26"/>
  <c r="L90" i="26"/>
  <c r="L205" i="26"/>
  <c r="L243" i="26" s="1"/>
  <c r="L266" i="26" s="1"/>
  <c r="L300" i="26" s="1"/>
  <c r="G468" i="26"/>
  <c r="G467" i="26" s="1"/>
  <c r="G485" i="26" s="1"/>
  <c r="G422" i="26"/>
  <c r="G421" i="26" s="1"/>
  <c r="G420" i="26" s="1"/>
  <c r="G391" i="26"/>
  <c r="G390" i="26" s="1"/>
  <c r="G389" i="26" s="1"/>
  <c r="G303" i="26"/>
  <c r="G302" i="26" s="1"/>
  <c r="M158" i="26"/>
  <c r="M70" i="26"/>
  <c r="M27" i="26"/>
  <c r="M26" i="26" s="1"/>
  <c r="N28" i="26"/>
  <c r="M164" i="26"/>
  <c r="M214" i="26" s="1"/>
  <c r="M252" i="26" s="1"/>
  <c r="M273" i="26" s="1"/>
  <c r="M76" i="26"/>
  <c r="M111" i="26" s="1"/>
  <c r="M133" i="26" s="1"/>
  <c r="N34" i="26"/>
  <c r="G321" i="26"/>
  <c r="Q225" i="26"/>
  <c r="Q202" i="26"/>
  <c r="Q240" i="26" s="1"/>
  <c r="Q150" i="26"/>
  <c r="L228" i="26"/>
  <c r="L227" i="26" s="1"/>
  <c r="L248" i="26" s="1"/>
  <c r="L210" i="26"/>
  <c r="K230" i="26"/>
  <c r="H410" i="26"/>
  <c r="M98" i="26"/>
  <c r="M62" i="26"/>
  <c r="M61" i="26" s="1"/>
  <c r="F440" i="26"/>
  <c r="F441" i="26" s="1"/>
  <c r="L223" i="26"/>
  <c r="L222" i="26" s="1"/>
  <c r="L230" i="26" s="1"/>
  <c r="L200" i="26"/>
  <c r="L239" i="26" s="1"/>
  <c r="L263" i="26" s="1"/>
  <c r="L297" i="26" s="1"/>
  <c r="K415" i="26"/>
  <c r="K387" i="26"/>
  <c r="K166" i="26"/>
  <c r="J469" i="26"/>
  <c r="J423" i="26"/>
  <c r="J392" i="26"/>
  <c r="G404" i="26"/>
  <c r="L60" i="26"/>
  <c r="L83" i="26" s="1"/>
  <c r="L95" i="26" s="1"/>
  <c r="L118" i="26" s="1"/>
  <c r="M39" i="26"/>
  <c r="K137" i="26"/>
  <c r="H468" i="26"/>
  <c r="H467" i="26" s="1"/>
  <c r="H485" i="26" s="1"/>
  <c r="H422" i="26"/>
  <c r="H421" i="26" s="1"/>
  <c r="H420" i="26" s="1"/>
  <c r="H391" i="26"/>
  <c r="H390" i="26" s="1"/>
  <c r="H303" i="26"/>
  <c r="H302" i="26" s="1"/>
  <c r="H321" i="26" s="1"/>
  <c r="M183" i="26"/>
  <c r="M182" i="26" s="1"/>
  <c r="M181" i="26" s="1"/>
  <c r="M48" i="26"/>
  <c r="M47" i="26" s="1"/>
  <c r="N49" i="26"/>
  <c r="M171" i="26"/>
  <c r="M170" i="26" s="1"/>
  <c r="M188" i="26"/>
  <c r="N54" i="26"/>
  <c r="M162" i="26"/>
  <c r="M212" i="26" s="1"/>
  <c r="M250" i="26" s="1"/>
  <c r="M271" i="26" s="1"/>
  <c r="M306" i="26" s="1"/>
  <c r="M74" i="26"/>
  <c r="M109" i="26" s="1"/>
  <c r="M131" i="26" s="1"/>
  <c r="N32" i="26"/>
  <c r="Q226" i="26"/>
  <c r="Q175" i="26"/>
  <c r="K238" i="26"/>
  <c r="K197" i="26"/>
  <c r="K196" i="26" s="1"/>
  <c r="K216" i="26" s="1"/>
  <c r="M159" i="26"/>
  <c r="M209" i="26" s="1"/>
  <c r="M71" i="26"/>
  <c r="M106" i="26" s="1"/>
  <c r="M130" i="26" s="1"/>
  <c r="N29" i="26"/>
  <c r="M185" i="26"/>
  <c r="M229" i="26" s="1"/>
  <c r="M89" i="26"/>
  <c r="N51" i="26"/>
  <c r="M147" i="26"/>
  <c r="M20" i="26"/>
  <c r="M19" i="26" s="1"/>
  <c r="M36" i="26" s="1"/>
  <c r="N21" i="26"/>
  <c r="N63" i="26" s="1"/>
  <c r="L414" i="25"/>
  <c r="L386" i="25"/>
  <c r="L470" i="25"/>
  <c r="L424" i="25"/>
  <c r="L393" i="25"/>
  <c r="L308" i="25"/>
  <c r="L469" i="25"/>
  <c r="L423" i="25"/>
  <c r="L392" i="25"/>
  <c r="J304" i="25"/>
  <c r="J268" i="25"/>
  <c r="J267" i="25" s="1"/>
  <c r="M189" i="25"/>
  <c r="N55" i="25"/>
  <c r="N147" i="25"/>
  <c r="O21" i="25"/>
  <c r="AP451" i="25"/>
  <c r="L471" i="25"/>
  <c r="L425" i="25"/>
  <c r="L394" i="25"/>
  <c r="M188" i="25"/>
  <c r="N54" i="25"/>
  <c r="L129" i="25"/>
  <c r="L128" i="25" s="1"/>
  <c r="L127" i="25" s="1"/>
  <c r="L104" i="25"/>
  <c r="L103" i="25" s="1"/>
  <c r="L182" i="25"/>
  <c r="L181" i="25" s="1"/>
  <c r="N158" i="25"/>
  <c r="N70" i="25"/>
  <c r="O28" i="25"/>
  <c r="M161" i="25"/>
  <c r="M211" i="25" s="1"/>
  <c r="M249" i="25" s="1"/>
  <c r="M73" i="25"/>
  <c r="M108" i="25" s="1"/>
  <c r="N31" i="25"/>
  <c r="L90" i="25"/>
  <c r="H468" i="25"/>
  <c r="H467" i="25" s="1"/>
  <c r="H485" i="25" s="1"/>
  <c r="H422" i="25"/>
  <c r="H421" i="25" s="1"/>
  <c r="H420" i="25" s="1"/>
  <c r="H391" i="25"/>
  <c r="H390" i="25" s="1"/>
  <c r="H303" i="25"/>
  <c r="H302" i="25" s="1"/>
  <c r="N160" i="25"/>
  <c r="N88" i="25"/>
  <c r="O30" i="25"/>
  <c r="R175" i="25"/>
  <c r="R226" i="25"/>
  <c r="P174" i="25"/>
  <c r="P224" i="25" s="1"/>
  <c r="P86" i="25"/>
  <c r="Q43" i="25"/>
  <c r="L195" i="25"/>
  <c r="L221" i="25" s="1"/>
  <c r="L235" i="25" s="1"/>
  <c r="L259" i="25" s="1"/>
  <c r="L293" i="25" s="1"/>
  <c r="L381" i="25" s="1"/>
  <c r="L409" i="25" s="1"/>
  <c r="L449" i="25" s="1"/>
  <c r="M169" i="25"/>
  <c r="H321" i="25"/>
  <c r="J262" i="25"/>
  <c r="J237" i="25"/>
  <c r="J236" i="25" s="1"/>
  <c r="J254" i="25" s="1"/>
  <c r="N41" i="25"/>
  <c r="M40" i="25"/>
  <c r="M57" i="25" s="1"/>
  <c r="M105" i="25"/>
  <c r="K469" i="25"/>
  <c r="K423" i="25"/>
  <c r="K392" i="25"/>
  <c r="M184" i="25"/>
  <c r="M182" i="25" s="1"/>
  <c r="M181" i="25" s="1"/>
  <c r="N50" i="25"/>
  <c r="N159" i="25"/>
  <c r="N71" i="25"/>
  <c r="O29" i="25"/>
  <c r="T177" i="25"/>
  <c r="S176" i="25"/>
  <c r="N162" i="25"/>
  <c r="N74" i="25"/>
  <c r="N109" i="25" s="1"/>
  <c r="N131" i="25" s="1"/>
  <c r="O32" i="25"/>
  <c r="K97" i="25"/>
  <c r="K96" i="25" s="1"/>
  <c r="K113" i="25" s="1"/>
  <c r="K121" i="25"/>
  <c r="K120" i="25" s="1"/>
  <c r="K119" i="25" s="1"/>
  <c r="K137" i="25" s="1"/>
  <c r="M187" i="25"/>
  <c r="N53" i="25"/>
  <c r="K238" i="25"/>
  <c r="K197" i="25"/>
  <c r="K196" i="25" s="1"/>
  <c r="K216" i="25" s="1"/>
  <c r="M228" i="25"/>
  <c r="I412" i="25"/>
  <c r="I411" i="25" s="1"/>
  <c r="I410" i="25" s="1"/>
  <c r="I440" i="25" s="1"/>
  <c r="I295" i="25"/>
  <c r="I294" i="25" s="1"/>
  <c r="I321" i="25" s="1"/>
  <c r="I384" i="25"/>
  <c r="I383" i="25" s="1"/>
  <c r="I382" i="25" s="1"/>
  <c r="I404" i="25" s="1"/>
  <c r="L60" i="25"/>
  <c r="L83" i="25" s="1"/>
  <c r="L95" i="25" s="1"/>
  <c r="L118" i="25" s="1"/>
  <c r="M39" i="25"/>
  <c r="G412" i="25"/>
  <c r="G411" i="25" s="1"/>
  <c r="G410" i="25" s="1"/>
  <c r="G384" i="25"/>
  <c r="G383" i="25" s="1"/>
  <c r="G382" i="25" s="1"/>
  <c r="G295" i="25"/>
  <c r="G294" i="25" s="1"/>
  <c r="L57" i="25"/>
  <c r="M208" i="25"/>
  <c r="M157" i="25"/>
  <c r="M156" i="25" s="1"/>
  <c r="L59" i="25"/>
  <c r="L82" i="25" s="1"/>
  <c r="L94" i="25" s="1"/>
  <c r="L117" i="25" s="1"/>
  <c r="M38" i="25"/>
  <c r="M106" i="25"/>
  <c r="M130" i="25" s="1"/>
  <c r="L415" i="25"/>
  <c r="L387" i="25"/>
  <c r="L246" i="25"/>
  <c r="L207" i="25"/>
  <c r="L206" i="25" s="1"/>
  <c r="M179" i="25"/>
  <c r="M66" i="25"/>
  <c r="M101" i="25" s="1"/>
  <c r="M124" i="25" s="1"/>
  <c r="N45" i="25"/>
  <c r="F468" i="25"/>
  <c r="F467" i="25" s="1"/>
  <c r="F391" i="25"/>
  <c r="F390" i="25" s="1"/>
  <c r="F389" i="25" s="1"/>
  <c r="F422" i="25"/>
  <c r="F421" i="25" s="1"/>
  <c r="F420" i="25" s="1"/>
  <c r="F303" i="25"/>
  <c r="M153" i="25"/>
  <c r="N23" i="25"/>
  <c r="L194" i="25"/>
  <c r="L220" i="25" s="1"/>
  <c r="L234" i="25" s="1"/>
  <c r="L258" i="25" s="1"/>
  <c r="L292" i="25" s="1"/>
  <c r="L380" i="25" s="1"/>
  <c r="L408" i="25" s="1"/>
  <c r="L448" i="25" s="1"/>
  <c r="M168" i="25"/>
  <c r="N190" i="25"/>
  <c r="N215" i="25" s="1"/>
  <c r="N253" i="25" s="1"/>
  <c r="N274" i="25" s="1"/>
  <c r="O56" i="25"/>
  <c r="N77" i="25"/>
  <c r="N112" i="25" s="1"/>
  <c r="N134" i="25" s="1"/>
  <c r="M76" i="25"/>
  <c r="M111" i="25" s="1"/>
  <c r="M133" i="25" s="1"/>
  <c r="K413" i="25"/>
  <c r="K385" i="25"/>
  <c r="F294" i="25"/>
  <c r="M185" i="25"/>
  <c r="M229" i="25" s="1"/>
  <c r="M89" i="25"/>
  <c r="M87" i="25" s="1"/>
  <c r="N51" i="25"/>
  <c r="F404" i="25"/>
  <c r="M212" i="25"/>
  <c r="M250" i="25" s="1"/>
  <c r="M271" i="25" s="1"/>
  <c r="M306" i="25" s="1"/>
  <c r="R463" i="25"/>
  <c r="Q462" i="25"/>
  <c r="N163" i="25"/>
  <c r="N75" i="25"/>
  <c r="N110" i="25" s="1"/>
  <c r="N132" i="25" s="1"/>
  <c r="O33" i="25"/>
  <c r="N155" i="25"/>
  <c r="O25" i="25"/>
  <c r="M178" i="25"/>
  <c r="M65" i="25"/>
  <c r="M100" i="25" s="1"/>
  <c r="M123" i="25" s="1"/>
  <c r="N44" i="25"/>
  <c r="K191" i="25"/>
  <c r="L198" i="25"/>
  <c r="M473" i="25"/>
  <c r="M427" i="25"/>
  <c r="M396" i="25"/>
  <c r="N164" i="25"/>
  <c r="N76" i="25"/>
  <c r="N111" i="25" s="1"/>
  <c r="N133" i="25" s="1"/>
  <c r="O34" i="25"/>
  <c r="P165" i="25"/>
  <c r="Q35" i="25"/>
  <c r="H440" i="25"/>
  <c r="L98" i="25"/>
  <c r="L62" i="25"/>
  <c r="L61" i="25" s="1"/>
  <c r="M209" i="25"/>
  <c r="L170" i="25"/>
  <c r="L191" i="25" s="1"/>
  <c r="F440" i="25"/>
  <c r="F441" i="25" s="1"/>
  <c r="P450" i="25"/>
  <c r="AN459" i="25"/>
  <c r="M75" i="25"/>
  <c r="M110" i="25" s="1"/>
  <c r="M132" i="25" s="1"/>
  <c r="K245" i="25"/>
  <c r="K244" i="25" s="1"/>
  <c r="K269" i="25"/>
  <c r="N154" i="25"/>
  <c r="O24" i="25"/>
  <c r="M214" i="25"/>
  <c r="M252" i="25" s="1"/>
  <c r="M273" i="25" s="1"/>
  <c r="M172" i="25"/>
  <c r="M171" i="25" s="1"/>
  <c r="M170" i="25" s="1"/>
  <c r="M63" i="25"/>
  <c r="N42" i="25"/>
  <c r="K373" i="25"/>
  <c r="C369" i="25"/>
  <c r="M213" i="25"/>
  <c r="M251" i="25" s="1"/>
  <c r="M272" i="25" s="1"/>
  <c r="K472" i="25"/>
  <c r="K426" i="25"/>
  <c r="K395" i="25"/>
  <c r="M204" i="25"/>
  <c r="M242" i="25" s="1"/>
  <c r="M265" i="25" s="1"/>
  <c r="M299" i="25" s="1"/>
  <c r="R225" i="25"/>
  <c r="R202" i="25"/>
  <c r="R150" i="25"/>
  <c r="R201" i="25" s="1"/>
  <c r="M85" i="25"/>
  <c r="M84" i="25" s="1"/>
  <c r="M149" i="25"/>
  <c r="M146" i="25" s="1"/>
  <c r="M145" i="25" s="1"/>
  <c r="M166" i="25" s="1"/>
  <c r="N22" i="25"/>
  <c r="M64" i="25"/>
  <c r="M99" i="25" s="1"/>
  <c r="M122" i="25" s="1"/>
  <c r="H389" i="25"/>
  <c r="H404" i="25" s="1"/>
  <c r="G468" i="25"/>
  <c r="G467" i="25" s="1"/>
  <c r="G485" i="25" s="1"/>
  <c r="G422" i="25"/>
  <c r="G421" i="25" s="1"/>
  <c r="G420" i="25" s="1"/>
  <c r="G391" i="25"/>
  <c r="G390" i="25" s="1"/>
  <c r="G389" i="25" s="1"/>
  <c r="G303" i="25"/>
  <c r="G302" i="25" s="1"/>
  <c r="M180" i="25"/>
  <c r="M205" i="25" s="1"/>
  <c r="M243" i="25" s="1"/>
  <c r="M266" i="25" s="1"/>
  <c r="M300" i="25" s="1"/>
  <c r="M67" i="25"/>
  <c r="M102" i="25" s="1"/>
  <c r="M125" i="25" s="1"/>
  <c r="N46" i="25"/>
  <c r="L69" i="25"/>
  <c r="L68" i="25" s="1"/>
  <c r="N186" i="25"/>
  <c r="O52" i="25"/>
  <c r="T152" i="25"/>
  <c r="S151" i="25"/>
  <c r="N183" i="25"/>
  <c r="O49" i="25"/>
  <c r="N48" i="25"/>
  <c r="N47" i="25" s="1"/>
  <c r="L223" i="25"/>
  <c r="L222" i="25" s="1"/>
  <c r="L230" i="25" s="1"/>
  <c r="L200" i="25"/>
  <c r="L239" i="25" s="1"/>
  <c r="L263" i="25" s="1"/>
  <c r="L297" i="25" s="1"/>
  <c r="L308" i="24"/>
  <c r="L473" i="24"/>
  <c r="L396" i="24"/>
  <c r="L427" i="24"/>
  <c r="M36" i="24"/>
  <c r="L211" i="24"/>
  <c r="L249" i="24" s="1"/>
  <c r="L470" i="24"/>
  <c r="L424" i="24"/>
  <c r="L393" i="24"/>
  <c r="K419" i="24"/>
  <c r="K398" i="24"/>
  <c r="K397" i="24" s="1"/>
  <c r="M470" i="24"/>
  <c r="M424" i="24"/>
  <c r="M393" i="24"/>
  <c r="K104" i="24"/>
  <c r="K103" i="24" s="1"/>
  <c r="K372" i="24"/>
  <c r="K418" i="24" s="1"/>
  <c r="D372" i="24"/>
  <c r="M208" i="24"/>
  <c r="K415" i="24"/>
  <c r="K387" i="24"/>
  <c r="P240" i="24"/>
  <c r="F294" i="24"/>
  <c r="M198" i="24"/>
  <c r="M190" i="24"/>
  <c r="N56" i="24"/>
  <c r="D370" i="24"/>
  <c r="D369" i="24" s="1"/>
  <c r="K262" i="24"/>
  <c r="K237" i="24"/>
  <c r="K236" i="24" s="1"/>
  <c r="Q462" i="24"/>
  <c r="Q450" i="24" s="1"/>
  <c r="R463" i="24"/>
  <c r="L157" i="24"/>
  <c r="L156" i="24" s="1"/>
  <c r="M186" i="24"/>
  <c r="N52" i="24"/>
  <c r="M189" i="24"/>
  <c r="N55" i="24"/>
  <c r="O179" i="24"/>
  <c r="P45" i="24"/>
  <c r="K128" i="24"/>
  <c r="K127" i="24" s="1"/>
  <c r="L40" i="24"/>
  <c r="L57" i="24" s="1"/>
  <c r="M41" i="24"/>
  <c r="K305" i="24"/>
  <c r="G468" i="24"/>
  <c r="G467" i="24" s="1"/>
  <c r="G485" i="24" s="1"/>
  <c r="G422" i="24"/>
  <c r="G421" i="24" s="1"/>
  <c r="G420" i="24" s="1"/>
  <c r="G391" i="24"/>
  <c r="G390" i="24" s="1"/>
  <c r="G389" i="24" s="1"/>
  <c r="G303" i="24"/>
  <c r="G302" i="24" s="1"/>
  <c r="K207" i="24"/>
  <c r="K206" i="24" s="1"/>
  <c r="K216" i="24" s="1"/>
  <c r="G404" i="24"/>
  <c r="L246" i="24"/>
  <c r="L207" i="24"/>
  <c r="L206" i="24" s="1"/>
  <c r="I297" i="24"/>
  <c r="I261" i="24"/>
  <c r="I260" i="24" s="1"/>
  <c r="I286" i="24" s="1"/>
  <c r="M149" i="24"/>
  <c r="M85" i="24"/>
  <c r="M84" i="24" s="1"/>
  <c r="N22" i="24"/>
  <c r="N172" i="24"/>
  <c r="N63" i="24"/>
  <c r="O42" i="24"/>
  <c r="K137" i="24"/>
  <c r="K472" i="24"/>
  <c r="K426" i="24"/>
  <c r="K395" i="24"/>
  <c r="K269" i="24"/>
  <c r="K245" i="24"/>
  <c r="K244" i="24" s="1"/>
  <c r="L469" i="24"/>
  <c r="L423" i="24"/>
  <c r="L392" i="24"/>
  <c r="N160" i="24"/>
  <c r="N88" i="24"/>
  <c r="O30" i="24"/>
  <c r="N159" i="24"/>
  <c r="O29" i="24"/>
  <c r="N71" i="24"/>
  <c r="M178" i="24"/>
  <c r="M65" i="24"/>
  <c r="M100" i="24" s="1"/>
  <c r="M123" i="24" s="1"/>
  <c r="N44" i="24"/>
  <c r="N147" i="24"/>
  <c r="O21" i="24"/>
  <c r="J254" i="24"/>
  <c r="K413" i="24"/>
  <c r="K385" i="24"/>
  <c r="Q226" i="24"/>
  <c r="Q175" i="24"/>
  <c r="S152" i="24"/>
  <c r="R151" i="24"/>
  <c r="N165" i="24"/>
  <c r="N77" i="24"/>
  <c r="N112" i="24" s="1"/>
  <c r="N134" i="24" s="1"/>
  <c r="O35" i="24"/>
  <c r="M184" i="24"/>
  <c r="M182" i="24" s="1"/>
  <c r="M181" i="24" s="1"/>
  <c r="N50" i="24"/>
  <c r="M48" i="24"/>
  <c r="M47" i="24" s="1"/>
  <c r="K371" i="24"/>
  <c r="K417" i="24" s="1"/>
  <c r="K416" i="24" s="1"/>
  <c r="D371" i="24"/>
  <c r="L298" i="24"/>
  <c r="J245" i="24"/>
  <c r="J244" i="24" s="1"/>
  <c r="N164" i="24"/>
  <c r="N76" i="24"/>
  <c r="N111" i="24" s="1"/>
  <c r="N133" i="24" s="1"/>
  <c r="O34" i="24"/>
  <c r="L97" i="24"/>
  <c r="L96" i="24" s="1"/>
  <c r="L121" i="24"/>
  <c r="L120" i="24" s="1"/>
  <c r="L119" i="24" s="1"/>
  <c r="L69" i="24"/>
  <c r="L68" i="24" s="1"/>
  <c r="L78" i="24" s="1"/>
  <c r="L223" i="24"/>
  <c r="L222" i="24" s="1"/>
  <c r="L230" i="24" s="1"/>
  <c r="L200" i="24"/>
  <c r="L239" i="24" s="1"/>
  <c r="L263" i="24" s="1"/>
  <c r="L297" i="24" s="1"/>
  <c r="R176" i="24"/>
  <c r="S177" i="24"/>
  <c r="M171" i="24"/>
  <c r="Q225" i="24"/>
  <c r="Q202" i="24"/>
  <c r="Q240" i="24" s="1"/>
  <c r="Q150" i="24"/>
  <c r="Q201" i="24" s="1"/>
  <c r="M71" i="24"/>
  <c r="M106" i="24" s="1"/>
  <c r="M130" i="24" s="1"/>
  <c r="L195" i="24"/>
  <c r="L221" i="24" s="1"/>
  <c r="L235" i="24" s="1"/>
  <c r="L259" i="24" s="1"/>
  <c r="L293" i="24" s="1"/>
  <c r="L381" i="24" s="1"/>
  <c r="L409" i="24" s="1"/>
  <c r="L449" i="24" s="1"/>
  <c r="M169" i="24"/>
  <c r="M77" i="24"/>
  <c r="M112" i="24" s="1"/>
  <c r="M134" i="24" s="1"/>
  <c r="M155" i="24"/>
  <c r="N25" i="24"/>
  <c r="N174" i="24"/>
  <c r="N224" i="24" s="1"/>
  <c r="N86" i="24"/>
  <c r="N64" i="24"/>
  <c r="N99" i="24" s="1"/>
  <c r="N122" i="24" s="1"/>
  <c r="O43" i="24"/>
  <c r="M414" i="24"/>
  <c r="M386" i="24"/>
  <c r="M153" i="24"/>
  <c r="M203" i="24" s="1"/>
  <c r="M241" i="24" s="1"/>
  <c r="M264" i="24" s="1"/>
  <c r="M298" i="24" s="1"/>
  <c r="N23" i="24"/>
  <c r="AP451" i="24"/>
  <c r="M98" i="24"/>
  <c r="K113" i="24"/>
  <c r="L182" i="24"/>
  <c r="L181" i="24" s="1"/>
  <c r="G416" i="24"/>
  <c r="G410" i="24" s="1"/>
  <c r="G440" i="24" s="1"/>
  <c r="M180" i="24"/>
  <c r="N46" i="24"/>
  <c r="M67" i="24"/>
  <c r="M102" i="24" s="1"/>
  <c r="M125" i="24" s="1"/>
  <c r="J304" i="24"/>
  <c r="J268" i="24"/>
  <c r="J267" i="24" s="1"/>
  <c r="L471" i="24"/>
  <c r="L425" i="24"/>
  <c r="L394" i="24"/>
  <c r="O187" i="24"/>
  <c r="P53" i="24"/>
  <c r="M76" i="24"/>
  <c r="M111" i="24" s="1"/>
  <c r="M133" i="24" s="1"/>
  <c r="N163" i="24"/>
  <c r="N213" i="24" s="1"/>
  <c r="N251" i="24" s="1"/>
  <c r="N272" i="24" s="1"/>
  <c r="N75" i="24"/>
  <c r="N110" i="24" s="1"/>
  <c r="N132" i="24" s="1"/>
  <c r="O33" i="24"/>
  <c r="M209" i="24"/>
  <c r="M185" i="24"/>
  <c r="M229" i="24" s="1"/>
  <c r="M89" i="24"/>
  <c r="N51" i="24"/>
  <c r="N72" i="24" s="1"/>
  <c r="N107" i="24" s="1"/>
  <c r="M215" i="24"/>
  <c r="M253" i="24" s="1"/>
  <c r="M274" i="24" s="1"/>
  <c r="M309" i="24" s="1"/>
  <c r="L205" i="24"/>
  <c r="L243" i="24" s="1"/>
  <c r="L266" i="24" s="1"/>
  <c r="L300" i="24" s="1"/>
  <c r="M64" i="24"/>
  <c r="M99" i="24" s="1"/>
  <c r="M122" i="24" s="1"/>
  <c r="L194" i="24"/>
  <c r="L220" i="24" s="1"/>
  <c r="L234" i="24" s="1"/>
  <c r="L258" i="24" s="1"/>
  <c r="L292" i="24" s="1"/>
  <c r="L380" i="24" s="1"/>
  <c r="L408" i="24" s="1"/>
  <c r="L448" i="24" s="1"/>
  <c r="M168" i="24"/>
  <c r="N162" i="24"/>
  <c r="N212" i="24" s="1"/>
  <c r="N250" i="24" s="1"/>
  <c r="N271" i="24" s="1"/>
  <c r="N74" i="24"/>
  <c r="N109" i="24" s="1"/>
  <c r="N131" i="24" s="1"/>
  <c r="O32" i="24"/>
  <c r="H468" i="24"/>
  <c r="H467" i="24" s="1"/>
  <c r="H485" i="24" s="1"/>
  <c r="H422" i="24"/>
  <c r="H421" i="24" s="1"/>
  <c r="H420" i="24" s="1"/>
  <c r="H440" i="24" s="1"/>
  <c r="H391" i="24"/>
  <c r="H390" i="24" s="1"/>
  <c r="H389" i="24" s="1"/>
  <c r="H404" i="24" s="1"/>
  <c r="H303" i="24"/>
  <c r="H302" i="24" s="1"/>
  <c r="H321" i="24" s="1"/>
  <c r="J469" i="24"/>
  <c r="J423" i="24"/>
  <c r="J392" i="24"/>
  <c r="I468" i="24"/>
  <c r="I467" i="24" s="1"/>
  <c r="I485" i="24" s="1"/>
  <c r="I422" i="24"/>
  <c r="I421" i="24" s="1"/>
  <c r="I420" i="24" s="1"/>
  <c r="I391" i="24"/>
  <c r="I390" i="24" s="1"/>
  <c r="I389" i="24" s="1"/>
  <c r="I303" i="24"/>
  <c r="I302" i="24" s="1"/>
  <c r="L191" i="24"/>
  <c r="L129" i="24"/>
  <c r="L128" i="24" s="1"/>
  <c r="L127" i="24" s="1"/>
  <c r="L104" i="24"/>
  <c r="L103" i="24" s="1"/>
  <c r="J296" i="24"/>
  <c r="J261" i="24"/>
  <c r="J260" i="24" s="1"/>
  <c r="J286" i="24" s="1"/>
  <c r="M87" i="24"/>
  <c r="M228" i="24"/>
  <c r="M210" i="24"/>
  <c r="G321" i="24"/>
  <c r="Q188" i="24"/>
  <c r="R54" i="24"/>
  <c r="M161" i="24"/>
  <c r="M211" i="24" s="1"/>
  <c r="M249" i="24" s="1"/>
  <c r="M73" i="24"/>
  <c r="M108" i="24" s="1"/>
  <c r="N31" i="24"/>
  <c r="N154" i="24"/>
  <c r="N204" i="24" s="1"/>
  <c r="N242" i="24" s="1"/>
  <c r="N265" i="24" s="1"/>
  <c r="N299" i="24" s="1"/>
  <c r="O24" i="24"/>
  <c r="M214" i="24"/>
  <c r="M252" i="24" s="1"/>
  <c r="M273" i="24" s="1"/>
  <c r="O38" i="24"/>
  <c r="N59" i="24"/>
  <c r="N82" i="24" s="1"/>
  <c r="N94" i="24" s="1"/>
  <c r="N117" i="24" s="1"/>
  <c r="F468" i="24"/>
  <c r="F467" i="24" s="1"/>
  <c r="F422" i="24"/>
  <c r="F421" i="24" s="1"/>
  <c r="F420" i="24" s="1"/>
  <c r="F440" i="24" s="1"/>
  <c r="F441" i="24" s="1"/>
  <c r="F391" i="24"/>
  <c r="F390" i="24" s="1"/>
  <c r="F389" i="24" s="1"/>
  <c r="F404" i="24" s="1"/>
  <c r="F303" i="24"/>
  <c r="L210" i="24"/>
  <c r="N158" i="24"/>
  <c r="N70" i="24"/>
  <c r="O28" i="24"/>
  <c r="L60" i="24"/>
  <c r="L83" i="24" s="1"/>
  <c r="L95" i="24" s="1"/>
  <c r="L118" i="24" s="1"/>
  <c r="M39" i="24"/>
  <c r="L146" i="24"/>
  <c r="L145" i="24" s="1"/>
  <c r="L166" i="24" s="1"/>
  <c r="M471" i="24"/>
  <c r="M425" i="24"/>
  <c r="M394" i="24"/>
  <c r="M69" i="24"/>
  <c r="M68" i="24" s="1"/>
  <c r="M105" i="24"/>
  <c r="L238" i="24"/>
  <c r="L197" i="24"/>
  <c r="L196" i="24" s="1"/>
  <c r="L216" i="24" s="1"/>
  <c r="AN459" i="24"/>
  <c r="O183" i="24"/>
  <c r="P49" i="24"/>
  <c r="G385" i="43"/>
  <c r="G383" i="43" s="1"/>
  <c r="G382" i="43" s="1"/>
  <c r="G413" i="43"/>
  <c r="G411" i="43" s="1"/>
  <c r="G295" i="43"/>
  <c r="G294" i="43" s="1"/>
  <c r="G321" i="43" s="1"/>
  <c r="Q7" i="45"/>
  <c r="O38" i="45"/>
  <c r="Q38" i="45" s="1"/>
  <c r="H16" i="45"/>
  <c r="J39" i="45"/>
  <c r="Q14" i="45"/>
  <c r="O45" i="45"/>
  <c r="Q45" i="45" s="1"/>
  <c r="Q12" i="45"/>
  <c r="O43" i="45"/>
  <c r="Q43" i="45" s="1"/>
  <c r="Q9" i="45"/>
  <c r="O40" i="45"/>
  <c r="Q40" i="45" s="1"/>
  <c r="Q10" i="45"/>
  <c r="O41" i="45"/>
  <c r="Q41" i="45" s="1"/>
  <c r="Q13" i="45"/>
  <c r="O44" i="45"/>
  <c r="Q44" i="45" s="1"/>
  <c r="Q11" i="45"/>
  <c r="O42" i="45"/>
  <c r="Q42" i="45" s="1"/>
  <c r="O8" i="45"/>
  <c r="J8" i="45"/>
  <c r="M415" i="35" l="1"/>
  <c r="M387" i="35"/>
  <c r="G441" i="35"/>
  <c r="F442" i="35"/>
  <c r="O158" i="35"/>
  <c r="P28" i="35"/>
  <c r="M97" i="35"/>
  <c r="M96" i="35" s="1"/>
  <c r="M121" i="35"/>
  <c r="M120" i="35" s="1"/>
  <c r="M119" i="35" s="1"/>
  <c r="P41" i="35"/>
  <c r="N180" i="35"/>
  <c r="O46" i="35"/>
  <c r="N67" i="35"/>
  <c r="N102" i="35" s="1"/>
  <c r="N125" i="35" s="1"/>
  <c r="M470" i="35"/>
  <c r="M424" i="35"/>
  <c r="M393" i="35"/>
  <c r="J296" i="35"/>
  <c r="J261" i="35"/>
  <c r="J260" i="35" s="1"/>
  <c r="J286" i="35" s="1"/>
  <c r="N174" i="35"/>
  <c r="N224" i="35" s="1"/>
  <c r="N86" i="35"/>
  <c r="N64" i="35"/>
  <c r="N99" i="35" s="1"/>
  <c r="N122" i="35" s="1"/>
  <c r="O43" i="35"/>
  <c r="P164" i="35"/>
  <c r="Q34" i="35"/>
  <c r="N26" i="35"/>
  <c r="F485" i="35"/>
  <c r="M247" i="35"/>
  <c r="M270" i="35" s="1"/>
  <c r="M305" i="35" s="1"/>
  <c r="M229" i="35"/>
  <c r="M227" i="35" s="1"/>
  <c r="M248" i="35" s="1"/>
  <c r="M210" i="35"/>
  <c r="K469" i="35"/>
  <c r="K423" i="35"/>
  <c r="K392" i="35"/>
  <c r="L471" i="35"/>
  <c r="L425" i="35"/>
  <c r="L394" i="35"/>
  <c r="S225" i="35"/>
  <c r="S202" i="35"/>
  <c r="S150" i="35"/>
  <c r="S201" i="35" s="1"/>
  <c r="L166" i="35"/>
  <c r="K269" i="35"/>
  <c r="K245" i="35"/>
  <c r="K244" i="35" s="1"/>
  <c r="N105" i="35"/>
  <c r="N195" i="35"/>
  <c r="N221" i="35" s="1"/>
  <c r="N235" i="35" s="1"/>
  <c r="N259" i="35" s="1"/>
  <c r="N293" i="35" s="1"/>
  <c r="N381" i="35" s="1"/>
  <c r="N409" i="35" s="1"/>
  <c r="N449" i="35" s="1"/>
  <c r="O169" i="35"/>
  <c r="K262" i="35"/>
  <c r="K237" i="35"/>
  <c r="K236" i="35" s="1"/>
  <c r="K254" i="35" s="1"/>
  <c r="L246" i="35"/>
  <c r="L207" i="35"/>
  <c r="L206" i="35" s="1"/>
  <c r="O172" i="35"/>
  <c r="P42" i="35"/>
  <c r="N154" i="35"/>
  <c r="O24" i="35"/>
  <c r="O155" i="35"/>
  <c r="P25" i="35"/>
  <c r="L97" i="35"/>
  <c r="L96" i="35" s="1"/>
  <c r="L113" i="35" s="1"/>
  <c r="L121" i="35"/>
  <c r="L120" i="35" s="1"/>
  <c r="L119" i="35" s="1"/>
  <c r="L137" i="35" s="1"/>
  <c r="N183" i="35"/>
  <c r="N48" i="35"/>
  <c r="N47" i="35" s="1"/>
  <c r="N57" i="35" s="1"/>
  <c r="O49" i="35"/>
  <c r="O70" i="35" s="1"/>
  <c r="U152" i="35"/>
  <c r="T151" i="35"/>
  <c r="L238" i="35"/>
  <c r="L197" i="35"/>
  <c r="L196" i="35" s="1"/>
  <c r="L216" i="35" s="1"/>
  <c r="N208" i="35"/>
  <c r="N165" i="35"/>
  <c r="N77" i="35"/>
  <c r="N112" i="35" s="1"/>
  <c r="N134" i="35" s="1"/>
  <c r="O35" i="35"/>
  <c r="M127" i="35"/>
  <c r="N147" i="35"/>
  <c r="N20" i="35"/>
  <c r="N19" i="35" s="1"/>
  <c r="N36" i="35" s="1"/>
  <c r="O21" i="35"/>
  <c r="N63" i="35"/>
  <c r="O38" i="35"/>
  <c r="N59" i="35"/>
  <c r="N82" i="35" s="1"/>
  <c r="N94" i="35" s="1"/>
  <c r="N117" i="35" s="1"/>
  <c r="M414" i="35"/>
  <c r="M386" i="35"/>
  <c r="N205" i="35"/>
  <c r="N243" i="35" s="1"/>
  <c r="N266" i="35" s="1"/>
  <c r="O159" i="35"/>
  <c r="O71" i="35"/>
  <c r="P29" i="35"/>
  <c r="AO451" i="35"/>
  <c r="N179" i="35"/>
  <c r="O45" i="35"/>
  <c r="O40" i="35" s="1"/>
  <c r="N66" i="35"/>
  <c r="N101" i="35" s="1"/>
  <c r="N124" i="35" s="1"/>
  <c r="N163" i="35"/>
  <c r="N75" i="35"/>
  <c r="N110" i="35" s="1"/>
  <c r="N132" i="35" s="1"/>
  <c r="O33" i="35"/>
  <c r="P160" i="35"/>
  <c r="P88" i="35"/>
  <c r="Q30" i="35"/>
  <c r="M69" i="35"/>
  <c r="M68" i="35" s="1"/>
  <c r="M78" i="35" s="1"/>
  <c r="N189" i="35"/>
  <c r="N214" i="35" s="1"/>
  <c r="N252" i="35" s="1"/>
  <c r="N273" i="35" s="1"/>
  <c r="O55" i="35"/>
  <c r="N76" i="35"/>
  <c r="N111" i="35" s="1"/>
  <c r="N133" i="35" s="1"/>
  <c r="M36" i="35"/>
  <c r="N171" i="35"/>
  <c r="N170" i="35" s="1"/>
  <c r="I412" i="35"/>
  <c r="I411" i="35" s="1"/>
  <c r="I410" i="35" s="1"/>
  <c r="I440" i="35" s="1"/>
  <c r="I384" i="35"/>
  <c r="I383" i="35" s="1"/>
  <c r="I382" i="35" s="1"/>
  <c r="I404" i="35" s="1"/>
  <c r="I295" i="35"/>
  <c r="N184" i="35"/>
  <c r="N209" i="35" s="1"/>
  <c r="O50" i="35"/>
  <c r="N71" i="35"/>
  <c r="L470" i="35"/>
  <c r="L424" i="35"/>
  <c r="L393" i="35"/>
  <c r="M182" i="35"/>
  <c r="M181" i="35" s="1"/>
  <c r="N149" i="35"/>
  <c r="N85" i="35"/>
  <c r="N84" i="35" s="1"/>
  <c r="O22" i="35"/>
  <c r="N178" i="35"/>
  <c r="N65" i="35"/>
  <c r="N100" i="35" s="1"/>
  <c r="N123" i="35" s="1"/>
  <c r="O44" i="35"/>
  <c r="M213" i="35"/>
  <c r="M251" i="35" s="1"/>
  <c r="M272" i="35" s="1"/>
  <c r="M307" i="35" s="1"/>
  <c r="N190" i="35"/>
  <c r="O56" i="35"/>
  <c r="M129" i="35"/>
  <c r="M128" i="35" s="1"/>
  <c r="M104" i="35"/>
  <c r="M103" i="35" s="1"/>
  <c r="L472" i="35"/>
  <c r="L426" i="35"/>
  <c r="L395" i="35"/>
  <c r="N153" i="35"/>
  <c r="N203" i="35" s="1"/>
  <c r="N241" i="35" s="1"/>
  <c r="N264" i="35" s="1"/>
  <c r="O23" i="35"/>
  <c r="M473" i="35"/>
  <c r="M427" i="35"/>
  <c r="M396" i="35"/>
  <c r="M308" i="35"/>
  <c r="M198" i="35"/>
  <c r="M146" i="35"/>
  <c r="M145" i="35" s="1"/>
  <c r="M166" i="35" s="1"/>
  <c r="L413" i="35"/>
  <c r="L385" i="35"/>
  <c r="P162" i="35"/>
  <c r="Q32" i="35"/>
  <c r="M84" i="35"/>
  <c r="M90" i="35" s="1"/>
  <c r="R462" i="35"/>
  <c r="S463" i="35"/>
  <c r="O228" i="35"/>
  <c r="T226" i="35"/>
  <c r="T175" i="35"/>
  <c r="M298" i="35"/>
  <c r="F302" i="35"/>
  <c r="F321" i="35" s="1"/>
  <c r="M194" i="35"/>
  <c r="M220" i="35" s="1"/>
  <c r="M234" i="35" s="1"/>
  <c r="M258" i="35" s="1"/>
  <c r="M292" i="35" s="1"/>
  <c r="M380" i="35" s="1"/>
  <c r="M408" i="35" s="1"/>
  <c r="M448" i="35" s="1"/>
  <c r="N168" i="35"/>
  <c r="N188" i="35"/>
  <c r="O54" i="35"/>
  <c r="L230" i="35"/>
  <c r="M157" i="35"/>
  <c r="M156" i="35" s="1"/>
  <c r="M223" i="35"/>
  <c r="M222" i="35" s="1"/>
  <c r="M230" i="35" s="1"/>
  <c r="M200" i="35"/>
  <c r="M239" i="35" s="1"/>
  <c r="M263" i="35" s="1"/>
  <c r="M297" i="35" s="1"/>
  <c r="M171" i="35"/>
  <c r="M170" i="35" s="1"/>
  <c r="V177" i="35"/>
  <c r="U176" i="35"/>
  <c r="L469" i="35"/>
  <c r="L423" i="35"/>
  <c r="L392" i="35"/>
  <c r="J468" i="35"/>
  <c r="J467" i="35" s="1"/>
  <c r="J485" i="35" s="1"/>
  <c r="J422" i="35"/>
  <c r="J421" i="35" s="1"/>
  <c r="J420" i="35" s="1"/>
  <c r="J391" i="35"/>
  <c r="J390" i="35" s="1"/>
  <c r="J389" i="35" s="1"/>
  <c r="J303" i="35"/>
  <c r="J302" i="35" s="1"/>
  <c r="N161" i="35"/>
  <c r="N211" i="35" s="1"/>
  <c r="N249" i="35" s="1"/>
  <c r="N73" i="35"/>
  <c r="N108" i="35" s="1"/>
  <c r="O31" i="35"/>
  <c r="N185" i="35"/>
  <c r="N89" i="35"/>
  <c r="N87" i="35" s="1"/>
  <c r="O51" i="35"/>
  <c r="N72" i="35"/>
  <c r="N107" i="35" s="1"/>
  <c r="M60" i="35"/>
  <c r="M83" i="35" s="1"/>
  <c r="M95" i="35" s="1"/>
  <c r="M118" i="35" s="1"/>
  <c r="N39" i="35"/>
  <c r="N187" i="35"/>
  <c r="N212" i="35" s="1"/>
  <c r="N250" i="35" s="1"/>
  <c r="N271" i="35" s="1"/>
  <c r="O53" i="35"/>
  <c r="N74" i="35"/>
  <c r="N109" i="35" s="1"/>
  <c r="N131" i="35" s="1"/>
  <c r="M246" i="35"/>
  <c r="M207" i="35"/>
  <c r="M206" i="35" s="1"/>
  <c r="N186" i="35"/>
  <c r="O52" i="35"/>
  <c r="G441" i="34"/>
  <c r="F442" i="34"/>
  <c r="M98" i="34"/>
  <c r="M62" i="34"/>
  <c r="M61" i="34" s="1"/>
  <c r="F302" i="34"/>
  <c r="M306" i="34"/>
  <c r="N308" i="34"/>
  <c r="N153" i="34"/>
  <c r="O23" i="34"/>
  <c r="O59" i="34"/>
  <c r="O82" i="34" s="1"/>
  <c r="O94" i="34" s="1"/>
  <c r="O117" i="34" s="1"/>
  <c r="P38" i="34"/>
  <c r="Q201" i="34"/>
  <c r="R174" i="34"/>
  <c r="R86" i="34"/>
  <c r="S43" i="34"/>
  <c r="O179" i="34"/>
  <c r="P45" i="34"/>
  <c r="R165" i="34"/>
  <c r="S35" i="34"/>
  <c r="M469" i="34"/>
  <c r="M423" i="34"/>
  <c r="M392" i="34"/>
  <c r="J304" i="34"/>
  <c r="J268" i="34"/>
  <c r="J267" i="34" s="1"/>
  <c r="T152" i="34"/>
  <c r="S151" i="34"/>
  <c r="Q240" i="34"/>
  <c r="M471" i="34"/>
  <c r="M425" i="34"/>
  <c r="M394" i="34"/>
  <c r="P172" i="34"/>
  <c r="Q42" i="34"/>
  <c r="N413" i="34"/>
  <c r="N385" i="34"/>
  <c r="N190" i="34"/>
  <c r="N215" i="34" s="1"/>
  <c r="N253" i="34" s="1"/>
  <c r="N274" i="34" s="1"/>
  <c r="O56" i="34"/>
  <c r="N77" i="34"/>
  <c r="N112" i="34" s="1"/>
  <c r="N134" i="34" s="1"/>
  <c r="O183" i="34"/>
  <c r="P49" i="34"/>
  <c r="N155" i="34"/>
  <c r="N205" i="34" s="1"/>
  <c r="N243" i="34" s="1"/>
  <c r="N266" i="34" s="1"/>
  <c r="N300" i="34" s="1"/>
  <c r="O25" i="34"/>
  <c r="N228" i="34"/>
  <c r="N227" i="34" s="1"/>
  <c r="N248" i="34" s="1"/>
  <c r="N210" i="34"/>
  <c r="O188" i="34"/>
  <c r="P54" i="34"/>
  <c r="N147" i="34"/>
  <c r="N20" i="34"/>
  <c r="N19" i="34" s="1"/>
  <c r="N36" i="34" s="1"/>
  <c r="O21" i="34"/>
  <c r="N63" i="34"/>
  <c r="N60" i="34"/>
  <c r="N83" i="34" s="1"/>
  <c r="N95" i="34" s="1"/>
  <c r="N118" i="34" s="1"/>
  <c r="O39" i="34"/>
  <c r="L121" i="34"/>
  <c r="L120" i="34" s="1"/>
  <c r="L119" i="34" s="1"/>
  <c r="L97" i="34"/>
  <c r="L96" i="34" s="1"/>
  <c r="L246" i="34"/>
  <c r="L207" i="34"/>
  <c r="L206" i="34" s="1"/>
  <c r="R225" i="34"/>
  <c r="R202" i="34"/>
  <c r="R240" i="34" s="1"/>
  <c r="R150" i="34"/>
  <c r="AQ451" i="34"/>
  <c r="P164" i="34"/>
  <c r="Q34" i="34"/>
  <c r="Q224" i="34"/>
  <c r="K216" i="34"/>
  <c r="N230" i="34"/>
  <c r="M309" i="34"/>
  <c r="M415" i="34"/>
  <c r="M387" i="34"/>
  <c r="M198" i="34"/>
  <c r="M146" i="34"/>
  <c r="M145" i="34" s="1"/>
  <c r="F485" i="34"/>
  <c r="K269" i="34"/>
  <c r="K245" i="34"/>
  <c r="K244" i="34" s="1"/>
  <c r="O184" i="34"/>
  <c r="P50" i="34"/>
  <c r="K416" i="34"/>
  <c r="J254" i="34"/>
  <c r="K262" i="34"/>
  <c r="K237" i="34"/>
  <c r="K236" i="34" s="1"/>
  <c r="K254" i="34" s="1"/>
  <c r="N178" i="34"/>
  <c r="N171" i="34" s="1"/>
  <c r="N170" i="34" s="1"/>
  <c r="N65" i="34"/>
  <c r="N100" i="34" s="1"/>
  <c r="N123" i="34" s="1"/>
  <c r="O44" i="34"/>
  <c r="P185" i="34"/>
  <c r="P229" i="34" s="1"/>
  <c r="P89" i="34"/>
  <c r="Q51" i="34"/>
  <c r="P149" i="34"/>
  <c r="P85" i="34"/>
  <c r="P84" i="34" s="1"/>
  <c r="Q22" i="34"/>
  <c r="P64" i="34"/>
  <c r="P99" i="34" s="1"/>
  <c r="P122" i="34" s="1"/>
  <c r="R226" i="34"/>
  <c r="R175" i="34"/>
  <c r="K113" i="34"/>
  <c r="R462" i="34"/>
  <c r="R450" i="34" s="1"/>
  <c r="S463" i="34"/>
  <c r="J296" i="34"/>
  <c r="J261" i="34"/>
  <c r="J260" i="34" s="1"/>
  <c r="J286" i="34" s="1"/>
  <c r="N158" i="34"/>
  <c r="N70" i="34"/>
  <c r="N27" i="34"/>
  <c r="N26" i="34" s="1"/>
  <c r="O28" i="34"/>
  <c r="M472" i="34"/>
  <c r="M426" i="34"/>
  <c r="M395" i="34"/>
  <c r="L470" i="34"/>
  <c r="L424" i="34"/>
  <c r="L393" i="34"/>
  <c r="O90" i="34"/>
  <c r="T177" i="34"/>
  <c r="S176" i="34"/>
  <c r="F321" i="34"/>
  <c r="L129" i="34"/>
  <c r="L128" i="34" s="1"/>
  <c r="L127" i="34" s="1"/>
  <c r="L104" i="34"/>
  <c r="L103" i="34" s="1"/>
  <c r="N40" i="34"/>
  <c r="N57" i="34" s="1"/>
  <c r="O41" i="34"/>
  <c r="N154" i="34"/>
  <c r="N204" i="34" s="1"/>
  <c r="N242" i="34" s="1"/>
  <c r="N265" i="34" s="1"/>
  <c r="N299" i="34" s="1"/>
  <c r="O24" i="34"/>
  <c r="O66" i="34" s="1"/>
  <c r="O101" i="34" s="1"/>
  <c r="O124" i="34" s="1"/>
  <c r="M182" i="34"/>
  <c r="M181" i="34" s="1"/>
  <c r="M191" i="34"/>
  <c r="O223" i="34"/>
  <c r="O222" i="34" s="1"/>
  <c r="O200" i="34"/>
  <c r="O239" i="34" s="1"/>
  <c r="O263" i="34" s="1"/>
  <c r="O297" i="34" s="1"/>
  <c r="M195" i="34"/>
  <c r="M221" i="34" s="1"/>
  <c r="M235" i="34" s="1"/>
  <c r="M259" i="34" s="1"/>
  <c r="M293" i="34" s="1"/>
  <c r="M381" i="34" s="1"/>
  <c r="M409" i="34" s="1"/>
  <c r="M449" i="34" s="1"/>
  <c r="N169" i="34"/>
  <c r="N162" i="34"/>
  <c r="N212" i="34" s="1"/>
  <c r="N250" i="34" s="1"/>
  <c r="N271" i="34" s="1"/>
  <c r="N306" i="34" s="1"/>
  <c r="N74" i="34"/>
  <c r="N109" i="34" s="1"/>
  <c r="N131" i="34" s="1"/>
  <c r="O32" i="34"/>
  <c r="Q161" i="34"/>
  <c r="R31" i="34"/>
  <c r="L471" i="34"/>
  <c r="L425" i="34"/>
  <c r="L394" i="34"/>
  <c r="I468" i="34"/>
  <c r="I467" i="34" s="1"/>
  <c r="I485" i="34" s="1"/>
  <c r="I422" i="34"/>
  <c r="I421" i="34" s="1"/>
  <c r="I420" i="34" s="1"/>
  <c r="I391" i="34"/>
  <c r="I390" i="34" s="1"/>
  <c r="I389" i="34" s="1"/>
  <c r="I303" i="34"/>
  <c r="I302" i="34" s="1"/>
  <c r="O187" i="34"/>
  <c r="P53" i="34"/>
  <c r="M414" i="34"/>
  <c r="M386" i="34"/>
  <c r="I286" i="34"/>
  <c r="M105" i="34"/>
  <c r="M69" i="34"/>
  <c r="M68" i="34" s="1"/>
  <c r="M194" i="34"/>
  <c r="M220" i="34" s="1"/>
  <c r="M234" i="34" s="1"/>
  <c r="M258" i="34" s="1"/>
  <c r="M292" i="34" s="1"/>
  <c r="M380" i="34" s="1"/>
  <c r="M408" i="34" s="1"/>
  <c r="M448" i="34" s="1"/>
  <c r="N168" i="34"/>
  <c r="O189" i="34"/>
  <c r="O214" i="34" s="1"/>
  <c r="O252" i="34" s="1"/>
  <c r="O273" i="34" s="1"/>
  <c r="P55" i="34"/>
  <c r="L166" i="34"/>
  <c r="M230" i="34"/>
  <c r="O160" i="34"/>
  <c r="O72" i="34"/>
  <c r="O107" i="34" s="1"/>
  <c r="O88" i="34"/>
  <c r="O87" i="34" s="1"/>
  <c r="P30" i="34"/>
  <c r="N159" i="34"/>
  <c r="N209" i="34" s="1"/>
  <c r="N247" i="34" s="1"/>
  <c r="N270" i="34" s="1"/>
  <c r="N71" i="34"/>
  <c r="N106" i="34" s="1"/>
  <c r="N130" i="34" s="1"/>
  <c r="O29" i="34"/>
  <c r="O180" i="34"/>
  <c r="O67" i="34"/>
  <c r="O102" i="34" s="1"/>
  <c r="O125" i="34" s="1"/>
  <c r="P46" i="34"/>
  <c r="N186" i="34"/>
  <c r="N211" i="34" s="1"/>
  <c r="N249" i="34" s="1"/>
  <c r="O52" i="34"/>
  <c r="O48" i="34" s="1"/>
  <c r="O47" i="34" s="1"/>
  <c r="N73" i="34"/>
  <c r="N108" i="34" s="1"/>
  <c r="N163" i="34"/>
  <c r="N213" i="34" s="1"/>
  <c r="N251" i="34" s="1"/>
  <c r="N272" i="34" s="1"/>
  <c r="N307" i="34" s="1"/>
  <c r="N75" i="34"/>
  <c r="N110" i="34" s="1"/>
  <c r="N132" i="34" s="1"/>
  <c r="O33" i="34"/>
  <c r="I412" i="34"/>
  <c r="I411" i="34" s="1"/>
  <c r="I410" i="34" s="1"/>
  <c r="I440" i="34" s="1"/>
  <c r="I384" i="34"/>
  <c r="I383" i="34" s="1"/>
  <c r="I382" i="34" s="1"/>
  <c r="I404" i="34" s="1"/>
  <c r="I295" i="34"/>
  <c r="M208" i="34"/>
  <c r="M157" i="34"/>
  <c r="M156" i="34" s="1"/>
  <c r="L238" i="34"/>
  <c r="L197" i="34"/>
  <c r="L196" i="34" s="1"/>
  <c r="L216" i="34" s="1"/>
  <c r="N98" i="27"/>
  <c r="M308" i="27"/>
  <c r="M473" i="27"/>
  <c r="M427" i="27"/>
  <c r="M396" i="27"/>
  <c r="M61" i="27"/>
  <c r="L469" i="27"/>
  <c r="L423" i="27"/>
  <c r="L392" i="27"/>
  <c r="F485" i="27"/>
  <c r="M198" i="27"/>
  <c r="M146" i="27"/>
  <c r="M145" i="27" s="1"/>
  <c r="J296" i="27"/>
  <c r="J261" i="27"/>
  <c r="J260" i="27" s="1"/>
  <c r="J286" i="27" s="1"/>
  <c r="AQ451" i="27"/>
  <c r="O160" i="27"/>
  <c r="O88" i="27"/>
  <c r="P30" i="27"/>
  <c r="M182" i="27"/>
  <c r="M181" i="27" s="1"/>
  <c r="M191" i="27" s="1"/>
  <c r="M121" i="27"/>
  <c r="M120" i="27" s="1"/>
  <c r="M119" i="27" s="1"/>
  <c r="M97" i="27"/>
  <c r="M96" i="27" s="1"/>
  <c r="O162" i="27"/>
  <c r="O212" i="27" s="1"/>
  <c r="O250" i="27" s="1"/>
  <c r="O271" i="27" s="1"/>
  <c r="P32" i="27"/>
  <c r="O74" i="27"/>
  <c r="O109" i="27" s="1"/>
  <c r="O131" i="27" s="1"/>
  <c r="O164" i="27"/>
  <c r="P34" i="27"/>
  <c r="L238" i="27"/>
  <c r="L197" i="27"/>
  <c r="L196" i="27" s="1"/>
  <c r="P187" i="27"/>
  <c r="Q53" i="27"/>
  <c r="N188" i="27"/>
  <c r="O54" i="27"/>
  <c r="N185" i="27"/>
  <c r="N229" i="27" s="1"/>
  <c r="N89" i="27"/>
  <c r="N87" i="27" s="1"/>
  <c r="O51" i="27"/>
  <c r="O72" i="27" s="1"/>
  <c r="O107" i="27" s="1"/>
  <c r="M157" i="27"/>
  <c r="M156" i="27" s="1"/>
  <c r="V225" i="27"/>
  <c r="V150" i="27"/>
  <c r="M60" i="27"/>
  <c r="M83" i="27" s="1"/>
  <c r="M95" i="27" s="1"/>
  <c r="M118" i="27" s="1"/>
  <c r="N39" i="27"/>
  <c r="N470" i="27"/>
  <c r="N424" i="27"/>
  <c r="N393" i="27"/>
  <c r="L207" i="27"/>
  <c r="L206" i="27" s="1"/>
  <c r="F442" i="27"/>
  <c r="G441" i="27"/>
  <c r="N59" i="27"/>
  <c r="N82" i="27" s="1"/>
  <c r="N94" i="27" s="1"/>
  <c r="N117" i="27" s="1"/>
  <c r="O38" i="27"/>
  <c r="P183" i="27"/>
  <c r="Q49" i="27"/>
  <c r="N178" i="27"/>
  <c r="N203" i="27" s="1"/>
  <c r="N241" i="27" s="1"/>
  <c r="N264" i="27" s="1"/>
  <c r="N298" i="27" s="1"/>
  <c r="N65" i="27"/>
  <c r="N100" i="27" s="1"/>
  <c r="N123" i="27" s="1"/>
  <c r="O44" i="27"/>
  <c r="O153" i="27"/>
  <c r="P23" i="27"/>
  <c r="N163" i="27"/>
  <c r="N213" i="27" s="1"/>
  <c r="N251" i="27" s="1"/>
  <c r="N272" i="27" s="1"/>
  <c r="N307" i="27" s="1"/>
  <c r="N75" i="27"/>
  <c r="N110" i="27" s="1"/>
  <c r="N132" i="27" s="1"/>
  <c r="O33" i="27"/>
  <c r="N72" i="27"/>
  <c r="N107" i="27" s="1"/>
  <c r="M246" i="27"/>
  <c r="W151" i="27"/>
  <c r="X152" i="27"/>
  <c r="M69" i="27"/>
  <c r="M68" i="27" s="1"/>
  <c r="L269" i="27"/>
  <c r="L245" i="27"/>
  <c r="L244" i="27" s="1"/>
  <c r="O172" i="27"/>
  <c r="P42" i="27"/>
  <c r="U226" i="27"/>
  <c r="U240" i="27" s="1"/>
  <c r="U175" i="27"/>
  <c r="U201" i="27" s="1"/>
  <c r="K262" i="27"/>
  <c r="K237" i="27"/>
  <c r="K236" i="27" s="1"/>
  <c r="K254" i="27" s="1"/>
  <c r="M413" i="27"/>
  <c r="M385" i="27"/>
  <c r="N228" i="27"/>
  <c r="N227" i="27" s="1"/>
  <c r="N248" i="27" s="1"/>
  <c r="L191" i="27"/>
  <c r="O165" i="27"/>
  <c r="P35" i="27"/>
  <c r="M129" i="27"/>
  <c r="M128" i="27" s="1"/>
  <c r="M127" i="27" s="1"/>
  <c r="M104" i="27"/>
  <c r="M103" i="27" s="1"/>
  <c r="L104" i="27"/>
  <c r="L103" i="27" s="1"/>
  <c r="L113" i="27" s="1"/>
  <c r="V176" i="27"/>
  <c r="V202" i="27" s="1"/>
  <c r="W177" i="27"/>
  <c r="L472" i="27"/>
  <c r="L426" i="27"/>
  <c r="L395" i="27"/>
  <c r="N189" i="27"/>
  <c r="N214" i="27" s="1"/>
  <c r="N252" i="27" s="1"/>
  <c r="N273" i="27" s="1"/>
  <c r="O55" i="27"/>
  <c r="O76" i="27" s="1"/>
  <c r="O111" i="27" s="1"/>
  <c r="O133" i="27" s="1"/>
  <c r="O168" i="27"/>
  <c r="N194" i="27"/>
  <c r="N220" i="27" s="1"/>
  <c r="N234" i="27" s="1"/>
  <c r="N258" i="27" s="1"/>
  <c r="N292" i="27" s="1"/>
  <c r="N380" i="27" s="1"/>
  <c r="N408" i="27" s="1"/>
  <c r="N448" i="27" s="1"/>
  <c r="N184" i="27"/>
  <c r="O50" i="27"/>
  <c r="N48" i="27"/>
  <c r="N47" i="27" s="1"/>
  <c r="P179" i="27"/>
  <c r="Q45" i="27"/>
  <c r="J468" i="27"/>
  <c r="J467" i="27" s="1"/>
  <c r="J485" i="27" s="1"/>
  <c r="J422" i="27"/>
  <c r="J421" i="27" s="1"/>
  <c r="J420" i="27" s="1"/>
  <c r="J391" i="27"/>
  <c r="J390" i="27" s="1"/>
  <c r="J389" i="27" s="1"/>
  <c r="J303" i="27"/>
  <c r="J302" i="27" s="1"/>
  <c r="M195" i="27"/>
  <c r="M221" i="27" s="1"/>
  <c r="M235" i="27" s="1"/>
  <c r="M259" i="27" s="1"/>
  <c r="M293" i="27" s="1"/>
  <c r="M381" i="27" s="1"/>
  <c r="M409" i="27" s="1"/>
  <c r="M449" i="27" s="1"/>
  <c r="N169" i="27"/>
  <c r="O174" i="27"/>
  <c r="O224" i="27" s="1"/>
  <c r="O86" i="27"/>
  <c r="O64" i="27"/>
  <c r="O99" i="27" s="1"/>
  <c r="O122" i="27" s="1"/>
  <c r="P43" i="27"/>
  <c r="M213" i="27"/>
  <c r="M251" i="27" s="1"/>
  <c r="M272" i="27" s="1"/>
  <c r="M307" i="27" s="1"/>
  <c r="O158" i="27"/>
  <c r="P28" i="27"/>
  <c r="O70" i="27"/>
  <c r="N40" i="27"/>
  <c r="N57" i="27" s="1"/>
  <c r="O41" i="27"/>
  <c r="L128" i="27"/>
  <c r="L127" i="27" s="1"/>
  <c r="L137" i="27" s="1"/>
  <c r="N171" i="27"/>
  <c r="N170" i="27" s="1"/>
  <c r="M203" i="27"/>
  <c r="M241" i="27" s="1"/>
  <c r="M264" i="27" s="1"/>
  <c r="M298" i="27" s="1"/>
  <c r="N414" i="27"/>
  <c r="N386" i="27"/>
  <c r="N208" i="27"/>
  <c r="N223" i="27"/>
  <c r="N222" i="27" s="1"/>
  <c r="N200" i="27"/>
  <c r="N239" i="27" s="1"/>
  <c r="N263" i="27" s="1"/>
  <c r="N297" i="27" s="1"/>
  <c r="O161" i="27"/>
  <c r="O73" i="27"/>
  <c r="O108" i="27" s="1"/>
  <c r="P31" i="27"/>
  <c r="M227" i="27"/>
  <c r="M248" i="27" s="1"/>
  <c r="F302" i="27"/>
  <c r="F321" i="27" s="1"/>
  <c r="I412" i="27"/>
  <c r="I411" i="27" s="1"/>
  <c r="I410" i="27" s="1"/>
  <c r="I440" i="27" s="1"/>
  <c r="I384" i="27"/>
  <c r="I383" i="27" s="1"/>
  <c r="I382" i="27" s="1"/>
  <c r="I404" i="27" s="1"/>
  <c r="I295" i="27"/>
  <c r="P450" i="27"/>
  <c r="N186" i="27"/>
  <c r="N211" i="27" s="1"/>
  <c r="N249" i="27" s="1"/>
  <c r="O52" i="27"/>
  <c r="K304" i="27"/>
  <c r="K268" i="27"/>
  <c r="K267" i="27" s="1"/>
  <c r="O149" i="27"/>
  <c r="P22" i="27"/>
  <c r="O85" i="27"/>
  <c r="N215" i="27"/>
  <c r="N253" i="27" s="1"/>
  <c r="N274" i="27" s="1"/>
  <c r="N309" i="27" s="1"/>
  <c r="M57" i="27"/>
  <c r="N155" i="27"/>
  <c r="O25" i="27"/>
  <c r="K419" i="27"/>
  <c r="K416" i="27" s="1"/>
  <c r="K398" i="27"/>
  <c r="K397" i="27" s="1"/>
  <c r="N190" i="27"/>
  <c r="O56" i="27"/>
  <c r="O77" i="27" s="1"/>
  <c r="O112" i="27" s="1"/>
  <c r="O134" i="27" s="1"/>
  <c r="O154" i="27"/>
  <c r="O204" i="27" s="1"/>
  <c r="O242" i="27" s="1"/>
  <c r="O265" i="27" s="1"/>
  <c r="O299" i="27" s="1"/>
  <c r="P24" i="27"/>
  <c r="N67" i="27"/>
  <c r="N102" i="27" s="1"/>
  <c r="N125" i="27" s="1"/>
  <c r="N180" i="27"/>
  <c r="O46" i="27"/>
  <c r="N159" i="27"/>
  <c r="N209" i="27" s="1"/>
  <c r="N71" i="27"/>
  <c r="O29" i="27"/>
  <c r="N147" i="27"/>
  <c r="N20" i="27"/>
  <c r="N19" i="27" s="1"/>
  <c r="N36" i="27" s="1"/>
  <c r="O21" i="27"/>
  <c r="Q462" i="27"/>
  <c r="Q450" i="27" s="1"/>
  <c r="R463" i="27"/>
  <c r="M470" i="27"/>
  <c r="M424" i="27"/>
  <c r="M393" i="27"/>
  <c r="N105" i="27"/>
  <c r="N69" i="27"/>
  <c r="N68" i="27" s="1"/>
  <c r="N84" i="27"/>
  <c r="L415" i="27"/>
  <c r="L387" i="27"/>
  <c r="K369" i="27"/>
  <c r="D370" i="27"/>
  <c r="D369" i="27" s="1"/>
  <c r="M205" i="27"/>
  <c r="M243" i="27" s="1"/>
  <c r="M266" i="27" s="1"/>
  <c r="M300" i="27" s="1"/>
  <c r="N98" i="26"/>
  <c r="M60" i="26"/>
  <c r="M83" i="26" s="1"/>
  <c r="M95" i="26" s="1"/>
  <c r="M118" i="26" s="1"/>
  <c r="N39" i="26"/>
  <c r="M208" i="26"/>
  <c r="M157" i="26"/>
  <c r="M156" i="26" s="1"/>
  <c r="O172" i="26"/>
  <c r="P42" i="26"/>
  <c r="J304" i="26"/>
  <c r="J268" i="26"/>
  <c r="J267" i="26" s="1"/>
  <c r="AO451" i="26"/>
  <c r="M414" i="26"/>
  <c r="M386" i="26"/>
  <c r="N187" i="26"/>
  <c r="O53" i="26"/>
  <c r="K469" i="26"/>
  <c r="K423" i="26"/>
  <c r="K392" i="26"/>
  <c r="N162" i="26"/>
  <c r="N212" i="26" s="1"/>
  <c r="N250" i="26" s="1"/>
  <c r="N271" i="26" s="1"/>
  <c r="N306" i="26" s="1"/>
  <c r="N74" i="26"/>
  <c r="N109" i="26" s="1"/>
  <c r="N131" i="26" s="1"/>
  <c r="O32" i="26"/>
  <c r="M97" i="26"/>
  <c r="M96" i="26" s="1"/>
  <c r="M121" i="26"/>
  <c r="M120" i="26" s="1"/>
  <c r="M119" i="26" s="1"/>
  <c r="N155" i="26"/>
  <c r="O25" i="26"/>
  <c r="N41" i="26"/>
  <c r="M40" i="26"/>
  <c r="M57" i="26" s="1"/>
  <c r="N160" i="26"/>
  <c r="N88" i="26"/>
  <c r="N72" i="26"/>
  <c r="N107" i="26" s="1"/>
  <c r="O30" i="26"/>
  <c r="N180" i="26"/>
  <c r="O46" i="26"/>
  <c r="N67" i="26"/>
  <c r="N102" i="26" s="1"/>
  <c r="N125" i="26" s="1"/>
  <c r="L238" i="26"/>
  <c r="L197" i="26"/>
  <c r="L196" i="26" s="1"/>
  <c r="L472" i="26"/>
  <c r="L426" i="26"/>
  <c r="L395" i="26"/>
  <c r="N159" i="26"/>
  <c r="N71" i="26"/>
  <c r="N106" i="26" s="1"/>
  <c r="N130" i="26" s="1"/>
  <c r="O29" i="26"/>
  <c r="H440" i="26"/>
  <c r="N164" i="26"/>
  <c r="N76" i="26"/>
  <c r="N111" i="26" s="1"/>
  <c r="N133" i="26" s="1"/>
  <c r="O34" i="26"/>
  <c r="R225" i="26"/>
  <c r="R202" i="26"/>
  <c r="R150" i="26"/>
  <c r="M415" i="26"/>
  <c r="M387" i="26"/>
  <c r="L414" i="26"/>
  <c r="L386" i="26"/>
  <c r="N153" i="26"/>
  <c r="O23" i="26"/>
  <c r="L247" i="26"/>
  <c r="L270" i="26" s="1"/>
  <c r="L305" i="26" s="1"/>
  <c r="O174" i="26"/>
  <c r="O224" i="26" s="1"/>
  <c r="O86" i="26"/>
  <c r="P43" i="26"/>
  <c r="N179" i="26"/>
  <c r="O45" i="26"/>
  <c r="N66" i="26"/>
  <c r="N101" i="26" s="1"/>
  <c r="N124" i="26" s="1"/>
  <c r="I468" i="26"/>
  <c r="I467" i="26" s="1"/>
  <c r="I485" i="26" s="1"/>
  <c r="I422" i="26"/>
  <c r="I421" i="26" s="1"/>
  <c r="I420" i="26" s="1"/>
  <c r="I391" i="26"/>
  <c r="I390" i="26" s="1"/>
  <c r="I389" i="26" s="1"/>
  <c r="I303" i="26"/>
  <c r="I302" i="26" s="1"/>
  <c r="M470" i="26"/>
  <c r="M424" i="26"/>
  <c r="M393" i="26"/>
  <c r="T152" i="26"/>
  <c r="S151" i="26"/>
  <c r="O38" i="26"/>
  <c r="N59" i="26"/>
  <c r="N82" i="26" s="1"/>
  <c r="N94" i="26" s="1"/>
  <c r="N117" i="26" s="1"/>
  <c r="N149" i="26"/>
  <c r="N85" i="26"/>
  <c r="N84" i="26" s="1"/>
  <c r="O22" i="26"/>
  <c r="M87" i="26"/>
  <c r="O161" i="26"/>
  <c r="P31" i="26"/>
  <c r="N163" i="26"/>
  <c r="N213" i="26" s="1"/>
  <c r="N251" i="26" s="1"/>
  <c r="N272" i="26" s="1"/>
  <c r="N307" i="26" s="1"/>
  <c r="N75" i="26"/>
  <c r="N110" i="26" s="1"/>
  <c r="N132" i="26" s="1"/>
  <c r="O33" i="26"/>
  <c r="N64" i="26"/>
  <c r="N99" i="26" s="1"/>
  <c r="N122" i="26" s="1"/>
  <c r="O165" i="26"/>
  <c r="P35" i="26"/>
  <c r="L129" i="26"/>
  <c r="L128" i="26" s="1"/>
  <c r="L127" i="26" s="1"/>
  <c r="L104" i="26"/>
  <c r="L103" i="26" s="1"/>
  <c r="N147" i="26"/>
  <c r="N20" i="26"/>
  <c r="N19" i="26" s="1"/>
  <c r="N36" i="26" s="1"/>
  <c r="O21" i="26"/>
  <c r="M247" i="26"/>
  <c r="M270" i="26" s="1"/>
  <c r="M305" i="26" s="1"/>
  <c r="N188" i="26"/>
  <c r="O54" i="26"/>
  <c r="M308" i="26"/>
  <c r="F302" i="26"/>
  <c r="M90" i="26"/>
  <c r="I412" i="26"/>
  <c r="I411" i="26" s="1"/>
  <c r="I410" i="26" s="1"/>
  <c r="I440" i="26" s="1"/>
  <c r="I384" i="26"/>
  <c r="I383" i="26" s="1"/>
  <c r="I382" i="26" s="1"/>
  <c r="I404" i="26" s="1"/>
  <c r="I295" i="26"/>
  <c r="M228" i="26"/>
  <c r="M227" i="26" s="1"/>
  <c r="M248" i="26" s="1"/>
  <c r="M210" i="26"/>
  <c r="N189" i="26"/>
  <c r="O55" i="26"/>
  <c r="T177" i="26"/>
  <c r="S176" i="26"/>
  <c r="L413" i="26"/>
  <c r="L385" i="26"/>
  <c r="N158" i="26"/>
  <c r="N70" i="26"/>
  <c r="N27" i="26"/>
  <c r="N26" i="26" s="1"/>
  <c r="O28" i="26"/>
  <c r="L415" i="26"/>
  <c r="L387" i="26"/>
  <c r="N186" i="26"/>
  <c r="O52" i="26"/>
  <c r="M223" i="26"/>
  <c r="M222" i="26" s="1"/>
  <c r="M230" i="26" s="1"/>
  <c r="M200" i="26"/>
  <c r="M239" i="26" s="1"/>
  <c r="M263" i="26" s="1"/>
  <c r="M297" i="26" s="1"/>
  <c r="N178" i="26"/>
  <c r="N171" i="26" s="1"/>
  <c r="N170" i="26" s="1"/>
  <c r="N65" i="26"/>
  <c r="N100" i="26" s="1"/>
  <c r="N123" i="26" s="1"/>
  <c r="O44" i="26"/>
  <c r="M195" i="26"/>
  <c r="M221" i="26" s="1"/>
  <c r="M235" i="26" s="1"/>
  <c r="M259" i="26" s="1"/>
  <c r="M293" i="26" s="1"/>
  <c r="M381" i="26" s="1"/>
  <c r="M409" i="26" s="1"/>
  <c r="M449" i="26" s="1"/>
  <c r="N169" i="26"/>
  <c r="N211" i="26"/>
  <c r="N249" i="26" s="1"/>
  <c r="M213" i="26"/>
  <c r="M251" i="26" s="1"/>
  <c r="M272" i="26" s="1"/>
  <c r="M307" i="26" s="1"/>
  <c r="N215" i="26"/>
  <c r="N253" i="26" s="1"/>
  <c r="N274" i="26" s="1"/>
  <c r="N309" i="26" s="1"/>
  <c r="R226" i="26"/>
  <c r="R175" i="26"/>
  <c r="K373" i="26"/>
  <c r="D373" i="26"/>
  <c r="C369" i="26"/>
  <c r="J254" i="26"/>
  <c r="M198" i="26"/>
  <c r="M146" i="26"/>
  <c r="M145" i="26" s="1"/>
  <c r="M166" i="26" s="1"/>
  <c r="K262" i="26"/>
  <c r="K237" i="26"/>
  <c r="K236" i="26" s="1"/>
  <c r="M191" i="26"/>
  <c r="Q201" i="26"/>
  <c r="F321" i="26"/>
  <c r="Q450" i="26"/>
  <c r="O168" i="26"/>
  <c r="N194" i="26"/>
  <c r="N220" i="26" s="1"/>
  <c r="N234" i="26" s="1"/>
  <c r="N258" i="26" s="1"/>
  <c r="N292" i="26" s="1"/>
  <c r="N380" i="26" s="1"/>
  <c r="N408" i="26" s="1"/>
  <c r="N448" i="26" s="1"/>
  <c r="N184" i="26"/>
  <c r="O50" i="26"/>
  <c r="N190" i="26"/>
  <c r="O56" i="26"/>
  <c r="L137" i="26"/>
  <c r="K269" i="26"/>
  <c r="K245" i="26"/>
  <c r="K244" i="26" s="1"/>
  <c r="J296" i="26"/>
  <c r="J261" i="26"/>
  <c r="J260" i="26" s="1"/>
  <c r="J286" i="26" s="1"/>
  <c r="N185" i="26"/>
  <c r="N229" i="26" s="1"/>
  <c r="N89" i="26"/>
  <c r="O51" i="26"/>
  <c r="N183" i="26"/>
  <c r="N48" i="26"/>
  <c r="N47" i="26" s="1"/>
  <c r="O49" i="26"/>
  <c r="F442" i="26"/>
  <c r="M105" i="26"/>
  <c r="M69" i="26"/>
  <c r="M68" i="26" s="1"/>
  <c r="M78" i="26" s="1"/>
  <c r="F485" i="26"/>
  <c r="S463" i="26"/>
  <c r="R462" i="26"/>
  <c r="R450" i="26" s="1"/>
  <c r="N154" i="26"/>
  <c r="N204" i="26" s="1"/>
  <c r="N242" i="26" s="1"/>
  <c r="N265" i="26" s="1"/>
  <c r="N299" i="26" s="1"/>
  <c r="O24" i="26"/>
  <c r="M473" i="26"/>
  <c r="M427" i="26"/>
  <c r="M396" i="26"/>
  <c r="L113" i="26"/>
  <c r="L246" i="26"/>
  <c r="L207" i="26"/>
  <c r="L206" i="26" s="1"/>
  <c r="H389" i="26"/>
  <c r="H404" i="26" s="1"/>
  <c r="G440" i="26"/>
  <c r="G441" i="26" s="1"/>
  <c r="M415" i="25"/>
  <c r="M387" i="25"/>
  <c r="O186" i="25"/>
  <c r="P52" i="25"/>
  <c r="M308" i="25"/>
  <c r="AO459" i="25"/>
  <c r="L97" i="25"/>
  <c r="L96" i="25" s="1"/>
  <c r="L113" i="25" s="1"/>
  <c r="L121" i="25"/>
  <c r="L120" i="25" s="1"/>
  <c r="L119" i="25" s="1"/>
  <c r="L137" i="25" s="1"/>
  <c r="M470" i="25"/>
  <c r="M424" i="25"/>
  <c r="M393" i="25"/>
  <c r="N153" i="25"/>
  <c r="O23" i="25"/>
  <c r="N187" i="25"/>
  <c r="O53" i="25"/>
  <c r="S175" i="25"/>
  <c r="S226" i="25"/>
  <c r="N208" i="25"/>
  <c r="L413" i="25"/>
  <c r="L385" i="25"/>
  <c r="R240" i="25"/>
  <c r="M307" i="25"/>
  <c r="O154" i="25"/>
  <c r="P24" i="25"/>
  <c r="O155" i="25"/>
  <c r="P25" i="25"/>
  <c r="M203" i="25"/>
  <c r="M241" i="25" s="1"/>
  <c r="M264" i="25" s="1"/>
  <c r="M298" i="25" s="1"/>
  <c r="M246" i="25"/>
  <c r="M207" i="25"/>
  <c r="M206" i="25" s="1"/>
  <c r="U177" i="25"/>
  <c r="T176" i="25"/>
  <c r="J296" i="25"/>
  <c r="J261" i="25"/>
  <c r="J260" i="25" s="1"/>
  <c r="J286" i="25" s="1"/>
  <c r="O160" i="25"/>
  <c r="O88" i="25"/>
  <c r="O72" i="25"/>
  <c r="O107" i="25" s="1"/>
  <c r="P30" i="25"/>
  <c r="L472" i="25"/>
  <c r="L426" i="25"/>
  <c r="L395" i="25"/>
  <c r="K369" i="25"/>
  <c r="D370" i="25"/>
  <c r="Q165" i="25"/>
  <c r="R35" i="25"/>
  <c r="N185" i="25"/>
  <c r="N229" i="25" s="1"/>
  <c r="N89" i="25"/>
  <c r="N87" i="25" s="1"/>
  <c r="O51" i="25"/>
  <c r="F302" i="25"/>
  <c r="L269" i="25"/>
  <c r="L245" i="25"/>
  <c r="L244" i="25" s="1"/>
  <c r="O159" i="25"/>
  <c r="P29" i="25"/>
  <c r="N72" i="25"/>
  <c r="N107" i="25" s="1"/>
  <c r="N161" i="25"/>
  <c r="N211" i="25" s="1"/>
  <c r="N249" i="25" s="1"/>
  <c r="N73" i="25"/>
  <c r="N108" i="25" s="1"/>
  <c r="O31" i="25"/>
  <c r="AQ451" i="25"/>
  <c r="J468" i="25"/>
  <c r="J467" i="25" s="1"/>
  <c r="J485" i="25" s="1"/>
  <c r="J422" i="25"/>
  <c r="J421" i="25" s="1"/>
  <c r="J420" i="25" s="1"/>
  <c r="J391" i="25"/>
  <c r="J390" i="25" s="1"/>
  <c r="J389" i="25" s="1"/>
  <c r="J303" i="25"/>
  <c r="J302" i="25" s="1"/>
  <c r="N180" i="25"/>
  <c r="N205" i="25" s="1"/>
  <c r="N243" i="25" s="1"/>
  <c r="N266" i="25" s="1"/>
  <c r="N300" i="25" s="1"/>
  <c r="O46" i="25"/>
  <c r="N67" i="25"/>
  <c r="N102" i="25" s="1"/>
  <c r="N125" i="25" s="1"/>
  <c r="M414" i="25"/>
  <c r="M386" i="25"/>
  <c r="K419" i="25"/>
  <c r="K416" i="25" s="1"/>
  <c r="K398" i="25"/>
  <c r="K397" i="25" s="1"/>
  <c r="K304" i="25"/>
  <c r="K268" i="25"/>
  <c r="K267" i="25" s="1"/>
  <c r="F442" i="25"/>
  <c r="L238" i="25"/>
  <c r="L197" i="25"/>
  <c r="L196" i="25" s="1"/>
  <c r="L216" i="25" s="1"/>
  <c r="O163" i="25"/>
  <c r="P33" i="25"/>
  <c r="G321" i="25"/>
  <c r="M195" i="25"/>
  <c r="M221" i="25" s="1"/>
  <c r="M235" i="25" s="1"/>
  <c r="M259" i="25" s="1"/>
  <c r="M293" i="25" s="1"/>
  <c r="M381" i="25" s="1"/>
  <c r="M409" i="25" s="1"/>
  <c r="M449" i="25" s="1"/>
  <c r="N169" i="25"/>
  <c r="O183" i="25"/>
  <c r="P49" i="25"/>
  <c r="D373" i="25"/>
  <c r="O190" i="25"/>
  <c r="O215" i="25" s="1"/>
  <c r="O253" i="25" s="1"/>
  <c r="O274" i="25" s="1"/>
  <c r="P56" i="25"/>
  <c r="O77" i="25"/>
  <c r="O112" i="25" s="1"/>
  <c r="O134" i="25" s="1"/>
  <c r="G404" i="25"/>
  <c r="M210" i="25"/>
  <c r="M69" i="25"/>
  <c r="M68" i="25" s="1"/>
  <c r="N210" i="25"/>
  <c r="N228" i="25"/>
  <c r="N227" i="25" s="1"/>
  <c r="N248" i="25" s="1"/>
  <c r="O147" i="25"/>
  <c r="P21" i="25"/>
  <c r="O20" i="25"/>
  <c r="O19" i="25" s="1"/>
  <c r="O36" i="25" s="1"/>
  <c r="N149" i="25"/>
  <c r="N85" i="25"/>
  <c r="N84" i="25" s="1"/>
  <c r="O22" i="25"/>
  <c r="N64" i="25"/>
  <c r="N99" i="25" s="1"/>
  <c r="N122" i="25" s="1"/>
  <c r="N172" i="25"/>
  <c r="N63" i="25"/>
  <c r="O42" i="25"/>
  <c r="O164" i="25"/>
  <c r="P34" i="25"/>
  <c r="F321" i="25"/>
  <c r="N309" i="25"/>
  <c r="F485" i="25"/>
  <c r="G440" i="25"/>
  <c r="G441" i="25" s="1"/>
  <c r="M227" i="25"/>
  <c r="M248" i="25" s="1"/>
  <c r="O162" i="25"/>
  <c r="O74" i="25"/>
  <c r="O109" i="25" s="1"/>
  <c r="O131" i="25" s="1"/>
  <c r="P32" i="25"/>
  <c r="N184" i="25"/>
  <c r="N182" i="25" s="1"/>
  <c r="N181" i="25" s="1"/>
  <c r="O50" i="25"/>
  <c r="O48" i="25" s="1"/>
  <c r="O47" i="25" s="1"/>
  <c r="M129" i="25"/>
  <c r="M128" i="25" s="1"/>
  <c r="M127" i="25" s="1"/>
  <c r="M104" i="25"/>
  <c r="M103" i="25" s="1"/>
  <c r="O158" i="25"/>
  <c r="O70" i="25"/>
  <c r="O27" i="25"/>
  <c r="O26" i="25" s="1"/>
  <c r="P28" i="25"/>
  <c r="N188" i="25"/>
  <c r="N213" i="25" s="1"/>
  <c r="N251" i="25" s="1"/>
  <c r="N272" i="25" s="1"/>
  <c r="N307" i="25" s="1"/>
  <c r="O54" i="25"/>
  <c r="N20" i="25"/>
  <c r="N19" i="25" s="1"/>
  <c r="S225" i="25"/>
  <c r="S202" i="25"/>
  <c r="S240" i="25" s="1"/>
  <c r="S150" i="25"/>
  <c r="S201" i="25" s="1"/>
  <c r="M223" i="25"/>
  <c r="M222" i="25" s="1"/>
  <c r="M200" i="25"/>
  <c r="M239" i="25" s="1"/>
  <c r="M263" i="25" s="1"/>
  <c r="M297" i="25" s="1"/>
  <c r="M98" i="25"/>
  <c r="M62" i="25"/>
  <c r="M61" i="25" s="1"/>
  <c r="N178" i="25"/>
  <c r="O44" i="25"/>
  <c r="N65" i="25"/>
  <c r="N100" i="25" s="1"/>
  <c r="N123" i="25" s="1"/>
  <c r="Q450" i="25"/>
  <c r="N168" i="25"/>
  <c r="M194" i="25"/>
  <c r="M220" i="25" s="1"/>
  <c r="M234" i="25" s="1"/>
  <c r="M258" i="25" s="1"/>
  <c r="M292" i="25" s="1"/>
  <c r="M380" i="25" s="1"/>
  <c r="M408" i="25" s="1"/>
  <c r="M448" i="25" s="1"/>
  <c r="N179" i="25"/>
  <c r="N204" i="25" s="1"/>
  <c r="N242" i="25" s="1"/>
  <c r="N265" i="25" s="1"/>
  <c r="N299" i="25" s="1"/>
  <c r="N66" i="25"/>
  <c r="N101" i="25" s="1"/>
  <c r="N124" i="25" s="1"/>
  <c r="O45" i="25"/>
  <c r="M59" i="25"/>
  <c r="M82" i="25" s="1"/>
  <c r="M94" i="25" s="1"/>
  <c r="M117" i="25" s="1"/>
  <c r="N38" i="25"/>
  <c r="M60" i="25"/>
  <c r="M83" i="25" s="1"/>
  <c r="M95" i="25" s="1"/>
  <c r="M118" i="25" s="1"/>
  <c r="N39" i="25"/>
  <c r="Q174" i="25"/>
  <c r="Q224" i="25" s="1"/>
  <c r="Q86" i="25"/>
  <c r="R43" i="25"/>
  <c r="N27" i="25"/>
  <c r="N26" i="25" s="1"/>
  <c r="N198" i="25"/>
  <c r="N146" i="25"/>
  <c r="N145" i="25" s="1"/>
  <c r="U152" i="25"/>
  <c r="T151" i="25"/>
  <c r="M90" i="25"/>
  <c r="M191" i="25"/>
  <c r="L78" i="25"/>
  <c r="N214" i="25"/>
  <c r="N252" i="25" s="1"/>
  <c r="N273" i="25" s="1"/>
  <c r="R462" i="25"/>
  <c r="R450" i="25" s="1"/>
  <c r="S463" i="25"/>
  <c r="K262" i="25"/>
  <c r="K237" i="25"/>
  <c r="K236" i="25" s="1"/>
  <c r="K254" i="25" s="1"/>
  <c r="N212" i="25"/>
  <c r="N250" i="25" s="1"/>
  <c r="N271" i="25" s="1"/>
  <c r="N306" i="25" s="1"/>
  <c r="N40" i="25"/>
  <c r="N57" i="25" s="1"/>
  <c r="O41" i="25"/>
  <c r="M198" i="25"/>
  <c r="N105" i="25"/>
  <c r="N69" i="25"/>
  <c r="N68" i="25" s="1"/>
  <c r="N189" i="25"/>
  <c r="O55" i="25"/>
  <c r="G441" i="24"/>
  <c r="F442" i="24"/>
  <c r="O154" i="24"/>
  <c r="O204" i="24" s="1"/>
  <c r="O242" i="24" s="1"/>
  <c r="O265" i="24" s="1"/>
  <c r="P24" i="24"/>
  <c r="P183" i="24"/>
  <c r="Q49" i="24"/>
  <c r="N208" i="24"/>
  <c r="M308" i="24"/>
  <c r="M194" i="24"/>
  <c r="M220" i="24" s="1"/>
  <c r="M234" i="24" s="1"/>
  <c r="M258" i="24" s="1"/>
  <c r="M292" i="24" s="1"/>
  <c r="M380" i="24" s="1"/>
  <c r="M408" i="24" s="1"/>
  <c r="M448" i="24" s="1"/>
  <c r="N168" i="24"/>
  <c r="P187" i="24"/>
  <c r="Q53" i="24"/>
  <c r="N180" i="24"/>
  <c r="O46" i="24"/>
  <c r="N67" i="24"/>
  <c r="N102" i="24" s="1"/>
  <c r="N125" i="24" s="1"/>
  <c r="AQ451" i="24"/>
  <c r="N106" i="24"/>
  <c r="N130" i="24" s="1"/>
  <c r="M223" i="24"/>
  <c r="M222" i="24" s="1"/>
  <c r="M200" i="24"/>
  <c r="M239" i="24" s="1"/>
  <c r="M263" i="24" s="1"/>
  <c r="M297" i="24" s="1"/>
  <c r="K469" i="24"/>
  <c r="K423" i="24"/>
  <c r="K392" i="24"/>
  <c r="K296" i="24"/>
  <c r="K261" i="24"/>
  <c r="K260" i="24" s="1"/>
  <c r="M246" i="24"/>
  <c r="M207" i="24"/>
  <c r="M206" i="24" s="1"/>
  <c r="O159" i="24"/>
  <c r="P29" i="24"/>
  <c r="M40" i="24"/>
  <c r="M57" i="24" s="1"/>
  <c r="N41" i="24"/>
  <c r="N153" i="24"/>
  <c r="O23" i="24"/>
  <c r="L137" i="24"/>
  <c r="R225" i="24"/>
  <c r="R202" i="24"/>
  <c r="R150" i="24"/>
  <c r="O147" i="24"/>
  <c r="P21" i="24"/>
  <c r="N209" i="24"/>
  <c r="N186" i="24"/>
  <c r="O52" i="24"/>
  <c r="N190" i="24"/>
  <c r="N215" i="24" s="1"/>
  <c r="N253" i="24" s="1"/>
  <c r="N274" i="24" s="1"/>
  <c r="N309" i="24" s="1"/>
  <c r="O56" i="24"/>
  <c r="L262" i="24"/>
  <c r="L237" i="24"/>
  <c r="L236" i="24" s="1"/>
  <c r="M60" i="24"/>
  <c r="M83" i="24" s="1"/>
  <c r="M95" i="24" s="1"/>
  <c r="M118" i="24" s="1"/>
  <c r="N39" i="24"/>
  <c r="N161" i="24"/>
  <c r="N211" i="24" s="1"/>
  <c r="N249" i="24" s="1"/>
  <c r="N73" i="24"/>
  <c r="N108" i="24" s="1"/>
  <c r="O31" i="24"/>
  <c r="M227" i="24"/>
  <c r="M248" i="24" s="1"/>
  <c r="O163" i="24"/>
  <c r="O213" i="24" s="1"/>
  <c r="O251" i="24" s="1"/>
  <c r="O272" i="24" s="1"/>
  <c r="O75" i="24"/>
  <c r="O110" i="24" s="1"/>
  <c r="O132" i="24" s="1"/>
  <c r="P33" i="24"/>
  <c r="N155" i="24"/>
  <c r="N205" i="24" s="1"/>
  <c r="N243" i="24" s="1"/>
  <c r="N266" i="24" s="1"/>
  <c r="N300" i="24" s="1"/>
  <c r="O25" i="24"/>
  <c r="L113" i="24"/>
  <c r="T152" i="24"/>
  <c r="S151" i="24"/>
  <c r="N20" i="24"/>
  <c r="N19" i="24" s="1"/>
  <c r="O172" i="24"/>
  <c r="O63" i="24"/>
  <c r="P42" i="24"/>
  <c r="N414" i="24"/>
  <c r="N386" i="24"/>
  <c r="M205" i="24"/>
  <c r="M243" i="24" s="1"/>
  <c r="M266" i="24" s="1"/>
  <c r="M300" i="24" s="1"/>
  <c r="M170" i="24"/>
  <c r="M191" i="24" s="1"/>
  <c r="N198" i="24"/>
  <c r="O160" i="24"/>
  <c r="O88" i="24"/>
  <c r="P30" i="24"/>
  <c r="K304" i="24"/>
  <c r="K268" i="24"/>
  <c r="K267" i="24" s="1"/>
  <c r="N98" i="24"/>
  <c r="P179" i="24"/>
  <c r="Q45" i="24"/>
  <c r="P66" i="24"/>
  <c r="P101" i="24" s="1"/>
  <c r="P124" i="24" s="1"/>
  <c r="M146" i="24"/>
  <c r="M145" i="24" s="1"/>
  <c r="O158" i="24"/>
  <c r="O70" i="24"/>
  <c r="P28" i="24"/>
  <c r="O27" i="24"/>
  <c r="O26" i="24" s="1"/>
  <c r="F485" i="24"/>
  <c r="O162" i="24"/>
  <c r="O212" i="24" s="1"/>
  <c r="O250" i="24" s="1"/>
  <c r="O271" i="24" s="1"/>
  <c r="O74" i="24"/>
  <c r="O109" i="24" s="1"/>
  <c r="O131" i="24" s="1"/>
  <c r="P32" i="24"/>
  <c r="L415" i="24"/>
  <c r="L387" i="24"/>
  <c r="N307" i="24"/>
  <c r="M62" i="24"/>
  <c r="M61" i="24" s="1"/>
  <c r="M78" i="24" s="1"/>
  <c r="T177" i="24"/>
  <c r="S176" i="24"/>
  <c r="O164" i="24"/>
  <c r="P34" i="24"/>
  <c r="N184" i="24"/>
  <c r="O50" i="24"/>
  <c r="O71" i="24" s="1"/>
  <c r="N48" i="24"/>
  <c r="N47" i="24" s="1"/>
  <c r="N178" i="24"/>
  <c r="N171" i="24" s="1"/>
  <c r="N170" i="24" s="1"/>
  <c r="O44" i="24"/>
  <c r="N65" i="24"/>
  <c r="N100" i="24" s="1"/>
  <c r="N123" i="24" s="1"/>
  <c r="I413" i="24"/>
  <c r="I411" i="24" s="1"/>
  <c r="I410" i="24" s="1"/>
  <c r="I440" i="24" s="1"/>
  <c r="I385" i="24"/>
  <c r="I383" i="24" s="1"/>
  <c r="I382" i="24" s="1"/>
  <c r="I404" i="24" s="1"/>
  <c r="I295" i="24"/>
  <c r="O66" i="24"/>
  <c r="O101" i="24" s="1"/>
  <c r="O124" i="24" s="1"/>
  <c r="R462" i="24"/>
  <c r="R450" i="24" s="1"/>
  <c r="S463" i="24"/>
  <c r="M238" i="24"/>
  <c r="M197" i="24"/>
  <c r="M196" i="24" s="1"/>
  <c r="M216" i="24" s="1"/>
  <c r="N27" i="24"/>
  <c r="N26" i="24" s="1"/>
  <c r="J412" i="24"/>
  <c r="J411" i="24" s="1"/>
  <c r="J410" i="24" s="1"/>
  <c r="J440" i="24" s="1"/>
  <c r="J384" i="24"/>
  <c r="J383" i="24" s="1"/>
  <c r="J382" i="24" s="1"/>
  <c r="J295" i="24"/>
  <c r="J294" i="24" s="1"/>
  <c r="M473" i="24"/>
  <c r="M427" i="24"/>
  <c r="M396" i="24"/>
  <c r="J468" i="24"/>
  <c r="J467" i="24" s="1"/>
  <c r="J485" i="24" s="1"/>
  <c r="J422" i="24"/>
  <c r="J421" i="24" s="1"/>
  <c r="J420" i="24" s="1"/>
  <c r="J391" i="24"/>
  <c r="J390" i="24" s="1"/>
  <c r="J389" i="24" s="1"/>
  <c r="J303" i="24"/>
  <c r="J302" i="24" s="1"/>
  <c r="M97" i="24"/>
  <c r="M96" i="24" s="1"/>
  <c r="M121" i="24"/>
  <c r="M120" i="24" s="1"/>
  <c r="M119" i="24" s="1"/>
  <c r="O174" i="24"/>
  <c r="O224" i="24" s="1"/>
  <c r="O86" i="24"/>
  <c r="P43" i="24"/>
  <c r="M195" i="24"/>
  <c r="M221" i="24" s="1"/>
  <c r="M235" i="24" s="1"/>
  <c r="M259" i="24" s="1"/>
  <c r="M293" i="24" s="1"/>
  <c r="M381" i="24" s="1"/>
  <c r="M409" i="24" s="1"/>
  <c r="M449" i="24" s="1"/>
  <c r="N169" i="24"/>
  <c r="R226" i="24"/>
  <c r="R175" i="24"/>
  <c r="N149" i="24"/>
  <c r="N85" i="24"/>
  <c r="N84" i="24" s="1"/>
  <c r="O22" i="24"/>
  <c r="O20" i="24" s="1"/>
  <c r="O19" i="24" s="1"/>
  <c r="O36" i="24" s="1"/>
  <c r="F302" i="24"/>
  <c r="F321" i="24" s="1"/>
  <c r="M129" i="24"/>
  <c r="M128" i="24" s="1"/>
  <c r="M104" i="24"/>
  <c r="M103" i="24" s="1"/>
  <c r="AO459" i="24"/>
  <c r="N105" i="24"/>
  <c r="N69" i="24"/>
  <c r="N68" i="24" s="1"/>
  <c r="P38" i="24"/>
  <c r="O59" i="24"/>
  <c r="O82" i="24" s="1"/>
  <c r="O94" i="24" s="1"/>
  <c r="O117" i="24" s="1"/>
  <c r="R188" i="24"/>
  <c r="S54" i="24"/>
  <c r="N306" i="24"/>
  <c r="N185" i="24"/>
  <c r="N229" i="24" s="1"/>
  <c r="N89" i="24"/>
  <c r="N87" i="24" s="1"/>
  <c r="O51" i="24"/>
  <c r="M127" i="24"/>
  <c r="L413" i="24"/>
  <c r="L385" i="24"/>
  <c r="O165" i="24"/>
  <c r="O77" i="24"/>
  <c r="O112" i="24" s="1"/>
  <c r="O134" i="24" s="1"/>
  <c r="P35" i="24"/>
  <c r="N228" i="24"/>
  <c r="M90" i="24"/>
  <c r="L269" i="24"/>
  <c r="L245" i="24"/>
  <c r="L244" i="24" s="1"/>
  <c r="N189" i="24"/>
  <c r="N214" i="24" s="1"/>
  <c r="N252" i="24" s="1"/>
  <c r="N273" i="24" s="1"/>
  <c r="O55" i="24"/>
  <c r="K254" i="24"/>
  <c r="M157" i="24"/>
  <c r="M156" i="24" s="1"/>
  <c r="L472" i="24"/>
  <c r="L426" i="24"/>
  <c r="L395" i="24"/>
  <c r="Q8" i="45"/>
  <c r="Q16" i="45" s="1"/>
  <c r="O39" i="45"/>
  <c r="J16" i="45"/>
  <c r="O16" i="45"/>
  <c r="O105" i="35" l="1"/>
  <c r="M245" i="35"/>
  <c r="M244" i="35" s="1"/>
  <c r="M269" i="35"/>
  <c r="O185" i="35"/>
  <c r="O89" i="35"/>
  <c r="O87" i="35" s="1"/>
  <c r="P51" i="35"/>
  <c r="O72" i="35"/>
  <c r="O107" i="35" s="1"/>
  <c r="M191" i="35"/>
  <c r="N90" i="35"/>
  <c r="O189" i="35"/>
  <c r="O214" i="35" s="1"/>
  <c r="O252" i="35" s="1"/>
  <c r="O273" i="35" s="1"/>
  <c r="P55" i="35"/>
  <c r="O76" i="35"/>
  <c r="O111" i="35" s="1"/>
  <c r="O133" i="35" s="1"/>
  <c r="P159" i="35"/>
  <c r="Q29" i="35"/>
  <c r="N98" i="35"/>
  <c r="N62" i="35"/>
  <c r="N61" i="35" s="1"/>
  <c r="N215" i="35"/>
  <c r="N253" i="35" s="1"/>
  <c r="N274" i="35" s="1"/>
  <c r="N309" i="35" s="1"/>
  <c r="P172" i="35"/>
  <c r="Q42" i="35"/>
  <c r="S240" i="35"/>
  <c r="Q41" i="35"/>
  <c r="N194" i="35"/>
  <c r="N220" i="35" s="1"/>
  <c r="N234" i="35" s="1"/>
  <c r="N258" i="35" s="1"/>
  <c r="N292" i="35" s="1"/>
  <c r="N380" i="35" s="1"/>
  <c r="N408" i="35" s="1"/>
  <c r="N448" i="35" s="1"/>
  <c r="O168" i="35"/>
  <c r="M472" i="35"/>
  <c r="M395" i="35"/>
  <c r="M426" i="35"/>
  <c r="O190" i="35"/>
  <c r="P56" i="35"/>
  <c r="N223" i="35"/>
  <c r="N222" i="35" s="1"/>
  <c r="N200" i="35"/>
  <c r="N239" i="35" s="1"/>
  <c r="N263" i="35" s="1"/>
  <c r="N297" i="35" s="1"/>
  <c r="I294" i="35"/>
  <c r="I321" i="35" s="1"/>
  <c r="N308" i="35"/>
  <c r="N213" i="35"/>
  <c r="N251" i="35" s="1"/>
  <c r="N272" i="35" s="1"/>
  <c r="N307" i="35" s="1"/>
  <c r="O106" i="35"/>
  <c r="O130" i="35" s="1"/>
  <c r="O147" i="35"/>
  <c r="P21" i="35"/>
  <c r="O20" i="35"/>
  <c r="O19" i="35" s="1"/>
  <c r="O36" i="35" s="1"/>
  <c r="N157" i="35"/>
  <c r="N156" i="35" s="1"/>
  <c r="N182" i="35"/>
  <c r="N181" i="35" s="1"/>
  <c r="O63" i="35"/>
  <c r="N69" i="35"/>
  <c r="N68" i="35" s="1"/>
  <c r="Q164" i="35"/>
  <c r="R34" i="35"/>
  <c r="J412" i="35"/>
  <c r="J411" i="35" s="1"/>
  <c r="J410" i="35" s="1"/>
  <c r="J440" i="35" s="1"/>
  <c r="J384" i="35"/>
  <c r="J383" i="35" s="1"/>
  <c r="J382" i="35" s="1"/>
  <c r="J404" i="35" s="1"/>
  <c r="J295" i="35"/>
  <c r="J294" i="35" s="1"/>
  <c r="J321" i="35" s="1"/>
  <c r="H441" i="35"/>
  <c r="G442" i="35"/>
  <c r="N229" i="35"/>
  <c r="N227" i="35" s="1"/>
  <c r="N248" i="35" s="1"/>
  <c r="N210" i="35"/>
  <c r="M413" i="35"/>
  <c r="M385" i="35"/>
  <c r="N246" i="35"/>
  <c r="N207" i="35"/>
  <c r="N206" i="35" s="1"/>
  <c r="N129" i="35"/>
  <c r="M469" i="35"/>
  <c r="M423" i="35"/>
  <c r="M392" i="35"/>
  <c r="M137" i="35"/>
  <c r="O187" i="35"/>
  <c r="O212" i="35" s="1"/>
  <c r="O250" i="35" s="1"/>
  <c r="O271" i="35" s="1"/>
  <c r="O306" i="35" s="1"/>
  <c r="P53" i="35"/>
  <c r="O74" i="35"/>
  <c r="O109" i="35" s="1"/>
  <c r="O131" i="35" s="1"/>
  <c r="N306" i="35"/>
  <c r="O161" i="35"/>
  <c r="O211" i="35" s="1"/>
  <c r="O249" i="35" s="1"/>
  <c r="O73" i="35"/>
  <c r="O108" i="35" s="1"/>
  <c r="P31" i="35"/>
  <c r="M471" i="35"/>
  <c r="M425" i="35"/>
  <c r="M394" i="35"/>
  <c r="Q160" i="35"/>
  <c r="Q88" i="35"/>
  <c r="R30" i="35"/>
  <c r="O179" i="35"/>
  <c r="P45" i="35"/>
  <c r="O66" i="35"/>
  <c r="O101" i="35" s="1"/>
  <c r="O124" i="35" s="1"/>
  <c r="N300" i="35"/>
  <c r="N198" i="35"/>
  <c r="N146" i="35"/>
  <c r="N145" i="35" s="1"/>
  <c r="N166" i="35" s="1"/>
  <c r="M113" i="35"/>
  <c r="S462" i="35"/>
  <c r="S450" i="35" s="1"/>
  <c r="T463" i="35"/>
  <c r="O178" i="35"/>
  <c r="P44" i="35"/>
  <c r="O65" i="35"/>
  <c r="O100" i="35" s="1"/>
  <c r="O123" i="35" s="1"/>
  <c r="N191" i="35"/>
  <c r="L262" i="35"/>
  <c r="L237" i="35"/>
  <c r="L236" i="35" s="1"/>
  <c r="P155" i="35"/>
  <c r="Q25" i="35"/>
  <c r="L269" i="35"/>
  <c r="L245" i="35"/>
  <c r="L244" i="35" s="1"/>
  <c r="K304" i="35"/>
  <c r="K268" i="35"/>
  <c r="K267" i="35" s="1"/>
  <c r="O174" i="35"/>
  <c r="O224" i="35" s="1"/>
  <c r="O86" i="35"/>
  <c r="O64" i="35"/>
  <c r="O99" i="35" s="1"/>
  <c r="O122" i="35" s="1"/>
  <c r="P43" i="35"/>
  <c r="O27" i="35"/>
  <c r="O26" i="35" s="1"/>
  <c r="O186" i="35"/>
  <c r="P52" i="35"/>
  <c r="N60" i="35"/>
  <c r="N83" i="35" s="1"/>
  <c r="N95" i="35" s="1"/>
  <c r="N118" i="35" s="1"/>
  <c r="O39" i="35"/>
  <c r="R450" i="35"/>
  <c r="T225" i="35"/>
  <c r="T202" i="35"/>
  <c r="T150" i="35"/>
  <c r="T201" i="35" s="1"/>
  <c r="O205" i="35"/>
  <c r="O243" i="35" s="1"/>
  <c r="O266" i="35" s="1"/>
  <c r="O300" i="35" s="1"/>
  <c r="P158" i="35"/>
  <c r="Q28" i="35"/>
  <c r="U226" i="35"/>
  <c r="U175" i="35"/>
  <c r="M197" i="35"/>
  <c r="M196" i="35" s="1"/>
  <c r="M216" i="35" s="1"/>
  <c r="M238" i="35"/>
  <c r="O153" i="35"/>
  <c r="O203" i="35" s="1"/>
  <c r="O241" i="35" s="1"/>
  <c r="O264" i="35" s="1"/>
  <c r="P23" i="35"/>
  <c r="N106" i="35"/>
  <c r="N130" i="35" s="1"/>
  <c r="P228" i="35"/>
  <c r="AP451" i="35"/>
  <c r="O165" i="35"/>
  <c r="O215" i="35" s="1"/>
  <c r="O253" i="35" s="1"/>
  <c r="O274" i="35" s="1"/>
  <c r="O77" i="35"/>
  <c r="O112" i="35" s="1"/>
  <c r="O134" i="35" s="1"/>
  <c r="P35" i="35"/>
  <c r="V152" i="35"/>
  <c r="U151" i="35"/>
  <c r="O154" i="35"/>
  <c r="O204" i="35" s="1"/>
  <c r="O242" i="35" s="1"/>
  <c r="O265" i="35" s="1"/>
  <c r="O299" i="35" s="1"/>
  <c r="P24" i="35"/>
  <c r="K296" i="35"/>
  <c r="K261" i="35"/>
  <c r="K260" i="35" s="1"/>
  <c r="K286" i="35" s="1"/>
  <c r="O180" i="35"/>
  <c r="P46" i="35"/>
  <c r="O67" i="35"/>
  <c r="O102" i="35" s="1"/>
  <c r="O125" i="35" s="1"/>
  <c r="W177" i="35"/>
  <c r="V176" i="35"/>
  <c r="O188" i="35"/>
  <c r="P54" i="35"/>
  <c r="Q162" i="35"/>
  <c r="R32" i="35"/>
  <c r="N298" i="35"/>
  <c r="O149" i="35"/>
  <c r="O85" i="35"/>
  <c r="O84" i="35" s="1"/>
  <c r="O90" i="35" s="1"/>
  <c r="P22" i="35"/>
  <c r="O184" i="35"/>
  <c r="O209" i="35" s="1"/>
  <c r="P50" i="35"/>
  <c r="O163" i="35"/>
  <c r="O213" i="35" s="1"/>
  <c r="O251" i="35" s="1"/>
  <c r="O272" i="35" s="1"/>
  <c r="O307" i="35" s="1"/>
  <c r="O75" i="35"/>
  <c r="O110" i="35" s="1"/>
  <c r="O132" i="35" s="1"/>
  <c r="P33" i="35"/>
  <c r="P27" i="35" s="1"/>
  <c r="P26" i="35" s="1"/>
  <c r="O59" i="35"/>
  <c r="O82" i="35" s="1"/>
  <c r="O94" i="35" s="1"/>
  <c r="O117" i="35" s="1"/>
  <c r="P38" i="35"/>
  <c r="O183" i="35"/>
  <c r="P49" i="35"/>
  <c r="O48" i="35"/>
  <c r="O47" i="35" s="1"/>
  <c r="O57" i="35" s="1"/>
  <c r="N204" i="35"/>
  <c r="N242" i="35" s="1"/>
  <c r="N265" i="35" s="1"/>
  <c r="N299" i="35" s="1"/>
  <c r="O195" i="35"/>
  <c r="O221" i="35" s="1"/>
  <c r="O235" i="35" s="1"/>
  <c r="O259" i="35" s="1"/>
  <c r="O293" i="35" s="1"/>
  <c r="O381" i="35" s="1"/>
  <c r="O409" i="35" s="1"/>
  <c r="O449" i="35" s="1"/>
  <c r="P169" i="35"/>
  <c r="O157" i="35"/>
  <c r="O156" i="35" s="1"/>
  <c r="O308" i="34"/>
  <c r="I294" i="34"/>
  <c r="I321" i="34" s="1"/>
  <c r="P189" i="34"/>
  <c r="Q55" i="34"/>
  <c r="N195" i="34"/>
  <c r="N221" i="34" s="1"/>
  <c r="N235" i="34" s="1"/>
  <c r="N259" i="34" s="1"/>
  <c r="N293" i="34" s="1"/>
  <c r="N381" i="34" s="1"/>
  <c r="N409" i="34" s="1"/>
  <c r="N449" i="34" s="1"/>
  <c r="O169" i="34"/>
  <c r="N414" i="34"/>
  <c r="N386" i="34"/>
  <c r="U177" i="34"/>
  <c r="T176" i="34"/>
  <c r="Q149" i="34"/>
  <c r="Q85" i="34"/>
  <c r="Q84" i="34" s="1"/>
  <c r="R22" i="34"/>
  <c r="Q64" i="34"/>
  <c r="Q99" i="34" s="1"/>
  <c r="Q122" i="34" s="1"/>
  <c r="P184" i="34"/>
  <c r="Q50" i="34"/>
  <c r="M238" i="34"/>
  <c r="M197" i="34"/>
  <c r="M196" i="34" s="1"/>
  <c r="O147" i="34"/>
  <c r="O20" i="34"/>
  <c r="O19" i="34" s="1"/>
  <c r="P21" i="34"/>
  <c r="O63" i="34"/>
  <c r="N415" i="34"/>
  <c r="N387" i="34"/>
  <c r="P179" i="34"/>
  <c r="Q45" i="34"/>
  <c r="P59" i="34"/>
  <c r="P82" i="34" s="1"/>
  <c r="P94" i="34" s="1"/>
  <c r="P117" i="34" s="1"/>
  <c r="Q38" i="34"/>
  <c r="P180" i="34"/>
  <c r="Q46" i="34"/>
  <c r="P187" i="34"/>
  <c r="Q53" i="34"/>
  <c r="O40" i="34"/>
  <c r="O57" i="34" s="1"/>
  <c r="P41" i="34"/>
  <c r="J412" i="34"/>
  <c r="J411" i="34" s="1"/>
  <c r="J410" i="34" s="1"/>
  <c r="J384" i="34"/>
  <c r="J383" i="34" s="1"/>
  <c r="J382" i="34" s="1"/>
  <c r="J295" i="34"/>
  <c r="J294" i="34" s="1"/>
  <c r="Q164" i="34"/>
  <c r="Q76" i="34"/>
  <c r="Q111" i="34" s="1"/>
  <c r="Q133" i="34" s="1"/>
  <c r="R34" i="34"/>
  <c r="P183" i="34"/>
  <c r="Q49" i="34"/>
  <c r="O228" i="34"/>
  <c r="O227" i="34" s="1"/>
  <c r="O248" i="34" s="1"/>
  <c r="O210" i="34"/>
  <c r="N194" i="34"/>
  <c r="N220" i="34" s="1"/>
  <c r="N234" i="34" s="1"/>
  <c r="N258" i="34" s="1"/>
  <c r="N292" i="34" s="1"/>
  <c r="N380" i="34" s="1"/>
  <c r="N408" i="34" s="1"/>
  <c r="N448" i="34" s="1"/>
  <c r="O168" i="34"/>
  <c r="R161" i="34"/>
  <c r="S31" i="34"/>
  <c r="O413" i="34"/>
  <c r="O385" i="34"/>
  <c r="S462" i="34"/>
  <c r="S450" i="34" s="1"/>
  <c r="T463" i="34"/>
  <c r="P223" i="34"/>
  <c r="P222" i="34" s="1"/>
  <c r="P200" i="34"/>
  <c r="P239" i="34" s="1"/>
  <c r="P263" i="34" s="1"/>
  <c r="P297" i="34" s="1"/>
  <c r="P76" i="34"/>
  <c r="P111" i="34" s="1"/>
  <c r="P133" i="34" s="1"/>
  <c r="L269" i="34"/>
  <c r="L245" i="34"/>
  <c r="L244" i="34" s="1"/>
  <c r="N198" i="34"/>
  <c r="N146" i="34"/>
  <c r="N145" i="34" s="1"/>
  <c r="S225" i="34"/>
  <c r="S202" i="34"/>
  <c r="S150" i="34"/>
  <c r="O153" i="34"/>
  <c r="P23" i="34"/>
  <c r="O163" i="34"/>
  <c r="O213" i="34" s="1"/>
  <c r="O251" i="34" s="1"/>
  <c r="O272" i="34" s="1"/>
  <c r="O307" i="34" s="1"/>
  <c r="O75" i="34"/>
  <c r="O110" i="34" s="1"/>
  <c r="O132" i="34" s="1"/>
  <c r="P33" i="34"/>
  <c r="O230" i="34"/>
  <c r="O158" i="34"/>
  <c r="O70" i="34"/>
  <c r="O27" i="34"/>
  <c r="O26" i="34" s="1"/>
  <c r="P28" i="34"/>
  <c r="Q185" i="34"/>
  <c r="Q229" i="34" s="1"/>
  <c r="Q89" i="34"/>
  <c r="R51" i="34"/>
  <c r="K296" i="34"/>
  <c r="K261" i="34"/>
  <c r="K260" i="34" s="1"/>
  <c r="K286" i="34" s="1"/>
  <c r="K304" i="34"/>
  <c r="K268" i="34"/>
  <c r="K267" i="34" s="1"/>
  <c r="M473" i="34"/>
  <c r="M427" i="34"/>
  <c r="M396" i="34"/>
  <c r="P214" i="34"/>
  <c r="P252" i="34" s="1"/>
  <c r="P273" i="34" s="1"/>
  <c r="L113" i="34"/>
  <c r="P188" i="34"/>
  <c r="Q54" i="34"/>
  <c r="Q172" i="34"/>
  <c r="R42" i="34"/>
  <c r="U152" i="34"/>
  <c r="T151" i="34"/>
  <c r="S174" i="34"/>
  <c r="S86" i="34"/>
  <c r="T43" i="34"/>
  <c r="N203" i="34"/>
  <c r="N241" i="34" s="1"/>
  <c r="N264" i="34" s="1"/>
  <c r="N298" i="34" s="1"/>
  <c r="M78" i="34"/>
  <c r="O159" i="34"/>
  <c r="O209" i="34" s="1"/>
  <c r="O247" i="34" s="1"/>
  <c r="O270" i="34" s="1"/>
  <c r="O305" i="34" s="1"/>
  <c r="O71" i="34"/>
  <c r="O106" i="34" s="1"/>
  <c r="O130" i="34" s="1"/>
  <c r="P29" i="34"/>
  <c r="AR451" i="34"/>
  <c r="L137" i="34"/>
  <c r="M121" i="34"/>
  <c r="M120" i="34" s="1"/>
  <c r="M119" i="34" s="1"/>
  <c r="M97" i="34"/>
  <c r="M96" i="34" s="1"/>
  <c r="L262" i="34"/>
  <c r="L237" i="34"/>
  <c r="L236" i="34" s="1"/>
  <c r="L254" i="34" s="1"/>
  <c r="N471" i="34"/>
  <c r="N425" i="34"/>
  <c r="N394" i="34"/>
  <c r="M129" i="34"/>
  <c r="M128" i="34" s="1"/>
  <c r="M127" i="34" s="1"/>
  <c r="M104" i="34"/>
  <c r="M103" i="34" s="1"/>
  <c r="O162" i="34"/>
  <c r="O212" i="34" s="1"/>
  <c r="O250" i="34" s="1"/>
  <c r="O271" i="34" s="1"/>
  <c r="O74" i="34"/>
  <c r="O109" i="34" s="1"/>
  <c r="O131" i="34" s="1"/>
  <c r="P32" i="34"/>
  <c r="N69" i="34"/>
  <c r="N68" i="34" s="1"/>
  <c r="N105" i="34"/>
  <c r="P39" i="34"/>
  <c r="O60" i="34"/>
  <c r="O83" i="34" s="1"/>
  <c r="O95" i="34" s="1"/>
  <c r="O118" i="34" s="1"/>
  <c r="O190" i="34"/>
  <c r="O215" i="34" s="1"/>
  <c r="O253" i="34" s="1"/>
  <c r="O274" i="34" s="1"/>
  <c r="P56" i="34"/>
  <c r="O77" i="34"/>
  <c r="O112" i="34" s="1"/>
  <c r="O134" i="34" s="1"/>
  <c r="J468" i="34"/>
  <c r="J467" i="34" s="1"/>
  <c r="J485" i="34" s="1"/>
  <c r="J422" i="34"/>
  <c r="J421" i="34" s="1"/>
  <c r="J420" i="34" s="1"/>
  <c r="J391" i="34"/>
  <c r="J390" i="34" s="1"/>
  <c r="J389" i="34" s="1"/>
  <c r="J303" i="34"/>
  <c r="J302" i="34" s="1"/>
  <c r="S165" i="34"/>
  <c r="T35" i="34"/>
  <c r="N472" i="34"/>
  <c r="N426" i="34"/>
  <c r="N395" i="34"/>
  <c r="N305" i="34"/>
  <c r="N208" i="34"/>
  <c r="N157" i="34"/>
  <c r="N156" i="34" s="1"/>
  <c r="N182" i="34"/>
  <c r="N181" i="34" s="1"/>
  <c r="N191" i="34" s="1"/>
  <c r="R201" i="34"/>
  <c r="N309" i="34"/>
  <c r="R224" i="34"/>
  <c r="H441" i="34"/>
  <c r="G442" i="34"/>
  <c r="M246" i="34"/>
  <c r="M207" i="34"/>
  <c r="M206" i="34" s="1"/>
  <c r="O186" i="34"/>
  <c r="O211" i="34" s="1"/>
  <c r="O249" i="34" s="1"/>
  <c r="P52" i="34"/>
  <c r="P48" i="34" s="1"/>
  <c r="P47" i="34" s="1"/>
  <c r="O73" i="34"/>
  <c r="O108" i="34" s="1"/>
  <c r="P160" i="34"/>
  <c r="P72" i="34"/>
  <c r="P107" i="34" s="1"/>
  <c r="P88" i="34"/>
  <c r="P87" i="34" s="1"/>
  <c r="P90" i="34" s="1"/>
  <c r="Q30" i="34"/>
  <c r="N470" i="34"/>
  <c r="N424" i="34"/>
  <c r="N393" i="34"/>
  <c r="O154" i="34"/>
  <c r="O204" i="34" s="1"/>
  <c r="O242" i="34" s="1"/>
  <c r="O265" i="34" s="1"/>
  <c r="O299" i="34" s="1"/>
  <c r="P24" i="34"/>
  <c r="P66" i="34" s="1"/>
  <c r="P101" i="34" s="1"/>
  <c r="P124" i="34" s="1"/>
  <c r="S226" i="34"/>
  <c r="S175" i="34"/>
  <c r="O178" i="34"/>
  <c r="O171" i="34" s="1"/>
  <c r="O170" i="34" s="1"/>
  <c r="P44" i="34"/>
  <c r="O65" i="34"/>
  <c r="O100" i="34" s="1"/>
  <c r="O123" i="34" s="1"/>
  <c r="M166" i="34"/>
  <c r="N98" i="34"/>
  <c r="N62" i="34"/>
  <c r="N61" i="34" s="1"/>
  <c r="N78" i="34" s="1"/>
  <c r="O155" i="34"/>
  <c r="O205" i="34" s="1"/>
  <c r="O243" i="34" s="1"/>
  <c r="O266" i="34" s="1"/>
  <c r="O300" i="34" s="1"/>
  <c r="P25" i="34"/>
  <c r="M470" i="34"/>
  <c r="M424" i="34"/>
  <c r="M393" i="34"/>
  <c r="N308" i="27"/>
  <c r="O155" i="27"/>
  <c r="P25" i="27"/>
  <c r="K468" i="27"/>
  <c r="K467" i="27" s="1"/>
  <c r="K485" i="27" s="1"/>
  <c r="K422" i="27"/>
  <c r="K421" i="27" s="1"/>
  <c r="K420" i="27" s="1"/>
  <c r="K303" i="27"/>
  <c r="K391" i="27"/>
  <c r="K390" i="27" s="1"/>
  <c r="K389" i="27" s="1"/>
  <c r="N413" i="27"/>
  <c r="N385" i="27"/>
  <c r="P174" i="27"/>
  <c r="P224" i="27" s="1"/>
  <c r="P86" i="27"/>
  <c r="P64" i="27"/>
  <c r="P99" i="27" s="1"/>
  <c r="P122" i="27" s="1"/>
  <c r="Q43" i="27"/>
  <c r="O75" i="27"/>
  <c r="O110" i="27" s="1"/>
  <c r="O132" i="27" s="1"/>
  <c r="O163" i="27"/>
  <c r="P33" i="27"/>
  <c r="Q183" i="27"/>
  <c r="R49" i="27"/>
  <c r="O188" i="27"/>
  <c r="P54" i="27"/>
  <c r="J384" i="27"/>
  <c r="J383" i="27" s="1"/>
  <c r="J382" i="27" s="1"/>
  <c r="J404" i="27" s="1"/>
  <c r="J412" i="27"/>
  <c r="J411" i="27" s="1"/>
  <c r="J410" i="27" s="1"/>
  <c r="J440" i="27" s="1"/>
  <c r="J295" i="27"/>
  <c r="J294" i="27" s="1"/>
  <c r="J321" i="27" s="1"/>
  <c r="R462" i="27"/>
  <c r="R450" i="27" s="1"/>
  <c r="S463" i="27"/>
  <c r="O211" i="27"/>
  <c r="O249" i="27" s="1"/>
  <c r="N90" i="27"/>
  <c r="O147" i="27"/>
  <c r="O20" i="27"/>
  <c r="O19" i="27" s="1"/>
  <c r="P21" i="27"/>
  <c r="N205" i="27"/>
  <c r="N243" i="27" s="1"/>
  <c r="N266" i="27" s="1"/>
  <c r="N300" i="27" s="1"/>
  <c r="O186" i="27"/>
  <c r="P52" i="27"/>
  <c r="N230" i="27"/>
  <c r="O40" i="27"/>
  <c r="O57" i="27" s="1"/>
  <c r="P41" i="27"/>
  <c r="L304" i="27"/>
  <c r="L268" i="27"/>
  <c r="L267" i="27" s="1"/>
  <c r="P160" i="27"/>
  <c r="P88" i="27"/>
  <c r="Q30" i="27"/>
  <c r="M166" i="27"/>
  <c r="P154" i="27"/>
  <c r="P204" i="27" s="1"/>
  <c r="P242" i="27" s="1"/>
  <c r="P265" i="27" s="1"/>
  <c r="Q24" i="27"/>
  <c r="N157" i="27"/>
  <c r="N156" i="27" s="1"/>
  <c r="O184" i="27"/>
  <c r="P50" i="27"/>
  <c r="O48" i="27"/>
  <c r="O47" i="27" s="1"/>
  <c r="P165" i="27"/>
  <c r="P77" i="27"/>
  <c r="P112" i="27" s="1"/>
  <c r="P134" i="27" s="1"/>
  <c r="Q35" i="27"/>
  <c r="N471" i="27"/>
  <c r="N425" i="27"/>
  <c r="N394" i="27"/>
  <c r="M238" i="27"/>
  <c r="M197" i="27"/>
  <c r="M196" i="27" s="1"/>
  <c r="M78" i="27"/>
  <c r="P164" i="27"/>
  <c r="Q34" i="27"/>
  <c r="N129" i="27"/>
  <c r="N198" i="27"/>
  <c r="N146" i="27"/>
  <c r="N145" i="27" s="1"/>
  <c r="N166" i="27" s="1"/>
  <c r="O386" i="27"/>
  <c r="O414" i="27"/>
  <c r="N473" i="27"/>
  <c r="N427" i="27"/>
  <c r="N396" i="27"/>
  <c r="N246" i="27"/>
  <c r="N207" i="27"/>
  <c r="N206" i="27" s="1"/>
  <c r="O105" i="27"/>
  <c r="N182" i="27"/>
  <c r="N181" i="27" s="1"/>
  <c r="N191" i="27" s="1"/>
  <c r="Y152" i="27"/>
  <c r="X151" i="27"/>
  <c r="P153" i="27"/>
  <c r="Q23" i="27"/>
  <c r="Q187" i="27"/>
  <c r="R53" i="27"/>
  <c r="P162" i="27"/>
  <c r="P212" i="27" s="1"/>
  <c r="P250" i="27" s="1"/>
  <c r="P271" i="27" s="1"/>
  <c r="P306" i="27" s="1"/>
  <c r="P74" i="27"/>
  <c r="P109" i="27" s="1"/>
  <c r="P131" i="27" s="1"/>
  <c r="Q32" i="27"/>
  <c r="M472" i="27"/>
  <c r="M426" i="27"/>
  <c r="M395" i="27"/>
  <c r="O180" i="27"/>
  <c r="O67" i="27"/>
  <c r="O102" i="27" s="1"/>
  <c r="O125" i="27" s="1"/>
  <c r="P46" i="27"/>
  <c r="M471" i="27"/>
  <c r="M425" i="27"/>
  <c r="M394" i="27"/>
  <c r="K296" i="27"/>
  <c r="K261" i="27"/>
  <c r="K260" i="27" s="1"/>
  <c r="K286" i="27" s="1"/>
  <c r="M415" i="27"/>
  <c r="M387" i="27"/>
  <c r="O71" i="27"/>
  <c r="O106" i="27" s="1"/>
  <c r="O130" i="27" s="1"/>
  <c r="O159" i="27"/>
  <c r="O209" i="27" s="1"/>
  <c r="P29" i="27"/>
  <c r="O190" i="27"/>
  <c r="O215" i="27" s="1"/>
  <c r="O253" i="27" s="1"/>
  <c r="O274" i="27" s="1"/>
  <c r="O309" i="27" s="1"/>
  <c r="P56" i="27"/>
  <c r="O84" i="27"/>
  <c r="P158" i="27"/>
  <c r="P70" i="27"/>
  <c r="P27" i="27"/>
  <c r="P26" i="27" s="1"/>
  <c r="Q28" i="27"/>
  <c r="M230" i="27"/>
  <c r="W225" i="27"/>
  <c r="W202" i="27"/>
  <c r="W150" i="27"/>
  <c r="O203" i="27"/>
  <c r="O241" i="27" s="1"/>
  <c r="O264" i="27" s="1"/>
  <c r="O59" i="27"/>
  <c r="O82" i="27" s="1"/>
  <c r="O94" i="27" s="1"/>
  <c r="O117" i="27" s="1"/>
  <c r="P38" i="27"/>
  <c r="O306" i="27"/>
  <c r="O228" i="27"/>
  <c r="O210" i="27"/>
  <c r="N106" i="27"/>
  <c r="N130" i="27" s="1"/>
  <c r="P149" i="27"/>
  <c r="P85" i="27"/>
  <c r="P84" i="27" s="1"/>
  <c r="Q22" i="27"/>
  <c r="P161" i="27"/>
  <c r="P73" i="27"/>
  <c r="P108" i="27" s="1"/>
  <c r="Q31" i="27"/>
  <c r="O27" i="27"/>
  <c r="O26" i="27" s="1"/>
  <c r="Q179" i="27"/>
  <c r="R45" i="27"/>
  <c r="O194" i="27"/>
  <c r="O220" i="27" s="1"/>
  <c r="O234" i="27" s="1"/>
  <c r="O258" i="27" s="1"/>
  <c r="O292" i="27" s="1"/>
  <c r="O380" i="27" s="1"/>
  <c r="O408" i="27" s="1"/>
  <c r="O448" i="27" s="1"/>
  <c r="P168" i="27"/>
  <c r="X177" i="27"/>
  <c r="W176" i="27"/>
  <c r="P172" i="27"/>
  <c r="P63" i="27"/>
  <c r="Q42" i="27"/>
  <c r="M207" i="27"/>
  <c r="M206" i="27" s="1"/>
  <c r="O178" i="27"/>
  <c r="O171" i="27" s="1"/>
  <c r="O170" i="27" s="1"/>
  <c r="P44" i="27"/>
  <c r="O65" i="27"/>
  <c r="O100" i="27" s="1"/>
  <c r="O123" i="27" s="1"/>
  <c r="O185" i="27"/>
  <c r="O229" i="27" s="1"/>
  <c r="O89" i="27"/>
  <c r="O87" i="27" s="1"/>
  <c r="P51" i="27"/>
  <c r="P72" i="27" s="1"/>
  <c r="P107" i="27" s="1"/>
  <c r="L216" i="27"/>
  <c r="M113" i="27"/>
  <c r="AR451" i="27"/>
  <c r="N62" i="27"/>
  <c r="N61" i="27" s="1"/>
  <c r="N78" i="27" s="1"/>
  <c r="N247" i="27"/>
  <c r="N270" i="27" s="1"/>
  <c r="N305" i="27" s="1"/>
  <c r="O223" i="27"/>
  <c r="O222" i="27" s="1"/>
  <c r="O200" i="27"/>
  <c r="O239" i="27" s="1"/>
  <c r="O263" i="27" s="1"/>
  <c r="O297" i="27" s="1"/>
  <c r="I294" i="27"/>
  <c r="I321" i="27" s="1"/>
  <c r="O208" i="27"/>
  <c r="N195" i="27"/>
  <c r="N221" i="27" s="1"/>
  <c r="N235" i="27" s="1"/>
  <c r="N259" i="27" s="1"/>
  <c r="N293" i="27" s="1"/>
  <c r="N381" i="27" s="1"/>
  <c r="N409" i="27" s="1"/>
  <c r="N449" i="27" s="1"/>
  <c r="O169" i="27"/>
  <c r="P66" i="27"/>
  <c r="P101" i="27" s="1"/>
  <c r="P124" i="27" s="1"/>
  <c r="O189" i="27"/>
  <c r="O214" i="27" s="1"/>
  <c r="O252" i="27" s="1"/>
  <c r="O273" i="27" s="1"/>
  <c r="P55" i="27"/>
  <c r="V226" i="27"/>
  <c r="V240" i="27" s="1"/>
  <c r="V175" i="27"/>
  <c r="V201" i="27" s="1"/>
  <c r="N210" i="27"/>
  <c r="O63" i="27"/>
  <c r="M269" i="27"/>
  <c r="G442" i="27"/>
  <c r="H441" i="27"/>
  <c r="N60" i="27"/>
  <c r="N83" i="27" s="1"/>
  <c r="N95" i="27" s="1"/>
  <c r="N118" i="27" s="1"/>
  <c r="O39" i="27"/>
  <c r="L237" i="27"/>
  <c r="L236" i="27" s="1"/>
  <c r="L254" i="27" s="1"/>
  <c r="L262" i="27"/>
  <c r="M137" i="27"/>
  <c r="M247" i="27"/>
  <c r="M270" i="27" s="1"/>
  <c r="M305" i="27" s="1"/>
  <c r="N121" i="27"/>
  <c r="N120" i="27" s="1"/>
  <c r="N119" i="27" s="1"/>
  <c r="N97" i="27"/>
  <c r="N96" i="27" s="1"/>
  <c r="H441" i="26"/>
  <c r="G442" i="26"/>
  <c r="J412" i="26"/>
  <c r="J411" i="26" s="1"/>
  <c r="J410" i="26" s="1"/>
  <c r="J384" i="26"/>
  <c r="J383" i="26" s="1"/>
  <c r="J382" i="26" s="1"/>
  <c r="J295" i="26"/>
  <c r="J294" i="26" s="1"/>
  <c r="K296" i="26"/>
  <c r="K261" i="26"/>
  <c r="K260" i="26" s="1"/>
  <c r="O147" i="26"/>
  <c r="O20" i="26"/>
  <c r="O19" i="26" s="1"/>
  <c r="P21" i="26"/>
  <c r="O153" i="26"/>
  <c r="P23" i="26"/>
  <c r="N209" i="26"/>
  <c r="L262" i="26"/>
  <c r="L237" i="26"/>
  <c r="L236" i="26" s="1"/>
  <c r="O183" i="26"/>
  <c r="P49" i="26"/>
  <c r="O48" i="26"/>
  <c r="O47" i="26" s="1"/>
  <c r="P168" i="26"/>
  <c r="O194" i="26"/>
  <c r="O220" i="26" s="1"/>
  <c r="O234" i="26" s="1"/>
  <c r="O258" i="26" s="1"/>
  <c r="O292" i="26" s="1"/>
  <c r="O380" i="26" s="1"/>
  <c r="O408" i="26" s="1"/>
  <c r="O448" i="26" s="1"/>
  <c r="N473" i="26"/>
  <c r="N427" i="26"/>
  <c r="N396" i="26"/>
  <c r="M413" i="26"/>
  <c r="M385" i="26"/>
  <c r="N105" i="26"/>
  <c r="N69" i="26"/>
  <c r="N68" i="26" s="1"/>
  <c r="O163" i="26"/>
  <c r="O75" i="26"/>
  <c r="O110" i="26" s="1"/>
  <c r="O132" i="26" s="1"/>
  <c r="P33" i="26"/>
  <c r="O149" i="26"/>
  <c r="O85" i="26"/>
  <c r="O84" i="26" s="1"/>
  <c r="P22" i="26"/>
  <c r="O179" i="26"/>
  <c r="P45" i="26"/>
  <c r="O66" i="26"/>
  <c r="O101" i="26" s="1"/>
  <c r="O124" i="26" s="1"/>
  <c r="N203" i="26"/>
  <c r="N241" i="26" s="1"/>
  <c r="N264" i="26" s="1"/>
  <c r="N298" i="26" s="1"/>
  <c r="N470" i="26"/>
  <c r="N424" i="26"/>
  <c r="N393" i="26"/>
  <c r="M246" i="26"/>
  <c r="M207" i="26"/>
  <c r="M206" i="26" s="1"/>
  <c r="K304" i="26"/>
  <c r="K268" i="26"/>
  <c r="K267" i="26" s="1"/>
  <c r="M238" i="26"/>
  <c r="M197" i="26"/>
  <c r="M196" i="26" s="1"/>
  <c r="M471" i="26"/>
  <c r="M425" i="26"/>
  <c r="M394" i="26"/>
  <c r="N208" i="26"/>
  <c r="N157" i="26"/>
  <c r="N156" i="26" s="1"/>
  <c r="N198" i="26"/>
  <c r="N146" i="26"/>
  <c r="N145" i="26" s="1"/>
  <c r="N166" i="26" s="1"/>
  <c r="O164" i="26"/>
  <c r="O76" i="26"/>
  <c r="O111" i="26" s="1"/>
  <c r="O133" i="26" s="1"/>
  <c r="P34" i="26"/>
  <c r="O180" i="26"/>
  <c r="P46" i="26"/>
  <c r="O67" i="26"/>
  <c r="O102" i="26" s="1"/>
  <c r="O125" i="26" s="1"/>
  <c r="O41" i="26"/>
  <c r="N40" i="26"/>
  <c r="N57" i="26" s="1"/>
  <c r="AP451" i="26"/>
  <c r="O154" i="26"/>
  <c r="O204" i="26" s="1"/>
  <c r="O242" i="26" s="1"/>
  <c r="O265" i="26" s="1"/>
  <c r="O299" i="26" s="1"/>
  <c r="P24" i="26"/>
  <c r="N182" i="26"/>
  <c r="N181" i="26" s="1"/>
  <c r="N191" i="26" s="1"/>
  <c r="O186" i="26"/>
  <c r="P52" i="26"/>
  <c r="N471" i="26"/>
  <c r="N425" i="26"/>
  <c r="N394" i="26"/>
  <c r="N223" i="26"/>
  <c r="N222" i="26" s="1"/>
  <c r="N200" i="26"/>
  <c r="N239" i="26" s="1"/>
  <c r="N263" i="26" s="1"/>
  <c r="N297" i="26" s="1"/>
  <c r="P174" i="26"/>
  <c r="P224" i="26" s="1"/>
  <c r="P86" i="26"/>
  <c r="P64" i="26"/>
  <c r="P99" i="26" s="1"/>
  <c r="P122" i="26" s="1"/>
  <c r="Q43" i="26"/>
  <c r="O155" i="26"/>
  <c r="P25" i="26"/>
  <c r="N60" i="26"/>
  <c r="N83" i="26" s="1"/>
  <c r="N95" i="26" s="1"/>
  <c r="N118" i="26" s="1"/>
  <c r="O39" i="26"/>
  <c r="N414" i="26"/>
  <c r="N386" i="26"/>
  <c r="O185" i="26"/>
  <c r="O229" i="26" s="1"/>
  <c r="O89" i="26"/>
  <c r="P51" i="26"/>
  <c r="O190" i="26"/>
  <c r="P56" i="26"/>
  <c r="K369" i="26"/>
  <c r="D370" i="26"/>
  <c r="D369" i="26" s="1"/>
  <c r="N195" i="26"/>
  <c r="N221" i="26" s="1"/>
  <c r="N235" i="26" s="1"/>
  <c r="N259" i="26" s="1"/>
  <c r="N293" i="26" s="1"/>
  <c r="N381" i="26" s="1"/>
  <c r="N409" i="26" s="1"/>
  <c r="N449" i="26" s="1"/>
  <c r="O169" i="26"/>
  <c r="I294" i="26"/>
  <c r="I321" i="26" s="1"/>
  <c r="M472" i="26"/>
  <c r="M426" i="26"/>
  <c r="M395" i="26"/>
  <c r="P161" i="26"/>
  <c r="P73" i="26"/>
  <c r="P108" i="26" s="1"/>
  <c r="Q31" i="26"/>
  <c r="O64" i="26"/>
  <c r="O99" i="26" s="1"/>
  <c r="O122" i="26" s="1"/>
  <c r="N214" i="26"/>
  <c r="N252" i="26" s="1"/>
  <c r="N273" i="26" s="1"/>
  <c r="O160" i="26"/>
  <c r="O72" i="26"/>
  <c r="O107" i="26" s="1"/>
  <c r="O88" i="26"/>
  <c r="P30" i="26"/>
  <c r="N205" i="26"/>
  <c r="N243" i="26" s="1"/>
  <c r="N266" i="26" s="1"/>
  <c r="N300" i="26" s="1"/>
  <c r="J468" i="26"/>
  <c r="J467" i="26" s="1"/>
  <c r="J422" i="26"/>
  <c r="J421" i="26" s="1"/>
  <c r="J420" i="26" s="1"/>
  <c r="J391" i="26"/>
  <c r="J390" i="26" s="1"/>
  <c r="J389" i="26" s="1"/>
  <c r="J303" i="26"/>
  <c r="S226" i="26"/>
  <c r="S175" i="26"/>
  <c r="O188" i="26"/>
  <c r="P54" i="26"/>
  <c r="P165" i="26"/>
  <c r="P77" i="26"/>
  <c r="P112" i="26" s="1"/>
  <c r="P134" i="26" s="1"/>
  <c r="Q35" i="26"/>
  <c r="O73" i="26"/>
  <c r="O108" i="26" s="1"/>
  <c r="O59" i="26"/>
  <c r="O82" i="26" s="1"/>
  <c r="O94" i="26" s="1"/>
  <c r="O117" i="26" s="1"/>
  <c r="P38" i="26"/>
  <c r="O187" i="26"/>
  <c r="P53" i="26"/>
  <c r="P172" i="26"/>
  <c r="P63" i="26"/>
  <c r="Q42" i="26"/>
  <c r="L269" i="26"/>
  <c r="L245" i="26"/>
  <c r="L244" i="26" s="1"/>
  <c r="S462" i="26"/>
  <c r="S450" i="26" s="1"/>
  <c r="T463" i="26"/>
  <c r="M129" i="26"/>
  <c r="M128" i="26" s="1"/>
  <c r="M127" i="26" s="1"/>
  <c r="M137" i="26" s="1"/>
  <c r="M104" i="26"/>
  <c r="M103" i="26" s="1"/>
  <c r="O184" i="26"/>
  <c r="P50" i="26"/>
  <c r="K419" i="26"/>
  <c r="K416" i="26" s="1"/>
  <c r="K398" i="26"/>
  <c r="K397" i="26" s="1"/>
  <c r="O178" i="26"/>
  <c r="P44" i="26"/>
  <c r="O65" i="26"/>
  <c r="O100" i="26" s="1"/>
  <c r="O123" i="26" s="1"/>
  <c r="U177" i="26"/>
  <c r="T176" i="26"/>
  <c r="O77" i="26"/>
  <c r="O112" i="26" s="1"/>
  <c r="O134" i="26" s="1"/>
  <c r="O211" i="26"/>
  <c r="O249" i="26" s="1"/>
  <c r="S225" i="26"/>
  <c r="S202" i="26"/>
  <c r="S240" i="26" s="1"/>
  <c r="S150" i="26"/>
  <c r="S201" i="26" s="1"/>
  <c r="R201" i="26"/>
  <c r="O159" i="26"/>
  <c r="O209" i="26" s="1"/>
  <c r="O71" i="26"/>
  <c r="O106" i="26" s="1"/>
  <c r="O130" i="26" s="1"/>
  <c r="P29" i="26"/>
  <c r="N87" i="26"/>
  <c r="N90" i="26" s="1"/>
  <c r="M113" i="26"/>
  <c r="O63" i="26"/>
  <c r="N62" i="26"/>
  <c r="N61" i="26" s="1"/>
  <c r="N78" i="26" s="1"/>
  <c r="K254" i="26"/>
  <c r="O158" i="26"/>
  <c r="O70" i="26"/>
  <c r="O27" i="26"/>
  <c r="O26" i="26" s="1"/>
  <c r="P28" i="26"/>
  <c r="O189" i="26"/>
  <c r="P55" i="26"/>
  <c r="M469" i="26"/>
  <c r="M423" i="26"/>
  <c r="M392" i="26"/>
  <c r="O215" i="26"/>
  <c r="O253" i="26" s="1"/>
  <c r="O274" i="26" s="1"/>
  <c r="O309" i="26" s="1"/>
  <c r="U152" i="26"/>
  <c r="T151" i="26"/>
  <c r="L469" i="26"/>
  <c r="L423" i="26"/>
  <c r="L392" i="26"/>
  <c r="R240" i="26"/>
  <c r="L216" i="26"/>
  <c r="N228" i="26"/>
  <c r="N227" i="26" s="1"/>
  <c r="N248" i="26" s="1"/>
  <c r="N210" i="26"/>
  <c r="O162" i="26"/>
  <c r="O212" i="26" s="1"/>
  <c r="O250" i="26" s="1"/>
  <c r="O271" i="26" s="1"/>
  <c r="O306" i="26" s="1"/>
  <c r="O74" i="26"/>
  <c r="O109" i="26" s="1"/>
  <c r="O131" i="26" s="1"/>
  <c r="P32" i="26"/>
  <c r="O171" i="26"/>
  <c r="O170" i="26" s="1"/>
  <c r="N97" i="26"/>
  <c r="N96" i="26" s="1"/>
  <c r="N121" i="26"/>
  <c r="N120" i="26" s="1"/>
  <c r="N119" i="26" s="1"/>
  <c r="N471" i="25"/>
  <c r="N425" i="25"/>
  <c r="N394" i="25"/>
  <c r="N415" i="25"/>
  <c r="N387" i="25"/>
  <c r="N414" i="25"/>
  <c r="N386" i="25"/>
  <c r="H441" i="25"/>
  <c r="G442" i="25"/>
  <c r="M238" i="25"/>
  <c r="M197" i="25"/>
  <c r="M196" i="25" s="1"/>
  <c r="M216" i="25" s="1"/>
  <c r="N59" i="25"/>
  <c r="N82" i="25" s="1"/>
  <c r="N94" i="25" s="1"/>
  <c r="N117" i="25" s="1"/>
  <c r="O38" i="25"/>
  <c r="O40" i="25"/>
  <c r="O57" i="25" s="1"/>
  <c r="P41" i="25"/>
  <c r="M413" i="25"/>
  <c r="M385" i="25"/>
  <c r="P158" i="25"/>
  <c r="P70" i="25"/>
  <c r="Q28" i="25"/>
  <c r="P162" i="25"/>
  <c r="Q32" i="25"/>
  <c r="N473" i="25"/>
  <c r="N427" i="25"/>
  <c r="N396" i="25"/>
  <c r="N171" i="25"/>
  <c r="N170" i="25" s="1"/>
  <c r="N191" i="25" s="1"/>
  <c r="P190" i="25"/>
  <c r="P215" i="25" s="1"/>
  <c r="P253" i="25" s="1"/>
  <c r="P274" i="25" s="1"/>
  <c r="Q56" i="25"/>
  <c r="P77" i="25"/>
  <c r="P112" i="25" s="1"/>
  <c r="P134" i="25" s="1"/>
  <c r="P159" i="25"/>
  <c r="Q29" i="25"/>
  <c r="U176" i="25"/>
  <c r="V177" i="25"/>
  <c r="N246" i="25"/>
  <c r="N129" i="25"/>
  <c r="R174" i="25"/>
  <c r="R224" i="25" s="1"/>
  <c r="R86" i="25"/>
  <c r="S43" i="25"/>
  <c r="O179" i="25"/>
  <c r="O66" i="25"/>
  <c r="O101" i="25" s="1"/>
  <c r="O124" i="25" s="1"/>
  <c r="P45" i="25"/>
  <c r="O178" i="25"/>
  <c r="P44" i="25"/>
  <c r="O65" i="25"/>
  <c r="O100" i="25" s="1"/>
  <c r="O123" i="25" s="1"/>
  <c r="M230" i="25"/>
  <c r="O309" i="25"/>
  <c r="O71" i="25"/>
  <c r="O106" i="25" s="1"/>
  <c r="O130" i="25" s="1"/>
  <c r="O185" i="25"/>
  <c r="O229" i="25" s="1"/>
  <c r="O89" i="25"/>
  <c r="P51" i="25"/>
  <c r="P88" i="25"/>
  <c r="P72" i="25"/>
  <c r="P107" i="25" s="1"/>
  <c r="P160" i="25"/>
  <c r="Q30" i="25"/>
  <c r="P154" i="25"/>
  <c r="Q24" i="25"/>
  <c r="P186" i="25"/>
  <c r="Q52" i="25"/>
  <c r="N470" i="25"/>
  <c r="N424" i="25"/>
  <c r="N393" i="25"/>
  <c r="O105" i="25"/>
  <c r="O149" i="25"/>
  <c r="O85" i="25"/>
  <c r="O84" i="25" s="1"/>
  <c r="O90" i="25" s="1"/>
  <c r="P22" i="25"/>
  <c r="O64" i="25"/>
  <c r="O99" i="25" s="1"/>
  <c r="O122" i="25" s="1"/>
  <c r="N195" i="25"/>
  <c r="N221" i="25" s="1"/>
  <c r="N235" i="25" s="1"/>
  <c r="N259" i="25" s="1"/>
  <c r="N293" i="25" s="1"/>
  <c r="N381" i="25" s="1"/>
  <c r="N409" i="25" s="1"/>
  <c r="N449" i="25" s="1"/>
  <c r="O169" i="25"/>
  <c r="L262" i="25"/>
  <c r="L237" i="25"/>
  <c r="L236" i="25" s="1"/>
  <c r="L254" i="25" s="1"/>
  <c r="D369" i="25"/>
  <c r="M269" i="25"/>
  <c r="M245" i="25"/>
  <c r="M244" i="25" s="1"/>
  <c r="O204" i="25"/>
  <c r="O242" i="25" s="1"/>
  <c r="O265" i="25" s="1"/>
  <c r="O299" i="25" s="1"/>
  <c r="O208" i="25"/>
  <c r="N90" i="25"/>
  <c r="AR451" i="25"/>
  <c r="O87" i="25"/>
  <c r="M471" i="25"/>
  <c r="M425" i="25"/>
  <c r="M394" i="25"/>
  <c r="O187" i="25"/>
  <c r="O212" i="25" s="1"/>
  <c r="O250" i="25" s="1"/>
  <c r="O271" i="25" s="1"/>
  <c r="O306" i="25" s="1"/>
  <c r="P53" i="25"/>
  <c r="O189" i="25"/>
  <c r="P55" i="25"/>
  <c r="P76" i="25" s="1"/>
  <c r="P111" i="25" s="1"/>
  <c r="P133" i="25" s="1"/>
  <c r="P164" i="25"/>
  <c r="Q34" i="25"/>
  <c r="K296" i="25"/>
  <c r="K261" i="25"/>
  <c r="K260" i="25" s="1"/>
  <c r="K286" i="25" s="1"/>
  <c r="T225" i="25"/>
  <c r="T202" i="25"/>
  <c r="T150" i="25"/>
  <c r="M247" i="25"/>
  <c r="M270" i="25" s="1"/>
  <c r="M305" i="25" s="1"/>
  <c r="O76" i="25"/>
  <c r="O111" i="25" s="1"/>
  <c r="O133" i="25" s="1"/>
  <c r="N223" i="25"/>
  <c r="N222" i="25" s="1"/>
  <c r="N230" i="25" s="1"/>
  <c r="N200" i="25"/>
  <c r="N239" i="25" s="1"/>
  <c r="N263" i="25" s="1"/>
  <c r="N297" i="25" s="1"/>
  <c r="N209" i="25"/>
  <c r="N247" i="25" s="1"/>
  <c r="N270" i="25" s="1"/>
  <c r="N305" i="25" s="1"/>
  <c r="N106" i="25"/>
  <c r="N130" i="25" s="1"/>
  <c r="O180" i="25"/>
  <c r="O205" i="25" s="1"/>
  <c r="O243" i="25" s="1"/>
  <c r="O266" i="25" s="1"/>
  <c r="O300" i="25" s="1"/>
  <c r="O67" i="25"/>
  <c r="O102" i="25" s="1"/>
  <c r="O125" i="25" s="1"/>
  <c r="P46" i="25"/>
  <c r="O161" i="25"/>
  <c r="O211" i="25" s="1"/>
  <c r="O249" i="25" s="1"/>
  <c r="O73" i="25"/>
  <c r="O108" i="25" s="1"/>
  <c r="P31" i="25"/>
  <c r="P27" i="25" s="1"/>
  <c r="P26" i="25" s="1"/>
  <c r="L304" i="25"/>
  <c r="L268" i="25"/>
  <c r="L267" i="25" s="1"/>
  <c r="O210" i="25"/>
  <c r="O228" i="25"/>
  <c r="O227" i="25" s="1"/>
  <c r="O248" i="25" s="1"/>
  <c r="S462" i="25"/>
  <c r="S450" i="25" s="1"/>
  <c r="T463" i="25"/>
  <c r="V152" i="25"/>
  <c r="U151" i="25"/>
  <c r="N60" i="25"/>
  <c r="N83" i="25" s="1"/>
  <c r="N95" i="25" s="1"/>
  <c r="N118" i="25" s="1"/>
  <c r="O39" i="25"/>
  <c r="N194" i="25"/>
  <c r="N220" i="25" s="1"/>
  <c r="N234" i="25" s="1"/>
  <c r="N258" i="25" s="1"/>
  <c r="N292" i="25" s="1"/>
  <c r="N380" i="25" s="1"/>
  <c r="N408" i="25" s="1"/>
  <c r="N448" i="25" s="1"/>
  <c r="O168" i="25"/>
  <c r="M78" i="25"/>
  <c r="N36" i="25"/>
  <c r="O214" i="25"/>
  <c r="O252" i="25" s="1"/>
  <c r="O273" i="25" s="1"/>
  <c r="P183" i="25"/>
  <c r="Q49" i="25"/>
  <c r="R165" i="25"/>
  <c r="S35" i="25"/>
  <c r="O153" i="25"/>
  <c r="O203" i="25" s="1"/>
  <c r="O241" i="25" s="1"/>
  <c r="O264" i="25" s="1"/>
  <c r="O298" i="25" s="1"/>
  <c r="P23" i="25"/>
  <c r="AP459" i="25"/>
  <c r="M121" i="25"/>
  <c r="M120" i="25" s="1"/>
  <c r="M119" i="25" s="1"/>
  <c r="M137" i="25" s="1"/>
  <c r="M97" i="25"/>
  <c r="M96" i="25" s="1"/>
  <c r="M113" i="25" s="1"/>
  <c r="O188" i="25"/>
  <c r="O213" i="25" s="1"/>
  <c r="O251" i="25" s="1"/>
  <c r="O272" i="25" s="1"/>
  <c r="O307" i="25" s="1"/>
  <c r="P54" i="25"/>
  <c r="O184" i="25"/>
  <c r="O209" i="25" s="1"/>
  <c r="O247" i="25" s="1"/>
  <c r="O270" i="25" s="1"/>
  <c r="O305" i="25" s="1"/>
  <c r="P50" i="25"/>
  <c r="P71" i="25" s="1"/>
  <c r="P106" i="25" s="1"/>
  <c r="P130" i="25" s="1"/>
  <c r="O172" i="25"/>
  <c r="O171" i="25" s="1"/>
  <c r="O170" i="25" s="1"/>
  <c r="O191" i="25" s="1"/>
  <c r="O63" i="25"/>
  <c r="P42" i="25"/>
  <c r="O182" i="25"/>
  <c r="O181" i="25" s="1"/>
  <c r="P163" i="25"/>
  <c r="P75" i="25"/>
  <c r="P110" i="25" s="1"/>
  <c r="P132" i="25" s="1"/>
  <c r="Q33" i="25"/>
  <c r="K468" i="25"/>
  <c r="K467" i="25" s="1"/>
  <c r="K422" i="25"/>
  <c r="K421" i="25" s="1"/>
  <c r="K420" i="25" s="1"/>
  <c r="K391" i="25"/>
  <c r="K390" i="25" s="1"/>
  <c r="K389" i="25" s="1"/>
  <c r="K303" i="25"/>
  <c r="K302" i="25" s="1"/>
  <c r="J412" i="25"/>
  <c r="J411" i="25" s="1"/>
  <c r="J410" i="25" s="1"/>
  <c r="J440" i="25" s="1"/>
  <c r="J384" i="25"/>
  <c r="J383" i="25" s="1"/>
  <c r="J382" i="25" s="1"/>
  <c r="J404" i="25" s="1"/>
  <c r="J295" i="25"/>
  <c r="N203" i="25"/>
  <c r="N241" i="25" s="1"/>
  <c r="N264" i="25" s="1"/>
  <c r="N298" i="25" s="1"/>
  <c r="N308" i="25"/>
  <c r="N238" i="25"/>
  <c r="N98" i="25"/>
  <c r="N62" i="25"/>
  <c r="N61" i="25" s="1"/>
  <c r="N78" i="25" s="1"/>
  <c r="P147" i="25"/>
  <c r="P20" i="25"/>
  <c r="P19" i="25" s="1"/>
  <c r="Q21" i="25"/>
  <c r="O75" i="25"/>
  <c r="O110" i="25" s="1"/>
  <c r="O132" i="25" s="1"/>
  <c r="T226" i="25"/>
  <c r="T175" i="25"/>
  <c r="P155" i="25"/>
  <c r="Q25" i="25"/>
  <c r="N157" i="25"/>
  <c r="N156" i="25" s="1"/>
  <c r="N166" i="25" s="1"/>
  <c r="M472" i="25"/>
  <c r="M426" i="25"/>
  <c r="M395" i="25"/>
  <c r="N473" i="24"/>
  <c r="N427" i="24"/>
  <c r="N396" i="24"/>
  <c r="N308" i="24"/>
  <c r="N227" i="24"/>
  <c r="N248" i="24" s="1"/>
  <c r="O185" i="24"/>
  <c r="O229" i="24" s="1"/>
  <c r="O89" i="24"/>
  <c r="P51" i="24"/>
  <c r="M113" i="24"/>
  <c r="J321" i="24"/>
  <c r="U177" i="24"/>
  <c r="T176" i="24"/>
  <c r="M166" i="24"/>
  <c r="P160" i="24"/>
  <c r="P88" i="24"/>
  <c r="Q30" i="24"/>
  <c r="O186" i="24"/>
  <c r="P52" i="24"/>
  <c r="K412" i="24"/>
  <c r="K411" i="24" s="1"/>
  <c r="K410" i="24" s="1"/>
  <c r="K384" i="24"/>
  <c r="K383" i="24" s="1"/>
  <c r="K382" i="24" s="1"/>
  <c r="K295" i="24"/>
  <c r="K294" i="24" s="1"/>
  <c r="AR451" i="24"/>
  <c r="P154" i="24"/>
  <c r="P204" i="24" s="1"/>
  <c r="P242" i="24" s="1"/>
  <c r="P265" i="24" s="1"/>
  <c r="P299" i="24" s="1"/>
  <c r="Q24" i="24"/>
  <c r="O189" i="24"/>
  <c r="P55" i="24"/>
  <c r="J404" i="24"/>
  <c r="I294" i="24"/>
  <c r="I321" i="24" s="1"/>
  <c r="O87" i="24"/>
  <c r="O155" i="24"/>
  <c r="P25" i="24"/>
  <c r="P159" i="24"/>
  <c r="Q29" i="24"/>
  <c r="O299" i="24"/>
  <c r="O184" i="24"/>
  <c r="O182" i="24" s="1"/>
  <c r="P50" i="24"/>
  <c r="O48" i="24"/>
  <c r="O47" i="24" s="1"/>
  <c r="N471" i="24"/>
  <c r="N425" i="24"/>
  <c r="N394" i="24"/>
  <c r="Q179" i="24"/>
  <c r="R45" i="24"/>
  <c r="Q66" i="24"/>
  <c r="Q101" i="24" s="1"/>
  <c r="Q124" i="24" s="1"/>
  <c r="O72" i="24"/>
  <c r="O107" i="24" s="1"/>
  <c r="P172" i="24"/>
  <c r="P63" i="24"/>
  <c r="Q42" i="24"/>
  <c r="N415" i="24"/>
  <c r="N387" i="24"/>
  <c r="N60" i="24"/>
  <c r="N83" i="24" s="1"/>
  <c r="N95" i="24" s="1"/>
  <c r="N118" i="24" s="1"/>
  <c r="O39" i="24"/>
  <c r="N247" i="24"/>
  <c r="N270" i="24" s="1"/>
  <c r="N305" i="24" s="1"/>
  <c r="O153" i="24"/>
  <c r="P23" i="24"/>
  <c r="O209" i="24"/>
  <c r="M472" i="24"/>
  <c r="M426" i="24"/>
  <c r="M395" i="24"/>
  <c r="N470" i="24"/>
  <c r="N424" i="24"/>
  <c r="N393" i="24"/>
  <c r="AP459" i="24"/>
  <c r="N90" i="24"/>
  <c r="P174" i="24"/>
  <c r="P224" i="24" s="1"/>
  <c r="P86" i="24"/>
  <c r="Q43" i="24"/>
  <c r="N182" i="24"/>
  <c r="N181" i="24" s="1"/>
  <c r="N191" i="24" s="1"/>
  <c r="O228" i="24"/>
  <c r="O227" i="24" s="1"/>
  <c r="O248" i="24" s="1"/>
  <c r="O210" i="24"/>
  <c r="O98" i="24"/>
  <c r="P163" i="24"/>
  <c r="P213" i="24" s="1"/>
  <c r="P251" i="24" s="1"/>
  <c r="P272" i="24" s="1"/>
  <c r="P307" i="24" s="1"/>
  <c r="P75" i="24"/>
  <c r="P110" i="24" s="1"/>
  <c r="P132" i="24" s="1"/>
  <c r="Q33" i="24"/>
  <c r="P147" i="24"/>
  <c r="Q21" i="24"/>
  <c r="N203" i="24"/>
  <c r="N241" i="24" s="1"/>
  <c r="N264" i="24" s="1"/>
  <c r="N298" i="24" s="1"/>
  <c r="O180" i="24"/>
  <c r="P46" i="24"/>
  <c r="O67" i="24"/>
  <c r="O102" i="24" s="1"/>
  <c r="O125" i="24" s="1"/>
  <c r="N157" i="24"/>
  <c r="N156" i="24" s="1"/>
  <c r="H441" i="24"/>
  <c r="G442" i="24"/>
  <c r="N195" i="24"/>
  <c r="N221" i="24" s="1"/>
  <c r="N235" i="24" s="1"/>
  <c r="N259" i="24" s="1"/>
  <c r="N293" i="24" s="1"/>
  <c r="N381" i="24" s="1"/>
  <c r="N409" i="24" s="1"/>
  <c r="N449" i="24" s="1"/>
  <c r="O169" i="24"/>
  <c r="S188" i="24"/>
  <c r="T54" i="24"/>
  <c r="N223" i="24"/>
  <c r="N222" i="24" s="1"/>
  <c r="N230" i="24" s="1"/>
  <c r="N200" i="24"/>
  <c r="N239" i="24" s="1"/>
  <c r="N263" i="24" s="1"/>
  <c r="N297" i="24" s="1"/>
  <c r="O64" i="24"/>
  <c r="O99" i="24" s="1"/>
  <c r="O122" i="24" s="1"/>
  <c r="P164" i="24"/>
  <c r="P76" i="24"/>
  <c r="P111" i="24" s="1"/>
  <c r="P133" i="24" s="1"/>
  <c r="Q34" i="24"/>
  <c r="P158" i="24"/>
  <c r="P70" i="24"/>
  <c r="Q28" i="24"/>
  <c r="N62" i="24"/>
  <c r="N61" i="24" s="1"/>
  <c r="N78" i="24" s="1"/>
  <c r="N146" i="24"/>
  <c r="N145" i="24" s="1"/>
  <c r="N166" i="24" s="1"/>
  <c r="L254" i="24"/>
  <c r="M247" i="24"/>
  <c r="M270" i="24" s="1"/>
  <c r="M305" i="24" s="1"/>
  <c r="M413" i="24"/>
  <c r="M385" i="24"/>
  <c r="N246" i="24"/>
  <c r="N207" i="24"/>
  <c r="N206" i="24" s="1"/>
  <c r="O149" i="24"/>
  <c r="O85" i="24"/>
  <c r="O84" i="24" s="1"/>
  <c r="O90" i="24" s="1"/>
  <c r="P22" i="24"/>
  <c r="L304" i="24"/>
  <c r="L268" i="24"/>
  <c r="L267" i="24" s="1"/>
  <c r="M262" i="24"/>
  <c r="M237" i="24"/>
  <c r="M236" i="24" s="1"/>
  <c r="O76" i="24"/>
  <c r="O111" i="24" s="1"/>
  <c r="O133" i="24" s="1"/>
  <c r="P162" i="24"/>
  <c r="P212" i="24" s="1"/>
  <c r="P250" i="24" s="1"/>
  <c r="P271" i="24" s="1"/>
  <c r="P74" i="24"/>
  <c r="P109" i="24" s="1"/>
  <c r="P131" i="24" s="1"/>
  <c r="Q32" i="24"/>
  <c r="O105" i="24"/>
  <c r="N97" i="24"/>
  <c r="N96" i="24" s="1"/>
  <c r="N121" i="24"/>
  <c r="N120" i="24" s="1"/>
  <c r="N119" i="24" s="1"/>
  <c r="N238" i="24"/>
  <c r="N197" i="24"/>
  <c r="N196" i="24" s="1"/>
  <c r="N216" i="24" s="1"/>
  <c r="N36" i="24"/>
  <c r="O307" i="24"/>
  <c r="L296" i="24"/>
  <c r="L261" i="24"/>
  <c r="L260" i="24" s="1"/>
  <c r="L286" i="24" s="1"/>
  <c r="O198" i="24"/>
  <c r="O146" i="24"/>
  <c r="O145" i="24" s="1"/>
  <c r="M230" i="24"/>
  <c r="Q187" i="24"/>
  <c r="R53" i="24"/>
  <c r="Q183" i="24"/>
  <c r="R49" i="24"/>
  <c r="P165" i="24"/>
  <c r="P77" i="24"/>
  <c r="P112" i="24" s="1"/>
  <c r="P134" i="24" s="1"/>
  <c r="Q35" i="24"/>
  <c r="S462" i="24"/>
  <c r="S450" i="24" s="1"/>
  <c r="T463" i="24"/>
  <c r="O214" i="24"/>
  <c r="O252" i="24" s="1"/>
  <c r="O273" i="24" s="1"/>
  <c r="O208" i="24"/>
  <c r="S225" i="24"/>
  <c r="S202" i="24"/>
  <c r="S150" i="24"/>
  <c r="O190" i="24"/>
  <c r="O215" i="24" s="1"/>
  <c r="O253" i="24" s="1"/>
  <c r="O274" i="24" s="1"/>
  <c r="O309" i="24" s="1"/>
  <c r="P56" i="24"/>
  <c r="R201" i="24"/>
  <c r="N40" i="24"/>
  <c r="N57" i="24" s="1"/>
  <c r="O41" i="24"/>
  <c r="M269" i="24"/>
  <c r="M245" i="24"/>
  <c r="M244" i="24" s="1"/>
  <c r="N129" i="24"/>
  <c r="N128" i="24" s="1"/>
  <c r="N127" i="24" s="1"/>
  <c r="N104" i="24"/>
  <c r="N103" i="24" s="1"/>
  <c r="N210" i="24"/>
  <c r="Q38" i="24"/>
  <c r="P59" i="24"/>
  <c r="P82" i="24" s="1"/>
  <c r="P94" i="24" s="1"/>
  <c r="P117" i="24" s="1"/>
  <c r="M137" i="24"/>
  <c r="O178" i="24"/>
  <c r="O171" i="24" s="1"/>
  <c r="O170" i="24" s="1"/>
  <c r="P44" i="24"/>
  <c r="O65" i="24"/>
  <c r="O100" i="24" s="1"/>
  <c r="O123" i="24" s="1"/>
  <c r="S226" i="24"/>
  <c r="S175" i="24"/>
  <c r="O306" i="24"/>
  <c r="K468" i="24"/>
  <c r="K467" i="24" s="1"/>
  <c r="K485" i="24" s="1"/>
  <c r="K422" i="24"/>
  <c r="K421" i="24" s="1"/>
  <c r="K420" i="24" s="1"/>
  <c r="K391" i="24"/>
  <c r="K390" i="24" s="1"/>
  <c r="K389" i="24" s="1"/>
  <c r="K303" i="24"/>
  <c r="K302" i="24" s="1"/>
  <c r="M415" i="24"/>
  <c r="M387" i="24"/>
  <c r="U152" i="24"/>
  <c r="T151" i="24"/>
  <c r="O161" i="24"/>
  <c r="O211" i="24" s="1"/>
  <c r="O249" i="24" s="1"/>
  <c r="P31" i="24"/>
  <c r="P27" i="24" s="1"/>
  <c r="P26" i="24" s="1"/>
  <c r="O73" i="24"/>
  <c r="O108" i="24" s="1"/>
  <c r="R240" i="24"/>
  <c r="K286" i="24"/>
  <c r="N194" i="24"/>
  <c r="N220" i="24" s="1"/>
  <c r="N234" i="24" s="1"/>
  <c r="N258" i="24" s="1"/>
  <c r="N292" i="24" s="1"/>
  <c r="N380" i="24" s="1"/>
  <c r="N408" i="24" s="1"/>
  <c r="N448" i="24" s="1"/>
  <c r="O168" i="24"/>
  <c r="Q39" i="45"/>
  <c r="Q47" i="45" s="1"/>
  <c r="O47" i="45"/>
  <c r="D65" i="36"/>
  <c r="D54" i="36"/>
  <c r="E54" i="36" s="1"/>
  <c r="F54" i="36" s="1"/>
  <c r="G54" i="36" s="1"/>
  <c r="H54" i="36" s="1"/>
  <c r="I54" i="36" s="1"/>
  <c r="J54" i="36" s="1"/>
  <c r="K54" i="36" s="1"/>
  <c r="L54" i="36" s="1"/>
  <c r="M54" i="36" s="1"/>
  <c r="N54" i="36" s="1"/>
  <c r="O54" i="36" s="1"/>
  <c r="P54" i="36" s="1"/>
  <c r="Q54" i="36" s="1"/>
  <c r="R54" i="36" s="1"/>
  <c r="S54" i="36" s="1"/>
  <c r="T54" i="36" s="1"/>
  <c r="U54" i="36" s="1"/>
  <c r="V54" i="36" s="1"/>
  <c r="W54" i="36" s="1"/>
  <c r="X54" i="36" s="1"/>
  <c r="Y54" i="36" s="1"/>
  <c r="Z54" i="36" s="1"/>
  <c r="AA54" i="36" s="1"/>
  <c r="AB54" i="36" s="1"/>
  <c r="AC54" i="36" s="1"/>
  <c r="AD54" i="36" s="1"/>
  <c r="B95" i="36"/>
  <c r="C360" i="43"/>
  <c r="L177" i="43"/>
  <c r="M177" i="43" s="1"/>
  <c r="A3" i="44" a="1"/>
  <c r="A3" i="44" s="1"/>
  <c r="C512" i="43"/>
  <c r="B512" i="43"/>
  <c r="B511" i="43"/>
  <c r="B510" i="43"/>
  <c r="B509" i="43"/>
  <c r="B508" i="43"/>
  <c r="A481" i="43"/>
  <c r="AU474" i="43"/>
  <c r="AT474" i="43"/>
  <c r="AS474" i="43"/>
  <c r="AR474" i="43"/>
  <c r="AQ474" i="43"/>
  <c r="AP474" i="43"/>
  <c r="AO474" i="43"/>
  <c r="AN474" i="43"/>
  <c r="AM474" i="43"/>
  <c r="AL474" i="43"/>
  <c r="AK474" i="43"/>
  <c r="AJ474" i="43"/>
  <c r="A470" i="43"/>
  <c r="G470" i="43" s="1"/>
  <c r="G467" i="43" s="1"/>
  <c r="AI465" i="43"/>
  <c r="AJ465" i="43" s="1"/>
  <c r="AK465" i="43" s="1"/>
  <c r="AL465" i="43" s="1"/>
  <c r="AM465" i="43" s="1"/>
  <c r="AN465" i="43" s="1"/>
  <c r="AO465" i="43" s="1"/>
  <c r="AP465" i="43" s="1"/>
  <c r="AQ465" i="43" s="1"/>
  <c r="AR465" i="43" s="1"/>
  <c r="AS465" i="43" s="1"/>
  <c r="AT465" i="43" s="1"/>
  <c r="AU465" i="43" s="1"/>
  <c r="AH465" i="43"/>
  <c r="AG465" i="43"/>
  <c r="AF465" i="43"/>
  <c r="AE465" i="43"/>
  <c r="AD465" i="43"/>
  <c r="AC465" i="43"/>
  <c r="AB465" i="43"/>
  <c r="AA465" i="43"/>
  <c r="Z465" i="43"/>
  <c r="Y465" i="43"/>
  <c r="X465" i="43"/>
  <c r="W465" i="43"/>
  <c r="V465" i="43"/>
  <c r="U465" i="43"/>
  <c r="T465" i="43"/>
  <c r="S465" i="43"/>
  <c r="R465" i="43"/>
  <c r="Q465" i="43"/>
  <c r="P465" i="43"/>
  <c r="O465" i="43"/>
  <c r="N465" i="43"/>
  <c r="M465" i="43"/>
  <c r="L465" i="43"/>
  <c r="K465" i="43"/>
  <c r="AI464" i="43"/>
  <c r="AJ464" i="43" s="1"/>
  <c r="AK464" i="43" s="1"/>
  <c r="AL464" i="43" s="1"/>
  <c r="AM464" i="43" s="1"/>
  <c r="AN464" i="43" s="1"/>
  <c r="AO464" i="43" s="1"/>
  <c r="AP464" i="43" s="1"/>
  <c r="AQ464" i="43" s="1"/>
  <c r="AR464" i="43" s="1"/>
  <c r="AS464" i="43" s="1"/>
  <c r="AT464" i="43" s="1"/>
  <c r="AU464" i="43" s="1"/>
  <c r="AH464" i="43"/>
  <c r="AG464" i="43"/>
  <c r="AF464" i="43"/>
  <c r="AE464" i="43"/>
  <c r="AD464" i="43"/>
  <c r="AC464" i="43"/>
  <c r="AB464" i="43"/>
  <c r="AA464" i="43"/>
  <c r="Z464" i="43"/>
  <c r="Y464" i="43"/>
  <c r="X464" i="43"/>
  <c r="W464" i="43"/>
  <c r="V464" i="43"/>
  <c r="U464" i="43"/>
  <c r="T464" i="43"/>
  <c r="S464" i="43"/>
  <c r="R464" i="43"/>
  <c r="Q464" i="43"/>
  <c r="P464" i="43"/>
  <c r="O464" i="43"/>
  <c r="N464" i="43"/>
  <c r="M464" i="43"/>
  <c r="L464" i="43"/>
  <c r="K464" i="43"/>
  <c r="K463" i="43"/>
  <c r="J462" i="43"/>
  <c r="I462" i="43"/>
  <c r="H462" i="43"/>
  <c r="F462" i="43"/>
  <c r="AI461" i="43"/>
  <c r="AH461" i="43"/>
  <c r="AG461" i="43"/>
  <c r="AF461" i="43"/>
  <c r="AE461" i="43"/>
  <c r="AD461" i="43"/>
  <c r="AC461" i="43"/>
  <c r="AB461" i="43"/>
  <c r="AA461" i="43"/>
  <c r="Z461" i="43"/>
  <c r="Y461" i="43"/>
  <c r="X461" i="43"/>
  <c r="W461" i="43"/>
  <c r="V461" i="43"/>
  <c r="U461" i="43"/>
  <c r="T461" i="43"/>
  <c r="S461" i="43"/>
  <c r="R461" i="43"/>
  <c r="Q461" i="43"/>
  <c r="P461" i="43"/>
  <c r="O461" i="43"/>
  <c r="N461" i="43"/>
  <c r="M461" i="43"/>
  <c r="L461" i="43"/>
  <c r="K461" i="43"/>
  <c r="J461" i="43"/>
  <c r="J459" i="43" s="1"/>
  <c r="I461" i="43"/>
  <c r="I459" i="43" s="1"/>
  <c r="H461" i="43"/>
  <c r="H459" i="43" s="1"/>
  <c r="F461" i="43"/>
  <c r="AI460" i="43"/>
  <c r="AJ460" i="43" s="1"/>
  <c r="AK460" i="43" s="1"/>
  <c r="AL460" i="43" s="1"/>
  <c r="AM460" i="43" s="1"/>
  <c r="AN460" i="43" s="1"/>
  <c r="AO460" i="43" s="1"/>
  <c r="AP460" i="43" s="1"/>
  <c r="AQ460" i="43" s="1"/>
  <c r="AR460" i="43" s="1"/>
  <c r="AS460" i="43" s="1"/>
  <c r="AT460" i="43" s="1"/>
  <c r="AU460" i="43" s="1"/>
  <c r="AH460" i="43"/>
  <c r="AG460" i="43"/>
  <c r="AF460" i="43"/>
  <c r="AE460" i="43"/>
  <c r="AD460" i="43"/>
  <c r="AC460" i="43"/>
  <c r="AB460" i="43"/>
  <c r="AB459" i="43" s="1"/>
  <c r="AA460" i="43"/>
  <c r="Z460" i="43"/>
  <c r="Y460" i="43"/>
  <c r="X460" i="43"/>
  <c r="W460" i="43"/>
  <c r="V460" i="43"/>
  <c r="U460" i="43"/>
  <c r="T460" i="43"/>
  <c r="T459" i="43" s="1"/>
  <c r="S460" i="43"/>
  <c r="R460" i="43"/>
  <c r="R459" i="43" s="1"/>
  <c r="Q460" i="43"/>
  <c r="P460" i="43"/>
  <c r="O460" i="43"/>
  <c r="N460" i="43"/>
  <c r="M460" i="43"/>
  <c r="L460" i="43"/>
  <c r="L459" i="43" s="1"/>
  <c r="K460" i="43"/>
  <c r="F460" i="43"/>
  <c r="H458" i="43"/>
  <c r="H457" i="43" s="1"/>
  <c r="AI456" i="43"/>
  <c r="AI455" i="43" s="1"/>
  <c r="AJ455" i="43" s="1"/>
  <c r="AK455" i="43" s="1"/>
  <c r="AL455" i="43" s="1"/>
  <c r="AM455" i="43" s="1"/>
  <c r="AN455" i="43" s="1"/>
  <c r="AO455" i="43" s="1"/>
  <c r="AP455" i="43" s="1"/>
  <c r="AQ455" i="43" s="1"/>
  <c r="AR455" i="43" s="1"/>
  <c r="AS455" i="43" s="1"/>
  <c r="AT455" i="43" s="1"/>
  <c r="AU455" i="43" s="1"/>
  <c r="AH456" i="43"/>
  <c r="AH455" i="43" s="1"/>
  <c r="AH454" i="43" s="1"/>
  <c r="AG456" i="43"/>
  <c r="AG455" i="43" s="1"/>
  <c r="AG454" i="43" s="1"/>
  <c r="AF456" i="43"/>
  <c r="AF455" i="43" s="1"/>
  <c r="AF454" i="43" s="1"/>
  <c r="AE456" i="43"/>
  <c r="AE455" i="43" s="1"/>
  <c r="AE454" i="43" s="1"/>
  <c r="AD456" i="43"/>
  <c r="AD455" i="43" s="1"/>
  <c r="AD454" i="43" s="1"/>
  <c r="AC456" i="43"/>
  <c r="AC455" i="43" s="1"/>
  <c r="AC454" i="43" s="1"/>
  <c r="AB456" i="43"/>
  <c r="AB455" i="43" s="1"/>
  <c r="AB454" i="43" s="1"/>
  <c r="AA456" i="43"/>
  <c r="AA455" i="43" s="1"/>
  <c r="AA454" i="43" s="1"/>
  <c r="Z456" i="43"/>
  <c r="Z455" i="43" s="1"/>
  <c r="Z454" i="43" s="1"/>
  <c r="Y456" i="43"/>
  <c r="Y455" i="43" s="1"/>
  <c r="Y454" i="43" s="1"/>
  <c r="X456" i="43"/>
  <c r="X455" i="43" s="1"/>
  <c r="X454" i="43" s="1"/>
  <c r="W456" i="43"/>
  <c r="W455" i="43" s="1"/>
  <c r="W454" i="43" s="1"/>
  <c r="V456" i="43"/>
  <c r="V455" i="43" s="1"/>
  <c r="V454" i="43" s="1"/>
  <c r="U456" i="43"/>
  <c r="U455" i="43" s="1"/>
  <c r="U454" i="43" s="1"/>
  <c r="T456" i="43"/>
  <c r="T455" i="43" s="1"/>
  <c r="T454" i="43" s="1"/>
  <c r="S456" i="43"/>
  <c r="S455" i="43" s="1"/>
  <c r="S454" i="43" s="1"/>
  <c r="R456" i="43"/>
  <c r="Q456" i="43"/>
  <c r="Q455" i="43" s="1"/>
  <c r="Q454" i="43" s="1"/>
  <c r="P456" i="43"/>
  <c r="P455" i="43" s="1"/>
  <c r="P454" i="43" s="1"/>
  <c r="O456" i="43"/>
  <c r="O455" i="43" s="1"/>
  <c r="O454" i="43" s="1"/>
  <c r="N456" i="43"/>
  <c r="N455" i="43" s="1"/>
  <c r="N454" i="43" s="1"/>
  <c r="M456" i="43"/>
  <c r="M455" i="43" s="1"/>
  <c r="M454" i="43" s="1"/>
  <c r="L456" i="43"/>
  <c r="L455" i="43" s="1"/>
  <c r="L454" i="43" s="1"/>
  <c r="K456" i="43"/>
  <c r="K455" i="43" s="1"/>
  <c r="K454" i="43" s="1"/>
  <c r="R455" i="43"/>
  <c r="R454" i="43" s="1"/>
  <c r="J454" i="43"/>
  <c r="I454" i="43"/>
  <c r="H454" i="43"/>
  <c r="AI453" i="43"/>
  <c r="AH453" i="43"/>
  <c r="AG453" i="43"/>
  <c r="AF453" i="43"/>
  <c r="AE453" i="43"/>
  <c r="AD453" i="43"/>
  <c r="AC453" i="43"/>
  <c r="AB453" i="43"/>
  <c r="AA453" i="43"/>
  <c r="Z453" i="43"/>
  <c r="Y453" i="43"/>
  <c r="X453" i="43"/>
  <c r="W453" i="43"/>
  <c r="V453" i="43"/>
  <c r="U453" i="43"/>
  <c r="T453" i="43"/>
  <c r="S453" i="43"/>
  <c r="R453" i="43"/>
  <c r="Q453" i="43"/>
  <c r="P453" i="43"/>
  <c r="O453" i="43"/>
  <c r="N453" i="43"/>
  <c r="M453" i="43"/>
  <c r="L453" i="43"/>
  <c r="K453" i="43"/>
  <c r="AI452" i="43"/>
  <c r="AH452" i="43"/>
  <c r="AG452" i="43"/>
  <c r="AF452" i="43"/>
  <c r="AE452" i="43"/>
  <c r="AD452" i="43"/>
  <c r="AC452" i="43"/>
  <c r="AB452" i="43"/>
  <c r="AA452" i="43"/>
  <c r="Z452" i="43"/>
  <c r="Y452" i="43"/>
  <c r="X452" i="43"/>
  <c r="W452" i="43"/>
  <c r="V452" i="43"/>
  <c r="U452" i="43"/>
  <c r="T452" i="43"/>
  <c r="S452" i="43"/>
  <c r="R452" i="43"/>
  <c r="Q452" i="43"/>
  <c r="P452" i="43"/>
  <c r="O452" i="43"/>
  <c r="O451" i="43" s="1"/>
  <c r="N452" i="43"/>
  <c r="M452" i="43"/>
  <c r="L452" i="43"/>
  <c r="K452" i="43"/>
  <c r="J451" i="43"/>
  <c r="I451" i="43"/>
  <c r="H451" i="43"/>
  <c r="F451" i="43"/>
  <c r="E442" i="43"/>
  <c r="AI434" i="43"/>
  <c r="AH434" i="43"/>
  <c r="AG434" i="43"/>
  <c r="AF434" i="43"/>
  <c r="AE434" i="43"/>
  <c r="AD434" i="43"/>
  <c r="AC434" i="43"/>
  <c r="AB434" i="43"/>
  <c r="AA434" i="43"/>
  <c r="Z434" i="43"/>
  <c r="Y434" i="43"/>
  <c r="X434" i="43"/>
  <c r="W434" i="43"/>
  <c r="V434" i="43"/>
  <c r="U434" i="43"/>
  <c r="T434" i="43"/>
  <c r="S434" i="43"/>
  <c r="R434" i="43"/>
  <c r="Q434" i="43"/>
  <c r="P434" i="43"/>
  <c r="O434" i="43"/>
  <c r="N434" i="43"/>
  <c r="M434" i="43"/>
  <c r="L434" i="43"/>
  <c r="K434" i="43"/>
  <c r="J434" i="43"/>
  <c r="I434" i="43"/>
  <c r="H434" i="43"/>
  <c r="F434" i="43"/>
  <c r="AI419" i="43"/>
  <c r="AH419" i="43"/>
  <c r="AG419" i="43"/>
  <c r="AG416" i="43" s="1"/>
  <c r="AF419" i="43"/>
  <c r="AE419" i="43"/>
  <c r="AD419" i="43"/>
  <c r="AC419" i="43"/>
  <c r="AB419" i="43"/>
  <c r="AA419" i="43"/>
  <c r="Z419" i="43"/>
  <c r="Y419" i="43"/>
  <c r="X419" i="43"/>
  <c r="W419" i="43"/>
  <c r="V419" i="43"/>
  <c r="U419" i="43"/>
  <c r="T419" i="43"/>
  <c r="S419" i="43"/>
  <c r="R419" i="43"/>
  <c r="Q419" i="43"/>
  <c r="P419" i="43"/>
  <c r="O419" i="43"/>
  <c r="N419" i="43"/>
  <c r="M419" i="43"/>
  <c r="L419" i="43"/>
  <c r="B419" i="43"/>
  <c r="AI418" i="43"/>
  <c r="AH418" i="43"/>
  <c r="AG418" i="43"/>
  <c r="AF418" i="43"/>
  <c r="AE418" i="43"/>
  <c r="AD418" i="43"/>
  <c r="AC418" i="43"/>
  <c r="AB418" i="43"/>
  <c r="AA418" i="43"/>
  <c r="Z418" i="43"/>
  <c r="Y418" i="43"/>
  <c r="X418" i="43"/>
  <c r="W418" i="43"/>
  <c r="V418" i="43"/>
  <c r="U418" i="43"/>
  <c r="T418" i="43"/>
  <c r="S418" i="43"/>
  <c r="R418" i="43"/>
  <c r="Q418" i="43"/>
  <c r="P418" i="43"/>
  <c r="O418" i="43"/>
  <c r="N418" i="43"/>
  <c r="M418" i="43"/>
  <c r="L418" i="43"/>
  <c r="B418" i="43"/>
  <c r="AI417" i="43"/>
  <c r="AH417" i="43"/>
  <c r="AG417" i="43"/>
  <c r="AF417" i="43"/>
  <c r="AE417" i="43"/>
  <c r="AD417" i="43"/>
  <c r="AC417" i="43"/>
  <c r="AC416" i="43" s="1"/>
  <c r="AB417" i="43"/>
  <c r="AA417" i="43"/>
  <c r="Z417" i="43"/>
  <c r="Y417" i="43"/>
  <c r="X417" i="43"/>
  <c r="W417" i="43"/>
  <c r="V417" i="43"/>
  <c r="U417" i="43"/>
  <c r="U416" i="43" s="1"/>
  <c r="T417" i="43"/>
  <c r="S417" i="43"/>
  <c r="R417" i="43"/>
  <c r="Q417" i="43"/>
  <c r="P417" i="43"/>
  <c r="O417" i="43"/>
  <c r="N417" i="43"/>
  <c r="M417" i="43"/>
  <c r="M416" i="43" s="1"/>
  <c r="L417" i="43"/>
  <c r="B417" i="43"/>
  <c r="O416" i="43"/>
  <c r="AI398" i="43"/>
  <c r="AH398" i="43"/>
  <c r="AG398" i="43"/>
  <c r="AG397" i="43" s="1"/>
  <c r="AF398" i="43"/>
  <c r="AF397" i="43" s="1"/>
  <c r="AE398" i="43"/>
  <c r="AE397" i="43" s="1"/>
  <c r="AD398" i="43"/>
  <c r="AD397" i="43" s="1"/>
  <c r="AC398" i="43"/>
  <c r="AC397" i="43" s="1"/>
  <c r="AB398" i="43"/>
  <c r="AB397" i="43" s="1"/>
  <c r="AA398" i="43"/>
  <c r="AA397" i="43" s="1"/>
  <c r="Z398" i="43"/>
  <c r="Y398" i="43"/>
  <c r="Y397" i="43" s="1"/>
  <c r="X398" i="43"/>
  <c r="X397" i="43" s="1"/>
  <c r="W398" i="43"/>
  <c r="W397" i="43" s="1"/>
  <c r="V398" i="43"/>
  <c r="V397" i="43" s="1"/>
  <c r="U398" i="43"/>
  <c r="U397" i="43" s="1"/>
  <c r="T398" i="43"/>
  <c r="T397" i="43" s="1"/>
  <c r="S398" i="43"/>
  <c r="S397" i="43" s="1"/>
  <c r="R398" i="43"/>
  <c r="R397" i="43" s="1"/>
  <c r="Q398" i="43"/>
  <c r="Q397" i="43" s="1"/>
  <c r="P398" i="43"/>
  <c r="P397" i="43" s="1"/>
  <c r="O398" i="43"/>
  <c r="O397" i="43" s="1"/>
  <c r="N398" i="43"/>
  <c r="N397" i="43" s="1"/>
  <c r="M398" i="43"/>
  <c r="L398" i="43"/>
  <c r="L397" i="43" s="1"/>
  <c r="AI397" i="43"/>
  <c r="AH397" i="43"/>
  <c r="Z397" i="43"/>
  <c r="M397" i="43"/>
  <c r="AH388" i="43"/>
  <c r="AG388" i="43"/>
  <c r="AF388" i="43"/>
  <c r="AE388" i="43"/>
  <c r="AD388" i="43"/>
  <c r="AC388" i="43"/>
  <c r="AB388" i="43"/>
  <c r="AA388" i="43"/>
  <c r="Z388" i="43"/>
  <c r="Y388" i="43"/>
  <c r="X388" i="43"/>
  <c r="W388" i="43"/>
  <c r="V388" i="43"/>
  <c r="U388" i="43"/>
  <c r="T388" i="43"/>
  <c r="S388" i="43"/>
  <c r="R388" i="43"/>
  <c r="Q388" i="43"/>
  <c r="P388" i="43"/>
  <c r="O388" i="43"/>
  <c r="N388" i="43"/>
  <c r="M388" i="43"/>
  <c r="L388" i="43"/>
  <c r="K388" i="43"/>
  <c r="J388" i="43"/>
  <c r="I388" i="43"/>
  <c r="H388" i="43"/>
  <c r="F381" i="43"/>
  <c r="F409" i="43" s="1"/>
  <c r="F449" i="43" s="1"/>
  <c r="F380" i="43"/>
  <c r="F408" i="43" s="1"/>
  <c r="F448" i="43" s="1"/>
  <c r="F370" i="43"/>
  <c r="C367" i="43"/>
  <c r="K367" i="43" s="1"/>
  <c r="C366" i="43"/>
  <c r="K366" i="43" s="1"/>
  <c r="C365" i="43"/>
  <c r="K365" i="43" s="1"/>
  <c r="J364" i="43"/>
  <c r="J368" i="43" s="1"/>
  <c r="I364" i="43"/>
  <c r="I368" i="43" s="1"/>
  <c r="H364" i="43"/>
  <c r="H368" i="43" s="1"/>
  <c r="F364" i="43"/>
  <c r="F368" i="43" s="1"/>
  <c r="F362" i="43"/>
  <c r="F372" i="43" s="1"/>
  <c r="F361" i="43"/>
  <c r="F371" i="43" s="1"/>
  <c r="J359" i="43"/>
  <c r="I359" i="43"/>
  <c r="H359" i="43"/>
  <c r="F359" i="43"/>
  <c r="F363" i="43" s="1"/>
  <c r="H358" i="43"/>
  <c r="I358" i="43" s="1"/>
  <c r="J358" i="43" s="1"/>
  <c r="C341" i="43"/>
  <c r="D3" i="44" s="1"/>
  <c r="AR484" i="43"/>
  <c r="F320" i="43"/>
  <c r="AU319" i="43"/>
  <c r="AT319" i="43"/>
  <c r="AS319" i="43"/>
  <c r="AR319" i="43"/>
  <c r="AQ319" i="43"/>
  <c r="AQ483" i="43" s="1"/>
  <c r="AP319" i="43"/>
  <c r="AO319" i="43"/>
  <c r="AN319" i="43"/>
  <c r="AM319" i="43"/>
  <c r="AK319" i="43"/>
  <c r="AJ319" i="43"/>
  <c r="AI319" i="43"/>
  <c r="AH319" i="43"/>
  <c r="AG319" i="43"/>
  <c r="AF319" i="43"/>
  <c r="AE319" i="43"/>
  <c r="AD319" i="43"/>
  <c r="AC319" i="43"/>
  <c r="AB319" i="43"/>
  <c r="AA319" i="43"/>
  <c r="Z319" i="43"/>
  <c r="Y319" i="43"/>
  <c r="W319" i="43"/>
  <c r="V319" i="43"/>
  <c r="U319" i="43"/>
  <c r="T319" i="43"/>
  <c r="S319" i="43"/>
  <c r="R319" i="43"/>
  <c r="Q319" i="43"/>
  <c r="P319" i="43"/>
  <c r="O319" i="43"/>
  <c r="N319" i="43"/>
  <c r="M319" i="43"/>
  <c r="L319" i="43"/>
  <c r="K319" i="43"/>
  <c r="J319" i="43"/>
  <c r="I319" i="43"/>
  <c r="H319" i="43"/>
  <c r="F319" i="43"/>
  <c r="AU318" i="43"/>
  <c r="AT318" i="43"/>
  <c r="AS318" i="43"/>
  <c r="AR318" i="43"/>
  <c r="AQ318" i="43"/>
  <c r="AQ482" i="43" s="1"/>
  <c r="AP318" i="43"/>
  <c r="AO318" i="43"/>
  <c r="AM318" i="43"/>
  <c r="AL318" i="43"/>
  <c r="AK318" i="43"/>
  <c r="AJ318" i="43"/>
  <c r="AI318" i="43"/>
  <c r="AH318" i="43"/>
  <c r="AG318" i="43"/>
  <c r="AF318" i="43"/>
  <c r="AE318" i="43"/>
  <c r="AC318" i="43"/>
  <c r="AB318" i="43"/>
  <c r="AA318" i="43"/>
  <c r="Z318" i="43"/>
  <c r="Y318" i="43"/>
  <c r="X318" i="43"/>
  <c r="W318" i="43"/>
  <c r="V318" i="43"/>
  <c r="U318" i="43"/>
  <c r="S318" i="43"/>
  <c r="R318" i="43"/>
  <c r="Q318" i="43"/>
  <c r="P318" i="43"/>
  <c r="O318" i="43"/>
  <c r="N318" i="43"/>
  <c r="M318" i="43"/>
  <c r="L318" i="43"/>
  <c r="K318" i="43"/>
  <c r="J318" i="43"/>
  <c r="I318" i="43"/>
  <c r="H318" i="43"/>
  <c r="F318" i="43"/>
  <c r="AU317" i="43"/>
  <c r="AT317" i="43"/>
  <c r="AS317" i="43"/>
  <c r="AR317" i="43"/>
  <c r="AR316" i="43" s="1"/>
  <c r="AQ317" i="43"/>
  <c r="AP317" i="43"/>
  <c r="AO317" i="43"/>
  <c r="AM317" i="43"/>
  <c r="AL317" i="43"/>
  <c r="AK317" i="43"/>
  <c r="AJ317" i="43"/>
  <c r="AI317" i="43"/>
  <c r="AI316" i="43" s="1"/>
  <c r="AH317" i="43"/>
  <c r="AG317" i="43"/>
  <c r="AF317" i="43"/>
  <c r="AE317" i="43"/>
  <c r="AC317" i="43"/>
  <c r="AB317" i="43"/>
  <c r="AA317" i="43"/>
  <c r="Z317" i="43"/>
  <c r="Y317" i="43"/>
  <c r="X317" i="43"/>
  <c r="W317" i="43"/>
  <c r="V317" i="43"/>
  <c r="U317" i="43"/>
  <c r="S317" i="43"/>
  <c r="R317" i="43"/>
  <c r="Q317" i="43"/>
  <c r="P317" i="43"/>
  <c r="O317" i="43"/>
  <c r="N317" i="43"/>
  <c r="M317" i="43"/>
  <c r="L317" i="43"/>
  <c r="K317" i="43"/>
  <c r="J317" i="43"/>
  <c r="I317" i="43"/>
  <c r="H317" i="43"/>
  <c r="F317" i="43"/>
  <c r="AI314" i="43"/>
  <c r="AH314" i="43"/>
  <c r="AG314" i="43"/>
  <c r="AF314" i="43"/>
  <c r="AE314" i="43"/>
  <c r="AD314" i="43"/>
  <c r="AC314" i="43"/>
  <c r="AB314" i="43"/>
  <c r="AA314" i="43"/>
  <c r="Z314" i="43"/>
  <c r="Y314" i="43"/>
  <c r="X314" i="43"/>
  <c r="W314" i="43"/>
  <c r="V314" i="43"/>
  <c r="U314" i="43"/>
  <c r="T314" i="43"/>
  <c r="S314" i="43"/>
  <c r="R314" i="43"/>
  <c r="Q314" i="43"/>
  <c r="P314" i="43"/>
  <c r="O314" i="43"/>
  <c r="N314" i="43"/>
  <c r="M314" i="43"/>
  <c r="L314" i="43"/>
  <c r="K314" i="43"/>
  <c r="J314" i="43"/>
  <c r="I314" i="43"/>
  <c r="H314" i="43"/>
  <c r="F314" i="43"/>
  <c r="AI313" i="43"/>
  <c r="AH313" i="43"/>
  <c r="AG313" i="43"/>
  <c r="AF313" i="43"/>
  <c r="AE313" i="43"/>
  <c r="AD313" i="43"/>
  <c r="AC313" i="43"/>
  <c r="AB313" i="43"/>
  <c r="AA313" i="43"/>
  <c r="Z313" i="43"/>
  <c r="Y313" i="43"/>
  <c r="X313" i="43"/>
  <c r="W313" i="43"/>
  <c r="V313" i="43"/>
  <c r="U313" i="43"/>
  <c r="T313" i="43"/>
  <c r="S313" i="43"/>
  <c r="R313" i="43"/>
  <c r="Q313" i="43"/>
  <c r="P313" i="43"/>
  <c r="O313" i="43"/>
  <c r="N313" i="43"/>
  <c r="M313" i="43"/>
  <c r="L313" i="43"/>
  <c r="K313" i="43"/>
  <c r="J313" i="43"/>
  <c r="I313" i="43"/>
  <c r="H313" i="43"/>
  <c r="F313" i="43"/>
  <c r="AI312" i="43"/>
  <c r="AH312" i="43"/>
  <c r="AG312" i="43"/>
  <c r="AF312" i="43"/>
  <c r="AE312" i="43"/>
  <c r="AD312" i="43"/>
  <c r="AC312" i="43"/>
  <c r="AB312" i="43"/>
  <c r="AA312" i="43"/>
  <c r="Z312" i="43"/>
  <c r="Y312" i="43"/>
  <c r="X312" i="43"/>
  <c r="W312" i="43"/>
  <c r="V312" i="43"/>
  <c r="U312" i="43"/>
  <c r="T312" i="43"/>
  <c r="S312" i="43"/>
  <c r="R312" i="43"/>
  <c r="Q312" i="43"/>
  <c r="P312" i="43"/>
  <c r="O312" i="43"/>
  <c r="N312" i="43"/>
  <c r="M312" i="43"/>
  <c r="L312" i="43"/>
  <c r="K312" i="43"/>
  <c r="J312" i="43"/>
  <c r="I312" i="43"/>
  <c r="H312" i="43"/>
  <c r="F312" i="43"/>
  <c r="AI311" i="43"/>
  <c r="AH311" i="43"/>
  <c r="AG311" i="43"/>
  <c r="AF311" i="43"/>
  <c r="AE311" i="43"/>
  <c r="AD311" i="43"/>
  <c r="AC311" i="43"/>
  <c r="AB311" i="43"/>
  <c r="AA311" i="43"/>
  <c r="Z311" i="43"/>
  <c r="Y311" i="43"/>
  <c r="X311" i="43"/>
  <c r="W311" i="43"/>
  <c r="V311" i="43"/>
  <c r="U311" i="43"/>
  <c r="T311" i="43"/>
  <c r="S311" i="43"/>
  <c r="R311" i="43"/>
  <c r="Q311" i="43"/>
  <c r="P311" i="43"/>
  <c r="O311" i="43"/>
  <c r="N311" i="43"/>
  <c r="M311" i="43"/>
  <c r="L311" i="43"/>
  <c r="K311" i="43"/>
  <c r="J311" i="43"/>
  <c r="I311" i="43"/>
  <c r="H311" i="43"/>
  <c r="F311" i="43"/>
  <c r="AU310" i="43"/>
  <c r="AT310" i="43"/>
  <c r="AS310" i="43"/>
  <c r="AR310" i="43"/>
  <c r="AQ310" i="43"/>
  <c r="AP310" i="43"/>
  <c r="AO310" i="43"/>
  <c r="AN310" i="43"/>
  <c r="AM310" i="43"/>
  <c r="AL310" i="43"/>
  <c r="AK310" i="43"/>
  <c r="AJ310" i="43"/>
  <c r="AU309" i="43"/>
  <c r="AT309" i="43"/>
  <c r="AS309" i="43"/>
  <c r="AR309" i="43"/>
  <c r="AQ309" i="43"/>
  <c r="AP309" i="43"/>
  <c r="AO309" i="43"/>
  <c r="AN309" i="43"/>
  <c r="AM309" i="43"/>
  <c r="AL309" i="43"/>
  <c r="AK309" i="43"/>
  <c r="AJ309" i="43"/>
  <c r="AU308" i="43"/>
  <c r="AT308" i="43"/>
  <c r="AS308" i="43"/>
  <c r="AR308" i="43"/>
  <c r="AQ308" i="43"/>
  <c r="AP308" i="43"/>
  <c r="AO308" i="43"/>
  <c r="AN308" i="43"/>
  <c r="AM308" i="43"/>
  <c r="AL308" i="43"/>
  <c r="AK308" i="43"/>
  <c r="AJ308" i="43"/>
  <c r="AU307" i="43"/>
  <c r="AT307" i="43"/>
  <c r="AS307" i="43"/>
  <c r="AR307" i="43"/>
  <c r="AQ307" i="43"/>
  <c r="AP307" i="43"/>
  <c r="AO307" i="43"/>
  <c r="AN307" i="43"/>
  <c r="AM307" i="43"/>
  <c r="AL307" i="43"/>
  <c r="AK307" i="43"/>
  <c r="AJ307" i="43"/>
  <c r="AK292" i="43"/>
  <c r="AL292" i="43" s="1"/>
  <c r="AM292" i="43" s="1"/>
  <c r="AN292" i="43" s="1"/>
  <c r="AO292" i="43" s="1"/>
  <c r="AP292" i="43" s="1"/>
  <c r="AQ292" i="43" s="1"/>
  <c r="AR292" i="43" s="1"/>
  <c r="AS292" i="43" s="1"/>
  <c r="AT292" i="43" s="1"/>
  <c r="AU292" i="43" s="1"/>
  <c r="AI285" i="43"/>
  <c r="AH285" i="43"/>
  <c r="AG285" i="43"/>
  <c r="AF285" i="43"/>
  <c r="AE285" i="43"/>
  <c r="AC285" i="43"/>
  <c r="AB285" i="43"/>
  <c r="AA285" i="43"/>
  <c r="Z285" i="43"/>
  <c r="Y285" i="43"/>
  <c r="X285" i="43"/>
  <c r="W285" i="43"/>
  <c r="V285" i="43"/>
  <c r="U285" i="43"/>
  <c r="S285" i="43"/>
  <c r="R285" i="43"/>
  <c r="Q285" i="43"/>
  <c r="P285" i="43"/>
  <c r="O285" i="43"/>
  <c r="N285" i="43"/>
  <c r="M285" i="43"/>
  <c r="L285" i="43"/>
  <c r="K285" i="43"/>
  <c r="J285" i="43"/>
  <c r="I285" i="43"/>
  <c r="H285" i="43"/>
  <c r="F285" i="43"/>
  <c r="B285" i="43"/>
  <c r="B320" i="43" s="1"/>
  <c r="B403" i="43" s="1"/>
  <c r="B439" i="43" s="1"/>
  <c r="AI284" i="43"/>
  <c r="AH284" i="43"/>
  <c r="AG284" i="43"/>
  <c r="AF284" i="43"/>
  <c r="AE284" i="43"/>
  <c r="AD284" i="43"/>
  <c r="AC284" i="43"/>
  <c r="AB284" i="43"/>
  <c r="AA284" i="43"/>
  <c r="Z284" i="43"/>
  <c r="Y284" i="43"/>
  <c r="W284" i="43"/>
  <c r="V284" i="43"/>
  <c r="U284" i="43"/>
  <c r="T284" i="43"/>
  <c r="S284" i="43"/>
  <c r="R284" i="43"/>
  <c r="Q284" i="43"/>
  <c r="P284" i="43"/>
  <c r="O284" i="43"/>
  <c r="N284" i="43"/>
  <c r="M284" i="43"/>
  <c r="L284" i="43"/>
  <c r="K284" i="43"/>
  <c r="J284" i="43"/>
  <c r="I284" i="43"/>
  <c r="H284" i="43"/>
  <c r="F284" i="43"/>
  <c r="B284" i="43"/>
  <c r="B319" i="43" s="1"/>
  <c r="B402" i="43" s="1"/>
  <c r="B438" i="43" s="1"/>
  <c r="AI283" i="43"/>
  <c r="AH283" i="43"/>
  <c r="AG283" i="43"/>
  <c r="AF283" i="43"/>
  <c r="AE283" i="43"/>
  <c r="AC283" i="43"/>
  <c r="AB283" i="43"/>
  <c r="AA283" i="43"/>
  <c r="Z283" i="43"/>
  <c r="Y283" i="43"/>
  <c r="X283" i="43"/>
  <c r="W283" i="43"/>
  <c r="V283" i="43"/>
  <c r="U283" i="43"/>
  <c r="S283" i="43"/>
  <c r="R283" i="43"/>
  <c r="Q283" i="43"/>
  <c r="P283" i="43"/>
  <c r="O283" i="43"/>
  <c r="N283" i="43"/>
  <c r="M283" i="43"/>
  <c r="L283" i="43"/>
  <c r="K283" i="43"/>
  <c r="J283" i="43"/>
  <c r="I283" i="43"/>
  <c r="H283" i="43"/>
  <c r="F283" i="43"/>
  <c r="B283" i="43"/>
  <c r="B318" i="43" s="1"/>
  <c r="B401" i="43" s="1"/>
  <c r="B437" i="43" s="1"/>
  <c r="AI282" i="43"/>
  <c r="AH282" i="43"/>
  <c r="AG282" i="43"/>
  <c r="AF282" i="43"/>
  <c r="AE282" i="43"/>
  <c r="AC282" i="43"/>
  <c r="AB282" i="43"/>
  <c r="AA282" i="43"/>
  <c r="Z282" i="43"/>
  <c r="Y282" i="43"/>
  <c r="X282" i="43"/>
  <c r="W282" i="43"/>
  <c r="V282" i="43"/>
  <c r="U282" i="43"/>
  <c r="S282" i="43"/>
  <c r="R282" i="43"/>
  <c r="Q282" i="43"/>
  <c r="P282" i="43"/>
  <c r="O282" i="43"/>
  <c r="N282" i="43"/>
  <c r="M282" i="43"/>
  <c r="L282" i="43"/>
  <c r="K282" i="43"/>
  <c r="J282" i="43"/>
  <c r="I282" i="43"/>
  <c r="H282" i="43"/>
  <c r="F282" i="43"/>
  <c r="B282" i="43"/>
  <c r="B317" i="43" s="1"/>
  <c r="B400" i="43" s="1"/>
  <c r="B436" i="43" s="1"/>
  <c r="AI280" i="43"/>
  <c r="AI315" i="43" s="1"/>
  <c r="AH280" i="43"/>
  <c r="AH315" i="43" s="1"/>
  <c r="AG280" i="43"/>
  <c r="AG315" i="43" s="1"/>
  <c r="AF280" i="43"/>
  <c r="AF315" i="43" s="1"/>
  <c r="AE280" i="43"/>
  <c r="AE315" i="43" s="1"/>
  <c r="AD280" i="43"/>
  <c r="AD315" i="43" s="1"/>
  <c r="AC280" i="43"/>
  <c r="AC315" i="43" s="1"/>
  <c r="AB280" i="43"/>
  <c r="AB315" i="43" s="1"/>
  <c r="AA280" i="43"/>
  <c r="AA315" i="43" s="1"/>
  <c r="Z280" i="43"/>
  <c r="Z315" i="43" s="1"/>
  <c r="Y280" i="43"/>
  <c r="Y315" i="43" s="1"/>
  <c r="X280" i="43"/>
  <c r="X315" i="43" s="1"/>
  <c r="W280" i="43"/>
  <c r="W315" i="43" s="1"/>
  <c r="V280" i="43"/>
  <c r="V315" i="43" s="1"/>
  <c r="U280" i="43"/>
  <c r="U315" i="43" s="1"/>
  <c r="T280" i="43"/>
  <c r="T315" i="43" s="1"/>
  <c r="S280" i="43"/>
  <c r="S315" i="43" s="1"/>
  <c r="R280" i="43"/>
  <c r="R315" i="43" s="1"/>
  <c r="Q280" i="43"/>
  <c r="Q315" i="43" s="1"/>
  <c r="P280" i="43"/>
  <c r="P315" i="43" s="1"/>
  <c r="O280" i="43"/>
  <c r="O315" i="43" s="1"/>
  <c r="N280" i="43"/>
  <c r="N315" i="43" s="1"/>
  <c r="M280" i="43"/>
  <c r="M315" i="43" s="1"/>
  <c r="L280" i="43"/>
  <c r="L315" i="43" s="1"/>
  <c r="K280" i="43"/>
  <c r="K315" i="43" s="1"/>
  <c r="J280" i="43"/>
  <c r="J315" i="43" s="1"/>
  <c r="I280" i="43"/>
  <c r="I315" i="43" s="1"/>
  <c r="H280" i="43"/>
  <c r="H315" i="43" s="1"/>
  <c r="F280" i="43"/>
  <c r="F315" i="43" s="1"/>
  <c r="B280" i="43"/>
  <c r="B315" i="43" s="1"/>
  <c r="B433" i="43" s="1"/>
  <c r="AI279" i="43"/>
  <c r="AH279" i="43"/>
  <c r="AG279" i="43"/>
  <c r="AF279" i="43"/>
  <c r="AE279" i="43"/>
  <c r="AD279" i="43"/>
  <c r="AC279" i="43"/>
  <c r="AB279" i="43"/>
  <c r="AA279" i="43"/>
  <c r="Z279" i="43"/>
  <c r="Y279" i="43"/>
  <c r="X279" i="43"/>
  <c r="W279" i="43"/>
  <c r="V279" i="43"/>
  <c r="U279" i="43"/>
  <c r="T279" i="43"/>
  <c r="S279" i="43"/>
  <c r="R279" i="43"/>
  <c r="Q279" i="43"/>
  <c r="P279" i="43"/>
  <c r="O279" i="43"/>
  <c r="N279" i="43"/>
  <c r="M279" i="43"/>
  <c r="L279" i="43"/>
  <c r="K279" i="43"/>
  <c r="J279" i="43"/>
  <c r="I279" i="43"/>
  <c r="H279" i="43"/>
  <c r="F279" i="43"/>
  <c r="B279" i="43"/>
  <c r="B314" i="43" s="1"/>
  <c r="B432" i="43" s="1"/>
  <c r="AI278" i="43"/>
  <c r="AH278" i="43"/>
  <c r="AG278" i="43"/>
  <c r="AF278" i="43"/>
  <c r="AE278" i="43"/>
  <c r="AD278" i="43"/>
  <c r="AC278" i="43"/>
  <c r="AB278" i="43"/>
  <c r="AA278" i="43"/>
  <c r="Z278" i="43"/>
  <c r="Y278" i="43"/>
  <c r="X278" i="43"/>
  <c r="W278" i="43"/>
  <c r="V278" i="43"/>
  <c r="U278" i="43"/>
  <c r="T278" i="43"/>
  <c r="S278" i="43"/>
  <c r="R278" i="43"/>
  <c r="Q278" i="43"/>
  <c r="P278" i="43"/>
  <c r="O278" i="43"/>
  <c r="N278" i="43"/>
  <c r="M278" i="43"/>
  <c r="L278" i="43"/>
  <c r="K278" i="43"/>
  <c r="J278" i="43"/>
  <c r="I278" i="43"/>
  <c r="H278" i="43"/>
  <c r="F278" i="43"/>
  <c r="B278" i="43"/>
  <c r="B313" i="43" s="1"/>
  <c r="B431" i="43" s="1"/>
  <c r="AI277" i="43"/>
  <c r="AH277" i="43"/>
  <c r="AG277" i="43"/>
  <c r="AF277" i="43"/>
  <c r="AE277" i="43"/>
  <c r="AD277" i="43"/>
  <c r="AC277" i="43"/>
  <c r="AB277" i="43"/>
  <c r="AA277" i="43"/>
  <c r="Z277" i="43"/>
  <c r="Y277" i="43"/>
  <c r="X277" i="43"/>
  <c r="W277" i="43"/>
  <c r="V277" i="43"/>
  <c r="U277" i="43"/>
  <c r="T277" i="43"/>
  <c r="S277" i="43"/>
  <c r="R277" i="43"/>
  <c r="Q277" i="43"/>
  <c r="P277" i="43"/>
  <c r="O277" i="43"/>
  <c r="N277" i="43"/>
  <c r="M277" i="43"/>
  <c r="L277" i="43"/>
  <c r="K277" i="43"/>
  <c r="J277" i="43"/>
  <c r="I277" i="43"/>
  <c r="H277" i="43"/>
  <c r="F277" i="43"/>
  <c r="B277" i="43"/>
  <c r="B312" i="43" s="1"/>
  <c r="B430" i="43" s="1"/>
  <c r="AI276" i="43"/>
  <c r="AH276" i="43"/>
  <c r="AG276" i="43"/>
  <c r="AF276" i="43"/>
  <c r="AE276" i="43"/>
  <c r="AD276" i="43"/>
  <c r="AC276" i="43"/>
  <c r="AB276" i="43"/>
  <c r="AA276" i="43"/>
  <c r="Z276" i="43"/>
  <c r="Y276" i="43"/>
  <c r="X276" i="43"/>
  <c r="W276" i="43"/>
  <c r="V276" i="43"/>
  <c r="U276" i="43"/>
  <c r="T276" i="43"/>
  <c r="S276" i="43"/>
  <c r="R276" i="43"/>
  <c r="Q276" i="43"/>
  <c r="P276" i="43"/>
  <c r="O276" i="43"/>
  <c r="N276" i="43"/>
  <c r="M276" i="43"/>
  <c r="L276" i="43"/>
  <c r="K276" i="43"/>
  <c r="J276" i="43"/>
  <c r="I276" i="43"/>
  <c r="H276" i="43"/>
  <c r="F276" i="43"/>
  <c r="B276" i="43"/>
  <c r="B311" i="43" s="1"/>
  <c r="B429" i="43" s="1"/>
  <c r="E275" i="43"/>
  <c r="E267" i="43" s="1"/>
  <c r="E286" i="43" s="1"/>
  <c r="F195" i="43"/>
  <c r="F221" i="43" s="1"/>
  <c r="F235" i="43" s="1"/>
  <c r="F259" i="43" s="1"/>
  <c r="F194" i="43"/>
  <c r="F220" i="43" s="1"/>
  <c r="F234" i="43" s="1"/>
  <c r="F258" i="43" s="1"/>
  <c r="AI173" i="43"/>
  <c r="AH173" i="43"/>
  <c r="AG173" i="43"/>
  <c r="AF173" i="43"/>
  <c r="AE173" i="43"/>
  <c r="AD173" i="43"/>
  <c r="AC173" i="43"/>
  <c r="AB173" i="43"/>
  <c r="AA173" i="43"/>
  <c r="Z173" i="43"/>
  <c r="Y173" i="43"/>
  <c r="X173" i="43"/>
  <c r="W173" i="43"/>
  <c r="V173" i="43"/>
  <c r="U173" i="43"/>
  <c r="T173" i="43"/>
  <c r="S173" i="43"/>
  <c r="R173" i="43"/>
  <c r="Q173" i="43"/>
  <c r="P173" i="43"/>
  <c r="O173" i="43"/>
  <c r="N173" i="43"/>
  <c r="M173" i="43"/>
  <c r="L173" i="43"/>
  <c r="K173" i="43"/>
  <c r="J173" i="43"/>
  <c r="I173" i="43"/>
  <c r="H173" i="43"/>
  <c r="F173" i="43"/>
  <c r="AI148" i="43"/>
  <c r="AH148" i="43"/>
  <c r="AG148" i="43"/>
  <c r="AF148" i="43"/>
  <c r="AF199" i="43" s="1"/>
  <c r="AE148" i="43"/>
  <c r="AD148" i="43"/>
  <c r="AC148" i="43"/>
  <c r="AB148" i="43"/>
  <c r="AA148" i="43"/>
  <c r="Z148" i="43"/>
  <c r="Y148" i="43"/>
  <c r="X148" i="43"/>
  <c r="X199" i="43" s="1"/>
  <c r="W148" i="43"/>
  <c r="V148" i="43"/>
  <c r="U148" i="43"/>
  <c r="T148" i="43"/>
  <c r="T199" i="43" s="1"/>
  <c r="S148" i="43"/>
  <c r="R148" i="43"/>
  <c r="Q148" i="43"/>
  <c r="P148" i="43"/>
  <c r="P199" i="43" s="1"/>
  <c r="O148" i="43"/>
  <c r="N148" i="43"/>
  <c r="M148" i="43"/>
  <c r="L148" i="43"/>
  <c r="L199" i="43" s="1"/>
  <c r="K148" i="43"/>
  <c r="J148" i="43"/>
  <c r="I148" i="43"/>
  <c r="H148" i="43"/>
  <c r="H199" i="43" s="1"/>
  <c r="F148" i="43"/>
  <c r="H144" i="43"/>
  <c r="I144" i="43" s="1"/>
  <c r="J144" i="43" s="1"/>
  <c r="K144" i="43" s="1"/>
  <c r="L144" i="43" s="1"/>
  <c r="M144" i="43" s="1"/>
  <c r="N144" i="43" s="1"/>
  <c r="O144" i="43" s="1"/>
  <c r="P144" i="43" s="1"/>
  <c r="Q144" i="43" s="1"/>
  <c r="R144" i="43" s="1"/>
  <c r="S144" i="43" s="1"/>
  <c r="T144" i="43" s="1"/>
  <c r="U144" i="43" s="1"/>
  <c r="V144" i="43" s="1"/>
  <c r="W144" i="43" s="1"/>
  <c r="X144" i="43" s="1"/>
  <c r="Y144" i="43" s="1"/>
  <c r="Z144" i="43" s="1"/>
  <c r="AA144" i="43" s="1"/>
  <c r="AB144" i="43" s="1"/>
  <c r="AC144" i="43" s="1"/>
  <c r="AD144" i="43" s="1"/>
  <c r="AE144" i="43" s="1"/>
  <c r="AF144" i="43" s="1"/>
  <c r="AG144" i="43" s="1"/>
  <c r="AH144" i="43" s="1"/>
  <c r="AI144" i="43" s="1"/>
  <c r="H143" i="43"/>
  <c r="I143" i="43" s="1"/>
  <c r="J143" i="43" s="1"/>
  <c r="K143" i="43" s="1"/>
  <c r="L143" i="43" s="1"/>
  <c r="M143" i="43" s="1"/>
  <c r="N143" i="43" s="1"/>
  <c r="O143" i="43" s="1"/>
  <c r="P143" i="43" s="1"/>
  <c r="Q143" i="43" s="1"/>
  <c r="R143" i="43" s="1"/>
  <c r="S143" i="43" s="1"/>
  <c r="T143" i="43" s="1"/>
  <c r="U143" i="43" s="1"/>
  <c r="V143" i="43" s="1"/>
  <c r="W143" i="43" s="1"/>
  <c r="X143" i="43" s="1"/>
  <c r="Y143" i="43" s="1"/>
  <c r="Z143" i="43" s="1"/>
  <c r="AA143" i="43" s="1"/>
  <c r="AB143" i="43" s="1"/>
  <c r="AC143" i="43" s="1"/>
  <c r="AD143" i="43" s="1"/>
  <c r="AE143" i="43" s="1"/>
  <c r="AF143" i="43" s="1"/>
  <c r="AG143" i="43" s="1"/>
  <c r="AH143" i="43" s="1"/>
  <c r="AI143" i="43" s="1"/>
  <c r="B100" i="43"/>
  <c r="F60" i="43"/>
  <c r="F83" i="43" s="1"/>
  <c r="F95" i="43" s="1"/>
  <c r="F118" i="43" s="1"/>
  <c r="F59" i="43"/>
  <c r="F82" i="43" s="1"/>
  <c r="F94" i="43" s="1"/>
  <c r="F117" i="43" s="1"/>
  <c r="I56" i="43"/>
  <c r="H190" i="43"/>
  <c r="F56" i="43"/>
  <c r="F190" i="43" s="1"/>
  <c r="F55" i="43"/>
  <c r="F189" i="43" s="1"/>
  <c r="I54" i="43"/>
  <c r="I188" i="43" s="1"/>
  <c r="H188" i="43"/>
  <c r="F54" i="43"/>
  <c r="F188" i="43" s="1"/>
  <c r="F53" i="43"/>
  <c r="F187" i="43" s="1"/>
  <c r="I52" i="43"/>
  <c r="H186" i="43"/>
  <c r="F52" i="43"/>
  <c r="F186" i="43" s="1"/>
  <c r="F51" i="43"/>
  <c r="F50" i="43"/>
  <c r="F49" i="43"/>
  <c r="F183" i="43" s="1"/>
  <c r="I46" i="43"/>
  <c r="I180" i="43" s="1"/>
  <c r="H180" i="43"/>
  <c r="F46" i="43"/>
  <c r="F180" i="43" s="1"/>
  <c r="F45" i="43"/>
  <c r="F179" i="43" s="1"/>
  <c r="F44" i="43"/>
  <c r="B44" i="43"/>
  <c r="F43" i="43"/>
  <c r="F174" i="43" s="1"/>
  <c r="F42" i="43"/>
  <c r="F35" i="43"/>
  <c r="I34" i="43"/>
  <c r="F34" i="43"/>
  <c r="F33" i="43"/>
  <c r="F32" i="43"/>
  <c r="F31" i="43"/>
  <c r="F30" i="43"/>
  <c r="F29" i="43"/>
  <c r="F28" i="43"/>
  <c r="F25" i="43"/>
  <c r="F155" i="43" s="1"/>
  <c r="H154" i="43"/>
  <c r="F24" i="43"/>
  <c r="F154" i="43" s="1"/>
  <c r="F23" i="43"/>
  <c r="F153" i="43" s="1"/>
  <c r="F21" i="43"/>
  <c r="H18" i="43"/>
  <c r="I18" i="43" s="1"/>
  <c r="J18" i="43" s="1"/>
  <c r="K18" i="43" s="1"/>
  <c r="L18" i="43" s="1"/>
  <c r="M18" i="43" s="1"/>
  <c r="N18" i="43" s="1"/>
  <c r="O18" i="43" s="1"/>
  <c r="P18" i="43" s="1"/>
  <c r="Q18" i="43" s="1"/>
  <c r="R18" i="43" s="1"/>
  <c r="S18" i="43" s="1"/>
  <c r="T18" i="43" s="1"/>
  <c r="U18" i="43" s="1"/>
  <c r="V18" i="43" s="1"/>
  <c r="W18" i="43" s="1"/>
  <c r="X18" i="43" s="1"/>
  <c r="Y18" i="43" s="1"/>
  <c r="Z18" i="43" s="1"/>
  <c r="AA18" i="43" s="1"/>
  <c r="AB18" i="43" s="1"/>
  <c r="AC18" i="43" s="1"/>
  <c r="AD18" i="43" s="1"/>
  <c r="AE18" i="43" s="1"/>
  <c r="AF18" i="43" s="1"/>
  <c r="AG18" i="43" s="1"/>
  <c r="AH18" i="43" s="1"/>
  <c r="AI18" i="43" s="1"/>
  <c r="H17" i="43"/>
  <c r="I17" i="43" s="1"/>
  <c r="J17" i="43" s="1"/>
  <c r="K17" i="43" s="1"/>
  <c r="L17" i="43" s="1"/>
  <c r="M17" i="43" s="1"/>
  <c r="N17" i="43" s="1"/>
  <c r="O17" i="43" s="1"/>
  <c r="P17" i="43" s="1"/>
  <c r="Q17" i="43" s="1"/>
  <c r="R17" i="43" s="1"/>
  <c r="S17" i="43" s="1"/>
  <c r="T17" i="43" s="1"/>
  <c r="U17" i="43" s="1"/>
  <c r="V17" i="43" s="1"/>
  <c r="W17" i="43" s="1"/>
  <c r="X17" i="43" s="1"/>
  <c r="Y17" i="43" s="1"/>
  <c r="Z17" i="43" s="1"/>
  <c r="AA17" i="43" s="1"/>
  <c r="AB17" i="43" s="1"/>
  <c r="AC17" i="43" s="1"/>
  <c r="AD17" i="43" s="1"/>
  <c r="AE17" i="43" s="1"/>
  <c r="AF17" i="43" s="1"/>
  <c r="AG17" i="43" s="1"/>
  <c r="AH17" i="43" s="1"/>
  <c r="AI17" i="43" s="1"/>
  <c r="E4" i="43"/>
  <c r="F30" i="12"/>
  <c r="G30" i="12"/>
  <c r="G38" i="12" s="1"/>
  <c r="H30" i="12"/>
  <c r="I30" i="12"/>
  <c r="I38" i="12" s="1"/>
  <c r="I176" i="43" s="1"/>
  <c r="I226" i="43" s="1"/>
  <c r="P180" i="35" l="1"/>
  <c r="Q46" i="35"/>
  <c r="P67" i="35"/>
  <c r="P102" i="35" s="1"/>
  <c r="P125" i="35" s="1"/>
  <c r="W152" i="35"/>
  <c r="V151" i="35"/>
  <c r="R41" i="35"/>
  <c r="Q159" i="35"/>
  <c r="R29" i="35"/>
  <c r="O129" i="35"/>
  <c r="O128" i="35" s="1"/>
  <c r="O104" i="35"/>
  <c r="O103" i="35" s="1"/>
  <c r="P183" i="35"/>
  <c r="P48" i="35"/>
  <c r="P47" i="35" s="1"/>
  <c r="Q49" i="35"/>
  <c r="P184" i="35"/>
  <c r="P209" i="35" s="1"/>
  <c r="Q50" i="35"/>
  <c r="P165" i="35"/>
  <c r="P77" i="35"/>
  <c r="P112" i="35" s="1"/>
  <c r="P134" i="35" s="1"/>
  <c r="Q35" i="35"/>
  <c r="P153" i="35"/>
  <c r="Q23" i="35"/>
  <c r="Q158" i="35"/>
  <c r="Q70" i="35"/>
  <c r="R28" i="35"/>
  <c r="P174" i="35"/>
  <c r="P224" i="35" s="1"/>
  <c r="P86" i="35"/>
  <c r="P64" i="35"/>
  <c r="P99" i="35" s="1"/>
  <c r="P122" i="35" s="1"/>
  <c r="Q43" i="35"/>
  <c r="K468" i="35"/>
  <c r="K467" i="35" s="1"/>
  <c r="K422" i="35"/>
  <c r="K421" i="35" s="1"/>
  <c r="K420" i="35" s="1"/>
  <c r="K391" i="35"/>
  <c r="K390" i="35" s="1"/>
  <c r="K389" i="35" s="1"/>
  <c r="K303" i="35"/>
  <c r="P71" i="35"/>
  <c r="P106" i="35" s="1"/>
  <c r="P130" i="35" s="1"/>
  <c r="P185" i="35"/>
  <c r="P89" i="35"/>
  <c r="P87" i="35" s="1"/>
  <c r="Q51" i="35"/>
  <c r="P72" i="35"/>
  <c r="P107" i="35" s="1"/>
  <c r="O182" i="35"/>
  <c r="O181" i="35" s="1"/>
  <c r="P188" i="35"/>
  <c r="Q54" i="35"/>
  <c r="O298" i="35"/>
  <c r="P70" i="35"/>
  <c r="P178" i="35"/>
  <c r="Q44" i="35"/>
  <c r="P65" i="35"/>
  <c r="P100" i="35" s="1"/>
  <c r="P123" i="35" s="1"/>
  <c r="N238" i="35"/>
  <c r="N197" i="35"/>
  <c r="N196" i="35" s="1"/>
  <c r="N216" i="35" s="1"/>
  <c r="Q228" i="35"/>
  <c r="N470" i="35"/>
  <c r="N424" i="35"/>
  <c r="N393" i="35"/>
  <c r="N128" i="35"/>
  <c r="N127" i="35" s="1"/>
  <c r="R164" i="35"/>
  <c r="S34" i="35"/>
  <c r="P147" i="35"/>
  <c r="P20" i="35"/>
  <c r="P19" i="35" s="1"/>
  <c r="P36" i="35" s="1"/>
  <c r="Q21" i="35"/>
  <c r="Q63" i="35" s="1"/>
  <c r="Q172" i="35"/>
  <c r="R42" i="35"/>
  <c r="N247" i="35"/>
  <c r="N270" i="35" s="1"/>
  <c r="N305" i="35" s="1"/>
  <c r="O208" i="35"/>
  <c r="Q38" i="35"/>
  <c r="P59" i="35"/>
  <c r="P82" i="35" s="1"/>
  <c r="P94" i="35" s="1"/>
  <c r="P117" i="35" s="1"/>
  <c r="P149" i="35"/>
  <c r="P85" i="35"/>
  <c r="P84" i="35" s="1"/>
  <c r="Q22" i="35"/>
  <c r="O309" i="35"/>
  <c r="M262" i="35"/>
  <c r="M237" i="35"/>
  <c r="M236" i="35" s="1"/>
  <c r="M254" i="35" s="1"/>
  <c r="P208" i="35"/>
  <c r="L304" i="35"/>
  <c r="L268" i="35"/>
  <c r="L267" i="35" s="1"/>
  <c r="N415" i="35"/>
  <c r="N387" i="35"/>
  <c r="N104" i="35"/>
  <c r="N103" i="35" s="1"/>
  <c r="O198" i="35"/>
  <c r="O146" i="35"/>
  <c r="O145" i="35" s="1"/>
  <c r="O166" i="35" s="1"/>
  <c r="N413" i="35"/>
  <c r="N385" i="35"/>
  <c r="P63" i="35"/>
  <c r="O127" i="35"/>
  <c r="O229" i="35"/>
  <c r="O227" i="35" s="1"/>
  <c r="O248" i="35" s="1"/>
  <c r="O210" i="35"/>
  <c r="V226" i="35"/>
  <c r="V175" i="35"/>
  <c r="K412" i="35"/>
  <c r="K411" i="35" s="1"/>
  <c r="K410" i="35" s="1"/>
  <c r="K440" i="35" s="1"/>
  <c r="K384" i="35"/>
  <c r="K383" i="35" s="1"/>
  <c r="K382" i="35" s="1"/>
  <c r="K404" i="35" s="1"/>
  <c r="K295" i="35"/>
  <c r="AQ451" i="35"/>
  <c r="O60" i="35"/>
  <c r="O83" i="35" s="1"/>
  <c r="O95" i="35" s="1"/>
  <c r="O118" i="35" s="1"/>
  <c r="P39" i="35"/>
  <c r="Q155" i="35"/>
  <c r="R25" i="35"/>
  <c r="P187" i="35"/>
  <c r="P212" i="35" s="1"/>
  <c r="P250" i="35" s="1"/>
  <c r="P271" i="35" s="1"/>
  <c r="P306" i="35" s="1"/>
  <c r="Q53" i="35"/>
  <c r="P74" i="35"/>
  <c r="P109" i="35" s="1"/>
  <c r="P131" i="35" s="1"/>
  <c r="O171" i="35"/>
  <c r="O170" i="35" s="1"/>
  <c r="O191" i="35" s="1"/>
  <c r="N230" i="35"/>
  <c r="P189" i="35"/>
  <c r="P214" i="35" s="1"/>
  <c r="P252" i="35" s="1"/>
  <c r="P273" i="35" s="1"/>
  <c r="Q55" i="35"/>
  <c r="P76" i="35"/>
  <c r="P111" i="35" s="1"/>
  <c r="P133" i="35" s="1"/>
  <c r="M304" i="35"/>
  <c r="M268" i="35"/>
  <c r="M267" i="35" s="1"/>
  <c r="P195" i="35"/>
  <c r="P221" i="35" s="1"/>
  <c r="P235" i="35" s="1"/>
  <c r="P259" i="35" s="1"/>
  <c r="P293" i="35" s="1"/>
  <c r="P381" i="35" s="1"/>
  <c r="P409" i="35" s="1"/>
  <c r="P449" i="35" s="1"/>
  <c r="Q169" i="35"/>
  <c r="P163" i="35"/>
  <c r="Q33" i="35"/>
  <c r="P75" i="35"/>
  <c r="P110" i="35" s="1"/>
  <c r="P132" i="35" s="1"/>
  <c r="O223" i="35"/>
  <c r="O222" i="35" s="1"/>
  <c r="O230" i="35" s="1"/>
  <c r="O200" i="35"/>
  <c r="O239" i="35" s="1"/>
  <c r="O263" i="35" s="1"/>
  <c r="O297" i="35" s="1"/>
  <c r="X177" i="35"/>
  <c r="W176" i="35"/>
  <c r="P154" i="35"/>
  <c r="P204" i="35" s="1"/>
  <c r="P242" i="35" s="1"/>
  <c r="P265" i="35" s="1"/>
  <c r="Q24" i="35"/>
  <c r="O415" i="35"/>
  <c r="O387" i="35"/>
  <c r="P205" i="35"/>
  <c r="P243" i="35" s="1"/>
  <c r="P266" i="35" s="1"/>
  <c r="P300" i="35" s="1"/>
  <c r="T462" i="35"/>
  <c r="T450" i="35" s="1"/>
  <c r="U463" i="35"/>
  <c r="P179" i="35"/>
  <c r="P66" i="35"/>
  <c r="P101" i="35" s="1"/>
  <c r="P124" i="35" s="1"/>
  <c r="Q45" i="35"/>
  <c r="O470" i="35"/>
  <c r="O424" i="35"/>
  <c r="O393" i="35"/>
  <c r="N471" i="35"/>
  <c r="N425" i="35"/>
  <c r="N394" i="35"/>
  <c r="P190" i="35"/>
  <c r="Q56" i="35"/>
  <c r="O194" i="35"/>
  <c r="O220" i="35" s="1"/>
  <c r="O234" i="35" s="1"/>
  <c r="O258" i="35" s="1"/>
  <c r="O292" i="35" s="1"/>
  <c r="O380" i="35" s="1"/>
  <c r="O408" i="35" s="1"/>
  <c r="O448" i="35" s="1"/>
  <c r="P168" i="35"/>
  <c r="N473" i="35"/>
  <c r="N427" i="35"/>
  <c r="N396" i="35"/>
  <c r="O308" i="35"/>
  <c r="O414" i="35"/>
  <c r="O386" i="35"/>
  <c r="P186" i="35"/>
  <c r="Q52" i="35"/>
  <c r="L254" i="35"/>
  <c r="N269" i="35"/>
  <c r="N245" i="35"/>
  <c r="N244" i="35" s="1"/>
  <c r="I441" i="35"/>
  <c r="H442" i="35"/>
  <c r="O98" i="35"/>
  <c r="O62" i="35"/>
  <c r="O61" i="35" s="1"/>
  <c r="O78" i="35" s="1"/>
  <c r="N78" i="35"/>
  <c r="N414" i="35"/>
  <c r="N386" i="35"/>
  <c r="O471" i="35"/>
  <c r="O425" i="35"/>
  <c r="O394" i="35"/>
  <c r="R162" i="35"/>
  <c r="S32" i="35"/>
  <c r="U202" i="35"/>
  <c r="U225" i="35"/>
  <c r="U150" i="35"/>
  <c r="U201" i="35" s="1"/>
  <c r="T240" i="35"/>
  <c r="L296" i="35"/>
  <c r="L261" i="35"/>
  <c r="L260" i="35" s="1"/>
  <c r="L286" i="35" s="1"/>
  <c r="R160" i="35"/>
  <c r="R88" i="35"/>
  <c r="S30" i="35"/>
  <c r="P161" i="35"/>
  <c r="P211" i="35" s="1"/>
  <c r="P249" i="35" s="1"/>
  <c r="Q31" i="35"/>
  <c r="Q27" i="35" s="1"/>
  <c r="Q26" i="35" s="1"/>
  <c r="P73" i="35"/>
  <c r="P108" i="35" s="1"/>
  <c r="N472" i="35"/>
  <c r="N426" i="35"/>
  <c r="N395" i="35"/>
  <c r="P40" i="35"/>
  <c r="P57" i="35" s="1"/>
  <c r="N97" i="35"/>
  <c r="N96" i="35" s="1"/>
  <c r="N121" i="35"/>
  <c r="N120" i="35" s="1"/>
  <c r="N119" i="35" s="1"/>
  <c r="N137" i="35" s="1"/>
  <c r="O69" i="35"/>
  <c r="O68" i="35" s="1"/>
  <c r="P178" i="34"/>
  <c r="P171" i="34" s="1"/>
  <c r="P170" i="34" s="1"/>
  <c r="P65" i="34"/>
  <c r="P100" i="34" s="1"/>
  <c r="P123" i="34" s="1"/>
  <c r="Q44" i="34"/>
  <c r="P60" i="34"/>
  <c r="P83" i="34" s="1"/>
  <c r="P95" i="34" s="1"/>
  <c r="P118" i="34" s="1"/>
  <c r="Q39" i="34"/>
  <c r="T225" i="34"/>
  <c r="T202" i="34"/>
  <c r="T150" i="34"/>
  <c r="O69" i="34"/>
  <c r="O68" i="34" s="1"/>
  <c r="O105" i="34"/>
  <c r="O203" i="34"/>
  <c r="O241" i="34" s="1"/>
  <c r="O264" i="34" s="1"/>
  <c r="O298" i="34" s="1"/>
  <c r="L304" i="34"/>
  <c r="L268" i="34"/>
  <c r="L267" i="34" s="1"/>
  <c r="Q187" i="34"/>
  <c r="R53" i="34"/>
  <c r="M216" i="34"/>
  <c r="Q160" i="34"/>
  <c r="Q88" i="34"/>
  <c r="Q87" i="34" s="1"/>
  <c r="Q72" i="34"/>
  <c r="Q107" i="34" s="1"/>
  <c r="R30" i="34"/>
  <c r="M269" i="34"/>
  <c r="M245" i="34"/>
  <c r="M244" i="34" s="1"/>
  <c r="O469" i="34"/>
  <c r="O423" i="34"/>
  <c r="O392" i="34"/>
  <c r="V152" i="34"/>
  <c r="U151" i="34"/>
  <c r="P308" i="34"/>
  <c r="K412" i="34"/>
  <c r="K411" i="34" s="1"/>
  <c r="K410" i="34" s="1"/>
  <c r="K384" i="34"/>
  <c r="K383" i="34" s="1"/>
  <c r="K382" i="34" s="1"/>
  <c r="K295" i="34"/>
  <c r="O208" i="34"/>
  <c r="O157" i="34"/>
  <c r="O156" i="34" s="1"/>
  <c r="S161" i="34"/>
  <c r="T31" i="34"/>
  <c r="M262" i="34"/>
  <c r="M237" i="34"/>
  <c r="M236" i="34" s="1"/>
  <c r="M254" i="34" s="1"/>
  <c r="T226" i="34"/>
  <c r="T175" i="34"/>
  <c r="P155" i="34"/>
  <c r="P205" i="34" s="1"/>
  <c r="P243" i="34" s="1"/>
  <c r="P266" i="34" s="1"/>
  <c r="Q25" i="34"/>
  <c r="N246" i="34"/>
  <c r="N207" i="34"/>
  <c r="N206" i="34" s="1"/>
  <c r="N129" i="34"/>
  <c r="N128" i="34" s="1"/>
  <c r="N127" i="34" s="1"/>
  <c r="N104" i="34"/>
  <c r="N103" i="34" s="1"/>
  <c r="AS451" i="34"/>
  <c r="R172" i="34"/>
  <c r="S42" i="34"/>
  <c r="R185" i="34"/>
  <c r="R229" i="34" s="1"/>
  <c r="R89" i="34"/>
  <c r="S51" i="34"/>
  <c r="S201" i="34"/>
  <c r="P413" i="34"/>
  <c r="P385" i="34"/>
  <c r="Q183" i="34"/>
  <c r="R49" i="34"/>
  <c r="J321" i="34"/>
  <c r="Q180" i="34"/>
  <c r="Q67" i="34"/>
  <c r="Q102" i="34" s="1"/>
  <c r="Q125" i="34" s="1"/>
  <c r="R46" i="34"/>
  <c r="Q184" i="34"/>
  <c r="R50" i="34"/>
  <c r="U176" i="34"/>
  <c r="V177" i="34"/>
  <c r="O415" i="34"/>
  <c r="O387" i="34"/>
  <c r="I441" i="34"/>
  <c r="H442" i="34"/>
  <c r="P163" i="34"/>
  <c r="P213" i="34" s="1"/>
  <c r="P251" i="34" s="1"/>
  <c r="P272" i="34" s="1"/>
  <c r="P307" i="34" s="1"/>
  <c r="P75" i="34"/>
  <c r="P110" i="34" s="1"/>
  <c r="P132" i="34" s="1"/>
  <c r="Q33" i="34"/>
  <c r="S240" i="34"/>
  <c r="J404" i="34"/>
  <c r="P67" i="34"/>
  <c r="P102" i="34" s="1"/>
  <c r="P125" i="34" s="1"/>
  <c r="P154" i="34"/>
  <c r="P204" i="34" s="1"/>
  <c r="P242" i="34" s="1"/>
  <c r="P265" i="34" s="1"/>
  <c r="P299" i="34" s="1"/>
  <c r="Q24" i="34"/>
  <c r="P228" i="34"/>
  <c r="P227" i="34" s="1"/>
  <c r="P248" i="34" s="1"/>
  <c r="P210" i="34"/>
  <c r="T165" i="34"/>
  <c r="U35" i="34"/>
  <c r="P162" i="34"/>
  <c r="P212" i="34" s="1"/>
  <c r="P250" i="34" s="1"/>
  <c r="P271" i="34" s="1"/>
  <c r="P306" i="34" s="1"/>
  <c r="P74" i="34"/>
  <c r="P109" i="34" s="1"/>
  <c r="P131" i="34" s="1"/>
  <c r="Q32" i="34"/>
  <c r="T174" i="34"/>
  <c r="T224" i="34" s="1"/>
  <c r="T86" i="34"/>
  <c r="U43" i="34"/>
  <c r="T462" i="34"/>
  <c r="T450" i="34" s="1"/>
  <c r="U463" i="34"/>
  <c r="O194" i="34"/>
  <c r="O220" i="34" s="1"/>
  <c r="O234" i="34" s="1"/>
  <c r="O258" i="34" s="1"/>
  <c r="O292" i="34" s="1"/>
  <c r="O380" i="34" s="1"/>
  <c r="O408" i="34" s="1"/>
  <c r="O448" i="34" s="1"/>
  <c r="P168" i="34"/>
  <c r="J440" i="34"/>
  <c r="O98" i="34"/>
  <c r="O62" i="34"/>
  <c r="O61" i="34" s="1"/>
  <c r="O78" i="34" s="1"/>
  <c r="N121" i="34"/>
  <c r="N120" i="34" s="1"/>
  <c r="N119" i="34" s="1"/>
  <c r="N137" i="34" s="1"/>
  <c r="N97" i="34"/>
  <c r="N96" i="34" s="1"/>
  <c r="N113" i="34" s="1"/>
  <c r="O414" i="34"/>
  <c r="O386" i="34"/>
  <c r="N473" i="34"/>
  <c r="N427" i="34"/>
  <c r="N396" i="34"/>
  <c r="P190" i="34"/>
  <c r="P215" i="34" s="1"/>
  <c r="P253" i="34" s="1"/>
  <c r="P274" i="34" s="1"/>
  <c r="P309" i="34" s="1"/>
  <c r="Q56" i="34"/>
  <c r="P77" i="34"/>
  <c r="P112" i="34" s="1"/>
  <c r="P134" i="34" s="1"/>
  <c r="L296" i="34"/>
  <c r="L261" i="34"/>
  <c r="L260" i="34" s="1"/>
  <c r="L286" i="34" s="1"/>
  <c r="O182" i="34"/>
  <c r="O181" i="34" s="1"/>
  <c r="O191" i="34" s="1"/>
  <c r="O471" i="34"/>
  <c r="O425" i="34"/>
  <c r="O394" i="34"/>
  <c r="N166" i="34"/>
  <c r="R164" i="34"/>
  <c r="S34" i="34"/>
  <c r="Q59" i="34"/>
  <c r="Q82" i="34" s="1"/>
  <c r="Q94" i="34" s="1"/>
  <c r="Q117" i="34" s="1"/>
  <c r="R38" i="34"/>
  <c r="P147" i="34"/>
  <c r="P20" i="34"/>
  <c r="P19" i="34" s="1"/>
  <c r="Q21" i="34"/>
  <c r="P63" i="34"/>
  <c r="R149" i="34"/>
  <c r="R85" i="34"/>
  <c r="R84" i="34" s="1"/>
  <c r="S22" i="34"/>
  <c r="R64" i="34"/>
  <c r="R99" i="34" s="1"/>
  <c r="R122" i="34" s="1"/>
  <c r="O195" i="34"/>
  <c r="O221" i="34" s="1"/>
  <c r="O235" i="34" s="1"/>
  <c r="O259" i="34" s="1"/>
  <c r="O293" i="34" s="1"/>
  <c r="O381" i="34" s="1"/>
  <c r="O409" i="34" s="1"/>
  <c r="O449" i="34" s="1"/>
  <c r="P169" i="34"/>
  <c r="P186" i="34"/>
  <c r="P211" i="34" s="1"/>
  <c r="P249" i="34" s="1"/>
  <c r="Q52" i="34"/>
  <c r="Q48" i="34" s="1"/>
  <c r="Q47" i="34" s="1"/>
  <c r="P73" i="34"/>
  <c r="P108" i="34" s="1"/>
  <c r="N469" i="34"/>
  <c r="N423" i="34"/>
  <c r="N392" i="34"/>
  <c r="O309" i="34"/>
  <c r="O306" i="34"/>
  <c r="M113" i="34"/>
  <c r="Q188" i="34"/>
  <c r="R54" i="34"/>
  <c r="P158" i="34"/>
  <c r="P70" i="34"/>
  <c r="P27" i="34"/>
  <c r="P26" i="34" s="1"/>
  <c r="Q28" i="34"/>
  <c r="N238" i="34"/>
  <c r="N197" i="34"/>
  <c r="N196" i="34" s="1"/>
  <c r="N216" i="34" s="1"/>
  <c r="P40" i="34"/>
  <c r="P57" i="34" s="1"/>
  <c r="Q41" i="34"/>
  <c r="O36" i="34"/>
  <c r="Q90" i="34"/>
  <c r="M137" i="34"/>
  <c r="P159" i="34"/>
  <c r="P209" i="34" s="1"/>
  <c r="P247" i="34" s="1"/>
  <c r="P270" i="34" s="1"/>
  <c r="P305" i="34" s="1"/>
  <c r="P71" i="34"/>
  <c r="P106" i="34" s="1"/>
  <c r="P130" i="34" s="1"/>
  <c r="Q29" i="34"/>
  <c r="S224" i="34"/>
  <c r="K468" i="34"/>
  <c r="K467" i="34" s="1"/>
  <c r="K422" i="34"/>
  <c r="K421" i="34" s="1"/>
  <c r="K420" i="34" s="1"/>
  <c r="K391" i="34"/>
  <c r="K390" i="34" s="1"/>
  <c r="K389" i="34" s="1"/>
  <c r="K303" i="34"/>
  <c r="K302" i="34" s="1"/>
  <c r="P153" i="34"/>
  <c r="P203" i="34" s="1"/>
  <c r="P241" i="34" s="1"/>
  <c r="P264" i="34" s="1"/>
  <c r="P298" i="34" s="1"/>
  <c r="Q23" i="34"/>
  <c r="Q179" i="34"/>
  <c r="Q66" i="34"/>
  <c r="Q101" i="34" s="1"/>
  <c r="Q124" i="34" s="1"/>
  <c r="R45" i="34"/>
  <c r="O198" i="34"/>
  <c r="O146" i="34"/>
  <c r="O145" i="34" s="1"/>
  <c r="O166" i="34" s="1"/>
  <c r="Q223" i="34"/>
  <c r="Q222" i="34" s="1"/>
  <c r="Q200" i="34"/>
  <c r="Q239" i="34" s="1"/>
  <c r="Q263" i="34" s="1"/>
  <c r="Q297" i="34" s="1"/>
  <c r="Q189" i="34"/>
  <c r="Q214" i="34" s="1"/>
  <c r="Q252" i="34" s="1"/>
  <c r="Q273" i="34" s="1"/>
  <c r="R55" i="34"/>
  <c r="R76" i="34" s="1"/>
  <c r="R111" i="34" s="1"/>
  <c r="R133" i="34" s="1"/>
  <c r="O472" i="34"/>
  <c r="O426" i="34"/>
  <c r="O395" i="34"/>
  <c r="O308" i="27"/>
  <c r="O473" i="27"/>
  <c r="O427" i="27"/>
  <c r="O396" i="27"/>
  <c r="P98" i="27"/>
  <c r="Q165" i="27"/>
  <c r="R35" i="27"/>
  <c r="Q154" i="27"/>
  <c r="Q204" i="27" s="1"/>
  <c r="Q242" i="27" s="1"/>
  <c r="Q265" i="27" s="1"/>
  <c r="R24" i="27"/>
  <c r="L296" i="27"/>
  <c r="L261" i="27"/>
  <c r="L260" i="27" s="1"/>
  <c r="L286" i="27" s="1"/>
  <c r="O98" i="27"/>
  <c r="O62" i="27"/>
  <c r="O61" i="27" s="1"/>
  <c r="N469" i="27"/>
  <c r="N423" i="27"/>
  <c r="N392" i="27"/>
  <c r="P223" i="27"/>
  <c r="P222" i="27" s="1"/>
  <c r="P200" i="27"/>
  <c r="P239" i="27" s="1"/>
  <c r="P263" i="27" s="1"/>
  <c r="P297" i="27" s="1"/>
  <c r="O298" i="27"/>
  <c r="P105" i="27"/>
  <c r="P180" i="27"/>
  <c r="P67" i="27"/>
  <c r="P102" i="27" s="1"/>
  <c r="P125" i="27" s="1"/>
  <c r="Q46" i="27"/>
  <c r="Q153" i="27"/>
  <c r="R23" i="27"/>
  <c r="M216" i="27"/>
  <c r="P299" i="27"/>
  <c r="Q174" i="27"/>
  <c r="Q224" i="27" s="1"/>
  <c r="Q64" i="27"/>
  <c r="Q99" i="27" s="1"/>
  <c r="Q122" i="27" s="1"/>
  <c r="Q86" i="27"/>
  <c r="R43" i="27"/>
  <c r="P185" i="27"/>
  <c r="P229" i="27" s="1"/>
  <c r="P89" i="27"/>
  <c r="P87" i="27" s="1"/>
  <c r="P90" i="27" s="1"/>
  <c r="Q51" i="27"/>
  <c r="O129" i="27"/>
  <c r="O128" i="27" s="1"/>
  <c r="O127" i="27" s="1"/>
  <c r="O104" i="27"/>
  <c r="O103" i="27" s="1"/>
  <c r="O157" i="27"/>
  <c r="O156" i="27" s="1"/>
  <c r="W226" i="27"/>
  <c r="W175" i="27"/>
  <c r="W201" i="27" s="1"/>
  <c r="Q161" i="27"/>
  <c r="R31" i="27"/>
  <c r="P208" i="27"/>
  <c r="N269" i="27"/>
  <c r="N245" i="27"/>
  <c r="N244" i="27" s="1"/>
  <c r="N238" i="27"/>
  <c r="N197" i="27"/>
  <c r="N196" i="27" s="1"/>
  <c r="N216" i="27" s="1"/>
  <c r="M262" i="27"/>
  <c r="M237" i="27"/>
  <c r="M236" i="27" s="1"/>
  <c r="P228" i="27"/>
  <c r="P210" i="27"/>
  <c r="P186" i="27"/>
  <c r="Q52" i="27"/>
  <c r="S462" i="27"/>
  <c r="S450" i="27" s="1"/>
  <c r="T463" i="27"/>
  <c r="R183" i="27"/>
  <c r="S49" i="27"/>
  <c r="K302" i="27"/>
  <c r="O60" i="27"/>
  <c r="O83" i="27" s="1"/>
  <c r="O95" i="27" s="1"/>
  <c r="O118" i="27" s="1"/>
  <c r="P39" i="27"/>
  <c r="O246" i="27"/>
  <c r="Y177" i="27"/>
  <c r="X176" i="27"/>
  <c r="W240" i="27"/>
  <c r="X225" i="27"/>
  <c r="X150" i="27"/>
  <c r="N104" i="27"/>
  <c r="N103" i="27" s="1"/>
  <c r="P155" i="27"/>
  <c r="P205" i="27" s="1"/>
  <c r="P243" i="27" s="1"/>
  <c r="P266" i="27" s="1"/>
  <c r="P300" i="27" s="1"/>
  <c r="Q25" i="27"/>
  <c r="M304" i="27"/>
  <c r="M268" i="27"/>
  <c r="M267" i="27" s="1"/>
  <c r="P178" i="27"/>
  <c r="P171" i="27" s="1"/>
  <c r="P170" i="27" s="1"/>
  <c r="P65" i="27"/>
  <c r="P100" i="27" s="1"/>
  <c r="P123" i="27" s="1"/>
  <c r="Q44" i="27"/>
  <c r="Q168" i="27"/>
  <c r="P194" i="27"/>
  <c r="P220" i="27" s="1"/>
  <c r="P234" i="27" s="1"/>
  <c r="P258" i="27" s="1"/>
  <c r="P292" i="27" s="1"/>
  <c r="P380" i="27" s="1"/>
  <c r="P408" i="27" s="1"/>
  <c r="P448" i="27" s="1"/>
  <c r="P211" i="27"/>
  <c r="P249" i="27" s="1"/>
  <c r="O90" i="27"/>
  <c r="Q162" i="27"/>
  <c r="Q212" i="27" s="1"/>
  <c r="Q250" i="27" s="1"/>
  <c r="Q271" i="27" s="1"/>
  <c r="Q306" i="27" s="1"/>
  <c r="Q74" i="27"/>
  <c r="Q109" i="27" s="1"/>
  <c r="Q131" i="27" s="1"/>
  <c r="R32" i="27"/>
  <c r="Z152" i="27"/>
  <c r="Z151" i="27" s="1"/>
  <c r="Y151" i="27"/>
  <c r="N128" i="27"/>
  <c r="N127" i="27" s="1"/>
  <c r="N415" i="27"/>
  <c r="N387" i="27"/>
  <c r="O205" i="27"/>
  <c r="O243" i="27" s="1"/>
  <c r="O266" i="27" s="1"/>
  <c r="O300" i="27" s="1"/>
  <c r="N113" i="27"/>
  <c r="H442" i="27"/>
  <c r="I441" i="27"/>
  <c r="P189" i="27"/>
  <c r="P214" i="27" s="1"/>
  <c r="P252" i="27" s="1"/>
  <c r="P273" i="27" s="1"/>
  <c r="Q55" i="27"/>
  <c r="AS451" i="27"/>
  <c r="O227" i="27"/>
  <c r="O248" i="27" s="1"/>
  <c r="P190" i="27"/>
  <c r="P215" i="27" s="1"/>
  <c r="P253" i="27" s="1"/>
  <c r="P274" i="27" s="1"/>
  <c r="P309" i="27" s="1"/>
  <c r="Q56" i="27"/>
  <c r="Q77" i="27" s="1"/>
  <c r="Q112" i="27" s="1"/>
  <c r="Q134" i="27" s="1"/>
  <c r="K412" i="27"/>
  <c r="K411" i="27" s="1"/>
  <c r="K410" i="27" s="1"/>
  <c r="K440" i="27" s="1"/>
  <c r="K384" i="27"/>
  <c r="K383" i="27" s="1"/>
  <c r="K382" i="27" s="1"/>
  <c r="K404" i="27" s="1"/>
  <c r="K295" i="27"/>
  <c r="Q164" i="27"/>
  <c r="Q76" i="27"/>
  <c r="Q111" i="27" s="1"/>
  <c r="Q133" i="27" s="1"/>
  <c r="R34" i="27"/>
  <c r="P184" i="27"/>
  <c r="Q50" i="27"/>
  <c r="P48" i="27"/>
  <c r="P47" i="27" s="1"/>
  <c r="L468" i="27"/>
  <c r="L467" i="27" s="1"/>
  <c r="L422" i="27"/>
  <c r="L421" i="27" s="1"/>
  <c r="L420" i="27" s="1"/>
  <c r="L391" i="27"/>
  <c r="L390" i="27" s="1"/>
  <c r="L389" i="27" s="1"/>
  <c r="L303" i="27"/>
  <c r="L302" i="27" s="1"/>
  <c r="P147" i="27"/>
  <c r="P20" i="27"/>
  <c r="P19" i="27" s="1"/>
  <c r="P36" i="27" s="1"/>
  <c r="Q21" i="27"/>
  <c r="P163" i="27"/>
  <c r="P75" i="27"/>
  <c r="P110" i="27" s="1"/>
  <c r="P132" i="27" s="1"/>
  <c r="Q33" i="27"/>
  <c r="Q27" i="27" s="1"/>
  <c r="Q26" i="27" s="1"/>
  <c r="N137" i="27"/>
  <c r="Q66" i="27"/>
  <c r="Q101" i="27" s="1"/>
  <c r="Q124" i="27" s="1"/>
  <c r="O470" i="27"/>
  <c r="O424" i="27"/>
  <c r="O393" i="27"/>
  <c r="P470" i="27"/>
  <c r="P424" i="27"/>
  <c r="P393" i="27"/>
  <c r="P76" i="27"/>
  <c r="P111" i="27" s="1"/>
  <c r="P133" i="27" s="1"/>
  <c r="O182" i="27"/>
  <c r="O181" i="27" s="1"/>
  <c r="O191" i="27" s="1"/>
  <c r="O36" i="27"/>
  <c r="O213" i="27"/>
  <c r="O251" i="27" s="1"/>
  <c r="O272" i="27" s="1"/>
  <c r="O307" i="27" s="1"/>
  <c r="N472" i="27"/>
  <c r="N426" i="27"/>
  <c r="N395" i="27"/>
  <c r="O195" i="27"/>
  <c r="O221" i="27" s="1"/>
  <c r="O235" i="27" s="1"/>
  <c r="O259" i="27" s="1"/>
  <c r="O293" i="27" s="1"/>
  <c r="O381" i="27" s="1"/>
  <c r="O409" i="27" s="1"/>
  <c r="O449" i="27" s="1"/>
  <c r="P169" i="27"/>
  <c r="M469" i="27"/>
  <c r="M423" i="27"/>
  <c r="M392" i="27"/>
  <c r="M245" i="27"/>
  <c r="M244" i="27" s="1"/>
  <c r="O413" i="27"/>
  <c r="O385" i="27"/>
  <c r="Q172" i="27"/>
  <c r="Q63" i="27"/>
  <c r="R42" i="27"/>
  <c r="R179" i="27"/>
  <c r="R66" i="27"/>
  <c r="R101" i="27" s="1"/>
  <c r="R124" i="27" s="1"/>
  <c r="S45" i="27"/>
  <c r="Q149" i="27"/>
  <c r="Q85" i="27"/>
  <c r="Q84" i="27" s="1"/>
  <c r="R22" i="27"/>
  <c r="P59" i="27"/>
  <c r="P82" i="27" s="1"/>
  <c r="P94" i="27" s="1"/>
  <c r="P117" i="27" s="1"/>
  <c r="Q38" i="27"/>
  <c r="Q158" i="27"/>
  <c r="Q70" i="27"/>
  <c r="R28" i="27"/>
  <c r="P159" i="27"/>
  <c r="P209" i="27" s="1"/>
  <c r="P71" i="27"/>
  <c r="P106" i="27" s="1"/>
  <c r="P130" i="27" s="1"/>
  <c r="Q29" i="27"/>
  <c r="R187" i="27"/>
  <c r="S53" i="27"/>
  <c r="O69" i="27"/>
  <c r="O68" i="27" s="1"/>
  <c r="Q160" i="27"/>
  <c r="Q72" i="27"/>
  <c r="Q107" i="27" s="1"/>
  <c r="Q88" i="27"/>
  <c r="R30" i="27"/>
  <c r="P40" i="27"/>
  <c r="P57" i="27" s="1"/>
  <c r="Q41" i="27"/>
  <c r="O198" i="27"/>
  <c r="O146" i="27"/>
  <c r="O145" i="27" s="1"/>
  <c r="O166" i="27" s="1"/>
  <c r="P188" i="27"/>
  <c r="Q54" i="27"/>
  <c r="O470" i="26"/>
  <c r="O424" i="26"/>
  <c r="O393" i="26"/>
  <c r="T225" i="26"/>
  <c r="T202" i="26"/>
  <c r="T150" i="26"/>
  <c r="P158" i="26"/>
  <c r="P70" i="26"/>
  <c r="P27" i="26"/>
  <c r="P26" i="26" s="1"/>
  <c r="Q28" i="26"/>
  <c r="P187" i="26"/>
  <c r="Q53" i="26"/>
  <c r="J302" i="26"/>
  <c r="O228" i="26"/>
  <c r="O227" i="26" s="1"/>
  <c r="O248" i="26" s="1"/>
  <c r="O210" i="26"/>
  <c r="P154" i="26"/>
  <c r="Q24" i="26"/>
  <c r="N207" i="26"/>
  <c r="N206" i="26" s="1"/>
  <c r="N246" i="26"/>
  <c r="K468" i="26"/>
  <c r="K467" i="26" s="1"/>
  <c r="K485" i="26" s="1"/>
  <c r="K422" i="26"/>
  <c r="K421" i="26" s="1"/>
  <c r="K420" i="26" s="1"/>
  <c r="K391" i="26"/>
  <c r="K390" i="26" s="1"/>
  <c r="K303" i="26"/>
  <c r="K302" i="26" s="1"/>
  <c r="O213" i="26"/>
  <c r="O251" i="26" s="1"/>
  <c r="O272" i="26" s="1"/>
  <c r="O307" i="26" s="1"/>
  <c r="P153" i="26"/>
  <c r="Q23" i="26"/>
  <c r="J404" i="26"/>
  <c r="V152" i="26"/>
  <c r="U151" i="26"/>
  <c r="O98" i="26"/>
  <c r="O62" i="26"/>
  <c r="O61" i="26" s="1"/>
  <c r="P178" i="26"/>
  <c r="Q44" i="26"/>
  <c r="P65" i="26"/>
  <c r="P100" i="26" s="1"/>
  <c r="P123" i="26" s="1"/>
  <c r="T462" i="26"/>
  <c r="T450" i="26" s="1"/>
  <c r="U463" i="26"/>
  <c r="Q174" i="26"/>
  <c r="Q224" i="26" s="1"/>
  <c r="Q86" i="26"/>
  <c r="R43" i="26"/>
  <c r="O414" i="26"/>
  <c r="O386" i="26"/>
  <c r="P164" i="26"/>
  <c r="P76" i="26"/>
  <c r="P111" i="26" s="1"/>
  <c r="P133" i="26" s="1"/>
  <c r="Q34" i="26"/>
  <c r="P179" i="26"/>
  <c r="P66" i="26"/>
  <c r="P101" i="26" s="1"/>
  <c r="P124" i="26" s="1"/>
  <c r="Q45" i="26"/>
  <c r="Q168" i="26"/>
  <c r="P194" i="26"/>
  <c r="P220" i="26" s="1"/>
  <c r="P234" i="26" s="1"/>
  <c r="P258" i="26" s="1"/>
  <c r="P292" i="26" s="1"/>
  <c r="P380" i="26" s="1"/>
  <c r="P408" i="26" s="1"/>
  <c r="P448" i="26" s="1"/>
  <c r="O203" i="26"/>
  <c r="O241" i="26" s="1"/>
  <c r="O264" i="26" s="1"/>
  <c r="O298" i="26" s="1"/>
  <c r="J440" i="26"/>
  <c r="O473" i="26"/>
  <c r="O427" i="26"/>
  <c r="O396" i="26"/>
  <c r="O105" i="26"/>
  <c r="O69" i="26"/>
  <c r="O68" i="26" s="1"/>
  <c r="P188" i="26"/>
  <c r="Q54" i="26"/>
  <c r="N308" i="26"/>
  <c r="P186" i="26"/>
  <c r="Q52" i="26"/>
  <c r="AQ451" i="26"/>
  <c r="M269" i="26"/>
  <c r="M245" i="26"/>
  <c r="M244" i="26" s="1"/>
  <c r="N104" i="26"/>
  <c r="N103" i="26" s="1"/>
  <c r="N113" i="26" s="1"/>
  <c r="N129" i="26"/>
  <c r="N128" i="26" s="1"/>
  <c r="N127" i="26" s="1"/>
  <c r="N137" i="26" s="1"/>
  <c r="P147" i="26"/>
  <c r="P20" i="26"/>
  <c r="P19" i="26" s="1"/>
  <c r="P36" i="26" s="1"/>
  <c r="Q21" i="26"/>
  <c r="O208" i="26"/>
  <c r="O157" i="26"/>
  <c r="O156" i="26" s="1"/>
  <c r="K389" i="26"/>
  <c r="J485" i="26"/>
  <c r="O214" i="26"/>
  <c r="O252" i="26" s="1"/>
  <c r="O273" i="26" s="1"/>
  <c r="P149" i="26"/>
  <c r="P85" i="26"/>
  <c r="P84" i="26" s="1"/>
  <c r="Q22" i="26"/>
  <c r="P183" i="26"/>
  <c r="P48" i="26"/>
  <c r="P47" i="26" s="1"/>
  <c r="Q49" i="26"/>
  <c r="O36" i="26"/>
  <c r="L304" i="26"/>
  <c r="L268" i="26"/>
  <c r="L267" i="26" s="1"/>
  <c r="P59" i="26"/>
  <c r="P82" i="26" s="1"/>
  <c r="P94" i="26" s="1"/>
  <c r="P117" i="26" s="1"/>
  <c r="Q38" i="26"/>
  <c r="N415" i="26"/>
  <c r="N387" i="26"/>
  <c r="Q161" i="26"/>
  <c r="Q73" i="26"/>
  <c r="Q108" i="26" s="1"/>
  <c r="R31" i="26"/>
  <c r="O60" i="26"/>
  <c r="O83" i="26" s="1"/>
  <c r="O95" i="26" s="1"/>
  <c r="O118" i="26" s="1"/>
  <c r="P39" i="26"/>
  <c r="M216" i="26"/>
  <c r="O182" i="26"/>
  <c r="O181" i="26" s="1"/>
  <c r="O198" i="26"/>
  <c r="O146" i="26"/>
  <c r="O145" i="26" s="1"/>
  <c r="O166" i="26" s="1"/>
  <c r="I441" i="26"/>
  <c r="H442" i="26"/>
  <c r="O191" i="26"/>
  <c r="P159" i="26"/>
  <c r="P71" i="26"/>
  <c r="Q29" i="26"/>
  <c r="P184" i="26"/>
  <c r="Q50" i="26"/>
  <c r="Q172" i="26"/>
  <c r="Q63" i="26"/>
  <c r="R42" i="26"/>
  <c r="P160" i="26"/>
  <c r="P72" i="26"/>
  <c r="P107" i="26" s="1"/>
  <c r="P88" i="26"/>
  <c r="Q30" i="26"/>
  <c r="P190" i="26"/>
  <c r="P215" i="26" s="1"/>
  <c r="P253" i="26" s="1"/>
  <c r="P274" i="26" s="1"/>
  <c r="P309" i="26" s="1"/>
  <c r="Q56" i="26"/>
  <c r="N413" i="26"/>
  <c r="N385" i="26"/>
  <c r="P41" i="26"/>
  <c r="O40" i="26"/>
  <c r="O57" i="26" s="1"/>
  <c r="M262" i="26"/>
  <c r="M237" i="26"/>
  <c r="M236" i="26" s="1"/>
  <c r="M254" i="26" s="1"/>
  <c r="O223" i="26"/>
  <c r="O222" i="26" s="1"/>
  <c r="O230" i="26" s="1"/>
  <c r="O200" i="26"/>
  <c r="O239" i="26" s="1"/>
  <c r="O263" i="26" s="1"/>
  <c r="O297" i="26" s="1"/>
  <c r="L254" i="26"/>
  <c r="K286" i="26"/>
  <c r="P162" i="26"/>
  <c r="P212" i="26" s="1"/>
  <c r="P250" i="26" s="1"/>
  <c r="P271" i="26" s="1"/>
  <c r="P306" i="26" s="1"/>
  <c r="P74" i="26"/>
  <c r="P109" i="26" s="1"/>
  <c r="P131" i="26" s="1"/>
  <c r="Q32" i="26"/>
  <c r="P189" i="26"/>
  <c r="Q55" i="26"/>
  <c r="T226" i="26"/>
  <c r="T175" i="26"/>
  <c r="P98" i="26"/>
  <c r="P62" i="26"/>
  <c r="O87" i="26"/>
  <c r="O90" i="26" s="1"/>
  <c r="P211" i="26"/>
  <c r="P249" i="26" s="1"/>
  <c r="O195" i="26"/>
  <c r="O221" i="26" s="1"/>
  <c r="O235" i="26" s="1"/>
  <c r="O259" i="26" s="1"/>
  <c r="O293" i="26" s="1"/>
  <c r="O381" i="26" s="1"/>
  <c r="O409" i="26" s="1"/>
  <c r="O449" i="26" s="1"/>
  <c r="P169" i="26"/>
  <c r="P155" i="26"/>
  <c r="Q25" i="26"/>
  <c r="N230" i="26"/>
  <c r="N238" i="26"/>
  <c r="N197" i="26"/>
  <c r="N196" i="26" s="1"/>
  <c r="N216" i="26" s="1"/>
  <c r="P163" i="26"/>
  <c r="P213" i="26" s="1"/>
  <c r="P251" i="26" s="1"/>
  <c r="P272" i="26" s="1"/>
  <c r="P75" i="26"/>
  <c r="P110" i="26" s="1"/>
  <c r="P132" i="26" s="1"/>
  <c r="Q33" i="26"/>
  <c r="L296" i="26"/>
  <c r="L261" i="26"/>
  <c r="L260" i="26" s="1"/>
  <c r="L286" i="26" s="1"/>
  <c r="K412" i="26"/>
  <c r="K411" i="26" s="1"/>
  <c r="K410" i="26" s="1"/>
  <c r="K440" i="26" s="1"/>
  <c r="K384" i="26"/>
  <c r="K383" i="26" s="1"/>
  <c r="K382" i="26" s="1"/>
  <c r="K404" i="26" s="1"/>
  <c r="K295" i="26"/>
  <c r="O247" i="26"/>
  <c r="O270" i="26" s="1"/>
  <c r="O305" i="26" s="1"/>
  <c r="V177" i="26"/>
  <c r="U176" i="26"/>
  <c r="P171" i="26"/>
  <c r="Q165" i="26"/>
  <c r="Q77" i="26"/>
  <c r="Q112" i="26" s="1"/>
  <c r="Q134" i="26" s="1"/>
  <c r="R35" i="26"/>
  <c r="P185" i="26"/>
  <c r="P229" i="26" s="1"/>
  <c r="P89" i="26"/>
  <c r="Q51" i="26"/>
  <c r="O205" i="26"/>
  <c r="O243" i="26" s="1"/>
  <c r="O266" i="26" s="1"/>
  <c r="O300" i="26" s="1"/>
  <c r="P180" i="26"/>
  <c r="Q46" i="26"/>
  <c r="P67" i="26"/>
  <c r="P102" i="26" s="1"/>
  <c r="P125" i="26" s="1"/>
  <c r="N247" i="26"/>
  <c r="N270" i="26" s="1"/>
  <c r="N305" i="26" s="1"/>
  <c r="J321" i="26"/>
  <c r="O469" i="25"/>
  <c r="O423" i="25"/>
  <c r="O392" i="25"/>
  <c r="O415" i="25"/>
  <c r="O387" i="25"/>
  <c r="O470" i="25"/>
  <c r="O424" i="25"/>
  <c r="O393" i="25"/>
  <c r="O471" i="25"/>
  <c r="O425" i="25"/>
  <c r="O394" i="25"/>
  <c r="U463" i="25"/>
  <c r="T462" i="25"/>
  <c r="T450" i="25" s="1"/>
  <c r="Q164" i="25"/>
  <c r="R34" i="25"/>
  <c r="O414" i="25"/>
  <c r="O386" i="25"/>
  <c r="Q88" i="25"/>
  <c r="Q160" i="25"/>
  <c r="R30" i="25"/>
  <c r="O473" i="25"/>
  <c r="O427" i="25"/>
  <c r="O396" i="25"/>
  <c r="P179" i="25"/>
  <c r="Q45" i="25"/>
  <c r="P66" i="25"/>
  <c r="P101" i="25" s="1"/>
  <c r="P124" i="25" s="1"/>
  <c r="N128" i="25"/>
  <c r="N127" i="25" s="1"/>
  <c r="J294" i="25"/>
  <c r="J321" i="25" s="1"/>
  <c r="K485" i="25"/>
  <c r="P184" i="25"/>
  <c r="Q50" i="25"/>
  <c r="Q183" i="25"/>
  <c r="R49" i="25"/>
  <c r="P228" i="25"/>
  <c r="N245" i="25"/>
  <c r="N244" i="25" s="1"/>
  <c r="N269" i="25"/>
  <c r="P209" i="25"/>
  <c r="Q158" i="25"/>
  <c r="Q70" i="25"/>
  <c r="R28" i="25"/>
  <c r="O59" i="25"/>
  <c r="O82" i="25" s="1"/>
  <c r="O94" i="25" s="1"/>
  <c r="O117" i="25" s="1"/>
  <c r="P38" i="25"/>
  <c r="N121" i="25"/>
  <c r="N120" i="25" s="1"/>
  <c r="N119" i="25" s="1"/>
  <c r="N137" i="25" s="1"/>
  <c r="N97" i="25"/>
  <c r="N96" i="25" s="1"/>
  <c r="Q163" i="25"/>
  <c r="Q75" i="25"/>
  <c r="Q110" i="25" s="1"/>
  <c r="Q132" i="25" s="1"/>
  <c r="R33" i="25"/>
  <c r="AQ459" i="25"/>
  <c r="P48" i="25"/>
  <c r="P47" i="25" s="1"/>
  <c r="O194" i="25"/>
  <c r="O220" i="25" s="1"/>
  <c r="O234" i="25" s="1"/>
  <c r="O258" i="25" s="1"/>
  <c r="O292" i="25" s="1"/>
  <c r="O380" i="25" s="1"/>
  <c r="O408" i="25" s="1"/>
  <c r="O448" i="25" s="1"/>
  <c r="P168" i="25"/>
  <c r="P180" i="25"/>
  <c r="P67" i="25"/>
  <c r="P102" i="25" s="1"/>
  <c r="P125" i="25" s="1"/>
  <c r="Q46" i="25"/>
  <c r="M469" i="25"/>
  <c r="M423" i="25"/>
  <c r="M392" i="25"/>
  <c r="P214" i="25"/>
  <c r="P252" i="25" s="1"/>
  <c r="P273" i="25" s="1"/>
  <c r="M304" i="25"/>
  <c r="M268" i="25"/>
  <c r="M267" i="25" s="1"/>
  <c r="P149" i="25"/>
  <c r="P146" i="25" s="1"/>
  <c r="P145" i="25" s="1"/>
  <c r="P85" i="25"/>
  <c r="P84" i="25" s="1"/>
  <c r="Q22" i="25"/>
  <c r="P64" i="25"/>
  <c r="P99" i="25" s="1"/>
  <c r="P122" i="25" s="1"/>
  <c r="N207" i="25"/>
  <c r="N206" i="25" s="1"/>
  <c r="P188" i="25"/>
  <c r="P213" i="25" s="1"/>
  <c r="P251" i="25" s="1"/>
  <c r="P272" i="25" s="1"/>
  <c r="P307" i="25" s="1"/>
  <c r="Q54" i="25"/>
  <c r="P153" i="25"/>
  <c r="Q23" i="25"/>
  <c r="T201" i="25"/>
  <c r="P189" i="25"/>
  <c r="Q55" i="25"/>
  <c r="Q76" i="25" s="1"/>
  <c r="Q111" i="25" s="1"/>
  <c r="Q133" i="25" s="1"/>
  <c r="S174" i="25"/>
  <c r="S224" i="25" s="1"/>
  <c r="S86" i="25"/>
  <c r="T43" i="25"/>
  <c r="P105" i="25"/>
  <c r="N197" i="25"/>
  <c r="N196" i="25" s="1"/>
  <c r="O308" i="25"/>
  <c r="O60" i="25"/>
  <c r="O83" i="25" s="1"/>
  <c r="O95" i="25" s="1"/>
  <c r="O118" i="25" s="1"/>
  <c r="P39" i="25"/>
  <c r="T240" i="25"/>
  <c r="AS451" i="25"/>
  <c r="O223" i="25"/>
  <c r="O222" i="25" s="1"/>
  <c r="O230" i="25" s="1"/>
  <c r="O200" i="25"/>
  <c r="O239" i="25" s="1"/>
  <c r="O263" i="25" s="1"/>
  <c r="O297" i="25" s="1"/>
  <c r="Q186" i="25"/>
  <c r="R52" i="25"/>
  <c r="P185" i="25"/>
  <c r="P229" i="25" s="1"/>
  <c r="P89" i="25"/>
  <c r="P87" i="25" s="1"/>
  <c r="Q51" i="25"/>
  <c r="Q72" i="25" s="1"/>
  <c r="Q107" i="25" s="1"/>
  <c r="W177" i="25"/>
  <c r="V176" i="25"/>
  <c r="Q190" i="25"/>
  <c r="Q215" i="25" s="1"/>
  <c r="Q253" i="25" s="1"/>
  <c r="Q274" i="25" s="1"/>
  <c r="R56" i="25"/>
  <c r="Q77" i="25"/>
  <c r="Q112" i="25" s="1"/>
  <c r="Q134" i="25" s="1"/>
  <c r="P208" i="25"/>
  <c r="M262" i="25"/>
  <c r="M237" i="25"/>
  <c r="M236" i="25" s="1"/>
  <c r="M254" i="25" s="1"/>
  <c r="N262" i="25"/>
  <c r="N237" i="25"/>
  <c r="N236" i="25" s="1"/>
  <c r="N254" i="25" s="1"/>
  <c r="P187" i="25"/>
  <c r="P212" i="25" s="1"/>
  <c r="P250" i="25" s="1"/>
  <c r="P271" i="25" s="1"/>
  <c r="P306" i="25" s="1"/>
  <c r="Q53" i="25"/>
  <c r="U226" i="25"/>
  <c r="U175" i="25"/>
  <c r="P309" i="25"/>
  <c r="Q155" i="25"/>
  <c r="R25" i="25"/>
  <c r="Q147" i="25"/>
  <c r="Q20" i="25"/>
  <c r="Q19" i="25" s="1"/>
  <c r="R21" i="25"/>
  <c r="P172" i="25"/>
  <c r="P63" i="25"/>
  <c r="Q42" i="25"/>
  <c r="S165" i="25"/>
  <c r="T35" i="25"/>
  <c r="U225" i="25"/>
  <c r="U202" i="25"/>
  <c r="U240" i="25" s="1"/>
  <c r="U150" i="25"/>
  <c r="L468" i="25"/>
  <c r="L467" i="25" s="1"/>
  <c r="L485" i="25" s="1"/>
  <c r="D495" i="25" s="1"/>
  <c r="L422" i="25"/>
  <c r="L421" i="25" s="1"/>
  <c r="L420" i="25" s="1"/>
  <c r="L391" i="25"/>
  <c r="L390" i="25" s="1"/>
  <c r="L389" i="25" s="1"/>
  <c r="L303" i="25"/>
  <c r="L302" i="25" s="1"/>
  <c r="N469" i="25"/>
  <c r="N423" i="25"/>
  <c r="N392" i="25"/>
  <c r="O157" i="25"/>
  <c r="O156" i="25" s="1"/>
  <c r="L296" i="25"/>
  <c r="L261" i="25"/>
  <c r="L260" i="25" s="1"/>
  <c r="L286" i="25" s="1"/>
  <c r="O69" i="25"/>
  <c r="O68" i="25" s="1"/>
  <c r="Q154" i="25"/>
  <c r="R24" i="25"/>
  <c r="P178" i="25"/>
  <c r="P65" i="25"/>
  <c r="P100" i="25" s="1"/>
  <c r="P123" i="25" s="1"/>
  <c r="Q44" i="25"/>
  <c r="O146" i="25"/>
  <c r="O145" i="25" s="1"/>
  <c r="O166" i="25" s="1"/>
  <c r="Q162" i="25"/>
  <c r="R32" i="25"/>
  <c r="P205" i="25"/>
  <c r="P243" i="25" s="1"/>
  <c r="P266" i="25" s="1"/>
  <c r="P300" i="25" s="1"/>
  <c r="P36" i="25"/>
  <c r="N472" i="25"/>
  <c r="N395" i="25"/>
  <c r="N426" i="25"/>
  <c r="O98" i="25"/>
  <c r="O62" i="25"/>
  <c r="O61" i="25" s="1"/>
  <c r="O78" i="25" s="1"/>
  <c r="V151" i="25"/>
  <c r="W152" i="25"/>
  <c r="P161" i="25"/>
  <c r="P211" i="25" s="1"/>
  <c r="P249" i="25" s="1"/>
  <c r="P73" i="25"/>
  <c r="P108" i="25" s="1"/>
  <c r="Q31" i="25"/>
  <c r="N413" i="25"/>
  <c r="N385" i="25"/>
  <c r="K412" i="25"/>
  <c r="K411" i="25" s="1"/>
  <c r="K410" i="25" s="1"/>
  <c r="K440" i="25" s="1"/>
  <c r="K384" i="25"/>
  <c r="K383" i="25" s="1"/>
  <c r="K382" i="25" s="1"/>
  <c r="K404" i="25" s="1"/>
  <c r="K295" i="25"/>
  <c r="K294" i="25" s="1"/>
  <c r="K321" i="25" s="1"/>
  <c r="O207" i="25"/>
  <c r="O206" i="25" s="1"/>
  <c r="O246" i="25"/>
  <c r="O195" i="25"/>
  <c r="O221" i="25" s="1"/>
  <c r="O235" i="25" s="1"/>
  <c r="O259" i="25" s="1"/>
  <c r="O293" i="25" s="1"/>
  <c r="O381" i="25" s="1"/>
  <c r="O409" i="25" s="1"/>
  <c r="O449" i="25" s="1"/>
  <c r="P169" i="25"/>
  <c r="O129" i="25"/>
  <c r="O128" i="25" s="1"/>
  <c r="O127" i="25" s="1"/>
  <c r="O104" i="25"/>
  <c r="O103" i="25" s="1"/>
  <c r="P204" i="25"/>
  <c r="P242" i="25" s="1"/>
  <c r="P265" i="25" s="1"/>
  <c r="P299" i="25" s="1"/>
  <c r="N104" i="25"/>
  <c r="N103" i="25" s="1"/>
  <c r="Q159" i="25"/>
  <c r="Q71" i="25"/>
  <c r="R29" i="25"/>
  <c r="O198" i="25"/>
  <c r="P74" i="25"/>
  <c r="P109" i="25" s="1"/>
  <c r="P131" i="25" s="1"/>
  <c r="P40" i="25"/>
  <c r="P57" i="25" s="1"/>
  <c r="Q41" i="25"/>
  <c r="I441" i="25"/>
  <c r="H442" i="25"/>
  <c r="O473" i="24"/>
  <c r="O427" i="24"/>
  <c r="O396" i="24"/>
  <c r="P190" i="24"/>
  <c r="Q56" i="24"/>
  <c r="T462" i="24"/>
  <c r="T450" i="24" s="1"/>
  <c r="U463" i="24"/>
  <c r="O471" i="24"/>
  <c r="O425" i="24"/>
  <c r="O394" i="24"/>
  <c r="Q162" i="24"/>
  <c r="Q212" i="24" s="1"/>
  <c r="Q250" i="24" s="1"/>
  <c r="Q271" i="24" s="1"/>
  <c r="Q306" i="24" s="1"/>
  <c r="Q74" i="24"/>
  <c r="Q109" i="24" s="1"/>
  <c r="Q131" i="24" s="1"/>
  <c r="R32" i="24"/>
  <c r="L468" i="24"/>
  <c r="L467" i="24" s="1"/>
  <c r="L485" i="24" s="1"/>
  <c r="D495" i="24" s="1"/>
  <c r="L422" i="24"/>
  <c r="L421" i="24" s="1"/>
  <c r="L420" i="24" s="1"/>
  <c r="L391" i="24"/>
  <c r="L390" i="24" s="1"/>
  <c r="L389" i="24" s="1"/>
  <c r="L303" i="24"/>
  <c r="M469" i="24"/>
  <c r="M423" i="24"/>
  <c r="M392" i="24"/>
  <c r="P208" i="24"/>
  <c r="P180" i="24"/>
  <c r="Q46" i="24"/>
  <c r="P67" i="24"/>
  <c r="P102" i="24" s="1"/>
  <c r="P125" i="24" s="1"/>
  <c r="P471" i="24"/>
  <c r="P425" i="24"/>
  <c r="P394" i="24"/>
  <c r="O203" i="24"/>
  <c r="O241" i="24" s="1"/>
  <c r="O264" i="24" s="1"/>
  <c r="O298" i="24" s="1"/>
  <c r="P155" i="24"/>
  <c r="P205" i="24" s="1"/>
  <c r="P243" i="24" s="1"/>
  <c r="P266" i="24" s="1"/>
  <c r="Q25" i="24"/>
  <c r="P189" i="24"/>
  <c r="Q55" i="24"/>
  <c r="K440" i="24"/>
  <c r="P185" i="24"/>
  <c r="P229" i="24" s="1"/>
  <c r="P89" i="24"/>
  <c r="Q51" i="24"/>
  <c r="T225" i="24"/>
  <c r="T202" i="24"/>
  <c r="T150" i="24"/>
  <c r="O470" i="24"/>
  <c r="O424" i="24"/>
  <c r="O393" i="24"/>
  <c r="R187" i="24"/>
  <c r="S53" i="24"/>
  <c r="P149" i="24"/>
  <c r="P85" i="24"/>
  <c r="P84" i="24" s="1"/>
  <c r="Q22" i="24"/>
  <c r="Q164" i="24"/>
  <c r="R34" i="24"/>
  <c r="O62" i="24"/>
  <c r="O61" i="24" s="1"/>
  <c r="N469" i="24"/>
  <c r="N423" i="24"/>
  <c r="N392" i="24"/>
  <c r="O205" i="24"/>
  <c r="O243" i="24" s="1"/>
  <c r="O266" i="24" s="1"/>
  <c r="O300" i="24" s="1"/>
  <c r="P186" i="24"/>
  <c r="Q52" i="24"/>
  <c r="O194" i="24"/>
  <c r="O220" i="24" s="1"/>
  <c r="O234" i="24" s="1"/>
  <c r="O258" i="24" s="1"/>
  <c r="O292" i="24" s="1"/>
  <c r="O380" i="24" s="1"/>
  <c r="O408" i="24" s="1"/>
  <c r="O448" i="24" s="1"/>
  <c r="P168" i="24"/>
  <c r="V152" i="24"/>
  <c r="U151" i="24"/>
  <c r="S201" i="24"/>
  <c r="Q165" i="24"/>
  <c r="Q77" i="24"/>
  <c r="Q112" i="24" s="1"/>
  <c r="Q134" i="24" s="1"/>
  <c r="R35" i="24"/>
  <c r="P306" i="24"/>
  <c r="O195" i="24"/>
  <c r="O221" i="24" s="1"/>
  <c r="O235" i="24" s="1"/>
  <c r="O259" i="24" s="1"/>
  <c r="O293" i="24" s="1"/>
  <c r="O381" i="24" s="1"/>
  <c r="O409" i="24" s="1"/>
  <c r="O449" i="24" s="1"/>
  <c r="P169" i="24"/>
  <c r="O97" i="24"/>
  <c r="O96" i="24" s="1"/>
  <c r="O121" i="24"/>
  <c r="O120" i="24" s="1"/>
  <c r="O119" i="24" s="1"/>
  <c r="O60" i="24"/>
  <c r="O83" i="24" s="1"/>
  <c r="O95" i="24" s="1"/>
  <c r="O118" i="24" s="1"/>
  <c r="P39" i="24"/>
  <c r="P184" i="24"/>
  <c r="P182" i="24" s="1"/>
  <c r="P181" i="24" s="1"/>
  <c r="Q50" i="24"/>
  <c r="P48" i="24"/>
  <c r="P47" i="24" s="1"/>
  <c r="Q154" i="24"/>
  <c r="Q204" i="24" s="1"/>
  <c r="Q242" i="24" s="1"/>
  <c r="Q265" i="24" s="1"/>
  <c r="Q299" i="24" s="1"/>
  <c r="R24" i="24"/>
  <c r="S240" i="24"/>
  <c r="N262" i="24"/>
  <c r="N237" i="24"/>
  <c r="N236" i="24" s="1"/>
  <c r="O223" i="24"/>
  <c r="O222" i="24" s="1"/>
  <c r="O230" i="24" s="1"/>
  <c r="O200" i="24"/>
  <c r="O239" i="24" s="1"/>
  <c r="O263" i="24" s="1"/>
  <c r="O297" i="24" s="1"/>
  <c r="P214" i="24"/>
  <c r="P252" i="24" s="1"/>
  <c r="P273" i="24" s="1"/>
  <c r="Q147" i="24"/>
  <c r="R21" i="24"/>
  <c r="R179" i="24"/>
  <c r="S45" i="24"/>
  <c r="R66" i="24"/>
  <c r="R101" i="24" s="1"/>
  <c r="R124" i="24" s="1"/>
  <c r="O181" i="24"/>
  <c r="O191" i="24" s="1"/>
  <c r="P414" i="24"/>
  <c r="P386" i="24"/>
  <c r="Q160" i="24"/>
  <c r="Q88" i="24"/>
  <c r="Q72" i="24"/>
  <c r="Q107" i="24" s="1"/>
  <c r="R30" i="24"/>
  <c r="T226" i="24"/>
  <c r="T175" i="24"/>
  <c r="M304" i="24"/>
  <c r="M268" i="24"/>
  <c r="M267" i="24" s="1"/>
  <c r="P215" i="24"/>
  <c r="P253" i="24" s="1"/>
  <c r="P274" i="24" s="1"/>
  <c r="P309" i="24" s="1"/>
  <c r="O166" i="24"/>
  <c r="N137" i="24"/>
  <c r="M254" i="24"/>
  <c r="P20" i="24"/>
  <c r="P19" i="24" s="1"/>
  <c r="P36" i="24" s="1"/>
  <c r="AQ459" i="24"/>
  <c r="O414" i="24"/>
  <c r="O386" i="24"/>
  <c r="AS451" i="24"/>
  <c r="P72" i="24"/>
  <c r="P107" i="24" s="1"/>
  <c r="V177" i="24"/>
  <c r="U176" i="24"/>
  <c r="P178" i="24"/>
  <c r="P171" i="24" s="1"/>
  <c r="P170" i="24" s="1"/>
  <c r="P191" i="24" s="1"/>
  <c r="Q44" i="24"/>
  <c r="P65" i="24"/>
  <c r="P100" i="24" s="1"/>
  <c r="P123" i="24" s="1"/>
  <c r="P41" i="24"/>
  <c r="O40" i="24"/>
  <c r="O57" i="24" s="1"/>
  <c r="O157" i="24"/>
  <c r="O156" i="24" s="1"/>
  <c r="O238" i="24"/>
  <c r="O197" i="24"/>
  <c r="O196" i="24" s="1"/>
  <c r="N113" i="24"/>
  <c r="M296" i="24"/>
  <c r="M261" i="24"/>
  <c r="M260" i="24" s="1"/>
  <c r="M286" i="24" s="1"/>
  <c r="N269" i="24"/>
  <c r="N245" i="24"/>
  <c r="N244" i="24" s="1"/>
  <c r="Q158" i="24"/>
  <c r="R28" i="24"/>
  <c r="Q70" i="24"/>
  <c r="N413" i="24"/>
  <c r="N385" i="24"/>
  <c r="H442" i="24"/>
  <c r="I441" i="24"/>
  <c r="P198" i="24"/>
  <c r="Q159" i="24"/>
  <c r="Q71" i="24"/>
  <c r="R29" i="24"/>
  <c r="P87" i="24"/>
  <c r="N472" i="24"/>
  <c r="N426" i="24"/>
  <c r="N395" i="24"/>
  <c r="Q59" i="24"/>
  <c r="Q82" i="24" s="1"/>
  <c r="Q94" i="24" s="1"/>
  <c r="Q117" i="24" s="1"/>
  <c r="R38" i="24"/>
  <c r="O246" i="24"/>
  <c r="O207" i="24"/>
  <c r="O206" i="24" s="1"/>
  <c r="R183" i="24"/>
  <c r="S49" i="24"/>
  <c r="O69" i="24"/>
  <c r="O68" i="24" s="1"/>
  <c r="Q163" i="24"/>
  <c r="Q213" i="24" s="1"/>
  <c r="Q251" i="24" s="1"/>
  <c r="Q272" i="24" s="1"/>
  <c r="Q75" i="24"/>
  <c r="Q110" i="24" s="1"/>
  <c r="Q132" i="24" s="1"/>
  <c r="R33" i="24"/>
  <c r="Q174" i="24"/>
  <c r="Q224" i="24" s="1"/>
  <c r="Q86" i="24"/>
  <c r="Q64" i="24"/>
  <c r="Q99" i="24" s="1"/>
  <c r="Q122" i="24" s="1"/>
  <c r="R43" i="24"/>
  <c r="O247" i="24"/>
  <c r="O270" i="24" s="1"/>
  <c r="Q172" i="24"/>
  <c r="Q63" i="24"/>
  <c r="R42" i="24"/>
  <c r="P71" i="24"/>
  <c r="P106" i="24" s="1"/>
  <c r="P130" i="24" s="1"/>
  <c r="K321" i="24"/>
  <c r="P228" i="24"/>
  <c r="P227" i="24" s="1"/>
  <c r="P248" i="24" s="1"/>
  <c r="P210" i="24"/>
  <c r="P161" i="24"/>
  <c r="P211" i="24" s="1"/>
  <c r="P249" i="24" s="1"/>
  <c r="P73" i="24"/>
  <c r="P108" i="24" s="1"/>
  <c r="Q31" i="24"/>
  <c r="O308" i="24"/>
  <c r="L412" i="24"/>
  <c r="L411" i="24" s="1"/>
  <c r="L410" i="24" s="1"/>
  <c r="L440" i="24" s="1"/>
  <c r="L384" i="24"/>
  <c r="L383" i="24" s="1"/>
  <c r="L382" i="24" s="1"/>
  <c r="L404" i="24" s="1"/>
  <c r="L295" i="24"/>
  <c r="O129" i="24"/>
  <c r="O128" i="24" s="1"/>
  <c r="O127" i="24" s="1"/>
  <c r="O104" i="24"/>
  <c r="O103" i="24" s="1"/>
  <c r="P105" i="24"/>
  <c r="T188" i="24"/>
  <c r="U54" i="24"/>
  <c r="P64" i="24"/>
  <c r="P99" i="24" s="1"/>
  <c r="P122" i="24" s="1"/>
  <c r="P153" i="24"/>
  <c r="P203" i="24" s="1"/>
  <c r="P241" i="24" s="1"/>
  <c r="P264" i="24" s="1"/>
  <c r="P298" i="24" s="1"/>
  <c r="Q23" i="24"/>
  <c r="P98" i="24"/>
  <c r="P62" i="24"/>
  <c r="P61" i="24" s="1"/>
  <c r="P209" i="24"/>
  <c r="P247" i="24" s="1"/>
  <c r="P270" i="24" s="1"/>
  <c r="P305" i="24" s="1"/>
  <c r="K404" i="24"/>
  <c r="O106" i="24"/>
  <c r="O130" i="24" s="1"/>
  <c r="A482" i="43"/>
  <c r="A483" i="43" s="1"/>
  <c r="A484" i="43" s="1"/>
  <c r="G481" i="43"/>
  <c r="G482" i="43"/>
  <c r="G484" i="43"/>
  <c r="G483" i="43"/>
  <c r="N459" i="43"/>
  <c r="V459" i="43"/>
  <c r="AD459" i="43"/>
  <c r="U316" i="43"/>
  <c r="AU316" i="43"/>
  <c r="M316" i="43"/>
  <c r="V316" i="43"/>
  <c r="AE316" i="43"/>
  <c r="Q459" i="43"/>
  <c r="Y459" i="43"/>
  <c r="AG459" i="43"/>
  <c r="F316" i="43"/>
  <c r="AE416" i="43"/>
  <c r="K459" i="43"/>
  <c r="S459" i="43"/>
  <c r="I316" i="43"/>
  <c r="Q316" i="43"/>
  <c r="Z316" i="43"/>
  <c r="H38" i="12"/>
  <c r="J316" i="43"/>
  <c r="R316" i="43"/>
  <c r="AA316" i="43"/>
  <c r="AJ316" i="43"/>
  <c r="AS316" i="43"/>
  <c r="L451" i="43"/>
  <c r="T451" i="43"/>
  <c r="AB451" i="43"/>
  <c r="AM316" i="43"/>
  <c r="N416" i="43"/>
  <c r="V416" i="43"/>
  <c r="AD416" i="43"/>
  <c r="H316" i="43"/>
  <c r="P316" i="43"/>
  <c r="Y316" i="43"/>
  <c r="AH316" i="43"/>
  <c r="AQ316" i="43"/>
  <c r="Q416" i="43"/>
  <c r="Y416" i="43"/>
  <c r="F204" i="43"/>
  <c r="F242" i="43" s="1"/>
  <c r="F265" i="43" s="1"/>
  <c r="AE275" i="43"/>
  <c r="AB199" i="43"/>
  <c r="S451" i="43"/>
  <c r="AA459" i="43"/>
  <c r="W416" i="43"/>
  <c r="K316" i="43"/>
  <c r="S316" i="43"/>
  <c r="AB316" i="43"/>
  <c r="AK316" i="43"/>
  <c r="AT316" i="43"/>
  <c r="Q451" i="43"/>
  <c r="Y451" i="43"/>
  <c r="AG451" i="43"/>
  <c r="O459" i="43"/>
  <c r="W459" i="43"/>
  <c r="AE459" i="43"/>
  <c r="L316" i="43"/>
  <c r="AC316" i="43"/>
  <c r="S416" i="43"/>
  <c r="AI416" i="43"/>
  <c r="K451" i="43"/>
  <c r="AA451" i="43"/>
  <c r="AI451" i="43"/>
  <c r="AJ451" i="43" s="1"/>
  <c r="AI454" i="43"/>
  <c r="AJ454" i="43" s="1"/>
  <c r="AK454" i="43" s="1"/>
  <c r="AL454" i="43" s="1"/>
  <c r="AM454" i="43" s="1"/>
  <c r="AN454" i="43" s="1"/>
  <c r="AO454" i="43" s="1"/>
  <c r="AP454" i="43" s="1"/>
  <c r="AQ454" i="43" s="1"/>
  <c r="AR454" i="43" s="1"/>
  <c r="AS454" i="43" s="1"/>
  <c r="AT454" i="43" s="1"/>
  <c r="AU454" i="43" s="1"/>
  <c r="I450" i="43"/>
  <c r="N316" i="43"/>
  <c r="W316" i="43"/>
  <c r="AF316" i="43"/>
  <c r="AO316" i="43"/>
  <c r="Z459" i="43"/>
  <c r="AH459" i="43"/>
  <c r="O316" i="43"/>
  <c r="AG316" i="43"/>
  <c r="AP481" i="43"/>
  <c r="AP316" i="43"/>
  <c r="P416" i="43"/>
  <c r="X416" i="43"/>
  <c r="AF416" i="43"/>
  <c r="W451" i="43"/>
  <c r="AE451" i="43"/>
  <c r="P451" i="43"/>
  <c r="X451" i="43"/>
  <c r="AF451" i="43"/>
  <c r="F199" i="43"/>
  <c r="N199" i="43"/>
  <c r="V199" i="43"/>
  <c r="AD199" i="43"/>
  <c r="W199" i="43"/>
  <c r="AE199" i="43"/>
  <c r="O199" i="43"/>
  <c r="AI281" i="43"/>
  <c r="AJ452" i="43"/>
  <c r="AK452" i="43" s="1"/>
  <c r="AL452" i="43" s="1"/>
  <c r="AM452" i="43" s="1"/>
  <c r="AN452" i="43" s="1"/>
  <c r="AO452" i="43" s="1"/>
  <c r="AP452" i="43" s="1"/>
  <c r="AQ452" i="43" s="1"/>
  <c r="AR452" i="43" s="1"/>
  <c r="AS452" i="43" s="1"/>
  <c r="AT452" i="43" s="1"/>
  <c r="AU452" i="43" s="1"/>
  <c r="J281" i="43"/>
  <c r="R281" i="43"/>
  <c r="J199" i="43"/>
  <c r="R199" i="43"/>
  <c r="Z199" i="43"/>
  <c r="AH199" i="43"/>
  <c r="N451" i="43"/>
  <c r="V451" i="43"/>
  <c r="AD451" i="43"/>
  <c r="C359" i="43"/>
  <c r="G360" i="43" s="1"/>
  <c r="P459" i="43"/>
  <c r="X459" i="43"/>
  <c r="AF459" i="43"/>
  <c r="J450" i="43"/>
  <c r="F48" i="43"/>
  <c r="F47" i="43" s="1"/>
  <c r="I199" i="43"/>
  <c r="Q199" i="43"/>
  <c r="Y199" i="43"/>
  <c r="AG199" i="43"/>
  <c r="K275" i="43"/>
  <c r="S275" i="43"/>
  <c r="AA275" i="43"/>
  <c r="AI275" i="43"/>
  <c r="M451" i="43"/>
  <c r="U451" i="43"/>
  <c r="AC451" i="43"/>
  <c r="AI459" i="43"/>
  <c r="AJ459" i="43" s="1"/>
  <c r="AK459" i="43" s="1"/>
  <c r="AL459" i="43" s="1"/>
  <c r="AM459" i="43" s="1"/>
  <c r="AN459" i="43" s="1"/>
  <c r="AO459" i="43" s="1"/>
  <c r="AP459" i="43" s="1"/>
  <c r="AQ459" i="43" s="1"/>
  <c r="AR459" i="43" s="1"/>
  <c r="AS459" i="43" s="1"/>
  <c r="AT459" i="43" s="1"/>
  <c r="AU459" i="43" s="1"/>
  <c r="H39" i="43"/>
  <c r="I39" i="43" s="1"/>
  <c r="O275" i="43"/>
  <c r="W275" i="43"/>
  <c r="R416" i="43"/>
  <c r="Z416" i="43"/>
  <c r="AH416" i="43"/>
  <c r="M459" i="43"/>
  <c r="U459" i="43"/>
  <c r="AC459" i="43"/>
  <c r="F205" i="43"/>
  <c r="F243" i="43" s="1"/>
  <c r="F266" i="43" s="1"/>
  <c r="R451" i="43"/>
  <c r="Z451" i="43"/>
  <c r="AH451" i="43"/>
  <c r="L416" i="43"/>
  <c r="T416" i="43"/>
  <c r="AB416" i="43"/>
  <c r="AA416" i="43"/>
  <c r="D454" i="43"/>
  <c r="L275" i="43"/>
  <c r="T275" i="43"/>
  <c r="AB275" i="43"/>
  <c r="M275" i="43"/>
  <c r="U275" i="43"/>
  <c r="AC275" i="43"/>
  <c r="AQ481" i="43"/>
  <c r="AR482" i="43"/>
  <c r="AR483" i="43"/>
  <c r="AJ484" i="43"/>
  <c r="AS484" i="43"/>
  <c r="AJ461" i="43"/>
  <c r="AK461" i="43" s="1"/>
  <c r="AL461" i="43" s="1"/>
  <c r="AM461" i="43" s="1"/>
  <c r="AN461" i="43" s="1"/>
  <c r="AO461" i="43" s="1"/>
  <c r="AP461" i="43" s="1"/>
  <c r="AQ461" i="43" s="1"/>
  <c r="AR461" i="43" s="1"/>
  <c r="AS461" i="43" s="1"/>
  <c r="AT461" i="43" s="1"/>
  <c r="AU461" i="43" s="1"/>
  <c r="K199" i="43"/>
  <c r="S199" i="43"/>
  <c r="AA199" i="43"/>
  <c r="AI199" i="43"/>
  <c r="AR481" i="43"/>
  <c r="AJ482" i="43"/>
  <c r="AS482" i="43"/>
  <c r="AJ483" i="43"/>
  <c r="AS483" i="43"/>
  <c r="AK484" i="43"/>
  <c r="AT484" i="43"/>
  <c r="F275" i="43"/>
  <c r="N275" i="43"/>
  <c r="V275" i="43"/>
  <c r="AD275" i="43"/>
  <c r="AJ481" i="43"/>
  <c r="AS481" i="43"/>
  <c r="AK482" i="43"/>
  <c r="AT482" i="43"/>
  <c r="AK483" i="43"/>
  <c r="AT483" i="43"/>
  <c r="AL484" i="43"/>
  <c r="AU484" i="43"/>
  <c r="F459" i="43"/>
  <c r="M199" i="43"/>
  <c r="U199" i="43"/>
  <c r="AC199" i="43"/>
  <c r="AK481" i="43"/>
  <c r="AT481" i="43"/>
  <c r="AL482" i="43"/>
  <c r="AU482" i="43"/>
  <c r="AM483" i="43"/>
  <c r="AU483" i="43"/>
  <c r="AM484" i="43"/>
  <c r="C454" i="43"/>
  <c r="D508" i="43" s="1"/>
  <c r="H275" i="43"/>
  <c r="P275" i="43"/>
  <c r="X275" i="43"/>
  <c r="AF275" i="43"/>
  <c r="I275" i="43"/>
  <c r="Q275" i="43"/>
  <c r="Y275" i="43"/>
  <c r="AG275" i="43"/>
  <c r="J275" i="43"/>
  <c r="R275" i="43"/>
  <c r="Z275" i="43"/>
  <c r="AH275" i="43"/>
  <c r="AL481" i="43"/>
  <c r="AU481" i="43"/>
  <c r="AM482" i="43"/>
  <c r="AN483" i="43"/>
  <c r="AO484" i="43"/>
  <c r="AM481" i="43"/>
  <c r="AO482" i="43"/>
  <c r="AO483" i="43"/>
  <c r="AP484" i="43"/>
  <c r="AO481" i="43"/>
  <c r="AP482" i="43"/>
  <c r="AP483" i="43"/>
  <c r="AQ484" i="43"/>
  <c r="K458" i="43"/>
  <c r="K457" i="43" s="1"/>
  <c r="K462" i="43"/>
  <c r="F281" i="43"/>
  <c r="AF281" i="43"/>
  <c r="Z281" i="43"/>
  <c r="O281" i="43"/>
  <c r="V281" i="43"/>
  <c r="AE281" i="43"/>
  <c r="H281" i="43"/>
  <c r="P281" i="43"/>
  <c r="AH281" i="43"/>
  <c r="N281" i="43"/>
  <c r="M281" i="43"/>
  <c r="U281" i="43"/>
  <c r="AB281" i="43"/>
  <c r="L281" i="43"/>
  <c r="AA281" i="43"/>
  <c r="Y281" i="43"/>
  <c r="AG281" i="43"/>
  <c r="K281" i="43"/>
  <c r="S281" i="43"/>
  <c r="I281" i="43"/>
  <c r="Q281" i="43"/>
  <c r="W281" i="43"/>
  <c r="AC281" i="43"/>
  <c r="N177" i="43"/>
  <c r="O177" i="43" s="1"/>
  <c r="C7" i="44"/>
  <c r="B5" i="44"/>
  <c r="A5" i="44"/>
  <c r="B7" i="44"/>
  <c r="C4" i="44"/>
  <c r="A7" i="44"/>
  <c r="B4" i="44"/>
  <c r="C6" i="44"/>
  <c r="A4" i="44"/>
  <c r="B6" i="44"/>
  <c r="C3" i="44"/>
  <c r="A6" i="44"/>
  <c r="B3" i="44"/>
  <c r="C5" i="44"/>
  <c r="C9" i="44" s="1"/>
  <c r="F163" i="43"/>
  <c r="F213" i="43" s="1"/>
  <c r="F251" i="43" s="1"/>
  <c r="F272" i="43" s="1"/>
  <c r="F75" i="43"/>
  <c r="F110" i="43" s="1"/>
  <c r="F132" i="43" s="1"/>
  <c r="I164" i="43"/>
  <c r="J34" i="43"/>
  <c r="H178" i="43"/>
  <c r="H65" i="43"/>
  <c r="H100" i="43" s="1"/>
  <c r="H123" i="43" s="1"/>
  <c r="I44" i="43"/>
  <c r="F71" i="43"/>
  <c r="F27" i="43"/>
  <c r="F26" i="43" s="1"/>
  <c r="F88" i="43"/>
  <c r="F72" i="43"/>
  <c r="F107" i="43" s="1"/>
  <c r="H60" i="43"/>
  <c r="H83" i="43" s="1"/>
  <c r="H95" i="43" s="1"/>
  <c r="H118" i="43" s="1"/>
  <c r="H183" i="43"/>
  <c r="I49" i="43"/>
  <c r="F147" i="43"/>
  <c r="H88" i="43"/>
  <c r="I30" i="43"/>
  <c r="H161" i="43"/>
  <c r="H211" i="43" s="1"/>
  <c r="H249" i="43" s="1"/>
  <c r="H73" i="43"/>
  <c r="H108" i="43" s="1"/>
  <c r="I31" i="43"/>
  <c r="F164" i="43"/>
  <c r="F214" i="43" s="1"/>
  <c r="F252" i="43" s="1"/>
  <c r="F273" i="43" s="1"/>
  <c r="F76" i="43"/>
  <c r="F111" i="43" s="1"/>
  <c r="F133" i="43" s="1"/>
  <c r="H165" i="43"/>
  <c r="H215" i="43" s="1"/>
  <c r="H253" i="43" s="1"/>
  <c r="H274" i="43" s="1"/>
  <c r="H77" i="43"/>
  <c r="H112" i="43" s="1"/>
  <c r="H134" i="43" s="1"/>
  <c r="I35" i="43"/>
  <c r="H174" i="43"/>
  <c r="H86" i="43"/>
  <c r="I43" i="43"/>
  <c r="H153" i="43"/>
  <c r="I23" i="43"/>
  <c r="I50" i="43"/>
  <c r="H38" i="43"/>
  <c r="J46" i="43"/>
  <c r="J54" i="43"/>
  <c r="I190" i="43"/>
  <c r="J56" i="43"/>
  <c r="H164" i="43"/>
  <c r="H76" i="43"/>
  <c r="H111" i="43" s="1"/>
  <c r="H133" i="43" s="1"/>
  <c r="I186" i="43"/>
  <c r="J52" i="43"/>
  <c r="F158" i="43"/>
  <c r="F70" i="43"/>
  <c r="F162" i="43"/>
  <c r="F212" i="43" s="1"/>
  <c r="F250" i="43" s="1"/>
  <c r="F271" i="43" s="1"/>
  <c r="F74" i="43"/>
  <c r="F109" i="43" s="1"/>
  <c r="F131" i="43" s="1"/>
  <c r="H179" i="43"/>
  <c r="H204" i="43" s="1"/>
  <c r="H242" i="43" s="1"/>
  <c r="H265" i="43" s="1"/>
  <c r="I45" i="43"/>
  <c r="H66" i="43"/>
  <c r="H101" i="43" s="1"/>
  <c r="H124" i="43" s="1"/>
  <c r="H158" i="43"/>
  <c r="H70" i="43"/>
  <c r="F161" i="43"/>
  <c r="F211" i="43" s="1"/>
  <c r="F249" i="43" s="1"/>
  <c r="F73" i="43"/>
  <c r="F108" i="43" s="1"/>
  <c r="H162" i="43"/>
  <c r="H74" i="43"/>
  <c r="H109" i="43" s="1"/>
  <c r="H131" i="43" s="1"/>
  <c r="F165" i="43"/>
  <c r="F215" i="43" s="1"/>
  <c r="F253" i="43" s="1"/>
  <c r="F274" i="43" s="1"/>
  <c r="F77" i="43"/>
  <c r="F112" i="43" s="1"/>
  <c r="F134" i="43" s="1"/>
  <c r="F178" i="43"/>
  <c r="F203" i="43" s="1"/>
  <c r="F241" i="43" s="1"/>
  <c r="F264" i="43" s="1"/>
  <c r="F65" i="43"/>
  <c r="F100" i="43" s="1"/>
  <c r="F123" i="43" s="1"/>
  <c r="F66" i="43"/>
  <c r="F101" i="43" s="1"/>
  <c r="F124" i="43" s="1"/>
  <c r="F299" i="43" s="1"/>
  <c r="H67" i="43"/>
  <c r="H102" i="43" s="1"/>
  <c r="H125" i="43" s="1"/>
  <c r="I24" i="43"/>
  <c r="I28" i="43"/>
  <c r="I32" i="43"/>
  <c r="F172" i="43"/>
  <c r="F41" i="43"/>
  <c r="F40" i="43" s="1"/>
  <c r="F63" i="43"/>
  <c r="F67" i="43"/>
  <c r="F102" i="43" s="1"/>
  <c r="F125" i="43" s="1"/>
  <c r="F89" i="43"/>
  <c r="F86" i="43"/>
  <c r="H168" i="43"/>
  <c r="I175" i="43"/>
  <c r="H169" i="43"/>
  <c r="K433" i="43"/>
  <c r="S433" i="43"/>
  <c r="AA433" i="43"/>
  <c r="AI433" i="43"/>
  <c r="F373" i="43"/>
  <c r="C368" i="43"/>
  <c r="L433" i="43"/>
  <c r="L310" i="43"/>
  <c r="T433" i="43"/>
  <c r="T310" i="43"/>
  <c r="AB433" i="43"/>
  <c r="AB310" i="43"/>
  <c r="O310" i="43"/>
  <c r="W310" i="43"/>
  <c r="AE310" i="43"/>
  <c r="M433" i="43"/>
  <c r="U433" i="43"/>
  <c r="AC433" i="43"/>
  <c r="F433" i="43"/>
  <c r="N433" i="43"/>
  <c r="N310" i="43"/>
  <c r="V433" i="43"/>
  <c r="V310" i="43"/>
  <c r="AD433" i="43"/>
  <c r="AD310" i="43"/>
  <c r="O433" i="43"/>
  <c r="W433" i="43"/>
  <c r="AE433" i="43"/>
  <c r="H433" i="43"/>
  <c r="P433" i="43"/>
  <c r="P310" i="43"/>
  <c r="X433" i="43"/>
  <c r="X310" i="43"/>
  <c r="AF433" i="43"/>
  <c r="AF310" i="43"/>
  <c r="F388" i="43"/>
  <c r="K310" i="43"/>
  <c r="S310" i="43"/>
  <c r="AA310" i="43"/>
  <c r="AI310" i="43"/>
  <c r="F417" i="43"/>
  <c r="I433" i="43"/>
  <c r="Q433" i="43"/>
  <c r="Y433" i="43"/>
  <c r="AG433" i="43"/>
  <c r="F418" i="43"/>
  <c r="J433" i="43"/>
  <c r="R433" i="43"/>
  <c r="R310" i="43"/>
  <c r="Z433" i="43"/>
  <c r="Z310" i="43"/>
  <c r="AH433" i="43"/>
  <c r="AH310" i="43"/>
  <c r="M310" i="43"/>
  <c r="U310" i="43"/>
  <c r="AC310" i="43"/>
  <c r="H475" i="43"/>
  <c r="H429" i="43"/>
  <c r="P475" i="43"/>
  <c r="P429" i="43"/>
  <c r="X475" i="43"/>
  <c r="X429" i="43"/>
  <c r="AF475" i="43"/>
  <c r="AF429" i="43"/>
  <c r="I476" i="43"/>
  <c r="I430" i="43"/>
  <c r="Q476" i="43"/>
  <c r="Q430" i="43"/>
  <c r="Y476" i="43"/>
  <c r="Y430" i="43"/>
  <c r="AG476" i="43"/>
  <c r="AG430" i="43"/>
  <c r="J431" i="43"/>
  <c r="R431" i="43"/>
  <c r="Z431" i="43"/>
  <c r="AH431" i="43"/>
  <c r="K432" i="43"/>
  <c r="S432" i="43"/>
  <c r="AA432" i="43"/>
  <c r="AI432" i="43"/>
  <c r="I481" i="43"/>
  <c r="I400" i="43"/>
  <c r="Q481" i="43"/>
  <c r="Q400" i="43"/>
  <c r="Y481" i="43"/>
  <c r="Y400" i="43"/>
  <c r="AG481" i="43"/>
  <c r="AG400" i="43"/>
  <c r="F482" i="43"/>
  <c r="F401" i="43"/>
  <c r="F437" i="43" s="1"/>
  <c r="N482" i="43"/>
  <c r="N401" i="43"/>
  <c r="N437" i="43" s="1"/>
  <c r="V482" i="43"/>
  <c r="V401" i="43"/>
  <c r="V437" i="43" s="1"/>
  <c r="K483" i="43"/>
  <c r="K402" i="43"/>
  <c r="K438" i="43" s="1"/>
  <c r="S483" i="43"/>
  <c r="S402" i="43"/>
  <c r="S438" i="43" s="1"/>
  <c r="AA483" i="43"/>
  <c r="AA402" i="43"/>
  <c r="AA438" i="43" s="1"/>
  <c r="AI483" i="43"/>
  <c r="AI402" i="43"/>
  <c r="AI438" i="43" s="1"/>
  <c r="H484" i="43"/>
  <c r="H403" i="43"/>
  <c r="H439" i="43" s="1"/>
  <c r="P484" i="43"/>
  <c r="P403" i="43"/>
  <c r="P439" i="43" s="1"/>
  <c r="X484" i="43"/>
  <c r="X403" i="43"/>
  <c r="X439" i="43" s="1"/>
  <c r="AF484" i="43"/>
  <c r="AF403" i="43"/>
  <c r="AF439" i="43" s="1"/>
  <c r="I475" i="43"/>
  <c r="I429" i="43"/>
  <c r="Q475" i="43"/>
  <c r="Q429" i="43"/>
  <c r="Y475" i="43"/>
  <c r="Y429" i="43"/>
  <c r="AG475" i="43"/>
  <c r="AG429" i="43"/>
  <c r="J476" i="43"/>
  <c r="J430" i="43"/>
  <c r="R476" i="43"/>
  <c r="R430" i="43"/>
  <c r="Z476" i="43"/>
  <c r="Z430" i="43"/>
  <c r="AH476" i="43"/>
  <c r="AH430" i="43"/>
  <c r="K431" i="43"/>
  <c r="S431" i="43"/>
  <c r="AA431" i="43"/>
  <c r="AI431" i="43"/>
  <c r="L432" i="43"/>
  <c r="T432" i="43"/>
  <c r="AB432" i="43"/>
  <c r="J481" i="43"/>
  <c r="J400" i="43"/>
  <c r="R481" i="43"/>
  <c r="R400" i="43"/>
  <c r="Z481" i="43"/>
  <c r="Z400" i="43"/>
  <c r="AH481" i="43"/>
  <c r="AH400" i="43"/>
  <c r="O482" i="43"/>
  <c r="O401" i="43"/>
  <c r="O437" i="43" s="1"/>
  <c r="W482" i="43"/>
  <c r="W401" i="43"/>
  <c r="W437" i="43" s="1"/>
  <c r="AE482" i="43"/>
  <c r="AE401" i="43"/>
  <c r="AE437" i="43" s="1"/>
  <c r="L483" i="43"/>
  <c r="L402" i="43"/>
  <c r="L438" i="43" s="1"/>
  <c r="T483" i="43"/>
  <c r="T402" i="43"/>
  <c r="T438" i="43" s="1"/>
  <c r="AB483" i="43"/>
  <c r="AB402" i="43"/>
  <c r="AB438" i="43" s="1"/>
  <c r="I484" i="43"/>
  <c r="I403" i="43"/>
  <c r="I439" i="43" s="1"/>
  <c r="Q484" i="43"/>
  <c r="Q403" i="43"/>
  <c r="Q439" i="43" s="1"/>
  <c r="Y484" i="43"/>
  <c r="Y403" i="43"/>
  <c r="Y439" i="43" s="1"/>
  <c r="AG484" i="43"/>
  <c r="AG403" i="43"/>
  <c r="AG439" i="43" s="1"/>
  <c r="J475" i="43"/>
  <c r="J429" i="43"/>
  <c r="R475" i="43"/>
  <c r="R429" i="43"/>
  <c r="Z475" i="43"/>
  <c r="Z429" i="43"/>
  <c r="AH475" i="43"/>
  <c r="AH429" i="43"/>
  <c r="K476" i="43"/>
  <c r="K430" i="43"/>
  <c r="S476" i="43"/>
  <c r="S430" i="43"/>
  <c r="AA476" i="43"/>
  <c r="AA430" i="43"/>
  <c r="AI476" i="43"/>
  <c r="AI430" i="43"/>
  <c r="L431" i="43"/>
  <c r="T431" i="43"/>
  <c r="AB431" i="43"/>
  <c r="M432" i="43"/>
  <c r="U432" i="43"/>
  <c r="AC432" i="43"/>
  <c r="K481" i="43"/>
  <c r="K400" i="43"/>
  <c r="S481" i="43"/>
  <c r="S400" i="43"/>
  <c r="AA481" i="43"/>
  <c r="AA400" i="43"/>
  <c r="AI481" i="43"/>
  <c r="AI400" i="43"/>
  <c r="H482" i="43"/>
  <c r="H401" i="43"/>
  <c r="H437" i="43" s="1"/>
  <c r="P482" i="43"/>
  <c r="P401" i="43"/>
  <c r="P437" i="43" s="1"/>
  <c r="X482" i="43"/>
  <c r="X401" i="43"/>
  <c r="X437" i="43" s="1"/>
  <c r="AF482" i="43"/>
  <c r="AF401" i="43"/>
  <c r="AF437" i="43" s="1"/>
  <c r="M483" i="43"/>
  <c r="M402" i="43"/>
  <c r="M438" i="43" s="1"/>
  <c r="U483" i="43"/>
  <c r="U402" i="43"/>
  <c r="U438" i="43" s="1"/>
  <c r="AC483" i="43"/>
  <c r="AC402" i="43"/>
  <c r="AC438" i="43" s="1"/>
  <c r="J484" i="43"/>
  <c r="J403" i="43"/>
  <c r="J439" i="43" s="1"/>
  <c r="R484" i="43"/>
  <c r="R403" i="43"/>
  <c r="R439" i="43" s="1"/>
  <c r="Z484" i="43"/>
  <c r="Z403" i="43"/>
  <c r="Z439" i="43" s="1"/>
  <c r="AH484" i="43"/>
  <c r="AH403" i="43"/>
  <c r="AH439" i="43" s="1"/>
  <c r="K475" i="43"/>
  <c r="K429" i="43"/>
  <c r="S475" i="43"/>
  <c r="S429" i="43"/>
  <c r="AA475" i="43"/>
  <c r="AA429" i="43"/>
  <c r="AI475" i="43"/>
  <c r="AI429" i="43"/>
  <c r="L476" i="43"/>
  <c r="L430" i="43"/>
  <c r="T476" i="43"/>
  <c r="T430" i="43"/>
  <c r="AB476" i="43"/>
  <c r="AB430" i="43"/>
  <c r="M431" i="43"/>
  <c r="U431" i="43"/>
  <c r="AC431" i="43"/>
  <c r="F432" i="43"/>
  <c r="N432" i="43"/>
  <c r="V432" i="43"/>
  <c r="AD432" i="43"/>
  <c r="L481" i="43"/>
  <c r="L400" i="43"/>
  <c r="AB481" i="43"/>
  <c r="AB400" i="43"/>
  <c r="I482" i="43"/>
  <c r="I401" i="43"/>
  <c r="I437" i="43" s="1"/>
  <c r="Q482" i="43"/>
  <c r="Q401" i="43"/>
  <c r="Q437" i="43" s="1"/>
  <c r="Y482" i="43"/>
  <c r="Y401" i="43"/>
  <c r="Y437" i="43" s="1"/>
  <c r="AG482" i="43"/>
  <c r="AG401" i="43"/>
  <c r="AG437" i="43" s="1"/>
  <c r="F483" i="43"/>
  <c r="F402" i="43"/>
  <c r="F438" i="43" s="1"/>
  <c r="N483" i="43"/>
  <c r="N402" i="43"/>
  <c r="N438" i="43" s="1"/>
  <c r="V483" i="43"/>
  <c r="V402" i="43"/>
  <c r="V438" i="43" s="1"/>
  <c r="AD483" i="43"/>
  <c r="AD402" i="43"/>
  <c r="AD438" i="43" s="1"/>
  <c r="K484" i="43"/>
  <c r="K403" i="43"/>
  <c r="K439" i="43" s="1"/>
  <c r="S484" i="43"/>
  <c r="S403" i="43"/>
  <c r="S439" i="43" s="1"/>
  <c r="AA484" i="43"/>
  <c r="AA403" i="43"/>
  <c r="AA439" i="43" s="1"/>
  <c r="AI484" i="43"/>
  <c r="AI403" i="43"/>
  <c r="AI439" i="43" s="1"/>
  <c r="C364" i="43"/>
  <c r="K364" i="43" s="1"/>
  <c r="L475" i="43"/>
  <c r="L429" i="43"/>
  <c r="T475" i="43"/>
  <c r="T429" i="43"/>
  <c r="AB475" i="43"/>
  <c r="AB429" i="43"/>
  <c r="M476" i="43"/>
  <c r="M430" i="43"/>
  <c r="U476" i="43"/>
  <c r="U430" i="43"/>
  <c r="AC476" i="43"/>
  <c r="AC430" i="43"/>
  <c r="F431" i="43"/>
  <c r="N431" i="43"/>
  <c r="V431" i="43"/>
  <c r="AD431" i="43"/>
  <c r="O432" i="43"/>
  <c r="W432" i="43"/>
  <c r="AE432" i="43"/>
  <c r="M481" i="43"/>
  <c r="M400" i="43"/>
  <c r="U481" i="43"/>
  <c r="U400" i="43"/>
  <c r="AC481" i="43"/>
  <c r="AC400" i="43"/>
  <c r="J482" i="43"/>
  <c r="J401" i="43"/>
  <c r="J437" i="43" s="1"/>
  <c r="R482" i="43"/>
  <c r="R401" i="43"/>
  <c r="R437" i="43" s="1"/>
  <c r="Z482" i="43"/>
  <c r="Z401" i="43"/>
  <c r="Z437" i="43" s="1"/>
  <c r="AH482" i="43"/>
  <c r="AH401" i="43"/>
  <c r="AH437" i="43" s="1"/>
  <c r="O483" i="43"/>
  <c r="O402" i="43"/>
  <c r="O438" i="43" s="1"/>
  <c r="W483" i="43"/>
  <c r="W402" i="43"/>
  <c r="W438" i="43" s="1"/>
  <c r="AE483" i="43"/>
  <c r="AE402" i="43"/>
  <c r="AE438" i="43" s="1"/>
  <c r="L484" i="43"/>
  <c r="L403" i="43"/>
  <c r="L439" i="43" s="1"/>
  <c r="AB484" i="43"/>
  <c r="AB403" i="43"/>
  <c r="AB439" i="43" s="1"/>
  <c r="M475" i="43"/>
  <c r="M429" i="43"/>
  <c r="U475" i="43"/>
  <c r="U429" i="43"/>
  <c r="AC475" i="43"/>
  <c r="AC429" i="43"/>
  <c r="F476" i="43"/>
  <c r="F430" i="43"/>
  <c r="N476" i="43"/>
  <c r="N430" i="43"/>
  <c r="V476" i="43"/>
  <c r="V430" i="43"/>
  <c r="AD476" i="43"/>
  <c r="AD430" i="43"/>
  <c r="O431" i="43"/>
  <c r="W431" i="43"/>
  <c r="AE431" i="43"/>
  <c r="H432" i="43"/>
  <c r="P432" i="43"/>
  <c r="X432" i="43"/>
  <c r="AF432" i="43"/>
  <c r="F481" i="43"/>
  <c r="F400" i="43"/>
  <c r="N481" i="43"/>
  <c r="N400" i="43"/>
  <c r="V481" i="43"/>
  <c r="V400" i="43"/>
  <c r="K482" i="43"/>
  <c r="K401" i="43"/>
  <c r="K437" i="43" s="1"/>
  <c r="S482" i="43"/>
  <c r="S401" i="43"/>
  <c r="S437" i="43" s="1"/>
  <c r="AA482" i="43"/>
  <c r="AA401" i="43"/>
  <c r="AA437" i="43" s="1"/>
  <c r="AI482" i="43"/>
  <c r="AI401" i="43"/>
  <c r="AI437" i="43" s="1"/>
  <c r="H483" i="43"/>
  <c r="H402" i="43"/>
  <c r="H438" i="43" s="1"/>
  <c r="P483" i="43"/>
  <c r="P402" i="43"/>
  <c r="P438" i="43" s="1"/>
  <c r="AF483" i="43"/>
  <c r="AF402" i="43"/>
  <c r="AF438" i="43" s="1"/>
  <c r="M484" i="43"/>
  <c r="M403" i="43"/>
  <c r="M439" i="43" s="1"/>
  <c r="U484" i="43"/>
  <c r="U403" i="43"/>
  <c r="U439" i="43" s="1"/>
  <c r="AC484" i="43"/>
  <c r="AC403" i="43"/>
  <c r="AC439" i="43" s="1"/>
  <c r="Q310" i="43"/>
  <c r="Y310" i="43"/>
  <c r="AG310" i="43"/>
  <c r="F475" i="43"/>
  <c r="F429" i="43"/>
  <c r="N475" i="43"/>
  <c r="N429" i="43"/>
  <c r="V475" i="43"/>
  <c r="V429" i="43"/>
  <c r="AD475" i="43"/>
  <c r="AD429" i="43"/>
  <c r="O476" i="43"/>
  <c r="O430" i="43"/>
  <c r="W476" i="43"/>
  <c r="W430" i="43"/>
  <c r="AE476" i="43"/>
  <c r="AE430" i="43"/>
  <c r="H431" i="43"/>
  <c r="P431" i="43"/>
  <c r="X431" i="43"/>
  <c r="AF431" i="43"/>
  <c r="I432" i="43"/>
  <c r="Q432" i="43"/>
  <c r="Y432" i="43"/>
  <c r="AG432" i="43"/>
  <c r="O481" i="43"/>
  <c r="O400" i="43"/>
  <c r="W481" i="43"/>
  <c r="W400" i="43"/>
  <c r="AE481" i="43"/>
  <c r="AE400" i="43"/>
  <c r="L482" i="43"/>
  <c r="L401" i="43"/>
  <c r="L437" i="43" s="1"/>
  <c r="AB482" i="43"/>
  <c r="AB401" i="43"/>
  <c r="AB437" i="43" s="1"/>
  <c r="I483" i="43"/>
  <c r="I402" i="43"/>
  <c r="I438" i="43" s="1"/>
  <c r="Q483" i="43"/>
  <c r="Q402" i="43"/>
  <c r="Q438" i="43" s="1"/>
  <c r="Y483" i="43"/>
  <c r="Y402" i="43"/>
  <c r="Y438" i="43" s="1"/>
  <c r="AG483" i="43"/>
  <c r="AG402" i="43"/>
  <c r="AG438" i="43" s="1"/>
  <c r="F484" i="43"/>
  <c r="F403" i="43"/>
  <c r="F439" i="43" s="1"/>
  <c r="N484" i="43"/>
  <c r="N403" i="43"/>
  <c r="N439" i="43" s="1"/>
  <c r="V484" i="43"/>
  <c r="V403" i="43"/>
  <c r="V439" i="43" s="1"/>
  <c r="O475" i="43"/>
  <c r="O429" i="43"/>
  <c r="W475" i="43"/>
  <c r="W429" i="43"/>
  <c r="AE475" i="43"/>
  <c r="AE429" i="43"/>
  <c r="H476" i="43"/>
  <c r="H430" i="43"/>
  <c r="P476" i="43"/>
  <c r="P430" i="43"/>
  <c r="X476" i="43"/>
  <c r="X430" i="43"/>
  <c r="AF476" i="43"/>
  <c r="AF430" i="43"/>
  <c r="I431" i="43"/>
  <c r="Q431" i="43"/>
  <c r="Y431" i="43"/>
  <c r="AG431" i="43"/>
  <c r="J432" i="43"/>
  <c r="R432" i="43"/>
  <c r="Z432" i="43"/>
  <c r="AH432" i="43"/>
  <c r="H481" i="43"/>
  <c r="H400" i="43"/>
  <c r="P481" i="43"/>
  <c r="P400" i="43"/>
  <c r="X481" i="43"/>
  <c r="X400" i="43"/>
  <c r="AF481" i="43"/>
  <c r="AF400" i="43"/>
  <c r="M482" i="43"/>
  <c r="M401" i="43"/>
  <c r="M437" i="43" s="1"/>
  <c r="U482" i="43"/>
  <c r="U401" i="43"/>
  <c r="U437" i="43" s="1"/>
  <c r="AC482" i="43"/>
  <c r="AC401" i="43"/>
  <c r="AC437" i="43" s="1"/>
  <c r="J483" i="43"/>
  <c r="J402" i="43"/>
  <c r="J438" i="43" s="1"/>
  <c r="R483" i="43"/>
  <c r="R402" i="43"/>
  <c r="R438" i="43" s="1"/>
  <c r="Z483" i="43"/>
  <c r="Z402" i="43"/>
  <c r="Z438" i="43" s="1"/>
  <c r="AH483" i="43"/>
  <c r="AH402" i="43"/>
  <c r="AH438" i="43" s="1"/>
  <c r="O484" i="43"/>
  <c r="O403" i="43"/>
  <c r="O439" i="43" s="1"/>
  <c r="W484" i="43"/>
  <c r="W403" i="43"/>
  <c r="W439" i="43" s="1"/>
  <c r="AE484" i="43"/>
  <c r="AE403" i="43"/>
  <c r="AE439" i="43" s="1"/>
  <c r="F450" i="43"/>
  <c r="AK451" i="43"/>
  <c r="H450" i="43"/>
  <c r="D457" i="43"/>
  <c r="C457" i="43"/>
  <c r="D509" i="43" s="1"/>
  <c r="L463" i="43"/>
  <c r="A477" i="43"/>
  <c r="A479" i="43"/>
  <c r="A478" i="43"/>
  <c r="AJ456" i="43"/>
  <c r="AK456" i="43" s="1"/>
  <c r="AL456" i="43" s="1"/>
  <c r="AM456" i="43" s="1"/>
  <c r="AN456" i="43" s="1"/>
  <c r="AO456" i="43" s="1"/>
  <c r="AP456" i="43" s="1"/>
  <c r="AQ456" i="43" s="1"/>
  <c r="AR456" i="43" s="1"/>
  <c r="AS456" i="43" s="1"/>
  <c r="AT456" i="43" s="1"/>
  <c r="AU456" i="43" s="1"/>
  <c r="F38" i="12"/>
  <c r="F176" i="43" s="1"/>
  <c r="F226" i="43" s="1"/>
  <c r="C11" i="42"/>
  <c r="C10" i="42"/>
  <c r="D5" i="42"/>
  <c r="D6" i="42" s="1"/>
  <c r="C5" i="42"/>
  <c r="C6" i="42" s="1"/>
  <c r="C24" i="42"/>
  <c r="D24" i="42"/>
  <c r="D23" i="42" s="1"/>
  <c r="D31" i="42"/>
  <c r="D30" i="42" s="1"/>
  <c r="C40" i="42"/>
  <c r="C31" i="42"/>
  <c r="C30" i="42" s="1"/>
  <c r="C23" i="42"/>
  <c r="D11" i="42"/>
  <c r="D10" i="42" s="1"/>
  <c r="E105" i="15"/>
  <c r="F105" i="15"/>
  <c r="I9" i="5"/>
  <c r="G60" i="5"/>
  <c r="C61" i="5"/>
  <c r="C31" i="12"/>
  <c r="Q98" i="35" l="1"/>
  <c r="J441" i="35"/>
  <c r="I442" i="35"/>
  <c r="P194" i="35"/>
  <c r="P220" i="35" s="1"/>
  <c r="P234" i="35" s="1"/>
  <c r="P258" i="35" s="1"/>
  <c r="P292" i="35" s="1"/>
  <c r="P380" i="35" s="1"/>
  <c r="P408" i="35" s="1"/>
  <c r="P448" i="35" s="1"/>
  <c r="Q168" i="35"/>
  <c r="Q189" i="35"/>
  <c r="Q214" i="35" s="1"/>
  <c r="Q252" i="35" s="1"/>
  <c r="Q273" i="35" s="1"/>
  <c r="R55" i="35"/>
  <c r="Q76" i="35"/>
  <c r="Q111" i="35" s="1"/>
  <c r="Q133" i="35" s="1"/>
  <c r="P470" i="35"/>
  <c r="P424" i="35"/>
  <c r="P393" i="35"/>
  <c r="P98" i="35"/>
  <c r="P62" i="35"/>
  <c r="P61" i="35" s="1"/>
  <c r="O473" i="35"/>
  <c r="O427" i="35"/>
  <c r="O396" i="35"/>
  <c r="Q188" i="35"/>
  <c r="R54" i="35"/>
  <c r="Q165" i="35"/>
  <c r="Q77" i="35"/>
  <c r="Q112" i="35" s="1"/>
  <c r="Q134" i="35" s="1"/>
  <c r="R35" i="35"/>
  <c r="P182" i="35"/>
  <c r="P181" i="35" s="1"/>
  <c r="V202" i="35"/>
  <c r="V240" i="35" s="1"/>
  <c r="V225" i="35"/>
  <c r="V150" i="35"/>
  <c r="V201" i="35" s="1"/>
  <c r="S160" i="35"/>
  <c r="S88" i="35"/>
  <c r="T30" i="35"/>
  <c r="Q163" i="35"/>
  <c r="Q75" i="35"/>
  <c r="Q110" i="35" s="1"/>
  <c r="Q132" i="35" s="1"/>
  <c r="R33" i="35"/>
  <c r="P308" i="35"/>
  <c r="R155" i="35"/>
  <c r="S25" i="35"/>
  <c r="L468" i="35"/>
  <c r="L467" i="35" s="1"/>
  <c r="L485" i="35" s="1"/>
  <c r="D495" i="35" s="1"/>
  <c r="L422" i="35"/>
  <c r="L421" i="35" s="1"/>
  <c r="L420" i="35" s="1"/>
  <c r="L391" i="35"/>
  <c r="L390" i="35" s="1"/>
  <c r="L389" i="35" s="1"/>
  <c r="L303" i="35"/>
  <c r="L302" i="35" s="1"/>
  <c r="Q149" i="35"/>
  <c r="Q85" i="35"/>
  <c r="R22" i="35"/>
  <c r="R172" i="35"/>
  <c r="S42" i="35"/>
  <c r="S164" i="35"/>
  <c r="T34" i="35"/>
  <c r="X152" i="35"/>
  <c r="W151" i="35"/>
  <c r="U240" i="35"/>
  <c r="N304" i="35"/>
  <c r="N268" i="35"/>
  <c r="N267" i="35" s="1"/>
  <c r="Q190" i="35"/>
  <c r="R56" i="35"/>
  <c r="Q179" i="35"/>
  <c r="R45" i="35"/>
  <c r="Q66" i="35"/>
  <c r="Q101" i="35" s="1"/>
  <c r="Q124" i="35" s="1"/>
  <c r="Q154" i="35"/>
  <c r="Q204" i="35" s="1"/>
  <c r="Q242" i="35" s="1"/>
  <c r="Q265" i="35" s="1"/>
  <c r="R24" i="35"/>
  <c r="P213" i="35"/>
  <c r="P251" i="35" s="1"/>
  <c r="P272" i="35" s="1"/>
  <c r="P307" i="35" s="1"/>
  <c r="P171" i="35"/>
  <c r="P170" i="35" s="1"/>
  <c r="P191" i="35" s="1"/>
  <c r="P90" i="35"/>
  <c r="N237" i="35"/>
  <c r="N236" i="35" s="1"/>
  <c r="N254" i="35" s="1"/>
  <c r="N262" i="35"/>
  <c r="K302" i="35"/>
  <c r="P215" i="35"/>
  <c r="P253" i="35" s="1"/>
  <c r="P274" i="35" s="1"/>
  <c r="P309" i="35" s="1"/>
  <c r="R228" i="35"/>
  <c r="O472" i="35"/>
  <c r="O426" i="35"/>
  <c r="O395" i="35"/>
  <c r="P299" i="35"/>
  <c r="Q195" i="35"/>
  <c r="Q221" i="35" s="1"/>
  <c r="Q235" i="35" s="1"/>
  <c r="Q259" i="35" s="1"/>
  <c r="Q293" i="35" s="1"/>
  <c r="Q381" i="35" s="1"/>
  <c r="Q409" i="35" s="1"/>
  <c r="Q449" i="35" s="1"/>
  <c r="R169" i="35"/>
  <c r="P60" i="35"/>
  <c r="P83" i="35" s="1"/>
  <c r="P95" i="35" s="1"/>
  <c r="P118" i="35" s="1"/>
  <c r="Q39" i="35"/>
  <c r="P223" i="35"/>
  <c r="P222" i="35" s="1"/>
  <c r="P200" i="35"/>
  <c r="P239" i="35" s="1"/>
  <c r="P263" i="35" s="1"/>
  <c r="P297" i="35" s="1"/>
  <c r="Q171" i="35"/>
  <c r="R158" i="35"/>
  <c r="S28" i="35"/>
  <c r="R159" i="35"/>
  <c r="S29" i="35"/>
  <c r="Q180" i="35"/>
  <c r="Q205" i="35" s="1"/>
  <c r="Q243" i="35" s="1"/>
  <c r="Q266" i="35" s="1"/>
  <c r="Q300" i="35" s="1"/>
  <c r="R46" i="35"/>
  <c r="Q67" i="35"/>
  <c r="Q102" i="35" s="1"/>
  <c r="Q125" i="35" s="1"/>
  <c r="S162" i="35"/>
  <c r="T32" i="35"/>
  <c r="W226" i="35"/>
  <c r="W175" i="35"/>
  <c r="O197" i="35"/>
  <c r="O196" i="35" s="1"/>
  <c r="O238" i="35"/>
  <c r="P157" i="35"/>
  <c r="P156" i="35" s="1"/>
  <c r="Q178" i="35"/>
  <c r="R44" i="35"/>
  <c r="Q65" i="35"/>
  <c r="Q100" i="35" s="1"/>
  <c r="Q123" i="35" s="1"/>
  <c r="Q185" i="35"/>
  <c r="Q89" i="35"/>
  <c r="Q87" i="35" s="1"/>
  <c r="R51" i="35"/>
  <c r="Q72" i="35"/>
  <c r="Q107" i="35" s="1"/>
  <c r="Q105" i="35"/>
  <c r="Q184" i="35"/>
  <c r="Q209" i="35" s="1"/>
  <c r="R50" i="35"/>
  <c r="R71" i="35" s="1"/>
  <c r="Q71" i="35"/>
  <c r="Q106" i="35" s="1"/>
  <c r="Q130" i="35" s="1"/>
  <c r="L412" i="35"/>
  <c r="L411" i="35" s="1"/>
  <c r="L410" i="35" s="1"/>
  <c r="L440" i="35" s="1"/>
  <c r="L384" i="35"/>
  <c r="L383" i="35" s="1"/>
  <c r="L382" i="35" s="1"/>
  <c r="L404" i="35" s="1"/>
  <c r="L295" i="35"/>
  <c r="L294" i="35" s="1"/>
  <c r="L321" i="35" s="1"/>
  <c r="Q186" i="35"/>
  <c r="R52" i="35"/>
  <c r="U462" i="35"/>
  <c r="U450" i="35" s="1"/>
  <c r="V463" i="35"/>
  <c r="Y177" i="35"/>
  <c r="X176" i="35"/>
  <c r="AR451" i="35"/>
  <c r="P246" i="35"/>
  <c r="P207" i="35"/>
  <c r="P206" i="35" s="1"/>
  <c r="R38" i="35"/>
  <c r="Q59" i="35"/>
  <c r="Q82" i="35" s="1"/>
  <c r="Q94" i="35" s="1"/>
  <c r="Q117" i="35" s="1"/>
  <c r="Q147" i="35"/>
  <c r="Q20" i="35"/>
  <c r="Q19" i="35" s="1"/>
  <c r="Q36" i="35" s="1"/>
  <c r="R21" i="35"/>
  <c r="K485" i="35"/>
  <c r="N113" i="35"/>
  <c r="Q161" i="35"/>
  <c r="Q211" i="35" s="1"/>
  <c r="Q249" i="35" s="1"/>
  <c r="R31" i="35"/>
  <c r="Q73" i="35"/>
  <c r="Q108" i="35" s="1"/>
  <c r="O97" i="35"/>
  <c r="O96" i="35" s="1"/>
  <c r="O113" i="35" s="1"/>
  <c r="O121" i="35"/>
  <c r="O120" i="35" s="1"/>
  <c r="O119" i="35" s="1"/>
  <c r="O137" i="35" s="1"/>
  <c r="O413" i="35"/>
  <c r="O385" i="35"/>
  <c r="M468" i="35"/>
  <c r="M467" i="35" s="1"/>
  <c r="M485" i="35" s="1"/>
  <c r="M422" i="35"/>
  <c r="M421" i="35" s="1"/>
  <c r="M420" i="35" s="1"/>
  <c r="M391" i="35"/>
  <c r="M390" i="35" s="1"/>
  <c r="M389" i="35" s="1"/>
  <c r="M303" i="35"/>
  <c r="M302" i="35" s="1"/>
  <c r="O246" i="35"/>
  <c r="O207" i="35"/>
  <c r="O206" i="35" s="1"/>
  <c r="P105" i="35"/>
  <c r="P69" i="35"/>
  <c r="P68" i="35" s="1"/>
  <c r="P229" i="35"/>
  <c r="P227" i="35" s="1"/>
  <c r="P248" i="35" s="1"/>
  <c r="P210" i="35"/>
  <c r="Q174" i="35"/>
  <c r="Q224" i="35" s="1"/>
  <c r="Q86" i="35"/>
  <c r="Q64" i="35"/>
  <c r="Q99" i="35" s="1"/>
  <c r="Q122" i="35" s="1"/>
  <c r="R43" i="35"/>
  <c r="Q153" i="35"/>
  <c r="Q203" i="35" s="1"/>
  <c r="Q241" i="35" s="1"/>
  <c r="Q264" i="35" s="1"/>
  <c r="Q298" i="35" s="1"/>
  <c r="R23" i="35"/>
  <c r="Q183" i="35"/>
  <c r="Q48" i="35"/>
  <c r="Q47" i="35" s="1"/>
  <c r="R49" i="35"/>
  <c r="R40" i="35"/>
  <c r="S41" i="35"/>
  <c r="O247" i="35"/>
  <c r="O270" i="35" s="1"/>
  <c r="O305" i="35" s="1"/>
  <c r="P415" i="35"/>
  <c r="P387" i="35"/>
  <c r="Q187" i="35"/>
  <c r="Q212" i="35" s="1"/>
  <c r="Q250" i="35" s="1"/>
  <c r="Q271" i="35" s="1"/>
  <c r="R53" i="35"/>
  <c r="Q74" i="35"/>
  <c r="Q109" i="35" s="1"/>
  <c r="Q131" i="35" s="1"/>
  <c r="K294" i="35"/>
  <c r="K321" i="35" s="1"/>
  <c r="M296" i="35"/>
  <c r="M261" i="35"/>
  <c r="M260" i="35" s="1"/>
  <c r="M286" i="35" s="1"/>
  <c r="N469" i="35"/>
  <c r="N423" i="35"/>
  <c r="N392" i="35"/>
  <c r="P146" i="35"/>
  <c r="P145" i="35" s="1"/>
  <c r="P166" i="35" s="1"/>
  <c r="P198" i="35"/>
  <c r="P203" i="35"/>
  <c r="P241" i="35" s="1"/>
  <c r="P264" i="35" s="1"/>
  <c r="P298" i="35" s="1"/>
  <c r="Q40" i="35"/>
  <c r="Q57" i="35" s="1"/>
  <c r="Q308" i="34"/>
  <c r="Q413" i="34"/>
  <c r="Q385" i="34"/>
  <c r="Q153" i="34"/>
  <c r="R23" i="34"/>
  <c r="R188" i="34"/>
  <c r="S54" i="34"/>
  <c r="S149" i="34"/>
  <c r="S85" i="34"/>
  <c r="S84" i="34" s="1"/>
  <c r="T22" i="34"/>
  <c r="S64" i="34"/>
  <c r="S99" i="34" s="1"/>
  <c r="S122" i="34" s="1"/>
  <c r="U462" i="34"/>
  <c r="U450" i="34" s="1"/>
  <c r="V463" i="34"/>
  <c r="Q162" i="34"/>
  <c r="Q212" i="34" s="1"/>
  <c r="Q250" i="34" s="1"/>
  <c r="Q271" i="34" s="1"/>
  <c r="Q74" i="34"/>
  <c r="Q109" i="34" s="1"/>
  <c r="Q131" i="34" s="1"/>
  <c r="R32" i="34"/>
  <c r="Q163" i="34"/>
  <c r="Q213" i="34" s="1"/>
  <c r="Q251" i="34" s="1"/>
  <c r="Q272" i="34" s="1"/>
  <c r="Q75" i="34"/>
  <c r="Q110" i="34" s="1"/>
  <c r="Q132" i="34" s="1"/>
  <c r="R33" i="34"/>
  <c r="K294" i="34"/>
  <c r="K321" i="34" s="1"/>
  <c r="Q228" i="34"/>
  <c r="Q227" i="34" s="1"/>
  <c r="Q248" i="34" s="1"/>
  <c r="Q210" i="34"/>
  <c r="Q178" i="34"/>
  <c r="Q171" i="34" s="1"/>
  <c r="Q170" i="34" s="1"/>
  <c r="Q65" i="34"/>
  <c r="Q100" i="34" s="1"/>
  <c r="Q123" i="34" s="1"/>
  <c r="R44" i="34"/>
  <c r="P469" i="34"/>
  <c r="P423" i="34"/>
  <c r="P392" i="34"/>
  <c r="S164" i="34"/>
  <c r="T34" i="34"/>
  <c r="Q190" i="34"/>
  <c r="Q215" i="34" s="1"/>
  <c r="Q253" i="34" s="1"/>
  <c r="Q274" i="34" s="1"/>
  <c r="R56" i="34"/>
  <c r="Q77" i="34"/>
  <c r="Q112" i="34" s="1"/>
  <c r="Q134" i="34" s="1"/>
  <c r="Q154" i="34"/>
  <c r="Q204" i="34" s="1"/>
  <c r="Q242" i="34" s="1"/>
  <c r="Q265" i="34" s="1"/>
  <c r="Q299" i="34" s="1"/>
  <c r="R24" i="34"/>
  <c r="W177" i="34"/>
  <c r="V176" i="34"/>
  <c r="R183" i="34"/>
  <c r="S49" i="34"/>
  <c r="M296" i="34"/>
  <c r="M261" i="34"/>
  <c r="M260" i="34" s="1"/>
  <c r="K404" i="34"/>
  <c r="O129" i="34"/>
  <c r="O128" i="34" s="1"/>
  <c r="O127" i="34" s="1"/>
  <c r="O104" i="34"/>
  <c r="O103" i="34" s="1"/>
  <c r="N262" i="34"/>
  <c r="N237" i="34"/>
  <c r="N236" i="34" s="1"/>
  <c r="R223" i="34"/>
  <c r="R222" i="34" s="1"/>
  <c r="R200" i="34"/>
  <c r="R239" i="34" s="1"/>
  <c r="R263" i="34" s="1"/>
  <c r="R297" i="34" s="1"/>
  <c r="P473" i="34"/>
  <c r="P427" i="34"/>
  <c r="P396" i="34"/>
  <c r="P470" i="34"/>
  <c r="P424" i="34"/>
  <c r="P393" i="34"/>
  <c r="P414" i="34"/>
  <c r="P386" i="34"/>
  <c r="P471" i="34"/>
  <c r="P425" i="34"/>
  <c r="P394" i="34"/>
  <c r="U226" i="34"/>
  <c r="U175" i="34"/>
  <c r="S172" i="34"/>
  <c r="T42" i="34"/>
  <c r="T161" i="34"/>
  <c r="U31" i="34"/>
  <c r="K440" i="34"/>
  <c r="O238" i="34"/>
  <c r="O197" i="34"/>
  <c r="O196" i="34" s="1"/>
  <c r="O470" i="34"/>
  <c r="O424" i="34"/>
  <c r="O393" i="34"/>
  <c r="Q186" i="34"/>
  <c r="Q211" i="34" s="1"/>
  <c r="Q249" i="34" s="1"/>
  <c r="R52" i="34"/>
  <c r="Q73" i="34"/>
  <c r="Q108" i="34" s="1"/>
  <c r="P98" i="34"/>
  <c r="P62" i="34"/>
  <c r="P61" i="34" s="1"/>
  <c r="O121" i="34"/>
  <c r="O120" i="34" s="1"/>
  <c r="O119" i="34" s="1"/>
  <c r="O137" i="34" s="1"/>
  <c r="O97" i="34"/>
  <c r="O96" i="34" s="1"/>
  <c r="O113" i="34" s="1"/>
  <c r="U174" i="34"/>
  <c r="U224" i="34" s="1"/>
  <c r="U86" i="34"/>
  <c r="V43" i="34"/>
  <c r="R184" i="34"/>
  <c r="S50" i="34"/>
  <c r="Q182" i="34"/>
  <c r="Q181" i="34" s="1"/>
  <c r="N269" i="34"/>
  <c r="N245" i="34"/>
  <c r="N244" i="34" s="1"/>
  <c r="R187" i="34"/>
  <c r="S53" i="34"/>
  <c r="T201" i="34"/>
  <c r="R179" i="34"/>
  <c r="R66" i="34"/>
  <c r="R101" i="34" s="1"/>
  <c r="R124" i="34" s="1"/>
  <c r="S45" i="34"/>
  <c r="Q158" i="34"/>
  <c r="Q70" i="34"/>
  <c r="Q27" i="34"/>
  <c r="Q26" i="34" s="1"/>
  <c r="R28" i="34"/>
  <c r="O473" i="34"/>
  <c r="O427" i="34"/>
  <c r="O396" i="34"/>
  <c r="Q147" i="34"/>
  <c r="Q20" i="34"/>
  <c r="Q19" i="34" s="1"/>
  <c r="R21" i="34"/>
  <c r="Q63" i="34"/>
  <c r="U165" i="34"/>
  <c r="V35" i="34"/>
  <c r="Q155" i="34"/>
  <c r="Q205" i="34" s="1"/>
  <c r="Q243" i="34" s="1"/>
  <c r="Q266" i="34" s="1"/>
  <c r="Q300" i="34" s="1"/>
  <c r="R25" i="34"/>
  <c r="P472" i="34"/>
  <c r="P426" i="34"/>
  <c r="P395" i="34"/>
  <c r="M304" i="34"/>
  <c r="M268" i="34"/>
  <c r="M267" i="34" s="1"/>
  <c r="T240" i="34"/>
  <c r="K485" i="34"/>
  <c r="P195" i="34"/>
  <c r="P221" i="34" s="1"/>
  <c r="P235" i="34" s="1"/>
  <c r="P259" i="34" s="1"/>
  <c r="P293" i="34" s="1"/>
  <c r="P381" i="34" s="1"/>
  <c r="P409" i="34" s="1"/>
  <c r="P449" i="34" s="1"/>
  <c r="Q169" i="34"/>
  <c r="P36" i="34"/>
  <c r="P182" i="34"/>
  <c r="P181" i="34" s="1"/>
  <c r="P191" i="34" s="1"/>
  <c r="I442" i="34"/>
  <c r="J441" i="34"/>
  <c r="R180" i="34"/>
  <c r="R67" i="34"/>
  <c r="R102" i="34" s="1"/>
  <c r="R125" i="34" s="1"/>
  <c r="S46" i="34"/>
  <c r="P300" i="34"/>
  <c r="U225" i="34"/>
  <c r="U202" i="34"/>
  <c r="U240" i="34" s="1"/>
  <c r="U150" i="34"/>
  <c r="U201" i="34" s="1"/>
  <c r="R160" i="34"/>
  <c r="R88" i="34"/>
  <c r="R87" i="34" s="1"/>
  <c r="R90" i="34" s="1"/>
  <c r="R72" i="34"/>
  <c r="R107" i="34" s="1"/>
  <c r="S30" i="34"/>
  <c r="R189" i="34"/>
  <c r="R214" i="34" s="1"/>
  <c r="R252" i="34" s="1"/>
  <c r="R273" i="34" s="1"/>
  <c r="S55" i="34"/>
  <c r="Q40" i="34"/>
  <c r="Q57" i="34" s="1"/>
  <c r="R41" i="34"/>
  <c r="P69" i="34"/>
  <c r="P68" i="34" s="1"/>
  <c r="P105" i="34"/>
  <c r="P198" i="34"/>
  <c r="P146" i="34"/>
  <c r="P145" i="34" s="1"/>
  <c r="P194" i="34"/>
  <c r="P220" i="34" s="1"/>
  <c r="P234" i="34" s="1"/>
  <c r="P258" i="34" s="1"/>
  <c r="P292" i="34" s="1"/>
  <c r="P380" i="34" s="1"/>
  <c r="P408" i="34" s="1"/>
  <c r="P448" i="34" s="1"/>
  <c r="Q168" i="34"/>
  <c r="P230" i="34"/>
  <c r="AT451" i="34"/>
  <c r="W152" i="34"/>
  <c r="V151" i="34"/>
  <c r="R39" i="34"/>
  <c r="Q60" i="34"/>
  <c r="Q83" i="34" s="1"/>
  <c r="Q95" i="34" s="1"/>
  <c r="Q118" i="34" s="1"/>
  <c r="Q159" i="34"/>
  <c r="Q209" i="34" s="1"/>
  <c r="Q247" i="34" s="1"/>
  <c r="Q270" i="34" s="1"/>
  <c r="Q305" i="34" s="1"/>
  <c r="Q71" i="34"/>
  <c r="Q106" i="34" s="1"/>
  <c r="Q130" i="34" s="1"/>
  <c r="R29" i="34"/>
  <c r="P208" i="34"/>
  <c r="P157" i="34"/>
  <c r="P156" i="34" s="1"/>
  <c r="R59" i="34"/>
  <c r="R82" i="34" s="1"/>
  <c r="R94" i="34" s="1"/>
  <c r="R117" i="34" s="1"/>
  <c r="S38" i="34"/>
  <c r="L412" i="34"/>
  <c r="L411" i="34" s="1"/>
  <c r="L410" i="34" s="1"/>
  <c r="L384" i="34"/>
  <c r="L383" i="34" s="1"/>
  <c r="L382" i="34" s="1"/>
  <c r="L404" i="34" s="1"/>
  <c r="L295" i="34"/>
  <c r="S185" i="34"/>
  <c r="S229" i="34" s="1"/>
  <c r="S89" i="34"/>
  <c r="T51" i="34"/>
  <c r="O246" i="34"/>
  <c r="O207" i="34"/>
  <c r="O206" i="34" s="1"/>
  <c r="L468" i="34"/>
  <c r="L467" i="34" s="1"/>
  <c r="L485" i="34" s="1"/>
  <c r="D495" i="34" s="1"/>
  <c r="L422" i="34"/>
  <c r="L421" i="34" s="1"/>
  <c r="L420" i="34" s="1"/>
  <c r="L391" i="34"/>
  <c r="L390" i="34" s="1"/>
  <c r="L389" i="34" s="1"/>
  <c r="L303" i="34"/>
  <c r="L302" i="34" s="1"/>
  <c r="P473" i="27"/>
  <c r="P427" i="27"/>
  <c r="P396" i="27"/>
  <c r="P308" i="27"/>
  <c r="Q210" i="27"/>
  <c r="Q228" i="27"/>
  <c r="Q470" i="27"/>
  <c r="Q424" i="27"/>
  <c r="Q393" i="27"/>
  <c r="Q223" i="27"/>
  <c r="Q222" i="27" s="1"/>
  <c r="Q200" i="27"/>
  <c r="Q239" i="27" s="1"/>
  <c r="Q263" i="27" s="1"/>
  <c r="Q297" i="27" s="1"/>
  <c r="O230" i="27"/>
  <c r="Q214" i="27"/>
  <c r="Q252" i="27" s="1"/>
  <c r="Q273" i="27" s="1"/>
  <c r="AT451" i="27"/>
  <c r="M468" i="27"/>
  <c r="M467" i="27" s="1"/>
  <c r="M485" i="27" s="1"/>
  <c r="M422" i="27"/>
  <c r="M421" i="27" s="1"/>
  <c r="M420" i="27" s="1"/>
  <c r="M391" i="27"/>
  <c r="M390" i="27" s="1"/>
  <c r="M389" i="27" s="1"/>
  <c r="M303" i="27"/>
  <c r="M302" i="27" s="1"/>
  <c r="Q186" i="27"/>
  <c r="R52" i="27"/>
  <c r="N262" i="27"/>
  <c r="N237" i="27"/>
  <c r="N236" i="27" s="1"/>
  <c r="N254" i="27" s="1"/>
  <c r="Q73" i="27"/>
  <c r="Q108" i="27" s="1"/>
  <c r="Q185" i="27"/>
  <c r="Q229" i="27" s="1"/>
  <c r="Q89" i="27"/>
  <c r="R51" i="27"/>
  <c r="R72" i="27" s="1"/>
  <c r="R107" i="27" s="1"/>
  <c r="P414" i="27"/>
  <c r="P386" i="27"/>
  <c r="P69" i="27"/>
  <c r="P68" i="27" s="1"/>
  <c r="O78" i="27"/>
  <c r="R165" i="27"/>
  <c r="R77" i="27"/>
  <c r="R112" i="27" s="1"/>
  <c r="R134" i="27" s="1"/>
  <c r="S35" i="27"/>
  <c r="O197" i="27"/>
  <c r="O196" i="27" s="1"/>
  <c r="O238" i="27"/>
  <c r="R158" i="27"/>
  <c r="R70" i="27"/>
  <c r="S28" i="27"/>
  <c r="S179" i="27"/>
  <c r="T45" i="27"/>
  <c r="Q163" i="27"/>
  <c r="Q75" i="27"/>
  <c r="Q110" i="27" s="1"/>
  <c r="Q132" i="27" s="1"/>
  <c r="R33" i="27"/>
  <c r="K294" i="27"/>
  <c r="K321" i="27" s="1"/>
  <c r="Q189" i="27"/>
  <c r="R55" i="27"/>
  <c r="Q155" i="27"/>
  <c r="R25" i="27"/>
  <c r="X226" i="27"/>
  <c r="X175" i="27"/>
  <c r="Q211" i="27"/>
  <c r="Q249" i="27" s="1"/>
  <c r="O121" i="27"/>
  <c r="O120" i="27" s="1"/>
  <c r="O119" i="27" s="1"/>
  <c r="O137" i="27" s="1"/>
  <c r="O97" i="27"/>
  <c r="O96" i="27" s="1"/>
  <c r="O113" i="27" s="1"/>
  <c r="Q40" i="27"/>
  <c r="Q57" i="27" s="1"/>
  <c r="R41" i="27"/>
  <c r="S187" i="27"/>
  <c r="T53" i="27"/>
  <c r="Q105" i="27"/>
  <c r="L485" i="27"/>
  <c r="P415" i="27"/>
  <c r="P387" i="27"/>
  <c r="Z177" i="27"/>
  <c r="Z176" i="27" s="1"/>
  <c r="Y176" i="27"/>
  <c r="O247" i="27"/>
  <c r="O270" i="27" s="1"/>
  <c r="O305" i="27" s="1"/>
  <c r="N304" i="27"/>
  <c r="N268" i="27"/>
  <c r="N267" i="27" s="1"/>
  <c r="R153" i="27"/>
  <c r="S23" i="27"/>
  <c r="P413" i="27"/>
  <c r="P385" i="27"/>
  <c r="Q208" i="27"/>
  <c r="O471" i="27"/>
  <c r="O425" i="27"/>
  <c r="O394" i="27"/>
  <c r="P213" i="27"/>
  <c r="P251" i="27" s="1"/>
  <c r="P272" i="27" s="1"/>
  <c r="P307" i="27" s="1"/>
  <c r="J441" i="27"/>
  <c r="I442" i="27"/>
  <c r="Y225" i="27"/>
  <c r="Y202" i="27"/>
  <c r="Y150" i="27"/>
  <c r="R168" i="27"/>
  <c r="Q194" i="27"/>
  <c r="Q220" i="27" s="1"/>
  <c r="Q234" i="27" s="1"/>
  <c r="Q258" i="27" s="1"/>
  <c r="Q292" i="27" s="1"/>
  <c r="Q380" i="27" s="1"/>
  <c r="Q408" i="27" s="1"/>
  <c r="Q448" i="27" s="1"/>
  <c r="O207" i="27"/>
  <c r="O206" i="27" s="1"/>
  <c r="P227" i="27"/>
  <c r="P248" i="27" s="1"/>
  <c r="P203" i="27"/>
  <c r="P241" i="27" s="1"/>
  <c r="P264" i="27" s="1"/>
  <c r="P298" i="27" s="1"/>
  <c r="L412" i="27"/>
  <c r="L411" i="27" s="1"/>
  <c r="L410" i="27" s="1"/>
  <c r="L440" i="27" s="1"/>
  <c r="L384" i="27"/>
  <c r="L383" i="27" s="1"/>
  <c r="L382" i="27" s="1"/>
  <c r="L404" i="27" s="1"/>
  <c r="L295" i="27"/>
  <c r="L294" i="27" s="1"/>
  <c r="L321" i="27" s="1"/>
  <c r="P62" i="27"/>
  <c r="P61" i="27" s="1"/>
  <c r="P78" i="27" s="1"/>
  <c r="P247" i="27"/>
  <c r="P270" i="27" s="1"/>
  <c r="P305" i="27" s="1"/>
  <c r="P129" i="27"/>
  <c r="P128" i="27" s="1"/>
  <c r="P104" i="27"/>
  <c r="P103" i="27" s="1"/>
  <c r="R160" i="27"/>
  <c r="R88" i="27"/>
  <c r="S30" i="27"/>
  <c r="Q59" i="27"/>
  <c r="Q82" i="27" s="1"/>
  <c r="Q94" i="27" s="1"/>
  <c r="Q117" i="27" s="1"/>
  <c r="R38" i="27"/>
  <c r="R172" i="27"/>
  <c r="S42" i="27"/>
  <c r="Q147" i="27"/>
  <c r="Q20" i="27"/>
  <c r="Q19" i="27" s="1"/>
  <c r="Q36" i="27" s="1"/>
  <c r="R21" i="27"/>
  <c r="Q184" i="27"/>
  <c r="Q182" i="27" s="1"/>
  <c r="Q181" i="27" s="1"/>
  <c r="R50" i="27"/>
  <c r="Q48" i="27"/>
  <c r="Q47" i="27" s="1"/>
  <c r="Q190" i="27"/>
  <c r="Q215" i="27" s="1"/>
  <c r="Q253" i="27" s="1"/>
  <c r="Q274" i="27" s="1"/>
  <c r="Q309" i="27" s="1"/>
  <c r="R56" i="27"/>
  <c r="Z225" i="27"/>
  <c r="Z202" i="27"/>
  <c r="Z150" i="27"/>
  <c r="Q178" i="27"/>
  <c r="Q171" i="27" s="1"/>
  <c r="Q170" i="27" s="1"/>
  <c r="Q191" i="27" s="1"/>
  <c r="Q65" i="27"/>
  <c r="Q100" i="27" s="1"/>
  <c r="Q123" i="27" s="1"/>
  <c r="R44" i="27"/>
  <c r="O269" i="27"/>
  <c r="S183" i="27"/>
  <c r="T49" i="27"/>
  <c r="P157" i="27"/>
  <c r="P156" i="27" s="1"/>
  <c r="R174" i="27"/>
  <c r="R224" i="27" s="1"/>
  <c r="R64" i="27"/>
  <c r="R99" i="27" s="1"/>
  <c r="R122" i="27" s="1"/>
  <c r="R86" i="27"/>
  <c r="S43" i="27"/>
  <c r="Q180" i="27"/>
  <c r="R46" i="27"/>
  <c r="Q67" i="27"/>
  <c r="Q102" i="27" s="1"/>
  <c r="Q125" i="27" s="1"/>
  <c r="P121" i="27"/>
  <c r="P120" i="27" s="1"/>
  <c r="P119" i="27" s="1"/>
  <c r="P137" i="27" s="1"/>
  <c r="P97" i="27"/>
  <c r="P96" i="27" s="1"/>
  <c r="P113" i="27" s="1"/>
  <c r="R161" i="27"/>
  <c r="R73" i="27"/>
  <c r="R108" i="27" s="1"/>
  <c r="S31" i="27"/>
  <c r="Q87" i="27"/>
  <c r="Q90" i="27" s="1"/>
  <c r="Q159" i="27"/>
  <c r="Q71" i="27"/>
  <c r="Q106" i="27" s="1"/>
  <c r="Q130" i="27" s="1"/>
  <c r="R29" i="27"/>
  <c r="R27" i="27" s="1"/>
  <c r="R26" i="27" s="1"/>
  <c r="Q98" i="27"/>
  <c r="P195" i="27"/>
  <c r="P221" i="27" s="1"/>
  <c r="P235" i="27" s="1"/>
  <c r="P259" i="27" s="1"/>
  <c r="P293" i="27" s="1"/>
  <c r="P381" i="27" s="1"/>
  <c r="P409" i="27" s="1"/>
  <c r="P449" i="27" s="1"/>
  <c r="Q169" i="27"/>
  <c r="P182" i="27"/>
  <c r="P181" i="27" s="1"/>
  <c r="P191" i="27" s="1"/>
  <c r="R162" i="27"/>
  <c r="R212" i="27" s="1"/>
  <c r="R250" i="27" s="1"/>
  <c r="R271" i="27" s="1"/>
  <c r="R306" i="27" s="1"/>
  <c r="R74" i="27"/>
  <c r="R109" i="27" s="1"/>
  <c r="R131" i="27" s="1"/>
  <c r="S32" i="27"/>
  <c r="X201" i="27"/>
  <c r="P60" i="27"/>
  <c r="P83" i="27" s="1"/>
  <c r="P95" i="27" s="1"/>
  <c r="P118" i="27" s="1"/>
  <c r="Q39" i="27"/>
  <c r="M254" i="27"/>
  <c r="P246" i="27"/>
  <c r="R154" i="27"/>
  <c r="R204" i="27" s="1"/>
  <c r="R242" i="27" s="1"/>
  <c r="R265" i="27" s="1"/>
  <c r="R299" i="27" s="1"/>
  <c r="S24" i="27"/>
  <c r="Q188" i="27"/>
  <c r="R54" i="27"/>
  <c r="R149" i="27"/>
  <c r="R85" i="27"/>
  <c r="R84" i="27" s="1"/>
  <c r="S22" i="27"/>
  <c r="P127" i="27"/>
  <c r="P198" i="27"/>
  <c r="P146" i="27"/>
  <c r="P145" i="27" s="1"/>
  <c r="R164" i="27"/>
  <c r="R76" i="27"/>
  <c r="R111" i="27" s="1"/>
  <c r="R133" i="27" s="1"/>
  <c r="S34" i="27"/>
  <c r="O415" i="27"/>
  <c r="O387" i="27"/>
  <c r="X202" i="27"/>
  <c r="X240" i="27" s="1"/>
  <c r="T462" i="27"/>
  <c r="T450" i="27" s="1"/>
  <c r="U463" i="27"/>
  <c r="M261" i="27"/>
  <c r="M260" i="27" s="1"/>
  <c r="M286" i="27" s="1"/>
  <c r="M296" i="27"/>
  <c r="Q299" i="27"/>
  <c r="O472" i="27"/>
  <c r="O426" i="27"/>
  <c r="O395" i="27"/>
  <c r="P473" i="26"/>
  <c r="P427" i="26"/>
  <c r="P396" i="26"/>
  <c r="Q180" i="26"/>
  <c r="R46" i="26"/>
  <c r="Q67" i="26"/>
  <c r="Q102" i="26" s="1"/>
  <c r="Q125" i="26" s="1"/>
  <c r="Q155" i="26"/>
  <c r="R25" i="26"/>
  <c r="R172" i="26"/>
  <c r="S42" i="26"/>
  <c r="Q59" i="26"/>
  <c r="Q82" i="26" s="1"/>
  <c r="Q94" i="26" s="1"/>
  <c r="Q117" i="26" s="1"/>
  <c r="R38" i="26"/>
  <c r="P182" i="26"/>
  <c r="P181" i="26" s="1"/>
  <c r="O104" i="26"/>
  <c r="O103" i="26" s="1"/>
  <c r="O129" i="26"/>
  <c r="O128" i="26" s="1"/>
  <c r="O127" i="26" s="1"/>
  <c r="Q179" i="26"/>
  <c r="R45" i="26"/>
  <c r="Q66" i="26"/>
  <c r="Q101" i="26" s="1"/>
  <c r="Q124" i="26" s="1"/>
  <c r="R174" i="26"/>
  <c r="R224" i="26" s="1"/>
  <c r="R86" i="26"/>
  <c r="S43" i="26"/>
  <c r="N269" i="26"/>
  <c r="N245" i="26"/>
  <c r="N244" i="26" s="1"/>
  <c r="P208" i="26"/>
  <c r="P157" i="26"/>
  <c r="P156" i="26" s="1"/>
  <c r="P170" i="26"/>
  <c r="P191" i="26" s="1"/>
  <c r="L412" i="26"/>
  <c r="L411" i="26" s="1"/>
  <c r="L410" i="26" s="1"/>
  <c r="L384" i="26"/>
  <c r="L383" i="26" s="1"/>
  <c r="L382" i="26" s="1"/>
  <c r="L295" i="26"/>
  <c r="L294" i="26" s="1"/>
  <c r="P205" i="26"/>
  <c r="P243" i="26" s="1"/>
  <c r="P266" i="26" s="1"/>
  <c r="P300" i="26" s="1"/>
  <c r="O413" i="26"/>
  <c r="O385" i="26"/>
  <c r="Q98" i="26"/>
  <c r="P60" i="26"/>
  <c r="P83" i="26" s="1"/>
  <c r="P95" i="26" s="1"/>
  <c r="P118" i="26" s="1"/>
  <c r="Q39" i="26"/>
  <c r="Q149" i="26"/>
  <c r="Q85" i="26"/>
  <c r="Q84" i="26" s="1"/>
  <c r="R22" i="26"/>
  <c r="R64" i="26" s="1"/>
  <c r="R99" i="26" s="1"/>
  <c r="R122" i="26" s="1"/>
  <c r="Q64" i="26"/>
  <c r="Q99" i="26" s="1"/>
  <c r="Q122" i="26" s="1"/>
  <c r="Q178" i="26"/>
  <c r="R44" i="26"/>
  <c r="Q65" i="26"/>
  <c r="Q100" i="26" s="1"/>
  <c r="Q123" i="26" s="1"/>
  <c r="Q153" i="26"/>
  <c r="Q203" i="26" s="1"/>
  <c r="Q241" i="26" s="1"/>
  <c r="Q264" i="26" s="1"/>
  <c r="Q298" i="26" s="1"/>
  <c r="R23" i="26"/>
  <c r="T201" i="26"/>
  <c r="O415" i="26"/>
  <c r="O387" i="26"/>
  <c r="U226" i="26"/>
  <c r="U175" i="26"/>
  <c r="Q163" i="26"/>
  <c r="Q75" i="26"/>
  <c r="Q110" i="26" s="1"/>
  <c r="Q132" i="26" s="1"/>
  <c r="R33" i="26"/>
  <c r="P195" i="26"/>
  <c r="P221" i="26" s="1"/>
  <c r="P235" i="26" s="1"/>
  <c r="P259" i="26" s="1"/>
  <c r="P293" i="26" s="1"/>
  <c r="P381" i="26" s="1"/>
  <c r="P409" i="26" s="1"/>
  <c r="P449" i="26" s="1"/>
  <c r="Q169" i="26"/>
  <c r="Q189" i="26"/>
  <c r="R55" i="26"/>
  <c r="Q190" i="26"/>
  <c r="Q215" i="26" s="1"/>
  <c r="Q253" i="26" s="1"/>
  <c r="Q274" i="26" s="1"/>
  <c r="Q309" i="26" s="1"/>
  <c r="R56" i="26"/>
  <c r="Q171" i="26"/>
  <c r="Q170" i="26" s="1"/>
  <c r="J441" i="26"/>
  <c r="I442" i="26"/>
  <c r="P203" i="26"/>
  <c r="P241" i="26" s="1"/>
  <c r="P264" i="26" s="1"/>
  <c r="P298" i="26" s="1"/>
  <c r="Q154" i="26"/>
  <c r="Q204" i="26" s="1"/>
  <c r="Q242" i="26" s="1"/>
  <c r="Q265" i="26" s="1"/>
  <c r="Q299" i="26" s="1"/>
  <c r="R24" i="26"/>
  <c r="Q187" i="26"/>
  <c r="R53" i="26"/>
  <c r="T240" i="26"/>
  <c r="Q185" i="26"/>
  <c r="Q229" i="26" s="1"/>
  <c r="R51" i="26"/>
  <c r="Q89" i="26"/>
  <c r="W177" i="26"/>
  <c r="V176" i="26"/>
  <c r="Q184" i="26"/>
  <c r="R50" i="26"/>
  <c r="R161" i="26"/>
  <c r="S31" i="26"/>
  <c r="L468" i="26"/>
  <c r="L467" i="26" s="1"/>
  <c r="L422" i="26"/>
  <c r="L421" i="26" s="1"/>
  <c r="L420" i="26" s="1"/>
  <c r="L391" i="26"/>
  <c r="L390" i="26" s="1"/>
  <c r="L389" i="26" s="1"/>
  <c r="L303" i="26"/>
  <c r="P223" i="26"/>
  <c r="P222" i="26" s="1"/>
  <c r="P200" i="26"/>
  <c r="P239" i="26" s="1"/>
  <c r="P263" i="26" s="1"/>
  <c r="P297" i="26" s="1"/>
  <c r="O207" i="26"/>
  <c r="O206" i="26" s="1"/>
  <c r="O246" i="26"/>
  <c r="M304" i="26"/>
  <c r="M268" i="26"/>
  <c r="M267" i="26" s="1"/>
  <c r="N472" i="26"/>
  <c r="N426" i="26"/>
  <c r="N395" i="26"/>
  <c r="Q164" i="26"/>
  <c r="Q214" i="26" s="1"/>
  <c r="Q252" i="26" s="1"/>
  <c r="Q273" i="26" s="1"/>
  <c r="Q76" i="26"/>
  <c r="Q111" i="26" s="1"/>
  <c r="Q133" i="26" s="1"/>
  <c r="R34" i="26"/>
  <c r="O471" i="26"/>
  <c r="O425" i="26"/>
  <c r="O394" i="26"/>
  <c r="P204" i="26"/>
  <c r="P242" i="26" s="1"/>
  <c r="P265" i="26" s="1"/>
  <c r="P299" i="26" s="1"/>
  <c r="O469" i="26"/>
  <c r="O423" i="26"/>
  <c r="O392" i="26"/>
  <c r="P307" i="26"/>
  <c r="Q162" i="26"/>
  <c r="Q212" i="26" s="1"/>
  <c r="Q250" i="26" s="1"/>
  <c r="Q271" i="26" s="1"/>
  <c r="Q306" i="26" s="1"/>
  <c r="Q74" i="26"/>
  <c r="Q109" i="26" s="1"/>
  <c r="Q131" i="26" s="1"/>
  <c r="R32" i="26"/>
  <c r="M296" i="26"/>
  <c r="M261" i="26"/>
  <c r="M260" i="26" s="1"/>
  <c r="M286" i="26" s="1"/>
  <c r="Q160" i="26"/>
  <c r="Q72" i="26"/>
  <c r="Q107" i="26" s="1"/>
  <c r="Q88" i="26"/>
  <c r="Q87" i="26" s="1"/>
  <c r="R30" i="26"/>
  <c r="O238" i="26"/>
  <c r="O197" i="26"/>
  <c r="O196" i="26" s="1"/>
  <c r="O216" i="26" s="1"/>
  <c r="O308" i="26"/>
  <c r="Q188" i="26"/>
  <c r="R54" i="26"/>
  <c r="O78" i="26"/>
  <c r="K294" i="26"/>
  <c r="K321" i="26" s="1"/>
  <c r="P87" i="26"/>
  <c r="P90" i="26" s="1"/>
  <c r="Q159" i="26"/>
  <c r="Q209" i="26" s="1"/>
  <c r="Q71" i="26"/>
  <c r="Q106" i="26" s="1"/>
  <c r="Q130" i="26" s="1"/>
  <c r="R29" i="26"/>
  <c r="Q147" i="26"/>
  <c r="Q20" i="26"/>
  <c r="Q19" i="26" s="1"/>
  <c r="Q36" i="26" s="1"/>
  <c r="R21" i="26"/>
  <c r="R63" i="26" s="1"/>
  <c r="AR451" i="26"/>
  <c r="P214" i="26"/>
  <c r="P252" i="26" s="1"/>
  <c r="P273" i="26" s="1"/>
  <c r="O121" i="26"/>
  <c r="O120" i="26" s="1"/>
  <c r="O119" i="26" s="1"/>
  <c r="O137" i="26" s="1"/>
  <c r="O97" i="26"/>
  <c r="O96" i="26" s="1"/>
  <c r="O113" i="26" s="1"/>
  <c r="Q158" i="26"/>
  <c r="Q70" i="26"/>
  <c r="R28" i="26"/>
  <c r="Q27" i="26"/>
  <c r="Q26" i="26" s="1"/>
  <c r="N469" i="26"/>
  <c r="N423" i="26"/>
  <c r="N392" i="26"/>
  <c r="R165" i="26"/>
  <c r="R77" i="26"/>
  <c r="R112" i="26" s="1"/>
  <c r="R134" i="26" s="1"/>
  <c r="S35" i="26"/>
  <c r="N262" i="26"/>
  <c r="N237" i="26"/>
  <c r="N236" i="26" s="1"/>
  <c r="N254" i="26" s="1"/>
  <c r="P61" i="26"/>
  <c r="P470" i="26"/>
  <c r="P424" i="26"/>
  <c r="P393" i="26"/>
  <c r="P40" i="26"/>
  <c r="P57" i="26" s="1"/>
  <c r="Q41" i="26"/>
  <c r="P106" i="26"/>
  <c r="P130" i="26" s="1"/>
  <c r="Q183" i="26"/>
  <c r="Q48" i="26"/>
  <c r="Q47" i="26" s="1"/>
  <c r="R49" i="26"/>
  <c r="U462" i="26"/>
  <c r="U450" i="26" s="1"/>
  <c r="V463" i="26"/>
  <c r="U225" i="26"/>
  <c r="U202" i="26"/>
  <c r="U150" i="26"/>
  <c r="U201" i="26" s="1"/>
  <c r="P97" i="26"/>
  <c r="P96" i="26" s="1"/>
  <c r="P121" i="26"/>
  <c r="P120" i="26" s="1"/>
  <c r="P119" i="26" s="1"/>
  <c r="P210" i="26"/>
  <c r="P228" i="26"/>
  <c r="P227" i="26" s="1"/>
  <c r="P248" i="26" s="1"/>
  <c r="P209" i="26"/>
  <c r="P198" i="26"/>
  <c r="P146" i="26"/>
  <c r="P145" i="26" s="1"/>
  <c r="P166" i="26" s="1"/>
  <c r="Q186" i="26"/>
  <c r="Q211" i="26" s="1"/>
  <c r="Q249" i="26" s="1"/>
  <c r="R52" i="26"/>
  <c r="Q194" i="26"/>
  <c r="Q220" i="26" s="1"/>
  <c r="Q234" i="26" s="1"/>
  <c r="Q258" i="26" s="1"/>
  <c r="Q292" i="26" s="1"/>
  <c r="Q380" i="26" s="1"/>
  <c r="Q408" i="26" s="1"/>
  <c r="Q448" i="26" s="1"/>
  <c r="R168" i="26"/>
  <c r="W152" i="26"/>
  <c r="V151" i="26"/>
  <c r="P105" i="26"/>
  <c r="P69" i="26"/>
  <c r="P68" i="26" s="1"/>
  <c r="P470" i="25"/>
  <c r="P424" i="25"/>
  <c r="P393" i="25"/>
  <c r="P471" i="25"/>
  <c r="P394" i="25"/>
  <c r="P425" i="25"/>
  <c r="Q178" i="25"/>
  <c r="Q65" i="25"/>
  <c r="Q100" i="25" s="1"/>
  <c r="Q123" i="25" s="1"/>
  <c r="R44" i="25"/>
  <c r="U201" i="25"/>
  <c r="P171" i="25"/>
  <c r="P170" i="25" s="1"/>
  <c r="P157" i="25"/>
  <c r="P156" i="25" s="1"/>
  <c r="P166" i="25" s="1"/>
  <c r="P69" i="25"/>
  <c r="P68" i="25" s="1"/>
  <c r="M468" i="25"/>
  <c r="M467" i="25" s="1"/>
  <c r="M485" i="25" s="1"/>
  <c r="M422" i="25"/>
  <c r="M421" i="25" s="1"/>
  <c r="M420" i="25" s="1"/>
  <c r="M391" i="25"/>
  <c r="M390" i="25" s="1"/>
  <c r="M389" i="25" s="1"/>
  <c r="M303" i="25"/>
  <c r="M302" i="25" s="1"/>
  <c r="Q105" i="25"/>
  <c r="Q179" i="25"/>
  <c r="R45" i="25"/>
  <c r="Q66" i="25"/>
  <c r="Q101" i="25" s="1"/>
  <c r="Q124" i="25" s="1"/>
  <c r="J441" i="25"/>
  <c r="I442" i="25"/>
  <c r="W151" i="25"/>
  <c r="X152" i="25"/>
  <c r="R147" i="25"/>
  <c r="S21" i="25"/>
  <c r="Q187" i="25"/>
  <c r="R53" i="25"/>
  <c r="P246" i="25"/>
  <c r="P207" i="25"/>
  <c r="P206" i="25" s="1"/>
  <c r="P60" i="25"/>
  <c r="P83" i="25" s="1"/>
  <c r="P95" i="25" s="1"/>
  <c r="P118" i="25" s="1"/>
  <c r="Q39" i="25"/>
  <c r="P129" i="25"/>
  <c r="P128" i="25" s="1"/>
  <c r="P127" i="25" s="1"/>
  <c r="P104" i="25"/>
  <c r="P103" i="25" s="1"/>
  <c r="P308" i="25"/>
  <c r="P194" i="25"/>
  <c r="P220" i="25" s="1"/>
  <c r="P234" i="25" s="1"/>
  <c r="P258" i="25" s="1"/>
  <c r="P292" i="25" s="1"/>
  <c r="P380" i="25" s="1"/>
  <c r="P408" i="25" s="1"/>
  <c r="P448" i="25" s="1"/>
  <c r="Q168" i="25"/>
  <c r="N113" i="25"/>
  <c r="Q208" i="25"/>
  <c r="Q40" i="25"/>
  <c r="R41" i="25"/>
  <c r="P414" i="25"/>
  <c r="P386" i="25"/>
  <c r="V225" i="25"/>
  <c r="V202" i="25"/>
  <c r="V150" i="25"/>
  <c r="V201" i="25" s="1"/>
  <c r="R186" i="25"/>
  <c r="S52" i="25"/>
  <c r="T174" i="25"/>
  <c r="T224" i="25" s="1"/>
  <c r="T86" i="25"/>
  <c r="U43" i="25"/>
  <c r="P182" i="25"/>
  <c r="P181" i="25" s="1"/>
  <c r="Q48" i="25"/>
  <c r="Q47" i="25" s="1"/>
  <c r="P198" i="25"/>
  <c r="P415" i="25"/>
  <c r="P387" i="25"/>
  <c r="R154" i="25"/>
  <c r="S24" i="25"/>
  <c r="T165" i="25"/>
  <c r="U35" i="25"/>
  <c r="Q146" i="25"/>
  <c r="Q145" i="25" s="1"/>
  <c r="R190" i="25"/>
  <c r="R215" i="25" s="1"/>
  <c r="R253" i="25" s="1"/>
  <c r="R274" i="25" s="1"/>
  <c r="S56" i="25"/>
  <c r="R77" i="25"/>
  <c r="R112" i="25" s="1"/>
  <c r="R134" i="25" s="1"/>
  <c r="Q153" i="25"/>
  <c r="Q203" i="25" s="1"/>
  <c r="Q241" i="25" s="1"/>
  <c r="Q264" i="25" s="1"/>
  <c r="Q298" i="25" s="1"/>
  <c r="R23" i="25"/>
  <c r="R183" i="25"/>
  <c r="S49" i="25"/>
  <c r="R164" i="25"/>
  <c r="S34" i="25"/>
  <c r="O121" i="25"/>
  <c r="O120" i="25" s="1"/>
  <c r="O119" i="25" s="1"/>
  <c r="O137" i="25" s="1"/>
  <c r="O97" i="25"/>
  <c r="O96" i="25" s="1"/>
  <c r="O113" i="25" s="1"/>
  <c r="Q74" i="25"/>
  <c r="Q109" i="25" s="1"/>
  <c r="Q131" i="25" s="1"/>
  <c r="Q204" i="25"/>
  <c r="Q242" i="25" s="1"/>
  <c r="Q265" i="25" s="1"/>
  <c r="Q299" i="25" s="1"/>
  <c r="R155" i="25"/>
  <c r="S25" i="25"/>
  <c r="Q309" i="25"/>
  <c r="O413" i="25"/>
  <c r="O385" i="25"/>
  <c r="O472" i="25"/>
  <c r="O426" i="25"/>
  <c r="O395" i="25"/>
  <c r="P203" i="25"/>
  <c r="P241" i="25" s="1"/>
  <c r="P264" i="25" s="1"/>
  <c r="P298" i="25" s="1"/>
  <c r="Q149" i="25"/>
  <c r="Q85" i="25"/>
  <c r="Q84" i="25" s="1"/>
  <c r="R22" i="25"/>
  <c r="R20" i="25" s="1"/>
  <c r="R19" i="25" s="1"/>
  <c r="Q64" i="25"/>
  <c r="Q99" i="25" s="1"/>
  <c r="Q122" i="25" s="1"/>
  <c r="P59" i="25"/>
  <c r="P82" i="25" s="1"/>
  <c r="P94" i="25" s="1"/>
  <c r="P117" i="25" s="1"/>
  <c r="Q38" i="25"/>
  <c r="N304" i="25"/>
  <c r="N268" i="25"/>
  <c r="N267" i="25" s="1"/>
  <c r="O238" i="25"/>
  <c r="O197" i="25"/>
  <c r="O196" i="25" s="1"/>
  <c r="O216" i="25" s="1"/>
  <c r="P195" i="25"/>
  <c r="P221" i="25" s="1"/>
  <c r="P235" i="25" s="1"/>
  <c r="P259" i="25" s="1"/>
  <c r="P293" i="25" s="1"/>
  <c r="P381" i="25" s="1"/>
  <c r="P409" i="25" s="1"/>
  <c r="P449" i="25" s="1"/>
  <c r="Q169" i="25"/>
  <c r="R162" i="25"/>
  <c r="R74" i="25"/>
  <c r="R109" i="25" s="1"/>
  <c r="R131" i="25" s="1"/>
  <c r="S32" i="25"/>
  <c r="N261" i="25"/>
  <c r="N260" i="25" s="1"/>
  <c r="N296" i="25"/>
  <c r="V226" i="25"/>
  <c r="V175" i="25"/>
  <c r="Q188" i="25"/>
  <c r="Q213" i="25" s="1"/>
  <c r="Q251" i="25" s="1"/>
  <c r="Q272" i="25" s="1"/>
  <c r="Q307" i="25" s="1"/>
  <c r="R54" i="25"/>
  <c r="P90" i="25"/>
  <c r="Q180" i="25"/>
  <c r="Q205" i="25" s="1"/>
  <c r="Q243" i="25" s="1"/>
  <c r="Q266" i="25" s="1"/>
  <c r="Q300" i="25" s="1"/>
  <c r="Q67" i="25"/>
  <c r="Q102" i="25" s="1"/>
  <c r="Q125" i="25" s="1"/>
  <c r="R46" i="25"/>
  <c r="AR459" i="25"/>
  <c r="Q184" i="25"/>
  <c r="Q209" i="25" s="1"/>
  <c r="Q247" i="25" s="1"/>
  <c r="Q270" i="25" s="1"/>
  <c r="Q305" i="25" s="1"/>
  <c r="R50" i="25"/>
  <c r="R48" i="25" s="1"/>
  <c r="R47" i="25" s="1"/>
  <c r="R160" i="25"/>
  <c r="R88" i="25"/>
  <c r="S30" i="25"/>
  <c r="Q214" i="25"/>
  <c r="Q252" i="25" s="1"/>
  <c r="Q273" i="25" s="1"/>
  <c r="R159" i="25"/>
  <c r="R71" i="25"/>
  <c r="S29" i="25"/>
  <c r="Q161" i="25"/>
  <c r="Q211" i="25" s="1"/>
  <c r="Q249" i="25" s="1"/>
  <c r="Q73" i="25"/>
  <c r="Q108" i="25" s="1"/>
  <c r="R31" i="25"/>
  <c r="Q212" i="25"/>
  <c r="Q250" i="25" s="1"/>
  <c r="Q271" i="25" s="1"/>
  <c r="Q306" i="25" s="1"/>
  <c r="Q172" i="25"/>
  <c r="Q171" i="25" s="1"/>
  <c r="Q170" i="25" s="1"/>
  <c r="Q63" i="25"/>
  <c r="R42" i="25"/>
  <c r="P473" i="25"/>
  <c r="P427" i="25"/>
  <c r="P396" i="25"/>
  <c r="X177" i="25"/>
  <c r="W176" i="25"/>
  <c r="AT451" i="25"/>
  <c r="N216" i="25"/>
  <c r="P223" i="25"/>
  <c r="P222" i="25" s="1"/>
  <c r="P200" i="25"/>
  <c r="P239" i="25" s="1"/>
  <c r="P263" i="25" s="1"/>
  <c r="P297" i="25" s="1"/>
  <c r="R163" i="25"/>
  <c r="R75" i="25"/>
  <c r="R110" i="25" s="1"/>
  <c r="R132" i="25" s="1"/>
  <c r="S33" i="25"/>
  <c r="R158" i="25"/>
  <c r="R70" i="25"/>
  <c r="S28" i="25"/>
  <c r="P210" i="25"/>
  <c r="Q106" i="25"/>
  <c r="Q130" i="25" s="1"/>
  <c r="O269" i="25"/>
  <c r="O245" i="25"/>
  <c r="O244" i="25" s="1"/>
  <c r="L412" i="25"/>
  <c r="L411" i="25" s="1"/>
  <c r="L410" i="25" s="1"/>
  <c r="L440" i="25" s="1"/>
  <c r="L384" i="25"/>
  <c r="L383" i="25" s="1"/>
  <c r="L382" i="25" s="1"/>
  <c r="L404" i="25" s="1"/>
  <c r="L295" i="25"/>
  <c r="L294" i="25" s="1"/>
  <c r="L321" i="25" s="1"/>
  <c r="P98" i="25"/>
  <c r="P62" i="25"/>
  <c r="P61" i="25" s="1"/>
  <c r="P78" i="25" s="1"/>
  <c r="M296" i="25"/>
  <c r="M261" i="25"/>
  <c r="M260" i="25" s="1"/>
  <c r="M286" i="25" s="1"/>
  <c r="Q185" i="25"/>
  <c r="Q229" i="25" s="1"/>
  <c r="Q89" i="25"/>
  <c r="Q87" i="25" s="1"/>
  <c r="R51" i="25"/>
  <c r="R72" i="25" s="1"/>
  <c r="R107" i="25" s="1"/>
  <c r="Q189" i="25"/>
  <c r="R55" i="25"/>
  <c r="Q27" i="25"/>
  <c r="Q26" i="25" s="1"/>
  <c r="Q36" i="25" s="1"/>
  <c r="P227" i="25"/>
  <c r="P248" i="25" s="1"/>
  <c r="Q228" i="25"/>
  <c r="Q227" i="25" s="1"/>
  <c r="Q248" i="25" s="1"/>
  <c r="Q210" i="25"/>
  <c r="U462" i="25"/>
  <c r="U450" i="25" s="1"/>
  <c r="V463" i="25"/>
  <c r="P97" i="24"/>
  <c r="P96" i="24" s="1"/>
  <c r="P121" i="24"/>
  <c r="P120" i="24" s="1"/>
  <c r="P119" i="24" s="1"/>
  <c r="R172" i="24"/>
  <c r="R63" i="24"/>
  <c r="S42" i="24"/>
  <c r="R163" i="24"/>
  <c r="R213" i="24" s="1"/>
  <c r="R251" i="24" s="1"/>
  <c r="R272" i="24" s="1"/>
  <c r="R75" i="24"/>
  <c r="R110" i="24" s="1"/>
  <c r="R132" i="24" s="1"/>
  <c r="S33" i="24"/>
  <c r="O269" i="24"/>
  <c r="O245" i="24"/>
  <c r="O244" i="24" s="1"/>
  <c r="J441" i="24"/>
  <c r="I442" i="24"/>
  <c r="P308" i="24"/>
  <c r="R154" i="24"/>
  <c r="R204" i="24" s="1"/>
  <c r="R242" i="24" s="1"/>
  <c r="R265" i="24" s="1"/>
  <c r="R299" i="24" s="1"/>
  <c r="S24" i="24"/>
  <c r="O113" i="24"/>
  <c r="O415" i="24"/>
  <c r="O387" i="24"/>
  <c r="Q149" i="24"/>
  <c r="Q85" i="24"/>
  <c r="Q84" i="24" s="1"/>
  <c r="R22" i="24"/>
  <c r="Q470" i="24"/>
  <c r="Q424" i="24"/>
  <c r="Q393" i="24"/>
  <c r="Q153" i="24"/>
  <c r="R23" i="24"/>
  <c r="Q161" i="24"/>
  <c r="Q73" i="24"/>
  <c r="Q108" i="24" s="1"/>
  <c r="R31" i="24"/>
  <c r="Q98" i="24"/>
  <c r="S38" i="24"/>
  <c r="R59" i="24"/>
  <c r="R82" i="24" s="1"/>
  <c r="R94" i="24" s="1"/>
  <c r="R117" i="24" s="1"/>
  <c r="N304" i="24"/>
  <c r="N268" i="24"/>
  <c r="N267" i="24" s="1"/>
  <c r="P40" i="24"/>
  <c r="P57" i="24" s="1"/>
  <c r="Q41" i="24"/>
  <c r="AT451" i="24"/>
  <c r="R160" i="24"/>
  <c r="R88" i="24"/>
  <c r="S30" i="24"/>
  <c r="O413" i="24"/>
  <c r="O385" i="24"/>
  <c r="Q414" i="24"/>
  <c r="Q386" i="24"/>
  <c r="P195" i="24"/>
  <c r="P221" i="24" s="1"/>
  <c r="P235" i="24" s="1"/>
  <c r="P259" i="24" s="1"/>
  <c r="P293" i="24" s="1"/>
  <c r="P381" i="24" s="1"/>
  <c r="P409" i="24" s="1"/>
  <c r="P449" i="24" s="1"/>
  <c r="Q169" i="24"/>
  <c r="U225" i="24"/>
  <c r="U202" i="24"/>
  <c r="U150" i="24"/>
  <c r="P90" i="24"/>
  <c r="T201" i="24"/>
  <c r="Q189" i="24"/>
  <c r="R55" i="24"/>
  <c r="L294" i="24"/>
  <c r="Q171" i="24"/>
  <c r="Q170" i="24" s="1"/>
  <c r="Q307" i="24"/>
  <c r="R159" i="24"/>
  <c r="S29" i="24"/>
  <c r="S179" i="24"/>
  <c r="T45" i="24"/>
  <c r="S66" i="24"/>
  <c r="S101" i="24" s="1"/>
  <c r="S124" i="24" s="1"/>
  <c r="W152" i="24"/>
  <c r="V151" i="24"/>
  <c r="P223" i="24"/>
  <c r="P222" i="24" s="1"/>
  <c r="P230" i="24" s="1"/>
  <c r="P200" i="24"/>
  <c r="P239" i="24" s="1"/>
  <c r="P263" i="24" s="1"/>
  <c r="P297" i="24" s="1"/>
  <c r="T240" i="24"/>
  <c r="L302" i="24"/>
  <c r="O305" i="24"/>
  <c r="Q106" i="24"/>
  <c r="Q130" i="24" s="1"/>
  <c r="M412" i="24"/>
  <c r="M411" i="24" s="1"/>
  <c r="M410" i="24" s="1"/>
  <c r="M384" i="24"/>
  <c r="M383" i="24" s="1"/>
  <c r="M382" i="24" s="1"/>
  <c r="M295" i="24"/>
  <c r="M294" i="24" s="1"/>
  <c r="Q178" i="24"/>
  <c r="R44" i="24"/>
  <c r="Q65" i="24"/>
  <c r="Q100" i="24" s="1"/>
  <c r="Q123" i="24" s="1"/>
  <c r="P473" i="24"/>
  <c r="P427" i="24"/>
  <c r="P396" i="24"/>
  <c r="Q87" i="24"/>
  <c r="Q184" i="24"/>
  <c r="R50" i="24"/>
  <c r="Q48" i="24"/>
  <c r="Q47" i="24" s="1"/>
  <c r="P194" i="24"/>
  <c r="P220" i="24" s="1"/>
  <c r="P234" i="24" s="1"/>
  <c r="P258" i="24" s="1"/>
  <c r="P292" i="24" s="1"/>
  <c r="P380" i="24" s="1"/>
  <c r="P408" i="24" s="1"/>
  <c r="P448" i="24" s="1"/>
  <c r="Q168" i="24"/>
  <c r="S187" i="24"/>
  <c r="T53" i="24"/>
  <c r="Q155" i="24"/>
  <c r="Q205" i="24" s="1"/>
  <c r="Q243" i="24" s="1"/>
  <c r="Q266" i="24" s="1"/>
  <c r="Q300" i="24" s="1"/>
  <c r="R25" i="24"/>
  <c r="Q180" i="24"/>
  <c r="Q67" i="24"/>
  <c r="Q102" i="24" s="1"/>
  <c r="Q125" i="24" s="1"/>
  <c r="R46" i="24"/>
  <c r="U188" i="24"/>
  <c r="V54" i="24"/>
  <c r="R174" i="24"/>
  <c r="R224" i="24" s="1"/>
  <c r="R86" i="24"/>
  <c r="R64" i="24"/>
  <c r="R99" i="24" s="1"/>
  <c r="R122" i="24" s="1"/>
  <c r="S43" i="24"/>
  <c r="S183" i="24"/>
  <c r="T49" i="24"/>
  <c r="Q69" i="24"/>
  <c r="Q105" i="24"/>
  <c r="Q228" i="24"/>
  <c r="N254" i="24"/>
  <c r="P470" i="24"/>
  <c r="P424" i="24"/>
  <c r="P393" i="24"/>
  <c r="O78" i="24"/>
  <c r="Q185" i="24"/>
  <c r="Q229" i="24" s="1"/>
  <c r="Q89" i="24"/>
  <c r="R51" i="24"/>
  <c r="R72" i="24" s="1"/>
  <c r="R107" i="24" s="1"/>
  <c r="P300" i="24"/>
  <c r="R158" i="24"/>
  <c r="R70" i="24"/>
  <c r="R27" i="24"/>
  <c r="R26" i="24" s="1"/>
  <c r="S28" i="24"/>
  <c r="O216" i="24"/>
  <c r="U226" i="24"/>
  <c r="U175" i="24"/>
  <c r="M468" i="24"/>
  <c r="M467" i="24" s="1"/>
  <c r="M422" i="24"/>
  <c r="M421" i="24" s="1"/>
  <c r="M420" i="24" s="1"/>
  <c r="M391" i="24"/>
  <c r="M390" i="24" s="1"/>
  <c r="M389" i="24" s="1"/>
  <c r="M303" i="24"/>
  <c r="R147" i="24"/>
  <c r="R20" i="24"/>
  <c r="R19" i="24" s="1"/>
  <c r="R36" i="24" s="1"/>
  <c r="S21" i="24"/>
  <c r="N296" i="24"/>
  <c r="N261" i="24"/>
  <c r="N260" i="24" s="1"/>
  <c r="N286" i="24" s="1"/>
  <c r="P60" i="24"/>
  <c r="P83" i="24" s="1"/>
  <c r="P95" i="24" s="1"/>
  <c r="P118" i="24" s="1"/>
  <c r="Q39" i="24"/>
  <c r="R165" i="24"/>
  <c r="S35" i="24"/>
  <c r="R164" i="24"/>
  <c r="R76" i="24"/>
  <c r="R111" i="24" s="1"/>
  <c r="R133" i="24" s="1"/>
  <c r="S34" i="24"/>
  <c r="P157" i="24"/>
  <c r="P156" i="24" s="1"/>
  <c r="U462" i="24"/>
  <c r="U450" i="24" s="1"/>
  <c r="V463" i="24"/>
  <c r="P469" i="24"/>
  <c r="P423" i="24"/>
  <c r="P392" i="24"/>
  <c r="P69" i="24"/>
  <c r="P68" i="24" s="1"/>
  <c r="P78" i="24" s="1"/>
  <c r="O472" i="24"/>
  <c r="O426" i="24"/>
  <c r="O395" i="24"/>
  <c r="P146" i="24"/>
  <c r="P145" i="24" s="1"/>
  <c r="P166" i="24" s="1"/>
  <c r="Q27" i="24"/>
  <c r="Q26" i="24" s="1"/>
  <c r="O262" i="24"/>
  <c r="O237" i="24"/>
  <c r="O236" i="24" s="1"/>
  <c r="O254" i="24" s="1"/>
  <c r="W177" i="24"/>
  <c r="V176" i="24"/>
  <c r="AR459" i="24"/>
  <c r="Q20" i="24"/>
  <c r="Q19" i="24" s="1"/>
  <c r="Q36" i="24" s="1"/>
  <c r="Q186" i="24"/>
  <c r="R52" i="24"/>
  <c r="Q76" i="24"/>
  <c r="Q111" i="24" s="1"/>
  <c r="Q133" i="24" s="1"/>
  <c r="P246" i="24"/>
  <c r="P207" i="24"/>
  <c r="P206" i="24" s="1"/>
  <c r="R162" i="24"/>
  <c r="R212" i="24" s="1"/>
  <c r="R250" i="24" s="1"/>
  <c r="R271" i="24" s="1"/>
  <c r="R306" i="24" s="1"/>
  <c r="R74" i="24"/>
  <c r="R109" i="24" s="1"/>
  <c r="R131" i="24" s="1"/>
  <c r="S32" i="24"/>
  <c r="P129" i="24"/>
  <c r="P128" i="24" s="1"/>
  <c r="P127" i="24" s="1"/>
  <c r="P104" i="24"/>
  <c r="P103" i="24" s="1"/>
  <c r="P238" i="24"/>
  <c r="P197" i="24"/>
  <c r="P196" i="24" s="1"/>
  <c r="Q208" i="24"/>
  <c r="Q157" i="24"/>
  <c r="Q156" i="24" s="1"/>
  <c r="Q198" i="24"/>
  <c r="Q146" i="24"/>
  <c r="Q145" i="24" s="1"/>
  <c r="O137" i="24"/>
  <c r="Q215" i="24"/>
  <c r="Q253" i="24" s="1"/>
  <c r="Q274" i="24" s="1"/>
  <c r="Q309" i="24" s="1"/>
  <c r="Q214" i="24"/>
  <c r="Q252" i="24" s="1"/>
  <c r="Q273" i="24" s="1"/>
  <c r="Q190" i="24"/>
  <c r="R56" i="24"/>
  <c r="R77" i="24" s="1"/>
  <c r="R112" i="24" s="1"/>
  <c r="R134" i="24" s="1"/>
  <c r="AK480" i="43"/>
  <c r="F300" i="43"/>
  <c r="T479" i="43"/>
  <c r="G477" i="43"/>
  <c r="G478" i="43"/>
  <c r="G479" i="43"/>
  <c r="H309" i="43"/>
  <c r="G370" i="43"/>
  <c r="G369" i="43" s="1"/>
  <c r="G361" i="43"/>
  <c r="G371" i="43" s="1"/>
  <c r="G417" i="43" s="1"/>
  <c r="G363" i="43"/>
  <c r="G373" i="43" s="1"/>
  <c r="G362" i="43"/>
  <c r="G372" i="43" s="1"/>
  <c r="G418" i="43" s="1"/>
  <c r="G480" i="43"/>
  <c r="F185" i="43"/>
  <c r="F229" i="43" s="1"/>
  <c r="AM480" i="43"/>
  <c r="H184" i="43"/>
  <c r="H176" i="43"/>
  <c r="H226" i="43" s="1"/>
  <c r="AQ480" i="43"/>
  <c r="C30" i="12"/>
  <c r="C37" i="12" s="1"/>
  <c r="F175" i="43"/>
  <c r="F184" i="43"/>
  <c r="F182" i="43" s="1"/>
  <c r="F181" i="43" s="1"/>
  <c r="D451" i="43"/>
  <c r="AR480" i="43"/>
  <c r="C451" i="43"/>
  <c r="D507" i="43" s="1"/>
  <c r="AT480" i="43"/>
  <c r="AP480" i="43"/>
  <c r="AC428" i="43"/>
  <c r="AO480" i="43"/>
  <c r="AS480" i="43"/>
  <c r="D459" i="43"/>
  <c r="F57" i="43"/>
  <c r="F87" i="43"/>
  <c r="K450" i="43"/>
  <c r="V477" i="43"/>
  <c r="F478" i="43"/>
  <c r="C459" i="43"/>
  <c r="D510" i="43" s="1"/>
  <c r="I477" i="43"/>
  <c r="R478" i="43"/>
  <c r="AU480" i="43"/>
  <c r="J478" i="43"/>
  <c r="R428" i="43"/>
  <c r="F306" i="43"/>
  <c r="V428" i="43"/>
  <c r="Q477" i="43"/>
  <c r="W478" i="43"/>
  <c r="J428" i="43"/>
  <c r="F309" i="43"/>
  <c r="AJ480" i="43"/>
  <c r="P480" i="43"/>
  <c r="AB480" i="43"/>
  <c r="H480" i="43"/>
  <c r="E22" i="36"/>
  <c r="H299" i="43"/>
  <c r="H414" i="43" s="1"/>
  <c r="H27" i="43"/>
  <c r="H26" i="43" s="1"/>
  <c r="C4" i="42"/>
  <c r="F22" i="43"/>
  <c r="D4" i="42"/>
  <c r="D3" i="42" s="1"/>
  <c r="D20" i="42" s="1"/>
  <c r="P177" i="43"/>
  <c r="F415" i="43"/>
  <c r="F387" i="43"/>
  <c r="F414" i="43"/>
  <c r="F386" i="43"/>
  <c r="F436" i="43"/>
  <c r="F435" i="43" s="1"/>
  <c r="F399" i="43"/>
  <c r="AC436" i="43"/>
  <c r="AC435" i="43" s="1"/>
  <c r="AC399" i="43"/>
  <c r="AD477" i="43"/>
  <c r="M477" i="43"/>
  <c r="AA436" i="43"/>
  <c r="AA435" i="43" s="1"/>
  <c r="AA399" i="43"/>
  <c r="J436" i="43"/>
  <c r="J435" i="43" s="1"/>
  <c r="J399" i="43"/>
  <c r="Q480" i="43"/>
  <c r="Z477" i="43"/>
  <c r="AG479" i="43"/>
  <c r="AE479" i="43"/>
  <c r="I162" i="43"/>
  <c r="J32" i="43"/>
  <c r="H163" i="43"/>
  <c r="H213" i="43" s="1"/>
  <c r="H251" i="43" s="1"/>
  <c r="H272" i="43" s="1"/>
  <c r="H75" i="43"/>
  <c r="H110" i="43" s="1"/>
  <c r="H132" i="43" s="1"/>
  <c r="I33" i="43"/>
  <c r="H147" i="43"/>
  <c r="I21" i="43"/>
  <c r="J180" i="43"/>
  <c r="K46" i="43"/>
  <c r="H203" i="43"/>
  <c r="H241" i="43" s="1"/>
  <c r="H264" i="43" s="1"/>
  <c r="H298" i="43" s="1"/>
  <c r="I178" i="43"/>
  <c r="I65" i="43"/>
  <c r="I100" i="43" s="1"/>
  <c r="I123" i="43" s="1"/>
  <c r="J44" i="43"/>
  <c r="O480" i="43"/>
  <c r="AD428" i="43"/>
  <c r="AE478" i="43"/>
  <c r="N478" i="43"/>
  <c r="AG428" i="43"/>
  <c r="AA478" i="43"/>
  <c r="AA479" i="43"/>
  <c r="H436" i="43"/>
  <c r="H435" i="43" s="1"/>
  <c r="H399" i="43"/>
  <c r="AG478" i="43"/>
  <c r="AF477" i="43"/>
  <c r="F480" i="43"/>
  <c r="H478" i="43"/>
  <c r="AC480" i="43"/>
  <c r="L428" i="43"/>
  <c r="L436" i="43"/>
  <c r="L435" i="43" s="1"/>
  <c r="L399" i="43"/>
  <c r="AA428" i="43"/>
  <c r="AA480" i="43"/>
  <c r="AC478" i="43"/>
  <c r="T477" i="43"/>
  <c r="J480" i="43"/>
  <c r="AI477" i="43"/>
  <c r="I436" i="43"/>
  <c r="I435" i="43" s="1"/>
  <c r="I399" i="43"/>
  <c r="P428" i="43"/>
  <c r="R479" i="43"/>
  <c r="P479" i="43"/>
  <c r="U479" i="43"/>
  <c r="H194" i="43"/>
  <c r="H220" i="43" s="1"/>
  <c r="H234" i="43" s="1"/>
  <c r="H258" i="43" s="1"/>
  <c r="H292" i="43" s="1"/>
  <c r="H380" i="43" s="1"/>
  <c r="H408" i="43" s="1"/>
  <c r="H448" i="43" s="1"/>
  <c r="I168" i="43"/>
  <c r="I179" i="43"/>
  <c r="I66" i="43"/>
  <c r="I101" i="43" s="1"/>
  <c r="I124" i="43" s="1"/>
  <c r="J45" i="43"/>
  <c r="J186" i="43"/>
  <c r="K52" i="43"/>
  <c r="I38" i="43"/>
  <c r="H59" i="43"/>
  <c r="H82" i="43" s="1"/>
  <c r="H94" i="43" s="1"/>
  <c r="H117" i="43" s="1"/>
  <c r="H189" i="43"/>
  <c r="H214" i="43" s="1"/>
  <c r="H252" i="43" s="1"/>
  <c r="H273" i="43" s="1"/>
  <c r="I55" i="43"/>
  <c r="I174" i="43"/>
  <c r="I224" i="43" s="1"/>
  <c r="J43" i="43"/>
  <c r="I86" i="43"/>
  <c r="F308" i="43"/>
  <c r="H172" i="43"/>
  <c r="H63" i="43"/>
  <c r="I42" i="43"/>
  <c r="U436" i="43"/>
  <c r="U435" i="43" s="1"/>
  <c r="U399" i="43"/>
  <c r="L480" i="43"/>
  <c r="S478" i="43"/>
  <c r="Y479" i="43"/>
  <c r="W479" i="43"/>
  <c r="N479" i="43"/>
  <c r="F470" i="43"/>
  <c r="F424" i="43"/>
  <c r="F393" i="43"/>
  <c r="AF436" i="43"/>
  <c r="AF435" i="43" s="1"/>
  <c r="AF399" i="43"/>
  <c r="AE428" i="43"/>
  <c r="AE436" i="43"/>
  <c r="AE435" i="43" s="1"/>
  <c r="AE399" i="43"/>
  <c r="Y478" i="43"/>
  <c r="X477" i="43"/>
  <c r="AF478" i="43"/>
  <c r="AE477" i="43"/>
  <c r="AE474" i="43" s="1"/>
  <c r="U480" i="43"/>
  <c r="S428" i="43"/>
  <c r="S480" i="43"/>
  <c r="U478" i="43"/>
  <c r="L477" i="43"/>
  <c r="AH480" i="43"/>
  <c r="AB478" i="43"/>
  <c r="AA477" i="43"/>
  <c r="AG436" i="43"/>
  <c r="AG435" i="43" s="1"/>
  <c r="AG399" i="43"/>
  <c r="H428" i="43"/>
  <c r="AH479" i="43"/>
  <c r="AF479" i="43"/>
  <c r="D310" i="43"/>
  <c r="D329" i="43" s="1"/>
  <c r="C310" i="43"/>
  <c r="E330" i="43" s="1"/>
  <c r="M479" i="43"/>
  <c r="K368" i="43"/>
  <c r="D368" i="43"/>
  <c r="F98" i="43"/>
  <c r="I158" i="43"/>
  <c r="I70" i="43"/>
  <c r="J28" i="43"/>
  <c r="H105" i="43"/>
  <c r="H71" i="43"/>
  <c r="I29" i="43"/>
  <c r="H187" i="43"/>
  <c r="I53" i="43"/>
  <c r="F198" i="43"/>
  <c r="J164" i="43"/>
  <c r="K34" i="43"/>
  <c r="AH436" i="43"/>
  <c r="AH435" i="43" s="1"/>
  <c r="AH399" i="43"/>
  <c r="R477" i="43"/>
  <c r="S479" i="43"/>
  <c r="I161" i="43"/>
  <c r="I211" i="43" s="1"/>
  <c r="I249" i="43" s="1"/>
  <c r="I73" i="43"/>
  <c r="I108" i="43" s="1"/>
  <c r="J31" i="43"/>
  <c r="AF480" i="43"/>
  <c r="AH478" i="43"/>
  <c r="AG477" i="43"/>
  <c r="AE480" i="43"/>
  <c r="N428" i="43"/>
  <c r="V436" i="43"/>
  <c r="V435" i="43" s="1"/>
  <c r="V399" i="43"/>
  <c r="U428" i="43"/>
  <c r="M436" i="43"/>
  <c r="M435" i="43" s="1"/>
  <c r="M399" i="43"/>
  <c r="O478" i="43"/>
  <c r="N477" i="43"/>
  <c r="AD478" i="43"/>
  <c r="AC477" i="43"/>
  <c r="K436" i="43"/>
  <c r="K435" i="43" s="1"/>
  <c r="K399" i="43"/>
  <c r="AH428" i="43"/>
  <c r="Z436" i="43"/>
  <c r="Z435" i="43" s="1"/>
  <c r="Z399" i="43"/>
  <c r="Q428" i="43"/>
  <c r="AG480" i="43"/>
  <c r="K478" i="43"/>
  <c r="J477" i="43"/>
  <c r="J479" i="43"/>
  <c r="Q479" i="43"/>
  <c r="H479" i="43"/>
  <c r="O479" i="43"/>
  <c r="AD479" i="43"/>
  <c r="AB479" i="43"/>
  <c r="F419" i="43"/>
  <c r="F416" i="43" s="1"/>
  <c r="F398" i="43"/>
  <c r="F397" i="43" s="1"/>
  <c r="F369" i="43"/>
  <c r="K479" i="43"/>
  <c r="H208" i="43"/>
  <c r="F105" i="43"/>
  <c r="F69" i="43"/>
  <c r="F68" i="43" s="1"/>
  <c r="I184" i="43"/>
  <c r="J50" i="43"/>
  <c r="H185" i="43"/>
  <c r="H229" i="43" s="1"/>
  <c r="H89" i="43"/>
  <c r="I51" i="43"/>
  <c r="I88" i="43"/>
  <c r="J30" i="43"/>
  <c r="I183" i="43"/>
  <c r="J49" i="43"/>
  <c r="I48" i="43"/>
  <c r="S436" i="43"/>
  <c r="S435" i="43" s="1"/>
  <c r="S399" i="43"/>
  <c r="Y428" i="43"/>
  <c r="I480" i="43"/>
  <c r="L479" i="43"/>
  <c r="AL451" i="43"/>
  <c r="X436" i="43"/>
  <c r="W428" i="43"/>
  <c r="W436" i="43"/>
  <c r="W435" i="43" s="1"/>
  <c r="W399" i="43"/>
  <c r="Q478" i="43"/>
  <c r="P477" i="43"/>
  <c r="V480" i="43"/>
  <c r="X478" i="43"/>
  <c r="W477" i="43"/>
  <c r="M480" i="43"/>
  <c r="AB428" i="43"/>
  <c r="AB436" i="43"/>
  <c r="AB435" i="43" s="1"/>
  <c r="AB399" i="43"/>
  <c r="K428" i="43"/>
  <c r="K480" i="43"/>
  <c r="M478" i="43"/>
  <c r="Z480" i="43"/>
  <c r="T478" i="43"/>
  <c r="S477" i="43"/>
  <c r="Y436" i="43"/>
  <c r="Y435" i="43" s="1"/>
  <c r="Y399" i="43"/>
  <c r="AF428" i="43"/>
  <c r="F479" i="43"/>
  <c r="I154" i="43"/>
  <c r="J24" i="43"/>
  <c r="F208" i="43"/>
  <c r="J190" i="43"/>
  <c r="K56" i="43"/>
  <c r="I165" i="43"/>
  <c r="I215" i="43" s="1"/>
  <c r="I253" i="43" s="1"/>
  <c r="I274" i="43" s="1"/>
  <c r="I77" i="43"/>
  <c r="I112" i="43" s="1"/>
  <c r="I134" i="43" s="1"/>
  <c r="J35" i="43"/>
  <c r="H72" i="43"/>
  <c r="H107" i="43" s="1"/>
  <c r="H48" i="43"/>
  <c r="H47" i="43" s="1"/>
  <c r="F106" i="43"/>
  <c r="F130" i="43" s="1"/>
  <c r="Z428" i="43"/>
  <c r="R436" i="43"/>
  <c r="R435" i="43" s="1"/>
  <c r="R399" i="43"/>
  <c r="I428" i="43"/>
  <c r="Y480" i="43"/>
  <c r="AI478" i="43"/>
  <c r="AH477" i="43"/>
  <c r="Z479" i="43"/>
  <c r="I479" i="43"/>
  <c r="X479" i="43"/>
  <c r="AI479" i="43"/>
  <c r="F473" i="43"/>
  <c r="F427" i="43"/>
  <c r="F396" i="43"/>
  <c r="F298" i="43"/>
  <c r="H155" i="43"/>
  <c r="H205" i="43" s="1"/>
  <c r="H243" i="43" s="1"/>
  <c r="H266" i="43" s="1"/>
  <c r="H300" i="43" s="1"/>
  <c r="I25" i="43"/>
  <c r="H87" i="43"/>
  <c r="Z478" i="43"/>
  <c r="Y477" i="43"/>
  <c r="W480" i="43"/>
  <c r="F428" i="43"/>
  <c r="N436" i="43"/>
  <c r="N435" i="43" s="1"/>
  <c r="N399" i="43"/>
  <c r="M428" i="43"/>
  <c r="F477" i="43"/>
  <c r="V478" i="43"/>
  <c r="U477" i="43"/>
  <c r="AI436" i="43"/>
  <c r="AI435" i="43" s="1"/>
  <c r="AI399" i="43"/>
  <c r="L462" i="43"/>
  <c r="M463" i="43"/>
  <c r="P436" i="43"/>
  <c r="P435" i="43" s="1"/>
  <c r="P399" i="43"/>
  <c r="O428" i="43"/>
  <c r="O436" i="43"/>
  <c r="O435" i="43" s="1"/>
  <c r="O399" i="43"/>
  <c r="I478" i="43"/>
  <c r="H477" i="43"/>
  <c r="N480" i="43"/>
  <c r="P478" i="43"/>
  <c r="O477" i="43"/>
  <c r="O474" i="43" s="1"/>
  <c r="T428" i="43"/>
  <c r="AI428" i="43"/>
  <c r="AI480" i="43"/>
  <c r="AB477" i="43"/>
  <c r="AB474" i="43" s="1"/>
  <c r="R480" i="43"/>
  <c r="L478" i="43"/>
  <c r="K477" i="43"/>
  <c r="Q436" i="43"/>
  <c r="Q435" i="43" s="1"/>
  <c r="Q399" i="43"/>
  <c r="X428" i="43"/>
  <c r="V479" i="43"/>
  <c r="AC479" i="43"/>
  <c r="H195" i="43"/>
  <c r="H221" i="43" s="1"/>
  <c r="H235" i="43" s="1"/>
  <c r="H259" i="43" s="1"/>
  <c r="H293" i="43" s="1"/>
  <c r="H381" i="43" s="1"/>
  <c r="H409" i="43" s="1"/>
  <c r="H449" i="43" s="1"/>
  <c r="I169" i="43"/>
  <c r="J188" i="43"/>
  <c r="K54" i="43"/>
  <c r="I153" i="43"/>
  <c r="J23" i="43"/>
  <c r="H473" i="43"/>
  <c r="H427" i="43"/>
  <c r="H396" i="43"/>
  <c r="I60" i="43"/>
  <c r="I83" i="43" s="1"/>
  <c r="I95" i="43" s="1"/>
  <c r="I118" i="43" s="1"/>
  <c r="J39" i="43"/>
  <c r="F307" i="43"/>
  <c r="C3" i="42"/>
  <c r="C20" i="42" s="1"/>
  <c r="D40" i="42"/>
  <c r="B59" i="12"/>
  <c r="D36" i="8"/>
  <c r="E37" i="8"/>
  <c r="Q247" i="35" l="1"/>
  <c r="Q270" i="35" s="1"/>
  <c r="Q305" i="35" s="1"/>
  <c r="Q415" i="35"/>
  <c r="Q387" i="35"/>
  <c r="Q182" i="35"/>
  <c r="Q181" i="35" s="1"/>
  <c r="R147" i="35"/>
  <c r="R20" i="35"/>
  <c r="R19" i="35" s="1"/>
  <c r="S21" i="35"/>
  <c r="O262" i="35"/>
  <c r="O237" i="35"/>
  <c r="O236" i="35" s="1"/>
  <c r="O254" i="35" s="1"/>
  <c r="R180" i="35"/>
  <c r="R67" i="35"/>
  <c r="R102" i="35" s="1"/>
  <c r="R125" i="35" s="1"/>
  <c r="S46" i="35"/>
  <c r="R208" i="35"/>
  <c r="P414" i="35"/>
  <c r="P386" i="35"/>
  <c r="P473" i="35"/>
  <c r="P427" i="35"/>
  <c r="P396" i="35"/>
  <c r="R190" i="35"/>
  <c r="S56" i="35"/>
  <c r="Y152" i="35"/>
  <c r="X151" i="35"/>
  <c r="Q84" i="35"/>
  <c r="Q90" i="35" s="1"/>
  <c r="S228" i="35"/>
  <c r="R188" i="35"/>
  <c r="S54" i="35"/>
  <c r="M412" i="35"/>
  <c r="M411" i="35" s="1"/>
  <c r="M410" i="35" s="1"/>
  <c r="M440" i="35" s="1"/>
  <c r="M384" i="35"/>
  <c r="M383" i="35" s="1"/>
  <c r="M382" i="35" s="1"/>
  <c r="M404" i="35" s="1"/>
  <c r="M295" i="35"/>
  <c r="R153" i="35"/>
  <c r="S23" i="35"/>
  <c r="X226" i="35"/>
  <c r="X175" i="35"/>
  <c r="R185" i="35"/>
  <c r="R89" i="35"/>
  <c r="R87" i="35" s="1"/>
  <c r="S51" i="35"/>
  <c r="R72" i="35"/>
  <c r="R107" i="35" s="1"/>
  <c r="O216" i="35"/>
  <c r="Q170" i="35"/>
  <c r="Q191" i="35" s="1"/>
  <c r="T164" i="35"/>
  <c r="U34" i="35"/>
  <c r="Q200" i="35"/>
  <c r="Q239" i="35" s="1"/>
  <c r="Q263" i="35" s="1"/>
  <c r="Q297" i="35" s="1"/>
  <c r="Q223" i="35"/>
  <c r="Q222" i="35" s="1"/>
  <c r="Q230" i="35" s="1"/>
  <c r="P472" i="35"/>
  <c r="P426" i="35"/>
  <c r="P395" i="35"/>
  <c r="P129" i="35"/>
  <c r="P128" i="35" s="1"/>
  <c r="P127" i="35" s="1"/>
  <c r="P104" i="35"/>
  <c r="P103" i="35" s="1"/>
  <c r="Q198" i="35"/>
  <c r="Q146" i="35"/>
  <c r="Q145" i="35" s="1"/>
  <c r="Z177" i="35"/>
  <c r="Z176" i="35" s="1"/>
  <c r="Y176" i="35"/>
  <c r="S159" i="35"/>
  <c r="T29" i="35"/>
  <c r="P413" i="35"/>
  <c r="P385" i="35"/>
  <c r="P471" i="35"/>
  <c r="P425" i="35"/>
  <c r="P394" i="35"/>
  <c r="R163" i="35"/>
  <c r="R213" i="35" s="1"/>
  <c r="R251" i="35" s="1"/>
  <c r="R272" i="35" s="1"/>
  <c r="R307" i="35" s="1"/>
  <c r="R75" i="35"/>
  <c r="R110" i="35" s="1"/>
  <c r="R132" i="35" s="1"/>
  <c r="S33" i="35"/>
  <c r="J442" i="35"/>
  <c r="K441" i="35"/>
  <c r="P238" i="35"/>
  <c r="P197" i="35"/>
  <c r="P196" i="35" s="1"/>
  <c r="P216" i="35" s="1"/>
  <c r="O469" i="35"/>
  <c r="O423" i="35"/>
  <c r="O392" i="35"/>
  <c r="R174" i="35"/>
  <c r="R224" i="35" s="1"/>
  <c r="R86" i="35"/>
  <c r="R64" i="35"/>
  <c r="R99" i="35" s="1"/>
  <c r="R122" i="35" s="1"/>
  <c r="S43" i="35"/>
  <c r="Q157" i="35"/>
  <c r="Q156" i="35" s="1"/>
  <c r="V462" i="35"/>
  <c r="V450" i="35" s="1"/>
  <c r="W463" i="35"/>
  <c r="Q229" i="35"/>
  <c r="Q227" i="35" s="1"/>
  <c r="Q248" i="35" s="1"/>
  <c r="Q210" i="35"/>
  <c r="P230" i="35"/>
  <c r="R154" i="35"/>
  <c r="S24" i="35"/>
  <c r="N468" i="35"/>
  <c r="N467" i="35" s="1"/>
  <c r="N422" i="35"/>
  <c r="N421" i="35" s="1"/>
  <c r="N420" i="35" s="1"/>
  <c r="N391" i="35"/>
  <c r="N390" i="35" s="1"/>
  <c r="N389" i="35" s="1"/>
  <c r="N303" i="35"/>
  <c r="N302" i="35" s="1"/>
  <c r="T41" i="35"/>
  <c r="O245" i="35"/>
  <c r="O244" i="35" s="1"/>
  <c r="O269" i="35"/>
  <c r="Q208" i="35"/>
  <c r="R59" i="35"/>
  <c r="R82" i="35" s="1"/>
  <c r="R94" i="35" s="1"/>
  <c r="R117" i="35" s="1"/>
  <c r="S38" i="35"/>
  <c r="R184" i="35"/>
  <c r="R209" i="35" s="1"/>
  <c r="S50" i="35"/>
  <c r="S71" i="35" s="1"/>
  <c r="Q60" i="35"/>
  <c r="Q83" i="35" s="1"/>
  <c r="Q95" i="35" s="1"/>
  <c r="Q118" i="35" s="1"/>
  <c r="R39" i="35"/>
  <c r="N296" i="35"/>
  <c r="N261" i="35"/>
  <c r="N260" i="35" s="1"/>
  <c r="N286" i="35" s="1"/>
  <c r="Q299" i="35"/>
  <c r="S172" i="35"/>
  <c r="S63" i="35"/>
  <c r="T42" i="35"/>
  <c r="Q213" i="35"/>
  <c r="Q251" i="35" s="1"/>
  <c r="Q272" i="35" s="1"/>
  <c r="Q307" i="35" s="1"/>
  <c r="R186" i="35"/>
  <c r="S52" i="35"/>
  <c r="R178" i="35"/>
  <c r="S44" i="35"/>
  <c r="R65" i="35"/>
  <c r="R100" i="35" s="1"/>
  <c r="R123" i="35" s="1"/>
  <c r="T162" i="35"/>
  <c r="U32" i="35"/>
  <c r="S158" i="35"/>
  <c r="T28" i="35"/>
  <c r="S70" i="35"/>
  <c r="R63" i="35"/>
  <c r="T160" i="35"/>
  <c r="T88" i="35"/>
  <c r="U30" i="35"/>
  <c r="R165" i="35"/>
  <c r="R215" i="35" s="1"/>
  <c r="R253" i="35" s="1"/>
  <c r="R274" i="35" s="1"/>
  <c r="R309" i="35" s="1"/>
  <c r="R77" i="35"/>
  <c r="R112" i="35" s="1"/>
  <c r="R134" i="35" s="1"/>
  <c r="S35" i="35"/>
  <c r="P78" i="35"/>
  <c r="R189" i="35"/>
  <c r="R214" i="35" s="1"/>
  <c r="R252" i="35" s="1"/>
  <c r="R273" i="35" s="1"/>
  <c r="S55" i="35"/>
  <c r="R76" i="35"/>
  <c r="R111" i="35" s="1"/>
  <c r="R133" i="35" s="1"/>
  <c r="P247" i="35"/>
  <c r="P270" i="35" s="1"/>
  <c r="P305" i="35" s="1"/>
  <c r="R187" i="35"/>
  <c r="R212" i="35" s="1"/>
  <c r="R250" i="35" s="1"/>
  <c r="R271" i="35" s="1"/>
  <c r="R306" i="35" s="1"/>
  <c r="S53" i="35"/>
  <c r="R74" i="35"/>
  <c r="R109" i="35" s="1"/>
  <c r="R131" i="35" s="1"/>
  <c r="R183" i="35"/>
  <c r="R48" i="35"/>
  <c r="R47" i="35" s="1"/>
  <c r="R57" i="35" s="1"/>
  <c r="S49" i="35"/>
  <c r="P245" i="35"/>
  <c r="P244" i="35" s="1"/>
  <c r="P269" i="35"/>
  <c r="Q69" i="35"/>
  <c r="Q68" i="35" s="1"/>
  <c r="R70" i="35"/>
  <c r="R195" i="35"/>
  <c r="R221" i="35" s="1"/>
  <c r="R235" i="35" s="1"/>
  <c r="R259" i="35" s="1"/>
  <c r="R293" i="35" s="1"/>
  <c r="R381" i="35" s="1"/>
  <c r="R409" i="35" s="1"/>
  <c r="R449" i="35" s="1"/>
  <c r="S169" i="35"/>
  <c r="R179" i="35"/>
  <c r="S45" i="35"/>
  <c r="S40" i="35" s="1"/>
  <c r="R66" i="35"/>
  <c r="R101" i="35" s="1"/>
  <c r="R124" i="35" s="1"/>
  <c r="S155" i="35"/>
  <c r="T25" i="35"/>
  <c r="P97" i="35"/>
  <c r="P96" i="35" s="1"/>
  <c r="P113" i="35" s="1"/>
  <c r="P121" i="35"/>
  <c r="P120" i="35" s="1"/>
  <c r="P119" i="35" s="1"/>
  <c r="P137" i="35" s="1"/>
  <c r="Q308" i="35"/>
  <c r="Q62" i="35"/>
  <c r="Q61" i="35" s="1"/>
  <c r="Q78" i="35" s="1"/>
  <c r="Q306" i="35"/>
  <c r="R161" i="35"/>
  <c r="R211" i="35" s="1"/>
  <c r="R249" i="35" s="1"/>
  <c r="R73" i="35"/>
  <c r="R108" i="35" s="1"/>
  <c r="S31" i="35"/>
  <c r="AS451" i="35"/>
  <c r="Q129" i="35"/>
  <c r="Q128" i="35" s="1"/>
  <c r="Q127" i="35" s="1"/>
  <c r="Q104" i="35"/>
  <c r="Q103" i="35" s="1"/>
  <c r="R27" i="35"/>
  <c r="R26" i="35" s="1"/>
  <c r="W202" i="35"/>
  <c r="W240" i="35" s="1"/>
  <c r="W225" i="35"/>
  <c r="W150" i="35"/>
  <c r="W201" i="35" s="1"/>
  <c r="R149" i="35"/>
  <c r="R85" i="35"/>
  <c r="R84" i="35" s="1"/>
  <c r="R90" i="35" s="1"/>
  <c r="S22" i="35"/>
  <c r="R205" i="35"/>
  <c r="R243" i="35" s="1"/>
  <c r="R266" i="35" s="1"/>
  <c r="R300" i="35" s="1"/>
  <c r="Q215" i="35"/>
  <c r="Q253" i="35" s="1"/>
  <c r="Q274" i="35" s="1"/>
  <c r="Q309" i="35" s="1"/>
  <c r="Q194" i="35"/>
  <c r="Q220" i="35" s="1"/>
  <c r="Q234" i="35" s="1"/>
  <c r="Q258" i="35" s="1"/>
  <c r="Q292" i="35" s="1"/>
  <c r="Q380" i="35" s="1"/>
  <c r="Q408" i="35" s="1"/>
  <c r="Q448" i="35" s="1"/>
  <c r="R168" i="35"/>
  <c r="Q97" i="35"/>
  <c r="Q96" i="35" s="1"/>
  <c r="Q121" i="35"/>
  <c r="Q120" i="35" s="1"/>
  <c r="Q119" i="35" s="1"/>
  <c r="R308" i="34"/>
  <c r="L440" i="34"/>
  <c r="S184" i="34"/>
  <c r="T50" i="34"/>
  <c r="R154" i="34"/>
  <c r="R204" i="34" s="1"/>
  <c r="R242" i="34" s="1"/>
  <c r="R265" i="34" s="1"/>
  <c r="R299" i="34" s="1"/>
  <c r="S24" i="34"/>
  <c r="S214" i="34"/>
  <c r="S252" i="34" s="1"/>
  <c r="S273" i="34" s="1"/>
  <c r="Q191" i="34"/>
  <c r="R163" i="34"/>
  <c r="R213" i="34" s="1"/>
  <c r="R251" i="34" s="1"/>
  <c r="R272" i="34" s="1"/>
  <c r="R307" i="34" s="1"/>
  <c r="R75" i="34"/>
  <c r="R110" i="34" s="1"/>
  <c r="R132" i="34" s="1"/>
  <c r="S33" i="34"/>
  <c r="S59" i="34"/>
  <c r="S82" i="34" s="1"/>
  <c r="S94" i="34" s="1"/>
  <c r="S117" i="34" s="1"/>
  <c r="T38" i="34"/>
  <c r="R60" i="34"/>
  <c r="R83" i="34" s="1"/>
  <c r="R95" i="34" s="1"/>
  <c r="R118" i="34" s="1"/>
  <c r="S39" i="34"/>
  <c r="Q194" i="34"/>
  <c r="Q220" i="34" s="1"/>
  <c r="Q234" i="34" s="1"/>
  <c r="Q258" i="34" s="1"/>
  <c r="Q292" i="34" s="1"/>
  <c r="Q380" i="34" s="1"/>
  <c r="Q408" i="34" s="1"/>
  <c r="Q448" i="34" s="1"/>
  <c r="R168" i="34"/>
  <c r="S189" i="34"/>
  <c r="T55" i="34"/>
  <c r="R155" i="34"/>
  <c r="R205" i="34" s="1"/>
  <c r="R243" i="34" s="1"/>
  <c r="R266" i="34" s="1"/>
  <c r="R300" i="34" s="1"/>
  <c r="S25" i="34"/>
  <c r="R158" i="34"/>
  <c r="R70" i="34"/>
  <c r="R27" i="34"/>
  <c r="R26" i="34" s="1"/>
  <c r="S28" i="34"/>
  <c r="P78" i="34"/>
  <c r="M286" i="34"/>
  <c r="Q414" i="34"/>
  <c r="Q386" i="34"/>
  <c r="T149" i="34"/>
  <c r="T85" i="34"/>
  <c r="T84" i="34" s="1"/>
  <c r="U22" i="34"/>
  <c r="T64" i="34"/>
  <c r="T99" i="34" s="1"/>
  <c r="T122" i="34" s="1"/>
  <c r="O269" i="34"/>
  <c r="O245" i="34"/>
  <c r="O244" i="34" s="1"/>
  <c r="V225" i="34"/>
  <c r="V202" i="34"/>
  <c r="V150" i="34"/>
  <c r="M468" i="34"/>
  <c r="M467" i="34" s="1"/>
  <c r="M485" i="34" s="1"/>
  <c r="M422" i="34"/>
  <c r="M421" i="34" s="1"/>
  <c r="M420" i="34" s="1"/>
  <c r="M391" i="34"/>
  <c r="M390" i="34" s="1"/>
  <c r="M389" i="34" s="1"/>
  <c r="M303" i="34"/>
  <c r="M302" i="34" s="1"/>
  <c r="Q415" i="34"/>
  <c r="Q387" i="34"/>
  <c r="Q98" i="34"/>
  <c r="Q62" i="34"/>
  <c r="Q61" i="34" s="1"/>
  <c r="S187" i="34"/>
  <c r="T53" i="34"/>
  <c r="V174" i="34"/>
  <c r="V86" i="34"/>
  <c r="W43" i="34"/>
  <c r="P121" i="34"/>
  <c r="P120" i="34" s="1"/>
  <c r="P119" i="34" s="1"/>
  <c r="P97" i="34"/>
  <c r="P96" i="34" s="1"/>
  <c r="O216" i="34"/>
  <c r="T172" i="34"/>
  <c r="U42" i="34"/>
  <c r="R413" i="34"/>
  <c r="R385" i="34"/>
  <c r="M412" i="34"/>
  <c r="M411" i="34" s="1"/>
  <c r="M410" i="34" s="1"/>
  <c r="M440" i="34" s="1"/>
  <c r="M384" i="34"/>
  <c r="M383" i="34" s="1"/>
  <c r="M382" i="34" s="1"/>
  <c r="M295" i="34"/>
  <c r="M294" i="34" s="1"/>
  <c r="M321" i="34" s="1"/>
  <c r="Q307" i="34"/>
  <c r="T185" i="34"/>
  <c r="T229" i="34" s="1"/>
  <c r="T89" i="34"/>
  <c r="U51" i="34"/>
  <c r="X152" i="34"/>
  <c r="W151" i="34"/>
  <c r="P166" i="34"/>
  <c r="P415" i="34"/>
  <c r="P387" i="34"/>
  <c r="Q195" i="34"/>
  <c r="Q221" i="34" s="1"/>
  <c r="Q235" i="34" s="1"/>
  <c r="Q259" i="34" s="1"/>
  <c r="Q293" i="34" s="1"/>
  <c r="Q381" i="34" s="1"/>
  <c r="Q409" i="34" s="1"/>
  <c r="Q449" i="34" s="1"/>
  <c r="R169" i="34"/>
  <c r="R147" i="34"/>
  <c r="R20" i="34"/>
  <c r="R19" i="34" s="1"/>
  <c r="R36" i="34" s="1"/>
  <c r="S21" i="34"/>
  <c r="R63" i="34"/>
  <c r="Q69" i="34"/>
  <c r="Q68" i="34" s="1"/>
  <c r="Q105" i="34"/>
  <c r="O262" i="34"/>
  <c r="O237" i="34"/>
  <c r="O236" i="34" s="1"/>
  <c r="O254" i="34" s="1"/>
  <c r="S183" i="34"/>
  <c r="T49" i="34"/>
  <c r="R162" i="34"/>
  <c r="R212" i="34" s="1"/>
  <c r="R250" i="34" s="1"/>
  <c r="R271" i="34" s="1"/>
  <c r="R74" i="34"/>
  <c r="R109" i="34" s="1"/>
  <c r="R131" i="34" s="1"/>
  <c r="S32" i="34"/>
  <c r="S223" i="34"/>
  <c r="S222" i="34" s="1"/>
  <c r="S200" i="34"/>
  <c r="S239" i="34" s="1"/>
  <c r="S263" i="34" s="1"/>
  <c r="S297" i="34" s="1"/>
  <c r="P246" i="34"/>
  <c r="P207" i="34"/>
  <c r="P206" i="34" s="1"/>
  <c r="P238" i="34"/>
  <c r="P197" i="34"/>
  <c r="P196" i="34" s="1"/>
  <c r="P216" i="34" s="1"/>
  <c r="S160" i="34"/>
  <c r="S72" i="34"/>
  <c r="S107" i="34" s="1"/>
  <c r="S88" i="34"/>
  <c r="S87" i="34" s="1"/>
  <c r="S90" i="34" s="1"/>
  <c r="T30" i="34"/>
  <c r="S180" i="34"/>
  <c r="S67" i="34"/>
  <c r="S102" i="34" s="1"/>
  <c r="S125" i="34" s="1"/>
  <c r="T46" i="34"/>
  <c r="Q36" i="34"/>
  <c r="Q208" i="34"/>
  <c r="Q157" i="34"/>
  <c r="Q156" i="34" s="1"/>
  <c r="R186" i="34"/>
  <c r="R211" i="34" s="1"/>
  <c r="R249" i="34" s="1"/>
  <c r="S52" i="34"/>
  <c r="R73" i="34"/>
  <c r="R108" i="34" s="1"/>
  <c r="N254" i="34"/>
  <c r="R48" i="34"/>
  <c r="R47" i="34" s="1"/>
  <c r="R190" i="34"/>
  <c r="R215" i="34" s="1"/>
  <c r="R253" i="34" s="1"/>
  <c r="R274" i="34" s="1"/>
  <c r="S56" i="34"/>
  <c r="R77" i="34"/>
  <c r="R112" i="34" s="1"/>
  <c r="R134" i="34" s="1"/>
  <c r="S188" i="34"/>
  <c r="T54" i="34"/>
  <c r="R159" i="34"/>
  <c r="R209" i="34" s="1"/>
  <c r="R71" i="34"/>
  <c r="R106" i="34" s="1"/>
  <c r="R130" i="34" s="1"/>
  <c r="S29" i="34"/>
  <c r="AU451" i="34"/>
  <c r="P129" i="34"/>
  <c r="P128" i="34" s="1"/>
  <c r="P127" i="34" s="1"/>
  <c r="P104" i="34"/>
  <c r="P103" i="34" s="1"/>
  <c r="Q198" i="34"/>
  <c r="Q146" i="34"/>
  <c r="Q145" i="34" s="1"/>
  <c r="S179" i="34"/>
  <c r="S66" i="34"/>
  <c r="S101" i="34" s="1"/>
  <c r="S124" i="34" s="1"/>
  <c r="T45" i="34"/>
  <c r="N296" i="34"/>
  <c r="N261" i="34"/>
  <c r="N260" i="34" s="1"/>
  <c r="N286" i="34" s="1"/>
  <c r="R182" i="34"/>
  <c r="R181" i="34" s="1"/>
  <c r="Q309" i="34"/>
  <c r="Q230" i="34"/>
  <c r="Q306" i="34"/>
  <c r="Q472" i="34"/>
  <c r="Q426" i="34"/>
  <c r="Q395" i="34"/>
  <c r="L294" i="34"/>
  <c r="L321" i="34" s="1"/>
  <c r="N304" i="34"/>
  <c r="N268" i="34"/>
  <c r="N267" i="34" s="1"/>
  <c r="V226" i="34"/>
  <c r="V175" i="34"/>
  <c r="T164" i="34"/>
  <c r="T76" i="34"/>
  <c r="T111" i="34" s="1"/>
  <c r="T133" i="34" s="1"/>
  <c r="U34" i="34"/>
  <c r="R178" i="34"/>
  <c r="R171" i="34" s="1"/>
  <c r="R170" i="34" s="1"/>
  <c r="R191" i="34" s="1"/>
  <c r="R65" i="34"/>
  <c r="R100" i="34" s="1"/>
  <c r="R123" i="34" s="1"/>
  <c r="S44" i="34"/>
  <c r="W463" i="34"/>
  <c r="V462" i="34"/>
  <c r="V450" i="34" s="1"/>
  <c r="R153" i="34"/>
  <c r="S23" i="34"/>
  <c r="Q469" i="34"/>
  <c r="Q423" i="34"/>
  <c r="Q392" i="34"/>
  <c r="R40" i="34"/>
  <c r="R57" i="34" s="1"/>
  <c r="S41" i="34"/>
  <c r="R228" i="34"/>
  <c r="R227" i="34" s="1"/>
  <c r="R248" i="34" s="1"/>
  <c r="R210" i="34"/>
  <c r="J442" i="34"/>
  <c r="K441" i="34"/>
  <c r="V165" i="34"/>
  <c r="W35" i="34"/>
  <c r="U161" i="34"/>
  <c r="V31" i="34"/>
  <c r="X177" i="34"/>
  <c r="W176" i="34"/>
  <c r="S76" i="34"/>
  <c r="S111" i="34" s="1"/>
  <c r="S133" i="34" s="1"/>
  <c r="Q203" i="34"/>
  <c r="Q241" i="34" s="1"/>
  <c r="Q264" i="34" s="1"/>
  <c r="Q298" i="34" s="1"/>
  <c r="Q473" i="27"/>
  <c r="Q427" i="27"/>
  <c r="Q396" i="27"/>
  <c r="Q414" i="27"/>
  <c r="Q386" i="27"/>
  <c r="S164" i="27"/>
  <c r="T34" i="27"/>
  <c r="P207" i="27"/>
  <c r="P206" i="27" s="1"/>
  <c r="T183" i="27"/>
  <c r="U49" i="27"/>
  <c r="R147" i="27"/>
  <c r="R20" i="27"/>
  <c r="R19" i="27" s="1"/>
  <c r="R36" i="27" s="1"/>
  <c r="S21" i="27"/>
  <c r="S160" i="27"/>
  <c r="S88" i="27"/>
  <c r="T30" i="27"/>
  <c r="S158" i="27"/>
  <c r="S70" i="27"/>
  <c r="T28" i="27"/>
  <c r="R215" i="27"/>
  <c r="R253" i="27" s="1"/>
  <c r="R274" i="27" s="1"/>
  <c r="R309" i="27" s="1"/>
  <c r="P471" i="27"/>
  <c r="P425" i="27"/>
  <c r="P394" i="27"/>
  <c r="T187" i="27"/>
  <c r="U53" i="27"/>
  <c r="M412" i="27"/>
  <c r="M411" i="27" s="1"/>
  <c r="M410" i="27" s="1"/>
  <c r="M440" i="27" s="1"/>
  <c r="M384" i="27"/>
  <c r="M383" i="27" s="1"/>
  <c r="M382" i="27" s="1"/>
  <c r="M404" i="27" s="1"/>
  <c r="M295" i="27"/>
  <c r="R223" i="27"/>
  <c r="R222" i="27" s="1"/>
  <c r="R200" i="27"/>
  <c r="R239" i="27" s="1"/>
  <c r="R263" i="27" s="1"/>
  <c r="R297" i="27" s="1"/>
  <c r="P269" i="27"/>
  <c r="P245" i="27"/>
  <c r="P244" i="27" s="1"/>
  <c r="R470" i="27"/>
  <c r="R424" i="27"/>
  <c r="R393" i="27"/>
  <c r="Q209" i="27"/>
  <c r="Q207" i="27" s="1"/>
  <c r="Q206" i="27" s="1"/>
  <c r="R180" i="27"/>
  <c r="R67" i="27"/>
  <c r="R102" i="27" s="1"/>
  <c r="R125" i="27" s="1"/>
  <c r="S46" i="27"/>
  <c r="S168" i="27"/>
  <c r="R194" i="27"/>
  <c r="R220" i="27" s="1"/>
  <c r="R234" i="27" s="1"/>
  <c r="R258" i="27" s="1"/>
  <c r="R292" i="27" s="1"/>
  <c r="R380" i="27" s="1"/>
  <c r="R408" i="27" s="1"/>
  <c r="R448" i="27" s="1"/>
  <c r="R40" i="27"/>
  <c r="S41" i="27"/>
  <c r="R163" i="27"/>
  <c r="R75" i="27"/>
  <c r="R110" i="27" s="1"/>
  <c r="R132" i="27" s="1"/>
  <c r="S33" i="27"/>
  <c r="Q413" i="27"/>
  <c r="Q385" i="27"/>
  <c r="P472" i="27"/>
  <c r="P426" i="27"/>
  <c r="P395" i="27"/>
  <c r="R188" i="27"/>
  <c r="S54" i="27"/>
  <c r="Q198" i="27"/>
  <c r="Q146" i="27"/>
  <c r="Q145" i="27" s="1"/>
  <c r="Q166" i="27" s="1"/>
  <c r="N468" i="27"/>
  <c r="N467" i="27" s="1"/>
  <c r="N422" i="27"/>
  <c r="N421" i="27" s="1"/>
  <c r="N420" i="27" s="1"/>
  <c r="N391" i="27"/>
  <c r="N390" i="27" s="1"/>
  <c r="N389" i="27" s="1"/>
  <c r="N303" i="27"/>
  <c r="R155" i="27"/>
  <c r="R205" i="27" s="1"/>
  <c r="R243" i="27" s="1"/>
  <c r="R266" i="27" s="1"/>
  <c r="R300" i="27" s="1"/>
  <c r="S25" i="27"/>
  <c r="R105" i="27"/>
  <c r="R185" i="27"/>
  <c r="R229" i="27" s="1"/>
  <c r="R89" i="27"/>
  <c r="R87" i="27" s="1"/>
  <c r="R90" i="27" s="1"/>
  <c r="S51" i="27"/>
  <c r="U462" i="27"/>
  <c r="U450" i="27" s="1"/>
  <c r="V463" i="27"/>
  <c r="P166" i="27"/>
  <c r="Q195" i="27"/>
  <c r="Q221" i="27" s="1"/>
  <c r="Q235" i="27" s="1"/>
  <c r="Q259" i="27" s="1"/>
  <c r="Q293" i="27" s="1"/>
  <c r="Q381" i="27" s="1"/>
  <c r="Q409" i="27" s="1"/>
  <c r="Q449" i="27" s="1"/>
  <c r="R169" i="27"/>
  <c r="S161" i="27"/>
  <c r="T31" i="27"/>
  <c r="S174" i="27"/>
  <c r="S224" i="27" s="1"/>
  <c r="S86" i="27"/>
  <c r="S64" i="27"/>
  <c r="S99" i="27" s="1"/>
  <c r="S122" i="27" s="1"/>
  <c r="T43" i="27"/>
  <c r="O304" i="27"/>
  <c r="O268" i="27"/>
  <c r="O267" i="27" s="1"/>
  <c r="R190" i="27"/>
  <c r="S56" i="27"/>
  <c r="S172" i="27"/>
  <c r="T42" i="27"/>
  <c r="S63" i="27"/>
  <c r="R228" i="27"/>
  <c r="P230" i="27"/>
  <c r="Q157" i="27"/>
  <c r="Q156" i="27" s="1"/>
  <c r="O469" i="27"/>
  <c r="O423" i="27"/>
  <c r="O392" i="27"/>
  <c r="Q205" i="27"/>
  <c r="Q243" i="27" s="1"/>
  <c r="Q266" i="27" s="1"/>
  <c r="Q300" i="27" s="1"/>
  <c r="Q213" i="27"/>
  <c r="Q251" i="27" s="1"/>
  <c r="Q272" i="27" s="1"/>
  <c r="Q307" i="27" s="1"/>
  <c r="R208" i="27"/>
  <c r="P238" i="27"/>
  <c r="P197" i="27"/>
  <c r="P196" i="27" s="1"/>
  <c r="P216" i="27" s="1"/>
  <c r="Q60" i="27"/>
  <c r="Q83" i="27" s="1"/>
  <c r="Q95" i="27" s="1"/>
  <c r="Q118" i="27" s="1"/>
  <c r="R39" i="27"/>
  <c r="O245" i="27"/>
  <c r="O244" i="27" s="1"/>
  <c r="R63" i="27"/>
  <c r="Q203" i="27"/>
  <c r="Q241" i="27" s="1"/>
  <c r="Q264" i="27" s="1"/>
  <c r="Q298" i="27" s="1"/>
  <c r="Q246" i="27"/>
  <c r="Y226" i="27"/>
  <c r="Y240" i="27" s="1"/>
  <c r="Y175" i="27"/>
  <c r="Y201" i="27" s="1"/>
  <c r="D495" i="27"/>
  <c r="R189" i="27"/>
  <c r="R214" i="27" s="1"/>
  <c r="R252" i="27" s="1"/>
  <c r="R273" i="27" s="1"/>
  <c r="S55" i="27"/>
  <c r="O262" i="27"/>
  <c r="O237" i="27"/>
  <c r="O236" i="27" s="1"/>
  <c r="O254" i="27" s="1"/>
  <c r="N261" i="27"/>
  <c r="N260" i="27" s="1"/>
  <c r="N286" i="27" s="1"/>
  <c r="N296" i="27"/>
  <c r="S149" i="27"/>
  <c r="S85" i="27"/>
  <c r="T22" i="27"/>
  <c r="S162" i="27"/>
  <c r="S212" i="27" s="1"/>
  <c r="S250" i="27" s="1"/>
  <c r="S271" i="27" s="1"/>
  <c r="S74" i="27"/>
  <c r="S109" i="27" s="1"/>
  <c r="S131" i="27" s="1"/>
  <c r="T32" i="27"/>
  <c r="Q62" i="27"/>
  <c r="Q61" i="27" s="1"/>
  <c r="R178" i="27"/>
  <c r="R203" i="27" s="1"/>
  <c r="R241" i="27" s="1"/>
  <c r="R264" i="27" s="1"/>
  <c r="R298" i="27" s="1"/>
  <c r="R65" i="27"/>
  <c r="R100" i="27" s="1"/>
  <c r="R123" i="27" s="1"/>
  <c r="S44" i="27"/>
  <c r="R171" i="27"/>
  <c r="R170" i="27" s="1"/>
  <c r="Z226" i="27"/>
  <c r="Z240" i="27" s="1"/>
  <c r="Z175" i="27"/>
  <c r="Z201" i="27" s="1"/>
  <c r="Q129" i="27"/>
  <c r="Q128" i="27" s="1"/>
  <c r="Q127" i="27" s="1"/>
  <c r="Q104" i="27"/>
  <c r="Q103" i="27" s="1"/>
  <c r="T179" i="27"/>
  <c r="U45" i="27"/>
  <c r="O216" i="27"/>
  <c r="R186" i="27"/>
  <c r="R211" i="27" s="1"/>
  <c r="R249" i="27" s="1"/>
  <c r="S52" i="27"/>
  <c r="S73" i="27" s="1"/>
  <c r="S108" i="27" s="1"/>
  <c r="AU451" i="27"/>
  <c r="R414" i="27"/>
  <c r="R386" i="27"/>
  <c r="R159" i="27"/>
  <c r="R209" i="27" s="1"/>
  <c r="R71" i="27"/>
  <c r="R106" i="27" s="1"/>
  <c r="R130" i="27" s="1"/>
  <c r="S29" i="27"/>
  <c r="S27" i="27" s="1"/>
  <c r="S26" i="27" s="1"/>
  <c r="S153" i="27"/>
  <c r="T23" i="27"/>
  <c r="S154" i="27"/>
  <c r="S204" i="27" s="1"/>
  <c r="S242" i="27" s="1"/>
  <c r="S265" i="27" s="1"/>
  <c r="S299" i="27" s="1"/>
  <c r="T24" i="27"/>
  <c r="Q121" i="27"/>
  <c r="Q120" i="27" s="1"/>
  <c r="Q119" i="27" s="1"/>
  <c r="Q137" i="27" s="1"/>
  <c r="Q97" i="27"/>
  <c r="Q96" i="27" s="1"/>
  <c r="Q113" i="27" s="1"/>
  <c r="R184" i="27"/>
  <c r="S50" i="27"/>
  <c r="R48" i="27"/>
  <c r="R47" i="27" s="1"/>
  <c r="R59" i="27"/>
  <c r="R82" i="27" s="1"/>
  <c r="R94" i="27" s="1"/>
  <c r="R117" i="27" s="1"/>
  <c r="S38" i="27"/>
  <c r="P469" i="27"/>
  <c r="P423" i="27"/>
  <c r="P392" i="27"/>
  <c r="K441" i="27"/>
  <c r="J442" i="27"/>
  <c r="Q69" i="27"/>
  <c r="Q68" i="27" s="1"/>
  <c r="S66" i="27"/>
  <c r="S101" i="27" s="1"/>
  <c r="S124" i="27" s="1"/>
  <c r="S165" i="27"/>
  <c r="S77" i="27"/>
  <c r="S112" i="27" s="1"/>
  <c r="S134" i="27" s="1"/>
  <c r="T35" i="27"/>
  <c r="Q308" i="27"/>
  <c r="Q227" i="27"/>
  <c r="Q248" i="27" s="1"/>
  <c r="R98" i="26"/>
  <c r="Q473" i="26"/>
  <c r="Q427" i="26"/>
  <c r="Q396" i="26"/>
  <c r="U240" i="26"/>
  <c r="R41" i="26"/>
  <c r="Q40" i="26"/>
  <c r="Q57" i="26" s="1"/>
  <c r="S165" i="26"/>
  <c r="T35" i="26"/>
  <c r="Q105" i="26"/>
  <c r="Q69" i="26"/>
  <c r="Q68" i="26" s="1"/>
  <c r="O472" i="26"/>
  <c r="O426" i="26"/>
  <c r="O395" i="26"/>
  <c r="M412" i="26"/>
  <c r="M411" i="26" s="1"/>
  <c r="M410" i="26" s="1"/>
  <c r="M384" i="26"/>
  <c r="M383" i="26" s="1"/>
  <c r="M382" i="26" s="1"/>
  <c r="M295" i="26"/>
  <c r="P414" i="26"/>
  <c r="P386" i="26"/>
  <c r="P413" i="26"/>
  <c r="P385" i="26"/>
  <c r="K441" i="26"/>
  <c r="J442" i="26"/>
  <c r="R163" i="26"/>
  <c r="R75" i="26"/>
  <c r="R110" i="26" s="1"/>
  <c r="R132" i="26" s="1"/>
  <c r="S33" i="26"/>
  <c r="R153" i="26"/>
  <c r="S23" i="26"/>
  <c r="Q90" i="26"/>
  <c r="P415" i="26"/>
  <c r="P387" i="26"/>
  <c r="N304" i="26"/>
  <c r="N268" i="26"/>
  <c r="N267" i="26" s="1"/>
  <c r="V225" i="26"/>
  <c r="V202" i="26"/>
  <c r="V150" i="26"/>
  <c r="V201" i="26" s="1"/>
  <c r="P238" i="26"/>
  <c r="P197" i="26"/>
  <c r="P196" i="26" s="1"/>
  <c r="Q208" i="26"/>
  <c r="Q157" i="26"/>
  <c r="Q156" i="26" s="1"/>
  <c r="Q198" i="26"/>
  <c r="Q146" i="26"/>
  <c r="Q145" i="26" s="1"/>
  <c r="R162" i="26"/>
  <c r="R74" i="26"/>
  <c r="R109" i="26" s="1"/>
  <c r="R131" i="26" s="1"/>
  <c r="S32" i="26"/>
  <c r="P230" i="26"/>
  <c r="R184" i="26"/>
  <c r="S50" i="26"/>
  <c r="R187" i="26"/>
  <c r="S53" i="26"/>
  <c r="Q223" i="26"/>
  <c r="Q222" i="26" s="1"/>
  <c r="Q200" i="26"/>
  <c r="Q239" i="26" s="1"/>
  <c r="Q263" i="26" s="1"/>
  <c r="Q297" i="26" s="1"/>
  <c r="R179" i="26"/>
  <c r="S45" i="26"/>
  <c r="R66" i="26"/>
  <c r="R101" i="26" s="1"/>
  <c r="R124" i="26" s="1"/>
  <c r="R59" i="26"/>
  <c r="R82" i="26" s="1"/>
  <c r="R94" i="26" s="1"/>
  <c r="R117" i="26" s="1"/>
  <c r="S38" i="26"/>
  <c r="X152" i="26"/>
  <c r="W151" i="26"/>
  <c r="P247" i="26"/>
  <c r="P270" i="26" s="1"/>
  <c r="P305" i="26" s="1"/>
  <c r="V462" i="26"/>
  <c r="V450" i="26" s="1"/>
  <c r="W463" i="26"/>
  <c r="O262" i="26"/>
  <c r="O237" i="26"/>
  <c r="O236" i="26" s="1"/>
  <c r="L302" i="26"/>
  <c r="L321" i="26" s="1"/>
  <c r="R190" i="26"/>
  <c r="R215" i="26" s="1"/>
  <c r="R253" i="26" s="1"/>
  <c r="R274" i="26" s="1"/>
  <c r="R309" i="26" s="1"/>
  <c r="S56" i="26"/>
  <c r="Q213" i="26"/>
  <c r="Q251" i="26" s="1"/>
  <c r="Q272" i="26" s="1"/>
  <c r="Q307" i="26" s="1"/>
  <c r="Q60" i="26"/>
  <c r="Q83" i="26" s="1"/>
  <c r="Q95" i="26" s="1"/>
  <c r="Q118" i="26" s="1"/>
  <c r="R39" i="26"/>
  <c r="L404" i="26"/>
  <c r="R180" i="26"/>
  <c r="R67" i="26"/>
  <c r="R102" i="26" s="1"/>
  <c r="R125" i="26" s="1"/>
  <c r="S46" i="26"/>
  <c r="R160" i="26"/>
  <c r="R72" i="26"/>
  <c r="R107" i="26" s="1"/>
  <c r="R88" i="26"/>
  <c r="R87" i="26" s="1"/>
  <c r="S30" i="26"/>
  <c r="Q470" i="26"/>
  <c r="Q424" i="26"/>
  <c r="Q393" i="26"/>
  <c r="V226" i="26"/>
  <c r="V175" i="26"/>
  <c r="R154" i="26"/>
  <c r="R204" i="26" s="1"/>
  <c r="R242" i="26" s="1"/>
  <c r="R265" i="26" s="1"/>
  <c r="R299" i="26" s="1"/>
  <c r="S24" i="26"/>
  <c r="R178" i="26"/>
  <c r="S44" i="26"/>
  <c r="R65" i="26"/>
  <c r="R100" i="26" s="1"/>
  <c r="R123" i="26" s="1"/>
  <c r="L440" i="26"/>
  <c r="S172" i="26"/>
  <c r="T42" i="26"/>
  <c r="S168" i="26"/>
  <c r="R194" i="26"/>
  <c r="R220" i="26" s="1"/>
  <c r="R234" i="26" s="1"/>
  <c r="R258" i="26" s="1"/>
  <c r="R292" i="26" s="1"/>
  <c r="R380" i="26" s="1"/>
  <c r="R408" i="26" s="1"/>
  <c r="R448" i="26" s="1"/>
  <c r="R183" i="26"/>
  <c r="R48" i="26"/>
  <c r="R47" i="26" s="1"/>
  <c r="S49" i="26"/>
  <c r="P308" i="26"/>
  <c r="R159" i="26"/>
  <c r="R209" i="26" s="1"/>
  <c r="R71" i="26"/>
  <c r="S29" i="26"/>
  <c r="P471" i="26"/>
  <c r="P425" i="26"/>
  <c r="P394" i="26"/>
  <c r="R164" i="26"/>
  <c r="R214" i="26" s="1"/>
  <c r="R252" i="26" s="1"/>
  <c r="R273" i="26" s="1"/>
  <c r="R76" i="26"/>
  <c r="R111" i="26" s="1"/>
  <c r="R133" i="26" s="1"/>
  <c r="S34" i="26"/>
  <c r="X177" i="26"/>
  <c r="W176" i="26"/>
  <c r="Q414" i="26"/>
  <c r="Q386" i="26"/>
  <c r="R189" i="26"/>
  <c r="S55" i="26"/>
  <c r="Q62" i="26"/>
  <c r="Q61" i="26" s="1"/>
  <c r="Q78" i="26" s="1"/>
  <c r="S174" i="26"/>
  <c r="S224" i="26" s="1"/>
  <c r="T43" i="26"/>
  <c r="S86" i="26"/>
  <c r="P137" i="26"/>
  <c r="P78" i="26"/>
  <c r="AS451" i="26"/>
  <c r="R188" i="26"/>
  <c r="S54" i="26"/>
  <c r="M468" i="26"/>
  <c r="M467" i="26" s="1"/>
  <c r="M485" i="26" s="1"/>
  <c r="M422" i="26"/>
  <c r="M421" i="26" s="1"/>
  <c r="M420" i="26" s="1"/>
  <c r="M391" i="26"/>
  <c r="M390" i="26" s="1"/>
  <c r="M389" i="26" s="1"/>
  <c r="M303" i="26"/>
  <c r="L485" i="26"/>
  <c r="Q97" i="26"/>
  <c r="Q96" i="26" s="1"/>
  <c r="Q121" i="26"/>
  <c r="Q120" i="26" s="1"/>
  <c r="Q119" i="26" s="1"/>
  <c r="R171" i="26"/>
  <c r="R170" i="26" s="1"/>
  <c r="R186" i="26"/>
  <c r="R211" i="26" s="1"/>
  <c r="R249" i="26" s="1"/>
  <c r="S52" i="26"/>
  <c r="Q182" i="26"/>
  <c r="Q181" i="26" s="1"/>
  <c r="Q191" i="26" s="1"/>
  <c r="Q210" i="26"/>
  <c r="Q228" i="26"/>
  <c r="Q227" i="26" s="1"/>
  <c r="Q248" i="26" s="1"/>
  <c r="Q308" i="26"/>
  <c r="O269" i="26"/>
  <c r="O245" i="26"/>
  <c r="O244" i="26" s="1"/>
  <c r="S161" i="26"/>
  <c r="T31" i="26"/>
  <c r="R185" i="26"/>
  <c r="R229" i="26" s="1"/>
  <c r="S51" i="26"/>
  <c r="R89" i="26"/>
  <c r="Q195" i="26"/>
  <c r="Q221" i="26" s="1"/>
  <c r="Q235" i="26" s="1"/>
  <c r="Q259" i="26" s="1"/>
  <c r="Q293" i="26" s="1"/>
  <c r="Q381" i="26" s="1"/>
  <c r="Q409" i="26" s="1"/>
  <c r="Q449" i="26" s="1"/>
  <c r="R169" i="26"/>
  <c r="P207" i="26"/>
  <c r="P206" i="26" s="1"/>
  <c r="P246" i="26"/>
  <c r="R155" i="26"/>
  <c r="R205" i="26" s="1"/>
  <c r="R243" i="26" s="1"/>
  <c r="R266" i="26" s="1"/>
  <c r="R300" i="26" s="1"/>
  <c r="S25" i="26"/>
  <c r="P104" i="26"/>
  <c r="P103" i="26" s="1"/>
  <c r="P113" i="26" s="1"/>
  <c r="P129" i="26"/>
  <c r="P128" i="26" s="1"/>
  <c r="P127" i="26" s="1"/>
  <c r="N296" i="26"/>
  <c r="N261" i="26"/>
  <c r="N260" i="26" s="1"/>
  <c r="N286" i="26" s="1"/>
  <c r="R158" i="26"/>
  <c r="R70" i="26"/>
  <c r="R27" i="26"/>
  <c r="R26" i="26" s="1"/>
  <c r="S28" i="26"/>
  <c r="R147" i="26"/>
  <c r="R20" i="26"/>
  <c r="R19" i="26" s="1"/>
  <c r="S21" i="26"/>
  <c r="R73" i="26"/>
  <c r="R108" i="26" s="1"/>
  <c r="R149" i="26"/>
  <c r="R85" i="26"/>
  <c r="R84" i="26" s="1"/>
  <c r="R90" i="26" s="1"/>
  <c r="S22" i="26"/>
  <c r="Q205" i="26"/>
  <c r="Q243" i="26" s="1"/>
  <c r="Q266" i="26" s="1"/>
  <c r="Q300" i="26" s="1"/>
  <c r="Q471" i="25"/>
  <c r="Q425" i="25"/>
  <c r="Q394" i="25"/>
  <c r="Q469" i="25"/>
  <c r="Q423" i="25"/>
  <c r="Q392" i="25"/>
  <c r="Q415" i="25"/>
  <c r="Q387" i="25"/>
  <c r="M384" i="25"/>
  <c r="M383" i="25" s="1"/>
  <c r="M382" i="25" s="1"/>
  <c r="M404" i="25" s="1"/>
  <c r="M412" i="25"/>
  <c r="M411" i="25" s="1"/>
  <c r="M410" i="25" s="1"/>
  <c r="M440" i="25" s="1"/>
  <c r="M295" i="25"/>
  <c r="M294" i="25" s="1"/>
  <c r="M321" i="25" s="1"/>
  <c r="O304" i="25"/>
  <c r="O268" i="25"/>
  <c r="O267" i="25" s="1"/>
  <c r="S163" i="25"/>
  <c r="T33" i="25"/>
  <c r="W226" i="25"/>
  <c r="W175" i="25"/>
  <c r="Q470" i="25"/>
  <c r="Q424" i="25"/>
  <c r="Q393" i="25"/>
  <c r="S160" i="25"/>
  <c r="S88" i="25"/>
  <c r="T30" i="25"/>
  <c r="R180" i="25"/>
  <c r="R205" i="25" s="1"/>
  <c r="R243" i="25" s="1"/>
  <c r="R266" i="25" s="1"/>
  <c r="R300" i="25" s="1"/>
  <c r="S46" i="25"/>
  <c r="R67" i="25"/>
  <c r="R102" i="25" s="1"/>
  <c r="R125" i="25" s="1"/>
  <c r="N412" i="25"/>
  <c r="N411" i="25" s="1"/>
  <c r="N410" i="25" s="1"/>
  <c r="N440" i="25" s="1"/>
  <c r="N384" i="25"/>
  <c r="N383" i="25" s="1"/>
  <c r="N382" i="25" s="1"/>
  <c r="N404" i="25" s="1"/>
  <c r="N295" i="25"/>
  <c r="N294" i="25" s="1"/>
  <c r="N468" i="25"/>
  <c r="N467" i="25" s="1"/>
  <c r="N422" i="25"/>
  <c r="N421" i="25" s="1"/>
  <c r="N420" i="25" s="1"/>
  <c r="N391" i="25"/>
  <c r="N390" i="25" s="1"/>
  <c r="N389" i="25" s="1"/>
  <c r="N303" i="25"/>
  <c r="S190" i="25"/>
  <c r="S215" i="25" s="1"/>
  <c r="S253" i="25" s="1"/>
  <c r="S274" i="25" s="1"/>
  <c r="S309" i="25" s="1"/>
  <c r="T56" i="25"/>
  <c r="S77" i="25"/>
  <c r="S112" i="25" s="1"/>
  <c r="S134" i="25" s="1"/>
  <c r="S154" i="25"/>
  <c r="T24" i="25"/>
  <c r="U174" i="25"/>
  <c r="U224" i="25" s="1"/>
  <c r="U86" i="25"/>
  <c r="V43" i="25"/>
  <c r="V240" i="25"/>
  <c r="P191" i="25"/>
  <c r="R189" i="25"/>
  <c r="S55" i="25"/>
  <c r="Y177" i="25"/>
  <c r="X176" i="25"/>
  <c r="R161" i="25"/>
  <c r="R211" i="25" s="1"/>
  <c r="R249" i="25" s="1"/>
  <c r="R73" i="25"/>
  <c r="R108" i="25" s="1"/>
  <c r="S31" i="25"/>
  <c r="N286" i="25"/>
  <c r="Q59" i="25"/>
  <c r="Q82" i="25" s="1"/>
  <c r="Q94" i="25" s="1"/>
  <c r="Q117" i="25" s="1"/>
  <c r="R38" i="25"/>
  <c r="Q414" i="25"/>
  <c r="Q386" i="25"/>
  <c r="S183" i="25"/>
  <c r="T49" i="25"/>
  <c r="R309" i="25"/>
  <c r="R204" i="25"/>
  <c r="R242" i="25" s="1"/>
  <c r="R265" i="25" s="1"/>
  <c r="R299" i="25" s="1"/>
  <c r="Q157" i="25"/>
  <c r="Q156" i="25" s="1"/>
  <c r="S147" i="25"/>
  <c r="T21" i="25"/>
  <c r="V462" i="25"/>
  <c r="V450" i="25" s="1"/>
  <c r="W463" i="25"/>
  <c r="P121" i="25"/>
  <c r="P120" i="25" s="1"/>
  <c r="P119" i="25" s="1"/>
  <c r="P137" i="25" s="1"/>
  <c r="P97" i="25"/>
  <c r="P96" i="25" s="1"/>
  <c r="P113" i="25" s="1"/>
  <c r="O262" i="25"/>
  <c r="O237" i="25"/>
  <c r="O236" i="25" s="1"/>
  <c r="O254" i="25" s="1"/>
  <c r="Q207" i="25"/>
  <c r="Q206" i="25" s="1"/>
  <c r="Q246" i="25"/>
  <c r="R179" i="25"/>
  <c r="R66" i="25"/>
  <c r="R101" i="25" s="1"/>
  <c r="R124" i="25" s="1"/>
  <c r="S45" i="25"/>
  <c r="R178" i="25"/>
  <c r="R65" i="25"/>
  <c r="R100" i="25" s="1"/>
  <c r="R123" i="25" s="1"/>
  <c r="S44" i="25"/>
  <c r="P413" i="25"/>
  <c r="P385" i="25"/>
  <c r="R228" i="25"/>
  <c r="Q166" i="25"/>
  <c r="Q60" i="25"/>
  <c r="Q83" i="25" s="1"/>
  <c r="Q95" i="25" s="1"/>
  <c r="Q118" i="25" s="1"/>
  <c r="R39" i="25"/>
  <c r="R185" i="25"/>
  <c r="R229" i="25" s="1"/>
  <c r="R89" i="25"/>
  <c r="R87" i="25" s="1"/>
  <c r="S51" i="25"/>
  <c r="S158" i="25"/>
  <c r="S70" i="25"/>
  <c r="T28" i="25"/>
  <c r="S27" i="25"/>
  <c r="S26" i="25" s="1"/>
  <c r="P230" i="25"/>
  <c r="S159" i="25"/>
  <c r="S71" i="25"/>
  <c r="T29" i="25"/>
  <c r="R184" i="25"/>
  <c r="R182" i="25" s="1"/>
  <c r="R181" i="25" s="1"/>
  <c r="S50" i="25"/>
  <c r="R188" i="25"/>
  <c r="R213" i="25" s="1"/>
  <c r="R251" i="25" s="1"/>
  <c r="R272" i="25" s="1"/>
  <c r="R307" i="25" s="1"/>
  <c r="S54" i="25"/>
  <c r="S162" i="25"/>
  <c r="T32" i="25"/>
  <c r="R149" i="25"/>
  <c r="R146" i="25" s="1"/>
  <c r="R145" i="25" s="1"/>
  <c r="R166" i="25" s="1"/>
  <c r="R85" i="25"/>
  <c r="R84" i="25" s="1"/>
  <c r="S22" i="25"/>
  <c r="S20" i="25" s="1"/>
  <c r="S19" i="25" s="1"/>
  <c r="S36" i="25" s="1"/>
  <c r="R64" i="25"/>
  <c r="R99" i="25" s="1"/>
  <c r="R122" i="25" s="1"/>
  <c r="P247" i="25"/>
  <c r="P270" i="25" s="1"/>
  <c r="P305" i="25" s="1"/>
  <c r="Q198" i="25"/>
  <c r="P238" i="25"/>
  <c r="P197" i="25"/>
  <c r="P196" i="25" s="1"/>
  <c r="P216" i="25" s="1"/>
  <c r="S186" i="25"/>
  <c r="T52" i="25"/>
  <c r="R40" i="25"/>
  <c r="R57" i="25" s="1"/>
  <c r="S41" i="25"/>
  <c r="R168" i="25"/>
  <c r="Q194" i="25"/>
  <c r="Q220" i="25" s="1"/>
  <c r="Q234" i="25" s="1"/>
  <c r="Q258" i="25" s="1"/>
  <c r="Q292" i="25" s="1"/>
  <c r="Q380" i="25" s="1"/>
  <c r="Q408" i="25" s="1"/>
  <c r="Q448" i="25" s="1"/>
  <c r="X151" i="25"/>
  <c r="Y152" i="25"/>
  <c r="R27" i="25"/>
  <c r="R26" i="25" s="1"/>
  <c r="R36" i="25" s="1"/>
  <c r="R172" i="25"/>
  <c r="R198" i="25" s="1"/>
  <c r="S42" i="25"/>
  <c r="R63" i="25"/>
  <c r="R106" i="25"/>
  <c r="R130" i="25" s="1"/>
  <c r="Q90" i="25"/>
  <c r="S164" i="25"/>
  <c r="S76" i="25"/>
  <c r="S111" i="25" s="1"/>
  <c r="S133" i="25" s="1"/>
  <c r="T34" i="25"/>
  <c r="R153" i="25"/>
  <c r="S23" i="25"/>
  <c r="U165" i="25"/>
  <c r="V35" i="25"/>
  <c r="Q57" i="25"/>
  <c r="W225" i="25"/>
  <c r="W202" i="25"/>
  <c r="W240" i="25" s="1"/>
  <c r="W150" i="25"/>
  <c r="W201" i="25" s="1"/>
  <c r="Q69" i="25"/>
  <c r="Q68" i="25" s="1"/>
  <c r="R105" i="25"/>
  <c r="R69" i="25"/>
  <c r="AU451" i="25"/>
  <c r="Q98" i="25"/>
  <c r="Q62" i="25"/>
  <c r="Q61" i="25" s="1"/>
  <c r="Q78" i="25" s="1"/>
  <c r="R209" i="25"/>
  <c r="Q182" i="25"/>
  <c r="Q181" i="25" s="1"/>
  <c r="Q223" i="25"/>
  <c r="Q222" i="25" s="1"/>
  <c r="Q230" i="25" s="1"/>
  <c r="Q200" i="25"/>
  <c r="Q239" i="25" s="1"/>
  <c r="Q263" i="25" s="1"/>
  <c r="Q297" i="25" s="1"/>
  <c r="Q473" i="25"/>
  <c r="Q427" i="25"/>
  <c r="Q396" i="25"/>
  <c r="R76" i="25"/>
  <c r="R111" i="25" s="1"/>
  <c r="R133" i="25" s="1"/>
  <c r="P269" i="25"/>
  <c r="P245" i="25"/>
  <c r="P244" i="25" s="1"/>
  <c r="Q104" i="25"/>
  <c r="Q103" i="25" s="1"/>
  <c r="Q129" i="25"/>
  <c r="Q128" i="25" s="1"/>
  <c r="Q127" i="25" s="1"/>
  <c r="R208" i="25"/>
  <c r="R157" i="25"/>
  <c r="R156" i="25" s="1"/>
  <c r="Q191" i="25"/>
  <c r="Q308" i="25"/>
  <c r="AS459" i="25"/>
  <c r="Q195" i="25"/>
  <c r="Q221" i="25" s="1"/>
  <c r="Q235" i="25" s="1"/>
  <c r="Q259" i="25" s="1"/>
  <c r="Q293" i="25" s="1"/>
  <c r="Q381" i="25" s="1"/>
  <c r="Q409" i="25" s="1"/>
  <c r="Q449" i="25" s="1"/>
  <c r="R169" i="25"/>
  <c r="S155" i="25"/>
  <c r="T25" i="25"/>
  <c r="R214" i="25"/>
  <c r="R252" i="25" s="1"/>
  <c r="R273" i="25" s="1"/>
  <c r="P472" i="25"/>
  <c r="P426" i="25"/>
  <c r="P395" i="25"/>
  <c r="R187" i="25"/>
  <c r="R212" i="25" s="1"/>
  <c r="R250" i="25" s="1"/>
  <c r="R271" i="25" s="1"/>
  <c r="R306" i="25" s="1"/>
  <c r="S53" i="25"/>
  <c r="S74" i="25" s="1"/>
  <c r="S109" i="25" s="1"/>
  <c r="S131" i="25" s="1"/>
  <c r="K441" i="25"/>
  <c r="J442" i="25"/>
  <c r="Q308" i="24"/>
  <c r="P262" i="24"/>
  <c r="P237" i="24"/>
  <c r="P236" i="24" s="1"/>
  <c r="N412" i="24"/>
  <c r="N411" i="24" s="1"/>
  <c r="N410" i="24" s="1"/>
  <c r="N384" i="24"/>
  <c r="N383" i="24" s="1"/>
  <c r="N382" i="24" s="1"/>
  <c r="N295" i="24"/>
  <c r="T183" i="24"/>
  <c r="U49" i="24"/>
  <c r="X152" i="24"/>
  <c r="W151" i="24"/>
  <c r="U240" i="24"/>
  <c r="S160" i="24"/>
  <c r="S88" i="24"/>
  <c r="T30" i="24"/>
  <c r="Q211" i="24"/>
  <c r="Q249" i="24" s="1"/>
  <c r="Q223" i="24"/>
  <c r="Q222" i="24" s="1"/>
  <c r="Q200" i="24"/>
  <c r="Q239" i="24" s="1"/>
  <c r="Q263" i="24" s="1"/>
  <c r="Q297" i="24" s="1"/>
  <c r="P472" i="24"/>
  <c r="P426" i="24"/>
  <c r="P395" i="24"/>
  <c r="S172" i="24"/>
  <c r="S63" i="24"/>
  <c r="T42" i="24"/>
  <c r="Q473" i="24"/>
  <c r="Q427" i="24"/>
  <c r="Q396" i="24"/>
  <c r="R470" i="24"/>
  <c r="R424" i="24"/>
  <c r="R393" i="24"/>
  <c r="S147" i="24"/>
  <c r="T21" i="24"/>
  <c r="Q194" i="24"/>
  <c r="Q220" i="24" s="1"/>
  <c r="Q234" i="24" s="1"/>
  <c r="Q258" i="24" s="1"/>
  <c r="Q292" i="24" s="1"/>
  <c r="Q380" i="24" s="1"/>
  <c r="Q408" i="24" s="1"/>
  <c r="Q448" i="24" s="1"/>
  <c r="R168" i="24"/>
  <c r="O469" i="24"/>
  <c r="O423" i="24"/>
  <c r="O392" i="24"/>
  <c r="N468" i="24"/>
  <c r="N467" i="24" s="1"/>
  <c r="N485" i="24" s="1"/>
  <c r="N422" i="24"/>
  <c r="N421" i="24" s="1"/>
  <c r="N420" i="24" s="1"/>
  <c r="N391" i="24"/>
  <c r="N390" i="24" s="1"/>
  <c r="N389" i="24" s="1"/>
  <c r="N303" i="24"/>
  <c r="N302" i="24" s="1"/>
  <c r="R153" i="24"/>
  <c r="S23" i="24"/>
  <c r="R98" i="24"/>
  <c r="AS459" i="24"/>
  <c r="S165" i="24"/>
  <c r="T35" i="24"/>
  <c r="P415" i="24"/>
  <c r="P387" i="24"/>
  <c r="R180" i="24"/>
  <c r="S46" i="24"/>
  <c r="R67" i="24"/>
  <c r="R102" i="24" s="1"/>
  <c r="R125" i="24" s="1"/>
  <c r="T179" i="24"/>
  <c r="U45" i="24"/>
  <c r="L321" i="24"/>
  <c r="Q195" i="24"/>
  <c r="Q221" i="24" s="1"/>
  <c r="Q235" i="24" s="1"/>
  <c r="Q259" i="24" s="1"/>
  <c r="Q293" i="24" s="1"/>
  <c r="Q381" i="24" s="1"/>
  <c r="Q409" i="24" s="1"/>
  <c r="Q449" i="24" s="1"/>
  <c r="R169" i="24"/>
  <c r="Q203" i="24"/>
  <c r="Q241" i="24" s="1"/>
  <c r="Q264" i="24" s="1"/>
  <c r="Q298" i="24" s="1"/>
  <c r="K441" i="24"/>
  <c r="J442" i="24"/>
  <c r="Q166" i="24"/>
  <c r="P269" i="24"/>
  <c r="P245" i="24"/>
  <c r="P244" i="24" s="1"/>
  <c r="V226" i="24"/>
  <c r="V175" i="24"/>
  <c r="R198" i="24"/>
  <c r="S158" i="24"/>
  <c r="S70" i="24"/>
  <c r="T28" i="24"/>
  <c r="R185" i="24"/>
  <c r="R229" i="24" s="1"/>
  <c r="R89" i="24"/>
  <c r="R87" i="24" s="1"/>
  <c r="S51" i="24"/>
  <c r="S72" i="24" s="1"/>
  <c r="S107" i="24" s="1"/>
  <c r="Q210" i="24"/>
  <c r="S174" i="24"/>
  <c r="S224" i="24" s="1"/>
  <c r="S86" i="24"/>
  <c r="T43" i="24"/>
  <c r="R178" i="24"/>
  <c r="R171" i="24" s="1"/>
  <c r="R170" i="24" s="1"/>
  <c r="S44" i="24"/>
  <c r="R65" i="24"/>
  <c r="R100" i="24" s="1"/>
  <c r="R123" i="24" s="1"/>
  <c r="R189" i="24"/>
  <c r="R214" i="24" s="1"/>
  <c r="R252" i="24" s="1"/>
  <c r="R273" i="24" s="1"/>
  <c r="S55" i="24"/>
  <c r="R228" i="24"/>
  <c r="T38" i="24"/>
  <c r="S59" i="24"/>
  <c r="S82" i="24" s="1"/>
  <c r="S94" i="24" s="1"/>
  <c r="S117" i="24" s="1"/>
  <c r="P137" i="24"/>
  <c r="Q238" i="24"/>
  <c r="X177" i="24"/>
  <c r="W176" i="24"/>
  <c r="V462" i="24"/>
  <c r="V450" i="24" s="1"/>
  <c r="W463" i="24"/>
  <c r="M302" i="24"/>
  <c r="M321" i="24" s="1"/>
  <c r="Q227" i="24"/>
  <c r="Q248" i="24" s="1"/>
  <c r="R184" i="24"/>
  <c r="S50" i="24"/>
  <c r="R48" i="24"/>
  <c r="R47" i="24" s="1"/>
  <c r="S159" i="24"/>
  <c r="S71" i="24"/>
  <c r="T29" i="24"/>
  <c r="Q62" i="24"/>
  <c r="Q61" i="24" s="1"/>
  <c r="O304" i="24"/>
  <c r="O268" i="24"/>
  <c r="O267" i="24" s="1"/>
  <c r="P113" i="24"/>
  <c r="R186" i="24"/>
  <c r="S52" i="24"/>
  <c r="Q60" i="24"/>
  <c r="Q83" i="24" s="1"/>
  <c r="Q95" i="24" s="1"/>
  <c r="Q118" i="24" s="1"/>
  <c r="R39" i="24"/>
  <c r="R105" i="24"/>
  <c r="Q129" i="24"/>
  <c r="Q128" i="24" s="1"/>
  <c r="Q127" i="24" s="1"/>
  <c r="Q104" i="24"/>
  <c r="Q103" i="24" s="1"/>
  <c r="R155" i="24"/>
  <c r="R205" i="24" s="1"/>
  <c r="R243" i="24" s="1"/>
  <c r="R266" i="24" s="1"/>
  <c r="R300" i="24" s="1"/>
  <c r="S25" i="24"/>
  <c r="Q182" i="24"/>
  <c r="Q181" i="24" s="1"/>
  <c r="Q191" i="24" s="1"/>
  <c r="P413" i="24"/>
  <c r="P385" i="24"/>
  <c r="R71" i="24"/>
  <c r="R106" i="24" s="1"/>
  <c r="R130" i="24" s="1"/>
  <c r="AU451" i="24"/>
  <c r="Q97" i="24"/>
  <c r="Q96" i="24" s="1"/>
  <c r="Q121" i="24"/>
  <c r="Q120" i="24" s="1"/>
  <c r="Q119" i="24" s="1"/>
  <c r="S154" i="24"/>
  <c r="S204" i="24" s="1"/>
  <c r="S242" i="24" s="1"/>
  <c r="S265" i="24" s="1"/>
  <c r="S299" i="24" s="1"/>
  <c r="T24" i="24"/>
  <c r="S163" i="24"/>
  <c r="S213" i="24" s="1"/>
  <c r="S251" i="24" s="1"/>
  <c r="S272" i="24" s="1"/>
  <c r="T33" i="24"/>
  <c r="S75" i="24"/>
  <c r="S110" i="24" s="1"/>
  <c r="S132" i="24" s="1"/>
  <c r="R190" i="24"/>
  <c r="R215" i="24" s="1"/>
  <c r="R253" i="24" s="1"/>
  <c r="R274" i="24" s="1"/>
  <c r="R309" i="24" s="1"/>
  <c r="S56" i="24"/>
  <c r="Q246" i="24"/>
  <c r="O296" i="24"/>
  <c r="O261" i="24"/>
  <c r="O260" i="24" s="1"/>
  <c r="O286" i="24" s="1"/>
  <c r="R208" i="24"/>
  <c r="Q68" i="24"/>
  <c r="Q415" i="24"/>
  <c r="Q387" i="24"/>
  <c r="M404" i="24"/>
  <c r="R209" i="24"/>
  <c r="Q40" i="24"/>
  <c r="Q57" i="24" s="1"/>
  <c r="R41" i="24"/>
  <c r="R161" i="24"/>
  <c r="R211" i="24" s="1"/>
  <c r="R249" i="24" s="1"/>
  <c r="S31" i="24"/>
  <c r="S27" i="24" s="1"/>
  <c r="S26" i="24" s="1"/>
  <c r="R73" i="24"/>
  <c r="R108" i="24" s="1"/>
  <c r="R149" i="24"/>
  <c r="R85" i="24"/>
  <c r="R84" i="24" s="1"/>
  <c r="S22" i="24"/>
  <c r="S20" i="24" s="1"/>
  <c r="S19" i="24" s="1"/>
  <c r="S36" i="24" s="1"/>
  <c r="R414" i="24"/>
  <c r="R386" i="24"/>
  <c r="P216" i="24"/>
  <c r="S162" i="24"/>
  <c r="S212" i="24" s="1"/>
  <c r="S250" i="24" s="1"/>
  <c r="S271" i="24" s="1"/>
  <c r="S306" i="24" s="1"/>
  <c r="S74" i="24"/>
  <c r="S109" i="24" s="1"/>
  <c r="S131" i="24" s="1"/>
  <c r="T32" i="24"/>
  <c r="S164" i="24"/>
  <c r="S76" i="24"/>
  <c r="S111" i="24" s="1"/>
  <c r="S133" i="24" s="1"/>
  <c r="T34" i="24"/>
  <c r="M485" i="24"/>
  <c r="Q209" i="24"/>
  <c r="Q247" i="24" s="1"/>
  <c r="Q270" i="24" s="1"/>
  <c r="Q305" i="24" s="1"/>
  <c r="V188" i="24"/>
  <c r="W54" i="24"/>
  <c r="T187" i="24"/>
  <c r="U53" i="24"/>
  <c r="M440" i="24"/>
  <c r="V225" i="24"/>
  <c r="V202" i="24"/>
  <c r="V240" i="24" s="1"/>
  <c r="V150" i="24"/>
  <c r="V201" i="24" s="1"/>
  <c r="Q471" i="24"/>
  <c r="Q425" i="24"/>
  <c r="Q394" i="24"/>
  <c r="U201" i="24"/>
  <c r="Q90" i="24"/>
  <c r="R307" i="24"/>
  <c r="H175" i="43"/>
  <c r="H224" i="43" s="1"/>
  <c r="G485" i="43"/>
  <c r="G398" i="43"/>
  <c r="G397" i="43" s="1"/>
  <c r="G389" i="43" s="1"/>
  <c r="G404" i="43" s="1"/>
  <c r="G419" i="43"/>
  <c r="G416" i="43" s="1"/>
  <c r="G410" i="43" s="1"/>
  <c r="G440" i="43" s="1"/>
  <c r="K474" i="43"/>
  <c r="F224" i="43"/>
  <c r="H182" i="43"/>
  <c r="H181" i="43" s="1"/>
  <c r="F171" i="43"/>
  <c r="F170" i="43" s="1"/>
  <c r="F191" i="43" s="1"/>
  <c r="S474" i="43"/>
  <c r="H386" i="43"/>
  <c r="Q474" i="43"/>
  <c r="Z474" i="43"/>
  <c r="U474" i="43"/>
  <c r="Y474" i="43"/>
  <c r="AH474" i="43"/>
  <c r="N474" i="43"/>
  <c r="AF474" i="43"/>
  <c r="V474" i="43"/>
  <c r="L474" i="43"/>
  <c r="AA474" i="43"/>
  <c r="R474" i="43"/>
  <c r="AD474" i="43"/>
  <c r="I204" i="43"/>
  <c r="I242" i="43" s="1"/>
  <c r="I265" i="43" s="1"/>
  <c r="I299" i="43" s="1"/>
  <c r="I414" i="43" s="1"/>
  <c r="W474" i="43"/>
  <c r="I47" i="43"/>
  <c r="AI474" i="43"/>
  <c r="X474" i="43"/>
  <c r="AG474" i="43"/>
  <c r="M474" i="43"/>
  <c r="T474" i="43"/>
  <c r="P474" i="43"/>
  <c r="AC474" i="43"/>
  <c r="H212" i="43"/>
  <c r="H250" i="43" s="1"/>
  <c r="H271" i="43" s="1"/>
  <c r="H306" i="43" s="1"/>
  <c r="H470" i="43" s="1"/>
  <c r="I27" i="43"/>
  <c r="I26" i="43" s="1"/>
  <c r="I309" i="43"/>
  <c r="I473" i="43" s="1"/>
  <c r="H307" i="43"/>
  <c r="H394" i="43" s="1"/>
  <c r="H69" i="43"/>
  <c r="H68" i="43" s="1"/>
  <c r="F20" i="43"/>
  <c r="F19" i="43" s="1"/>
  <c r="F36" i="43" s="1"/>
  <c r="F64" i="43"/>
  <c r="F149" i="43"/>
  <c r="F85" i="43"/>
  <c r="F84" i="43" s="1"/>
  <c r="F90" i="43" s="1"/>
  <c r="Q177" i="43"/>
  <c r="I185" i="43"/>
  <c r="I229" i="43" s="1"/>
  <c r="I89" i="43"/>
  <c r="J51" i="43"/>
  <c r="J72" i="43" s="1"/>
  <c r="J107" i="43" s="1"/>
  <c r="J153" i="43"/>
  <c r="K23" i="43"/>
  <c r="H415" i="43"/>
  <c r="H387" i="43"/>
  <c r="J165" i="43"/>
  <c r="J215" i="43" s="1"/>
  <c r="J253" i="43" s="1"/>
  <c r="J274" i="43" s="1"/>
  <c r="J77" i="43"/>
  <c r="J112" i="43" s="1"/>
  <c r="J134" i="43" s="1"/>
  <c r="K35" i="43"/>
  <c r="F246" i="43"/>
  <c r="I72" i="43"/>
  <c r="I107" i="43" s="1"/>
  <c r="I187" i="43"/>
  <c r="I212" i="43" s="1"/>
  <c r="I250" i="43" s="1"/>
  <c r="I271" i="43" s="1"/>
  <c r="J53" i="43"/>
  <c r="J48" i="43" s="1"/>
  <c r="F121" i="43"/>
  <c r="J174" i="43"/>
  <c r="J86" i="43"/>
  <c r="K43" i="43"/>
  <c r="J38" i="43"/>
  <c r="I59" i="43"/>
  <c r="I82" i="43" s="1"/>
  <c r="I94" i="43" s="1"/>
  <c r="I117" i="43" s="1"/>
  <c r="J178" i="43"/>
  <c r="K44" i="43"/>
  <c r="J65" i="43"/>
  <c r="J100" i="43" s="1"/>
  <c r="J123" i="43" s="1"/>
  <c r="I163" i="43"/>
  <c r="I213" i="43" s="1"/>
  <c r="I251" i="43" s="1"/>
  <c r="I272" i="43" s="1"/>
  <c r="J33" i="43"/>
  <c r="I75" i="43"/>
  <c r="I110" i="43" s="1"/>
  <c r="I132" i="43" s="1"/>
  <c r="H129" i="43"/>
  <c r="I172" i="43"/>
  <c r="I171" i="43" s="1"/>
  <c r="I170" i="43" s="1"/>
  <c r="I63" i="43"/>
  <c r="J42" i="43"/>
  <c r="H98" i="43"/>
  <c r="I203" i="43"/>
  <c r="I241" i="43" s="1"/>
  <c r="I264" i="43" s="1"/>
  <c r="I298" i="43" s="1"/>
  <c r="H308" i="43"/>
  <c r="K186" i="43"/>
  <c r="L52" i="43"/>
  <c r="H393" i="43"/>
  <c r="AM451" i="43"/>
  <c r="J183" i="43"/>
  <c r="K49" i="43"/>
  <c r="F238" i="43"/>
  <c r="H40" i="43"/>
  <c r="H57" i="43" s="1"/>
  <c r="I41" i="43"/>
  <c r="J162" i="43"/>
  <c r="K32" i="43"/>
  <c r="F129" i="43"/>
  <c r="F128" i="43" s="1"/>
  <c r="F127" i="43" s="1"/>
  <c r="F104" i="43"/>
  <c r="F103" i="43" s="1"/>
  <c r="K190" i="43"/>
  <c r="L56" i="43"/>
  <c r="H246" i="43"/>
  <c r="J29" i="43"/>
  <c r="I71" i="43"/>
  <c r="I105" i="43"/>
  <c r="I189" i="43"/>
  <c r="I214" i="43" s="1"/>
  <c r="I252" i="43" s="1"/>
  <c r="I273" i="43" s="1"/>
  <c r="J55" i="43"/>
  <c r="I76" i="43"/>
  <c r="I111" i="43" s="1"/>
  <c r="I133" i="43" s="1"/>
  <c r="I147" i="43"/>
  <c r="J21" i="43"/>
  <c r="I74" i="43"/>
  <c r="I109" i="43" s="1"/>
  <c r="I131" i="43" s="1"/>
  <c r="K188" i="43"/>
  <c r="L54" i="43"/>
  <c r="J161" i="43"/>
  <c r="J211" i="43" s="1"/>
  <c r="J249" i="43" s="1"/>
  <c r="J73" i="43"/>
  <c r="J108" i="43" s="1"/>
  <c r="K31" i="43"/>
  <c r="J158" i="43"/>
  <c r="J70" i="43"/>
  <c r="K28" i="43"/>
  <c r="J179" i="43"/>
  <c r="J66" i="43"/>
  <c r="J101" i="43" s="1"/>
  <c r="J124" i="43" s="1"/>
  <c r="K45" i="43"/>
  <c r="K180" i="43"/>
  <c r="L46" i="43"/>
  <c r="F471" i="43"/>
  <c r="F425" i="43"/>
  <c r="F394" i="43"/>
  <c r="I195" i="43"/>
  <c r="I221" i="43" s="1"/>
  <c r="I235" i="43" s="1"/>
  <c r="I259" i="43" s="1"/>
  <c r="I293" i="43" s="1"/>
  <c r="I381" i="43" s="1"/>
  <c r="I409" i="43" s="1"/>
  <c r="I449" i="43" s="1"/>
  <c r="J169" i="43"/>
  <c r="M462" i="43"/>
  <c r="M450" i="43" s="1"/>
  <c r="N463" i="43"/>
  <c r="J88" i="43"/>
  <c r="K30" i="43"/>
  <c r="K50" i="43"/>
  <c r="K164" i="43"/>
  <c r="L34" i="43"/>
  <c r="H106" i="43"/>
  <c r="H130" i="43" s="1"/>
  <c r="I208" i="43"/>
  <c r="F472" i="43"/>
  <c r="F426" i="43"/>
  <c r="F395" i="43"/>
  <c r="J154" i="43"/>
  <c r="K24" i="43"/>
  <c r="J60" i="43"/>
  <c r="J83" i="43" s="1"/>
  <c r="J95" i="43" s="1"/>
  <c r="J118" i="43" s="1"/>
  <c r="K39" i="43"/>
  <c r="L450" i="43"/>
  <c r="I155" i="43"/>
  <c r="I205" i="43" s="1"/>
  <c r="I243" i="43" s="1"/>
  <c r="I266" i="43" s="1"/>
  <c r="J25" i="43"/>
  <c r="I67" i="43"/>
  <c r="I102" i="43" s="1"/>
  <c r="I125" i="43" s="1"/>
  <c r="I87" i="43"/>
  <c r="I194" i="43"/>
  <c r="I220" i="43" s="1"/>
  <c r="I234" i="43" s="1"/>
  <c r="I258" i="43" s="1"/>
  <c r="I292" i="43" s="1"/>
  <c r="I380" i="43" s="1"/>
  <c r="I408" i="43" s="1"/>
  <c r="I448" i="43" s="1"/>
  <c r="J168" i="43"/>
  <c r="H198" i="43"/>
  <c r="C20" i="36"/>
  <c r="C19" i="36"/>
  <c r="C17" i="36"/>
  <c r="C16" i="36"/>
  <c r="D26" i="36"/>
  <c r="D24" i="36"/>
  <c r="D63" i="36" s="1"/>
  <c r="J24" i="36"/>
  <c r="J63" i="36" s="1"/>
  <c r="L24" i="36"/>
  <c r="L63" i="36" s="1"/>
  <c r="R24" i="36"/>
  <c r="R63" i="36" s="1"/>
  <c r="T24" i="36"/>
  <c r="T63" i="36" s="1"/>
  <c r="Z24" i="36"/>
  <c r="Z63" i="36" s="1"/>
  <c r="AB24" i="36"/>
  <c r="AB63" i="36" s="1"/>
  <c r="C24" i="36"/>
  <c r="C63" i="36" s="1"/>
  <c r="E24" i="36"/>
  <c r="E63" i="36" s="1"/>
  <c r="D15" i="36"/>
  <c r="E15" i="36" s="1"/>
  <c r="F15" i="36" s="1"/>
  <c r="G15" i="36" s="1"/>
  <c r="H15" i="36" s="1"/>
  <c r="I15" i="36" s="1"/>
  <c r="J15" i="36" s="1"/>
  <c r="K15" i="36" s="1"/>
  <c r="L15" i="36" s="1"/>
  <c r="M15" i="36" s="1"/>
  <c r="N15" i="36" s="1"/>
  <c r="O15" i="36" s="1"/>
  <c r="P15" i="36" s="1"/>
  <c r="Q15" i="36" s="1"/>
  <c r="R15" i="36" s="1"/>
  <c r="S15" i="36" s="1"/>
  <c r="T15" i="36" s="1"/>
  <c r="U15" i="36" s="1"/>
  <c r="V15" i="36" s="1"/>
  <c r="W15" i="36" s="1"/>
  <c r="X15" i="36" s="1"/>
  <c r="Y15" i="36" s="1"/>
  <c r="Z15" i="36" s="1"/>
  <c r="AA15" i="36" s="1"/>
  <c r="AB15" i="36" s="1"/>
  <c r="AC15" i="36" s="1"/>
  <c r="AD15" i="36" s="1"/>
  <c r="B13" i="14"/>
  <c r="B11" i="14"/>
  <c r="T46" i="12"/>
  <c r="T47" i="12"/>
  <c r="Q113" i="35" l="1"/>
  <c r="R200" i="35"/>
  <c r="R239" i="35" s="1"/>
  <c r="R263" i="35" s="1"/>
  <c r="R297" i="35" s="1"/>
  <c r="R223" i="35"/>
  <c r="R222" i="35" s="1"/>
  <c r="R230" i="35" s="1"/>
  <c r="AT451" i="35"/>
  <c r="S187" i="35"/>
  <c r="S212" i="35" s="1"/>
  <c r="S250" i="35" s="1"/>
  <c r="S271" i="35" s="1"/>
  <c r="S306" i="35" s="1"/>
  <c r="T53" i="35"/>
  <c r="S74" i="35"/>
  <c r="S109" i="35" s="1"/>
  <c r="S131" i="35" s="1"/>
  <c r="S105" i="35"/>
  <c r="N485" i="35"/>
  <c r="R229" i="35"/>
  <c r="R227" i="35" s="1"/>
  <c r="R248" i="35" s="1"/>
  <c r="R210" i="35"/>
  <c r="Z152" i="35"/>
  <c r="Z151" i="35" s="1"/>
  <c r="Y151" i="35"/>
  <c r="R157" i="35"/>
  <c r="R156" i="35" s="1"/>
  <c r="R36" i="35"/>
  <c r="R194" i="35"/>
  <c r="R220" i="35" s="1"/>
  <c r="R234" i="35" s="1"/>
  <c r="R258" i="35" s="1"/>
  <c r="R292" i="35" s="1"/>
  <c r="R380" i="35" s="1"/>
  <c r="R408" i="35" s="1"/>
  <c r="R448" i="35" s="1"/>
  <c r="S168" i="35"/>
  <c r="S179" i="35"/>
  <c r="T45" i="35"/>
  <c r="S66" i="35"/>
  <c r="S101" i="35" s="1"/>
  <c r="S124" i="35" s="1"/>
  <c r="P304" i="35"/>
  <c r="P268" i="35"/>
  <c r="P267" i="35" s="1"/>
  <c r="R470" i="35"/>
  <c r="R424" i="35"/>
  <c r="R393" i="35"/>
  <c r="R473" i="35"/>
  <c r="R427" i="35"/>
  <c r="R396" i="35"/>
  <c r="T158" i="35"/>
  <c r="U28" i="35"/>
  <c r="S186" i="35"/>
  <c r="T52" i="35"/>
  <c r="Q414" i="35"/>
  <c r="Q386" i="35"/>
  <c r="S154" i="35"/>
  <c r="S204" i="35" s="1"/>
  <c r="S242" i="35" s="1"/>
  <c r="S265" i="35" s="1"/>
  <c r="S299" i="35" s="1"/>
  <c r="T24" i="35"/>
  <c r="S188" i="35"/>
  <c r="T54" i="35"/>
  <c r="S190" i="35"/>
  <c r="T56" i="35"/>
  <c r="R246" i="35"/>
  <c r="R207" i="35"/>
  <c r="R206" i="35" s="1"/>
  <c r="R198" i="35"/>
  <c r="R146" i="35"/>
  <c r="R145" i="35" s="1"/>
  <c r="Q472" i="35"/>
  <c r="Q426" i="35"/>
  <c r="Q395" i="35"/>
  <c r="P469" i="35"/>
  <c r="P423" i="35"/>
  <c r="P392" i="35"/>
  <c r="U160" i="35"/>
  <c r="U88" i="35"/>
  <c r="V30" i="35"/>
  <c r="S59" i="35"/>
  <c r="S82" i="35" s="1"/>
  <c r="S94" i="35" s="1"/>
  <c r="S117" i="35" s="1"/>
  <c r="T38" i="35"/>
  <c r="R204" i="35"/>
  <c r="R242" i="35" s="1"/>
  <c r="R265" i="35" s="1"/>
  <c r="R299" i="35" s="1"/>
  <c r="S174" i="35"/>
  <c r="S224" i="35" s="1"/>
  <c r="S86" i="35"/>
  <c r="S64" i="35"/>
  <c r="S99" i="35" s="1"/>
  <c r="S122" i="35" s="1"/>
  <c r="T43" i="35"/>
  <c r="P237" i="35"/>
  <c r="P236" i="35" s="1"/>
  <c r="P254" i="35" s="1"/>
  <c r="P262" i="35"/>
  <c r="Y226" i="35"/>
  <c r="Y175" i="35"/>
  <c r="S180" i="35"/>
  <c r="T46" i="35"/>
  <c r="S67" i="35"/>
  <c r="S102" i="35" s="1"/>
  <c r="S125" i="35" s="1"/>
  <c r="Q473" i="35"/>
  <c r="Q427" i="35"/>
  <c r="Q396" i="35"/>
  <c r="U162" i="35"/>
  <c r="V32" i="35"/>
  <c r="N412" i="35"/>
  <c r="N411" i="35" s="1"/>
  <c r="N410" i="35" s="1"/>
  <c r="N440" i="35" s="1"/>
  <c r="N384" i="35"/>
  <c r="N383" i="35" s="1"/>
  <c r="N382" i="35" s="1"/>
  <c r="N404" i="35" s="1"/>
  <c r="N295" i="35"/>
  <c r="N294" i="35" s="1"/>
  <c r="N321" i="35" s="1"/>
  <c r="K442" i="35"/>
  <c r="L441" i="35"/>
  <c r="Z226" i="35"/>
  <c r="Z175" i="35"/>
  <c r="S153" i="35"/>
  <c r="S203" i="35" s="1"/>
  <c r="S241" i="35" s="1"/>
  <c r="S264" i="35" s="1"/>
  <c r="S298" i="35" s="1"/>
  <c r="T23" i="35"/>
  <c r="S161" i="35"/>
  <c r="S211" i="35" s="1"/>
  <c r="S249" i="35" s="1"/>
  <c r="S73" i="35"/>
  <c r="S108" i="35" s="1"/>
  <c r="T31" i="35"/>
  <c r="S195" i="35"/>
  <c r="S221" i="35" s="1"/>
  <c r="S235" i="35" s="1"/>
  <c r="S259" i="35" s="1"/>
  <c r="S293" i="35" s="1"/>
  <c r="S381" i="35" s="1"/>
  <c r="S409" i="35" s="1"/>
  <c r="S449" i="35" s="1"/>
  <c r="T169" i="35"/>
  <c r="S183" i="35"/>
  <c r="S48" i="35"/>
  <c r="S47" i="35" s="1"/>
  <c r="S57" i="35" s="1"/>
  <c r="T49" i="35"/>
  <c r="S189" i="35"/>
  <c r="S214" i="35" s="1"/>
  <c r="S252" i="35" s="1"/>
  <c r="S273" i="35" s="1"/>
  <c r="T55" i="35"/>
  <c r="S76" i="35"/>
  <c r="S111" i="35" s="1"/>
  <c r="S133" i="35" s="1"/>
  <c r="R60" i="35"/>
  <c r="R83" i="35" s="1"/>
  <c r="R95" i="35" s="1"/>
  <c r="R118" i="35" s="1"/>
  <c r="S39" i="35"/>
  <c r="Q246" i="35"/>
  <c r="Q207" i="35"/>
  <c r="Q206" i="35" s="1"/>
  <c r="Q166" i="35"/>
  <c r="R203" i="35"/>
  <c r="R241" i="35" s="1"/>
  <c r="R264" i="35" s="1"/>
  <c r="R298" i="35" s="1"/>
  <c r="R415" i="35"/>
  <c r="R387" i="35"/>
  <c r="T155" i="35"/>
  <c r="U25" i="35"/>
  <c r="R308" i="35"/>
  <c r="T228" i="35"/>
  <c r="Q471" i="35"/>
  <c r="Q425" i="35"/>
  <c r="Q394" i="35"/>
  <c r="O304" i="35"/>
  <c r="O268" i="35"/>
  <c r="O267" i="35" s="1"/>
  <c r="S163" i="35"/>
  <c r="S213" i="35" s="1"/>
  <c r="S251" i="35" s="1"/>
  <c r="S272" i="35" s="1"/>
  <c r="S75" i="35"/>
  <c r="S110" i="35" s="1"/>
  <c r="S132" i="35" s="1"/>
  <c r="T33" i="35"/>
  <c r="Q238" i="35"/>
  <c r="Q197" i="35"/>
  <c r="Q196" i="35" s="1"/>
  <c r="Q216" i="35" s="1"/>
  <c r="M294" i="35"/>
  <c r="M321" i="35" s="1"/>
  <c r="Q469" i="35"/>
  <c r="Q423" i="35"/>
  <c r="Q392" i="35"/>
  <c r="S149" i="35"/>
  <c r="S85" i="35"/>
  <c r="S84" i="35" s="1"/>
  <c r="S90" i="35" s="1"/>
  <c r="T22" i="35"/>
  <c r="S205" i="35"/>
  <c r="S243" i="35" s="1"/>
  <c r="S266" i="35" s="1"/>
  <c r="S300" i="35" s="1"/>
  <c r="R105" i="35"/>
  <c r="R69" i="35"/>
  <c r="R68" i="35" s="1"/>
  <c r="R182" i="35"/>
  <c r="R181" i="35" s="1"/>
  <c r="R98" i="35"/>
  <c r="R62" i="35"/>
  <c r="R61" i="35" s="1"/>
  <c r="T172" i="35"/>
  <c r="T63" i="35"/>
  <c r="U42" i="35"/>
  <c r="Q413" i="35"/>
  <c r="Q385" i="35"/>
  <c r="S185" i="35"/>
  <c r="S89" i="35"/>
  <c r="S87" i="35" s="1"/>
  <c r="T51" i="35"/>
  <c r="S72" i="35"/>
  <c r="S107" i="35" s="1"/>
  <c r="O296" i="35"/>
  <c r="O261" i="35"/>
  <c r="O260" i="35" s="1"/>
  <c r="O286" i="35" s="1"/>
  <c r="R106" i="35"/>
  <c r="R130" i="35" s="1"/>
  <c r="Q137" i="35"/>
  <c r="Q470" i="35"/>
  <c r="Q424" i="35"/>
  <c r="Q393" i="35"/>
  <c r="R171" i="35"/>
  <c r="R170" i="35" s="1"/>
  <c r="R191" i="35" s="1"/>
  <c r="S165" i="35"/>
  <c r="S215" i="35" s="1"/>
  <c r="S253" i="35" s="1"/>
  <c r="S274" i="35" s="1"/>
  <c r="S309" i="35" s="1"/>
  <c r="S77" i="35"/>
  <c r="S112" i="35" s="1"/>
  <c r="S134" i="35" s="1"/>
  <c r="T35" i="35"/>
  <c r="S27" i="35"/>
  <c r="S26" i="35" s="1"/>
  <c r="S178" i="35"/>
  <c r="T44" i="35"/>
  <c r="S65" i="35"/>
  <c r="S100" i="35" s="1"/>
  <c r="S123" i="35" s="1"/>
  <c r="S98" i="35"/>
  <c r="S62" i="35"/>
  <c r="S61" i="35" s="1"/>
  <c r="S184" i="35"/>
  <c r="S209" i="35" s="1"/>
  <c r="T50" i="35"/>
  <c r="T71" i="35" s="1"/>
  <c r="T40" i="35"/>
  <c r="U41" i="35"/>
  <c r="X463" i="35"/>
  <c r="W462" i="35"/>
  <c r="W450" i="35" s="1"/>
  <c r="R471" i="35"/>
  <c r="R425" i="35"/>
  <c r="R394" i="35"/>
  <c r="T159" i="35"/>
  <c r="U29" i="35"/>
  <c r="U164" i="35"/>
  <c r="V34" i="35"/>
  <c r="X225" i="35"/>
  <c r="X202" i="35"/>
  <c r="X150" i="35"/>
  <c r="X201" i="35" s="1"/>
  <c r="S147" i="35"/>
  <c r="S20" i="35"/>
  <c r="S19" i="35" s="1"/>
  <c r="S36" i="35" s="1"/>
  <c r="T21" i="35"/>
  <c r="R306" i="34"/>
  <c r="Q129" i="34"/>
  <c r="Q128" i="34" s="1"/>
  <c r="Q127" i="34" s="1"/>
  <c r="Q104" i="34"/>
  <c r="Q103" i="34" s="1"/>
  <c r="U172" i="34"/>
  <c r="V42" i="34"/>
  <c r="O304" i="34"/>
  <c r="O268" i="34"/>
  <c r="O267" i="34" s="1"/>
  <c r="S154" i="34"/>
  <c r="S204" i="34" s="1"/>
  <c r="S242" i="34" s="1"/>
  <c r="S265" i="34" s="1"/>
  <c r="S299" i="34" s="1"/>
  <c r="T24" i="34"/>
  <c r="S40" i="34"/>
  <c r="T41" i="34"/>
  <c r="X463" i="34"/>
  <c r="W462" i="34"/>
  <c r="W450" i="34" s="1"/>
  <c r="R247" i="34"/>
  <c r="R270" i="34" s="1"/>
  <c r="R305" i="34" s="1"/>
  <c r="T180" i="34"/>
  <c r="U46" i="34"/>
  <c r="P262" i="34"/>
  <c r="P237" i="34"/>
  <c r="P236" i="34" s="1"/>
  <c r="V224" i="34"/>
  <c r="S155" i="34"/>
  <c r="S205" i="34" s="1"/>
  <c r="S243" i="34" s="1"/>
  <c r="S266" i="34" s="1"/>
  <c r="S300" i="34" s="1"/>
  <c r="T25" i="34"/>
  <c r="T67" i="34" s="1"/>
  <c r="T102" i="34" s="1"/>
  <c r="T125" i="34" s="1"/>
  <c r="T59" i="34"/>
  <c r="T82" i="34" s="1"/>
  <c r="T94" i="34" s="1"/>
  <c r="T117" i="34" s="1"/>
  <c r="U38" i="34"/>
  <c r="R414" i="34"/>
  <c r="R386" i="34"/>
  <c r="W226" i="34"/>
  <c r="W175" i="34"/>
  <c r="S178" i="34"/>
  <c r="S171" i="34" s="1"/>
  <c r="S170" i="34" s="1"/>
  <c r="S65" i="34"/>
  <c r="S100" i="34" s="1"/>
  <c r="S123" i="34" s="1"/>
  <c r="T44" i="34"/>
  <c r="N412" i="34"/>
  <c r="N411" i="34" s="1"/>
  <c r="N410" i="34" s="1"/>
  <c r="N440" i="34" s="1"/>
  <c r="N384" i="34"/>
  <c r="N383" i="34" s="1"/>
  <c r="N382" i="34" s="1"/>
  <c r="N295" i="34"/>
  <c r="T188" i="34"/>
  <c r="U54" i="34"/>
  <c r="T183" i="34"/>
  <c r="U49" i="34"/>
  <c r="R62" i="34"/>
  <c r="R61" i="34" s="1"/>
  <c r="R98" i="34"/>
  <c r="Q471" i="34"/>
  <c r="Q425" i="34"/>
  <c r="Q394" i="34"/>
  <c r="T187" i="34"/>
  <c r="U53" i="34"/>
  <c r="U149" i="34"/>
  <c r="U85" i="34"/>
  <c r="U84" i="34" s="1"/>
  <c r="V22" i="34"/>
  <c r="U64" i="34"/>
  <c r="U99" i="34" s="1"/>
  <c r="U122" i="34" s="1"/>
  <c r="R415" i="34"/>
  <c r="R387" i="34"/>
  <c r="T184" i="34"/>
  <c r="U50" i="34"/>
  <c r="Y177" i="34"/>
  <c r="X176" i="34"/>
  <c r="N468" i="34"/>
  <c r="N467" i="34" s="1"/>
  <c r="N422" i="34"/>
  <c r="N421" i="34" s="1"/>
  <c r="N420" i="34" s="1"/>
  <c r="N391" i="34"/>
  <c r="N390" i="34" s="1"/>
  <c r="N389" i="34" s="1"/>
  <c r="N303" i="34"/>
  <c r="N302" i="34" s="1"/>
  <c r="T179" i="34"/>
  <c r="T66" i="34"/>
  <c r="T101" i="34" s="1"/>
  <c r="T124" i="34" s="1"/>
  <c r="U45" i="34"/>
  <c r="S186" i="34"/>
  <c r="S211" i="34" s="1"/>
  <c r="S249" i="34" s="1"/>
  <c r="T52" i="34"/>
  <c r="T48" i="34" s="1"/>
  <c r="T47" i="34" s="1"/>
  <c r="S73" i="34"/>
  <c r="S108" i="34" s="1"/>
  <c r="P269" i="34"/>
  <c r="P245" i="34"/>
  <c r="P244" i="34" s="1"/>
  <c r="S48" i="34"/>
  <c r="S47" i="34" s="1"/>
  <c r="S147" i="34"/>
  <c r="S20" i="34"/>
  <c r="S19" i="34" s="1"/>
  <c r="T21" i="34"/>
  <c r="S63" i="34"/>
  <c r="T189" i="34"/>
  <c r="U55" i="34"/>
  <c r="S163" i="34"/>
  <c r="S213" i="34" s="1"/>
  <c r="S251" i="34" s="1"/>
  <c r="S272" i="34" s="1"/>
  <c r="S75" i="34"/>
  <c r="S110" i="34" s="1"/>
  <c r="S132" i="34" s="1"/>
  <c r="T33" i="34"/>
  <c r="V161" i="34"/>
  <c r="W31" i="34"/>
  <c r="T160" i="34"/>
  <c r="T72" i="34"/>
  <c r="T107" i="34" s="1"/>
  <c r="T88" i="34"/>
  <c r="T87" i="34" s="1"/>
  <c r="T90" i="34" s="1"/>
  <c r="U30" i="34"/>
  <c r="S413" i="34"/>
  <c r="S385" i="34"/>
  <c r="W225" i="34"/>
  <c r="W202" i="34"/>
  <c r="W240" i="34" s="1"/>
  <c r="W150" i="34"/>
  <c r="W201" i="34" s="1"/>
  <c r="M404" i="34"/>
  <c r="P113" i="34"/>
  <c r="Q78" i="34"/>
  <c r="V201" i="34"/>
  <c r="T223" i="34"/>
  <c r="T222" i="34" s="1"/>
  <c r="T200" i="34"/>
  <c r="T239" i="34" s="1"/>
  <c r="T263" i="34" s="1"/>
  <c r="T297" i="34" s="1"/>
  <c r="S158" i="34"/>
  <c r="S70" i="34"/>
  <c r="T28" i="34"/>
  <c r="S27" i="34"/>
  <c r="S26" i="34" s="1"/>
  <c r="R472" i="34"/>
  <c r="R426" i="34"/>
  <c r="R395" i="34"/>
  <c r="L441" i="34"/>
  <c r="K442" i="34"/>
  <c r="U164" i="34"/>
  <c r="U76" i="34"/>
  <c r="U111" i="34" s="1"/>
  <c r="U133" i="34" s="1"/>
  <c r="V34" i="34"/>
  <c r="Q470" i="34"/>
  <c r="Q424" i="34"/>
  <c r="Q393" i="34"/>
  <c r="S190" i="34"/>
  <c r="S215" i="34" s="1"/>
  <c r="S253" i="34" s="1"/>
  <c r="S274" i="34" s="1"/>
  <c r="T56" i="34"/>
  <c r="S77" i="34"/>
  <c r="S112" i="34" s="1"/>
  <c r="S134" i="34" s="1"/>
  <c r="R230" i="34"/>
  <c r="R198" i="34"/>
  <c r="R146" i="34"/>
  <c r="R145" i="34" s="1"/>
  <c r="Y152" i="34"/>
  <c r="X151" i="34"/>
  <c r="P137" i="34"/>
  <c r="Q121" i="34"/>
  <c r="Q120" i="34" s="1"/>
  <c r="Q119" i="34" s="1"/>
  <c r="Q137" i="34" s="1"/>
  <c r="Q97" i="34"/>
  <c r="Q96" i="34" s="1"/>
  <c r="Q113" i="34" s="1"/>
  <c r="V240" i="34"/>
  <c r="R194" i="34"/>
  <c r="R220" i="34" s="1"/>
  <c r="R234" i="34" s="1"/>
  <c r="R258" i="34" s="1"/>
  <c r="R292" i="34" s="1"/>
  <c r="R380" i="34" s="1"/>
  <c r="R408" i="34" s="1"/>
  <c r="R448" i="34" s="1"/>
  <c r="S168" i="34"/>
  <c r="R471" i="34"/>
  <c r="R425" i="34"/>
  <c r="R394" i="34"/>
  <c r="S153" i="34"/>
  <c r="S203" i="34" s="1"/>
  <c r="S241" i="34" s="1"/>
  <c r="S264" i="34" s="1"/>
  <c r="S298" i="34" s="1"/>
  <c r="T23" i="34"/>
  <c r="Q166" i="34"/>
  <c r="R309" i="34"/>
  <c r="Q246" i="34"/>
  <c r="Q207" i="34"/>
  <c r="Q206" i="34" s="1"/>
  <c r="S162" i="34"/>
  <c r="S212" i="34" s="1"/>
  <c r="S250" i="34" s="1"/>
  <c r="S271" i="34" s="1"/>
  <c r="S74" i="34"/>
  <c r="S109" i="34" s="1"/>
  <c r="S131" i="34" s="1"/>
  <c r="T32" i="34"/>
  <c r="R195" i="34"/>
  <c r="R221" i="34" s="1"/>
  <c r="R235" i="34" s="1"/>
  <c r="R259" i="34" s="1"/>
  <c r="R293" i="34" s="1"/>
  <c r="R381" i="34" s="1"/>
  <c r="R409" i="34" s="1"/>
  <c r="R449" i="34" s="1"/>
  <c r="S169" i="34"/>
  <c r="U185" i="34"/>
  <c r="U229" i="34" s="1"/>
  <c r="U89" i="34"/>
  <c r="V51" i="34"/>
  <c r="W174" i="34"/>
  <c r="W224" i="34" s="1"/>
  <c r="W86" i="34"/>
  <c r="X43" i="34"/>
  <c r="R69" i="34"/>
  <c r="R68" i="34" s="1"/>
  <c r="R105" i="34"/>
  <c r="W165" i="34"/>
  <c r="X35" i="34"/>
  <c r="R203" i="34"/>
  <c r="R241" i="34" s="1"/>
  <c r="R264" i="34" s="1"/>
  <c r="R298" i="34" s="1"/>
  <c r="T214" i="34"/>
  <c r="T252" i="34" s="1"/>
  <c r="T273" i="34" s="1"/>
  <c r="Q473" i="34"/>
  <c r="Q427" i="34"/>
  <c r="Q396" i="34"/>
  <c r="Q238" i="34"/>
  <c r="Q197" i="34"/>
  <c r="Q196" i="34" s="1"/>
  <c r="Q216" i="34" s="1"/>
  <c r="S159" i="34"/>
  <c r="S209" i="34" s="1"/>
  <c r="S71" i="34"/>
  <c r="S106" i="34" s="1"/>
  <c r="S130" i="34" s="1"/>
  <c r="T29" i="34"/>
  <c r="S228" i="34"/>
  <c r="S227" i="34" s="1"/>
  <c r="S248" i="34" s="1"/>
  <c r="S210" i="34"/>
  <c r="O296" i="34"/>
  <c r="O261" i="34"/>
  <c r="O260" i="34" s="1"/>
  <c r="O286" i="34" s="1"/>
  <c r="R208" i="34"/>
  <c r="R157" i="34"/>
  <c r="R156" i="34" s="1"/>
  <c r="S60" i="34"/>
  <c r="S83" i="34" s="1"/>
  <c r="S95" i="34" s="1"/>
  <c r="S118" i="34" s="1"/>
  <c r="T39" i="34"/>
  <c r="S308" i="34"/>
  <c r="R308" i="27"/>
  <c r="O296" i="27"/>
  <c r="O261" i="27"/>
  <c r="O260" i="27" s="1"/>
  <c r="O286" i="27" s="1"/>
  <c r="T164" i="27"/>
  <c r="U34" i="27"/>
  <c r="U179" i="27"/>
  <c r="U66" i="27"/>
  <c r="U101" i="27" s="1"/>
  <c r="U124" i="27" s="1"/>
  <c r="V45" i="27"/>
  <c r="S178" i="27"/>
  <c r="S203" i="27" s="1"/>
  <c r="S241" i="27" s="1"/>
  <c r="S264" i="27" s="1"/>
  <c r="S298" i="27" s="1"/>
  <c r="S65" i="27"/>
  <c r="S100" i="27" s="1"/>
  <c r="S123" i="27" s="1"/>
  <c r="T44" i="27"/>
  <c r="S306" i="27"/>
  <c r="S189" i="27"/>
  <c r="S214" i="27" s="1"/>
  <c r="S252" i="27" s="1"/>
  <c r="S273" i="27" s="1"/>
  <c r="T55" i="27"/>
  <c r="P262" i="27"/>
  <c r="P237" i="27"/>
  <c r="P236" i="27" s="1"/>
  <c r="P254" i="27" s="1"/>
  <c r="R415" i="27"/>
  <c r="R387" i="27"/>
  <c r="S194" i="27"/>
  <c r="S220" i="27" s="1"/>
  <c r="S234" i="27" s="1"/>
  <c r="S258" i="27" s="1"/>
  <c r="S292" i="27" s="1"/>
  <c r="S380" i="27" s="1"/>
  <c r="S408" i="27" s="1"/>
  <c r="S448" i="27" s="1"/>
  <c r="T168" i="27"/>
  <c r="T158" i="27"/>
  <c r="T70" i="27"/>
  <c r="T27" i="27"/>
  <c r="T26" i="27" s="1"/>
  <c r="U28" i="27"/>
  <c r="S155" i="27"/>
  <c r="T25" i="27"/>
  <c r="R198" i="27"/>
  <c r="R146" i="27"/>
  <c r="R145" i="27" s="1"/>
  <c r="R166" i="27" s="1"/>
  <c r="S59" i="27"/>
  <c r="S82" i="27" s="1"/>
  <c r="S94" i="27" s="1"/>
  <c r="S117" i="27" s="1"/>
  <c r="T38" i="27"/>
  <c r="T154" i="27"/>
  <c r="T204" i="27" s="1"/>
  <c r="T242" i="27" s="1"/>
  <c r="T265" i="27" s="1"/>
  <c r="U24" i="27"/>
  <c r="T66" i="27"/>
  <c r="T101" i="27" s="1"/>
  <c r="T124" i="27" s="1"/>
  <c r="T149" i="27"/>
  <c r="T85" i="27"/>
  <c r="U22" i="27"/>
  <c r="Q269" i="27"/>
  <c r="Q245" i="27"/>
  <c r="Q244" i="27" s="1"/>
  <c r="S190" i="27"/>
  <c r="S215" i="27" s="1"/>
  <c r="S253" i="27" s="1"/>
  <c r="S274" i="27" s="1"/>
  <c r="S309" i="27" s="1"/>
  <c r="T56" i="27"/>
  <c r="T161" i="27"/>
  <c r="U31" i="27"/>
  <c r="S185" i="27"/>
  <c r="S229" i="27" s="1"/>
  <c r="S89" i="27"/>
  <c r="T51" i="27"/>
  <c r="N302" i="27"/>
  <c r="S188" i="27"/>
  <c r="T54" i="27"/>
  <c r="S72" i="27"/>
  <c r="S107" i="27" s="1"/>
  <c r="U183" i="27"/>
  <c r="V49" i="27"/>
  <c r="S414" i="27"/>
  <c r="S386" i="27"/>
  <c r="S84" i="27"/>
  <c r="R157" i="27"/>
  <c r="R156" i="27" s="1"/>
  <c r="S163" i="27"/>
  <c r="S213" i="27" s="1"/>
  <c r="S251" i="27" s="1"/>
  <c r="S272" i="27" s="1"/>
  <c r="S75" i="27"/>
  <c r="S110" i="27" s="1"/>
  <c r="S132" i="27" s="1"/>
  <c r="T33" i="27"/>
  <c r="U187" i="27"/>
  <c r="V53" i="27"/>
  <c r="S105" i="27"/>
  <c r="T160" i="27"/>
  <c r="T88" i="27"/>
  <c r="U30" i="27"/>
  <c r="S223" i="27"/>
  <c r="S222" i="27" s="1"/>
  <c r="S200" i="27"/>
  <c r="S239" i="27" s="1"/>
  <c r="S263" i="27" s="1"/>
  <c r="S297" i="27" s="1"/>
  <c r="R98" i="27"/>
  <c r="R62" i="27"/>
  <c r="R61" i="27" s="1"/>
  <c r="R207" i="27"/>
  <c r="R206" i="27" s="1"/>
  <c r="R246" i="27"/>
  <c r="S180" i="27"/>
  <c r="T46" i="27"/>
  <c r="S67" i="27"/>
  <c r="S102" i="27" s="1"/>
  <c r="S125" i="27" s="1"/>
  <c r="P304" i="27"/>
  <c r="P268" i="27"/>
  <c r="P267" i="27" s="1"/>
  <c r="S208" i="27"/>
  <c r="S87" i="27"/>
  <c r="S184" i="27"/>
  <c r="T50" i="27"/>
  <c r="S48" i="27"/>
  <c r="S47" i="27" s="1"/>
  <c r="T153" i="27"/>
  <c r="U23" i="27"/>
  <c r="Q78" i="27"/>
  <c r="N412" i="27"/>
  <c r="N411" i="27" s="1"/>
  <c r="N410" i="27" s="1"/>
  <c r="N440" i="27" s="1"/>
  <c r="N384" i="27"/>
  <c r="N383" i="27" s="1"/>
  <c r="N382" i="27" s="1"/>
  <c r="N404" i="27" s="1"/>
  <c r="N295" i="27"/>
  <c r="N294" i="27" s="1"/>
  <c r="N321" i="27" s="1"/>
  <c r="Q471" i="27"/>
  <c r="Q425" i="27"/>
  <c r="Q394" i="27"/>
  <c r="R210" i="27"/>
  <c r="O468" i="27"/>
  <c r="O467" i="27" s="1"/>
  <c r="O485" i="27" s="1"/>
  <c r="O422" i="27"/>
  <c r="O421" i="27" s="1"/>
  <c r="O420" i="27" s="1"/>
  <c r="O391" i="27"/>
  <c r="O390" i="27" s="1"/>
  <c r="O389" i="27" s="1"/>
  <c r="O303" i="27"/>
  <c r="O302" i="27" s="1"/>
  <c r="R195" i="27"/>
  <c r="R221" i="27" s="1"/>
  <c r="R235" i="27" s="1"/>
  <c r="R259" i="27" s="1"/>
  <c r="R293" i="27" s="1"/>
  <c r="R381" i="27" s="1"/>
  <c r="R409" i="27" s="1"/>
  <c r="R449" i="27" s="1"/>
  <c r="S169" i="27"/>
  <c r="Q230" i="27"/>
  <c r="N485" i="27"/>
  <c r="R213" i="27"/>
  <c r="R251" i="27" s="1"/>
  <c r="R272" i="27" s="1"/>
  <c r="R307" i="27" s="1"/>
  <c r="R413" i="27"/>
  <c r="R385" i="27"/>
  <c r="S228" i="27"/>
  <c r="S227" i="27" s="1"/>
  <c r="S248" i="27" s="1"/>
  <c r="S210" i="27"/>
  <c r="R473" i="27"/>
  <c r="R427" i="27"/>
  <c r="R396" i="27"/>
  <c r="Q472" i="27"/>
  <c r="Q426" i="27"/>
  <c r="Q395" i="27"/>
  <c r="L441" i="27"/>
  <c r="K442" i="27"/>
  <c r="R182" i="27"/>
  <c r="R181" i="27" s="1"/>
  <c r="R191" i="27" s="1"/>
  <c r="S186" i="27"/>
  <c r="S211" i="27" s="1"/>
  <c r="S249" i="27" s="1"/>
  <c r="T52" i="27"/>
  <c r="T73" i="27" s="1"/>
  <c r="T108" i="27" s="1"/>
  <c r="S39" i="27"/>
  <c r="R60" i="27"/>
  <c r="R83" i="27" s="1"/>
  <c r="R95" i="27" s="1"/>
  <c r="R118" i="27" s="1"/>
  <c r="Q415" i="27"/>
  <c r="Q387" i="27"/>
  <c r="R227" i="27"/>
  <c r="R248" i="27" s="1"/>
  <c r="T174" i="27"/>
  <c r="T224" i="27" s="1"/>
  <c r="T86" i="27"/>
  <c r="T64" i="27"/>
  <c r="T99" i="27" s="1"/>
  <c r="T122" i="27" s="1"/>
  <c r="U43" i="27"/>
  <c r="R129" i="27"/>
  <c r="R128" i="27" s="1"/>
  <c r="R127" i="27" s="1"/>
  <c r="R104" i="27"/>
  <c r="R103" i="27" s="1"/>
  <c r="T41" i="27"/>
  <c r="S40" i="27"/>
  <c r="S57" i="27" s="1"/>
  <c r="S147" i="27"/>
  <c r="T21" i="27"/>
  <c r="S20" i="27"/>
  <c r="S19" i="27" s="1"/>
  <c r="S36" i="27" s="1"/>
  <c r="T172" i="27"/>
  <c r="T63" i="27"/>
  <c r="U42" i="27"/>
  <c r="W463" i="27"/>
  <c r="V462" i="27"/>
  <c r="V450" i="27" s="1"/>
  <c r="Q238" i="27"/>
  <c r="Q197" i="27"/>
  <c r="Q196" i="27" s="1"/>
  <c r="Q216" i="27" s="1"/>
  <c r="M294" i="27"/>
  <c r="M321" i="27" s="1"/>
  <c r="T165" i="27"/>
  <c r="T77" i="27"/>
  <c r="T112" i="27" s="1"/>
  <c r="T134" i="27" s="1"/>
  <c r="U35" i="27"/>
  <c r="S159" i="27"/>
  <c r="S209" i="27" s="1"/>
  <c r="S247" i="27" s="1"/>
  <c r="S270" i="27" s="1"/>
  <c r="S305" i="27" s="1"/>
  <c r="S71" i="27"/>
  <c r="S106" i="27" s="1"/>
  <c r="S130" i="27" s="1"/>
  <c r="T29" i="27"/>
  <c r="T162" i="27"/>
  <c r="T212" i="27" s="1"/>
  <c r="T250" i="27" s="1"/>
  <c r="T271" i="27" s="1"/>
  <c r="T74" i="27"/>
  <c r="T109" i="27" s="1"/>
  <c r="T131" i="27" s="1"/>
  <c r="U32" i="27"/>
  <c r="S62" i="27"/>
  <c r="S61" i="27" s="1"/>
  <c r="S98" i="27"/>
  <c r="R69" i="27"/>
  <c r="R68" i="27" s="1"/>
  <c r="R57" i="27"/>
  <c r="Q247" i="27"/>
  <c r="Q270" i="27" s="1"/>
  <c r="Q305" i="27" s="1"/>
  <c r="S76" i="27"/>
  <c r="S111" i="27" s="1"/>
  <c r="S133" i="27" s="1"/>
  <c r="R473" i="26"/>
  <c r="R427" i="26"/>
  <c r="R396" i="26"/>
  <c r="S147" i="26"/>
  <c r="T21" i="26"/>
  <c r="S20" i="26"/>
  <c r="S19" i="26" s="1"/>
  <c r="N412" i="26"/>
  <c r="N411" i="26" s="1"/>
  <c r="N410" i="26" s="1"/>
  <c r="N384" i="26"/>
  <c r="N383" i="26" s="1"/>
  <c r="N382" i="26" s="1"/>
  <c r="N295" i="26"/>
  <c r="N294" i="26" s="1"/>
  <c r="R195" i="26"/>
  <c r="R221" i="26" s="1"/>
  <c r="R235" i="26" s="1"/>
  <c r="R259" i="26" s="1"/>
  <c r="R293" i="26" s="1"/>
  <c r="R381" i="26" s="1"/>
  <c r="R409" i="26" s="1"/>
  <c r="R449" i="26" s="1"/>
  <c r="S169" i="26"/>
  <c r="D495" i="26"/>
  <c r="AT451" i="26"/>
  <c r="S63" i="26"/>
  <c r="O296" i="26"/>
  <c r="O261" i="26"/>
  <c r="O260" i="26" s="1"/>
  <c r="S187" i="26"/>
  <c r="T53" i="26"/>
  <c r="R212" i="26"/>
  <c r="R250" i="26" s="1"/>
  <c r="R271" i="26" s="1"/>
  <c r="R306" i="26" s="1"/>
  <c r="V240" i="26"/>
  <c r="R203" i="26"/>
  <c r="R241" i="26" s="1"/>
  <c r="R264" i="26" s="1"/>
  <c r="R298" i="26" s="1"/>
  <c r="R40" i="26"/>
  <c r="R57" i="26" s="1"/>
  <c r="S41" i="26"/>
  <c r="R36" i="26"/>
  <c r="O304" i="26"/>
  <c r="O268" i="26"/>
  <c r="O267" i="26" s="1"/>
  <c r="S186" i="26"/>
  <c r="T52" i="26"/>
  <c r="M302" i="26"/>
  <c r="S189" i="26"/>
  <c r="T55" i="26"/>
  <c r="R308" i="26"/>
  <c r="P472" i="26"/>
  <c r="P426" i="26"/>
  <c r="P395" i="26"/>
  <c r="R228" i="26"/>
  <c r="R227" i="26" s="1"/>
  <c r="R248" i="26" s="1"/>
  <c r="R210" i="26"/>
  <c r="Q471" i="26"/>
  <c r="Q425" i="26"/>
  <c r="Q394" i="26"/>
  <c r="Q166" i="26"/>
  <c r="S163" i="26"/>
  <c r="S75" i="26"/>
  <c r="S110" i="26" s="1"/>
  <c r="S132" i="26" s="1"/>
  <c r="T33" i="26"/>
  <c r="Q415" i="26"/>
  <c r="Q387" i="26"/>
  <c r="R198" i="26"/>
  <c r="R146" i="26"/>
  <c r="R145" i="26" s="1"/>
  <c r="S183" i="26"/>
  <c r="S48" i="26"/>
  <c r="S47" i="26" s="1"/>
  <c r="T49" i="26"/>
  <c r="S190" i="26"/>
  <c r="T56" i="26"/>
  <c r="W462" i="26"/>
  <c r="W450" i="26" s="1"/>
  <c r="X463" i="26"/>
  <c r="S179" i="26"/>
  <c r="T45" i="26"/>
  <c r="S66" i="26"/>
  <c r="S101" i="26" s="1"/>
  <c r="S124" i="26" s="1"/>
  <c r="S184" i="26"/>
  <c r="T50" i="26"/>
  <c r="Q238" i="26"/>
  <c r="Q197" i="26"/>
  <c r="Q196" i="26" s="1"/>
  <c r="S149" i="26"/>
  <c r="S85" i="26"/>
  <c r="S84" i="26" s="1"/>
  <c r="T22" i="26"/>
  <c r="S158" i="26"/>
  <c r="S70" i="26"/>
  <c r="S27" i="26"/>
  <c r="S26" i="26" s="1"/>
  <c r="T28" i="26"/>
  <c r="S185" i="26"/>
  <c r="S229" i="26" s="1"/>
  <c r="T51" i="26"/>
  <c r="S89" i="26"/>
  <c r="Q472" i="26"/>
  <c r="Q426" i="26"/>
  <c r="Q395" i="26"/>
  <c r="R191" i="26"/>
  <c r="S180" i="26"/>
  <c r="T46" i="26"/>
  <c r="S67" i="26"/>
  <c r="S102" i="26" s="1"/>
  <c r="S125" i="26" s="1"/>
  <c r="N468" i="26"/>
  <c r="N467" i="26" s="1"/>
  <c r="N422" i="26"/>
  <c r="N421" i="26" s="1"/>
  <c r="N420" i="26" s="1"/>
  <c r="N391" i="26"/>
  <c r="N390" i="26" s="1"/>
  <c r="N389" i="26" s="1"/>
  <c r="N303" i="26"/>
  <c r="N302" i="26" s="1"/>
  <c r="R213" i="26"/>
  <c r="R251" i="26" s="1"/>
  <c r="R272" i="26" s="1"/>
  <c r="R307" i="26" s="1"/>
  <c r="M294" i="26"/>
  <c r="M321" i="26" s="1"/>
  <c r="Q104" i="26"/>
  <c r="Q103" i="26" s="1"/>
  <c r="Q113" i="26" s="1"/>
  <c r="Q129" i="26"/>
  <c r="Q128" i="26" s="1"/>
  <c r="Q127" i="26" s="1"/>
  <c r="S155" i="26"/>
  <c r="T25" i="26"/>
  <c r="Q137" i="26"/>
  <c r="R182" i="26"/>
  <c r="R181" i="26" s="1"/>
  <c r="S178" i="26"/>
  <c r="S171" i="26" s="1"/>
  <c r="S170" i="26" s="1"/>
  <c r="T44" i="26"/>
  <c r="S65" i="26"/>
  <c r="S100" i="26" s="1"/>
  <c r="S123" i="26" s="1"/>
  <c r="P469" i="26"/>
  <c r="P423" i="26"/>
  <c r="P392" i="26"/>
  <c r="Q207" i="26"/>
  <c r="Q206" i="26" s="1"/>
  <c r="Q246" i="26"/>
  <c r="M404" i="26"/>
  <c r="T165" i="26"/>
  <c r="T77" i="26"/>
  <c r="T112" i="26" s="1"/>
  <c r="T134" i="26" s="1"/>
  <c r="U35" i="26"/>
  <c r="R223" i="26"/>
  <c r="R222" i="26" s="1"/>
  <c r="R230" i="26" s="1"/>
  <c r="R200" i="26"/>
  <c r="R239" i="26" s="1"/>
  <c r="R263" i="26" s="1"/>
  <c r="R297" i="26" s="1"/>
  <c r="R105" i="26"/>
  <c r="R69" i="26"/>
  <c r="R68" i="26" s="1"/>
  <c r="R415" i="26"/>
  <c r="R387" i="26"/>
  <c r="T161" i="26"/>
  <c r="T73" i="26"/>
  <c r="T108" i="26" s="1"/>
  <c r="U31" i="26"/>
  <c r="T174" i="26"/>
  <c r="T224" i="26" s="1"/>
  <c r="T64" i="26"/>
  <c r="T99" i="26" s="1"/>
  <c r="T122" i="26" s="1"/>
  <c r="U43" i="26"/>
  <c r="T86" i="26"/>
  <c r="W226" i="26"/>
  <c r="W175" i="26"/>
  <c r="S159" i="26"/>
  <c r="S209" i="26" s="1"/>
  <c r="S71" i="26"/>
  <c r="T29" i="26"/>
  <c r="W225" i="26"/>
  <c r="W202" i="26"/>
  <c r="W240" i="26" s="1"/>
  <c r="W150" i="26"/>
  <c r="Q413" i="26"/>
  <c r="Q385" i="26"/>
  <c r="P216" i="26"/>
  <c r="K442" i="26"/>
  <c r="L441" i="26"/>
  <c r="M440" i="26"/>
  <c r="S77" i="26"/>
  <c r="S112" i="26" s="1"/>
  <c r="S134" i="26" s="1"/>
  <c r="R62" i="26"/>
  <c r="R61" i="26" s="1"/>
  <c r="R78" i="26" s="1"/>
  <c r="R208" i="26"/>
  <c r="R157" i="26"/>
  <c r="R156" i="26" s="1"/>
  <c r="P269" i="26"/>
  <c r="P245" i="26"/>
  <c r="P244" i="26" s="1"/>
  <c r="S73" i="26"/>
  <c r="S108" i="26" s="1"/>
  <c r="Q247" i="26"/>
  <c r="Q270" i="26" s="1"/>
  <c r="Q305" i="26" s="1"/>
  <c r="S188" i="26"/>
  <c r="T54" i="26"/>
  <c r="S64" i="26"/>
  <c r="S99" i="26" s="1"/>
  <c r="S122" i="26" s="1"/>
  <c r="Y177" i="26"/>
  <c r="X176" i="26"/>
  <c r="R106" i="26"/>
  <c r="R130" i="26" s="1"/>
  <c r="T168" i="26"/>
  <c r="S194" i="26"/>
  <c r="S220" i="26" s="1"/>
  <c r="S234" i="26" s="1"/>
  <c r="S258" i="26" s="1"/>
  <c r="S292" i="26" s="1"/>
  <c r="S380" i="26" s="1"/>
  <c r="S408" i="26" s="1"/>
  <c r="S448" i="26" s="1"/>
  <c r="S154" i="26"/>
  <c r="S204" i="26" s="1"/>
  <c r="S242" i="26" s="1"/>
  <c r="S265" i="26" s="1"/>
  <c r="S299" i="26" s="1"/>
  <c r="T24" i="26"/>
  <c r="S160" i="26"/>
  <c r="S72" i="26"/>
  <c r="S107" i="26" s="1"/>
  <c r="S88" i="26"/>
  <c r="S87" i="26" s="1"/>
  <c r="T30" i="26"/>
  <c r="Y152" i="26"/>
  <c r="X151" i="26"/>
  <c r="Q230" i="26"/>
  <c r="S162" i="26"/>
  <c r="S212" i="26" s="1"/>
  <c r="S250" i="26" s="1"/>
  <c r="S271" i="26" s="1"/>
  <c r="S306" i="26" s="1"/>
  <c r="S74" i="26"/>
  <c r="S109" i="26" s="1"/>
  <c r="S131" i="26" s="1"/>
  <c r="T32" i="26"/>
  <c r="P262" i="26"/>
  <c r="P237" i="26"/>
  <c r="P236" i="26" s="1"/>
  <c r="P254" i="26" s="1"/>
  <c r="S215" i="26"/>
  <c r="S253" i="26" s="1"/>
  <c r="S274" i="26" s="1"/>
  <c r="S309" i="26" s="1"/>
  <c r="R97" i="26"/>
  <c r="R96" i="26" s="1"/>
  <c r="R121" i="26"/>
  <c r="R120" i="26" s="1"/>
  <c r="R119" i="26" s="1"/>
  <c r="S211" i="26"/>
  <c r="S249" i="26" s="1"/>
  <c r="S164" i="26"/>
  <c r="S214" i="26" s="1"/>
  <c r="S252" i="26" s="1"/>
  <c r="S273" i="26" s="1"/>
  <c r="S76" i="26"/>
  <c r="S111" i="26" s="1"/>
  <c r="S133" i="26" s="1"/>
  <c r="T34" i="26"/>
  <c r="R247" i="26"/>
  <c r="R270" i="26" s="1"/>
  <c r="R305" i="26" s="1"/>
  <c r="T172" i="26"/>
  <c r="T63" i="26"/>
  <c r="U42" i="26"/>
  <c r="R414" i="26"/>
  <c r="R386" i="26"/>
  <c r="R60" i="26"/>
  <c r="R83" i="26" s="1"/>
  <c r="R95" i="26" s="1"/>
  <c r="R118" i="26" s="1"/>
  <c r="S39" i="26"/>
  <c r="O254" i="26"/>
  <c r="S59" i="26"/>
  <c r="S82" i="26" s="1"/>
  <c r="S94" i="26" s="1"/>
  <c r="S117" i="26" s="1"/>
  <c r="T38" i="26"/>
  <c r="S153" i="26"/>
  <c r="S203" i="26" s="1"/>
  <c r="S241" i="26" s="1"/>
  <c r="S264" i="26" s="1"/>
  <c r="S298" i="26" s="1"/>
  <c r="T23" i="26"/>
  <c r="R471" i="25"/>
  <c r="R425" i="25"/>
  <c r="R394" i="25"/>
  <c r="R415" i="25"/>
  <c r="R387" i="25"/>
  <c r="R470" i="25"/>
  <c r="R424" i="25"/>
  <c r="R393" i="25"/>
  <c r="R238" i="25"/>
  <c r="R68" i="25"/>
  <c r="V165" i="25"/>
  <c r="W35" i="25"/>
  <c r="Q238" i="25"/>
  <c r="Q197" i="25"/>
  <c r="Q196" i="25" s="1"/>
  <c r="Q216" i="25" s="1"/>
  <c r="R210" i="25"/>
  <c r="S179" i="25"/>
  <c r="S66" i="25"/>
  <c r="S101" i="25" s="1"/>
  <c r="S124" i="25" s="1"/>
  <c r="T45" i="25"/>
  <c r="K442" i="25"/>
  <c r="L441" i="25"/>
  <c r="AT459" i="25"/>
  <c r="R129" i="25"/>
  <c r="R128" i="25" s="1"/>
  <c r="R104" i="25"/>
  <c r="R103" i="25" s="1"/>
  <c r="R194" i="25"/>
  <c r="R220" i="25" s="1"/>
  <c r="R234" i="25" s="1"/>
  <c r="R258" i="25" s="1"/>
  <c r="R292" i="25" s="1"/>
  <c r="R380" i="25" s="1"/>
  <c r="R408" i="25" s="1"/>
  <c r="R448" i="25" s="1"/>
  <c r="S168" i="25"/>
  <c r="P469" i="25"/>
  <c r="P392" i="25"/>
  <c r="P423" i="25"/>
  <c r="S212" i="25"/>
  <c r="S250" i="25" s="1"/>
  <c r="S271" i="25" s="1"/>
  <c r="S306" i="25" s="1"/>
  <c r="R227" i="25"/>
  <c r="R248" i="25" s="1"/>
  <c r="X226" i="25"/>
  <c r="X175" i="25"/>
  <c r="O468" i="25"/>
  <c r="O467" i="25" s="1"/>
  <c r="O485" i="25" s="1"/>
  <c r="O422" i="25"/>
  <c r="O421" i="25" s="1"/>
  <c r="O420" i="25" s="1"/>
  <c r="O303" i="25"/>
  <c r="O302" i="25" s="1"/>
  <c r="O391" i="25"/>
  <c r="O390" i="25" s="1"/>
  <c r="O389" i="25" s="1"/>
  <c r="S187" i="25"/>
  <c r="T53" i="25"/>
  <c r="P304" i="25"/>
  <c r="P268" i="25"/>
  <c r="P267" i="25" s="1"/>
  <c r="R98" i="25"/>
  <c r="R62" i="25"/>
  <c r="R61" i="25" s="1"/>
  <c r="R78" i="25" s="1"/>
  <c r="S40" i="25"/>
  <c r="T41" i="25"/>
  <c r="S188" i="25"/>
  <c r="T54" i="25"/>
  <c r="Z177" i="25"/>
  <c r="Z176" i="25" s="1"/>
  <c r="Y176" i="25"/>
  <c r="N302" i="25"/>
  <c r="S180" i="25"/>
  <c r="T46" i="25"/>
  <c r="S67" i="25"/>
  <c r="S102" i="25" s="1"/>
  <c r="S125" i="25" s="1"/>
  <c r="R308" i="25"/>
  <c r="Q472" i="25"/>
  <c r="Q426" i="25"/>
  <c r="Q395" i="25"/>
  <c r="R127" i="25"/>
  <c r="R247" i="25"/>
  <c r="R270" i="25" s="1"/>
  <c r="R305" i="25" s="1"/>
  <c r="S153" i="25"/>
  <c r="T23" i="25"/>
  <c r="S172" i="25"/>
  <c r="S171" i="25" s="1"/>
  <c r="S170" i="25" s="1"/>
  <c r="S63" i="25"/>
  <c r="T42" i="25"/>
  <c r="S85" i="25"/>
  <c r="S84" i="25" s="1"/>
  <c r="S149" i="25"/>
  <c r="T22" i="25"/>
  <c r="S64" i="25"/>
  <c r="S99" i="25" s="1"/>
  <c r="S122" i="25" s="1"/>
  <c r="T158" i="25"/>
  <c r="T70" i="25"/>
  <c r="U28" i="25"/>
  <c r="R60" i="25"/>
  <c r="R83" i="25" s="1"/>
  <c r="R95" i="25" s="1"/>
  <c r="R118" i="25" s="1"/>
  <c r="S39" i="25"/>
  <c r="Q245" i="25"/>
  <c r="Q244" i="25" s="1"/>
  <c r="Q269" i="25"/>
  <c r="R414" i="25"/>
  <c r="R386" i="25"/>
  <c r="R59" i="25"/>
  <c r="R82" i="25" s="1"/>
  <c r="R94" i="25" s="1"/>
  <c r="R117" i="25" s="1"/>
  <c r="S38" i="25"/>
  <c r="S189" i="25"/>
  <c r="T55" i="25"/>
  <c r="T154" i="25"/>
  <c r="U24" i="25"/>
  <c r="T155" i="25"/>
  <c r="U25" i="25"/>
  <c r="R203" i="25"/>
  <c r="R241" i="25" s="1"/>
  <c r="R264" i="25" s="1"/>
  <c r="R298" i="25" s="1"/>
  <c r="R171" i="25"/>
  <c r="R170" i="25" s="1"/>
  <c r="R191" i="25" s="1"/>
  <c r="T186" i="25"/>
  <c r="U52" i="25"/>
  <c r="R90" i="25"/>
  <c r="S184" i="25"/>
  <c r="S209" i="25" s="1"/>
  <c r="S247" i="25" s="1"/>
  <c r="S270" i="25" s="1"/>
  <c r="S305" i="25" s="1"/>
  <c r="T50" i="25"/>
  <c r="S105" i="25"/>
  <c r="W462" i="25"/>
  <c r="W450" i="25" s="1"/>
  <c r="X463" i="25"/>
  <c r="R473" i="25"/>
  <c r="R427" i="25"/>
  <c r="R396" i="25"/>
  <c r="S204" i="25"/>
  <c r="S242" i="25" s="1"/>
  <c r="S265" i="25" s="1"/>
  <c r="S299" i="25" s="1"/>
  <c r="T160" i="25"/>
  <c r="T88" i="25"/>
  <c r="U30" i="25"/>
  <c r="S205" i="25"/>
  <c r="S243" i="25" s="1"/>
  <c r="S266" i="25" s="1"/>
  <c r="S300" i="25" s="1"/>
  <c r="Q121" i="25"/>
  <c r="Q120" i="25" s="1"/>
  <c r="Q119" i="25" s="1"/>
  <c r="Q137" i="25" s="1"/>
  <c r="Q97" i="25"/>
  <c r="Q96" i="25" s="1"/>
  <c r="Q113" i="25" s="1"/>
  <c r="T164" i="25"/>
  <c r="T76" i="25"/>
  <c r="T111" i="25" s="1"/>
  <c r="T133" i="25" s="1"/>
  <c r="U34" i="25"/>
  <c r="R223" i="25"/>
  <c r="R222" i="25" s="1"/>
  <c r="R230" i="25" s="1"/>
  <c r="R200" i="25"/>
  <c r="R239" i="25" s="1"/>
  <c r="R263" i="25" s="1"/>
  <c r="R297" i="25" s="1"/>
  <c r="S208" i="25"/>
  <c r="S157" i="25"/>
  <c r="S156" i="25" s="1"/>
  <c r="S178" i="25"/>
  <c r="S65" i="25"/>
  <c r="S100" i="25" s="1"/>
  <c r="S123" i="25" s="1"/>
  <c r="T44" i="25"/>
  <c r="T183" i="25"/>
  <c r="U49" i="25"/>
  <c r="T48" i="25"/>
  <c r="T47" i="25" s="1"/>
  <c r="N485" i="25"/>
  <c r="S87" i="25"/>
  <c r="S75" i="25"/>
  <c r="S110" i="25" s="1"/>
  <c r="S132" i="25" s="1"/>
  <c r="R195" i="25"/>
  <c r="R221" i="25" s="1"/>
  <c r="R235" i="25" s="1"/>
  <c r="R259" i="25" s="1"/>
  <c r="R293" i="25" s="1"/>
  <c r="R381" i="25" s="1"/>
  <c r="R409" i="25" s="1"/>
  <c r="R449" i="25" s="1"/>
  <c r="S169" i="25"/>
  <c r="R246" i="25"/>
  <c r="R207" i="25"/>
  <c r="R206" i="25" s="1"/>
  <c r="Z152" i="25"/>
  <c r="Z151" i="25" s="1"/>
  <c r="Y151" i="25"/>
  <c r="T159" i="25"/>
  <c r="T71" i="25"/>
  <c r="U29" i="25"/>
  <c r="S185" i="25"/>
  <c r="S229" i="25" s="1"/>
  <c r="S89" i="25"/>
  <c r="T51" i="25"/>
  <c r="T72" i="25" s="1"/>
  <c r="T107" i="25" s="1"/>
  <c r="S48" i="25"/>
  <c r="S47" i="25" s="1"/>
  <c r="S161" i="25"/>
  <c r="S211" i="25" s="1"/>
  <c r="S249" i="25" s="1"/>
  <c r="S73" i="25"/>
  <c r="S108" i="25" s="1"/>
  <c r="T31" i="25"/>
  <c r="T190" i="25"/>
  <c r="T215" i="25" s="1"/>
  <c r="T253" i="25" s="1"/>
  <c r="T274" i="25" s="1"/>
  <c r="T309" i="25" s="1"/>
  <c r="U56" i="25"/>
  <c r="T77" i="25"/>
  <c r="T112" i="25" s="1"/>
  <c r="T134" i="25" s="1"/>
  <c r="N321" i="25"/>
  <c r="S72" i="25"/>
  <c r="S107" i="25" s="1"/>
  <c r="T163" i="25"/>
  <c r="T75" i="25"/>
  <c r="T110" i="25" s="1"/>
  <c r="T132" i="25" s="1"/>
  <c r="U33" i="25"/>
  <c r="Q413" i="25"/>
  <c r="Q385" i="25"/>
  <c r="S214" i="25"/>
  <c r="S252" i="25" s="1"/>
  <c r="S273" i="25" s="1"/>
  <c r="X225" i="25"/>
  <c r="X202" i="25"/>
  <c r="X150" i="25"/>
  <c r="X201" i="25" s="1"/>
  <c r="P262" i="25"/>
  <c r="P237" i="25"/>
  <c r="P236" i="25" s="1"/>
  <c r="P254" i="25" s="1"/>
  <c r="T74" i="25"/>
  <c r="T109" i="25" s="1"/>
  <c r="T131" i="25" s="1"/>
  <c r="T162" i="25"/>
  <c r="U32" i="25"/>
  <c r="S106" i="25"/>
  <c r="S130" i="25" s="1"/>
  <c r="O296" i="25"/>
  <c r="O261" i="25"/>
  <c r="O260" i="25" s="1"/>
  <c r="O286" i="25" s="1"/>
  <c r="T147" i="25"/>
  <c r="T20" i="25"/>
  <c r="T19" i="25" s="1"/>
  <c r="U21" i="25"/>
  <c r="S182" i="25"/>
  <c r="S181" i="25" s="1"/>
  <c r="V174" i="25"/>
  <c r="V224" i="25" s="1"/>
  <c r="V86" i="25"/>
  <c r="W43" i="25"/>
  <c r="S473" i="25"/>
  <c r="S427" i="25"/>
  <c r="S396" i="25"/>
  <c r="S228" i="25"/>
  <c r="S227" i="25" s="1"/>
  <c r="S248" i="25" s="1"/>
  <c r="S210" i="25"/>
  <c r="S213" i="25"/>
  <c r="S251" i="25" s="1"/>
  <c r="S272" i="25" s="1"/>
  <c r="S307" i="25" s="1"/>
  <c r="R308" i="24"/>
  <c r="R473" i="24"/>
  <c r="R427" i="24"/>
  <c r="R396" i="24"/>
  <c r="R40" i="24"/>
  <c r="R57" i="24" s="1"/>
  <c r="S41" i="24"/>
  <c r="R246" i="24"/>
  <c r="R207" i="24"/>
  <c r="R206" i="24" s="1"/>
  <c r="R415" i="24"/>
  <c r="R387" i="24"/>
  <c r="S106" i="24"/>
  <c r="S130" i="24" s="1"/>
  <c r="S178" i="24"/>
  <c r="T44" i="24"/>
  <c r="S65" i="24"/>
  <c r="S100" i="24" s="1"/>
  <c r="S123" i="24" s="1"/>
  <c r="S180" i="24"/>
  <c r="T46" i="24"/>
  <c r="S67" i="24"/>
  <c r="S102" i="24" s="1"/>
  <c r="S125" i="24" s="1"/>
  <c r="N404" i="24"/>
  <c r="U187" i="24"/>
  <c r="V53" i="24"/>
  <c r="T164" i="24"/>
  <c r="U34" i="24"/>
  <c r="T163" i="24"/>
  <c r="T213" i="24" s="1"/>
  <c r="T251" i="24" s="1"/>
  <c r="T272" i="24" s="1"/>
  <c r="T307" i="24" s="1"/>
  <c r="T75" i="24"/>
  <c r="T110" i="24" s="1"/>
  <c r="T132" i="24" s="1"/>
  <c r="U33" i="24"/>
  <c r="S186" i="24"/>
  <c r="T52" i="24"/>
  <c r="X463" i="24"/>
  <c r="W462" i="24"/>
  <c r="W450" i="24" s="1"/>
  <c r="R195" i="24"/>
  <c r="R221" i="24" s="1"/>
  <c r="R235" i="24" s="1"/>
  <c r="R259" i="24" s="1"/>
  <c r="R293" i="24" s="1"/>
  <c r="R381" i="24" s="1"/>
  <c r="R409" i="24" s="1"/>
  <c r="R449" i="24" s="1"/>
  <c r="S169" i="24"/>
  <c r="AT459" i="24"/>
  <c r="T147" i="24"/>
  <c r="U21" i="24"/>
  <c r="Q413" i="24"/>
  <c r="Q385" i="24"/>
  <c r="N440" i="24"/>
  <c r="S149" i="24"/>
  <c r="S85" i="24"/>
  <c r="S84" i="24" s="1"/>
  <c r="T22" i="24"/>
  <c r="R247" i="24"/>
  <c r="R270" i="24" s="1"/>
  <c r="R305" i="24" s="1"/>
  <c r="S307" i="24"/>
  <c r="U38" i="24"/>
  <c r="T59" i="24"/>
  <c r="T82" i="24" s="1"/>
  <c r="T94" i="24" s="1"/>
  <c r="T117" i="24" s="1"/>
  <c r="T174" i="24"/>
  <c r="T224" i="24" s="1"/>
  <c r="T86" i="24"/>
  <c r="T64" i="24"/>
  <c r="T99" i="24" s="1"/>
  <c r="T122" i="24" s="1"/>
  <c r="U43" i="24"/>
  <c r="R62" i="24"/>
  <c r="R61" i="24" s="1"/>
  <c r="R78" i="24" s="1"/>
  <c r="S198" i="24"/>
  <c r="T172" i="24"/>
  <c r="T63" i="24"/>
  <c r="U42" i="24"/>
  <c r="Q230" i="24"/>
  <c r="W225" i="24"/>
  <c r="W202" i="24"/>
  <c r="W150" i="24"/>
  <c r="W188" i="24"/>
  <c r="X54" i="24"/>
  <c r="R90" i="24"/>
  <c r="O412" i="24"/>
  <c r="O411" i="24" s="1"/>
  <c r="O410" i="24" s="1"/>
  <c r="O384" i="24"/>
  <c r="O383" i="24" s="1"/>
  <c r="O382" i="24" s="1"/>
  <c r="O295" i="24"/>
  <c r="O294" i="24" s="1"/>
  <c r="T154" i="24"/>
  <c r="T204" i="24" s="1"/>
  <c r="T242" i="24" s="1"/>
  <c r="T265" i="24" s="1"/>
  <c r="U24" i="24"/>
  <c r="R69" i="24"/>
  <c r="R68" i="24" s="1"/>
  <c r="S184" i="24"/>
  <c r="S182" i="24" s="1"/>
  <c r="T50" i="24"/>
  <c r="S48" i="24"/>
  <c r="S47" i="24" s="1"/>
  <c r="W226" i="24"/>
  <c r="W175" i="24"/>
  <c r="R227" i="24"/>
  <c r="R248" i="24" s="1"/>
  <c r="S64" i="24"/>
  <c r="S99" i="24" s="1"/>
  <c r="S122" i="24" s="1"/>
  <c r="T158" i="24"/>
  <c r="T70" i="24"/>
  <c r="U28" i="24"/>
  <c r="P304" i="24"/>
  <c r="P268" i="24"/>
  <c r="P267" i="24" s="1"/>
  <c r="R121" i="24"/>
  <c r="R120" i="24" s="1"/>
  <c r="R119" i="24" s="1"/>
  <c r="R137" i="24" s="1"/>
  <c r="R97" i="24"/>
  <c r="R96" i="24" s="1"/>
  <c r="S98" i="24"/>
  <c r="S62" i="24"/>
  <c r="S61" i="24" s="1"/>
  <c r="Y152" i="24"/>
  <c r="X151" i="24"/>
  <c r="P254" i="24"/>
  <c r="T162" i="24"/>
  <c r="T212" i="24" s="1"/>
  <c r="T250" i="24" s="1"/>
  <c r="T271" i="24" s="1"/>
  <c r="T74" i="24"/>
  <c r="T109" i="24" s="1"/>
  <c r="T131" i="24" s="1"/>
  <c r="U32" i="24"/>
  <c r="R223" i="24"/>
  <c r="R222" i="24" s="1"/>
  <c r="R230" i="24" s="1"/>
  <c r="R200" i="24"/>
  <c r="R239" i="24" s="1"/>
  <c r="R263" i="24" s="1"/>
  <c r="R297" i="24" s="1"/>
  <c r="Q207" i="24"/>
  <c r="Q206" i="24" s="1"/>
  <c r="S414" i="24"/>
  <c r="S386" i="24"/>
  <c r="R129" i="24"/>
  <c r="R128" i="24" s="1"/>
  <c r="R127" i="24" s="1"/>
  <c r="R104" i="24"/>
  <c r="R103" i="24" s="1"/>
  <c r="R182" i="24"/>
  <c r="R181" i="24" s="1"/>
  <c r="R191" i="24" s="1"/>
  <c r="Y177" i="24"/>
  <c r="X176" i="24"/>
  <c r="R210" i="24"/>
  <c r="S105" i="24"/>
  <c r="T66" i="24"/>
  <c r="T101" i="24" s="1"/>
  <c r="T124" i="24" s="1"/>
  <c r="S153" i="24"/>
  <c r="S203" i="24" s="1"/>
  <c r="S241" i="24" s="1"/>
  <c r="S264" i="24" s="1"/>
  <c r="S298" i="24" s="1"/>
  <c r="T23" i="24"/>
  <c r="S171" i="24"/>
  <c r="S170" i="24" s="1"/>
  <c r="T160" i="24"/>
  <c r="T88" i="24"/>
  <c r="U30" i="24"/>
  <c r="U183" i="24"/>
  <c r="V49" i="24"/>
  <c r="P296" i="24"/>
  <c r="P261" i="24"/>
  <c r="P260" i="24" s="1"/>
  <c r="P286" i="24" s="1"/>
  <c r="Q469" i="24"/>
  <c r="Q423" i="24"/>
  <c r="Q392" i="24"/>
  <c r="Q269" i="24"/>
  <c r="Q245" i="24"/>
  <c r="Q244" i="24" s="1"/>
  <c r="Q137" i="24"/>
  <c r="R60" i="24"/>
  <c r="R83" i="24" s="1"/>
  <c r="R95" i="24" s="1"/>
  <c r="R118" i="24" s="1"/>
  <c r="S39" i="24"/>
  <c r="O468" i="24"/>
  <c r="O467" i="24" s="1"/>
  <c r="O422" i="24"/>
  <c r="O421" i="24" s="1"/>
  <c r="O420" i="24" s="1"/>
  <c r="O391" i="24"/>
  <c r="O390" i="24" s="1"/>
  <c r="O389" i="24" s="1"/>
  <c r="O303" i="24"/>
  <c r="S189" i="24"/>
  <c r="S214" i="24" s="1"/>
  <c r="S252" i="24" s="1"/>
  <c r="S273" i="24" s="1"/>
  <c r="T55" i="24"/>
  <c r="S208" i="24"/>
  <c r="U179" i="24"/>
  <c r="V45" i="24"/>
  <c r="U66" i="24"/>
  <c r="U101" i="24" s="1"/>
  <c r="U124" i="24" s="1"/>
  <c r="T165" i="24"/>
  <c r="T77" i="24"/>
  <c r="T112" i="24" s="1"/>
  <c r="T134" i="24" s="1"/>
  <c r="U35" i="24"/>
  <c r="R203" i="24"/>
  <c r="R241" i="24" s="1"/>
  <c r="R264" i="24" s="1"/>
  <c r="R298" i="24" s="1"/>
  <c r="S470" i="24"/>
  <c r="S424" i="24"/>
  <c r="S393" i="24"/>
  <c r="S161" i="24"/>
  <c r="S211" i="24" s="1"/>
  <c r="S249" i="24" s="1"/>
  <c r="T31" i="24"/>
  <c r="S73" i="24"/>
  <c r="S108" i="24" s="1"/>
  <c r="S190" i="24"/>
  <c r="T56" i="24"/>
  <c r="Q113" i="24"/>
  <c r="Q78" i="24"/>
  <c r="Q197" i="24"/>
  <c r="Q196" i="24" s="1"/>
  <c r="Q216" i="24" s="1"/>
  <c r="R146" i="24"/>
  <c r="R145" i="24" s="1"/>
  <c r="R166" i="24" s="1"/>
  <c r="S77" i="24"/>
  <c r="S112" i="24" s="1"/>
  <c r="S134" i="24" s="1"/>
  <c r="R194" i="24"/>
  <c r="R220" i="24" s="1"/>
  <c r="R234" i="24" s="1"/>
  <c r="R258" i="24" s="1"/>
  <c r="R292" i="24" s="1"/>
  <c r="R380" i="24" s="1"/>
  <c r="R408" i="24" s="1"/>
  <c r="R448" i="24" s="1"/>
  <c r="S168" i="24"/>
  <c r="Q472" i="24"/>
  <c r="Q426" i="24"/>
  <c r="Q395" i="24"/>
  <c r="R471" i="24"/>
  <c r="R425" i="24"/>
  <c r="R394" i="24"/>
  <c r="R157" i="24"/>
  <c r="R156" i="24" s="1"/>
  <c r="S155" i="24"/>
  <c r="S205" i="24" s="1"/>
  <c r="S243" i="24" s="1"/>
  <c r="S266" i="24" s="1"/>
  <c r="S300" i="24" s="1"/>
  <c r="T25" i="24"/>
  <c r="T159" i="24"/>
  <c r="T71" i="24"/>
  <c r="U29" i="24"/>
  <c r="Q262" i="24"/>
  <c r="Q237" i="24"/>
  <c r="Q236" i="24" s="1"/>
  <c r="S185" i="24"/>
  <c r="S229" i="24" s="1"/>
  <c r="S89" i="24"/>
  <c r="S87" i="24" s="1"/>
  <c r="T51" i="24"/>
  <c r="R238" i="24"/>
  <c r="R197" i="24"/>
  <c r="R196" i="24" s="1"/>
  <c r="R216" i="24" s="1"/>
  <c r="K442" i="24"/>
  <c r="L441" i="24"/>
  <c r="S215" i="24"/>
  <c r="S253" i="24" s="1"/>
  <c r="S274" i="24" s="1"/>
  <c r="S228" i="24"/>
  <c r="S227" i="24" s="1"/>
  <c r="S248" i="24" s="1"/>
  <c r="N294" i="24"/>
  <c r="N321" i="24" s="1"/>
  <c r="J27" i="43"/>
  <c r="J26" i="43" s="1"/>
  <c r="I396" i="43"/>
  <c r="H191" i="43"/>
  <c r="H171" i="43"/>
  <c r="H170" i="43" s="1"/>
  <c r="J204" i="43"/>
  <c r="J242" i="43" s="1"/>
  <c r="J265" i="43" s="1"/>
  <c r="I386" i="43"/>
  <c r="H424" i="43"/>
  <c r="I427" i="43"/>
  <c r="D474" i="43"/>
  <c r="I106" i="43"/>
  <c r="I130" i="43" s="1"/>
  <c r="C474" i="43"/>
  <c r="D517" i="43" s="1"/>
  <c r="J47" i="43"/>
  <c r="AD47" i="12"/>
  <c r="T283" i="43"/>
  <c r="T318" i="43"/>
  <c r="AD46" i="12"/>
  <c r="T282" i="43"/>
  <c r="T317" i="43"/>
  <c r="C64" i="36"/>
  <c r="D64" i="36" s="1"/>
  <c r="E64" i="36" s="1"/>
  <c r="F64" i="36" s="1"/>
  <c r="G64" i="36" s="1"/>
  <c r="H64" i="36" s="1"/>
  <c r="I64" i="36" s="1"/>
  <c r="J64" i="36" s="1"/>
  <c r="K64" i="36" s="1"/>
  <c r="L64" i="36" s="1"/>
  <c r="M64" i="36" s="1"/>
  <c r="N64" i="36" s="1"/>
  <c r="O64" i="36" s="1"/>
  <c r="P64" i="36" s="1"/>
  <c r="Q64" i="36" s="1"/>
  <c r="R64" i="36" s="1"/>
  <c r="S64" i="36" s="1"/>
  <c r="T64" i="36" s="1"/>
  <c r="U64" i="36" s="1"/>
  <c r="V64" i="36" s="1"/>
  <c r="W64" i="36" s="1"/>
  <c r="X64" i="36" s="1"/>
  <c r="Y64" i="36" s="1"/>
  <c r="Z64" i="36" s="1"/>
  <c r="AA64" i="36" s="1"/>
  <c r="AB64" i="36" s="1"/>
  <c r="AC64" i="36" s="1"/>
  <c r="AD64" i="36" s="1"/>
  <c r="D19" i="36"/>
  <c r="C58" i="36"/>
  <c r="D17" i="36"/>
  <c r="C56" i="36"/>
  <c r="D20" i="36"/>
  <c r="C59" i="36"/>
  <c r="D16" i="36"/>
  <c r="C55" i="36"/>
  <c r="H425" i="43"/>
  <c r="I182" i="43"/>
  <c r="I181" i="43" s="1"/>
  <c r="I191" i="43" s="1"/>
  <c r="H471" i="43"/>
  <c r="J309" i="43"/>
  <c r="J473" i="43" s="1"/>
  <c r="I300" i="43"/>
  <c r="I415" i="43" s="1"/>
  <c r="F200" i="43"/>
  <c r="F99" i="43"/>
  <c r="F62" i="43"/>
  <c r="F61" i="43" s="1"/>
  <c r="F78" i="43" s="1"/>
  <c r="H64" i="43"/>
  <c r="H149" i="43"/>
  <c r="I22" i="43"/>
  <c r="H85" i="43"/>
  <c r="H84" i="43" s="1"/>
  <c r="H90" i="43" s="1"/>
  <c r="H20" i="43"/>
  <c r="H19" i="43" s="1"/>
  <c r="H36" i="43" s="1"/>
  <c r="C25" i="36"/>
  <c r="D25" i="36" s="1"/>
  <c r="E25" i="36" s="1"/>
  <c r="F25" i="36" s="1"/>
  <c r="G25" i="36" s="1"/>
  <c r="H25" i="36" s="1"/>
  <c r="I25" i="36" s="1"/>
  <c r="J25" i="36" s="1"/>
  <c r="K25" i="36" s="1"/>
  <c r="L25" i="36" s="1"/>
  <c r="M25" i="36" s="1"/>
  <c r="N25" i="36" s="1"/>
  <c r="O25" i="36" s="1"/>
  <c r="P25" i="36" s="1"/>
  <c r="Q25" i="36" s="1"/>
  <c r="R25" i="36" s="1"/>
  <c r="S25" i="36" s="1"/>
  <c r="T25" i="36" s="1"/>
  <c r="U25" i="36" s="1"/>
  <c r="V25" i="36" s="1"/>
  <c r="W25" i="36" s="1"/>
  <c r="X25" i="36" s="1"/>
  <c r="Y25" i="36" s="1"/>
  <c r="Z25" i="36" s="1"/>
  <c r="AA25" i="36" s="1"/>
  <c r="AB25" i="36" s="1"/>
  <c r="AC25" i="36" s="1"/>
  <c r="AD25" i="36" s="1"/>
  <c r="I306" i="43"/>
  <c r="I470" i="43" s="1"/>
  <c r="J299" i="43"/>
  <c r="J414" i="43" s="1"/>
  <c r="AA24" i="36"/>
  <c r="AA63" i="36" s="1"/>
  <c r="S24" i="36"/>
  <c r="S63" i="36" s="1"/>
  <c r="K24" i="36"/>
  <c r="K63" i="36" s="1"/>
  <c r="Y24" i="36"/>
  <c r="Y63" i="36" s="1"/>
  <c r="Q24" i="36"/>
  <c r="Q63" i="36" s="1"/>
  <c r="I24" i="36"/>
  <c r="I63" i="36" s="1"/>
  <c r="X24" i="36"/>
  <c r="X63" i="36" s="1"/>
  <c r="P24" i="36"/>
  <c r="P63" i="36" s="1"/>
  <c r="H24" i="36"/>
  <c r="H63" i="36" s="1"/>
  <c r="G24" i="36"/>
  <c r="G63" i="36" s="1"/>
  <c r="O24" i="36"/>
  <c r="O63" i="36" s="1"/>
  <c r="AD24" i="36"/>
  <c r="AD63" i="36" s="1"/>
  <c r="V24" i="36"/>
  <c r="V63" i="36" s="1"/>
  <c r="N24" i="36"/>
  <c r="N63" i="36" s="1"/>
  <c r="F24" i="36"/>
  <c r="F63" i="36" s="1"/>
  <c r="W24" i="36"/>
  <c r="W63" i="36" s="1"/>
  <c r="AC24" i="36"/>
  <c r="AC63" i="36" s="1"/>
  <c r="U24" i="36"/>
  <c r="U63" i="36" s="1"/>
  <c r="M24" i="36"/>
  <c r="M63" i="36" s="1"/>
  <c r="R177" i="43"/>
  <c r="K88" i="43"/>
  <c r="L30" i="43"/>
  <c r="H121" i="43"/>
  <c r="I69" i="43"/>
  <c r="I68" i="43" s="1"/>
  <c r="L190" i="43"/>
  <c r="M56" i="43"/>
  <c r="H472" i="43"/>
  <c r="H426" i="43"/>
  <c r="H395" i="43"/>
  <c r="J172" i="43"/>
  <c r="K42" i="43"/>
  <c r="J63" i="43"/>
  <c r="K178" i="43"/>
  <c r="K65" i="43"/>
  <c r="K100" i="43" s="1"/>
  <c r="K123" i="43" s="1"/>
  <c r="L44" i="43"/>
  <c r="N462" i="43"/>
  <c r="O463" i="43"/>
  <c r="K158" i="43"/>
  <c r="K70" i="43"/>
  <c r="L28" i="43"/>
  <c r="I129" i="43"/>
  <c r="I98" i="43"/>
  <c r="K162" i="43"/>
  <c r="L32" i="43"/>
  <c r="F262" i="43"/>
  <c r="K38" i="43"/>
  <c r="J59" i="43"/>
  <c r="J82" i="43" s="1"/>
  <c r="J94" i="43" s="1"/>
  <c r="J117" i="43" s="1"/>
  <c r="K153" i="43"/>
  <c r="L23" i="43"/>
  <c r="L188" i="43"/>
  <c r="M54" i="43"/>
  <c r="L39" i="43"/>
  <c r="K60" i="43"/>
  <c r="K83" i="43" s="1"/>
  <c r="K95" i="43" s="1"/>
  <c r="K118" i="43" s="1"/>
  <c r="L180" i="43"/>
  <c r="M46" i="43"/>
  <c r="J195" i="43"/>
  <c r="J221" i="43" s="1"/>
  <c r="J235" i="43" s="1"/>
  <c r="J259" i="43" s="1"/>
  <c r="J293" i="43" s="1"/>
  <c r="J381" i="43" s="1"/>
  <c r="J409" i="43" s="1"/>
  <c r="J449" i="43" s="1"/>
  <c r="K169" i="43"/>
  <c r="J208" i="43"/>
  <c r="J71" i="43"/>
  <c r="J106" i="43" s="1"/>
  <c r="J130" i="43" s="1"/>
  <c r="K29" i="43"/>
  <c r="J74" i="43"/>
  <c r="J109" i="43" s="1"/>
  <c r="J131" i="43" s="1"/>
  <c r="K183" i="43"/>
  <c r="L49" i="43"/>
  <c r="L186" i="43"/>
  <c r="M52" i="43"/>
  <c r="H128" i="43"/>
  <c r="H127" i="43" s="1"/>
  <c r="J163" i="43"/>
  <c r="J213" i="43" s="1"/>
  <c r="J251" i="43" s="1"/>
  <c r="J272" i="43" s="1"/>
  <c r="J75" i="43"/>
  <c r="J110" i="43" s="1"/>
  <c r="J132" i="43" s="1"/>
  <c r="K33" i="43"/>
  <c r="K174" i="43"/>
  <c r="K86" i="43"/>
  <c r="L43" i="43"/>
  <c r="F269" i="43"/>
  <c r="J203" i="43"/>
  <c r="J241" i="43" s="1"/>
  <c r="J264" i="43" s="1"/>
  <c r="J298" i="43" s="1"/>
  <c r="I308" i="43"/>
  <c r="L164" i="43"/>
  <c r="M34" i="43"/>
  <c r="J105" i="43"/>
  <c r="H238" i="43"/>
  <c r="K161" i="43"/>
  <c r="K211" i="43" s="1"/>
  <c r="K249" i="43" s="1"/>
  <c r="K73" i="43"/>
  <c r="K108" i="43" s="1"/>
  <c r="L31" i="43"/>
  <c r="I198" i="43"/>
  <c r="H104" i="43"/>
  <c r="H103" i="43" s="1"/>
  <c r="I307" i="43"/>
  <c r="K165" i="43"/>
  <c r="K215" i="43" s="1"/>
  <c r="K253" i="43" s="1"/>
  <c r="K274" i="43" s="1"/>
  <c r="K77" i="43"/>
  <c r="K112" i="43" s="1"/>
  <c r="K134" i="43" s="1"/>
  <c r="L35" i="43"/>
  <c r="J147" i="43"/>
  <c r="K21" i="43"/>
  <c r="J194" i="43"/>
  <c r="J220" i="43" s="1"/>
  <c r="J234" i="43" s="1"/>
  <c r="J258" i="43" s="1"/>
  <c r="J292" i="43" s="1"/>
  <c r="J380" i="43" s="1"/>
  <c r="J408" i="43" s="1"/>
  <c r="J448" i="43" s="1"/>
  <c r="K168" i="43"/>
  <c r="J155" i="43"/>
  <c r="J205" i="43" s="1"/>
  <c r="J243" i="43" s="1"/>
  <c r="J266" i="43" s="1"/>
  <c r="K25" i="43"/>
  <c r="J67" i="43"/>
  <c r="J102" i="43" s="1"/>
  <c r="J125" i="43" s="1"/>
  <c r="K154" i="43"/>
  <c r="L24" i="43"/>
  <c r="I246" i="43"/>
  <c r="L50" i="43"/>
  <c r="K179" i="43"/>
  <c r="L45" i="43"/>
  <c r="K66" i="43"/>
  <c r="K101" i="43" s="1"/>
  <c r="K124" i="43" s="1"/>
  <c r="J41" i="43"/>
  <c r="I40" i="43"/>
  <c r="I57" i="43" s="1"/>
  <c r="J89" i="43"/>
  <c r="J87" i="43" s="1"/>
  <c r="K51" i="43"/>
  <c r="K72" i="43" s="1"/>
  <c r="K107" i="43" s="1"/>
  <c r="J189" i="43"/>
  <c r="J214" i="43" s="1"/>
  <c r="J252" i="43" s="1"/>
  <c r="J273" i="43" s="1"/>
  <c r="K55" i="43"/>
  <c r="J76" i="43"/>
  <c r="J111" i="43" s="1"/>
  <c r="J133" i="43" s="1"/>
  <c r="H269" i="43"/>
  <c r="AN451" i="43"/>
  <c r="J187" i="43"/>
  <c r="J212" i="43" s="1"/>
  <c r="J250" i="43" s="1"/>
  <c r="J271" i="43" s="1"/>
  <c r="K53" i="43"/>
  <c r="K74" i="43" s="1"/>
  <c r="K109" i="43" s="1"/>
  <c r="K131" i="43" s="1"/>
  <c r="J427" i="43"/>
  <c r="J396" i="43"/>
  <c r="G6" i="12"/>
  <c r="G14" i="20"/>
  <c r="H14" i="20"/>
  <c r="I14" i="20" s="1"/>
  <c r="E15" i="20"/>
  <c r="C15" i="20" s="1"/>
  <c r="F15" i="20"/>
  <c r="G15" i="20"/>
  <c r="G19" i="20" s="1"/>
  <c r="H15" i="20"/>
  <c r="I15" i="20"/>
  <c r="J15" i="20"/>
  <c r="J16" i="20" s="1"/>
  <c r="C16" i="20"/>
  <c r="E17" i="20"/>
  <c r="F17" i="20"/>
  <c r="F27" i="20" s="1"/>
  <c r="G17" i="20"/>
  <c r="G27" i="20" s="1"/>
  <c r="E18" i="20"/>
  <c r="E28" i="20" s="1"/>
  <c r="F18" i="20"/>
  <c r="F28" i="20" s="1"/>
  <c r="G18" i="20"/>
  <c r="G28" i="20" s="1"/>
  <c r="E19" i="20"/>
  <c r="F19" i="20"/>
  <c r="E20" i="20"/>
  <c r="C20" i="20" s="1"/>
  <c r="K20" i="20" s="1"/>
  <c r="F20" i="20"/>
  <c r="G20" i="20"/>
  <c r="G24" i="20" s="1"/>
  <c r="G29" i="20" s="1"/>
  <c r="G25" i="20" s="1"/>
  <c r="H20" i="20"/>
  <c r="I20" i="20"/>
  <c r="I24" i="20" s="1"/>
  <c r="J20" i="20"/>
  <c r="C21" i="20"/>
  <c r="K21" i="20"/>
  <c r="C22" i="20"/>
  <c r="K22" i="20"/>
  <c r="C23" i="20"/>
  <c r="K23" i="20"/>
  <c r="E24" i="20"/>
  <c r="E29" i="20" s="1"/>
  <c r="F24" i="20"/>
  <c r="F29" i="20" s="1"/>
  <c r="H24" i="20"/>
  <c r="J24" i="20"/>
  <c r="E26" i="20"/>
  <c r="F26" i="20"/>
  <c r="G26" i="20"/>
  <c r="E27" i="20"/>
  <c r="E35" i="20"/>
  <c r="F35" i="20"/>
  <c r="G35" i="20"/>
  <c r="H35" i="20"/>
  <c r="E36" i="20"/>
  <c r="E67" i="20" s="1"/>
  <c r="F36" i="20"/>
  <c r="G36" i="20"/>
  <c r="H36" i="20"/>
  <c r="I36" i="20"/>
  <c r="J36" i="20"/>
  <c r="G37" i="20"/>
  <c r="G39" i="20" s="1"/>
  <c r="F38" i="20"/>
  <c r="G38" i="20"/>
  <c r="F39" i="20"/>
  <c r="F40" i="20"/>
  <c r="F71" i="20" s="1"/>
  <c r="G40" i="20"/>
  <c r="E42" i="20"/>
  <c r="E46" i="20" s="1"/>
  <c r="F42" i="20"/>
  <c r="G42" i="20"/>
  <c r="G67" i="20" s="1"/>
  <c r="H42" i="20"/>
  <c r="I42" i="20"/>
  <c r="J42" i="20"/>
  <c r="F43" i="20"/>
  <c r="G43" i="20"/>
  <c r="H43" i="20"/>
  <c r="I43" i="20"/>
  <c r="J43" i="20"/>
  <c r="C44" i="20"/>
  <c r="C45" i="20"/>
  <c r="F46" i="20"/>
  <c r="H46" i="20"/>
  <c r="I46" i="20"/>
  <c r="J46" i="20"/>
  <c r="E49" i="20"/>
  <c r="F49" i="20"/>
  <c r="G49" i="20"/>
  <c r="C49" i="20" s="1"/>
  <c r="H49" i="20"/>
  <c r="I49" i="20"/>
  <c r="J49" i="20"/>
  <c r="F51" i="20"/>
  <c r="F69" i="20" s="1"/>
  <c r="F68" i="20" s="1"/>
  <c r="F52" i="20"/>
  <c r="F53" i="20"/>
  <c r="G53" i="20"/>
  <c r="E55" i="20"/>
  <c r="F55" i="20"/>
  <c r="G55" i="20"/>
  <c r="H55" i="20"/>
  <c r="C55" i="20" s="1"/>
  <c r="I55" i="20"/>
  <c r="J55" i="20"/>
  <c r="F57" i="20"/>
  <c r="F58" i="20"/>
  <c r="F59" i="20"/>
  <c r="G59" i="20"/>
  <c r="G56" i="20" s="1"/>
  <c r="C61" i="20"/>
  <c r="E61" i="20"/>
  <c r="E65" i="20" s="1"/>
  <c r="F61" i="20"/>
  <c r="G61" i="20"/>
  <c r="H61" i="20"/>
  <c r="I61" i="20"/>
  <c r="J61" i="20"/>
  <c r="I62" i="20"/>
  <c r="G62" i="20" s="1"/>
  <c r="J62" i="20"/>
  <c r="H62" i="20" s="1"/>
  <c r="F62" i="20" s="1"/>
  <c r="D62" i="20" s="1"/>
  <c r="C63" i="20"/>
  <c r="C64" i="20"/>
  <c r="F65" i="20"/>
  <c r="G65" i="20"/>
  <c r="H65" i="20"/>
  <c r="I65" i="20"/>
  <c r="J65" i="20"/>
  <c r="D67" i="20"/>
  <c r="F67" i="20"/>
  <c r="H67" i="20"/>
  <c r="I67" i="20"/>
  <c r="E69" i="20"/>
  <c r="E68" i="20" s="1"/>
  <c r="E70" i="20"/>
  <c r="F70" i="20"/>
  <c r="X240" i="35" l="1"/>
  <c r="U172" i="35"/>
  <c r="V42" i="35"/>
  <c r="S415" i="35"/>
  <c r="S387" i="35"/>
  <c r="O468" i="35"/>
  <c r="O467" i="35" s="1"/>
  <c r="O422" i="35"/>
  <c r="O421" i="35" s="1"/>
  <c r="O420" i="35" s="1"/>
  <c r="O391" i="35"/>
  <c r="O390" i="35" s="1"/>
  <c r="O389" i="35" s="1"/>
  <c r="O303" i="35"/>
  <c r="R472" i="35"/>
  <c r="R426" i="35"/>
  <c r="R395" i="35"/>
  <c r="T183" i="35"/>
  <c r="T48" i="35"/>
  <c r="T47" i="35" s="1"/>
  <c r="U49" i="35"/>
  <c r="T153" i="35"/>
  <c r="U23" i="35"/>
  <c r="U38" i="35"/>
  <c r="T59" i="35"/>
  <c r="T82" i="35" s="1"/>
  <c r="T94" i="35" s="1"/>
  <c r="T117" i="35" s="1"/>
  <c r="R238" i="35"/>
  <c r="R197" i="35"/>
  <c r="R196" i="35" s="1"/>
  <c r="R216" i="35" s="1"/>
  <c r="U158" i="35"/>
  <c r="U70" i="35"/>
  <c r="V28" i="35"/>
  <c r="S473" i="35"/>
  <c r="S427" i="35"/>
  <c r="S396" i="35"/>
  <c r="O412" i="35"/>
  <c r="O411" i="35" s="1"/>
  <c r="O410" i="35" s="1"/>
  <c r="O440" i="35" s="1"/>
  <c r="O384" i="35"/>
  <c r="O383" i="35" s="1"/>
  <c r="O382" i="35" s="1"/>
  <c r="O404" i="35" s="1"/>
  <c r="O295" i="35"/>
  <c r="T98" i="35"/>
  <c r="T149" i="35"/>
  <c r="T85" i="35"/>
  <c r="U22" i="35"/>
  <c r="U155" i="35"/>
  <c r="V25" i="35"/>
  <c r="Q269" i="35"/>
  <c r="Q245" i="35"/>
  <c r="Q244" i="35" s="1"/>
  <c r="P296" i="35"/>
  <c r="P261" i="35"/>
  <c r="P260" i="35" s="1"/>
  <c r="P286" i="35" s="1"/>
  <c r="T154" i="35"/>
  <c r="U24" i="35"/>
  <c r="T70" i="35"/>
  <c r="AU451" i="35"/>
  <c r="V164" i="35"/>
  <c r="W34" i="35"/>
  <c r="S121" i="35"/>
  <c r="S120" i="35" s="1"/>
  <c r="S119" i="35" s="1"/>
  <c r="S97" i="35"/>
  <c r="S96" i="35" s="1"/>
  <c r="S60" i="35"/>
  <c r="S83" i="35" s="1"/>
  <c r="S95" i="35" s="1"/>
  <c r="S118" i="35" s="1"/>
  <c r="T39" i="35"/>
  <c r="S182" i="35"/>
  <c r="S181" i="35" s="1"/>
  <c r="S157" i="35"/>
  <c r="S156" i="35" s="1"/>
  <c r="R269" i="35"/>
  <c r="S414" i="35"/>
  <c r="S386" i="35"/>
  <c r="T208" i="35"/>
  <c r="P468" i="35"/>
  <c r="P467" i="35" s="1"/>
  <c r="P485" i="35" s="1"/>
  <c r="P422" i="35"/>
  <c r="P421" i="35" s="1"/>
  <c r="P420" i="35" s="1"/>
  <c r="P391" i="35"/>
  <c r="P390" i="35" s="1"/>
  <c r="P389" i="35" s="1"/>
  <c r="P303" i="35"/>
  <c r="P302" i="35" s="1"/>
  <c r="S171" i="35"/>
  <c r="S170" i="35" s="1"/>
  <c r="S191" i="35" s="1"/>
  <c r="T185" i="35"/>
  <c r="T89" i="35"/>
  <c r="T87" i="35" s="1"/>
  <c r="U51" i="35"/>
  <c r="T72" i="35"/>
  <c r="T107" i="35" s="1"/>
  <c r="R78" i="35"/>
  <c r="S200" i="35"/>
  <c r="S239" i="35" s="1"/>
  <c r="S263" i="35" s="1"/>
  <c r="S297" i="35" s="1"/>
  <c r="S223" i="35"/>
  <c r="S222" i="35" s="1"/>
  <c r="Q262" i="35"/>
  <c r="Q237" i="35"/>
  <c r="Q236" i="35" s="1"/>
  <c r="Q254" i="35" s="1"/>
  <c r="T195" i="35"/>
  <c r="T221" i="35" s="1"/>
  <c r="T235" i="35" s="1"/>
  <c r="T259" i="35" s="1"/>
  <c r="T293" i="35" s="1"/>
  <c r="T381" i="35" s="1"/>
  <c r="T409" i="35" s="1"/>
  <c r="T449" i="35" s="1"/>
  <c r="U169" i="35"/>
  <c r="V162" i="35"/>
  <c r="W32" i="35"/>
  <c r="T180" i="35"/>
  <c r="T205" i="35" s="1"/>
  <c r="T243" i="35" s="1"/>
  <c r="T266" i="35" s="1"/>
  <c r="T300" i="35" s="1"/>
  <c r="U46" i="35"/>
  <c r="T67" i="35"/>
  <c r="T102" i="35" s="1"/>
  <c r="T125" i="35" s="1"/>
  <c r="T174" i="35"/>
  <c r="T224" i="35" s="1"/>
  <c r="T86" i="35"/>
  <c r="T64" i="35"/>
  <c r="T99" i="35" s="1"/>
  <c r="T122" i="35" s="1"/>
  <c r="U43" i="35"/>
  <c r="S208" i="35"/>
  <c r="T190" i="35"/>
  <c r="U56" i="35"/>
  <c r="Y202" i="35"/>
  <c r="Y240" i="35" s="1"/>
  <c r="Y225" i="35"/>
  <c r="Y150" i="35"/>
  <c r="Y201" i="35" s="1"/>
  <c r="S69" i="35"/>
  <c r="S68" i="35" s="1"/>
  <c r="S78" i="35" s="1"/>
  <c r="R413" i="35"/>
  <c r="R385" i="35"/>
  <c r="T147" i="35"/>
  <c r="T20" i="35"/>
  <c r="T19" i="35" s="1"/>
  <c r="U21" i="35"/>
  <c r="U63" i="35" s="1"/>
  <c r="Y463" i="35"/>
  <c r="X462" i="35"/>
  <c r="X450" i="35" s="1"/>
  <c r="T178" i="35"/>
  <c r="U44" i="35"/>
  <c r="T65" i="35"/>
  <c r="T100" i="35" s="1"/>
  <c r="T123" i="35" s="1"/>
  <c r="R97" i="35"/>
  <c r="R96" i="35" s="1"/>
  <c r="R121" i="35"/>
  <c r="R120" i="35" s="1"/>
  <c r="R119" i="35" s="1"/>
  <c r="T163" i="35"/>
  <c r="U33" i="35"/>
  <c r="T75" i="35"/>
  <c r="T110" i="35" s="1"/>
  <c r="T132" i="35" s="1"/>
  <c r="V160" i="35"/>
  <c r="V88" i="35"/>
  <c r="W30" i="35"/>
  <c r="T179" i="35"/>
  <c r="U45" i="35"/>
  <c r="T66" i="35"/>
  <c r="T101" i="35" s="1"/>
  <c r="T124" i="35" s="1"/>
  <c r="Z225" i="35"/>
  <c r="Z202" i="35"/>
  <c r="Z150" i="35"/>
  <c r="Z201" i="35" s="1"/>
  <c r="S129" i="35"/>
  <c r="S104" i="35"/>
  <c r="S103" i="35" s="1"/>
  <c r="U159" i="35"/>
  <c r="V29" i="35"/>
  <c r="U40" i="35"/>
  <c r="V41" i="35"/>
  <c r="S229" i="35"/>
  <c r="S227" i="35" s="1"/>
  <c r="S248" i="35" s="1"/>
  <c r="S210" i="35"/>
  <c r="T161" i="35"/>
  <c r="U31" i="35"/>
  <c r="T73" i="35"/>
  <c r="T108" i="35" s="1"/>
  <c r="T188" i="35"/>
  <c r="U54" i="35"/>
  <c r="T186" i="35"/>
  <c r="U52" i="35"/>
  <c r="S198" i="35"/>
  <c r="S146" i="35"/>
  <c r="S145" i="35" s="1"/>
  <c r="S166" i="35" s="1"/>
  <c r="T57" i="35"/>
  <c r="S307" i="35"/>
  <c r="T189" i="35"/>
  <c r="T214" i="35" s="1"/>
  <c r="T252" i="35" s="1"/>
  <c r="T273" i="35" s="1"/>
  <c r="U55" i="35"/>
  <c r="T76" i="35"/>
  <c r="T111" i="35" s="1"/>
  <c r="T133" i="35" s="1"/>
  <c r="M441" i="35"/>
  <c r="L442" i="35"/>
  <c r="T187" i="35"/>
  <c r="T212" i="35" s="1"/>
  <c r="T250" i="35" s="1"/>
  <c r="T271" i="35" s="1"/>
  <c r="T306" i="35" s="1"/>
  <c r="U53" i="35"/>
  <c r="T74" i="35"/>
  <c r="T109" i="35" s="1"/>
  <c r="T131" i="35" s="1"/>
  <c r="R247" i="35"/>
  <c r="R270" i="35" s="1"/>
  <c r="R305" i="35" s="1"/>
  <c r="T184" i="35"/>
  <c r="T209" i="35" s="1"/>
  <c r="U50" i="35"/>
  <c r="T165" i="35"/>
  <c r="T215" i="35" s="1"/>
  <c r="T253" i="35" s="1"/>
  <c r="T274" i="35" s="1"/>
  <c r="T309" i="35" s="1"/>
  <c r="T77" i="35"/>
  <c r="T112" i="35" s="1"/>
  <c r="T134" i="35" s="1"/>
  <c r="U35" i="35"/>
  <c r="R129" i="35"/>
  <c r="R128" i="35" s="1"/>
  <c r="R127" i="35" s="1"/>
  <c r="R104" i="35"/>
  <c r="R103" i="35" s="1"/>
  <c r="S308" i="35"/>
  <c r="R414" i="35"/>
  <c r="R386" i="35"/>
  <c r="U228" i="35"/>
  <c r="R166" i="35"/>
  <c r="T27" i="35"/>
  <c r="T26" i="35" s="1"/>
  <c r="S194" i="35"/>
  <c r="S220" i="35" s="1"/>
  <c r="S234" i="35" s="1"/>
  <c r="S258" i="35" s="1"/>
  <c r="S292" i="35" s="1"/>
  <c r="S380" i="35" s="1"/>
  <c r="S408" i="35" s="1"/>
  <c r="S448" i="35" s="1"/>
  <c r="T168" i="35"/>
  <c r="S470" i="35"/>
  <c r="S393" i="35"/>
  <c r="S424" i="35"/>
  <c r="S106" i="35"/>
  <c r="S130" i="35" s="1"/>
  <c r="Q262" i="34"/>
  <c r="Q237" i="34"/>
  <c r="Q236" i="34" s="1"/>
  <c r="X165" i="34"/>
  <c r="Y35" i="34"/>
  <c r="S306" i="34"/>
  <c r="U160" i="34"/>
  <c r="U72" i="34"/>
  <c r="U107" i="34" s="1"/>
  <c r="U88" i="34"/>
  <c r="U87" i="34" s="1"/>
  <c r="U90" i="34" s="1"/>
  <c r="V30" i="34"/>
  <c r="T163" i="34"/>
  <c r="T213" i="34" s="1"/>
  <c r="T251" i="34" s="1"/>
  <c r="T272" i="34" s="1"/>
  <c r="T307" i="34" s="1"/>
  <c r="T75" i="34"/>
  <c r="T110" i="34" s="1"/>
  <c r="T132" i="34" s="1"/>
  <c r="U33" i="34"/>
  <c r="S36" i="34"/>
  <c r="U179" i="34"/>
  <c r="V45" i="34"/>
  <c r="X226" i="34"/>
  <c r="X175" i="34"/>
  <c r="R121" i="34"/>
  <c r="R120" i="34" s="1"/>
  <c r="R119" i="34" s="1"/>
  <c r="R97" i="34"/>
  <c r="R96" i="34" s="1"/>
  <c r="N404" i="34"/>
  <c r="P296" i="34"/>
  <c r="P261" i="34"/>
  <c r="P260" i="34" s="1"/>
  <c r="S57" i="34"/>
  <c r="O412" i="34"/>
  <c r="O411" i="34" s="1"/>
  <c r="O410" i="34" s="1"/>
  <c r="O384" i="34"/>
  <c r="O383" i="34" s="1"/>
  <c r="O382" i="34" s="1"/>
  <c r="O295" i="34"/>
  <c r="O294" i="34" s="1"/>
  <c r="V185" i="34"/>
  <c r="V229" i="34" s="1"/>
  <c r="V89" i="34"/>
  <c r="W51" i="34"/>
  <c r="T190" i="34"/>
  <c r="T215" i="34" s="1"/>
  <c r="T253" i="34" s="1"/>
  <c r="T274" i="34" s="1"/>
  <c r="U56" i="34"/>
  <c r="T77" i="34"/>
  <c r="T112" i="34" s="1"/>
  <c r="T134" i="34" s="1"/>
  <c r="T158" i="34"/>
  <c r="T70" i="34"/>
  <c r="T27" i="34"/>
  <c r="T26" i="34" s="1"/>
  <c r="U28" i="34"/>
  <c r="S198" i="34"/>
  <c r="S146" i="34"/>
  <c r="S145" i="34" s="1"/>
  <c r="Z177" i="34"/>
  <c r="Z176" i="34" s="1"/>
  <c r="Y176" i="34"/>
  <c r="U223" i="34"/>
  <c r="U222" i="34" s="1"/>
  <c r="U200" i="34"/>
  <c r="U239" i="34" s="1"/>
  <c r="U263" i="34" s="1"/>
  <c r="U297" i="34" s="1"/>
  <c r="R78" i="34"/>
  <c r="U180" i="34"/>
  <c r="V46" i="34"/>
  <c r="Q269" i="34"/>
  <c r="Q245" i="34"/>
  <c r="Q244" i="34" s="1"/>
  <c r="X225" i="34"/>
  <c r="X202" i="34"/>
  <c r="X150" i="34"/>
  <c r="X201" i="34" s="1"/>
  <c r="S309" i="34"/>
  <c r="S105" i="34"/>
  <c r="S69" i="34"/>
  <c r="S68" i="34" s="1"/>
  <c r="S307" i="34"/>
  <c r="U184" i="34"/>
  <c r="V50" i="34"/>
  <c r="U187" i="34"/>
  <c r="V53" i="34"/>
  <c r="U59" i="34"/>
  <c r="U82" i="34" s="1"/>
  <c r="U94" i="34" s="1"/>
  <c r="U117" i="34" s="1"/>
  <c r="V38" i="34"/>
  <c r="S472" i="34"/>
  <c r="S426" i="34"/>
  <c r="S395" i="34"/>
  <c r="R129" i="34"/>
  <c r="R128" i="34" s="1"/>
  <c r="R127" i="34" s="1"/>
  <c r="R104" i="34"/>
  <c r="R103" i="34" s="1"/>
  <c r="R473" i="34"/>
  <c r="R427" i="34"/>
  <c r="R396" i="34"/>
  <c r="Z152" i="34"/>
  <c r="Z151" i="34" s="1"/>
  <c r="Y151" i="34"/>
  <c r="M441" i="34"/>
  <c r="L442" i="34"/>
  <c r="S208" i="34"/>
  <c r="S157" i="34"/>
  <c r="S156" i="34" s="1"/>
  <c r="T228" i="34"/>
  <c r="T227" i="34" s="1"/>
  <c r="T248" i="34" s="1"/>
  <c r="T210" i="34"/>
  <c r="U189" i="34"/>
  <c r="U214" i="34" s="1"/>
  <c r="U252" i="34" s="1"/>
  <c r="U273" i="34" s="1"/>
  <c r="V55" i="34"/>
  <c r="U183" i="34"/>
  <c r="V49" i="34"/>
  <c r="T178" i="34"/>
  <c r="T171" i="34" s="1"/>
  <c r="T170" i="34" s="1"/>
  <c r="T65" i="34"/>
  <c r="T100" i="34" s="1"/>
  <c r="T123" i="34" s="1"/>
  <c r="U44" i="34"/>
  <c r="T154" i="34"/>
  <c r="T204" i="34" s="1"/>
  <c r="T242" i="34" s="1"/>
  <c r="T265" i="34" s="1"/>
  <c r="T299" i="34" s="1"/>
  <c r="U24" i="34"/>
  <c r="T60" i="34"/>
  <c r="T83" i="34" s="1"/>
  <c r="T95" i="34" s="1"/>
  <c r="T118" i="34" s="1"/>
  <c r="U39" i="34"/>
  <c r="T159" i="34"/>
  <c r="T209" i="34" s="1"/>
  <c r="T247" i="34" s="1"/>
  <c r="T270" i="34" s="1"/>
  <c r="T71" i="34"/>
  <c r="T106" i="34" s="1"/>
  <c r="T130" i="34" s="1"/>
  <c r="U29" i="34"/>
  <c r="S195" i="34"/>
  <c r="S221" i="34" s="1"/>
  <c r="S235" i="34" s="1"/>
  <c r="S259" i="34" s="1"/>
  <c r="S293" i="34" s="1"/>
  <c r="S381" i="34" s="1"/>
  <c r="S409" i="34" s="1"/>
  <c r="S449" i="34" s="1"/>
  <c r="T169" i="34"/>
  <c r="S194" i="34"/>
  <c r="S220" i="34" s="1"/>
  <c r="S234" i="34" s="1"/>
  <c r="S258" i="34" s="1"/>
  <c r="S292" i="34" s="1"/>
  <c r="S380" i="34" s="1"/>
  <c r="S408" i="34" s="1"/>
  <c r="S448" i="34" s="1"/>
  <c r="T168" i="34"/>
  <c r="R166" i="34"/>
  <c r="T413" i="34"/>
  <c r="T385" i="34"/>
  <c r="P304" i="34"/>
  <c r="P268" i="34"/>
  <c r="P267" i="34" s="1"/>
  <c r="T182" i="34"/>
  <c r="T181" i="34" s="1"/>
  <c r="T155" i="34"/>
  <c r="T205" i="34" s="1"/>
  <c r="T243" i="34" s="1"/>
  <c r="T266" i="34" s="1"/>
  <c r="T300" i="34" s="1"/>
  <c r="U25" i="34"/>
  <c r="R469" i="34"/>
  <c r="R423" i="34"/>
  <c r="R392" i="34"/>
  <c r="S414" i="34"/>
  <c r="S386" i="34"/>
  <c r="R470" i="34"/>
  <c r="R424" i="34"/>
  <c r="R393" i="34"/>
  <c r="X174" i="34"/>
  <c r="X224" i="34" s="1"/>
  <c r="X86" i="34"/>
  <c r="Y43" i="34"/>
  <c r="R238" i="34"/>
  <c r="R197" i="34"/>
  <c r="R196" i="34" s="1"/>
  <c r="R216" i="34" s="1"/>
  <c r="T230" i="34"/>
  <c r="S182" i="34"/>
  <c r="S181" i="34" s="1"/>
  <c r="S191" i="34" s="1"/>
  <c r="W161" i="34"/>
  <c r="X31" i="34"/>
  <c r="U188" i="34"/>
  <c r="V54" i="34"/>
  <c r="S415" i="34"/>
  <c r="S387" i="34"/>
  <c r="S247" i="34"/>
  <c r="S270" i="34" s="1"/>
  <c r="S305" i="34" s="1"/>
  <c r="T308" i="34"/>
  <c r="T162" i="34"/>
  <c r="T212" i="34" s="1"/>
  <c r="T250" i="34" s="1"/>
  <c r="T271" i="34" s="1"/>
  <c r="T306" i="34" s="1"/>
  <c r="T74" i="34"/>
  <c r="T109" i="34" s="1"/>
  <c r="T131" i="34" s="1"/>
  <c r="U32" i="34"/>
  <c r="T153" i="34"/>
  <c r="T203" i="34" s="1"/>
  <c r="T241" i="34" s="1"/>
  <c r="T264" i="34" s="1"/>
  <c r="T298" i="34" s="1"/>
  <c r="U23" i="34"/>
  <c r="S62" i="34"/>
  <c r="S61" i="34" s="1"/>
  <c r="S78" i="34" s="1"/>
  <c r="S98" i="34"/>
  <c r="T186" i="34"/>
  <c r="T211" i="34" s="1"/>
  <c r="T249" i="34" s="1"/>
  <c r="U52" i="34"/>
  <c r="T73" i="34"/>
  <c r="T108" i="34" s="1"/>
  <c r="X462" i="34"/>
  <c r="X450" i="34" s="1"/>
  <c r="Y463" i="34"/>
  <c r="O468" i="34"/>
  <c r="O467" i="34" s="1"/>
  <c r="O485" i="34" s="1"/>
  <c r="O422" i="34"/>
  <c r="O421" i="34" s="1"/>
  <c r="O420" i="34" s="1"/>
  <c r="O391" i="34"/>
  <c r="O390" i="34" s="1"/>
  <c r="O389" i="34" s="1"/>
  <c r="O303" i="34"/>
  <c r="O302" i="34" s="1"/>
  <c r="R246" i="34"/>
  <c r="R207" i="34"/>
  <c r="R206" i="34" s="1"/>
  <c r="S230" i="34"/>
  <c r="V164" i="34"/>
  <c r="W34" i="34"/>
  <c r="T147" i="34"/>
  <c r="T20" i="34"/>
  <c r="T19" i="34" s="1"/>
  <c r="T36" i="34" s="1"/>
  <c r="U21" i="34"/>
  <c r="T63" i="34"/>
  <c r="N485" i="34"/>
  <c r="V149" i="34"/>
  <c r="V85" i="34"/>
  <c r="V84" i="34" s="1"/>
  <c r="W22" i="34"/>
  <c r="V64" i="34"/>
  <c r="V99" i="34" s="1"/>
  <c r="V122" i="34" s="1"/>
  <c r="N294" i="34"/>
  <c r="N321" i="34" s="1"/>
  <c r="P254" i="34"/>
  <c r="T40" i="34"/>
  <c r="T57" i="34" s="1"/>
  <c r="U41" i="34"/>
  <c r="V172" i="34"/>
  <c r="W42" i="34"/>
  <c r="S473" i="27"/>
  <c r="S427" i="27"/>
  <c r="S396" i="27"/>
  <c r="S308" i="27"/>
  <c r="U162" i="27"/>
  <c r="U212" i="27" s="1"/>
  <c r="U250" i="27" s="1"/>
  <c r="U271" i="27" s="1"/>
  <c r="U74" i="27"/>
  <c r="U109" i="27" s="1"/>
  <c r="U131" i="27" s="1"/>
  <c r="V32" i="27"/>
  <c r="T98" i="27"/>
  <c r="U153" i="27"/>
  <c r="V23" i="27"/>
  <c r="S157" i="27"/>
  <c r="S156" i="27" s="1"/>
  <c r="S307" i="27"/>
  <c r="Q304" i="27"/>
  <c r="Q268" i="27"/>
  <c r="Q267" i="27" s="1"/>
  <c r="T69" i="27"/>
  <c r="T68" i="27" s="1"/>
  <c r="T105" i="27"/>
  <c r="V179" i="27"/>
  <c r="W45" i="27"/>
  <c r="R269" i="27"/>
  <c r="S171" i="27"/>
  <c r="S170" i="27" s="1"/>
  <c r="S127" i="27"/>
  <c r="M441" i="27"/>
  <c r="L442" i="27"/>
  <c r="S246" i="27"/>
  <c r="S207" i="27"/>
  <c r="S206" i="27" s="1"/>
  <c r="R78" i="27"/>
  <c r="T228" i="27"/>
  <c r="U149" i="27"/>
  <c r="U85" i="27"/>
  <c r="V22" i="27"/>
  <c r="T208" i="27"/>
  <c r="P261" i="27"/>
  <c r="P260" i="27" s="1"/>
  <c r="P286" i="27" s="1"/>
  <c r="P296" i="27"/>
  <c r="O412" i="27"/>
  <c r="O411" i="27" s="1"/>
  <c r="O410" i="27" s="1"/>
  <c r="O440" i="27" s="1"/>
  <c r="O384" i="27"/>
  <c r="O383" i="27" s="1"/>
  <c r="O382" i="27" s="1"/>
  <c r="O404" i="27" s="1"/>
  <c r="O295" i="27"/>
  <c r="U172" i="27"/>
  <c r="V42" i="27"/>
  <c r="Q469" i="27"/>
  <c r="Q423" i="27"/>
  <c r="Q392" i="27"/>
  <c r="T306" i="27"/>
  <c r="S195" i="27"/>
  <c r="S221" i="27" s="1"/>
  <c r="S235" i="27" s="1"/>
  <c r="S259" i="27" s="1"/>
  <c r="S293" i="27" s="1"/>
  <c r="S381" i="27" s="1"/>
  <c r="S409" i="27" s="1"/>
  <c r="S449" i="27" s="1"/>
  <c r="T169" i="27"/>
  <c r="R97" i="27"/>
  <c r="R96" i="27" s="1"/>
  <c r="R113" i="27" s="1"/>
  <c r="R121" i="27"/>
  <c r="R120" i="27" s="1"/>
  <c r="R119" i="27" s="1"/>
  <c r="R137" i="27" s="1"/>
  <c r="S129" i="27"/>
  <c r="S128" i="27" s="1"/>
  <c r="S104" i="27"/>
  <c r="S103" i="27" s="1"/>
  <c r="T188" i="27"/>
  <c r="U54" i="27"/>
  <c r="U161" i="27"/>
  <c r="V31" i="27"/>
  <c r="T84" i="27"/>
  <c r="R238" i="27"/>
  <c r="R197" i="27"/>
  <c r="R196" i="27" s="1"/>
  <c r="R216" i="27" s="1"/>
  <c r="U168" i="27"/>
  <c r="T194" i="27"/>
  <c r="T220" i="27" s="1"/>
  <c r="T234" i="27" s="1"/>
  <c r="T258" i="27" s="1"/>
  <c r="T292" i="27" s="1"/>
  <c r="T380" i="27" s="1"/>
  <c r="T408" i="27" s="1"/>
  <c r="T448" i="27" s="1"/>
  <c r="T189" i="27"/>
  <c r="T214" i="27" s="1"/>
  <c r="T252" i="27" s="1"/>
  <c r="T273" i="27" s="1"/>
  <c r="U55" i="27"/>
  <c r="T185" i="27"/>
  <c r="T229" i="27" s="1"/>
  <c r="T89" i="27"/>
  <c r="T87" i="27" s="1"/>
  <c r="U51" i="27"/>
  <c r="T159" i="27"/>
  <c r="T157" i="27" s="1"/>
  <c r="T156" i="27" s="1"/>
  <c r="T71" i="27"/>
  <c r="U29" i="27"/>
  <c r="T147" i="27"/>
  <c r="T20" i="27"/>
  <c r="T19" i="27" s="1"/>
  <c r="T36" i="27" s="1"/>
  <c r="U21" i="27"/>
  <c r="U63" i="27" s="1"/>
  <c r="U174" i="27"/>
  <c r="U224" i="27" s="1"/>
  <c r="U86" i="27"/>
  <c r="V43" i="27"/>
  <c r="U64" i="27"/>
  <c r="U99" i="27" s="1"/>
  <c r="U122" i="27" s="1"/>
  <c r="T39" i="27"/>
  <c r="S60" i="27"/>
  <c r="S83" i="27" s="1"/>
  <c r="S95" i="27" s="1"/>
  <c r="S118" i="27" s="1"/>
  <c r="T184" i="27"/>
  <c r="T182" i="27" s="1"/>
  <c r="T181" i="27" s="1"/>
  <c r="U50" i="27"/>
  <c r="T48" i="27"/>
  <c r="T47" i="27" s="1"/>
  <c r="P468" i="27"/>
  <c r="P467" i="27" s="1"/>
  <c r="P422" i="27"/>
  <c r="P421" i="27" s="1"/>
  <c r="P420" i="27" s="1"/>
  <c r="P391" i="27"/>
  <c r="P390" i="27" s="1"/>
  <c r="P389" i="27" s="1"/>
  <c r="P303" i="27"/>
  <c r="P302" i="27" s="1"/>
  <c r="S413" i="27"/>
  <c r="S385" i="27"/>
  <c r="S69" i="27"/>
  <c r="S68" i="27" s="1"/>
  <c r="S90" i="27"/>
  <c r="T223" i="27"/>
  <c r="T222" i="27" s="1"/>
  <c r="T200" i="27"/>
  <c r="T239" i="27" s="1"/>
  <c r="T263" i="27" s="1"/>
  <c r="T297" i="27" s="1"/>
  <c r="T155" i="27"/>
  <c r="U25" i="27"/>
  <c r="R247" i="27"/>
  <c r="R270" i="27" s="1"/>
  <c r="R305" i="27" s="1"/>
  <c r="S78" i="27"/>
  <c r="T40" i="27"/>
  <c r="U41" i="27"/>
  <c r="T72" i="27"/>
  <c r="T107" i="27" s="1"/>
  <c r="T59" i="27"/>
  <c r="T82" i="27" s="1"/>
  <c r="T94" i="27" s="1"/>
  <c r="T117" i="27" s="1"/>
  <c r="U38" i="27"/>
  <c r="Q262" i="27"/>
  <c r="Q237" i="27"/>
  <c r="Q236" i="27" s="1"/>
  <c r="Q254" i="27" s="1"/>
  <c r="S198" i="27"/>
  <c r="S146" i="27"/>
  <c r="S145" i="27" s="1"/>
  <c r="S166" i="27" s="1"/>
  <c r="T186" i="27"/>
  <c r="U52" i="27"/>
  <c r="U73" i="27" s="1"/>
  <c r="U108" i="27" s="1"/>
  <c r="S182" i="27"/>
  <c r="S181" i="27" s="1"/>
  <c r="S230" i="27"/>
  <c r="V187" i="27"/>
  <c r="W53" i="27"/>
  <c r="T211" i="27"/>
  <c r="T249" i="27" s="1"/>
  <c r="S205" i="27"/>
  <c r="S243" i="27" s="1"/>
  <c r="S266" i="27" s="1"/>
  <c r="S300" i="27" s="1"/>
  <c r="S470" i="27"/>
  <c r="S424" i="27"/>
  <c r="S393" i="27"/>
  <c r="S469" i="27"/>
  <c r="S423" i="27"/>
  <c r="S392" i="27"/>
  <c r="R230" i="27"/>
  <c r="R471" i="27"/>
  <c r="R425" i="27"/>
  <c r="R394" i="27"/>
  <c r="T180" i="27"/>
  <c r="T67" i="27"/>
  <c r="T102" i="27" s="1"/>
  <c r="T125" i="27" s="1"/>
  <c r="U46" i="27"/>
  <c r="T190" i="27"/>
  <c r="T215" i="27" s="1"/>
  <c r="T253" i="27" s="1"/>
  <c r="T274" i="27" s="1"/>
  <c r="T309" i="27" s="1"/>
  <c r="U56" i="27"/>
  <c r="U154" i="27"/>
  <c r="U204" i="27" s="1"/>
  <c r="U242" i="27" s="1"/>
  <c r="U265" i="27" s="1"/>
  <c r="U299" i="27" s="1"/>
  <c r="V24" i="27"/>
  <c r="T178" i="27"/>
  <c r="T171" i="27" s="1"/>
  <c r="T170" i="27" s="1"/>
  <c r="T191" i="27" s="1"/>
  <c r="T65" i="27"/>
  <c r="T100" i="27" s="1"/>
  <c r="T123" i="27" s="1"/>
  <c r="U44" i="27"/>
  <c r="U164" i="27"/>
  <c r="U76" i="27"/>
  <c r="U111" i="27" s="1"/>
  <c r="U133" i="27" s="1"/>
  <c r="V34" i="27"/>
  <c r="S121" i="27"/>
  <c r="S120" i="27" s="1"/>
  <c r="S119" i="27" s="1"/>
  <c r="S97" i="27"/>
  <c r="S96" i="27" s="1"/>
  <c r="S113" i="27" s="1"/>
  <c r="U165" i="27"/>
  <c r="V35" i="27"/>
  <c r="X463" i="27"/>
  <c r="W462" i="27"/>
  <c r="W450" i="27" s="1"/>
  <c r="U160" i="27"/>
  <c r="U72" i="27"/>
  <c r="U107" i="27" s="1"/>
  <c r="V30" i="27"/>
  <c r="U88" i="27"/>
  <c r="T163" i="27"/>
  <c r="T213" i="27" s="1"/>
  <c r="T251" i="27" s="1"/>
  <c r="T272" i="27" s="1"/>
  <c r="T75" i="27"/>
  <c r="T110" i="27" s="1"/>
  <c r="T132" i="27" s="1"/>
  <c r="U33" i="27"/>
  <c r="V183" i="27"/>
  <c r="W49" i="27"/>
  <c r="T299" i="27"/>
  <c r="U70" i="27"/>
  <c r="U158" i="27"/>
  <c r="U27" i="27"/>
  <c r="U26" i="27" s="1"/>
  <c r="V28" i="27"/>
  <c r="T76" i="27"/>
  <c r="T111" i="27" s="1"/>
  <c r="T133" i="27" s="1"/>
  <c r="R472" i="27"/>
  <c r="R426" i="27"/>
  <c r="R395" i="27"/>
  <c r="U172" i="26"/>
  <c r="V42" i="26"/>
  <c r="Z177" i="26"/>
  <c r="Z176" i="26" s="1"/>
  <c r="Y176" i="26"/>
  <c r="P304" i="26"/>
  <c r="P268" i="26"/>
  <c r="P267" i="26" s="1"/>
  <c r="U161" i="26"/>
  <c r="V31" i="26"/>
  <c r="R471" i="26"/>
  <c r="R425" i="26"/>
  <c r="R394" i="26"/>
  <c r="Q216" i="26"/>
  <c r="R470" i="26"/>
  <c r="R424" i="26"/>
  <c r="R393" i="26"/>
  <c r="N404" i="26"/>
  <c r="T59" i="26"/>
  <c r="T82" i="26" s="1"/>
  <c r="T94" i="26" s="1"/>
  <c r="T117" i="26" s="1"/>
  <c r="U38" i="26"/>
  <c r="T98" i="26"/>
  <c r="X225" i="26"/>
  <c r="X202" i="26"/>
  <c r="X150" i="26"/>
  <c r="S228" i="26"/>
  <c r="S227" i="26" s="1"/>
  <c r="S248" i="26" s="1"/>
  <c r="S210" i="26"/>
  <c r="U165" i="26"/>
  <c r="V35" i="26"/>
  <c r="T155" i="26"/>
  <c r="U25" i="26"/>
  <c r="T158" i="26"/>
  <c r="T70" i="26"/>
  <c r="T27" i="26"/>
  <c r="T26" i="26" s="1"/>
  <c r="U28" i="26"/>
  <c r="Q262" i="26"/>
  <c r="Q237" i="26"/>
  <c r="Q236" i="26" s="1"/>
  <c r="T190" i="26"/>
  <c r="T215" i="26" s="1"/>
  <c r="T253" i="26" s="1"/>
  <c r="T274" i="26" s="1"/>
  <c r="T309" i="26" s="1"/>
  <c r="U56" i="26"/>
  <c r="R472" i="26"/>
  <c r="R426" i="26"/>
  <c r="R395" i="26"/>
  <c r="O468" i="26"/>
  <c r="O467" i="26" s="1"/>
  <c r="O422" i="26"/>
  <c r="O421" i="26" s="1"/>
  <c r="O420" i="26" s="1"/>
  <c r="O391" i="26"/>
  <c r="O390" i="26" s="1"/>
  <c r="O389" i="26" s="1"/>
  <c r="O303" i="26"/>
  <c r="T187" i="26"/>
  <c r="U53" i="26"/>
  <c r="N440" i="26"/>
  <c r="S473" i="26"/>
  <c r="S427" i="26"/>
  <c r="S396" i="26"/>
  <c r="Y151" i="26"/>
  <c r="Z152" i="26"/>
  <c r="Z151" i="26" s="1"/>
  <c r="T154" i="26"/>
  <c r="U24" i="26"/>
  <c r="T188" i="26"/>
  <c r="U54" i="26"/>
  <c r="R207" i="26"/>
  <c r="R206" i="26" s="1"/>
  <c r="R246" i="26"/>
  <c r="S205" i="26"/>
  <c r="S243" i="26" s="1"/>
  <c r="S266" i="26" s="1"/>
  <c r="S300" i="26" s="1"/>
  <c r="T184" i="26"/>
  <c r="U50" i="26"/>
  <c r="T163" i="26"/>
  <c r="T213" i="26" s="1"/>
  <c r="T251" i="26" s="1"/>
  <c r="T272" i="26" s="1"/>
  <c r="T75" i="26"/>
  <c r="T110" i="26" s="1"/>
  <c r="T132" i="26" s="1"/>
  <c r="U33" i="26"/>
  <c r="T189" i="26"/>
  <c r="U55" i="26"/>
  <c r="S36" i="26"/>
  <c r="R469" i="26"/>
  <c r="R423" i="26"/>
  <c r="R392" i="26"/>
  <c r="S414" i="26"/>
  <c r="S386" i="26"/>
  <c r="W201" i="26"/>
  <c r="S105" i="26"/>
  <c r="S69" i="26"/>
  <c r="S68" i="26" s="1"/>
  <c r="T183" i="26"/>
  <c r="T48" i="26"/>
  <c r="T47" i="26" s="1"/>
  <c r="U49" i="26"/>
  <c r="T41" i="26"/>
  <c r="S40" i="26"/>
  <c r="S57" i="26" s="1"/>
  <c r="O286" i="26"/>
  <c r="T147" i="26"/>
  <c r="T20" i="26"/>
  <c r="T19" i="26" s="1"/>
  <c r="T36" i="26" s="1"/>
  <c r="U21" i="26"/>
  <c r="U63" i="26" s="1"/>
  <c r="S60" i="26"/>
  <c r="S83" i="26" s="1"/>
  <c r="S95" i="26" s="1"/>
  <c r="S118" i="26" s="1"/>
  <c r="T39" i="26"/>
  <c r="T164" i="26"/>
  <c r="T214" i="26" s="1"/>
  <c r="T252" i="26" s="1"/>
  <c r="T273" i="26" s="1"/>
  <c r="T76" i="26"/>
  <c r="T111" i="26" s="1"/>
  <c r="T133" i="26" s="1"/>
  <c r="U34" i="26"/>
  <c r="P296" i="26"/>
  <c r="P261" i="26"/>
  <c r="P260" i="26" s="1"/>
  <c r="P286" i="26" s="1"/>
  <c r="U174" i="26"/>
  <c r="U224" i="26" s="1"/>
  <c r="U86" i="26"/>
  <c r="U64" i="26"/>
  <c r="U99" i="26" s="1"/>
  <c r="U122" i="26" s="1"/>
  <c r="V43" i="26"/>
  <c r="N485" i="26"/>
  <c r="S208" i="26"/>
  <c r="S157" i="26"/>
  <c r="S156" i="26" s="1"/>
  <c r="S213" i="26"/>
  <c r="S251" i="26" s="1"/>
  <c r="S272" i="26" s="1"/>
  <c r="S307" i="26" s="1"/>
  <c r="O412" i="26"/>
  <c r="O411" i="26" s="1"/>
  <c r="O410" i="26" s="1"/>
  <c r="O440" i="26" s="1"/>
  <c r="O384" i="26"/>
  <c r="O383" i="26" s="1"/>
  <c r="O382" i="26" s="1"/>
  <c r="O295" i="26"/>
  <c r="S198" i="26"/>
  <c r="S146" i="26"/>
  <c r="S145" i="26" s="1"/>
  <c r="S166" i="26" s="1"/>
  <c r="T162" i="26"/>
  <c r="T212" i="26" s="1"/>
  <c r="T250" i="26" s="1"/>
  <c r="T271" i="26" s="1"/>
  <c r="T74" i="26"/>
  <c r="T109" i="26" s="1"/>
  <c r="T131" i="26" s="1"/>
  <c r="U32" i="26"/>
  <c r="U168" i="26"/>
  <c r="T194" i="26"/>
  <c r="T220" i="26" s="1"/>
  <c r="T234" i="26" s="1"/>
  <c r="T258" i="26" s="1"/>
  <c r="T292" i="26" s="1"/>
  <c r="T380" i="26" s="1"/>
  <c r="T408" i="26" s="1"/>
  <c r="T448" i="26" s="1"/>
  <c r="Q469" i="26"/>
  <c r="Q423" i="26"/>
  <c r="Q392" i="26"/>
  <c r="Q269" i="26"/>
  <c r="Q245" i="26"/>
  <c r="Q244" i="26" s="1"/>
  <c r="T178" i="26"/>
  <c r="T171" i="26" s="1"/>
  <c r="T170" i="26" s="1"/>
  <c r="U44" i="26"/>
  <c r="T65" i="26"/>
  <c r="T100" i="26" s="1"/>
  <c r="T123" i="26" s="1"/>
  <c r="T149" i="26"/>
  <c r="T85" i="26"/>
  <c r="T84" i="26" s="1"/>
  <c r="U22" i="26"/>
  <c r="T179" i="26"/>
  <c r="U45" i="26"/>
  <c r="T66" i="26"/>
  <c r="T101" i="26" s="1"/>
  <c r="T124" i="26" s="1"/>
  <c r="S182" i="26"/>
  <c r="S181" i="26" s="1"/>
  <c r="S191" i="26" s="1"/>
  <c r="S98" i="26"/>
  <c r="S62" i="26"/>
  <c r="S61" i="26" s="1"/>
  <c r="S78" i="26" s="1"/>
  <c r="S195" i="26"/>
  <c r="S221" i="26" s="1"/>
  <c r="S235" i="26" s="1"/>
  <c r="S259" i="26" s="1"/>
  <c r="S293" i="26" s="1"/>
  <c r="S381" i="26" s="1"/>
  <c r="S409" i="26" s="1"/>
  <c r="S449" i="26" s="1"/>
  <c r="T169" i="26"/>
  <c r="T153" i="26"/>
  <c r="U23" i="26"/>
  <c r="S308" i="26"/>
  <c r="T160" i="26"/>
  <c r="T72" i="26"/>
  <c r="T107" i="26" s="1"/>
  <c r="T88" i="26"/>
  <c r="U30" i="26"/>
  <c r="L442" i="26"/>
  <c r="M441" i="26"/>
  <c r="T159" i="26"/>
  <c r="T209" i="26" s="1"/>
  <c r="T71" i="26"/>
  <c r="U29" i="26"/>
  <c r="R104" i="26"/>
  <c r="R103" i="26" s="1"/>
  <c r="R113" i="26" s="1"/>
  <c r="R129" i="26"/>
  <c r="R128" i="26" s="1"/>
  <c r="R127" i="26" s="1"/>
  <c r="R137" i="26" s="1"/>
  <c r="S90" i="26"/>
  <c r="R166" i="26"/>
  <c r="T186" i="26"/>
  <c r="T211" i="26" s="1"/>
  <c r="T249" i="26" s="1"/>
  <c r="U52" i="26"/>
  <c r="S470" i="26"/>
  <c r="S424" i="26"/>
  <c r="S393" i="26"/>
  <c r="X226" i="26"/>
  <c r="X175" i="26"/>
  <c r="S106" i="26"/>
  <c r="S130" i="26" s="1"/>
  <c r="R413" i="26"/>
  <c r="R385" i="26"/>
  <c r="T180" i="26"/>
  <c r="U46" i="26"/>
  <c r="T67" i="26"/>
  <c r="T102" i="26" s="1"/>
  <c r="T125" i="26" s="1"/>
  <c r="T185" i="26"/>
  <c r="T229" i="26" s="1"/>
  <c r="T89" i="26"/>
  <c r="U51" i="26"/>
  <c r="S223" i="26"/>
  <c r="S222" i="26" s="1"/>
  <c r="S230" i="26" s="1"/>
  <c r="S200" i="26"/>
  <c r="S239" i="26" s="1"/>
  <c r="S263" i="26" s="1"/>
  <c r="S297" i="26" s="1"/>
  <c r="X462" i="26"/>
  <c r="X450" i="26" s="1"/>
  <c r="Y463" i="26"/>
  <c r="R238" i="26"/>
  <c r="R197" i="26"/>
  <c r="R196" i="26" s="1"/>
  <c r="R216" i="26" s="1"/>
  <c r="AU451" i="26"/>
  <c r="N321" i="26"/>
  <c r="S469" i="25"/>
  <c r="S423" i="25"/>
  <c r="S392" i="25"/>
  <c r="S414" i="25"/>
  <c r="S386" i="25"/>
  <c r="T184" i="25"/>
  <c r="U50" i="25"/>
  <c r="T208" i="25"/>
  <c r="T153" i="25"/>
  <c r="U23" i="25"/>
  <c r="R121" i="25"/>
  <c r="R120" i="25" s="1"/>
  <c r="R119" i="25" s="1"/>
  <c r="R137" i="25" s="1"/>
  <c r="R97" i="25"/>
  <c r="R96" i="25" s="1"/>
  <c r="R113" i="25" s="1"/>
  <c r="AU459" i="25"/>
  <c r="U147" i="25"/>
  <c r="V21" i="25"/>
  <c r="U20" i="25"/>
  <c r="U19" i="25" s="1"/>
  <c r="U190" i="25"/>
  <c r="U215" i="25" s="1"/>
  <c r="U253" i="25" s="1"/>
  <c r="U274" i="25" s="1"/>
  <c r="V56" i="25"/>
  <c r="U77" i="25"/>
  <c r="U112" i="25" s="1"/>
  <c r="U134" i="25" s="1"/>
  <c r="U154" i="25"/>
  <c r="V24" i="25"/>
  <c r="Q304" i="25"/>
  <c r="Q268" i="25"/>
  <c r="Q267" i="25" s="1"/>
  <c r="S203" i="25"/>
  <c r="S241" i="25" s="1"/>
  <c r="S264" i="25" s="1"/>
  <c r="S298" i="25" s="1"/>
  <c r="Y226" i="25"/>
  <c r="Y175" i="25"/>
  <c r="L442" i="25"/>
  <c r="M441" i="25"/>
  <c r="Q262" i="25"/>
  <c r="Q237" i="25"/>
  <c r="Q236" i="25" s="1"/>
  <c r="Q254" i="25" s="1"/>
  <c r="T473" i="25"/>
  <c r="T396" i="25"/>
  <c r="T427" i="25"/>
  <c r="U159" i="25"/>
  <c r="U71" i="25"/>
  <c r="V29" i="25"/>
  <c r="R269" i="25"/>
  <c r="R245" i="25"/>
  <c r="R244" i="25" s="1"/>
  <c r="T204" i="25"/>
  <c r="T242" i="25" s="1"/>
  <c r="T265" i="25" s="1"/>
  <c r="T299" i="25" s="1"/>
  <c r="T149" i="25"/>
  <c r="T85" i="25"/>
  <c r="T84" i="25" s="1"/>
  <c r="U22" i="25"/>
  <c r="T64" i="25"/>
  <c r="T99" i="25" s="1"/>
  <c r="T122" i="25" s="1"/>
  <c r="R472" i="25"/>
  <c r="R426" i="25"/>
  <c r="R395" i="25"/>
  <c r="Z226" i="25"/>
  <c r="Z175" i="25"/>
  <c r="W165" i="25"/>
  <c r="X35" i="25"/>
  <c r="T146" i="25"/>
  <c r="T145" i="25" s="1"/>
  <c r="P261" i="25"/>
  <c r="P260" i="25" s="1"/>
  <c r="P286" i="25" s="1"/>
  <c r="P296" i="25"/>
  <c r="U163" i="25"/>
  <c r="V33" i="25"/>
  <c r="T161" i="25"/>
  <c r="T211" i="25" s="1"/>
  <c r="T249" i="25" s="1"/>
  <c r="T73" i="25"/>
  <c r="T108" i="25" s="1"/>
  <c r="U31" i="25"/>
  <c r="T106" i="25"/>
  <c r="T130" i="25" s="1"/>
  <c r="S195" i="25"/>
  <c r="S221" i="25" s="1"/>
  <c r="S235" i="25" s="1"/>
  <c r="S259" i="25" s="1"/>
  <c r="S293" i="25" s="1"/>
  <c r="S381" i="25" s="1"/>
  <c r="S409" i="25" s="1"/>
  <c r="S449" i="25" s="1"/>
  <c r="T169" i="25"/>
  <c r="S246" i="25"/>
  <c r="S207" i="25"/>
  <c r="S206" i="25" s="1"/>
  <c r="S415" i="25"/>
  <c r="S387" i="25"/>
  <c r="U186" i="25"/>
  <c r="V52" i="25"/>
  <c r="T189" i="25"/>
  <c r="T214" i="25" s="1"/>
  <c r="T252" i="25" s="1"/>
  <c r="T273" i="25" s="1"/>
  <c r="U55" i="25"/>
  <c r="S60" i="25"/>
  <c r="S83" i="25" s="1"/>
  <c r="S95" i="25" s="1"/>
  <c r="S118" i="25" s="1"/>
  <c r="T39" i="25"/>
  <c r="S223" i="25"/>
  <c r="S222" i="25" s="1"/>
  <c r="S230" i="25" s="1"/>
  <c r="S200" i="25"/>
  <c r="S239" i="25" s="1"/>
  <c r="S263" i="25" s="1"/>
  <c r="S297" i="25" s="1"/>
  <c r="R469" i="25"/>
  <c r="R423" i="25"/>
  <c r="R392" i="25"/>
  <c r="T188" i="25"/>
  <c r="U54" i="25"/>
  <c r="P468" i="25"/>
  <c r="P467" i="25" s="1"/>
  <c r="P422" i="25"/>
  <c r="P421" i="25" s="1"/>
  <c r="P420" i="25" s="1"/>
  <c r="P391" i="25"/>
  <c r="P390" i="25" s="1"/>
  <c r="P389" i="25" s="1"/>
  <c r="P303" i="25"/>
  <c r="P302" i="25" s="1"/>
  <c r="S194" i="25"/>
  <c r="S220" i="25" s="1"/>
  <c r="S234" i="25" s="1"/>
  <c r="S258" i="25" s="1"/>
  <c r="S292" i="25" s="1"/>
  <c r="S380" i="25" s="1"/>
  <c r="S408" i="25" s="1"/>
  <c r="S448" i="25" s="1"/>
  <c r="T168" i="25"/>
  <c r="T179" i="25"/>
  <c r="T66" i="25"/>
  <c r="T101" i="25" s="1"/>
  <c r="T124" i="25" s="1"/>
  <c r="U45" i="25"/>
  <c r="W174" i="25"/>
  <c r="W224" i="25" s="1"/>
  <c r="X43" i="25"/>
  <c r="W86" i="25"/>
  <c r="T209" i="25"/>
  <c r="U183" i="25"/>
  <c r="U48" i="25"/>
  <c r="U47" i="25" s="1"/>
  <c r="V49" i="25"/>
  <c r="R413" i="25"/>
  <c r="R385" i="25"/>
  <c r="U160" i="25"/>
  <c r="U88" i="25"/>
  <c r="V30" i="25"/>
  <c r="X462" i="25"/>
  <c r="X450" i="25" s="1"/>
  <c r="Y463" i="25"/>
  <c r="S90" i="25"/>
  <c r="T180" i="25"/>
  <c r="T205" i="25" s="1"/>
  <c r="T243" i="25" s="1"/>
  <c r="T266" i="25" s="1"/>
  <c r="T300" i="25" s="1"/>
  <c r="T67" i="25"/>
  <c r="T102" i="25" s="1"/>
  <c r="T125" i="25" s="1"/>
  <c r="U46" i="25"/>
  <c r="T187" i="25"/>
  <c r="T212" i="25" s="1"/>
  <c r="T250" i="25" s="1"/>
  <c r="T271" i="25" s="1"/>
  <c r="T306" i="25" s="1"/>
  <c r="U53" i="25"/>
  <c r="S146" i="25"/>
  <c r="S145" i="25" s="1"/>
  <c r="S166" i="25" s="1"/>
  <c r="O412" i="25"/>
  <c r="O411" i="25" s="1"/>
  <c r="O410" i="25" s="1"/>
  <c r="O440" i="25" s="1"/>
  <c r="O384" i="25"/>
  <c r="O383" i="25" s="1"/>
  <c r="O382" i="25" s="1"/>
  <c r="O404" i="25" s="1"/>
  <c r="O295" i="25"/>
  <c r="X240" i="25"/>
  <c r="T213" i="25"/>
  <c r="T251" i="25" s="1"/>
  <c r="T272" i="25" s="1"/>
  <c r="T307" i="25" s="1"/>
  <c r="Y225" i="25"/>
  <c r="Y202" i="25"/>
  <c r="Y240" i="25" s="1"/>
  <c r="Y150" i="25"/>
  <c r="Y201" i="25" s="1"/>
  <c r="T182" i="25"/>
  <c r="T181" i="25" s="1"/>
  <c r="S59" i="25"/>
  <c r="S82" i="25" s="1"/>
  <c r="S94" i="25" s="1"/>
  <c r="S117" i="25" s="1"/>
  <c r="T38" i="25"/>
  <c r="U158" i="25"/>
  <c r="U70" i="25"/>
  <c r="V28" i="25"/>
  <c r="U27" i="25"/>
  <c r="U26" i="25" s="1"/>
  <c r="T172" i="25"/>
  <c r="T63" i="25"/>
  <c r="U42" i="25"/>
  <c r="T40" i="25"/>
  <c r="T57" i="25" s="1"/>
  <c r="U41" i="25"/>
  <c r="S198" i="25"/>
  <c r="S471" i="25"/>
  <c r="S425" i="25"/>
  <c r="S394" i="25"/>
  <c r="Z225" i="25"/>
  <c r="Z202" i="25"/>
  <c r="Z240" i="25" s="1"/>
  <c r="Z150" i="25"/>
  <c r="Z201" i="25" s="1"/>
  <c r="U164" i="25"/>
  <c r="V34" i="25"/>
  <c r="U76" i="25"/>
  <c r="U111" i="25" s="1"/>
  <c r="U133" i="25" s="1"/>
  <c r="T87" i="25"/>
  <c r="S69" i="25"/>
  <c r="S68" i="25" s="1"/>
  <c r="T27" i="25"/>
  <c r="T26" i="25" s="1"/>
  <c r="T36" i="25" s="1"/>
  <c r="S98" i="25"/>
  <c r="S62" i="25"/>
  <c r="S61" i="25" s="1"/>
  <c r="S78" i="25" s="1"/>
  <c r="S57" i="25"/>
  <c r="R197" i="25"/>
  <c r="R196" i="25" s="1"/>
  <c r="R216" i="25" s="1"/>
  <c r="U162" i="25"/>
  <c r="U74" i="25"/>
  <c r="U109" i="25" s="1"/>
  <c r="U131" i="25" s="1"/>
  <c r="V32" i="25"/>
  <c r="S308" i="25"/>
  <c r="T185" i="25"/>
  <c r="T229" i="25" s="1"/>
  <c r="T89" i="25"/>
  <c r="U51" i="25"/>
  <c r="T178" i="25"/>
  <c r="T65" i="25"/>
  <c r="T100" i="25" s="1"/>
  <c r="T123" i="25" s="1"/>
  <c r="U44" i="25"/>
  <c r="T228" i="25"/>
  <c r="T210" i="25"/>
  <c r="S129" i="25"/>
  <c r="S128" i="25" s="1"/>
  <c r="S127" i="25" s="1"/>
  <c r="S104" i="25"/>
  <c r="S103" i="25" s="1"/>
  <c r="U155" i="25"/>
  <c r="V25" i="25"/>
  <c r="T105" i="25"/>
  <c r="T69" i="25"/>
  <c r="T68" i="25" s="1"/>
  <c r="S191" i="25"/>
  <c r="S470" i="25"/>
  <c r="S424" i="25"/>
  <c r="S393" i="25"/>
  <c r="R262" i="25"/>
  <c r="R237" i="25"/>
  <c r="R236" i="25" s="1"/>
  <c r="R254" i="25" s="1"/>
  <c r="S308" i="24"/>
  <c r="U159" i="24"/>
  <c r="V29" i="24"/>
  <c r="U165" i="24"/>
  <c r="V35" i="24"/>
  <c r="T189" i="24"/>
  <c r="U55" i="24"/>
  <c r="P412" i="24"/>
  <c r="P411" i="24" s="1"/>
  <c r="P410" i="24" s="1"/>
  <c r="P384" i="24"/>
  <c r="P383" i="24" s="1"/>
  <c r="P382" i="24" s="1"/>
  <c r="P295" i="24"/>
  <c r="Z177" i="24"/>
  <c r="Z176" i="24" s="1"/>
  <c r="Y176" i="24"/>
  <c r="S97" i="24"/>
  <c r="S96" i="24" s="1"/>
  <c r="S121" i="24"/>
  <c r="S120" i="24" s="1"/>
  <c r="S119" i="24" s="1"/>
  <c r="U158" i="24"/>
  <c r="V28" i="24"/>
  <c r="U70" i="24"/>
  <c r="U27" i="24"/>
  <c r="U26" i="24" s="1"/>
  <c r="O440" i="24"/>
  <c r="W240" i="24"/>
  <c r="S471" i="24"/>
  <c r="S425" i="24"/>
  <c r="S394" i="24"/>
  <c r="S195" i="24"/>
  <c r="S221" i="24" s="1"/>
  <c r="S235" i="24" s="1"/>
  <c r="S259" i="24" s="1"/>
  <c r="S293" i="24" s="1"/>
  <c r="S381" i="24" s="1"/>
  <c r="S409" i="24" s="1"/>
  <c r="S449" i="24" s="1"/>
  <c r="T169" i="24"/>
  <c r="T161" i="24"/>
  <c r="T73" i="24"/>
  <c r="T108" i="24" s="1"/>
  <c r="U31" i="24"/>
  <c r="V183" i="24"/>
  <c r="W49" i="24"/>
  <c r="T153" i="24"/>
  <c r="U23" i="24"/>
  <c r="U162" i="24"/>
  <c r="U212" i="24" s="1"/>
  <c r="U250" i="24" s="1"/>
  <c r="U271" i="24" s="1"/>
  <c r="U74" i="24"/>
  <c r="U109" i="24" s="1"/>
  <c r="U131" i="24" s="1"/>
  <c r="V32" i="24"/>
  <c r="R113" i="24"/>
  <c r="T69" i="24"/>
  <c r="T105" i="24"/>
  <c r="T184" i="24"/>
  <c r="U50" i="24"/>
  <c r="T48" i="24"/>
  <c r="T47" i="24" s="1"/>
  <c r="U174" i="24"/>
  <c r="U224" i="24" s="1"/>
  <c r="U86" i="24"/>
  <c r="U64" i="24"/>
  <c r="U99" i="24" s="1"/>
  <c r="U122" i="24" s="1"/>
  <c r="V43" i="24"/>
  <c r="R469" i="24"/>
  <c r="R423" i="24"/>
  <c r="R392" i="24"/>
  <c r="T471" i="24"/>
  <c r="T425" i="24"/>
  <c r="T394" i="24"/>
  <c r="R262" i="24"/>
  <c r="R237" i="24"/>
  <c r="R236" i="24" s="1"/>
  <c r="O302" i="24"/>
  <c r="Q304" i="24"/>
  <c r="Q268" i="24"/>
  <c r="Q267" i="24" s="1"/>
  <c r="T27" i="24"/>
  <c r="T26" i="24" s="1"/>
  <c r="S181" i="24"/>
  <c r="S191" i="24" s="1"/>
  <c r="T149" i="24"/>
  <c r="T85" i="24"/>
  <c r="T84" i="24" s="1"/>
  <c r="U22" i="24"/>
  <c r="U164" i="24"/>
  <c r="V34" i="24"/>
  <c r="U76" i="24"/>
  <c r="U111" i="24" s="1"/>
  <c r="U133" i="24" s="1"/>
  <c r="T180" i="24"/>
  <c r="U46" i="24"/>
  <c r="T67" i="24"/>
  <c r="T102" i="24" s="1"/>
  <c r="T125" i="24" s="1"/>
  <c r="T185" i="24"/>
  <c r="T229" i="24" s="1"/>
  <c r="T89" i="24"/>
  <c r="U51" i="24"/>
  <c r="T155" i="24"/>
  <c r="T205" i="24" s="1"/>
  <c r="T243" i="24" s="1"/>
  <c r="T266" i="24" s="1"/>
  <c r="T300" i="24" s="1"/>
  <c r="U25" i="24"/>
  <c r="T306" i="24"/>
  <c r="T208" i="24"/>
  <c r="T157" i="24"/>
  <c r="T156" i="24" s="1"/>
  <c r="U172" i="24"/>
  <c r="U63" i="24"/>
  <c r="V42" i="24"/>
  <c r="S90" i="24"/>
  <c r="U147" i="24"/>
  <c r="U20" i="24"/>
  <c r="U19" i="24" s="1"/>
  <c r="U36" i="24" s="1"/>
  <c r="V21" i="24"/>
  <c r="Y463" i="24"/>
  <c r="X462" i="24"/>
  <c r="X450" i="24" s="1"/>
  <c r="T76" i="24"/>
  <c r="T111" i="24" s="1"/>
  <c r="T133" i="24" s="1"/>
  <c r="S210" i="24"/>
  <c r="S415" i="24"/>
  <c r="S387" i="24"/>
  <c r="V179" i="24"/>
  <c r="W45" i="24"/>
  <c r="V66" i="24"/>
  <c r="V101" i="24" s="1"/>
  <c r="V124" i="24" s="1"/>
  <c r="U160" i="24"/>
  <c r="U88" i="24"/>
  <c r="V30" i="24"/>
  <c r="U72" i="24"/>
  <c r="U107" i="24" s="1"/>
  <c r="S69" i="24"/>
  <c r="S68" i="24" s="1"/>
  <c r="U154" i="24"/>
  <c r="U204" i="24" s="1"/>
  <c r="U242" i="24" s="1"/>
  <c r="U265" i="24" s="1"/>
  <c r="U299" i="24" s="1"/>
  <c r="V24" i="24"/>
  <c r="T98" i="24"/>
  <c r="S223" i="24"/>
  <c r="S222" i="24" s="1"/>
  <c r="S230" i="24" s="1"/>
  <c r="S200" i="24"/>
  <c r="S239" i="24" s="1"/>
  <c r="S263" i="24" s="1"/>
  <c r="S297" i="24" s="1"/>
  <c r="T20" i="24"/>
  <c r="T19" i="24" s="1"/>
  <c r="T36" i="24" s="1"/>
  <c r="S209" i="24"/>
  <c r="S247" i="24" s="1"/>
  <c r="S270" i="24" s="1"/>
  <c r="S305" i="24" s="1"/>
  <c r="T214" i="24"/>
  <c r="T252" i="24" s="1"/>
  <c r="T273" i="24" s="1"/>
  <c r="R269" i="24"/>
  <c r="R245" i="24"/>
  <c r="R244" i="24" s="1"/>
  <c r="O485" i="24"/>
  <c r="T72" i="24"/>
  <c r="T107" i="24" s="1"/>
  <c r="S129" i="24"/>
  <c r="S128" i="24" s="1"/>
  <c r="S127" i="24" s="1"/>
  <c r="S104" i="24"/>
  <c r="S103" i="24" s="1"/>
  <c r="X225" i="24"/>
  <c r="X202" i="24"/>
  <c r="X150" i="24"/>
  <c r="T299" i="24"/>
  <c r="X188" i="24"/>
  <c r="Y54" i="24"/>
  <c r="T171" i="24"/>
  <c r="T170" i="24" s="1"/>
  <c r="T198" i="24"/>
  <c r="T186" i="24"/>
  <c r="U52" i="24"/>
  <c r="V187" i="24"/>
  <c r="W53" i="24"/>
  <c r="T178" i="24"/>
  <c r="U44" i="24"/>
  <c r="T65" i="24"/>
  <c r="T100" i="24" s="1"/>
  <c r="T123" i="24" s="1"/>
  <c r="S40" i="24"/>
  <c r="S57" i="24" s="1"/>
  <c r="T41" i="24"/>
  <c r="S309" i="24"/>
  <c r="Q254" i="24"/>
  <c r="T190" i="24"/>
  <c r="T215" i="24" s="1"/>
  <c r="T253" i="24" s="1"/>
  <c r="T274" i="24" s="1"/>
  <c r="T309" i="24" s="1"/>
  <c r="U56" i="24"/>
  <c r="S157" i="24"/>
  <c r="S156" i="24" s="1"/>
  <c r="S60" i="24"/>
  <c r="S83" i="24" s="1"/>
  <c r="S95" i="24" s="1"/>
  <c r="S118" i="24" s="1"/>
  <c r="T39" i="24"/>
  <c r="T87" i="24"/>
  <c r="Y151" i="24"/>
  <c r="Z152" i="24"/>
  <c r="Z151" i="24" s="1"/>
  <c r="O321" i="24"/>
  <c r="S146" i="24"/>
  <c r="S145" i="24" s="1"/>
  <c r="V38" i="24"/>
  <c r="U59" i="24"/>
  <c r="U82" i="24" s="1"/>
  <c r="U94" i="24" s="1"/>
  <c r="U117" i="24" s="1"/>
  <c r="L442" i="24"/>
  <c r="M441" i="24"/>
  <c r="Q296" i="24"/>
  <c r="Q261" i="24"/>
  <c r="Q260" i="24" s="1"/>
  <c r="Q286" i="24" s="1"/>
  <c r="S194" i="24"/>
  <c r="S220" i="24" s="1"/>
  <c r="S234" i="24" s="1"/>
  <c r="S258" i="24" s="1"/>
  <c r="S292" i="24" s="1"/>
  <c r="S380" i="24" s="1"/>
  <c r="S408" i="24" s="1"/>
  <c r="S448" i="24" s="1"/>
  <c r="T168" i="24"/>
  <c r="S246" i="24"/>
  <c r="S207" i="24"/>
  <c r="S206" i="24" s="1"/>
  <c r="T228" i="24"/>
  <c r="T227" i="24" s="1"/>
  <c r="T248" i="24" s="1"/>
  <c r="T210" i="24"/>
  <c r="X226" i="24"/>
  <c r="X175" i="24"/>
  <c r="R413" i="24"/>
  <c r="R385" i="24"/>
  <c r="S78" i="24"/>
  <c r="P468" i="24"/>
  <c r="P467" i="24" s="1"/>
  <c r="P485" i="24" s="1"/>
  <c r="P422" i="24"/>
  <c r="P421" i="24" s="1"/>
  <c r="P420" i="24" s="1"/>
  <c r="P391" i="24"/>
  <c r="P390" i="24" s="1"/>
  <c r="P389" i="24" s="1"/>
  <c r="P303" i="24"/>
  <c r="P302" i="24" s="1"/>
  <c r="O404" i="24"/>
  <c r="W201" i="24"/>
  <c r="S238" i="24"/>
  <c r="S197" i="24"/>
  <c r="S196" i="24" s="1"/>
  <c r="S216" i="24" s="1"/>
  <c r="AU459" i="24"/>
  <c r="U163" i="24"/>
  <c r="U213" i="24" s="1"/>
  <c r="U251" i="24" s="1"/>
  <c r="U272" i="24" s="1"/>
  <c r="U75" i="24"/>
  <c r="U110" i="24" s="1"/>
  <c r="U132" i="24" s="1"/>
  <c r="V33" i="24"/>
  <c r="R472" i="24"/>
  <c r="R426" i="24"/>
  <c r="R395" i="24"/>
  <c r="I104" i="43"/>
  <c r="I103" i="43" s="1"/>
  <c r="I128" i="43"/>
  <c r="I127" i="43" s="1"/>
  <c r="J386" i="43"/>
  <c r="I387" i="43"/>
  <c r="K27" i="43"/>
  <c r="K26" i="43" s="1"/>
  <c r="T481" i="43"/>
  <c r="T400" i="43"/>
  <c r="AN46" i="12"/>
  <c r="AD282" i="43"/>
  <c r="AD317" i="43"/>
  <c r="T482" i="43"/>
  <c r="T401" i="43"/>
  <c r="T437" i="43" s="1"/>
  <c r="AN47" i="12"/>
  <c r="AN318" i="43" s="1"/>
  <c r="AN482" i="43" s="1"/>
  <c r="AD318" i="43"/>
  <c r="AD283" i="43"/>
  <c r="E20" i="36"/>
  <c r="D59" i="36"/>
  <c r="E16" i="36"/>
  <c r="D55" i="36"/>
  <c r="E17" i="36"/>
  <c r="E56" i="36" s="1"/>
  <c r="D56" i="36"/>
  <c r="E19" i="36"/>
  <c r="F19" i="36" s="1"/>
  <c r="D58" i="36"/>
  <c r="I393" i="43"/>
  <c r="J306" i="43"/>
  <c r="J424" i="43" s="1"/>
  <c r="J69" i="43"/>
  <c r="J68" i="43" s="1"/>
  <c r="I424" i="43"/>
  <c r="I64" i="43"/>
  <c r="I149" i="43"/>
  <c r="I85" i="43"/>
  <c r="I84" i="43" s="1"/>
  <c r="I90" i="43" s="1"/>
  <c r="J22" i="43"/>
  <c r="I20" i="43"/>
  <c r="I19" i="43" s="1"/>
  <c r="I36" i="43" s="1"/>
  <c r="H200" i="43"/>
  <c r="H99" i="43"/>
  <c r="H62" i="43"/>
  <c r="H61" i="43" s="1"/>
  <c r="H78" i="43" s="1"/>
  <c r="F122" i="43"/>
  <c r="F120" i="43" s="1"/>
  <c r="F119" i="43" s="1"/>
  <c r="F137" i="43" s="1"/>
  <c r="F97" i="43"/>
  <c r="F96" i="43" s="1"/>
  <c r="F113" i="43" s="1"/>
  <c r="S177" i="43"/>
  <c r="K59" i="43"/>
  <c r="K82" i="43" s="1"/>
  <c r="K94" i="43" s="1"/>
  <c r="K117" i="43" s="1"/>
  <c r="L38" i="43"/>
  <c r="L178" i="43"/>
  <c r="M44" i="43"/>
  <c r="L65" i="43"/>
  <c r="L100" i="43" s="1"/>
  <c r="L123" i="43" s="1"/>
  <c r="L88" i="43"/>
  <c r="M30" i="43"/>
  <c r="K187" i="43"/>
  <c r="K212" i="43" s="1"/>
  <c r="K250" i="43" s="1"/>
  <c r="K271" i="43" s="1"/>
  <c r="K306" i="43" s="1"/>
  <c r="L53" i="43"/>
  <c r="K189" i="43"/>
  <c r="K214" i="43" s="1"/>
  <c r="K252" i="43" s="1"/>
  <c r="K273" i="43" s="1"/>
  <c r="L55" i="43"/>
  <c r="K76" i="43"/>
  <c r="K111" i="43" s="1"/>
  <c r="K133" i="43" s="1"/>
  <c r="K204" i="43"/>
  <c r="K242" i="43" s="1"/>
  <c r="K265" i="43" s="1"/>
  <c r="K299" i="43" s="1"/>
  <c r="J198" i="43"/>
  <c r="I471" i="43"/>
  <c r="I425" i="43"/>
  <c r="I394" i="43"/>
  <c r="J104" i="43"/>
  <c r="J103" i="43" s="1"/>
  <c r="J129" i="43"/>
  <c r="J128" i="43" s="1"/>
  <c r="J127" i="43" s="1"/>
  <c r="J307" i="43"/>
  <c r="M39" i="43"/>
  <c r="L60" i="43"/>
  <c r="L83" i="43" s="1"/>
  <c r="L95" i="43" s="1"/>
  <c r="L118" i="43" s="1"/>
  <c r="I121" i="43"/>
  <c r="K105" i="43"/>
  <c r="L154" i="43"/>
  <c r="M24" i="43"/>
  <c r="J308" i="43"/>
  <c r="M50" i="43"/>
  <c r="I238" i="43"/>
  <c r="M164" i="43"/>
  <c r="N34" i="43"/>
  <c r="F304" i="43"/>
  <c r="K71" i="43"/>
  <c r="K106" i="43" s="1"/>
  <c r="K130" i="43" s="1"/>
  <c r="L29" i="43"/>
  <c r="M188" i="43"/>
  <c r="N54" i="43"/>
  <c r="K208" i="43"/>
  <c r="L179" i="43"/>
  <c r="M45" i="43"/>
  <c r="L66" i="43"/>
  <c r="L101" i="43" s="1"/>
  <c r="L124" i="43" s="1"/>
  <c r="M186" i="43"/>
  <c r="N52" i="43"/>
  <c r="M190" i="43"/>
  <c r="N56" i="43"/>
  <c r="K155" i="43"/>
  <c r="K205" i="43" s="1"/>
  <c r="K243" i="43" s="1"/>
  <c r="K266" i="43" s="1"/>
  <c r="L25" i="43"/>
  <c r="K67" i="43"/>
  <c r="K102" i="43" s="1"/>
  <c r="K125" i="43" s="1"/>
  <c r="J300" i="43"/>
  <c r="L153" i="43"/>
  <c r="M23" i="43"/>
  <c r="N450" i="43"/>
  <c r="J98" i="43"/>
  <c r="H304" i="43"/>
  <c r="K147" i="43"/>
  <c r="L21" i="43"/>
  <c r="L161" i="43"/>
  <c r="L211" i="43" s="1"/>
  <c r="L249" i="43" s="1"/>
  <c r="L73" i="43"/>
  <c r="L108" i="43" s="1"/>
  <c r="M31" i="43"/>
  <c r="L174" i="43"/>
  <c r="L86" i="43"/>
  <c r="M43" i="43"/>
  <c r="AO451" i="43"/>
  <c r="J40" i="43"/>
  <c r="J57" i="43" s="1"/>
  <c r="K41" i="43"/>
  <c r="I269" i="43"/>
  <c r="K194" i="43"/>
  <c r="K220" i="43" s="1"/>
  <c r="K234" i="43" s="1"/>
  <c r="K258" i="43" s="1"/>
  <c r="K292" i="43" s="1"/>
  <c r="K380" i="43" s="1"/>
  <c r="K408" i="43" s="1"/>
  <c r="K448" i="43" s="1"/>
  <c r="L168" i="43"/>
  <c r="L183" i="43"/>
  <c r="M49" i="43"/>
  <c r="L48" i="43"/>
  <c r="M180" i="43"/>
  <c r="N46" i="43"/>
  <c r="K203" i="43"/>
  <c r="K241" i="43" s="1"/>
  <c r="K264" i="43" s="1"/>
  <c r="K298" i="43" s="1"/>
  <c r="F296" i="43"/>
  <c r="K172" i="43"/>
  <c r="K63" i="43"/>
  <c r="L42" i="43"/>
  <c r="K309" i="43"/>
  <c r="O462" i="43"/>
  <c r="P463" i="43"/>
  <c r="K89" i="43"/>
  <c r="K87" i="43" s="1"/>
  <c r="L51" i="43"/>
  <c r="L72" i="43" s="1"/>
  <c r="L107" i="43" s="1"/>
  <c r="L165" i="43"/>
  <c r="L215" i="43" s="1"/>
  <c r="L253" i="43" s="1"/>
  <c r="L274" i="43" s="1"/>
  <c r="L77" i="43"/>
  <c r="L112" i="43" s="1"/>
  <c r="L134" i="43" s="1"/>
  <c r="M35" i="43"/>
  <c r="K48" i="43"/>
  <c r="K47" i="43" s="1"/>
  <c r="J246" i="43"/>
  <c r="L162" i="43"/>
  <c r="L74" i="43"/>
  <c r="L109" i="43" s="1"/>
  <c r="L131" i="43" s="1"/>
  <c r="M32" i="43"/>
  <c r="H262" i="43"/>
  <c r="I472" i="43"/>
  <c r="I426" i="43"/>
  <c r="I395" i="43"/>
  <c r="K163" i="43"/>
  <c r="K213" i="43" s="1"/>
  <c r="K251" i="43" s="1"/>
  <c r="K272" i="43" s="1"/>
  <c r="K75" i="43"/>
  <c r="K110" i="43" s="1"/>
  <c r="K132" i="43" s="1"/>
  <c r="L33" i="43"/>
  <c r="K195" i="43"/>
  <c r="K221" i="43" s="1"/>
  <c r="K235" i="43" s="1"/>
  <c r="K259" i="43" s="1"/>
  <c r="K293" i="43" s="1"/>
  <c r="K381" i="43" s="1"/>
  <c r="K409" i="43" s="1"/>
  <c r="K449" i="43" s="1"/>
  <c r="L169" i="43"/>
  <c r="L158" i="43"/>
  <c r="L70" i="43"/>
  <c r="M28" i="43"/>
  <c r="E25" i="20"/>
  <c r="K56" i="20"/>
  <c r="C56" i="20"/>
  <c r="I56" i="20" s="1"/>
  <c r="F25" i="20"/>
  <c r="K15" i="20"/>
  <c r="C19" i="20"/>
  <c r="I16" i="20"/>
  <c r="H16" i="20"/>
  <c r="J17" i="20"/>
  <c r="J27" i="20" s="1"/>
  <c r="J18" i="20"/>
  <c r="J28" i="20" s="1"/>
  <c r="J19" i="20"/>
  <c r="J29" i="20" s="1"/>
  <c r="J26" i="20"/>
  <c r="J25" i="20" s="1"/>
  <c r="C65" i="20"/>
  <c r="E71" i="20"/>
  <c r="H50" i="20"/>
  <c r="J14" i="20"/>
  <c r="J35" i="20" s="1"/>
  <c r="I35" i="20"/>
  <c r="J56" i="20"/>
  <c r="E62" i="20"/>
  <c r="C62" i="20" s="1"/>
  <c r="G57" i="20"/>
  <c r="G58" i="20"/>
  <c r="C50" i="20"/>
  <c r="I50" i="20" s="1"/>
  <c r="K50" i="20"/>
  <c r="K16" i="20"/>
  <c r="J67" i="20"/>
  <c r="C67" i="20" s="1"/>
  <c r="C36" i="20"/>
  <c r="G46" i="20"/>
  <c r="G71" i="20" s="1"/>
  <c r="D16" i="20"/>
  <c r="C42" i="20"/>
  <c r="C18" i="20"/>
  <c r="C24" i="20"/>
  <c r="C17" i="20"/>
  <c r="H56" i="20"/>
  <c r="G50" i="20"/>
  <c r="U98" i="35" l="1"/>
  <c r="T415" i="35"/>
  <c r="T387" i="35"/>
  <c r="T473" i="35"/>
  <c r="T427" i="35"/>
  <c r="T396" i="35"/>
  <c r="T470" i="35"/>
  <c r="T424" i="35"/>
  <c r="T393" i="35"/>
  <c r="S471" i="35"/>
  <c r="S425" i="35"/>
  <c r="S394" i="35"/>
  <c r="W41" i="35"/>
  <c r="Z240" i="35"/>
  <c r="U178" i="35"/>
  <c r="V44" i="35"/>
  <c r="U65" i="35"/>
  <c r="U100" i="35" s="1"/>
  <c r="U123" i="35" s="1"/>
  <c r="S207" i="35"/>
  <c r="S206" i="35" s="1"/>
  <c r="S246" i="35"/>
  <c r="S413" i="35"/>
  <c r="S385" i="35"/>
  <c r="R245" i="35"/>
  <c r="R244" i="35" s="1"/>
  <c r="S113" i="35"/>
  <c r="T84" i="35"/>
  <c r="T90" i="35" s="1"/>
  <c r="R262" i="35"/>
  <c r="R237" i="35"/>
  <c r="R236" i="35" s="1"/>
  <c r="R254" i="35" s="1"/>
  <c r="U184" i="35"/>
  <c r="V50" i="35"/>
  <c r="V228" i="35"/>
  <c r="U174" i="35"/>
  <c r="U224" i="35" s="1"/>
  <c r="U86" i="35"/>
  <c r="U64" i="35"/>
  <c r="U99" i="35" s="1"/>
  <c r="U122" i="35" s="1"/>
  <c r="V43" i="35"/>
  <c r="W162" i="35"/>
  <c r="X32" i="35"/>
  <c r="R304" i="35"/>
  <c r="R268" i="35"/>
  <c r="R267" i="35" s="1"/>
  <c r="Q304" i="35"/>
  <c r="Q268" i="35"/>
  <c r="Q267" i="35" s="1"/>
  <c r="T223" i="35"/>
  <c r="T222" i="35" s="1"/>
  <c r="T200" i="35"/>
  <c r="T239" i="35" s="1"/>
  <c r="T263" i="35" s="1"/>
  <c r="T297" i="35" s="1"/>
  <c r="U168" i="35"/>
  <c r="T194" i="35"/>
  <c r="T220" i="35" s="1"/>
  <c r="T234" i="35" s="1"/>
  <c r="T258" i="35" s="1"/>
  <c r="T292" i="35" s="1"/>
  <c r="T380" i="35" s="1"/>
  <c r="T408" i="35" s="1"/>
  <c r="T448" i="35" s="1"/>
  <c r="U71" i="35"/>
  <c r="T105" i="35"/>
  <c r="T69" i="35"/>
  <c r="T68" i="35" s="1"/>
  <c r="V155" i="35"/>
  <c r="W25" i="35"/>
  <c r="T62" i="35"/>
  <c r="T61" i="35" s="1"/>
  <c r="T78" i="35" s="1"/>
  <c r="V38" i="35"/>
  <c r="U59" i="35"/>
  <c r="U82" i="35" s="1"/>
  <c r="U94" i="35" s="1"/>
  <c r="U117" i="35" s="1"/>
  <c r="V172" i="35"/>
  <c r="W42" i="35"/>
  <c r="S472" i="35"/>
  <c r="S426" i="35"/>
  <c r="S395" i="35"/>
  <c r="N441" i="35"/>
  <c r="M442" i="35"/>
  <c r="S238" i="35"/>
  <c r="S197" i="35"/>
  <c r="S196" i="35" s="1"/>
  <c r="S216" i="35" s="1"/>
  <c r="U161" i="35"/>
  <c r="U73" i="35"/>
  <c r="U108" i="35" s="1"/>
  <c r="V31" i="35"/>
  <c r="V159" i="35"/>
  <c r="V71" i="35"/>
  <c r="W29" i="35"/>
  <c r="U179" i="35"/>
  <c r="V45" i="35"/>
  <c r="V40" i="35" s="1"/>
  <c r="U66" i="35"/>
  <c r="U101" i="35" s="1"/>
  <c r="U124" i="35" s="1"/>
  <c r="U163" i="35"/>
  <c r="V33" i="35"/>
  <c r="U75" i="35"/>
  <c r="U110" i="35" s="1"/>
  <c r="U132" i="35" s="1"/>
  <c r="Y462" i="35"/>
  <c r="Y450" i="35" s="1"/>
  <c r="Z463" i="35"/>
  <c r="U195" i="35"/>
  <c r="U221" i="35" s="1"/>
  <c r="U235" i="35" s="1"/>
  <c r="U259" i="35" s="1"/>
  <c r="U293" i="35" s="1"/>
  <c r="U381" i="35" s="1"/>
  <c r="U409" i="35" s="1"/>
  <c r="U449" i="35" s="1"/>
  <c r="V169" i="35"/>
  <c r="U185" i="35"/>
  <c r="U89" i="35"/>
  <c r="U87" i="35" s="1"/>
  <c r="V51" i="35"/>
  <c r="U72" i="35"/>
  <c r="U107" i="35" s="1"/>
  <c r="W164" i="35"/>
  <c r="X34" i="35"/>
  <c r="U154" i="35"/>
  <c r="U204" i="35" s="1"/>
  <c r="U242" i="35" s="1"/>
  <c r="U265" i="35" s="1"/>
  <c r="U299" i="35" s="1"/>
  <c r="V24" i="35"/>
  <c r="T97" i="35"/>
  <c r="T96" i="35" s="1"/>
  <c r="T121" i="35"/>
  <c r="T120" i="35" s="1"/>
  <c r="T119" i="35" s="1"/>
  <c r="U27" i="35"/>
  <c r="U26" i="35" s="1"/>
  <c r="U153" i="35"/>
  <c r="U203" i="35" s="1"/>
  <c r="U241" i="35" s="1"/>
  <c r="U264" i="35" s="1"/>
  <c r="U298" i="35" s="1"/>
  <c r="V23" i="35"/>
  <c r="U186" i="35"/>
  <c r="V52" i="35"/>
  <c r="T211" i="35"/>
  <c r="T249" i="35" s="1"/>
  <c r="U209" i="35"/>
  <c r="T213" i="35"/>
  <c r="T251" i="35" s="1"/>
  <c r="T272" i="35" s="1"/>
  <c r="T307" i="35" s="1"/>
  <c r="T157" i="35"/>
  <c r="T156" i="35" s="1"/>
  <c r="T60" i="35"/>
  <c r="T83" i="35" s="1"/>
  <c r="T95" i="35" s="1"/>
  <c r="T118" i="35" s="1"/>
  <c r="U39" i="35"/>
  <c r="T204" i="35"/>
  <c r="T242" i="35" s="1"/>
  <c r="T265" i="35" s="1"/>
  <c r="T299" i="35" s="1"/>
  <c r="O294" i="35"/>
  <c r="V158" i="35"/>
  <c r="V27" i="35"/>
  <c r="W28" i="35"/>
  <c r="T203" i="35"/>
  <c r="T241" i="35" s="1"/>
  <c r="T264" i="35" s="1"/>
  <c r="T298" i="35" s="1"/>
  <c r="O302" i="35"/>
  <c r="U171" i="35"/>
  <c r="R469" i="35"/>
  <c r="R423" i="35"/>
  <c r="R392" i="35"/>
  <c r="U189" i="35"/>
  <c r="U214" i="35" s="1"/>
  <c r="U252" i="35" s="1"/>
  <c r="U273" i="35" s="1"/>
  <c r="V55" i="35"/>
  <c r="U76" i="35"/>
  <c r="U111" i="35" s="1"/>
  <c r="U133" i="35" s="1"/>
  <c r="R137" i="35"/>
  <c r="U147" i="35"/>
  <c r="U20" i="35"/>
  <c r="U19" i="35" s="1"/>
  <c r="V21" i="35"/>
  <c r="T229" i="35"/>
  <c r="T227" i="35" s="1"/>
  <c r="T248" i="35" s="1"/>
  <c r="T210" i="35"/>
  <c r="T246" i="35"/>
  <c r="T207" i="35"/>
  <c r="T206" i="35" s="1"/>
  <c r="U105" i="35"/>
  <c r="U183" i="35"/>
  <c r="U48" i="35"/>
  <c r="U47" i="35" s="1"/>
  <c r="U57" i="35" s="1"/>
  <c r="V49" i="35"/>
  <c r="U165" i="35"/>
  <c r="U77" i="35"/>
  <c r="U112" i="35" s="1"/>
  <c r="U134" i="35" s="1"/>
  <c r="V35" i="35"/>
  <c r="T308" i="35"/>
  <c r="U188" i="35"/>
  <c r="V54" i="35"/>
  <c r="S128" i="35"/>
  <c r="S127" i="35" s="1"/>
  <c r="S137" i="35" s="1"/>
  <c r="R113" i="35"/>
  <c r="T36" i="35"/>
  <c r="U190" i="35"/>
  <c r="V56" i="35"/>
  <c r="U180" i="35"/>
  <c r="U205" i="35" s="1"/>
  <c r="U243" i="35" s="1"/>
  <c r="U266" i="35" s="1"/>
  <c r="U300" i="35" s="1"/>
  <c r="V46" i="35"/>
  <c r="U67" i="35"/>
  <c r="U102" i="35" s="1"/>
  <c r="U125" i="35" s="1"/>
  <c r="Q296" i="35"/>
  <c r="Q261" i="35"/>
  <c r="Q260" i="35" s="1"/>
  <c r="Q286" i="35" s="1"/>
  <c r="P412" i="35"/>
  <c r="P411" i="35" s="1"/>
  <c r="P410" i="35" s="1"/>
  <c r="P440" i="35" s="1"/>
  <c r="P384" i="35"/>
  <c r="P383" i="35" s="1"/>
  <c r="P382" i="35" s="1"/>
  <c r="P404" i="35" s="1"/>
  <c r="P295" i="35"/>
  <c r="P294" i="35" s="1"/>
  <c r="P321" i="35" s="1"/>
  <c r="U208" i="35"/>
  <c r="U157" i="35"/>
  <c r="U156" i="35" s="1"/>
  <c r="S247" i="35"/>
  <c r="S270" i="35" s="1"/>
  <c r="S305" i="35" s="1"/>
  <c r="U187" i="35"/>
  <c r="U212" i="35" s="1"/>
  <c r="U250" i="35" s="1"/>
  <c r="U271" i="35" s="1"/>
  <c r="V53" i="35"/>
  <c r="U74" i="35"/>
  <c r="U109" i="35" s="1"/>
  <c r="U131" i="35" s="1"/>
  <c r="W160" i="35"/>
  <c r="W88" i="35"/>
  <c r="X30" i="35"/>
  <c r="T198" i="35"/>
  <c r="T146" i="35"/>
  <c r="T145" i="35" s="1"/>
  <c r="T166" i="35" s="1"/>
  <c r="S230" i="35"/>
  <c r="T171" i="35"/>
  <c r="T170" i="35" s="1"/>
  <c r="T191" i="35" s="1"/>
  <c r="U149" i="35"/>
  <c r="U85" i="35"/>
  <c r="U84" i="35" s="1"/>
  <c r="U90" i="35" s="1"/>
  <c r="V22" i="35"/>
  <c r="T182" i="35"/>
  <c r="T181" i="35" s="1"/>
  <c r="O485" i="35"/>
  <c r="T106" i="35"/>
  <c r="T130" i="35" s="1"/>
  <c r="U308" i="34"/>
  <c r="W172" i="34"/>
  <c r="X42" i="34"/>
  <c r="U147" i="34"/>
  <c r="V21" i="34"/>
  <c r="U20" i="34"/>
  <c r="U19" i="34" s="1"/>
  <c r="U63" i="34"/>
  <c r="T305" i="34"/>
  <c r="V183" i="34"/>
  <c r="W49" i="34"/>
  <c r="S246" i="34"/>
  <c r="S207" i="34"/>
  <c r="S206" i="34" s="1"/>
  <c r="V187" i="34"/>
  <c r="W53" i="34"/>
  <c r="S473" i="34"/>
  <c r="S427" i="34"/>
  <c r="S396" i="34"/>
  <c r="V180" i="34"/>
  <c r="W46" i="34"/>
  <c r="S166" i="34"/>
  <c r="O404" i="34"/>
  <c r="Y165" i="34"/>
  <c r="Z35" i="34"/>
  <c r="W149" i="34"/>
  <c r="W85" i="34"/>
  <c r="W84" i="34" s="1"/>
  <c r="X22" i="34"/>
  <c r="W64" i="34"/>
  <c r="W99" i="34" s="1"/>
  <c r="W122" i="34" s="1"/>
  <c r="R269" i="34"/>
  <c r="R245" i="34"/>
  <c r="R244" i="34" s="1"/>
  <c r="U186" i="34"/>
  <c r="U211" i="34" s="1"/>
  <c r="U249" i="34" s="1"/>
  <c r="V52" i="34"/>
  <c r="U73" i="34"/>
  <c r="U108" i="34" s="1"/>
  <c r="U162" i="34"/>
  <c r="U212" i="34" s="1"/>
  <c r="U250" i="34" s="1"/>
  <c r="U271" i="34" s="1"/>
  <c r="U74" i="34"/>
  <c r="U109" i="34" s="1"/>
  <c r="U131" i="34" s="1"/>
  <c r="V32" i="34"/>
  <c r="U155" i="34"/>
  <c r="U205" i="34" s="1"/>
  <c r="U243" i="34" s="1"/>
  <c r="U266" i="34" s="1"/>
  <c r="V25" i="34"/>
  <c r="V67" i="34" s="1"/>
  <c r="V102" i="34" s="1"/>
  <c r="V125" i="34" s="1"/>
  <c r="U60" i="34"/>
  <c r="U83" i="34" s="1"/>
  <c r="U95" i="34" s="1"/>
  <c r="U118" i="34" s="1"/>
  <c r="V39" i="34"/>
  <c r="U48" i="34"/>
  <c r="U47" i="34" s="1"/>
  <c r="U67" i="34"/>
  <c r="U102" i="34" s="1"/>
  <c r="U125" i="34" s="1"/>
  <c r="S238" i="34"/>
  <c r="S197" i="34"/>
  <c r="S196" i="34" s="1"/>
  <c r="S216" i="34" s="1"/>
  <c r="O440" i="34"/>
  <c r="T471" i="34"/>
  <c r="T425" i="34"/>
  <c r="T394" i="34"/>
  <c r="V90" i="34"/>
  <c r="T198" i="34"/>
  <c r="T146" i="34"/>
  <c r="T145" i="34" s="1"/>
  <c r="T415" i="34"/>
  <c r="T387" i="34"/>
  <c r="T194" i="34"/>
  <c r="T220" i="34" s="1"/>
  <c r="T234" i="34" s="1"/>
  <c r="T258" i="34" s="1"/>
  <c r="T292" i="34" s="1"/>
  <c r="T380" i="34" s="1"/>
  <c r="T408" i="34" s="1"/>
  <c r="T448" i="34" s="1"/>
  <c r="U168" i="34"/>
  <c r="U182" i="34"/>
  <c r="N441" i="34"/>
  <c r="M442" i="34"/>
  <c r="V184" i="34"/>
  <c r="W50" i="34"/>
  <c r="X240" i="34"/>
  <c r="U190" i="34"/>
  <c r="U215" i="34" s="1"/>
  <c r="U253" i="34" s="1"/>
  <c r="U274" i="34" s="1"/>
  <c r="U309" i="34" s="1"/>
  <c r="V56" i="34"/>
  <c r="U77" i="34"/>
  <c r="U112" i="34" s="1"/>
  <c r="U134" i="34" s="1"/>
  <c r="V160" i="34"/>
  <c r="V72" i="34"/>
  <c r="V107" i="34" s="1"/>
  <c r="V88" i="34"/>
  <c r="V87" i="34" s="1"/>
  <c r="W30" i="34"/>
  <c r="V41" i="34"/>
  <c r="U40" i="34"/>
  <c r="V223" i="34"/>
  <c r="V222" i="34" s="1"/>
  <c r="V200" i="34"/>
  <c r="V239" i="34" s="1"/>
  <c r="V263" i="34" s="1"/>
  <c r="V297" i="34" s="1"/>
  <c r="S121" i="34"/>
  <c r="S120" i="34" s="1"/>
  <c r="S119" i="34" s="1"/>
  <c r="S97" i="34"/>
  <c r="S96" i="34" s="1"/>
  <c r="T470" i="34"/>
  <c r="T424" i="34"/>
  <c r="T393" i="34"/>
  <c r="V188" i="34"/>
  <c r="W54" i="34"/>
  <c r="U154" i="34"/>
  <c r="U204" i="34" s="1"/>
  <c r="U242" i="34" s="1"/>
  <c r="U265" i="34" s="1"/>
  <c r="V24" i="34"/>
  <c r="V66" i="34" s="1"/>
  <c r="V101" i="34" s="1"/>
  <c r="V124" i="34" s="1"/>
  <c r="V189" i="34"/>
  <c r="W55" i="34"/>
  <c r="Y225" i="34"/>
  <c r="Y202" i="34"/>
  <c r="Y150" i="34"/>
  <c r="T309" i="34"/>
  <c r="P286" i="34"/>
  <c r="V179" i="34"/>
  <c r="W45" i="34"/>
  <c r="Q254" i="34"/>
  <c r="W164" i="34"/>
  <c r="W76" i="34"/>
  <c r="W111" i="34" s="1"/>
  <c r="W133" i="34" s="1"/>
  <c r="X34" i="34"/>
  <c r="R262" i="34"/>
  <c r="R237" i="34"/>
  <c r="R236" i="34" s="1"/>
  <c r="R254" i="34" s="1"/>
  <c r="T195" i="34"/>
  <c r="T221" i="34" s="1"/>
  <c r="T235" i="34" s="1"/>
  <c r="T259" i="34" s="1"/>
  <c r="T293" i="34" s="1"/>
  <c r="T381" i="34" s="1"/>
  <c r="T409" i="34" s="1"/>
  <c r="T449" i="34" s="1"/>
  <c r="U169" i="34"/>
  <c r="T414" i="34"/>
  <c r="T386" i="34"/>
  <c r="Z225" i="34"/>
  <c r="Z202" i="34"/>
  <c r="Z150" i="34"/>
  <c r="Z201" i="34" s="1"/>
  <c r="S471" i="34"/>
  <c r="S425" i="34"/>
  <c r="S394" i="34"/>
  <c r="U413" i="34"/>
  <c r="U385" i="34"/>
  <c r="U158" i="34"/>
  <c r="U70" i="34"/>
  <c r="U27" i="34"/>
  <c r="U26" i="34" s="1"/>
  <c r="V28" i="34"/>
  <c r="W185" i="34"/>
  <c r="W229" i="34" s="1"/>
  <c r="W89" i="34"/>
  <c r="X51" i="34"/>
  <c r="P412" i="34"/>
  <c r="P411" i="34" s="1"/>
  <c r="P410" i="34" s="1"/>
  <c r="P440" i="34" s="1"/>
  <c r="P384" i="34"/>
  <c r="P383" i="34" s="1"/>
  <c r="P382" i="34" s="1"/>
  <c r="P404" i="34" s="1"/>
  <c r="P295" i="34"/>
  <c r="P294" i="34" s="1"/>
  <c r="P321" i="34" s="1"/>
  <c r="U66" i="34"/>
  <c r="U101" i="34" s="1"/>
  <c r="U124" i="34" s="1"/>
  <c r="Q296" i="34"/>
  <c r="Q261" i="34"/>
  <c r="Q260" i="34" s="1"/>
  <c r="V76" i="34"/>
  <c r="V111" i="34" s="1"/>
  <c r="V133" i="34" s="1"/>
  <c r="T472" i="34"/>
  <c r="T426" i="34"/>
  <c r="T395" i="34"/>
  <c r="X161" i="34"/>
  <c r="Y31" i="34"/>
  <c r="Y174" i="34"/>
  <c r="Y224" i="34" s="1"/>
  <c r="Y86" i="34"/>
  <c r="Z43" i="34"/>
  <c r="P468" i="34"/>
  <c r="P467" i="34" s="1"/>
  <c r="P485" i="34" s="1"/>
  <c r="P422" i="34"/>
  <c r="P421" i="34" s="1"/>
  <c r="P420" i="34" s="1"/>
  <c r="P391" i="34"/>
  <c r="P390" i="34" s="1"/>
  <c r="P389" i="34" s="1"/>
  <c r="P303" i="34"/>
  <c r="P302" i="34" s="1"/>
  <c r="U178" i="34"/>
  <c r="U171" i="34" s="1"/>
  <c r="U170" i="34" s="1"/>
  <c r="U65" i="34"/>
  <c r="U100" i="34" s="1"/>
  <c r="U123" i="34" s="1"/>
  <c r="V44" i="34"/>
  <c r="Q304" i="34"/>
  <c r="Q268" i="34"/>
  <c r="Q267" i="34" s="1"/>
  <c r="U230" i="34"/>
  <c r="U228" i="34"/>
  <c r="U227" i="34" s="1"/>
  <c r="U248" i="34" s="1"/>
  <c r="U210" i="34"/>
  <c r="V214" i="34"/>
  <c r="V252" i="34" s="1"/>
  <c r="V273" i="34" s="1"/>
  <c r="Y462" i="34"/>
  <c r="Y450" i="34" s="1"/>
  <c r="Z463" i="34"/>
  <c r="S469" i="34"/>
  <c r="S423" i="34"/>
  <c r="S392" i="34"/>
  <c r="U159" i="34"/>
  <c r="U209" i="34" s="1"/>
  <c r="U247" i="34" s="1"/>
  <c r="U270" i="34" s="1"/>
  <c r="U71" i="34"/>
  <c r="U106" i="34" s="1"/>
  <c r="U130" i="34" s="1"/>
  <c r="V29" i="34"/>
  <c r="V59" i="34"/>
  <c r="V82" i="34" s="1"/>
  <c r="V94" i="34" s="1"/>
  <c r="V117" i="34" s="1"/>
  <c r="W38" i="34"/>
  <c r="Y226" i="34"/>
  <c r="Y175" i="34"/>
  <c r="T105" i="34"/>
  <c r="T69" i="34"/>
  <c r="T68" i="34" s="1"/>
  <c r="R113" i="34"/>
  <c r="T62" i="34"/>
  <c r="T61" i="34" s="1"/>
  <c r="T98" i="34"/>
  <c r="U153" i="34"/>
  <c r="U203" i="34" s="1"/>
  <c r="U241" i="34" s="1"/>
  <c r="U264" i="34" s="1"/>
  <c r="U298" i="34" s="1"/>
  <c r="V23" i="34"/>
  <c r="T191" i="34"/>
  <c r="S129" i="34"/>
  <c r="S128" i="34" s="1"/>
  <c r="S127" i="34" s="1"/>
  <c r="S104" i="34"/>
  <c r="S103" i="34" s="1"/>
  <c r="Z226" i="34"/>
  <c r="Z175" i="34"/>
  <c r="T208" i="34"/>
  <c r="T157" i="34"/>
  <c r="T156" i="34" s="1"/>
  <c r="O321" i="34"/>
  <c r="R137" i="34"/>
  <c r="U163" i="34"/>
  <c r="U213" i="34" s="1"/>
  <c r="U251" i="34" s="1"/>
  <c r="U272" i="34" s="1"/>
  <c r="U307" i="34" s="1"/>
  <c r="U75" i="34"/>
  <c r="U110" i="34" s="1"/>
  <c r="U132" i="34" s="1"/>
  <c r="V33" i="34"/>
  <c r="S470" i="34"/>
  <c r="S424" i="34"/>
  <c r="S393" i="34"/>
  <c r="U98" i="27"/>
  <c r="T473" i="27"/>
  <c r="T427" i="27"/>
  <c r="T396" i="27"/>
  <c r="T308" i="27"/>
  <c r="T414" i="27"/>
  <c r="T386" i="27"/>
  <c r="W187" i="27"/>
  <c r="X53" i="27"/>
  <c r="P412" i="27"/>
  <c r="P411" i="27" s="1"/>
  <c r="P410" i="27" s="1"/>
  <c r="P440" i="27" s="1"/>
  <c r="P384" i="27"/>
  <c r="P383" i="27" s="1"/>
  <c r="P382" i="27" s="1"/>
  <c r="P404" i="27" s="1"/>
  <c r="P295" i="27"/>
  <c r="P294" i="27" s="1"/>
  <c r="P321" i="27" s="1"/>
  <c r="W183" i="27"/>
  <c r="X49" i="27"/>
  <c r="V154" i="27"/>
  <c r="V204" i="27" s="1"/>
  <c r="V242" i="27" s="1"/>
  <c r="V265" i="27" s="1"/>
  <c r="W24" i="27"/>
  <c r="R469" i="27"/>
  <c r="R423" i="27"/>
  <c r="R392" i="27"/>
  <c r="U189" i="27"/>
  <c r="U214" i="27" s="1"/>
  <c r="U252" i="27" s="1"/>
  <c r="U273" i="27" s="1"/>
  <c r="V55" i="27"/>
  <c r="T195" i="27"/>
  <c r="T221" i="27" s="1"/>
  <c r="T235" i="27" s="1"/>
  <c r="T259" i="27" s="1"/>
  <c r="T293" i="27" s="1"/>
  <c r="T381" i="27" s="1"/>
  <c r="T409" i="27" s="1"/>
  <c r="T449" i="27" s="1"/>
  <c r="U169" i="27"/>
  <c r="S191" i="27"/>
  <c r="U306" i="27"/>
  <c r="U228" i="27"/>
  <c r="U210" i="27"/>
  <c r="S137" i="27"/>
  <c r="U414" i="27"/>
  <c r="U386" i="27"/>
  <c r="Q261" i="27"/>
  <c r="Q260" i="27" s="1"/>
  <c r="Q286" i="27" s="1"/>
  <c r="Q296" i="27"/>
  <c r="U155" i="27"/>
  <c r="V25" i="27"/>
  <c r="T198" i="27"/>
  <c r="T146" i="27"/>
  <c r="T145" i="27" s="1"/>
  <c r="T166" i="27" s="1"/>
  <c r="V172" i="27"/>
  <c r="W42" i="27"/>
  <c r="R245" i="27"/>
  <c r="R244" i="27" s="1"/>
  <c r="Q468" i="27"/>
  <c r="Q467" i="27" s="1"/>
  <c r="Q485" i="27" s="1"/>
  <c r="Q422" i="27"/>
  <c r="Q421" i="27" s="1"/>
  <c r="Q420" i="27" s="1"/>
  <c r="Q391" i="27"/>
  <c r="Q390" i="27" s="1"/>
  <c r="Q389" i="27" s="1"/>
  <c r="Q303" i="27"/>
  <c r="Q302" i="27" s="1"/>
  <c r="V164" i="27"/>
  <c r="V76" i="27"/>
  <c r="V111" i="27" s="1"/>
  <c r="V133" i="27" s="1"/>
  <c r="W34" i="27"/>
  <c r="U190" i="27"/>
  <c r="U215" i="27" s="1"/>
  <c r="U253" i="27" s="1"/>
  <c r="U274" i="27" s="1"/>
  <c r="U309" i="27" s="1"/>
  <c r="V56" i="27"/>
  <c r="U59" i="27"/>
  <c r="U82" i="27" s="1"/>
  <c r="U94" i="27" s="1"/>
  <c r="U117" i="27" s="1"/>
  <c r="V38" i="27"/>
  <c r="T205" i="27"/>
  <c r="T243" i="27" s="1"/>
  <c r="T266" i="27" s="1"/>
  <c r="T300" i="27" s="1"/>
  <c r="T60" i="27"/>
  <c r="T83" i="27" s="1"/>
  <c r="T95" i="27" s="1"/>
  <c r="T118" i="27" s="1"/>
  <c r="U39" i="27"/>
  <c r="U159" i="27"/>
  <c r="U71" i="27"/>
  <c r="U106" i="27" s="1"/>
  <c r="U130" i="27" s="1"/>
  <c r="V29" i="27"/>
  <c r="U188" i="27"/>
  <c r="V54" i="27"/>
  <c r="T246" i="27"/>
  <c r="S245" i="27"/>
  <c r="S244" i="27" s="1"/>
  <c r="S269" i="27"/>
  <c r="R304" i="27"/>
  <c r="R268" i="27"/>
  <c r="R267" i="27" s="1"/>
  <c r="T227" i="27"/>
  <c r="T248" i="27" s="1"/>
  <c r="V158" i="27"/>
  <c r="V70" i="27"/>
  <c r="W28" i="27"/>
  <c r="U163" i="27"/>
  <c r="U213" i="27" s="1"/>
  <c r="U251" i="27" s="1"/>
  <c r="U272" i="27" s="1"/>
  <c r="U75" i="27"/>
  <c r="U110" i="27" s="1"/>
  <c r="U132" i="27" s="1"/>
  <c r="V33" i="27"/>
  <c r="V27" i="27" s="1"/>
  <c r="V26" i="27" s="1"/>
  <c r="T385" i="27"/>
  <c r="T413" i="27"/>
  <c r="T106" i="27"/>
  <c r="T130" i="27" s="1"/>
  <c r="U194" i="27"/>
  <c r="U220" i="27" s="1"/>
  <c r="U234" i="27" s="1"/>
  <c r="U258" i="27" s="1"/>
  <c r="U292" i="27" s="1"/>
  <c r="U380" i="27" s="1"/>
  <c r="U408" i="27" s="1"/>
  <c r="U448" i="27" s="1"/>
  <c r="V168" i="27"/>
  <c r="V149" i="27"/>
  <c r="V85" i="27"/>
  <c r="W22" i="27"/>
  <c r="T203" i="27"/>
  <c r="T241" i="27" s="1"/>
  <c r="T264" i="27" s="1"/>
  <c r="T298" i="27" s="1"/>
  <c r="W179" i="27"/>
  <c r="W66" i="27"/>
  <c r="W101" i="27" s="1"/>
  <c r="W124" i="27" s="1"/>
  <c r="X45" i="27"/>
  <c r="S471" i="27"/>
  <c r="S425" i="27"/>
  <c r="S394" i="27"/>
  <c r="T121" i="27"/>
  <c r="T120" i="27" s="1"/>
  <c r="T119" i="27" s="1"/>
  <c r="T97" i="27"/>
  <c r="T96" i="27" s="1"/>
  <c r="S472" i="27"/>
  <c r="S426" i="27"/>
  <c r="S395" i="27"/>
  <c r="Y463" i="27"/>
  <c r="X462" i="27"/>
  <c r="X450" i="27" s="1"/>
  <c r="S415" i="27"/>
  <c r="S387" i="27"/>
  <c r="U186" i="27"/>
  <c r="U211" i="27" s="1"/>
  <c r="U249" i="27" s="1"/>
  <c r="V52" i="27"/>
  <c r="T230" i="27"/>
  <c r="P485" i="27"/>
  <c r="V174" i="27"/>
  <c r="V224" i="27" s="1"/>
  <c r="V86" i="27"/>
  <c r="V64" i="27"/>
  <c r="V99" i="27" s="1"/>
  <c r="V122" i="27" s="1"/>
  <c r="W43" i="27"/>
  <c r="T209" i="27"/>
  <c r="T247" i="27" s="1"/>
  <c r="T270" i="27" s="1"/>
  <c r="T305" i="27" s="1"/>
  <c r="O294" i="27"/>
  <c r="O321" i="27" s="1"/>
  <c r="U84" i="27"/>
  <c r="V66" i="27"/>
  <c r="V101" i="27" s="1"/>
  <c r="V124" i="27" s="1"/>
  <c r="T62" i="27"/>
  <c r="T61" i="27" s="1"/>
  <c r="T78" i="27" s="1"/>
  <c r="S238" i="27"/>
  <c r="S197" i="27"/>
  <c r="S196" i="27" s="1"/>
  <c r="S216" i="27" s="1"/>
  <c r="U147" i="27"/>
  <c r="U20" i="27"/>
  <c r="U19" i="27" s="1"/>
  <c r="U36" i="27" s="1"/>
  <c r="V21" i="27"/>
  <c r="U208" i="27"/>
  <c r="U157" i="27"/>
  <c r="U156" i="27" s="1"/>
  <c r="T307" i="27"/>
  <c r="V165" i="27"/>
  <c r="V77" i="27"/>
  <c r="V112" i="27" s="1"/>
  <c r="V134" i="27" s="1"/>
  <c r="W35" i="27"/>
  <c r="U178" i="27"/>
  <c r="U171" i="27" s="1"/>
  <c r="U170" i="27" s="1"/>
  <c r="V44" i="27"/>
  <c r="U65" i="27"/>
  <c r="U100" i="27" s="1"/>
  <c r="U123" i="27" s="1"/>
  <c r="U180" i="27"/>
  <c r="U67" i="27"/>
  <c r="U102" i="27" s="1"/>
  <c r="U125" i="27" s="1"/>
  <c r="V46" i="27"/>
  <c r="U40" i="27"/>
  <c r="V41" i="27"/>
  <c r="U185" i="27"/>
  <c r="U229" i="27" s="1"/>
  <c r="U89" i="27"/>
  <c r="V51" i="27"/>
  <c r="R262" i="27"/>
  <c r="R237" i="27"/>
  <c r="R236" i="27" s="1"/>
  <c r="R254" i="27" s="1"/>
  <c r="T470" i="27"/>
  <c r="T424" i="27"/>
  <c r="T393" i="27"/>
  <c r="U223" i="27"/>
  <c r="U222" i="27" s="1"/>
  <c r="U200" i="27"/>
  <c r="U239" i="27" s="1"/>
  <c r="U263" i="27" s="1"/>
  <c r="U297" i="27" s="1"/>
  <c r="N441" i="27"/>
  <c r="M442" i="27"/>
  <c r="V160" i="27"/>
  <c r="V72" i="27"/>
  <c r="V107" i="27" s="1"/>
  <c r="V88" i="27"/>
  <c r="W30" i="27"/>
  <c r="V161" i="27"/>
  <c r="V73" i="27"/>
  <c r="V108" i="27" s="1"/>
  <c r="W31" i="27"/>
  <c r="U105" i="27"/>
  <c r="U87" i="27"/>
  <c r="U77" i="27"/>
  <c r="U112" i="27" s="1"/>
  <c r="U134" i="27" s="1"/>
  <c r="T57" i="27"/>
  <c r="U184" i="27"/>
  <c r="V50" i="27"/>
  <c r="U48" i="27"/>
  <c r="U47" i="27" s="1"/>
  <c r="T90" i="27"/>
  <c r="T210" i="27"/>
  <c r="T129" i="27"/>
  <c r="T128" i="27" s="1"/>
  <c r="T127" i="27" s="1"/>
  <c r="T104" i="27"/>
  <c r="T103" i="27" s="1"/>
  <c r="V153" i="27"/>
  <c r="W23" i="27"/>
  <c r="V162" i="27"/>
  <c r="V212" i="27" s="1"/>
  <c r="V250" i="27" s="1"/>
  <c r="V271" i="27" s="1"/>
  <c r="V306" i="27" s="1"/>
  <c r="V74" i="27"/>
  <c r="V109" i="27" s="1"/>
  <c r="V131" i="27" s="1"/>
  <c r="W32" i="27"/>
  <c r="U98" i="26"/>
  <c r="T473" i="26"/>
  <c r="T427" i="26"/>
  <c r="T396" i="26"/>
  <c r="Z463" i="26"/>
  <c r="Y462" i="26"/>
  <c r="Y450" i="26" s="1"/>
  <c r="U180" i="26"/>
  <c r="V46" i="26"/>
  <c r="U67" i="26"/>
  <c r="U102" i="26" s="1"/>
  <c r="U125" i="26" s="1"/>
  <c r="S207" i="26"/>
  <c r="S206" i="26" s="1"/>
  <c r="S246" i="26"/>
  <c r="U184" i="26"/>
  <c r="V50" i="26"/>
  <c r="U154" i="26"/>
  <c r="V24" i="26"/>
  <c r="U59" i="26"/>
  <c r="U82" i="26" s="1"/>
  <c r="U94" i="26" s="1"/>
  <c r="U117" i="26" s="1"/>
  <c r="V38" i="26"/>
  <c r="P468" i="26"/>
  <c r="P467" i="26" s="1"/>
  <c r="P422" i="26"/>
  <c r="P421" i="26" s="1"/>
  <c r="P420" i="26" s="1"/>
  <c r="P391" i="26"/>
  <c r="P390" i="26" s="1"/>
  <c r="P389" i="26" s="1"/>
  <c r="P303" i="26"/>
  <c r="P302" i="26" s="1"/>
  <c r="U159" i="26"/>
  <c r="U71" i="26"/>
  <c r="V29" i="26"/>
  <c r="T228" i="26"/>
  <c r="T227" i="26" s="1"/>
  <c r="T248" i="26" s="1"/>
  <c r="T210" i="26"/>
  <c r="S97" i="26"/>
  <c r="S96" i="26" s="1"/>
  <c r="S113" i="26" s="1"/>
  <c r="S121" i="26"/>
  <c r="S120" i="26" s="1"/>
  <c r="S119" i="26" s="1"/>
  <c r="T223" i="26"/>
  <c r="T222" i="26" s="1"/>
  <c r="T200" i="26"/>
  <c r="T239" i="26" s="1"/>
  <c r="T263" i="26" s="1"/>
  <c r="T297" i="26" s="1"/>
  <c r="S238" i="26"/>
  <c r="S197" i="26"/>
  <c r="S196" i="26" s="1"/>
  <c r="S216" i="26" s="1"/>
  <c r="P412" i="26"/>
  <c r="P411" i="26" s="1"/>
  <c r="P410" i="26" s="1"/>
  <c r="P384" i="26"/>
  <c r="P383" i="26" s="1"/>
  <c r="P382" i="26" s="1"/>
  <c r="P404" i="26" s="1"/>
  <c r="P295" i="26"/>
  <c r="P294" i="26" s="1"/>
  <c r="P321" i="26" s="1"/>
  <c r="T198" i="26"/>
  <c r="T146" i="26"/>
  <c r="T145" i="26" s="1"/>
  <c r="S104" i="26"/>
  <c r="S103" i="26" s="1"/>
  <c r="S129" i="26"/>
  <c r="S128" i="26" s="1"/>
  <c r="S127" i="26" s="1"/>
  <c r="T204" i="26"/>
  <c r="T242" i="26" s="1"/>
  <c r="T265" i="26" s="1"/>
  <c r="T299" i="26" s="1"/>
  <c r="U187" i="26"/>
  <c r="V53" i="26"/>
  <c r="T105" i="26"/>
  <c r="T69" i="26"/>
  <c r="T68" i="26" s="1"/>
  <c r="Y226" i="26"/>
  <c r="Y175" i="26"/>
  <c r="S413" i="26"/>
  <c r="S385" i="26"/>
  <c r="U186" i="26"/>
  <c r="V52" i="26"/>
  <c r="T106" i="26"/>
  <c r="T130" i="26" s="1"/>
  <c r="O294" i="26"/>
  <c r="U164" i="26"/>
  <c r="U76" i="26"/>
  <c r="U111" i="26" s="1"/>
  <c r="U133" i="26" s="1"/>
  <c r="V34" i="26"/>
  <c r="S415" i="26"/>
  <c r="S387" i="26"/>
  <c r="Z225" i="26"/>
  <c r="Z202" i="26"/>
  <c r="Z240" i="26" s="1"/>
  <c r="Z150" i="26"/>
  <c r="T208" i="26"/>
  <c r="T157" i="26"/>
  <c r="T156" i="26" s="1"/>
  <c r="X201" i="26"/>
  <c r="Z226" i="26"/>
  <c r="Z175" i="26"/>
  <c r="T247" i="26"/>
  <c r="T270" i="26" s="1"/>
  <c r="T305" i="26" s="1"/>
  <c r="S472" i="26"/>
  <c r="S426" i="26"/>
  <c r="S395" i="26"/>
  <c r="U178" i="26"/>
  <c r="V44" i="26"/>
  <c r="U65" i="26"/>
  <c r="U100" i="26" s="1"/>
  <c r="U123" i="26" s="1"/>
  <c r="V168" i="26"/>
  <c r="U194" i="26"/>
  <c r="U220" i="26" s="1"/>
  <c r="U234" i="26" s="1"/>
  <c r="U258" i="26" s="1"/>
  <c r="U292" i="26" s="1"/>
  <c r="U380" i="26" s="1"/>
  <c r="U408" i="26" s="1"/>
  <c r="U448" i="26" s="1"/>
  <c r="O404" i="26"/>
  <c r="U189" i="26"/>
  <c r="V55" i="26"/>
  <c r="Y225" i="26"/>
  <c r="Y202" i="26"/>
  <c r="Y240" i="26" s="1"/>
  <c r="Y150" i="26"/>
  <c r="Y201" i="26" s="1"/>
  <c r="O302" i="26"/>
  <c r="U190" i="26"/>
  <c r="V56" i="26"/>
  <c r="U155" i="26"/>
  <c r="U205" i="26" s="1"/>
  <c r="U243" i="26" s="1"/>
  <c r="U266" i="26" s="1"/>
  <c r="U300" i="26" s="1"/>
  <c r="V25" i="26"/>
  <c r="X240" i="26"/>
  <c r="V161" i="26"/>
  <c r="V73" i="26"/>
  <c r="V108" i="26" s="1"/>
  <c r="W31" i="26"/>
  <c r="U185" i="26"/>
  <c r="U229" i="26" s="1"/>
  <c r="U89" i="26"/>
  <c r="V51" i="26"/>
  <c r="M442" i="26"/>
  <c r="N441" i="26"/>
  <c r="U153" i="26"/>
  <c r="U203" i="26" s="1"/>
  <c r="U241" i="26" s="1"/>
  <c r="U264" i="26" s="1"/>
  <c r="U298" i="26" s="1"/>
  <c r="V23" i="26"/>
  <c r="U162" i="26"/>
  <c r="U212" i="26" s="1"/>
  <c r="U250" i="26" s="1"/>
  <c r="U271" i="26" s="1"/>
  <c r="U306" i="26" s="1"/>
  <c r="U74" i="26"/>
  <c r="U109" i="26" s="1"/>
  <c r="U131" i="26" s="1"/>
  <c r="V32" i="26"/>
  <c r="V174" i="26"/>
  <c r="V224" i="26" s="1"/>
  <c r="V86" i="26"/>
  <c r="W43" i="26"/>
  <c r="T308" i="26"/>
  <c r="T40" i="26"/>
  <c r="T57" i="26" s="1"/>
  <c r="U41" i="26"/>
  <c r="R269" i="26"/>
  <c r="R245" i="26"/>
  <c r="R244" i="26" s="1"/>
  <c r="T205" i="26"/>
  <c r="T243" i="26" s="1"/>
  <c r="T266" i="26" s="1"/>
  <c r="T300" i="26" s="1"/>
  <c r="U73" i="26"/>
  <c r="U108" i="26" s="1"/>
  <c r="V172" i="26"/>
  <c r="W42" i="26"/>
  <c r="T203" i="26"/>
  <c r="T241" i="26" s="1"/>
  <c r="T264" i="26" s="1"/>
  <c r="T298" i="26" s="1"/>
  <c r="U179" i="26"/>
  <c r="V45" i="26"/>
  <c r="U66" i="26"/>
  <c r="U101" i="26" s="1"/>
  <c r="U124" i="26" s="1"/>
  <c r="T60" i="26"/>
  <c r="T83" i="26" s="1"/>
  <c r="T95" i="26" s="1"/>
  <c r="T118" i="26" s="1"/>
  <c r="U39" i="26"/>
  <c r="U183" i="26"/>
  <c r="U182" i="26" s="1"/>
  <c r="U181" i="26" s="1"/>
  <c r="U48" i="26"/>
  <c r="U47" i="26" s="1"/>
  <c r="V49" i="26"/>
  <c r="U163" i="26"/>
  <c r="U213" i="26" s="1"/>
  <c r="U251" i="26" s="1"/>
  <c r="U272" i="26" s="1"/>
  <c r="U75" i="26"/>
  <c r="U110" i="26" s="1"/>
  <c r="U132" i="26" s="1"/>
  <c r="V33" i="26"/>
  <c r="Q254" i="26"/>
  <c r="V165" i="26"/>
  <c r="V77" i="26"/>
  <c r="V112" i="26" s="1"/>
  <c r="V134" i="26" s="1"/>
  <c r="W35" i="26"/>
  <c r="U211" i="26"/>
  <c r="U249" i="26" s="1"/>
  <c r="U160" i="26"/>
  <c r="U88" i="26"/>
  <c r="U87" i="26" s="1"/>
  <c r="U72" i="26"/>
  <c r="U107" i="26" s="1"/>
  <c r="V30" i="26"/>
  <c r="T195" i="26"/>
  <c r="T221" i="26" s="1"/>
  <c r="T235" i="26" s="1"/>
  <c r="T259" i="26" s="1"/>
  <c r="T293" i="26" s="1"/>
  <c r="T381" i="26" s="1"/>
  <c r="T409" i="26" s="1"/>
  <c r="T449" i="26" s="1"/>
  <c r="U169" i="26"/>
  <c r="Q304" i="26"/>
  <c r="Q268" i="26"/>
  <c r="Q267" i="26" s="1"/>
  <c r="T306" i="26"/>
  <c r="S471" i="26"/>
  <c r="S425" i="26"/>
  <c r="S394" i="26"/>
  <c r="U188" i="26"/>
  <c r="V54" i="26"/>
  <c r="O485" i="26"/>
  <c r="Q296" i="26"/>
  <c r="Q261" i="26"/>
  <c r="Q260" i="26" s="1"/>
  <c r="Q286" i="26" s="1"/>
  <c r="U77" i="26"/>
  <c r="U112" i="26" s="1"/>
  <c r="U134" i="26" s="1"/>
  <c r="T62" i="26"/>
  <c r="T61" i="26" s="1"/>
  <c r="T78" i="26" s="1"/>
  <c r="S247" i="26"/>
  <c r="S270" i="26" s="1"/>
  <c r="S305" i="26" s="1"/>
  <c r="U171" i="26"/>
  <c r="U170" i="26" s="1"/>
  <c r="U191" i="26" s="1"/>
  <c r="R262" i="26"/>
  <c r="R237" i="26"/>
  <c r="R236" i="26" s="1"/>
  <c r="R254" i="26" s="1"/>
  <c r="T87" i="26"/>
  <c r="T90" i="26" s="1"/>
  <c r="U149" i="26"/>
  <c r="U85" i="26"/>
  <c r="U84" i="26" s="1"/>
  <c r="U90" i="26" s="1"/>
  <c r="V22" i="26"/>
  <c r="V64" i="26" s="1"/>
  <c r="V99" i="26" s="1"/>
  <c r="V122" i="26" s="1"/>
  <c r="U147" i="26"/>
  <c r="U20" i="26"/>
  <c r="U19" i="26" s="1"/>
  <c r="U36" i="26" s="1"/>
  <c r="V21" i="26"/>
  <c r="T182" i="26"/>
  <c r="T181" i="26" s="1"/>
  <c r="T191" i="26" s="1"/>
  <c r="T307" i="26"/>
  <c r="U158" i="26"/>
  <c r="U70" i="26"/>
  <c r="U27" i="26"/>
  <c r="U26" i="26" s="1"/>
  <c r="V28" i="26"/>
  <c r="U215" i="26"/>
  <c r="U253" i="26" s="1"/>
  <c r="U274" i="26" s="1"/>
  <c r="U309" i="26" s="1"/>
  <c r="T97" i="26"/>
  <c r="T96" i="26" s="1"/>
  <c r="T121" i="26"/>
  <c r="T120" i="26" s="1"/>
  <c r="T119" i="26" s="1"/>
  <c r="T415" i="25"/>
  <c r="T387" i="25"/>
  <c r="T308" i="25"/>
  <c r="T470" i="25"/>
  <c r="T424" i="25"/>
  <c r="T393" i="25"/>
  <c r="S472" i="25"/>
  <c r="S426" i="25"/>
  <c r="S395" i="25"/>
  <c r="S97" i="25"/>
  <c r="S96" i="25" s="1"/>
  <c r="S113" i="25" s="1"/>
  <c r="S121" i="25"/>
  <c r="S120" i="25" s="1"/>
  <c r="S119" i="25" s="1"/>
  <c r="S137" i="25" s="1"/>
  <c r="U172" i="25"/>
  <c r="U63" i="25"/>
  <c r="V42" i="25"/>
  <c r="O294" i="25"/>
  <c r="O321" i="25" s="1"/>
  <c r="U228" i="25"/>
  <c r="U227" i="25" s="1"/>
  <c r="U248" i="25" s="1"/>
  <c r="V186" i="25"/>
  <c r="W52" i="25"/>
  <c r="T414" i="25"/>
  <c r="T386" i="25"/>
  <c r="U185" i="25"/>
  <c r="U229" i="25" s="1"/>
  <c r="U89" i="25"/>
  <c r="V51" i="25"/>
  <c r="V162" i="25"/>
  <c r="W32" i="25"/>
  <c r="T98" i="25"/>
  <c r="T62" i="25"/>
  <c r="T61" i="25" s="1"/>
  <c r="T78" i="25" s="1"/>
  <c r="X174" i="25"/>
  <c r="X224" i="25" s="1"/>
  <c r="X86" i="25"/>
  <c r="Y43" i="25"/>
  <c r="U161" i="25"/>
  <c r="U211" i="25" s="1"/>
  <c r="U249" i="25" s="1"/>
  <c r="U73" i="25"/>
  <c r="U108" i="25" s="1"/>
  <c r="V31" i="25"/>
  <c r="V190" i="25"/>
  <c r="V215" i="25" s="1"/>
  <c r="V253" i="25" s="1"/>
  <c r="V274" i="25" s="1"/>
  <c r="V309" i="25" s="1"/>
  <c r="W56" i="25"/>
  <c r="V77" i="25"/>
  <c r="V112" i="25" s="1"/>
  <c r="V134" i="25" s="1"/>
  <c r="T171" i="25"/>
  <c r="T170" i="25" s="1"/>
  <c r="T191" i="25" s="1"/>
  <c r="S413" i="25"/>
  <c r="S385" i="25"/>
  <c r="T198" i="25"/>
  <c r="U309" i="25"/>
  <c r="U153" i="25"/>
  <c r="V23" i="25"/>
  <c r="Z463" i="25"/>
  <c r="Y462" i="25"/>
  <c r="Y450" i="25" s="1"/>
  <c r="V183" i="25"/>
  <c r="W49" i="25"/>
  <c r="U36" i="25"/>
  <c r="T203" i="25"/>
  <c r="T241" i="25" s="1"/>
  <c r="T264" i="25" s="1"/>
  <c r="T298" i="25" s="1"/>
  <c r="T227" i="25"/>
  <c r="T248" i="25" s="1"/>
  <c r="V158" i="25"/>
  <c r="V70" i="25"/>
  <c r="V27" i="25"/>
  <c r="V26" i="25" s="1"/>
  <c r="W28" i="25"/>
  <c r="U179" i="25"/>
  <c r="U66" i="25"/>
  <c r="U101" i="25" s="1"/>
  <c r="U124" i="25" s="1"/>
  <c r="V45" i="25"/>
  <c r="P485" i="25"/>
  <c r="T60" i="25"/>
  <c r="T83" i="25" s="1"/>
  <c r="T95" i="25" s="1"/>
  <c r="T118" i="25" s="1"/>
  <c r="U39" i="25"/>
  <c r="V163" i="25"/>
  <c r="W33" i="25"/>
  <c r="X165" i="25"/>
  <c r="Y35" i="25"/>
  <c r="V147" i="25"/>
  <c r="W21" i="25"/>
  <c r="T157" i="25"/>
  <c r="T156" i="25" s="1"/>
  <c r="T166" i="25" s="1"/>
  <c r="V164" i="25"/>
  <c r="W34" i="25"/>
  <c r="S238" i="25"/>
  <c r="S197" i="25"/>
  <c r="S196" i="25" s="1"/>
  <c r="S216" i="25" s="1"/>
  <c r="U105" i="25"/>
  <c r="U187" i="25"/>
  <c r="U212" i="25" s="1"/>
  <c r="U250" i="25" s="1"/>
  <c r="U271" i="25" s="1"/>
  <c r="U306" i="25" s="1"/>
  <c r="V53" i="25"/>
  <c r="V74" i="25" s="1"/>
  <c r="V109" i="25" s="1"/>
  <c r="V131" i="25" s="1"/>
  <c r="V160" i="25"/>
  <c r="V88" i="25"/>
  <c r="V72" i="25"/>
  <c r="V107" i="25" s="1"/>
  <c r="W30" i="25"/>
  <c r="U188" i="25"/>
  <c r="V54" i="25"/>
  <c r="S245" i="25"/>
  <c r="S244" i="25" s="1"/>
  <c r="S269" i="25"/>
  <c r="U75" i="25"/>
  <c r="U110" i="25" s="1"/>
  <c r="U132" i="25" s="1"/>
  <c r="U149" i="25"/>
  <c r="V22" i="25"/>
  <c r="U85" i="25"/>
  <c r="U84" i="25" s="1"/>
  <c r="U90" i="25" s="1"/>
  <c r="U64" i="25"/>
  <c r="U99" i="25" s="1"/>
  <c r="U122" i="25" s="1"/>
  <c r="R304" i="25"/>
  <c r="R268" i="25"/>
  <c r="R267" i="25" s="1"/>
  <c r="Q468" i="25"/>
  <c r="Q467" i="25" s="1"/>
  <c r="Q485" i="25" s="1"/>
  <c r="Q422" i="25"/>
  <c r="Q421" i="25" s="1"/>
  <c r="Q420" i="25" s="1"/>
  <c r="Q391" i="25"/>
  <c r="Q390" i="25" s="1"/>
  <c r="Q389" i="25" s="1"/>
  <c r="Q303" i="25"/>
  <c r="Q302" i="25" s="1"/>
  <c r="U146" i="25"/>
  <c r="U145" i="25" s="1"/>
  <c r="U198" i="25"/>
  <c r="T246" i="25"/>
  <c r="T207" i="25"/>
  <c r="T206" i="25" s="1"/>
  <c r="T129" i="25"/>
  <c r="T128" i="25" s="1"/>
  <c r="T127" i="25" s="1"/>
  <c r="T104" i="25"/>
  <c r="T103" i="25" s="1"/>
  <c r="U178" i="25"/>
  <c r="U65" i="25"/>
  <c r="U100" i="25" s="1"/>
  <c r="U123" i="25" s="1"/>
  <c r="V44" i="25"/>
  <c r="V41" i="25"/>
  <c r="U40" i="25"/>
  <c r="U57" i="25" s="1"/>
  <c r="U208" i="25"/>
  <c r="U157" i="25"/>
  <c r="U156" i="25" s="1"/>
  <c r="T471" i="25"/>
  <c r="T425" i="25"/>
  <c r="T394" i="25"/>
  <c r="U72" i="25"/>
  <c r="U107" i="25" s="1"/>
  <c r="T247" i="25"/>
  <c r="T270" i="25" s="1"/>
  <c r="T305" i="25" s="1"/>
  <c r="U189" i="25"/>
  <c r="U214" i="25" s="1"/>
  <c r="U252" i="25" s="1"/>
  <c r="U273" i="25" s="1"/>
  <c r="V55" i="25"/>
  <c r="T195" i="25"/>
  <c r="T221" i="25" s="1"/>
  <c r="T235" i="25" s="1"/>
  <c r="T259" i="25" s="1"/>
  <c r="T293" i="25" s="1"/>
  <c r="T381" i="25" s="1"/>
  <c r="T409" i="25" s="1"/>
  <c r="T449" i="25" s="1"/>
  <c r="U169" i="25"/>
  <c r="U213" i="25"/>
  <c r="U251" i="25" s="1"/>
  <c r="U272" i="25" s="1"/>
  <c r="U307" i="25" s="1"/>
  <c r="T90" i="25"/>
  <c r="V159" i="25"/>
  <c r="W29" i="25"/>
  <c r="Q296" i="25"/>
  <c r="Q261" i="25"/>
  <c r="Q260" i="25" s="1"/>
  <c r="Q286" i="25" s="1"/>
  <c r="V154" i="25"/>
  <c r="W24" i="25"/>
  <c r="R296" i="25"/>
  <c r="R261" i="25"/>
  <c r="R260" i="25" s="1"/>
  <c r="R286" i="25" s="1"/>
  <c r="V155" i="25"/>
  <c r="W25" i="25"/>
  <c r="T59" i="25"/>
  <c r="T82" i="25" s="1"/>
  <c r="T94" i="25" s="1"/>
  <c r="T117" i="25" s="1"/>
  <c r="U38" i="25"/>
  <c r="U180" i="25"/>
  <c r="U205" i="25" s="1"/>
  <c r="U243" i="25" s="1"/>
  <c r="U266" i="25" s="1"/>
  <c r="U300" i="25" s="1"/>
  <c r="U67" i="25"/>
  <c r="U102" i="25" s="1"/>
  <c r="U125" i="25" s="1"/>
  <c r="V46" i="25"/>
  <c r="U87" i="25"/>
  <c r="T194" i="25"/>
  <c r="T220" i="25" s="1"/>
  <c r="T234" i="25" s="1"/>
  <c r="T258" i="25" s="1"/>
  <c r="T292" i="25" s="1"/>
  <c r="T380" i="25" s="1"/>
  <c r="T408" i="25" s="1"/>
  <c r="T448" i="25" s="1"/>
  <c r="U168" i="25"/>
  <c r="P412" i="25"/>
  <c r="P411" i="25" s="1"/>
  <c r="P410" i="25" s="1"/>
  <c r="P440" i="25" s="1"/>
  <c r="P384" i="25"/>
  <c r="P383" i="25" s="1"/>
  <c r="P382" i="25" s="1"/>
  <c r="P404" i="25" s="1"/>
  <c r="P295" i="25"/>
  <c r="P294" i="25" s="1"/>
  <c r="P321" i="25" s="1"/>
  <c r="T223" i="25"/>
  <c r="T222" i="25" s="1"/>
  <c r="T230" i="25" s="1"/>
  <c r="T200" i="25"/>
  <c r="T239" i="25" s="1"/>
  <c r="T263" i="25" s="1"/>
  <c r="T297" i="25" s="1"/>
  <c r="N441" i="25"/>
  <c r="M442" i="25"/>
  <c r="U204" i="25"/>
  <c r="U242" i="25" s="1"/>
  <c r="U265" i="25" s="1"/>
  <c r="U299" i="25" s="1"/>
  <c r="U184" i="25"/>
  <c r="U209" i="25" s="1"/>
  <c r="U247" i="25" s="1"/>
  <c r="U270" i="25" s="1"/>
  <c r="V50" i="25"/>
  <c r="T473" i="24"/>
  <c r="T396" i="24"/>
  <c r="T427" i="24"/>
  <c r="T238" i="24"/>
  <c r="T308" i="24"/>
  <c r="U414" i="24"/>
  <c r="U386" i="24"/>
  <c r="T470" i="24"/>
  <c r="T424" i="24"/>
  <c r="T393" i="24"/>
  <c r="T90" i="24"/>
  <c r="U184" i="24"/>
  <c r="V50" i="24"/>
  <c r="U48" i="24"/>
  <c r="U47" i="24" s="1"/>
  <c r="U153" i="24"/>
  <c r="V23" i="24"/>
  <c r="T106" i="24"/>
  <c r="T130" i="24" s="1"/>
  <c r="S269" i="24"/>
  <c r="S245" i="24"/>
  <c r="S244" i="24" s="1"/>
  <c r="W38" i="24"/>
  <c r="V59" i="24"/>
  <c r="V82" i="24" s="1"/>
  <c r="V94" i="24" s="1"/>
  <c r="V117" i="24" s="1"/>
  <c r="U178" i="24"/>
  <c r="U65" i="24"/>
  <c r="U100" i="24" s="1"/>
  <c r="U123" i="24" s="1"/>
  <c r="V44" i="24"/>
  <c r="S469" i="24"/>
  <c r="S423" i="24"/>
  <c r="S392" i="24"/>
  <c r="U198" i="24"/>
  <c r="U180" i="24"/>
  <c r="V46" i="24"/>
  <c r="U67" i="24"/>
  <c r="U102" i="24" s="1"/>
  <c r="U125" i="24" s="1"/>
  <c r="T223" i="24"/>
  <c r="T222" i="24" s="1"/>
  <c r="T230" i="24" s="1"/>
  <c r="T200" i="24"/>
  <c r="T239" i="24" s="1"/>
  <c r="T263" i="24" s="1"/>
  <c r="T297" i="24" s="1"/>
  <c r="T182" i="24"/>
  <c r="T181" i="24" s="1"/>
  <c r="T191" i="24" s="1"/>
  <c r="T203" i="24"/>
  <c r="T241" i="24" s="1"/>
  <c r="T264" i="24" s="1"/>
  <c r="T298" i="24" s="1"/>
  <c r="T195" i="24"/>
  <c r="T221" i="24" s="1"/>
  <c r="T235" i="24" s="1"/>
  <c r="T259" i="24" s="1"/>
  <c r="T293" i="24" s="1"/>
  <c r="T381" i="24" s="1"/>
  <c r="T409" i="24" s="1"/>
  <c r="T449" i="24" s="1"/>
  <c r="U169" i="24"/>
  <c r="U105" i="24"/>
  <c r="P294" i="24"/>
  <c r="P321" i="24" s="1"/>
  <c r="V159" i="24"/>
  <c r="W29" i="24"/>
  <c r="S262" i="24"/>
  <c r="S237" i="24"/>
  <c r="S236" i="24" s="1"/>
  <c r="T194" i="24"/>
  <c r="T220" i="24" s="1"/>
  <c r="T234" i="24" s="1"/>
  <c r="T258" i="24" s="1"/>
  <c r="T292" i="24" s="1"/>
  <c r="T380" i="24" s="1"/>
  <c r="T408" i="24" s="1"/>
  <c r="T448" i="24" s="1"/>
  <c r="U168" i="24"/>
  <c r="S166" i="24"/>
  <c r="U190" i="24"/>
  <c r="U215" i="24" s="1"/>
  <c r="U253" i="24" s="1"/>
  <c r="U274" i="24" s="1"/>
  <c r="U309" i="24" s="1"/>
  <c r="V56" i="24"/>
  <c r="Y188" i="24"/>
  <c r="Z54" i="24"/>
  <c r="T209" i="24"/>
  <c r="T247" i="24" s="1"/>
  <c r="T270" i="24" s="1"/>
  <c r="T305" i="24" s="1"/>
  <c r="T129" i="24"/>
  <c r="T128" i="24" s="1"/>
  <c r="T127" i="24" s="1"/>
  <c r="T104" i="24"/>
  <c r="T103" i="24" s="1"/>
  <c r="V158" i="24"/>
  <c r="V70" i="24"/>
  <c r="W28" i="24"/>
  <c r="P404" i="24"/>
  <c r="U71" i="24"/>
  <c r="U106" i="24" s="1"/>
  <c r="U130" i="24" s="1"/>
  <c r="W187" i="24"/>
  <c r="X53" i="24"/>
  <c r="S413" i="24"/>
  <c r="S385" i="24"/>
  <c r="V160" i="24"/>
  <c r="V88" i="24"/>
  <c r="W30" i="24"/>
  <c r="V172" i="24"/>
  <c r="V63" i="24"/>
  <c r="W42" i="24"/>
  <c r="U155" i="24"/>
  <c r="U205" i="24" s="1"/>
  <c r="U243" i="24" s="1"/>
  <c r="U266" i="24" s="1"/>
  <c r="U300" i="24" s="1"/>
  <c r="V25" i="24"/>
  <c r="R254" i="24"/>
  <c r="V174" i="24"/>
  <c r="V224" i="24" s="1"/>
  <c r="V86" i="24"/>
  <c r="W43" i="24"/>
  <c r="T68" i="24"/>
  <c r="W183" i="24"/>
  <c r="X49" i="24"/>
  <c r="U208" i="24"/>
  <c r="P440" i="24"/>
  <c r="Z225" i="24"/>
  <c r="Z202" i="24"/>
  <c r="Z150" i="24"/>
  <c r="Z201" i="24" s="1"/>
  <c r="T414" i="24"/>
  <c r="T386" i="24"/>
  <c r="U98" i="24"/>
  <c r="U62" i="24"/>
  <c r="U61" i="24" s="1"/>
  <c r="T415" i="24"/>
  <c r="T387" i="24"/>
  <c r="V164" i="24"/>
  <c r="W34" i="24"/>
  <c r="R296" i="24"/>
  <c r="R261" i="24"/>
  <c r="R260" i="24" s="1"/>
  <c r="S137" i="24"/>
  <c r="U189" i="24"/>
  <c r="V55" i="24"/>
  <c r="Q412" i="24"/>
  <c r="Q411" i="24" s="1"/>
  <c r="Q410" i="24" s="1"/>
  <c r="Q384" i="24"/>
  <c r="Q383" i="24" s="1"/>
  <c r="Q382" i="24" s="1"/>
  <c r="Q295" i="24"/>
  <c r="Q294" i="24" s="1"/>
  <c r="Y225" i="24"/>
  <c r="Y202" i="24"/>
  <c r="Y150" i="24"/>
  <c r="S473" i="24"/>
  <c r="S427" i="24"/>
  <c r="S396" i="24"/>
  <c r="U186" i="24"/>
  <c r="V52" i="24"/>
  <c r="X201" i="24"/>
  <c r="T62" i="24"/>
  <c r="T61" i="24" s="1"/>
  <c r="T78" i="24" s="1"/>
  <c r="U228" i="24"/>
  <c r="U171" i="24"/>
  <c r="U170" i="24" s="1"/>
  <c r="U185" i="24"/>
  <c r="U229" i="24" s="1"/>
  <c r="U89" i="24"/>
  <c r="U87" i="24" s="1"/>
  <c r="V51" i="24"/>
  <c r="U214" i="24"/>
  <c r="U252" i="24" s="1"/>
  <c r="U273" i="24" s="1"/>
  <c r="Q468" i="24"/>
  <c r="Q467" i="24" s="1"/>
  <c r="Q485" i="24" s="1"/>
  <c r="Q422" i="24"/>
  <c r="Q421" i="24" s="1"/>
  <c r="Q420" i="24" s="1"/>
  <c r="Q391" i="24"/>
  <c r="Q390" i="24" s="1"/>
  <c r="Q389" i="24" s="1"/>
  <c r="Q303" i="24"/>
  <c r="Q302" i="24" s="1"/>
  <c r="V162" i="24"/>
  <c r="V212" i="24" s="1"/>
  <c r="V250" i="24" s="1"/>
  <c r="V271" i="24" s="1"/>
  <c r="V306" i="24" s="1"/>
  <c r="V74" i="24"/>
  <c r="V109" i="24" s="1"/>
  <c r="V131" i="24" s="1"/>
  <c r="W32" i="24"/>
  <c r="U161" i="24"/>
  <c r="U211" i="24" s="1"/>
  <c r="U249" i="24" s="1"/>
  <c r="U73" i="24"/>
  <c r="U108" i="24" s="1"/>
  <c r="V31" i="24"/>
  <c r="V27" i="24" s="1"/>
  <c r="V26" i="24" s="1"/>
  <c r="S113" i="24"/>
  <c r="U307" i="24"/>
  <c r="N441" i="24"/>
  <c r="M442" i="24"/>
  <c r="T40" i="24"/>
  <c r="T57" i="24" s="1"/>
  <c r="U41" i="24"/>
  <c r="X240" i="24"/>
  <c r="T97" i="24"/>
  <c r="T96" i="24" s="1"/>
  <c r="T113" i="24" s="1"/>
  <c r="T121" i="24"/>
  <c r="T120" i="24" s="1"/>
  <c r="T119" i="24" s="1"/>
  <c r="Y462" i="24"/>
  <c r="Y450" i="24" s="1"/>
  <c r="Z463" i="24"/>
  <c r="Y226" i="24"/>
  <c r="Y175" i="24"/>
  <c r="V165" i="24"/>
  <c r="V77" i="24"/>
  <c r="V112" i="24" s="1"/>
  <c r="V134" i="24" s="1"/>
  <c r="W35" i="24"/>
  <c r="V163" i="24"/>
  <c r="V213" i="24" s="1"/>
  <c r="V251" i="24" s="1"/>
  <c r="V272" i="24" s="1"/>
  <c r="W33" i="24"/>
  <c r="V75" i="24"/>
  <c r="V110" i="24" s="1"/>
  <c r="V132" i="24" s="1"/>
  <c r="T60" i="24"/>
  <c r="T83" i="24" s="1"/>
  <c r="T95" i="24" s="1"/>
  <c r="T118" i="24" s="1"/>
  <c r="U39" i="24"/>
  <c r="T146" i="24"/>
  <c r="T145" i="24" s="1"/>
  <c r="T166" i="24" s="1"/>
  <c r="R304" i="24"/>
  <c r="R268" i="24"/>
  <c r="R267" i="24" s="1"/>
  <c r="V154" i="24"/>
  <c r="V204" i="24" s="1"/>
  <c r="V242" i="24" s="1"/>
  <c r="V265" i="24" s="1"/>
  <c r="V299" i="24" s="1"/>
  <c r="W24" i="24"/>
  <c r="W66" i="24" s="1"/>
  <c r="W101" i="24" s="1"/>
  <c r="W124" i="24" s="1"/>
  <c r="W179" i="24"/>
  <c r="X45" i="24"/>
  <c r="V147" i="24"/>
  <c r="W21" i="24"/>
  <c r="T246" i="24"/>
  <c r="T207" i="24"/>
  <c r="T206" i="24" s="1"/>
  <c r="U149" i="24"/>
  <c r="U85" i="24"/>
  <c r="U84" i="24" s="1"/>
  <c r="V22" i="24"/>
  <c r="V20" i="24" s="1"/>
  <c r="V19" i="24" s="1"/>
  <c r="V36" i="24" s="1"/>
  <c r="U306" i="24"/>
  <c r="T211" i="24"/>
  <c r="T249" i="24" s="1"/>
  <c r="Z226" i="24"/>
  <c r="Z175" i="24"/>
  <c r="U77" i="24"/>
  <c r="U112" i="24" s="1"/>
  <c r="U134" i="24" s="1"/>
  <c r="S472" i="24"/>
  <c r="S426" i="24"/>
  <c r="S395" i="24"/>
  <c r="L47" i="43"/>
  <c r="AN317" i="43"/>
  <c r="AN481" i="43" s="1"/>
  <c r="J393" i="43"/>
  <c r="L203" i="43"/>
  <c r="L241" i="43" s="1"/>
  <c r="L264" i="43" s="1"/>
  <c r="L298" i="43" s="1"/>
  <c r="J470" i="43"/>
  <c r="L27" i="43"/>
  <c r="L26" i="43" s="1"/>
  <c r="AD400" i="43"/>
  <c r="AD481" i="43"/>
  <c r="AD482" i="43"/>
  <c r="AD401" i="43"/>
  <c r="AD437" i="43" s="1"/>
  <c r="T436" i="43"/>
  <c r="E58" i="36"/>
  <c r="E59" i="36"/>
  <c r="F16" i="36"/>
  <c r="E55" i="36"/>
  <c r="K22" i="43"/>
  <c r="J85" i="43"/>
  <c r="J84" i="43" s="1"/>
  <c r="J90" i="43" s="1"/>
  <c r="J64" i="43"/>
  <c r="J149" i="43"/>
  <c r="J20" i="43"/>
  <c r="J19" i="43" s="1"/>
  <c r="J36" i="43" s="1"/>
  <c r="I200" i="43"/>
  <c r="H122" i="43"/>
  <c r="H120" i="43" s="1"/>
  <c r="H119" i="43" s="1"/>
  <c r="H137" i="43" s="1"/>
  <c r="H97" i="43"/>
  <c r="H96" i="43" s="1"/>
  <c r="H113" i="43" s="1"/>
  <c r="I99" i="43"/>
  <c r="I62" i="43"/>
  <c r="I61" i="43" s="1"/>
  <c r="I78" i="43" s="1"/>
  <c r="T177" i="43"/>
  <c r="L155" i="43"/>
  <c r="L205" i="43" s="1"/>
  <c r="L243" i="43" s="1"/>
  <c r="L266" i="43" s="1"/>
  <c r="M25" i="43"/>
  <c r="L67" i="43"/>
  <c r="L102" i="43" s="1"/>
  <c r="L125" i="43" s="1"/>
  <c r="K246" i="43"/>
  <c r="F468" i="43"/>
  <c r="F422" i="43"/>
  <c r="F391" i="43"/>
  <c r="L89" i="43"/>
  <c r="L87" i="43" s="1"/>
  <c r="M51" i="43"/>
  <c r="M72" i="43" s="1"/>
  <c r="M107" i="43" s="1"/>
  <c r="N180" i="43"/>
  <c r="O46" i="43"/>
  <c r="K300" i="43"/>
  <c r="N186" i="43"/>
  <c r="O52" i="43"/>
  <c r="N164" i="43"/>
  <c r="O34" i="43"/>
  <c r="L309" i="43"/>
  <c r="L59" i="43"/>
  <c r="L82" i="43" s="1"/>
  <c r="L94" i="43" s="1"/>
  <c r="L117" i="43" s="1"/>
  <c r="M38" i="43"/>
  <c r="K307" i="43"/>
  <c r="H296" i="43"/>
  <c r="L105" i="43"/>
  <c r="J269" i="43"/>
  <c r="L172" i="43"/>
  <c r="G6" i="36" s="1"/>
  <c r="L63" i="43"/>
  <c r="M42" i="43"/>
  <c r="I304" i="43"/>
  <c r="M174" i="43"/>
  <c r="N43" i="43"/>
  <c r="M86" i="43"/>
  <c r="L147" i="43"/>
  <c r="G9" i="36" s="1"/>
  <c r="M21" i="43"/>
  <c r="J121" i="43"/>
  <c r="N188" i="43"/>
  <c r="O54" i="43"/>
  <c r="J472" i="43"/>
  <c r="J426" i="43"/>
  <c r="J395" i="43"/>
  <c r="L189" i="43"/>
  <c r="L214" i="43" s="1"/>
  <c r="L252" i="43" s="1"/>
  <c r="L273" i="43" s="1"/>
  <c r="M55" i="43"/>
  <c r="L76" i="43"/>
  <c r="L111" i="43" s="1"/>
  <c r="L133" i="43" s="1"/>
  <c r="K308" i="43"/>
  <c r="J471" i="43"/>
  <c r="J425" i="43"/>
  <c r="J394" i="43"/>
  <c r="P462" i="43"/>
  <c r="Q463" i="43"/>
  <c r="K198" i="43"/>
  <c r="M179" i="43"/>
  <c r="M66" i="43"/>
  <c r="M101" i="43" s="1"/>
  <c r="M124" i="43" s="1"/>
  <c r="N45" i="43"/>
  <c r="L71" i="43"/>
  <c r="L106" i="43" s="1"/>
  <c r="L130" i="43" s="1"/>
  <c r="M29" i="43"/>
  <c r="M154" i="43"/>
  <c r="N24" i="43"/>
  <c r="L187" i="43"/>
  <c r="L212" i="43" s="1"/>
  <c r="L250" i="43" s="1"/>
  <c r="L271" i="43" s="1"/>
  <c r="L306" i="43" s="1"/>
  <c r="M53" i="43"/>
  <c r="M48" i="43" s="1"/>
  <c r="L163" i="43"/>
  <c r="L213" i="43" s="1"/>
  <c r="L251" i="43" s="1"/>
  <c r="L272" i="43" s="1"/>
  <c r="L75" i="43"/>
  <c r="L110" i="43" s="1"/>
  <c r="L132" i="43" s="1"/>
  <c r="M33" i="43"/>
  <c r="K414" i="43"/>
  <c r="K386" i="43"/>
  <c r="L208" i="43"/>
  <c r="K98" i="43"/>
  <c r="O450" i="43"/>
  <c r="F412" i="43"/>
  <c r="F384" i="43"/>
  <c r="M183" i="43"/>
  <c r="N49" i="43"/>
  <c r="N190" i="43"/>
  <c r="O56" i="43"/>
  <c r="I262" i="43"/>
  <c r="L204" i="43"/>
  <c r="L242" i="43" s="1"/>
  <c r="L265" i="43" s="1"/>
  <c r="L299" i="43" s="1"/>
  <c r="M178" i="43"/>
  <c r="N44" i="43"/>
  <c r="M65" i="43"/>
  <c r="M100" i="43" s="1"/>
  <c r="M123" i="43" s="1"/>
  <c r="M158" i="43"/>
  <c r="M70" i="43"/>
  <c r="N28" i="43"/>
  <c r="K104" i="43"/>
  <c r="K103" i="43" s="1"/>
  <c r="K129" i="43"/>
  <c r="K128" i="43" s="1"/>
  <c r="K127" i="43" s="1"/>
  <c r="K40" i="43"/>
  <c r="K57" i="43" s="1"/>
  <c r="L41" i="43"/>
  <c r="L195" i="43"/>
  <c r="L221" i="43" s="1"/>
  <c r="L235" i="43" s="1"/>
  <c r="L259" i="43" s="1"/>
  <c r="L293" i="43" s="1"/>
  <c r="L381" i="43" s="1"/>
  <c r="L409" i="43" s="1"/>
  <c r="L449" i="43" s="1"/>
  <c r="M169" i="43"/>
  <c r="M162" i="43"/>
  <c r="N32" i="43"/>
  <c r="M165" i="43"/>
  <c r="M215" i="43" s="1"/>
  <c r="M253" i="43" s="1"/>
  <c r="M274" i="43" s="1"/>
  <c r="N35" i="43"/>
  <c r="M77" i="43"/>
  <c r="M112" i="43" s="1"/>
  <c r="M134" i="43" s="1"/>
  <c r="K473" i="43"/>
  <c r="K427" i="43"/>
  <c r="K396" i="43"/>
  <c r="AP451" i="43"/>
  <c r="M161" i="43"/>
  <c r="M211" i="43" s="1"/>
  <c r="M249" i="43" s="1"/>
  <c r="N31" i="43"/>
  <c r="M73" i="43"/>
  <c r="M108" i="43" s="1"/>
  <c r="H468" i="43"/>
  <c r="H422" i="43"/>
  <c r="H391" i="43"/>
  <c r="J415" i="43"/>
  <c r="J387" i="43"/>
  <c r="M88" i="43"/>
  <c r="N30" i="43"/>
  <c r="M168" i="43"/>
  <c r="L194" i="43"/>
  <c r="L220" i="43" s="1"/>
  <c r="L234" i="43" s="1"/>
  <c r="L258" i="43" s="1"/>
  <c r="L292" i="43" s="1"/>
  <c r="L380" i="43" s="1"/>
  <c r="L408" i="43" s="1"/>
  <c r="L448" i="43" s="1"/>
  <c r="M153" i="43"/>
  <c r="N23" i="43"/>
  <c r="N50" i="43"/>
  <c r="K69" i="43"/>
  <c r="K68" i="43" s="1"/>
  <c r="M60" i="43"/>
  <c r="M83" i="43" s="1"/>
  <c r="M95" i="43" s="1"/>
  <c r="M118" i="43" s="1"/>
  <c r="N39" i="43"/>
  <c r="J238" i="43"/>
  <c r="K470" i="43"/>
  <c r="K424" i="43"/>
  <c r="K393" i="43"/>
  <c r="I52" i="20"/>
  <c r="I51" i="20"/>
  <c r="I53" i="20"/>
  <c r="I57" i="20"/>
  <c r="I58" i="20"/>
  <c r="I59" i="20"/>
  <c r="H51" i="20"/>
  <c r="H53" i="20"/>
  <c r="H52" i="20"/>
  <c r="H18" i="20"/>
  <c r="H28" i="20" s="1"/>
  <c r="C28" i="20" s="1"/>
  <c r="H26" i="20"/>
  <c r="H17" i="20"/>
  <c r="J50" i="20"/>
  <c r="I17" i="20"/>
  <c r="I27" i="20" s="1"/>
  <c r="I18" i="20"/>
  <c r="I28" i="20" s="1"/>
  <c r="I19" i="20"/>
  <c r="I29" i="20" s="1"/>
  <c r="I26" i="20"/>
  <c r="G51" i="20"/>
  <c r="G52" i="20"/>
  <c r="D17" i="20"/>
  <c r="D18" i="20"/>
  <c r="D19" i="20"/>
  <c r="J58" i="20"/>
  <c r="J57" i="20"/>
  <c r="J59" i="20"/>
  <c r="H57" i="20"/>
  <c r="C57" i="20" s="1"/>
  <c r="H59" i="20"/>
  <c r="H58" i="20"/>
  <c r="C58" i="20" s="1"/>
  <c r="I37" i="20"/>
  <c r="C37" i="20"/>
  <c r="H37" i="20" s="1"/>
  <c r="C46" i="20"/>
  <c r="J37" i="20"/>
  <c r="K18" i="20"/>
  <c r="K24" i="20"/>
  <c r="D24" i="20"/>
  <c r="U415" i="35" l="1"/>
  <c r="U387" i="35"/>
  <c r="V190" i="35"/>
  <c r="W56" i="35"/>
  <c r="T472" i="35"/>
  <c r="T426" i="35"/>
  <c r="T395" i="35"/>
  <c r="U129" i="35"/>
  <c r="T471" i="35"/>
  <c r="T425" i="35"/>
  <c r="T394" i="35"/>
  <c r="Z462" i="35"/>
  <c r="Z450" i="35" s="1"/>
  <c r="AA463" i="35"/>
  <c r="W159" i="35"/>
  <c r="X29" i="35"/>
  <c r="T104" i="35"/>
  <c r="T103" i="35" s="1"/>
  <c r="T129" i="35"/>
  <c r="T128" i="35" s="1"/>
  <c r="T127" i="35" s="1"/>
  <c r="T137" i="35" s="1"/>
  <c r="T230" i="35"/>
  <c r="V184" i="35"/>
  <c r="W50" i="35"/>
  <c r="X41" i="35"/>
  <c r="V187" i="35"/>
  <c r="V212" i="35" s="1"/>
  <c r="V250" i="35" s="1"/>
  <c r="V271" i="35" s="1"/>
  <c r="W53" i="35"/>
  <c r="V74" i="35"/>
  <c r="V109" i="35" s="1"/>
  <c r="V131" i="35" s="1"/>
  <c r="V165" i="35"/>
  <c r="V215" i="35" s="1"/>
  <c r="V253" i="35" s="1"/>
  <c r="V274" i="35" s="1"/>
  <c r="V77" i="35"/>
  <c r="V112" i="35" s="1"/>
  <c r="V134" i="35" s="1"/>
  <c r="W35" i="35"/>
  <c r="V106" i="35"/>
  <c r="V130" i="35" s="1"/>
  <c r="O441" i="35"/>
  <c r="N442" i="35"/>
  <c r="V174" i="35"/>
  <c r="V224" i="35" s="1"/>
  <c r="V86" i="35"/>
  <c r="V64" i="35"/>
  <c r="V99" i="35" s="1"/>
  <c r="V122" i="35" s="1"/>
  <c r="W43" i="35"/>
  <c r="S269" i="35"/>
  <c r="S245" i="35"/>
  <c r="S244" i="35" s="1"/>
  <c r="T238" i="35"/>
  <c r="T197" i="35"/>
  <c r="T196" i="35" s="1"/>
  <c r="T216" i="35" s="1"/>
  <c r="U306" i="35"/>
  <c r="T269" i="35"/>
  <c r="V189" i="35"/>
  <c r="V214" i="35" s="1"/>
  <c r="V252" i="35" s="1"/>
  <c r="V273" i="35" s="1"/>
  <c r="W55" i="35"/>
  <c r="V76" i="35"/>
  <c r="V111" i="35" s="1"/>
  <c r="V133" i="35" s="1"/>
  <c r="O321" i="35"/>
  <c r="T113" i="35"/>
  <c r="V185" i="35"/>
  <c r="V89" i="35"/>
  <c r="V87" i="35" s="1"/>
  <c r="W51" i="35"/>
  <c r="V72" i="35"/>
  <c r="V107" i="35" s="1"/>
  <c r="V209" i="35"/>
  <c r="Q468" i="35"/>
  <c r="Q467" i="35" s="1"/>
  <c r="Q485" i="35" s="1"/>
  <c r="Q422" i="35"/>
  <c r="Q421" i="35" s="1"/>
  <c r="Q420" i="35" s="1"/>
  <c r="Q391" i="35"/>
  <c r="Q390" i="35" s="1"/>
  <c r="Q389" i="35" s="1"/>
  <c r="Q303" i="35"/>
  <c r="Q302" i="35" s="1"/>
  <c r="U215" i="35"/>
  <c r="U253" i="35" s="1"/>
  <c r="U274" i="35" s="1"/>
  <c r="U309" i="35" s="1"/>
  <c r="U308" i="35"/>
  <c r="T414" i="35"/>
  <c r="T386" i="35"/>
  <c r="V186" i="35"/>
  <c r="W52" i="35"/>
  <c r="V163" i="35"/>
  <c r="V75" i="35"/>
  <c r="V110" i="35" s="1"/>
  <c r="V132" i="35" s="1"/>
  <c r="W33" i="35"/>
  <c r="V161" i="35"/>
  <c r="V73" i="35"/>
  <c r="V108" i="35" s="1"/>
  <c r="W31" i="35"/>
  <c r="W38" i="35"/>
  <c r="V59" i="35"/>
  <c r="V82" i="35" s="1"/>
  <c r="V94" i="35" s="1"/>
  <c r="V117" i="35" s="1"/>
  <c r="U106" i="35"/>
  <c r="U130" i="35" s="1"/>
  <c r="R296" i="35"/>
  <c r="R261" i="35"/>
  <c r="R260" i="35" s="1"/>
  <c r="R286" i="35" s="1"/>
  <c r="V149" i="35"/>
  <c r="V85" i="35"/>
  <c r="V84" i="35" s="1"/>
  <c r="V90" i="35" s="1"/>
  <c r="W22" i="35"/>
  <c r="X160" i="35"/>
  <c r="X88" i="35"/>
  <c r="Y30" i="35"/>
  <c r="S469" i="35"/>
  <c r="S423" i="35"/>
  <c r="S392" i="35"/>
  <c r="Q412" i="35"/>
  <c r="Q411" i="35" s="1"/>
  <c r="Q410" i="35" s="1"/>
  <c r="Q440" i="35" s="1"/>
  <c r="Q384" i="35"/>
  <c r="Q383" i="35" s="1"/>
  <c r="Q382" i="35" s="1"/>
  <c r="Q404" i="35" s="1"/>
  <c r="Q295" i="35"/>
  <c r="Q294" i="35" s="1"/>
  <c r="Q321" i="35" s="1"/>
  <c r="V183" i="35"/>
  <c r="V182" i="35" s="1"/>
  <c r="V181" i="35" s="1"/>
  <c r="V48" i="35"/>
  <c r="V47" i="35" s="1"/>
  <c r="V57" i="35" s="1"/>
  <c r="W49" i="35"/>
  <c r="W158" i="35"/>
  <c r="W70" i="35"/>
  <c r="X28" i="35"/>
  <c r="V154" i="35"/>
  <c r="W24" i="35"/>
  <c r="U229" i="35"/>
  <c r="U227" i="35" s="1"/>
  <c r="U248" i="35" s="1"/>
  <c r="U210" i="35"/>
  <c r="U213" i="35"/>
  <c r="U251" i="35" s="1"/>
  <c r="U272" i="35" s="1"/>
  <c r="U307" i="35" s="1"/>
  <c r="V178" i="35"/>
  <c r="V171" i="35" s="1"/>
  <c r="V170" i="35" s="1"/>
  <c r="V191" i="35" s="1"/>
  <c r="V65" i="35"/>
  <c r="V100" i="35" s="1"/>
  <c r="V123" i="35" s="1"/>
  <c r="W44" i="35"/>
  <c r="V188" i="35"/>
  <c r="W54" i="35"/>
  <c r="V147" i="35"/>
  <c r="V20" i="35"/>
  <c r="V19" i="35" s="1"/>
  <c r="V36" i="35" s="1"/>
  <c r="W21" i="35"/>
  <c r="V26" i="35"/>
  <c r="U60" i="35"/>
  <c r="U83" i="35" s="1"/>
  <c r="U95" i="35" s="1"/>
  <c r="U118" i="35" s="1"/>
  <c r="V39" i="35"/>
  <c r="U414" i="35"/>
  <c r="U386" i="35"/>
  <c r="W169" i="35"/>
  <c r="V195" i="35"/>
  <c r="V221" i="35" s="1"/>
  <c r="V235" i="35" s="1"/>
  <c r="V259" i="35" s="1"/>
  <c r="V293" i="35" s="1"/>
  <c r="V381" i="35" s="1"/>
  <c r="V409" i="35" s="1"/>
  <c r="V449" i="35" s="1"/>
  <c r="U211" i="35"/>
  <c r="U249" i="35" s="1"/>
  <c r="W155" i="35"/>
  <c r="X25" i="35"/>
  <c r="U194" i="35"/>
  <c r="U220" i="35" s="1"/>
  <c r="U234" i="35" s="1"/>
  <c r="U258" i="35" s="1"/>
  <c r="U292" i="35" s="1"/>
  <c r="U380" i="35" s="1"/>
  <c r="U408" i="35" s="1"/>
  <c r="U448" i="35" s="1"/>
  <c r="V168" i="35"/>
  <c r="R468" i="35"/>
  <c r="R467" i="35" s="1"/>
  <c r="R485" i="35" s="1"/>
  <c r="R422" i="35"/>
  <c r="R421" i="35" s="1"/>
  <c r="R420" i="35" s="1"/>
  <c r="R391" i="35"/>
  <c r="R390" i="35" s="1"/>
  <c r="R389" i="35" s="1"/>
  <c r="R303" i="35"/>
  <c r="R302" i="35" s="1"/>
  <c r="U62" i="35"/>
  <c r="U61" i="35" s="1"/>
  <c r="U200" i="35"/>
  <c r="U239" i="35" s="1"/>
  <c r="U263" i="35" s="1"/>
  <c r="U297" i="35" s="1"/>
  <c r="U223" i="35"/>
  <c r="U222" i="35" s="1"/>
  <c r="U230" i="35" s="1"/>
  <c r="W228" i="35"/>
  <c r="U246" i="35"/>
  <c r="U207" i="35"/>
  <c r="U206" i="35" s="1"/>
  <c r="V180" i="35"/>
  <c r="W46" i="35"/>
  <c r="V67" i="35"/>
  <c r="V102" i="35" s="1"/>
  <c r="V125" i="35" s="1"/>
  <c r="U182" i="35"/>
  <c r="U181" i="35" s="1"/>
  <c r="U36" i="35"/>
  <c r="V70" i="35"/>
  <c r="V153" i="35"/>
  <c r="V203" i="35" s="1"/>
  <c r="V241" i="35" s="1"/>
  <c r="V264" i="35" s="1"/>
  <c r="V298" i="35" s="1"/>
  <c r="W23" i="35"/>
  <c r="V179" i="35"/>
  <c r="W45" i="35"/>
  <c r="V66" i="35"/>
  <c r="V101" i="35" s="1"/>
  <c r="V124" i="35" s="1"/>
  <c r="W172" i="35"/>
  <c r="W63" i="35"/>
  <c r="X42" i="35"/>
  <c r="V205" i="35"/>
  <c r="V243" i="35" s="1"/>
  <c r="V266" i="35" s="1"/>
  <c r="V300" i="35" s="1"/>
  <c r="X162" i="35"/>
  <c r="Y32" i="35"/>
  <c r="U97" i="35"/>
  <c r="U96" i="35" s="1"/>
  <c r="U121" i="35"/>
  <c r="U120" i="35" s="1"/>
  <c r="U119" i="35" s="1"/>
  <c r="U69" i="35"/>
  <c r="U68" i="35" s="1"/>
  <c r="U198" i="35"/>
  <c r="U146" i="35"/>
  <c r="U145" i="35" s="1"/>
  <c r="U166" i="35" s="1"/>
  <c r="U170" i="35"/>
  <c r="V208" i="35"/>
  <c r="V157" i="35"/>
  <c r="V156" i="35" s="1"/>
  <c r="X164" i="35"/>
  <c r="Y34" i="35"/>
  <c r="S262" i="35"/>
  <c r="S237" i="35"/>
  <c r="S236" i="35" s="1"/>
  <c r="S254" i="35" s="1"/>
  <c r="V63" i="35"/>
  <c r="T413" i="35"/>
  <c r="T385" i="35"/>
  <c r="T247" i="35"/>
  <c r="T270" i="35" s="1"/>
  <c r="T305" i="35" s="1"/>
  <c r="V159" i="34"/>
  <c r="V209" i="34" s="1"/>
  <c r="V71" i="34"/>
  <c r="V106" i="34" s="1"/>
  <c r="V130" i="34" s="1"/>
  <c r="W29" i="34"/>
  <c r="V308" i="34"/>
  <c r="Q468" i="34"/>
  <c r="Q467" i="34" s="1"/>
  <c r="Q485" i="34" s="1"/>
  <c r="Q422" i="34"/>
  <c r="Q421" i="34" s="1"/>
  <c r="Q420" i="34" s="1"/>
  <c r="Q391" i="34"/>
  <c r="Q390" i="34" s="1"/>
  <c r="Q389" i="34" s="1"/>
  <c r="Q303" i="34"/>
  <c r="Q302" i="34" s="1"/>
  <c r="U208" i="34"/>
  <c r="U157" i="34"/>
  <c r="U156" i="34" s="1"/>
  <c r="Z240" i="34"/>
  <c r="X164" i="34"/>
  <c r="Y34" i="34"/>
  <c r="T473" i="34"/>
  <c r="T427" i="34"/>
  <c r="T396" i="34"/>
  <c r="U299" i="34"/>
  <c r="V413" i="34"/>
  <c r="V385" i="34"/>
  <c r="V228" i="34"/>
  <c r="V227" i="34" s="1"/>
  <c r="V248" i="34" s="1"/>
  <c r="V210" i="34"/>
  <c r="O441" i="34"/>
  <c r="N442" i="34"/>
  <c r="S262" i="34"/>
  <c r="S237" i="34"/>
  <c r="S236" i="34" s="1"/>
  <c r="V162" i="34"/>
  <c r="V212" i="34" s="1"/>
  <c r="V250" i="34" s="1"/>
  <c r="V271" i="34" s="1"/>
  <c r="V306" i="34" s="1"/>
  <c r="V74" i="34"/>
  <c r="V109" i="34" s="1"/>
  <c r="V131" i="34" s="1"/>
  <c r="W32" i="34"/>
  <c r="U36" i="34"/>
  <c r="V178" i="34"/>
  <c r="V171" i="34" s="1"/>
  <c r="V170" i="34" s="1"/>
  <c r="V65" i="34"/>
  <c r="V100" i="34" s="1"/>
  <c r="V123" i="34" s="1"/>
  <c r="W44" i="34"/>
  <c r="Z174" i="34"/>
  <c r="Z224" i="34" s="1"/>
  <c r="Z86" i="34"/>
  <c r="AA43" i="34"/>
  <c r="W188" i="34"/>
  <c r="X54" i="34"/>
  <c r="V230" i="34"/>
  <c r="U181" i="34"/>
  <c r="X149" i="34"/>
  <c r="X85" i="34"/>
  <c r="X84" i="34" s="1"/>
  <c r="Y22" i="34"/>
  <c r="X64" i="34"/>
  <c r="X99" i="34" s="1"/>
  <c r="X122" i="34" s="1"/>
  <c r="W180" i="34"/>
  <c r="X46" i="34"/>
  <c r="V147" i="34"/>
  <c r="V20" i="34"/>
  <c r="V19" i="34" s="1"/>
  <c r="W21" i="34"/>
  <c r="V63" i="34"/>
  <c r="V153" i="34"/>
  <c r="W23" i="34"/>
  <c r="U305" i="34"/>
  <c r="X185" i="34"/>
  <c r="X229" i="34" s="1"/>
  <c r="X89" i="34"/>
  <c r="Y51" i="34"/>
  <c r="Y201" i="34"/>
  <c r="U57" i="34"/>
  <c r="V190" i="34"/>
  <c r="V215" i="34" s="1"/>
  <c r="V253" i="34" s="1"/>
  <c r="V274" i="34" s="1"/>
  <c r="W56" i="34"/>
  <c r="V77" i="34"/>
  <c r="V112" i="34" s="1"/>
  <c r="V134" i="34" s="1"/>
  <c r="U194" i="34"/>
  <c r="U220" i="34" s="1"/>
  <c r="U234" i="34" s="1"/>
  <c r="U258" i="34" s="1"/>
  <c r="U292" i="34" s="1"/>
  <c r="U380" i="34" s="1"/>
  <c r="U408" i="34" s="1"/>
  <c r="U448" i="34" s="1"/>
  <c r="V168" i="34"/>
  <c r="U306" i="34"/>
  <c r="S269" i="34"/>
  <c r="S245" i="34"/>
  <c r="S244" i="34" s="1"/>
  <c r="U198" i="34"/>
  <c r="U146" i="34"/>
  <c r="U145" i="34" s="1"/>
  <c r="U166" i="34" s="1"/>
  <c r="T246" i="34"/>
  <c r="T207" i="34"/>
  <c r="T206" i="34" s="1"/>
  <c r="T129" i="34"/>
  <c r="T128" i="34" s="1"/>
  <c r="T127" i="34" s="1"/>
  <c r="T104" i="34"/>
  <c r="T103" i="34" s="1"/>
  <c r="U191" i="34"/>
  <c r="Y240" i="34"/>
  <c r="V40" i="34"/>
  <c r="W41" i="34"/>
  <c r="U473" i="34"/>
  <c r="U427" i="34"/>
  <c r="U396" i="34"/>
  <c r="W223" i="34"/>
  <c r="W222" i="34" s="1"/>
  <c r="W200" i="34"/>
  <c r="W239" i="34" s="1"/>
  <c r="W263" i="34" s="1"/>
  <c r="W297" i="34" s="1"/>
  <c r="W183" i="34"/>
  <c r="W48" i="34"/>
  <c r="W47" i="34" s="1"/>
  <c r="X49" i="34"/>
  <c r="Y161" i="34"/>
  <c r="Z31" i="34"/>
  <c r="Q286" i="34"/>
  <c r="U195" i="34"/>
  <c r="U221" i="34" s="1"/>
  <c r="U235" i="34" s="1"/>
  <c r="U259" i="34" s="1"/>
  <c r="U293" i="34" s="1"/>
  <c r="U381" i="34" s="1"/>
  <c r="U409" i="34" s="1"/>
  <c r="U449" i="34" s="1"/>
  <c r="V169" i="34"/>
  <c r="W179" i="34"/>
  <c r="X45" i="34"/>
  <c r="V60" i="34"/>
  <c r="V83" i="34" s="1"/>
  <c r="V95" i="34" s="1"/>
  <c r="V118" i="34" s="1"/>
  <c r="W39" i="34"/>
  <c r="V186" i="34"/>
  <c r="V211" i="34" s="1"/>
  <c r="V249" i="34" s="1"/>
  <c r="W52" i="34"/>
  <c r="V73" i="34"/>
  <c r="V108" i="34" s="1"/>
  <c r="Z165" i="34"/>
  <c r="AA35" i="34"/>
  <c r="V48" i="34"/>
  <c r="V47" i="34" s="1"/>
  <c r="X172" i="34"/>
  <c r="Y42" i="34"/>
  <c r="V163" i="34"/>
  <c r="V213" i="34" s="1"/>
  <c r="V251" i="34" s="1"/>
  <c r="V272" i="34" s="1"/>
  <c r="V75" i="34"/>
  <c r="V110" i="34" s="1"/>
  <c r="V132" i="34" s="1"/>
  <c r="W33" i="34"/>
  <c r="T121" i="34"/>
  <c r="T120" i="34" s="1"/>
  <c r="T119" i="34" s="1"/>
  <c r="T137" i="34" s="1"/>
  <c r="T97" i="34"/>
  <c r="T96" i="34" s="1"/>
  <c r="T113" i="34" s="1"/>
  <c r="Q412" i="34"/>
  <c r="Q411" i="34" s="1"/>
  <c r="Q410" i="34" s="1"/>
  <c r="Q440" i="34" s="1"/>
  <c r="Q384" i="34"/>
  <c r="Q383" i="34" s="1"/>
  <c r="Q382" i="34" s="1"/>
  <c r="Q404" i="34" s="1"/>
  <c r="Q295" i="34"/>
  <c r="Q294" i="34" s="1"/>
  <c r="Q321" i="34" s="1"/>
  <c r="V158" i="34"/>
  <c r="V70" i="34"/>
  <c r="V27" i="34"/>
  <c r="V26" i="34" s="1"/>
  <c r="W28" i="34"/>
  <c r="W189" i="34"/>
  <c r="W214" i="34" s="1"/>
  <c r="W252" i="34" s="1"/>
  <c r="W273" i="34" s="1"/>
  <c r="X55" i="34"/>
  <c r="W160" i="34"/>
  <c r="W72" i="34"/>
  <c r="W107" i="34" s="1"/>
  <c r="W88" i="34"/>
  <c r="W87" i="34" s="1"/>
  <c r="W90" i="34" s="1"/>
  <c r="X30" i="34"/>
  <c r="W184" i="34"/>
  <c r="X50" i="34"/>
  <c r="V182" i="34"/>
  <c r="V181" i="34" s="1"/>
  <c r="T78" i="34"/>
  <c r="W59" i="34"/>
  <c r="W82" i="34" s="1"/>
  <c r="W94" i="34" s="1"/>
  <c r="W117" i="34" s="1"/>
  <c r="X38" i="34"/>
  <c r="Z462" i="34"/>
  <c r="Z450" i="34" s="1"/>
  <c r="AA463" i="34"/>
  <c r="S113" i="34"/>
  <c r="T166" i="34"/>
  <c r="V155" i="34"/>
  <c r="V205" i="34" s="1"/>
  <c r="V243" i="34" s="1"/>
  <c r="V266" i="34" s="1"/>
  <c r="V300" i="34" s="1"/>
  <c r="W25" i="34"/>
  <c r="W67" i="34" s="1"/>
  <c r="W102" i="34" s="1"/>
  <c r="W125" i="34" s="1"/>
  <c r="T469" i="34"/>
  <c r="T423" i="34"/>
  <c r="T392" i="34"/>
  <c r="U471" i="34"/>
  <c r="U425" i="34"/>
  <c r="U394" i="34"/>
  <c r="U105" i="34"/>
  <c r="U69" i="34"/>
  <c r="U68" i="34" s="1"/>
  <c r="R296" i="34"/>
  <c r="R261" i="34"/>
  <c r="R260" i="34" s="1"/>
  <c r="V154" i="34"/>
  <c r="V204" i="34" s="1"/>
  <c r="V242" i="34" s="1"/>
  <c r="V265" i="34" s="1"/>
  <c r="V299" i="34" s="1"/>
  <c r="W24" i="34"/>
  <c r="S137" i="34"/>
  <c r="T238" i="34"/>
  <c r="T197" i="34"/>
  <c r="T196" i="34" s="1"/>
  <c r="T216" i="34" s="1"/>
  <c r="U300" i="34"/>
  <c r="R304" i="34"/>
  <c r="R268" i="34"/>
  <c r="R267" i="34" s="1"/>
  <c r="W187" i="34"/>
  <c r="X53" i="34"/>
  <c r="U98" i="34"/>
  <c r="U62" i="34"/>
  <c r="U61" i="34" s="1"/>
  <c r="U78" i="34" s="1"/>
  <c r="U472" i="34"/>
  <c r="U426" i="34"/>
  <c r="U395" i="34"/>
  <c r="U473" i="27"/>
  <c r="U427" i="27"/>
  <c r="U396" i="27"/>
  <c r="U308" i="27"/>
  <c r="V215" i="27"/>
  <c r="V253" i="27" s="1"/>
  <c r="V274" i="27" s="1"/>
  <c r="V309" i="27" s="1"/>
  <c r="U69" i="27"/>
  <c r="U68" i="27" s="1"/>
  <c r="V228" i="27"/>
  <c r="T471" i="27"/>
  <c r="T425" i="27"/>
  <c r="T394" i="27"/>
  <c r="U307" i="27"/>
  <c r="S304" i="27"/>
  <c r="S268" i="27"/>
  <c r="S267" i="27" s="1"/>
  <c r="U209" i="27"/>
  <c r="U247" i="27" s="1"/>
  <c r="U270" i="27" s="1"/>
  <c r="U305" i="27" s="1"/>
  <c r="W164" i="27"/>
  <c r="X34" i="27"/>
  <c r="V155" i="27"/>
  <c r="W25" i="27"/>
  <c r="U227" i="27"/>
  <c r="U248" i="27" s="1"/>
  <c r="R468" i="27"/>
  <c r="R467" i="27" s="1"/>
  <c r="R485" i="27" s="1"/>
  <c r="R422" i="27"/>
  <c r="R421" i="27" s="1"/>
  <c r="R420" i="27" s="1"/>
  <c r="R391" i="27"/>
  <c r="R390" i="27" s="1"/>
  <c r="R389" i="27" s="1"/>
  <c r="R303" i="27"/>
  <c r="R302" i="27" s="1"/>
  <c r="W162" i="27"/>
  <c r="W212" i="27" s="1"/>
  <c r="W250" i="27" s="1"/>
  <c r="W271" i="27" s="1"/>
  <c r="W306" i="27" s="1"/>
  <c r="X32" i="27"/>
  <c r="W74" i="27"/>
  <c r="W109" i="27" s="1"/>
  <c r="W131" i="27" s="1"/>
  <c r="U129" i="27"/>
  <c r="U128" i="27" s="1"/>
  <c r="U127" i="27" s="1"/>
  <c r="U104" i="27"/>
  <c r="U103" i="27" s="1"/>
  <c r="R296" i="27"/>
  <c r="R261" i="27"/>
  <c r="R260" i="27" s="1"/>
  <c r="R286" i="27" s="1"/>
  <c r="W158" i="27"/>
  <c r="W27" i="27"/>
  <c r="W26" i="27" s="1"/>
  <c r="X28" i="27"/>
  <c r="W70" i="27"/>
  <c r="V39" i="27"/>
  <c r="U60" i="27"/>
  <c r="U83" i="27" s="1"/>
  <c r="U95" i="27" s="1"/>
  <c r="U118" i="27" s="1"/>
  <c r="U205" i="27"/>
  <c r="U243" i="27" s="1"/>
  <c r="U266" i="27" s="1"/>
  <c r="U300" i="27" s="1"/>
  <c r="U203" i="27"/>
  <c r="U241" i="27" s="1"/>
  <c r="U264" i="27" s="1"/>
  <c r="U298" i="27" s="1"/>
  <c r="T472" i="27"/>
  <c r="T426" i="27"/>
  <c r="T395" i="27"/>
  <c r="W174" i="27"/>
  <c r="W224" i="27" s="1"/>
  <c r="W86" i="27"/>
  <c r="W64" i="27"/>
  <c r="W99" i="27" s="1"/>
  <c r="W122" i="27" s="1"/>
  <c r="X43" i="27"/>
  <c r="W168" i="27"/>
  <c r="V194" i="27"/>
  <c r="V220" i="27" s="1"/>
  <c r="V234" i="27" s="1"/>
  <c r="V258" i="27" s="1"/>
  <c r="V292" i="27" s="1"/>
  <c r="V380" i="27" s="1"/>
  <c r="V408" i="27" s="1"/>
  <c r="V448" i="27" s="1"/>
  <c r="W161" i="27"/>
  <c r="X31" i="27"/>
  <c r="N442" i="27"/>
  <c r="O441" i="27"/>
  <c r="V185" i="27"/>
  <c r="V229" i="27" s="1"/>
  <c r="V89" i="27"/>
  <c r="V87" i="27" s="1"/>
  <c r="W51" i="27"/>
  <c r="U246" i="27"/>
  <c r="U207" i="27"/>
  <c r="U206" i="27" s="1"/>
  <c r="T113" i="27"/>
  <c r="T207" i="27"/>
  <c r="T206" i="27" s="1"/>
  <c r="W172" i="27"/>
  <c r="W63" i="27"/>
  <c r="X42" i="27"/>
  <c r="Q412" i="27"/>
  <c r="Q411" i="27" s="1"/>
  <c r="Q410" i="27" s="1"/>
  <c r="Q440" i="27" s="1"/>
  <c r="Q384" i="27"/>
  <c r="Q383" i="27" s="1"/>
  <c r="Q382" i="27" s="1"/>
  <c r="Q404" i="27" s="1"/>
  <c r="Q295" i="27"/>
  <c r="Q294" i="27" s="1"/>
  <c r="Q321" i="27" s="1"/>
  <c r="U470" i="27"/>
  <c r="U424" i="27"/>
  <c r="U393" i="27"/>
  <c r="V424" i="27"/>
  <c r="V470" i="27"/>
  <c r="V393" i="27"/>
  <c r="V184" i="27"/>
  <c r="W50" i="27"/>
  <c r="V48" i="27"/>
  <c r="V47" i="27" s="1"/>
  <c r="U413" i="27"/>
  <c r="U385" i="27"/>
  <c r="V178" i="27"/>
  <c r="V171" i="27" s="1"/>
  <c r="V170" i="27" s="1"/>
  <c r="V65" i="27"/>
  <c r="V100" i="27" s="1"/>
  <c r="V123" i="27" s="1"/>
  <c r="W44" i="27"/>
  <c r="V147" i="27"/>
  <c r="V20" i="27"/>
  <c r="V19" i="27" s="1"/>
  <c r="V36" i="27" s="1"/>
  <c r="W21" i="27"/>
  <c r="U90" i="27"/>
  <c r="T137" i="27"/>
  <c r="W149" i="27"/>
  <c r="W85" i="27"/>
  <c r="W84" i="27" s="1"/>
  <c r="X22" i="27"/>
  <c r="V105" i="27"/>
  <c r="T269" i="27"/>
  <c r="T245" i="27"/>
  <c r="T244" i="27" s="1"/>
  <c r="T415" i="27"/>
  <c r="T387" i="27"/>
  <c r="V63" i="27"/>
  <c r="W154" i="27"/>
  <c r="W204" i="27" s="1"/>
  <c r="W242" i="27" s="1"/>
  <c r="W265" i="27" s="1"/>
  <c r="W299" i="27" s="1"/>
  <c r="X24" i="27"/>
  <c r="W153" i="27"/>
  <c r="X23" i="27"/>
  <c r="U182" i="27"/>
  <c r="U181" i="27" s="1"/>
  <c r="U191" i="27" s="1"/>
  <c r="V211" i="27"/>
  <c r="V249" i="27" s="1"/>
  <c r="U230" i="27"/>
  <c r="Y462" i="27"/>
  <c r="Y450" i="27" s="1"/>
  <c r="Z463" i="27"/>
  <c r="V84" i="27"/>
  <c r="V208" i="27"/>
  <c r="V188" i="27"/>
  <c r="W54" i="27"/>
  <c r="V59" i="27"/>
  <c r="V82" i="27" s="1"/>
  <c r="V94" i="27" s="1"/>
  <c r="V117" i="27" s="1"/>
  <c r="W38" i="27"/>
  <c r="U195" i="27"/>
  <c r="U221" i="27" s="1"/>
  <c r="U235" i="27" s="1"/>
  <c r="U259" i="27" s="1"/>
  <c r="U293" i="27" s="1"/>
  <c r="U381" i="27" s="1"/>
  <c r="U409" i="27" s="1"/>
  <c r="U449" i="27" s="1"/>
  <c r="V169" i="27"/>
  <c r="V299" i="27"/>
  <c r="X187" i="27"/>
  <c r="Y53" i="27"/>
  <c r="S262" i="27"/>
  <c r="S237" i="27"/>
  <c r="S236" i="27" s="1"/>
  <c r="S254" i="27" s="1"/>
  <c r="W160" i="27"/>
  <c r="W72" i="27"/>
  <c r="W107" i="27" s="1"/>
  <c r="W88" i="27"/>
  <c r="X30" i="27"/>
  <c r="V40" i="27"/>
  <c r="V57" i="27" s="1"/>
  <c r="W41" i="27"/>
  <c r="W165" i="27"/>
  <c r="X35" i="27"/>
  <c r="U198" i="27"/>
  <c r="U146" i="27"/>
  <c r="U145" i="27" s="1"/>
  <c r="U166" i="27" s="1"/>
  <c r="V223" i="27"/>
  <c r="V222" i="27" s="1"/>
  <c r="V200" i="27"/>
  <c r="V239" i="27" s="1"/>
  <c r="V263" i="27" s="1"/>
  <c r="V297" i="27" s="1"/>
  <c r="X183" i="27"/>
  <c r="Y49" i="27"/>
  <c r="U62" i="27"/>
  <c r="U61" i="27" s="1"/>
  <c r="U78" i="27" s="1"/>
  <c r="V180" i="27"/>
  <c r="V67" i="27"/>
  <c r="V102" i="27" s="1"/>
  <c r="V125" i="27" s="1"/>
  <c r="W46" i="27"/>
  <c r="X179" i="27"/>
  <c r="X66" i="27"/>
  <c r="X101" i="27" s="1"/>
  <c r="X124" i="27" s="1"/>
  <c r="Y45" i="27"/>
  <c r="T238" i="27"/>
  <c r="T197" i="27"/>
  <c r="T196" i="27" s="1"/>
  <c r="T216" i="27" s="1"/>
  <c r="U57" i="27"/>
  <c r="T469" i="27"/>
  <c r="T423" i="27"/>
  <c r="T392" i="27"/>
  <c r="V186" i="27"/>
  <c r="W52" i="27"/>
  <c r="V163" i="27"/>
  <c r="V213" i="27" s="1"/>
  <c r="V251" i="27" s="1"/>
  <c r="V272" i="27" s="1"/>
  <c r="V75" i="27"/>
  <c r="V110" i="27" s="1"/>
  <c r="V132" i="27" s="1"/>
  <c r="W33" i="27"/>
  <c r="V159" i="27"/>
  <c r="V209" i="27" s="1"/>
  <c r="V71" i="27"/>
  <c r="V106" i="27" s="1"/>
  <c r="V130" i="27" s="1"/>
  <c r="W29" i="27"/>
  <c r="V190" i="27"/>
  <c r="W56" i="27"/>
  <c r="V189" i="27"/>
  <c r="V214" i="27" s="1"/>
  <c r="V252" i="27" s="1"/>
  <c r="V273" i="27" s="1"/>
  <c r="W55" i="27"/>
  <c r="W76" i="27" s="1"/>
  <c r="W111" i="27" s="1"/>
  <c r="W133" i="27" s="1"/>
  <c r="U121" i="27"/>
  <c r="U120" i="27" s="1"/>
  <c r="U119" i="27" s="1"/>
  <c r="U97" i="27"/>
  <c r="U96" i="27" s="1"/>
  <c r="U113" i="27" s="1"/>
  <c r="U105" i="26"/>
  <c r="U69" i="26"/>
  <c r="U68" i="26" s="1"/>
  <c r="V163" i="26"/>
  <c r="V75" i="26"/>
  <c r="V110" i="26" s="1"/>
  <c r="V132" i="26" s="1"/>
  <c r="W33" i="26"/>
  <c r="T472" i="26"/>
  <c r="T426" i="26"/>
  <c r="T395" i="26"/>
  <c r="V153" i="26"/>
  <c r="W23" i="26"/>
  <c r="V186" i="26"/>
  <c r="V211" i="26" s="1"/>
  <c r="V249" i="26" s="1"/>
  <c r="W52" i="26"/>
  <c r="V184" i="26"/>
  <c r="W50" i="26"/>
  <c r="U208" i="26"/>
  <c r="U157" i="26"/>
  <c r="U156" i="26" s="1"/>
  <c r="U223" i="26"/>
  <c r="U222" i="26" s="1"/>
  <c r="U200" i="26"/>
  <c r="U239" i="26" s="1"/>
  <c r="U263" i="26" s="1"/>
  <c r="U297" i="26" s="1"/>
  <c r="V179" i="26"/>
  <c r="W45" i="26"/>
  <c r="V66" i="26"/>
  <c r="V101" i="26" s="1"/>
  <c r="V124" i="26" s="1"/>
  <c r="T415" i="26"/>
  <c r="T387" i="26"/>
  <c r="W174" i="26"/>
  <c r="W224" i="26" s="1"/>
  <c r="W86" i="26"/>
  <c r="X43" i="26"/>
  <c r="V164" i="26"/>
  <c r="V76" i="26"/>
  <c r="V111" i="26" s="1"/>
  <c r="V133" i="26" s="1"/>
  <c r="W34" i="26"/>
  <c r="V187" i="26"/>
  <c r="W53" i="26"/>
  <c r="AA463" i="26"/>
  <c r="Z462" i="26"/>
  <c r="Z450" i="26" s="1"/>
  <c r="T471" i="26"/>
  <c r="T425" i="26"/>
  <c r="T394" i="26"/>
  <c r="Q412" i="26"/>
  <c r="Q411" i="26" s="1"/>
  <c r="Q410" i="26" s="1"/>
  <c r="Q384" i="26"/>
  <c r="Q383" i="26" s="1"/>
  <c r="Q382" i="26" s="1"/>
  <c r="Q295" i="26"/>
  <c r="Q294" i="26" s="1"/>
  <c r="T470" i="26"/>
  <c r="T424" i="26"/>
  <c r="T393" i="26"/>
  <c r="U228" i="26"/>
  <c r="U227" i="26" s="1"/>
  <c r="U248" i="26" s="1"/>
  <c r="U210" i="26"/>
  <c r="U307" i="26"/>
  <c r="N442" i="26"/>
  <c r="O441" i="26"/>
  <c r="P440" i="26"/>
  <c r="P485" i="26"/>
  <c r="S269" i="26"/>
  <c r="S245" i="26"/>
  <c r="S244" i="26" s="1"/>
  <c r="V183" i="26"/>
  <c r="V48" i="26"/>
  <c r="V47" i="26" s="1"/>
  <c r="W49" i="26"/>
  <c r="R304" i="26"/>
  <c r="R268" i="26"/>
  <c r="R267" i="26" s="1"/>
  <c r="V155" i="26"/>
  <c r="W25" i="26"/>
  <c r="T246" i="26"/>
  <c r="T207" i="26"/>
  <c r="T206" i="26" s="1"/>
  <c r="U214" i="26"/>
  <c r="U252" i="26" s="1"/>
  <c r="U273" i="26" s="1"/>
  <c r="T414" i="26"/>
  <c r="T386" i="26"/>
  <c r="V159" i="26"/>
  <c r="V209" i="26" s="1"/>
  <c r="V71" i="26"/>
  <c r="W29" i="26"/>
  <c r="W38" i="26"/>
  <c r="V59" i="26"/>
  <c r="V82" i="26" s="1"/>
  <c r="V94" i="26" s="1"/>
  <c r="V117" i="26" s="1"/>
  <c r="V147" i="26"/>
  <c r="V20" i="26"/>
  <c r="V19" i="26" s="1"/>
  <c r="W21" i="26"/>
  <c r="R296" i="26"/>
  <c r="R261" i="26"/>
  <c r="R260" i="26" s="1"/>
  <c r="Q468" i="26"/>
  <c r="Q467" i="26" s="1"/>
  <c r="Q485" i="26" s="1"/>
  <c r="Q422" i="26"/>
  <c r="Q421" i="26" s="1"/>
  <c r="Q420" i="26" s="1"/>
  <c r="Q391" i="26"/>
  <c r="Q390" i="26" s="1"/>
  <c r="Q389" i="26" s="1"/>
  <c r="Q303" i="26"/>
  <c r="Q302" i="26" s="1"/>
  <c r="W165" i="26"/>
  <c r="W77" i="26"/>
  <c r="W112" i="26" s="1"/>
  <c r="W134" i="26" s="1"/>
  <c r="X35" i="26"/>
  <c r="V185" i="26"/>
  <c r="V229" i="26" s="1"/>
  <c r="V89" i="26"/>
  <c r="W51" i="26"/>
  <c r="U415" i="26"/>
  <c r="U387" i="26"/>
  <c r="V189" i="26"/>
  <c r="W55" i="26"/>
  <c r="W168" i="26"/>
  <c r="V194" i="26"/>
  <c r="V220" i="26" s="1"/>
  <c r="V234" i="26" s="1"/>
  <c r="V258" i="26" s="1"/>
  <c r="V292" i="26" s="1"/>
  <c r="V380" i="26" s="1"/>
  <c r="V408" i="26" s="1"/>
  <c r="V448" i="26" s="1"/>
  <c r="T469" i="26"/>
  <c r="T423" i="26"/>
  <c r="T392" i="26"/>
  <c r="Z201" i="26"/>
  <c r="S262" i="26"/>
  <c r="S237" i="26"/>
  <c r="S236" i="26" s="1"/>
  <c r="S254" i="26" s="1"/>
  <c r="U106" i="26"/>
  <c r="U130" i="26" s="1"/>
  <c r="U473" i="26"/>
  <c r="U427" i="26"/>
  <c r="U396" i="26"/>
  <c r="V188" i="26"/>
  <c r="W54" i="26"/>
  <c r="U195" i="26"/>
  <c r="U221" i="26" s="1"/>
  <c r="U235" i="26" s="1"/>
  <c r="U259" i="26" s="1"/>
  <c r="U293" i="26" s="1"/>
  <c r="U381" i="26" s="1"/>
  <c r="U409" i="26" s="1"/>
  <c r="U449" i="26" s="1"/>
  <c r="V169" i="26"/>
  <c r="W172" i="26"/>
  <c r="X42" i="26"/>
  <c r="V41" i="26"/>
  <c r="U40" i="26"/>
  <c r="U57" i="26" s="1"/>
  <c r="V162" i="26"/>
  <c r="V212" i="26" s="1"/>
  <c r="V250" i="26" s="1"/>
  <c r="V271" i="26" s="1"/>
  <c r="V74" i="26"/>
  <c r="V109" i="26" s="1"/>
  <c r="V131" i="26" s="1"/>
  <c r="W32" i="26"/>
  <c r="V190" i="26"/>
  <c r="W56" i="26"/>
  <c r="T413" i="26"/>
  <c r="T385" i="26"/>
  <c r="U209" i="26"/>
  <c r="U247" i="26" s="1"/>
  <c r="U270" i="26" s="1"/>
  <c r="U305" i="26" s="1"/>
  <c r="V158" i="26"/>
  <c r="V70" i="26"/>
  <c r="V27" i="26"/>
  <c r="V26" i="26" s="1"/>
  <c r="W28" i="26"/>
  <c r="U198" i="26"/>
  <c r="U146" i="26"/>
  <c r="U145" i="26" s="1"/>
  <c r="U166" i="26" s="1"/>
  <c r="S469" i="26"/>
  <c r="S392" i="26"/>
  <c r="S423" i="26"/>
  <c r="V215" i="26"/>
  <c r="V253" i="26" s="1"/>
  <c r="V274" i="26" s="1"/>
  <c r="V309" i="26" s="1"/>
  <c r="U60" i="26"/>
  <c r="U83" i="26" s="1"/>
  <c r="U95" i="26" s="1"/>
  <c r="U118" i="26" s="1"/>
  <c r="V39" i="26"/>
  <c r="V63" i="26"/>
  <c r="V178" i="26"/>
  <c r="V171" i="26" s="1"/>
  <c r="V170" i="26" s="1"/>
  <c r="V65" i="26"/>
  <c r="V100" i="26" s="1"/>
  <c r="V123" i="26" s="1"/>
  <c r="W44" i="26"/>
  <c r="O321" i="26"/>
  <c r="T166" i="26"/>
  <c r="T230" i="26"/>
  <c r="V154" i="26"/>
  <c r="V204" i="26" s="1"/>
  <c r="V242" i="26" s="1"/>
  <c r="V265" i="26" s="1"/>
  <c r="V299" i="26" s="1"/>
  <c r="W24" i="26"/>
  <c r="V180" i="26"/>
  <c r="W46" i="26"/>
  <c r="V67" i="26"/>
  <c r="V102" i="26" s="1"/>
  <c r="V125" i="26" s="1"/>
  <c r="U62" i="26"/>
  <c r="U61" i="26" s="1"/>
  <c r="U78" i="26" s="1"/>
  <c r="V149" i="26"/>
  <c r="V85" i="26"/>
  <c r="V84" i="26" s="1"/>
  <c r="V90" i="26" s="1"/>
  <c r="W22" i="26"/>
  <c r="V160" i="26"/>
  <c r="V88" i="26"/>
  <c r="V87" i="26" s="1"/>
  <c r="V72" i="26"/>
  <c r="V107" i="26" s="1"/>
  <c r="W30" i="26"/>
  <c r="U470" i="26"/>
  <c r="U393" i="26"/>
  <c r="U424" i="26"/>
  <c r="W161" i="26"/>
  <c r="W73" i="26"/>
  <c r="W108" i="26" s="1"/>
  <c r="X31" i="26"/>
  <c r="T129" i="26"/>
  <c r="T128" i="26" s="1"/>
  <c r="T127" i="26" s="1"/>
  <c r="T137" i="26" s="1"/>
  <c r="T104" i="26"/>
  <c r="T103" i="26" s="1"/>
  <c r="T113" i="26" s="1"/>
  <c r="T238" i="26"/>
  <c r="T197" i="26"/>
  <c r="T196" i="26" s="1"/>
  <c r="T216" i="26" s="1"/>
  <c r="S137" i="26"/>
  <c r="U204" i="26"/>
  <c r="U242" i="26" s="1"/>
  <c r="U265" i="26" s="1"/>
  <c r="U299" i="26" s="1"/>
  <c r="U97" i="26"/>
  <c r="U96" i="26" s="1"/>
  <c r="U121" i="26"/>
  <c r="U120" i="26" s="1"/>
  <c r="U119" i="26" s="1"/>
  <c r="U308" i="25"/>
  <c r="U415" i="25"/>
  <c r="U387" i="25"/>
  <c r="U470" i="25"/>
  <c r="U424" i="25"/>
  <c r="U393" i="25"/>
  <c r="V184" i="25"/>
  <c r="W50" i="25"/>
  <c r="R412" i="25"/>
  <c r="R411" i="25" s="1"/>
  <c r="R410" i="25" s="1"/>
  <c r="R384" i="25"/>
  <c r="R383" i="25" s="1"/>
  <c r="R382" i="25" s="1"/>
  <c r="R295" i="25"/>
  <c r="R294" i="25" s="1"/>
  <c r="V178" i="25"/>
  <c r="W44" i="25"/>
  <c r="V65" i="25"/>
  <c r="V100" i="25" s="1"/>
  <c r="V123" i="25" s="1"/>
  <c r="U166" i="25"/>
  <c r="U69" i="25"/>
  <c r="U68" i="25" s="1"/>
  <c r="W147" i="25"/>
  <c r="X21" i="25"/>
  <c r="W20" i="25"/>
  <c r="W19" i="25" s="1"/>
  <c r="W186" i="25"/>
  <c r="X52" i="25"/>
  <c r="U98" i="25"/>
  <c r="U62" i="25"/>
  <c r="U61" i="25" s="1"/>
  <c r="U78" i="25" s="1"/>
  <c r="W154" i="25"/>
  <c r="X24" i="25"/>
  <c r="U471" i="25"/>
  <c r="U425" i="25"/>
  <c r="U394" i="25"/>
  <c r="V149" i="25"/>
  <c r="V85" i="25"/>
  <c r="V84" i="25" s="1"/>
  <c r="W22" i="25"/>
  <c r="V64" i="25"/>
  <c r="V99" i="25" s="1"/>
  <c r="V122" i="25" s="1"/>
  <c r="U182" i="25"/>
  <c r="U181" i="25" s="1"/>
  <c r="U129" i="25"/>
  <c r="V20" i="25"/>
  <c r="V19" i="25" s="1"/>
  <c r="V36" i="25" s="1"/>
  <c r="U60" i="25"/>
  <c r="U83" i="25" s="1"/>
  <c r="U95" i="25" s="1"/>
  <c r="U118" i="25" s="1"/>
  <c r="V39" i="25"/>
  <c r="V153" i="25"/>
  <c r="V203" i="25" s="1"/>
  <c r="V241" i="25" s="1"/>
  <c r="V264" i="25" s="1"/>
  <c r="V298" i="25" s="1"/>
  <c r="W23" i="25"/>
  <c r="Y174" i="25"/>
  <c r="Y224" i="25" s="1"/>
  <c r="Y86" i="25"/>
  <c r="Z43" i="25"/>
  <c r="U171" i="25"/>
  <c r="U170" i="25" s="1"/>
  <c r="U191" i="25" s="1"/>
  <c r="U59" i="25"/>
  <c r="U82" i="25" s="1"/>
  <c r="U94" i="25" s="1"/>
  <c r="U117" i="25" s="1"/>
  <c r="V38" i="25"/>
  <c r="U195" i="25"/>
  <c r="U221" i="25" s="1"/>
  <c r="U235" i="25" s="1"/>
  <c r="U259" i="25" s="1"/>
  <c r="U293" i="25" s="1"/>
  <c r="U381" i="25" s="1"/>
  <c r="U409" i="25" s="1"/>
  <c r="U449" i="25" s="1"/>
  <c r="V169" i="25"/>
  <c r="U223" i="25"/>
  <c r="U222" i="25" s="1"/>
  <c r="U230" i="25" s="1"/>
  <c r="U200" i="25"/>
  <c r="U239" i="25" s="1"/>
  <c r="U263" i="25" s="1"/>
  <c r="U297" i="25" s="1"/>
  <c r="W160" i="25"/>
  <c r="W88" i="25"/>
  <c r="X30" i="25"/>
  <c r="V146" i="25"/>
  <c r="V145" i="25" s="1"/>
  <c r="W158" i="25"/>
  <c r="W70" i="25"/>
  <c r="X28" i="25"/>
  <c r="V48" i="25"/>
  <c r="V47" i="25" s="1"/>
  <c r="U203" i="25"/>
  <c r="U241" i="25" s="1"/>
  <c r="U264" i="25" s="1"/>
  <c r="U298" i="25" s="1"/>
  <c r="W190" i="25"/>
  <c r="W215" i="25" s="1"/>
  <c r="W253" i="25" s="1"/>
  <c r="W274" i="25" s="1"/>
  <c r="W309" i="25" s="1"/>
  <c r="X56" i="25"/>
  <c r="W77" i="25"/>
  <c r="W112" i="25" s="1"/>
  <c r="W134" i="25" s="1"/>
  <c r="V185" i="25"/>
  <c r="V229" i="25" s="1"/>
  <c r="W51" i="25"/>
  <c r="W72" i="25" s="1"/>
  <c r="W107" i="25" s="1"/>
  <c r="V89" i="25"/>
  <c r="U210" i="25"/>
  <c r="S262" i="25"/>
  <c r="S237" i="25"/>
  <c r="S236" i="25" s="1"/>
  <c r="S254" i="25" s="1"/>
  <c r="Y165" i="25"/>
  <c r="Z35" i="25"/>
  <c r="W183" i="25"/>
  <c r="X49" i="25"/>
  <c r="U473" i="25"/>
  <c r="U427" i="25"/>
  <c r="U396" i="25"/>
  <c r="V473" i="25"/>
  <c r="V427" i="25"/>
  <c r="V396" i="25"/>
  <c r="V168" i="25"/>
  <c r="U194" i="25"/>
  <c r="U220" i="25" s="1"/>
  <c r="U234" i="25" s="1"/>
  <c r="U258" i="25" s="1"/>
  <c r="U292" i="25" s="1"/>
  <c r="U380" i="25" s="1"/>
  <c r="U408" i="25" s="1"/>
  <c r="U448" i="25" s="1"/>
  <c r="Q412" i="25"/>
  <c r="Q411" i="25" s="1"/>
  <c r="Q410" i="25" s="1"/>
  <c r="Q440" i="25" s="1"/>
  <c r="Q295" i="25"/>
  <c r="Q294" i="25" s="1"/>
  <c r="Q321" i="25" s="1"/>
  <c r="Q384" i="25"/>
  <c r="Q383" i="25" s="1"/>
  <c r="Q382" i="25" s="1"/>
  <c r="Q404" i="25" s="1"/>
  <c r="V189" i="25"/>
  <c r="W55" i="25"/>
  <c r="U246" i="25"/>
  <c r="U207" i="25"/>
  <c r="U206" i="25" s="1"/>
  <c r="V87" i="25"/>
  <c r="W164" i="25"/>
  <c r="W76" i="25"/>
  <c r="W111" i="25" s="1"/>
  <c r="W133" i="25" s="1"/>
  <c r="X34" i="25"/>
  <c r="V105" i="25"/>
  <c r="U414" i="25"/>
  <c r="U386" i="25"/>
  <c r="O441" i="25"/>
  <c r="N442" i="25"/>
  <c r="W155" i="25"/>
  <c r="X25" i="25"/>
  <c r="W71" i="25"/>
  <c r="W159" i="25"/>
  <c r="X29" i="25"/>
  <c r="S304" i="25"/>
  <c r="S268" i="25"/>
  <c r="S267" i="25" s="1"/>
  <c r="V210" i="25"/>
  <c r="V228" i="25"/>
  <c r="V227" i="25" s="1"/>
  <c r="V248" i="25" s="1"/>
  <c r="V76" i="25"/>
  <c r="V111" i="25" s="1"/>
  <c r="V133" i="25" s="1"/>
  <c r="V208" i="25"/>
  <c r="V157" i="25"/>
  <c r="V156" i="25" s="1"/>
  <c r="T238" i="25"/>
  <c r="T197" i="25"/>
  <c r="T196" i="25" s="1"/>
  <c r="T216" i="25" s="1"/>
  <c r="T472" i="25"/>
  <c r="T426" i="25"/>
  <c r="T395" i="25"/>
  <c r="U106" i="25"/>
  <c r="U130" i="25" s="1"/>
  <c r="U305" i="25" s="1"/>
  <c r="V71" i="25"/>
  <c r="V106" i="25" s="1"/>
  <c r="V130" i="25" s="1"/>
  <c r="T469" i="25"/>
  <c r="T423" i="25"/>
  <c r="T392" i="25"/>
  <c r="V40" i="25"/>
  <c r="V57" i="25" s="1"/>
  <c r="W41" i="25"/>
  <c r="T269" i="25"/>
  <c r="T245" i="25"/>
  <c r="T244" i="25" s="1"/>
  <c r="R468" i="25"/>
  <c r="R467" i="25" s="1"/>
  <c r="R485" i="25" s="1"/>
  <c r="R422" i="25"/>
  <c r="R421" i="25" s="1"/>
  <c r="R420" i="25" s="1"/>
  <c r="R391" i="25"/>
  <c r="R390" i="25" s="1"/>
  <c r="R389" i="25" s="1"/>
  <c r="R303" i="25"/>
  <c r="R302" i="25" s="1"/>
  <c r="V187" i="25"/>
  <c r="V182" i="25" s="1"/>
  <c r="V181" i="25" s="1"/>
  <c r="W53" i="25"/>
  <c r="V214" i="25"/>
  <c r="V252" i="25" s="1"/>
  <c r="V273" i="25" s="1"/>
  <c r="W163" i="25"/>
  <c r="X33" i="25"/>
  <c r="V179" i="25"/>
  <c r="V204" i="25" s="1"/>
  <c r="V242" i="25" s="1"/>
  <c r="V265" i="25" s="1"/>
  <c r="V299" i="25" s="1"/>
  <c r="V66" i="25"/>
  <c r="V101" i="25" s="1"/>
  <c r="V124" i="25" s="1"/>
  <c r="W45" i="25"/>
  <c r="Z462" i="25"/>
  <c r="Z450" i="25" s="1"/>
  <c r="AA463" i="25"/>
  <c r="V161" i="25"/>
  <c r="V211" i="25" s="1"/>
  <c r="V249" i="25" s="1"/>
  <c r="V73" i="25"/>
  <c r="V108" i="25" s="1"/>
  <c r="W31" i="25"/>
  <c r="T97" i="25"/>
  <c r="T96" i="25" s="1"/>
  <c r="T113" i="25" s="1"/>
  <c r="T121" i="25"/>
  <c r="T120" i="25" s="1"/>
  <c r="T119" i="25" s="1"/>
  <c r="T137" i="25" s="1"/>
  <c r="T413" i="25"/>
  <c r="T385" i="25"/>
  <c r="V180" i="25"/>
  <c r="V205" i="25" s="1"/>
  <c r="V243" i="25" s="1"/>
  <c r="V266" i="25" s="1"/>
  <c r="V300" i="25" s="1"/>
  <c r="W46" i="25"/>
  <c r="V67" i="25"/>
  <c r="V102" i="25" s="1"/>
  <c r="V125" i="25" s="1"/>
  <c r="V209" i="25"/>
  <c r="V247" i="25" s="1"/>
  <c r="V270" i="25" s="1"/>
  <c r="V305" i="25" s="1"/>
  <c r="U238" i="25"/>
  <c r="U197" i="25"/>
  <c r="U196" i="25" s="1"/>
  <c r="U216" i="25" s="1"/>
  <c r="V188" i="25"/>
  <c r="V213" i="25" s="1"/>
  <c r="V251" i="25" s="1"/>
  <c r="V272" i="25" s="1"/>
  <c r="V307" i="25" s="1"/>
  <c r="W54" i="25"/>
  <c r="V75" i="25"/>
  <c r="V110" i="25" s="1"/>
  <c r="V132" i="25" s="1"/>
  <c r="W162" i="25"/>
  <c r="X32" i="25"/>
  <c r="V172" i="25"/>
  <c r="V171" i="25" s="1"/>
  <c r="V170" i="25" s="1"/>
  <c r="V63" i="25"/>
  <c r="W42" i="25"/>
  <c r="U473" i="24"/>
  <c r="U427" i="24"/>
  <c r="U396" i="24"/>
  <c r="R468" i="24"/>
  <c r="R467" i="24" s="1"/>
  <c r="R485" i="24" s="1"/>
  <c r="R422" i="24"/>
  <c r="R421" i="24" s="1"/>
  <c r="R420" i="24" s="1"/>
  <c r="R391" i="24"/>
  <c r="R390" i="24" s="1"/>
  <c r="R389" i="24" s="1"/>
  <c r="R303" i="24"/>
  <c r="R302" i="24" s="1"/>
  <c r="U227" i="24"/>
  <c r="U248" i="24" s="1"/>
  <c r="V189" i="24"/>
  <c r="W55" i="24"/>
  <c r="V214" i="24"/>
  <c r="V252" i="24" s="1"/>
  <c r="V273" i="24" s="1"/>
  <c r="U157" i="24"/>
  <c r="U156" i="24" s="1"/>
  <c r="U194" i="24"/>
  <c r="U220" i="24" s="1"/>
  <c r="U234" i="24" s="1"/>
  <c r="U258" i="24" s="1"/>
  <c r="U292" i="24" s="1"/>
  <c r="U380" i="24" s="1"/>
  <c r="U408" i="24" s="1"/>
  <c r="U448" i="24" s="1"/>
  <c r="V168" i="24"/>
  <c r="X38" i="24"/>
  <c r="W59" i="24"/>
  <c r="W82" i="24" s="1"/>
  <c r="W94" i="24" s="1"/>
  <c r="W117" i="24" s="1"/>
  <c r="V184" i="24"/>
  <c r="W50" i="24"/>
  <c r="V48" i="24"/>
  <c r="V47" i="24" s="1"/>
  <c r="U470" i="24"/>
  <c r="U424" i="24"/>
  <c r="U393" i="24"/>
  <c r="V198" i="24"/>
  <c r="U308" i="24"/>
  <c r="U246" i="24"/>
  <c r="W160" i="24"/>
  <c r="W88" i="24"/>
  <c r="X30" i="24"/>
  <c r="T413" i="24"/>
  <c r="T385" i="24"/>
  <c r="U182" i="24"/>
  <c r="U181" i="24" s="1"/>
  <c r="T472" i="24"/>
  <c r="T426" i="24"/>
  <c r="T395" i="24"/>
  <c r="V149" i="24"/>
  <c r="V85" i="24"/>
  <c r="V84" i="24" s="1"/>
  <c r="V90" i="24" s="1"/>
  <c r="W22" i="24"/>
  <c r="X179" i="24"/>
  <c r="Y45" i="24"/>
  <c r="U60" i="24"/>
  <c r="U83" i="24" s="1"/>
  <c r="U95" i="24" s="1"/>
  <c r="U118" i="24" s="1"/>
  <c r="V39" i="24"/>
  <c r="W162" i="24"/>
  <c r="W212" i="24" s="1"/>
  <c r="W250" i="24" s="1"/>
  <c r="W271" i="24" s="1"/>
  <c r="W306" i="24" s="1"/>
  <c r="W74" i="24"/>
  <c r="W109" i="24" s="1"/>
  <c r="W131" i="24" s="1"/>
  <c r="X32" i="24"/>
  <c r="V185" i="24"/>
  <c r="V229" i="24" s="1"/>
  <c r="V89" i="24"/>
  <c r="W51" i="24"/>
  <c r="Y201" i="24"/>
  <c r="Z240" i="24"/>
  <c r="X183" i="24"/>
  <c r="Y49" i="24"/>
  <c r="V87" i="24"/>
  <c r="T469" i="24"/>
  <c r="T423" i="24"/>
  <c r="T392" i="24"/>
  <c r="S254" i="24"/>
  <c r="S304" i="24"/>
  <c r="S268" i="24"/>
  <c r="S267" i="24" s="1"/>
  <c r="T197" i="24"/>
  <c r="T196" i="24" s="1"/>
  <c r="T216" i="24" s="1"/>
  <c r="U40" i="24"/>
  <c r="U57" i="24" s="1"/>
  <c r="V41" i="24"/>
  <c r="U90" i="24"/>
  <c r="Y240" i="24"/>
  <c r="V72" i="24"/>
  <c r="V107" i="24" s="1"/>
  <c r="Z188" i="24"/>
  <c r="AA54" i="24"/>
  <c r="S296" i="24"/>
  <c r="S261" i="24"/>
  <c r="S260" i="24" s="1"/>
  <c r="U129" i="24"/>
  <c r="U128" i="24" s="1"/>
  <c r="U127" i="24" s="1"/>
  <c r="U104" i="24"/>
  <c r="U103" i="24" s="1"/>
  <c r="T262" i="24"/>
  <c r="T237" i="24"/>
  <c r="T236" i="24" s="1"/>
  <c r="U223" i="24"/>
  <c r="U222" i="24" s="1"/>
  <c r="U230" i="24" s="1"/>
  <c r="U200" i="24"/>
  <c r="U239" i="24" s="1"/>
  <c r="U263" i="24" s="1"/>
  <c r="U297" i="24" s="1"/>
  <c r="Z462" i="24"/>
  <c r="Z450" i="24" s="1"/>
  <c r="AA463" i="24"/>
  <c r="O441" i="24"/>
  <c r="N442" i="24"/>
  <c r="V470" i="24"/>
  <c r="V424" i="24"/>
  <c r="V393" i="24"/>
  <c r="R286" i="24"/>
  <c r="U97" i="24"/>
  <c r="U96" i="24" s="1"/>
  <c r="U121" i="24"/>
  <c r="U120" i="24" s="1"/>
  <c r="U119" i="24" s="1"/>
  <c r="V155" i="24"/>
  <c r="W25" i="24"/>
  <c r="V228" i="24"/>
  <c r="V227" i="24" s="1"/>
  <c r="V248" i="24" s="1"/>
  <c r="V210" i="24"/>
  <c r="W158" i="24"/>
  <c r="W70" i="24"/>
  <c r="X28" i="24"/>
  <c r="U69" i="24"/>
  <c r="U68" i="24" s="1"/>
  <c r="U78" i="24" s="1"/>
  <c r="V180" i="24"/>
  <c r="W46" i="24"/>
  <c r="V67" i="24"/>
  <c r="V102" i="24" s="1"/>
  <c r="V125" i="24" s="1"/>
  <c r="V178" i="24"/>
  <c r="V171" i="24" s="1"/>
  <c r="V170" i="24" s="1"/>
  <c r="W44" i="24"/>
  <c r="V65" i="24"/>
  <c r="V100" i="24" s="1"/>
  <c r="V123" i="24" s="1"/>
  <c r="W154" i="24"/>
  <c r="W204" i="24" s="1"/>
  <c r="W242" i="24" s="1"/>
  <c r="W265" i="24" s="1"/>
  <c r="W299" i="24" s="1"/>
  <c r="X24" i="24"/>
  <c r="W163" i="24"/>
  <c r="W213" i="24" s="1"/>
  <c r="W251" i="24" s="1"/>
  <c r="W272" i="24" s="1"/>
  <c r="W307" i="24" s="1"/>
  <c r="W75" i="24"/>
  <c r="W110" i="24" s="1"/>
  <c r="W132" i="24" s="1"/>
  <c r="X33" i="24"/>
  <c r="U471" i="24"/>
  <c r="U425" i="24"/>
  <c r="U394" i="24"/>
  <c r="U191" i="24"/>
  <c r="V186" i="24"/>
  <c r="W52" i="24"/>
  <c r="Q321" i="24"/>
  <c r="R412" i="24"/>
  <c r="R411" i="24" s="1"/>
  <c r="R410" i="24" s="1"/>
  <c r="R440" i="24" s="1"/>
  <c r="R384" i="24"/>
  <c r="R383" i="24" s="1"/>
  <c r="R382" i="24" s="1"/>
  <c r="R404" i="24" s="1"/>
  <c r="R295" i="24"/>
  <c r="R294" i="24" s="1"/>
  <c r="R321" i="24" s="1"/>
  <c r="U415" i="24"/>
  <c r="U387" i="24"/>
  <c r="V190" i="24"/>
  <c r="V215" i="24" s="1"/>
  <c r="V253" i="24" s="1"/>
  <c r="V274" i="24" s="1"/>
  <c r="V309" i="24" s="1"/>
  <c r="W56" i="24"/>
  <c r="U195" i="24"/>
  <c r="U221" i="24" s="1"/>
  <c r="U235" i="24" s="1"/>
  <c r="U259" i="24" s="1"/>
  <c r="U293" i="24" s="1"/>
  <c r="U381" i="24" s="1"/>
  <c r="U409" i="24" s="1"/>
  <c r="U449" i="24" s="1"/>
  <c r="V169" i="24"/>
  <c r="V153" i="24"/>
  <c r="V203" i="24" s="1"/>
  <c r="V241" i="24" s="1"/>
  <c r="V264" i="24" s="1"/>
  <c r="V298" i="24" s="1"/>
  <c r="W23" i="24"/>
  <c r="T269" i="24"/>
  <c r="T245" i="24"/>
  <c r="T244" i="24" s="1"/>
  <c r="V414" i="24"/>
  <c r="V386" i="24"/>
  <c r="V307" i="24"/>
  <c r="T137" i="24"/>
  <c r="Q404" i="24"/>
  <c r="W164" i="24"/>
  <c r="W76" i="24"/>
  <c r="W111" i="24" s="1"/>
  <c r="W133" i="24" s="1"/>
  <c r="X34" i="24"/>
  <c r="U209" i="24"/>
  <c r="U247" i="24" s="1"/>
  <c r="U270" i="24" s="1"/>
  <c r="U305" i="24" s="1"/>
  <c r="W174" i="24"/>
  <c r="W224" i="24" s="1"/>
  <c r="W86" i="24"/>
  <c r="W64" i="24"/>
  <c r="W99" i="24" s="1"/>
  <c r="W122" i="24" s="1"/>
  <c r="X43" i="24"/>
  <c r="W172" i="24"/>
  <c r="W63" i="24"/>
  <c r="X42" i="24"/>
  <c r="V105" i="24"/>
  <c r="V71" i="24"/>
  <c r="V106" i="24" s="1"/>
  <c r="V130" i="24" s="1"/>
  <c r="U146" i="24"/>
  <c r="U145" i="24" s="1"/>
  <c r="U166" i="24" s="1"/>
  <c r="U203" i="24"/>
  <c r="U241" i="24" s="1"/>
  <c r="U264" i="24" s="1"/>
  <c r="U298" i="24" s="1"/>
  <c r="W147" i="24"/>
  <c r="W20" i="24"/>
  <c r="W19" i="24" s="1"/>
  <c r="X21" i="24"/>
  <c r="W165" i="24"/>
  <c r="X35" i="24"/>
  <c r="W77" i="24"/>
  <c r="W112" i="24" s="1"/>
  <c r="W134" i="24" s="1"/>
  <c r="V161" i="24"/>
  <c r="V73" i="24"/>
  <c r="V108" i="24" s="1"/>
  <c r="W31" i="24"/>
  <c r="W27" i="24" s="1"/>
  <c r="W26" i="24" s="1"/>
  <c r="U210" i="24"/>
  <c r="Q440" i="24"/>
  <c r="V76" i="24"/>
  <c r="V111" i="24" s="1"/>
  <c r="V133" i="24" s="1"/>
  <c r="V64" i="24"/>
  <c r="V99" i="24" s="1"/>
  <c r="V122" i="24" s="1"/>
  <c r="V98" i="24"/>
  <c r="V62" i="24"/>
  <c r="V61" i="24" s="1"/>
  <c r="X187" i="24"/>
  <c r="Y53" i="24"/>
  <c r="V208" i="24"/>
  <c r="V157" i="24"/>
  <c r="V156" i="24" s="1"/>
  <c r="W159" i="24"/>
  <c r="X29" i="24"/>
  <c r="W71" i="24"/>
  <c r="U238" i="24"/>
  <c r="U197" i="24"/>
  <c r="U196" i="24" s="1"/>
  <c r="G17" i="36"/>
  <c r="G10" i="36"/>
  <c r="M74" i="43"/>
  <c r="M109" i="43" s="1"/>
  <c r="M131" i="43" s="1"/>
  <c r="M309" i="43"/>
  <c r="M473" i="43" s="1"/>
  <c r="M47" i="43"/>
  <c r="M204" i="43"/>
  <c r="M242" i="43" s="1"/>
  <c r="M265" i="43" s="1"/>
  <c r="M299" i="43" s="1"/>
  <c r="AD436" i="43"/>
  <c r="G16" i="36"/>
  <c r="F55" i="36"/>
  <c r="G19" i="36"/>
  <c r="F58" i="36"/>
  <c r="M203" i="43"/>
  <c r="M241" i="43" s="1"/>
  <c r="M264" i="43" s="1"/>
  <c r="M298" i="43" s="1"/>
  <c r="M27" i="43"/>
  <c r="M26" i="43" s="1"/>
  <c r="L300" i="43"/>
  <c r="J99" i="43"/>
  <c r="J62" i="43"/>
  <c r="J61" i="43" s="1"/>
  <c r="J78" i="43" s="1"/>
  <c r="K149" i="43"/>
  <c r="K200" i="43" s="1"/>
  <c r="K85" i="43"/>
  <c r="K84" i="43" s="1"/>
  <c r="K90" i="43" s="1"/>
  <c r="L22" i="43"/>
  <c r="K64" i="43"/>
  <c r="K20" i="43"/>
  <c r="K19" i="43" s="1"/>
  <c r="K36" i="43" s="1"/>
  <c r="I122" i="43"/>
  <c r="I120" i="43" s="1"/>
  <c r="I119" i="43" s="1"/>
  <c r="I137" i="43" s="1"/>
  <c r="I97" i="43"/>
  <c r="I96" i="43" s="1"/>
  <c r="I113" i="43" s="1"/>
  <c r="J200" i="43"/>
  <c r="U177" i="43"/>
  <c r="L470" i="43"/>
  <c r="L424" i="43"/>
  <c r="L393" i="43"/>
  <c r="L40" i="43"/>
  <c r="L57" i="43" s="1"/>
  <c r="M41" i="43"/>
  <c r="M105" i="43"/>
  <c r="M163" i="43"/>
  <c r="M213" i="43" s="1"/>
  <c r="M251" i="43" s="1"/>
  <c r="M272" i="43" s="1"/>
  <c r="M75" i="43"/>
  <c r="M110" i="43" s="1"/>
  <c r="M132" i="43" s="1"/>
  <c r="N33" i="43"/>
  <c r="M71" i="43"/>
  <c r="M106" i="43" s="1"/>
  <c r="M130" i="43" s="1"/>
  <c r="N29" i="43"/>
  <c r="M147" i="43"/>
  <c r="H9" i="36" s="1"/>
  <c r="N21" i="43"/>
  <c r="M172" i="43"/>
  <c r="H6" i="36" s="1"/>
  <c r="N42" i="43"/>
  <c r="M63" i="43"/>
  <c r="H412" i="43"/>
  <c r="H384" i="43"/>
  <c r="N162" i="43"/>
  <c r="O32" i="43"/>
  <c r="M208" i="43"/>
  <c r="L414" i="43"/>
  <c r="L386" i="43"/>
  <c r="L198" i="43"/>
  <c r="L98" i="43"/>
  <c r="O164" i="43"/>
  <c r="P34" i="43"/>
  <c r="L307" i="43"/>
  <c r="O188" i="43"/>
  <c r="P54" i="43"/>
  <c r="K471" i="43"/>
  <c r="K425" i="43"/>
  <c r="K394" i="43"/>
  <c r="O180" i="43"/>
  <c r="P46" i="43"/>
  <c r="N60" i="43"/>
  <c r="N83" i="43" s="1"/>
  <c r="N95" i="43" s="1"/>
  <c r="N118" i="43" s="1"/>
  <c r="O39" i="43"/>
  <c r="N161" i="43"/>
  <c r="N211" i="43" s="1"/>
  <c r="N249" i="43" s="1"/>
  <c r="N73" i="43"/>
  <c r="N108" i="43" s="1"/>
  <c r="O31" i="43"/>
  <c r="I296" i="43"/>
  <c r="N183" i="43"/>
  <c r="O49" i="43"/>
  <c r="K121" i="43"/>
  <c r="M187" i="43"/>
  <c r="N53" i="43"/>
  <c r="N179" i="43"/>
  <c r="O45" i="43"/>
  <c r="N66" i="43"/>
  <c r="N101" i="43" s="1"/>
  <c r="N124" i="43" s="1"/>
  <c r="K238" i="43"/>
  <c r="N174" i="43"/>
  <c r="N86" i="43"/>
  <c r="O43" i="43"/>
  <c r="M59" i="43"/>
  <c r="M82" i="43" s="1"/>
  <c r="M94" i="43" s="1"/>
  <c r="M117" i="43" s="1"/>
  <c r="N38" i="43"/>
  <c r="K269" i="43"/>
  <c r="O190" i="43"/>
  <c r="P56" i="43"/>
  <c r="L246" i="43"/>
  <c r="M189" i="43"/>
  <c r="M214" i="43" s="1"/>
  <c r="M252" i="43" s="1"/>
  <c r="M273" i="43" s="1"/>
  <c r="N55" i="43"/>
  <c r="M76" i="43"/>
  <c r="M111" i="43" s="1"/>
  <c r="M133" i="43" s="1"/>
  <c r="J304" i="43"/>
  <c r="O186" i="43"/>
  <c r="P52" i="43"/>
  <c r="M89" i="43"/>
  <c r="M87" i="43" s="1"/>
  <c r="N51" i="43"/>
  <c r="N72" i="43" s="1"/>
  <c r="N107" i="43" s="1"/>
  <c r="O50" i="43"/>
  <c r="M194" i="43"/>
  <c r="M220" i="43" s="1"/>
  <c r="M234" i="43" s="1"/>
  <c r="M258" i="43" s="1"/>
  <c r="M292" i="43" s="1"/>
  <c r="M380" i="43" s="1"/>
  <c r="M408" i="43" s="1"/>
  <c r="M448" i="43" s="1"/>
  <c r="N168" i="43"/>
  <c r="AQ451" i="43"/>
  <c r="N178" i="43"/>
  <c r="O44" i="43"/>
  <c r="N65" i="43"/>
  <c r="N100" i="43" s="1"/>
  <c r="N123" i="43" s="1"/>
  <c r="R463" i="43"/>
  <c r="Q462" i="43"/>
  <c r="K472" i="43"/>
  <c r="K426" i="43"/>
  <c r="K395" i="43"/>
  <c r="L308" i="43"/>
  <c r="L473" i="43"/>
  <c r="L427" i="43"/>
  <c r="L396" i="43"/>
  <c r="J262" i="43"/>
  <c r="N153" i="43"/>
  <c r="O23" i="43"/>
  <c r="N88" i="43"/>
  <c r="O30" i="43"/>
  <c r="M195" i="43"/>
  <c r="M221" i="43" s="1"/>
  <c r="M235" i="43" s="1"/>
  <c r="M259" i="43" s="1"/>
  <c r="M293" i="43" s="1"/>
  <c r="M381" i="43" s="1"/>
  <c r="M409" i="43" s="1"/>
  <c r="M449" i="43" s="1"/>
  <c r="N169" i="43"/>
  <c r="N158" i="43"/>
  <c r="N70" i="43"/>
  <c r="O28" i="43"/>
  <c r="N154" i="43"/>
  <c r="O24" i="43"/>
  <c r="P450" i="43"/>
  <c r="L69" i="43"/>
  <c r="L68" i="43" s="1"/>
  <c r="K415" i="43"/>
  <c r="K387" i="43"/>
  <c r="M155" i="43"/>
  <c r="M205" i="43" s="1"/>
  <c r="M243" i="43" s="1"/>
  <c r="M266" i="43" s="1"/>
  <c r="N25" i="43"/>
  <c r="M67" i="43"/>
  <c r="M102" i="43" s="1"/>
  <c r="M125" i="43" s="1"/>
  <c r="N165" i="43"/>
  <c r="N215" i="43" s="1"/>
  <c r="N253" i="43" s="1"/>
  <c r="N274" i="43" s="1"/>
  <c r="N77" i="43"/>
  <c r="N112" i="43" s="1"/>
  <c r="N134" i="43" s="1"/>
  <c r="O35" i="43"/>
  <c r="I468" i="43"/>
  <c r="I422" i="43"/>
  <c r="I391" i="43"/>
  <c r="L104" i="43"/>
  <c r="L103" i="43" s="1"/>
  <c r="L129" i="43"/>
  <c r="L128" i="43" s="1"/>
  <c r="L127" i="43" s="1"/>
  <c r="L415" i="43"/>
  <c r="L387" i="43"/>
  <c r="H40" i="20"/>
  <c r="H39" i="20"/>
  <c r="H38" i="20"/>
  <c r="I40" i="20"/>
  <c r="I71" i="20" s="1"/>
  <c r="I39" i="20"/>
  <c r="I70" i="20" s="1"/>
  <c r="I38" i="20"/>
  <c r="I69" i="20" s="1"/>
  <c r="I68" i="20" s="1"/>
  <c r="J52" i="20"/>
  <c r="C52" i="20" s="1"/>
  <c r="J53" i="20"/>
  <c r="C53" i="20" s="1"/>
  <c r="J51" i="20"/>
  <c r="H71" i="20"/>
  <c r="C59" i="20"/>
  <c r="H19" i="20"/>
  <c r="H29" i="20" s="1"/>
  <c r="C29" i="20" s="1"/>
  <c r="H27" i="20"/>
  <c r="C27" i="20" s="1"/>
  <c r="G70" i="20"/>
  <c r="H25" i="20"/>
  <c r="C26" i="20"/>
  <c r="G69" i="20"/>
  <c r="C51" i="20"/>
  <c r="D28" i="20"/>
  <c r="K28" i="20"/>
  <c r="K17" i="20"/>
  <c r="J71" i="20"/>
  <c r="I25" i="20"/>
  <c r="J39" i="20"/>
  <c r="J38" i="20"/>
  <c r="J69" i="20" s="1"/>
  <c r="J40" i="20"/>
  <c r="W98" i="35" l="1"/>
  <c r="V194" i="35"/>
  <c r="V220" i="35" s="1"/>
  <c r="V234" i="35" s="1"/>
  <c r="V258" i="35" s="1"/>
  <c r="V292" i="35" s="1"/>
  <c r="V380" i="35" s="1"/>
  <c r="V408" i="35" s="1"/>
  <c r="V448" i="35" s="1"/>
  <c r="W168" i="35"/>
  <c r="Y160" i="35"/>
  <c r="Y88" i="35"/>
  <c r="Z30" i="35"/>
  <c r="R412" i="35"/>
  <c r="R411" i="35" s="1"/>
  <c r="R410" i="35" s="1"/>
  <c r="R440" i="35" s="1"/>
  <c r="R384" i="35"/>
  <c r="R383" i="35" s="1"/>
  <c r="R382" i="35" s="1"/>
  <c r="R404" i="35" s="1"/>
  <c r="R295" i="35"/>
  <c r="R294" i="35" s="1"/>
  <c r="R321" i="35" s="1"/>
  <c r="W163" i="35"/>
  <c r="W75" i="35"/>
  <c r="W110" i="35" s="1"/>
  <c r="W132" i="35" s="1"/>
  <c r="X33" i="35"/>
  <c r="U472" i="35"/>
  <c r="U426" i="35"/>
  <c r="U395" i="35"/>
  <c r="W185" i="35"/>
  <c r="W89" i="35"/>
  <c r="W87" i="35" s="1"/>
  <c r="X51" i="35"/>
  <c r="W72" i="35"/>
  <c r="W107" i="35" s="1"/>
  <c r="T245" i="35"/>
  <c r="T244" i="35" s="1"/>
  <c r="T469" i="35"/>
  <c r="T423" i="35"/>
  <c r="T392" i="35"/>
  <c r="V60" i="35"/>
  <c r="V83" i="35" s="1"/>
  <c r="V95" i="35" s="1"/>
  <c r="V118" i="35" s="1"/>
  <c r="W39" i="35"/>
  <c r="W154" i="35"/>
  <c r="X24" i="35"/>
  <c r="U473" i="35"/>
  <c r="U427" i="35"/>
  <c r="U396" i="35"/>
  <c r="T304" i="35"/>
  <c r="T268" i="35"/>
  <c r="T267" i="35" s="1"/>
  <c r="S304" i="35"/>
  <c r="S268" i="35"/>
  <c r="S267" i="35" s="1"/>
  <c r="W187" i="35"/>
  <c r="W212" i="35" s="1"/>
  <c r="W250" i="35" s="1"/>
  <c r="W271" i="35" s="1"/>
  <c r="X53" i="35"/>
  <c r="W74" i="35"/>
  <c r="W109" i="35" s="1"/>
  <c r="W131" i="35" s="1"/>
  <c r="U413" i="35"/>
  <c r="U385" i="35"/>
  <c r="X155" i="35"/>
  <c r="Y25" i="35"/>
  <c r="W178" i="35"/>
  <c r="X44" i="35"/>
  <c r="W65" i="35"/>
  <c r="W100" i="35" s="1"/>
  <c r="W123" i="35" s="1"/>
  <c r="V204" i="35"/>
  <c r="V242" i="35" s="1"/>
  <c r="V265" i="35" s="1"/>
  <c r="V299" i="35" s="1"/>
  <c r="V213" i="35"/>
  <c r="V251" i="35" s="1"/>
  <c r="V272" i="35" s="1"/>
  <c r="V307" i="35" s="1"/>
  <c r="V229" i="35"/>
  <c r="V227" i="35" s="1"/>
  <c r="V248" i="35" s="1"/>
  <c r="V210" i="35"/>
  <c r="U470" i="35"/>
  <c r="U424" i="35"/>
  <c r="U393" i="35"/>
  <c r="W174" i="35"/>
  <c r="W224" i="35" s="1"/>
  <c r="W86" i="35"/>
  <c r="W64" i="35"/>
  <c r="W99" i="35" s="1"/>
  <c r="W122" i="35" s="1"/>
  <c r="X43" i="35"/>
  <c r="V306" i="35"/>
  <c r="V246" i="35"/>
  <c r="Y162" i="35"/>
  <c r="Z32" i="35"/>
  <c r="W179" i="35"/>
  <c r="X45" i="35"/>
  <c r="W66" i="35"/>
  <c r="W101" i="35" s="1"/>
  <c r="W124" i="35" s="1"/>
  <c r="W180" i="35"/>
  <c r="W205" i="35" s="1"/>
  <c r="W243" i="35" s="1"/>
  <c r="W266" i="35" s="1"/>
  <c r="W300" i="35" s="1"/>
  <c r="X46" i="35"/>
  <c r="W67" i="35"/>
  <c r="W102" i="35" s="1"/>
  <c r="W125" i="35" s="1"/>
  <c r="U78" i="35"/>
  <c r="W27" i="35"/>
  <c r="W26" i="35" s="1"/>
  <c r="X228" i="35"/>
  <c r="W59" i="35"/>
  <c r="W82" i="35" s="1"/>
  <c r="W94" i="35" s="1"/>
  <c r="W117" i="35" s="1"/>
  <c r="X38" i="35"/>
  <c r="W186" i="35"/>
  <c r="X52" i="35"/>
  <c r="U247" i="35"/>
  <c r="U270" i="35" s="1"/>
  <c r="U305" i="35" s="1"/>
  <c r="Y41" i="35"/>
  <c r="X40" i="35"/>
  <c r="W190" i="35"/>
  <c r="X56" i="35"/>
  <c r="V98" i="35"/>
  <c r="V62" i="35"/>
  <c r="V61" i="35" s="1"/>
  <c r="U191" i="35"/>
  <c r="W147" i="35"/>
  <c r="X21" i="35"/>
  <c r="W20" i="35"/>
  <c r="W19" i="35" s="1"/>
  <c r="W36" i="35" s="1"/>
  <c r="X158" i="35"/>
  <c r="Y28" i="35"/>
  <c r="X27" i="35"/>
  <c r="W149" i="35"/>
  <c r="W85" i="35"/>
  <c r="W84" i="35" s="1"/>
  <c r="W90" i="35" s="1"/>
  <c r="X22" i="35"/>
  <c r="T262" i="35"/>
  <c r="T237" i="35"/>
  <c r="T236" i="35" s="1"/>
  <c r="T254" i="35" s="1"/>
  <c r="W40" i="35"/>
  <c r="X159" i="35"/>
  <c r="Y29" i="35"/>
  <c r="X71" i="35"/>
  <c r="W153" i="35"/>
  <c r="W203" i="35" s="1"/>
  <c r="W241" i="35" s="1"/>
  <c r="W264" i="35" s="1"/>
  <c r="W298" i="35" s="1"/>
  <c r="X23" i="35"/>
  <c r="W105" i="35"/>
  <c r="W69" i="35"/>
  <c r="W68" i="35" s="1"/>
  <c r="W161" i="35"/>
  <c r="W211" i="35" s="1"/>
  <c r="W249" i="35" s="1"/>
  <c r="W73" i="35"/>
  <c r="W108" i="35" s="1"/>
  <c r="X31" i="35"/>
  <c r="W165" i="35"/>
  <c r="W215" i="35" s="1"/>
  <c r="W253" i="35" s="1"/>
  <c r="W274" i="35" s="1"/>
  <c r="W309" i="35" s="1"/>
  <c r="W77" i="35"/>
  <c r="W112" i="35" s="1"/>
  <c r="W134" i="35" s="1"/>
  <c r="X35" i="35"/>
  <c r="W184" i="35"/>
  <c r="X50" i="35"/>
  <c r="W71" i="35"/>
  <c r="W106" i="35" s="1"/>
  <c r="W130" i="35" s="1"/>
  <c r="U128" i="35"/>
  <c r="U127" i="35" s="1"/>
  <c r="U137" i="35" s="1"/>
  <c r="S296" i="35"/>
  <c r="S261" i="35"/>
  <c r="S260" i="35" s="1"/>
  <c r="S286" i="35" s="1"/>
  <c r="U197" i="35"/>
  <c r="U196" i="35" s="1"/>
  <c r="U216" i="35" s="1"/>
  <c r="U238" i="35"/>
  <c r="V415" i="35"/>
  <c r="V387" i="35"/>
  <c r="U269" i="35"/>
  <c r="U245" i="35"/>
  <c r="U244" i="35" s="1"/>
  <c r="W195" i="35"/>
  <c r="W221" i="35" s="1"/>
  <c r="W235" i="35" s="1"/>
  <c r="W259" i="35" s="1"/>
  <c r="W293" i="35" s="1"/>
  <c r="W381" i="35" s="1"/>
  <c r="W409" i="35" s="1"/>
  <c r="W449" i="35" s="1"/>
  <c r="X169" i="35"/>
  <c r="V198" i="35"/>
  <c r="V146" i="35"/>
  <c r="V145" i="35" s="1"/>
  <c r="V166" i="35" s="1"/>
  <c r="U471" i="35"/>
  <c r="U425" i="35"/>
  <c r="U394" i="35"/>
  <c r="W208" i="35"/>
  <c r="W157" i="35"/>
  <c r="W156" i="35" s="1"/>
  <c r="V223" i="35"/>
  <c r="V222" i="35" s="1"/>
  <c r="V230" i="35" s="1"/>
  <c r="V200" i="35"/>
  <c r="V239" i="35" s="1"/>
  <c r="V263" i="35" s="1"/>
  <c r="V297" i="35" s="1"/>
  <c r="V247" i="35"/>
  <c r="V270" i="35" s="1"/>
  <c r="V305" i="35" s="1"/>
  <c r="W189" i="35"/>
  <c r="W214" i="35" s="1"/>
  <c r="W252" i="35" s="1"/>
  <c r="W273" i="35" s="1"/>
  <c r="X55" i="35"/>
  <c r="W76" i="35"/>
  <c r="W111" i="35" s="1"/>
  <c r="W133" i="35" s="1"/>
  <c r="W209" i="35"/>
  <c r="U104" i="35"/>
  <c r="U103" i="35" s="1"/>
  <c r="U113" i="35" s="1"/>
  <c r="Y164" i="35"/>
  <c r="Z34" i="35"/>
  <c r="X172" i="35"/>
  <c r="X63" i="35"/>
  <c r="Y42" i="35"/>
  <c r="V105" i="35"/>
  <c r="V69" i="35"/>
  <c r="V68" i="35" s="1"/>
  <c r="W188" i="35"/>
  <c r="X54" i="35"/>
  <c r="W183" i="35"/>
  <c r="X49" i="35"/>
  <c r="X70" i="35" s="1"/>
  <c r="W48" i="35"/>
  <c r="W47" i="35" s="1"/>
  <c r="V211" i="35"/>
  <c r="V249" i="35" s="1"/>
  <c r="V308" i="35"/>
  <c r="P441" i="35"/>
  <c r="O442" i="35"/>
  <c r="V309" i="35"/>
  <c r="AA462" i="35"/>
  <c r="AA450" i="35" s="1"/>
  <c r="AB463" i="35"/>
  <c r="W308" i="34"/>
  <c r="T262" i="34"/>
  <c r="T237" i="34"/>
  <c r="T236" i="34" s="1"/>
  <c r="U129" i="34"/>
  <c r="U128" i="34" s="1"/>
  <c r="U127" i="34" s="1"/>
  <c r="U104" i="34"/>
  <c r="U103" i="34" s="1"/>
  <c r="X160" i="34"/>
  <c r="X72" i="34"/>
  <c r="X107" i="34" s="1"/>
  <c r="X88" i="34"/>
  <c r="X87" i="34" s="1"/>
  <c r="Y30" i="34"/>
  <c r="V69" i="34"/>
  <c r="V68" i="34" s="1"/>
  <c r="V105" i="34"/>
  <c r="V57" i="34"/>
  <c r="X180" i="34"/>
  <c r="Y46" i="34"/>
  <c r="U121" i="34"/>
  <c r="U120" i="34" s="1"/>
  <c r="U119" i="34" s="1"/>
  <c r="U137" i="34" s="1"/>
  <c r="U97" i="34"/>
  <c r="U96" i="34" s="1"/>
  <c r="U113" i="34" s="1"/>
  <c r="Y38" i="34"/>
  <c r="X59" i="34"/>
  <c r="X82" i="34" s="1"/>
  <c r="X94" i="34" s="1"/>
  <c r="X117" i="34" s="1"/>
  <c r="V208" i="34"/>
  <c r="V157" i="34"/>
  <c r="V156" i="34" s="1"/>
  <c r="V307" i="34"/>
  <c r="V195" i="34"/>
  <c r="V221" i="34" s="1"/>
  <c r="V235" i="34" s="1"/>
  <c r="V259" i="34" s="1"/>
  <c r="V293" i="34" s="1"/>
  <c r="V381" i="34" s="1"/>
  <c r="V409" i="34" s="1"/>
  <c r="V449" i="34" s="1"/>
  <c r="W169" i="34"/>
  <c r="U238" i="34"/>
  <c r="U197" i="34"/>
  <c r="U196" i="34" s="1"/>
  <c r="W190" i="34"/>
  <c r="W215" i="34" s="1"/>
  <c r="W253" i="34" s="1"/>
  <c r="W274" i="34" s="1"/>
  <c r="X56" i="34"/>
  <c r="W77" i="34"/>
  <c r="W112" i="34" s="1"/>
  <c r="W134" i="34" s="1"/>
  <c r="U469" i="34"/>
  <c r="U423" i="34"/>
  <c r="U392" i="34"/>
  <c r="V470" i="34"/>
  <c r="V424" i="34"/>
  <c r="V393" i="34"/>
  <c r="X187" i="34"/>
  <c r="Y53" i="34"/>
  <c r="W154" i="34"/>
  <c r="W204" i="34" s="1"/>
  <c r="W242" i="34" s="1"/>
  <c r="W265" i="34" s="1"/>
  <c r="X24" i="34"/>
  <c r="W155" i="34"/>
  <c r="W205" i="34" s="1"/>
  <c r="W243" i="34" s="1"/>
  <c r="W266" i="34" s="1"/>
  <c r="W300" i="34" s="1"/>
  <c r="X25" i="34"/>
  <c r="X67" i="34" s="1"/>
  <c r="X102" i="34" s="1"/>
  <c r="X125" i="34" s="1"/>
  <c r="Y172" i="34"/>
  <c r="Z42" i="34"/>
  <c r="W186" i="34"/>
  <c r="W211" i="34" s="1"/>
  <c r="W249" i="34" s="1"/>
  <c r="X52" i="34"/>
  <c r="W73" i="34"/>
  <c r="W108" i="34" s="1"/>
  <c r="W413" i="34"/>
  <c r="W385" i="34"/>
  <c r="V309" i="34"/>
  <c r="W153" i="34"/>
  <c r="X23" i="34"/>
  <c r="X188" i="34"/>
  <c r="Y54" i="34"/>
  <c r="W178" i="34"/>
  <c r="W171" i="34" s="1"/>
  <c r="W170" i="34" s="1"/>
  <c r="W65" i="34"/>
  <c r="W100" i="34" s="1"/>
  <c r="W123" i="34" s="1"/>
  <c r="X44" i="34"/>
  <c r="S254" i="34"/>
  <c r="U414" i="34"/>
  <c r="U386" i="34"/>
  <c r="V472" i="34"/>
  <c r="V426" i="34"/>
  <c r="V395" i="34"/>
  <c r="V414" i="34"/>
  <c r="V386" i="34"/>
  <c r="V415" i="34"/>
  <c r="V387" i="34"/>
  <c r="W228" i="34"/>
  <c r="W227" i="34" s="1"/>
  <c r="W248" i="34" s="1"/>
  <c r="W210" i="34"/>
  <c r="W230" i="34"/>
  <c r="S304" i="34"/>
  <c r="S268" i="34"/>
  <c r="S267" i="34" s="1"/>
  <c r="V203" i="34"/>
  <c r="V241" i="34" s="1"/>
  <c r="V264" i="34" s="1"/>
  <c r="V298" i="34" s="1"/>
  <c r="S296" i="34"/>
  <c r="S261" i="34"/>
  <c r="S260" i="34" s="1"/>
  <c r="U246" i="34"/>
  <c r="U207" i="34"/>
  <c r="U206" i="34" s="1"/>
  <c r="W159" i="34"/>
  <c r="W209" i="34" s="1"/>
  <c r="W247" i="34" s="1"/>
  <c r="W270" i="34" s="1"/>
  <c r="W305" i="34" s="1"/>
  <c r="W71" i="34"/>
  <c r="W106" i="34" s="1"/>
  <c r="W130" i="34" s="1"/>
  <c r="X29" i="34"/>
  <c r="R286" i="34"/>
  <c r="X189" i="34"/>
  <c r="X214" i="34" s="1"/>
  <c r="X252" i="34" s="1"/>
  <c r="X273" i="34" s="1"/>
  <c r="Y55" i="34"/>
  <c r="W60" i="34"/>
  <c r="W83" i="34" s="1"/>
  <c r="W95" i="34" s="1"/>
  <c r="W118" i="34" s="1"/>
  <c r="X39" i="34"/>
  <c r="Z161" i="34"/>
  <c r="AA31" i="34"/>
  <c r="V98" i="34"/>
  <c r="V62" i="34"/>
  <c r="V61" i="34" s="1"/>
  <c r="V78" i="34" s="1"/>
  <c r="Y149" i="34"/>
  <c r="Y85" i="34"/>
  <c r="Y84" i="34" s="1"/>
  <c r="Z22" i="34"/>
  <c r="Y64" i="34"/>
  <c r="Y99" i="34" s="1"/>
  <c r="Y122" i="34" s="1"/>
  <c r="V191" i="34"/>
  <c r="R468" i="34"/>
  <c r="R467" i="34" s="1"/>
  <c r="R485" i="34" s="1"/>
  <c r="R422" i="34"/>
  <c r="R421" i="34" s="1"/>
  <c r="R420" i="34" s="1"/>
  <c r="R391" i="34"/>
  <c r="R390" i="34" s="1"/>
  <c r="R389" i="34" s="1"/>
  <c r="R303" i="34"/>
  <c r="R302" i="34" s="1"/>
  <c r="R412" i="34"/>
  <c r="R411" i="34" s="1"/>
  <c r="R410" i="34" s="1"/>
  <c r="R384" i="34"/>
  <c r="R383" i="34" s="1"/>
  <c r="R382" i="34" s="1"/>
  <c r="R295" i="34"/>
  <c r="R294" i="34" s="1"/>
  <c r="U470" i="34"/>
  <c r="U424" i="34"/>
  <c r="U393" i="34"/>
  <c r="W147" i="34"/>
  <c r="W20" i="34"/>
  <c r="W19" i="34" s="1"/>
  <c r="W36" i="34" s="1"/>
  <c r="X21" i="34"/>
  <c r="W63" i="34"/>
  <c r="X90" i="34"/>
  <c r="P441" i="34"/>
  <c r="O442" i="34"/>
  <c r="V247" i="34"/>
  <c r="V270" i="34" s="1"/>
  <c r="V305" i="34" s="1"/>
  <c r="U415" i="34"/>
  <c r="U387" i="34"/>
  <c r="X184" i="34"/>
  <c r="Y50" i="34"/>
  <c r="W158" i="34"/>
  <c r="W70" i="34"/>
  <c r="W27" i="34"/>
  <c r="W26" i="34" s="1"/>
  <c r="X28" i="34"/>
  <c r="AA165" i="34"/>
  <c r="AB35" i="34"/>
  <c r="X179" i="34"/>
  <c r="X66" i="34"/>
  <c r="X101" i="34" s="1"/>
  <c r="X124" i="34" s="1"/>
  <c r="Y45" i="34"/>
  <c r="V194" i="34"/>
  <c r="V220" i="34" s="1"/>
  <c r="V234" i="34" s="1"/>
  <c r="V258" i="34" s="1"/>
  <c r="V292" i="34" s="1"/>
  <c r="V380" i="34" s="1"/>
  <c r="V408" i="34" s="1"/>
  <c r="V448" i="34" s="1"/>
  <c r="W168" i="34"/>
  <c r="Y185" i="34"/>
  <c r="Y229" i="34" s="1"/>
  <c r="Y89" i="34"/>
  <c r="Z51" i="34"/>
  <c r="V36" i="34"/>
  <c r="X223" i="34"/>
  <c r="X222" i="34" s="1"/>
  <c r="X200" i="34"/>
  <c r="X239" i="34" s="1"/>
  <c r="X263" i="34" s="1"/>
  <c r="X297" i="34" s="1"/>
  <c r="AA174" i="34"/>
  <c r="AA224" i="34" s="1"/>
  <c r="AA86" i="34"/>
  <c r="AB43" i="34"/>
  <c r="Y164" i="34"/>
  <c r="Y76" i="34"/>
  <c r="Y111" i="34" s="1"/>
  <c r="Y133" i="34" s="1"/>
  <c r="Z34" i="34"/>
  <c r="AA462" i="34"/>
  <c r="AA450" i="34" s="1"/>
  <c r="AB463" i="34"/>
  <c r="W163" i="34"/>
  <c r="W213" i="34" s="1"/>
  <c r="W251" i="34" s="1"/>
  <c r="W272" i="34" s="1"/>
  <c r="W307" i="34" s="1"/>
  <c r="W75" i="34"/>
  <c r="W110" i="34" s="1"/>
  <c r="W132" i="34" s="1"/>
  <c r="X33" i="34"/>
  <c r="W66" i="34"/>
  <c r="W101" i="34" s="1"/>
  <c r="W124" i="34" s="1"/>
  <c r="X183" i="34"/>
  <c r="X48" i="34"/>
  <c r="X47" i="34" s="1"/>
  <c r="Y49" i="34"/>
  <c r="W40" i="34"/>
  <c r="W57" i="34" s="1"/>
  <c r="X41" i="34"/>
  <c r="T269" i="34"/>
  <c r="T245" i="34"/>
  <c r="T244" i="34" s="1"/>
  <c r="V198" i="34"/>
  <c r="V146" i="34"/>
  <c r="V145" i="34" s="1"/>
  <c r="V166" i="34" s="1"/>
  <c r="W162" i="34"/>
  <c r="W212" i="34" s="1"/>
  <c r="W250" i="34" s="1"/>
  <c r="W271" i="34" s="1"/>
  <c r="W74" i="34"/>
  <c r="W109" i="34" s="1"/>
  <c r="W131" i="34" s="1"/>
  <c r="X32" i="34"/>
  <c r="X76" i="34"/>
  <c r="X111" i="34" s="1"/>
  <c r="X133" i="34" s="1"/>
  <c r="V308" i="27"/>
  <c r="W190" i="27"/>
  <c r="W215" i="27" s="1"/>
  <c r="W253" i="27" s="1"/>
  <c r="W274" i="27" s="1"/>
  <c r="W309" i="27" s="1"/>
  <c r="X56" i="27"/>
  <c r="W98" i="27"/>
  <c r="W62" i="27"/>
  <c r="W61" i="27" s="1"/>
  <c r="W155" i="27"/>
  <c r="W205" i="27" s="1"/>
  <c r="W243" i="27" s="1"/>
  <c r="W266" i="27" s="1"/>
  <c r="W300" i="27" s="1"/>
  <c r="X25" i="27"/>
  <c r="Y179" i="27"/>
  <c r="Z45" i="27"/>
  <c r="X165" i="27"/>
  <c r="X77" i="27"/>
  <c r="X112" i="27" s="1"/>
  <c r="X134" i="27" s="1"/>
  <c r="Y35" i="27"/>
  <c r="W228" i="27"/>
  <c r="V90" i="27"/>
  <c r="X174" i="27"/>
  <c r="X224" i="27" s="1"/>
  <c r="X86" i="27"/>
  <c r="X64" i="27"/>
  <c r="X99" i="27" s="1"/>
  <c r="X122" i="27" s="1"/>
  <c r="Y43" i="27"/>
  <c r="W208" i="27"/>
  <c r="V205" i="27"/>
  <c r="V243" i="27" s="1"/>
  <c r="V266" i="27" s="1"/>
  <c r="V300" i="27" s="1"/>
  <c r="Y183" i="27"/>
  <c r="Z49" i="27"/>
  <c r="V195" i="27"/>
  <c r="V221" i="27" s="1"/>
  <c r="V235" i="27" s="1"/>
  <c r="V259" i="27" s="1"/>
  <c r="V293" i="27" s="1"/>
  <c r="V381" i="27" s="1"/>
  <c r="V409" i="27" s="1"/>
  <c r="V449" i="27" s="1"/>
  <c r="W169" i="27"/>
  <c r="U471" i="27"/>
  <c r="U425" i="27"/>
  <c r="U394" i="27"/>
  <c r="W71" i="27"/>
  <c r="W106" i="27" s="1"/>
  <c r="W130" i="27" s="1"/>
  <c r="W159" i="27"/>
  <c r="X29" i="27"/>
  <c r="W77" i="27"/>
  <c r="W112" i="27" s="1"/>
  <c r="W134" i="27" s="1"/>
  <c r="V203" i="27"/>
  <c r="V241" i="27" s="1"/>
  <c r="V264" i="27" s="1"/>
  <c r="V298" i="27" s="1"/>
  <c r="Z462" i="27"/>
  <c r="Z450" i="27" s="1"/>
  <c r="AA463" i="27"/>
  <c r="X153" i="27"/>
  <c r="Y23" i="27"/>
  <c r="T304" i="27"/>
  <c r="T268" i="27"/>
  <c r="T267" i="27" s="1"/>
  <c r="O442" i="27"/>
  <c r="P441" i="27"/>
  <c r="U415" i="27"/>
  <c r="U387" i="27"/>
  <c r="X164" i="27"/>
  <c r="X76" i="27"/>
  <c r="X111" i="27" s="1"/>
  <c r="X133" i="27" s="1"/>
  <c r="Y34" i="27"/>
  <c r="U472" i="27"/>
  <c r="U426" i="27"/>
  <c r="U395" i="27"/>
  <c r="W186" i="27"/>
  <c r="X52" i="27"/>
  <c r="V246" i="27"/>
  <c r="V207" i="27"/>
  <c r="V206" i="27" s="1"/>
  <c r="V473" i="27"/>
  <c r="V427" i="27"/>
  <c r="V396" i="27"/>
  <c r="V413" i="27"/>
  <c r="V385" i="27"/>
  <c r="X38" i="27"/>
  <c r="W59" i="27"/>
  <c r="W82" i="27" s="1"/>
  <c r="W94" i="27" s="1"/>
  <c r="W117" i="27" s="1"/>
  <c r="W203" i="27"/>
  <c r="W241" i="27" s="1"/>
  <c r="W264" i="27" s="1"/>
  <c r="W298" i="27" s="1"/>
  <c r="V69" i="27"/>
  <c r="V68" i="27" s="1"/>
  <c r="W147" i="27"/>
  <c r="W20" i="27"/>
  <c r="W19" i="27" s="1"/>
  <c r="W36" i="27" s="1"/>
  <c r="X21" i="27"/>
  <c r="R412" i="27"/>
  <c r="R411" i="27" s="1"/>
  <c r="R410" i="27" s="1"/>
  <c r="R440" i="27" s="1"/>
  <c r="R384" i="27"/>
  <c r="R383" i="27" s="1"/>
  <c r="R382" i="27" s="1"/>
  <c r="R404" i="27" s="1"/>
  <c r="R295" i="27"/>
  <c r="R294" i="27" s="1"/>
  <c r="R321" i="27" s="1"/>
  <c r="W194" i="27"/>
  <c r="W220" i="27" s="1"/>
  <c r="W234" i="27" s="1"/>
  <c r="W258" i="27" s="1"/>
  <c r="W292" i="27" s="1"/>
  <c r="W380" i="27" s="1"/>
  <c r="W408" i="27" s="1"/>
  <c r="W448" i="27" s="1"/>
  <c r="X168" i="27"/>
  <c r="W180" i="27"/>
  <c r="W67" i="27"/>
  <c r="W102" i="27" s="1"/>
  <c r="W125" i="27" s="1"/>
  <c r="X46" i="27"/>
  <c r="W40" i="27"/>
  <c r="X41" i="27"/>
  <c r="S296" i="27"/>
  <c r="S261" i="27"/>
  <c r="S260" i="27" s="1"/>
  <c r="S286" i="27" s="1"/>
  <c r="X154" i="27"/>
  <c r="X204" i="27" s="1"/>
  <c r="X242" i="27" s="1"/>
  <c r="X265" i="27" s="1"/>
  <c r="X299" i="27" s="1"/>
  <c r="Y24" i="27"/>
  <c r="Y66" i="27" s="1"/>
  <c r="Y101" i="27" s="1"/>
  <c r="Y124" i="27" s="1"/>
  <c r="V129" i="27"/>
  <c r="V128" i="27" s="1"/>
  <c r="V127" i="27" s="1"/>
  <c r="V104" i="27"/>
  <c r="V103" i="27" s="1"/>
  <c r="W184" i="27"/>
  <c r="W182" i="27" s="1"/>
  <c r="X50" i="27"/>
  <c r="W48" i="27"/>
  <c r="W47" i="27" s="1"/>
  <c r="X161" i="27"/>
  <c r="X73" i="27"/>
  <c r="X108" i="27" s="1"/>
  <c r="Y31" i="27"/>
  <c r="U238" i="27"/>
  <c r="U197" i="27"/>
  <c r="U196" i="27" s="1"/>
  <c r="U216" i="27" s="1"/>
  <c r="U137" i="27"/>
  <c r="W163" i="27"/>
  <c r="W213" i="27" s="1"/>
  <c r="W251" i="27" s="1"/>
  <c r="W272" i="27" s="1"/>
  <c r="W307" i="27" s="1"/>
  <c r="W75" i="27"/>
  <c r="W110" i="27" s="1"/>
  <c r="W132" i="27" s="1"/>
  <c r="X33" i="27"/>
  <c r="Y187" i="27"/>
  <c r="Z53" i="27"/>
  <c r="W188" i="27"/>
  <c r="X54" i="27"/>
  <c r="W414" i="27"/>
  <c r="W386" i="27"/>
  <c r="X149" i="27"/>
  <c r="X85" i="27"/>
  <c r="X84" i="27" s="1"/>
  <c r="Y22" i="27"/>
  <c r="V198" i="27"/>
  <c r="V146" i="27"/>
  <c r="V145" i="27" s="1"/>
  <c r="V166" i="27" s="1"/>
  <c r="V182" i="27"/>
  <c r="V181" i="27" s="1"/>
  <c r="V191" i="27" s="1"/>
  <c r="W73" i="27"/>
  <c r="W108" i="27" s="1"/>
  <c r="W39" i="27"/>
  <c r="V60" i="27"/>
  <c r="V83" i="27" s="1"/>
  <c r="V95" i="27" s="1"/>
  <c r="V118" i="27" s="1"/>
  <c r="U469" i="27"/>
  <c r="U423" i="27"/>
  <c r="U392" i="27"/>
  <c r="V210" i="27"/>
  <c r="T237" i="27"/>
  <c r="T236" i="27" s="1"/>
  <c r="T254" i="27" s="1"/>
  <c r="T262" i="27"/>
  <c r="W189" i="27"/>
  <c r="W214" i="27" s="1"/>
  <c r="W252" i="27" s="1"/>
  <c r="W273" i="27" s="1"/>
  <c r="X55" i="27"/>
  <c r="X160" i="27"/>
  <c r="X88" i="27"/>
  <c r="Y30" i="27"/>
  <c r="V98" i="27"/>
  <c r="V62" i="27"/>
  <c r="V61" i="27" s="1"/>
  <c r="V78" i="27" s="1"/>
  <c r="W178" i="27"/>
  <c r="W171" i="27" s="1"/>
  <c r="W170" i="27" s="1"/>
  <c r="X44" i="27"/>
  <c r="W65" i="27"/>
  <c r="W100" i="27" s="1"/>
  <c r="W123" i="27" s="1"/>
  <c r="U269" i="27"/>
  <c r="U245" i="27"/>
  <c r="U244" i="27" s="1"/>
  <c r="W211" i="27"/>
  <c r="W249" i="27" s="1"/>
  <c r="W105" i="27"/>
  <c r="V227" i="27"/>
  <c r="V248" i="27" s="1"/>
  <c r="W470" i="27"/>
  <c r="W424" i="27"/>
  <c r="W393" i="27"/>
  <c r="V307" i="27"/>
  <c r="W87" i="27"/>
  <c r="W90" i="27" s="1"/>
  <c r="V414" i="27"/>
  <c r="V386" i="27"/>
  <c r="V157" i="27"/>
  <c r="V156" i="27" s="1"/>
  <c r="W223" i="27"/>
  <c r="W222" i="27" s="1"/>
  <c r="W200" i="27"/>
  <c r="W239" i="27" s="1"/>
  <c r="W263" i="27" s="1"/>
  <c r="W297" i="27" s="1"/>
  <c r="X172" i="27"/>
  <c r="X63" i="27"/>
  <c r="Y42" i="27"/>
  <c r="W185" i="27"/>
  <c r="W229" i="27" s="1"/>
  <c r="X51" i="27"/>
  <c r="X72" i="27" s="1"/>
  <c r="X107" i="27" s="1"/>
  <c r="W89" i="27"/>
  <c r="X158" i="27"/>
  <c r="X70" i="27"/>
  <c r="X27" i="27"/>
  <c r="X26" i="27" s="1"/>
  <c r="Y28" i="27"/>
  <c r="X162" i="27"/>
  <c r="X212" i="27" s="1"/>
  <c r="X250" i="27" s="1"/>
  <c r="X271" i="27" s="1"/>
  <c r="X306" i="27" s="1"/>
  <c r="X74" i="27"/>
  <c r="X109" i="27" s="1"/>
  <c r="X131" i="27" s="1"/>
  <c r="Y32" i="27"/>
  <c r="S468" i="27"/>
  <c r="S467" i="27" s="1"/>
  <c r="S485" i="27" s="1"/>
  <c r="S422" i="27"/>
  <c r="S421" i="27" s="1"/>
  <c r="S420" i="27" s="1"/>
  <c r="S391" i="27"/>
  <c r="S390" i="27" s="1"/>
  <c r="S389" i="27" s="1"/>
  <c r="S303" i="27"/>
  <c r="S302" i="27" s="1"/>
  <c r="W149" i="26"/>
  <c r="W85" i="26"/>
  <c r="W84" i="26" s="1"/>
  <c r="X22" i="26"/>
  <c r="V414" i="26"/>
  <c r="V386" i="26"/>
  <c r="V60" i="26"/>
  <c r="V83" i="26" s="1"/>
  <c r="V95" i="26" s="1"/>
  <c r="V118" i="26" s="1"/>
  <c r="W39" i="26"/>
  <c r="W158" i="26"/>
  <c r="W70" i="26"/>
  <c r="W27" i="26"/>
  <c r="W26" i="26" s="1"/>
  <c r="X28" i="26"/>
  <c r="X168" i="26"/>
  <c r="W194" i="26"/>
  <c r="W220" i="26" s="1"/>
  <c r="W234" i="26" s="1"/>
  <c r="W258" i="26" s="1"/>
  <c r="W292" i="26" s="1"/>
  <c r="W380" i="26" s="1"/>
  <c r="W408" i="26" s="1"/>
  <c r="W448" i="26" s="1"/>
  <c r="X165" i="26"/>
  <c r="Y35" i="26"/>
  <c r="R412" i="26"/>
  <c r="R411" i="26" s="1"/>
  <c r="R410" i="26" s="1"/>
  <c r="R384" i="26"/>
  <c r="R383" i="26" s="1"/>
  <c r="R382" i="26" s="1"/>
  <c r="R295" i="26"/>
  <c r="R294" i="26" s="1"/>
  <c r="V106" i="26"/>
  <c r="V130" i="26" s="1"/>
  <c r="V205" i="26"/>
  <c r="V243" i="26" s="1"/>
  <c r="V266" i="26" s="1"/>
  <c r="V300" i="26" s="1"/>
  <c r="S304" i="26"/>
  <c r="S268" i="26"/>
  <c r="S267" i="26" s="1"/>
  <c r="U471" i="26"/>
  <c r="U425" i="26"/>
  <c r="U394" i="26"/>
  <c r="Q440" i="26"/>
  <c r="W164" i="26"/>
  <c r="W76" i="26"/>
  <c r="W111" i="26" s="1"/>
  <c r="W133" i="26" s="1"/>
  <c r="X34" i="26"/>
  <c r="X174" i="26"/>
  <c r="X224" i="26" s="1"/>
  <c r="X86" i="26"/>
  <c r="X64" i="26"/>
  <c r="X99" i="26" s="1"/>
  <c r="X122" i="26" s="1"/>
  <c r="Y43" i="26"/>
  <c r="W186" i="26"/>
  <c r="X52" i="26"/>
  <c r="W162" i="26"/>
  <c r="W74" i="26"/>
  <c r="W109" i="26" s="1"/>
  <c r="W131" i="26" s="1"/>
  <c r="X32" i="26"/>
  <c r="V195" i="26"/>
  <c r="V221" i="26" s="1"/>
  <c r="V235" i="26" s="1"/>
  <c r="V259" i="26" s="1"/>
  <c r="V293" i="26" s="1"/>
  <c r="V381" i="26" s="1"/>
  <c r="V409" i="26" s="1"/>
  <c r="V449" i="26" s="1"/>
  <c r="W169" i="26"/>
  <c r="W189" i="26"/>
  <c r="X55" i="26"/>
  <c r="W147" i="26"/>
  <c r="W20" i="26"/>
  <c r="W19" i="26" s="1"/>
  <c r="W36" i="26" s="1"/>
  <c r="X21" i="26"/>
  <c r="W64" i="26"/>
  <c r="W99" i="26" s="1"/>
  <c r="W122" i="26" s="1"/>
  <c r="U413" i="26"/>
  <c r="U385" i="26"/>
  <c r="W163" i="26"/>
  <c r="W75" i="26"/>
  <c r="W110" i="26" s="1"/>
  <c r="W132" i="26" s="1"/>
  <c r="X33" i="26"/>
  <c r="T262" i="26"/>
  <c r="T237" i="26"/>
  <c r="T236" i="26" s="1"/>
  <c r="V223" i="26"/>
  <c r="V222" i="26" s="1"/>
  <c r="V200" i="26"/>
  <c r="V239" i="26" s="1"/>
  <c r="V263" i="26" s="1"/>
  <c r="V297" i="26" s="1"/>
  <c r="V473" i="26"/>
  <c r="V427" i="26"/>
  <c r="V396" i="26"/>
  <c r="V105" i="26"/>
  <c r="V69" i="26"/>
  <c r="V68" i="26" s="1"/>
  <c r="S296" i="26"/>
  <c r="S261" i="26"/>
  <c r="S260" i="26" s="1"/>
  <c r="S286" i="26" s="1"/>
  <c r="V36" i="26"/>
  <c r="R468" i="26"/>
  <c r="R467" i="26" s="1"/>
  <c r="R485" i="26" s="1"/>
  <c r="R422" i="26"/>
  <c r="R421" i="26" s="1"/>
  <c r="R420" i="26" s="1"/>
  <c r="R391" i="26"/>
  <c r="R390" i="26" s="1"/>
  <c r="R389" i="26" s="1"/>
  <c r="R303" i="26"/>
  <c r="R302" i="26" s="1"/>
  <c r="V214" i="26"/>
  <c r="V252" i="26" s="1"/>
  <c r="V273" i="26" s="1"/>
  <c r="U230" i="26"/>
  <c r="V208" i="26"/>
  <c r="V157" i="26"/>
  <c r="V156" i="26" s="1"/>
  <c r="V306" i="26"/>
  <c r="W188" i="26"/>
  <c r="X54" i="26"/>
  <c r="V198" i="26"/>
  <c r="V146" i="26"/>
  <c r="V145" i="26" s="1"/>
  <c r="V166" i="26" s="1"/>
  <c r="W183" i="26"/>
  <c r="X49" i="26"/>
  <c r="W48" i="26"/>
  <c r="W47" i="26" s="1"/>
  <c r="W153" i="26"/>
  <c r="W203" i="26" s="1"/>
  <c r="W241" i="26" s="1"/>
  <c r="W264" i="26" s="1"/>
  <c r="W298" i="26" s="1"/>
  <c r="X23" i="26"/>
  <c r="V213" i="26"/>
  <c r="V251" i="26" s="1"/>
  <c r="V272" i="26" s="1"/>
  <c r="V307" i="26" s="1"/>
  <c r="W160" i="26"/>
  <c r="W72" i="26"/>
  <c r="W107" i="26" s="1"/>
  <c r="W88" i="26"/>
  <c r="X30" i="26"/>
  <c r="W178" i="26"/>
  <c r="W171" i="26" s="1"/>
  <c r="W170" i="26" s="1"/>
  <c r="X44" i="26"/>
  <c r="W65" i="26"/>
  <c r="W100" i="26" s="1"/>
  <c r="W123" i="26" s="1"/>
  <c r="U469" i="26"/>
  <c r="U423" i="26"/>
  <c r="U392" i="26"/>
  <c r="U308" i="26"/>
  <c r="U246" i="26"/>
  <c r="U207" i="26"/>
  <c r="U206" i="26" s="1"/>
  <c r="V203" i="26"/>
  <c r="V241" i="26" s="1"/>
  <c r="V264" i="26" s="1"/>
  <c r="V298" i="26" s="1"/>
  <c r="X161" i="26"/>
  <c r="X73" i="26"/>
  <c r="X108" i="26" s="1"/>
  <c r="Y31" i="26"/>
  <c r="W180" i="26"/>
  <c r="X46" i="26"/>
  <c r="W67" i="26"/>
  <c r="W102" i="26" s="1"/>
  <c r="W125" i="26" s="1"/>
  <c r="W41" i="26"/>
  <c r="V40" i="26"/>
  <c r="V57" i="26" s="1"/>
  <c r="W185" i="26"/>
  <c r="W229" i="26" s="1"/>
  <c r="W89" i="26"/>
  <c r="X51" i="26"/>
  <c r="V182" i="26"/>
  <c r="V181" i="26" s="1"/>
  <c r="V191" i="26" s="1"/>
  <c r="AA462" i="26"/>
  <c r="AA450" i="26" s="1"/>
  <c r="AB463" i="26"/>
  <c r="U129" i="26"/>
  <c r="U128" i="26" s="1"/>
  <c r="U127" i="26" s="1"/>
  <c r="U137" i="26" s="1"/>
  <c r="U104" i="26"/>
  <c r="U103" i="26" s="1"/>
  <c r="U113" i="26"/>
  <c r="X172" i="26"/>
  <c r="X63" i="26"/>
  <c r="Y42" i="26"/>
  <c r="W59" i="26"/>
  <c r="W82" i="26" s="1"/>
  <c r="W94" i="26" s="1"/>
  <c r="W117" i="26" s="1"/>
  <c r="X38" i="26"/>
  <c r="T269" i="26"/>
  <c r="T245" i="26"/>
  <c r="T244" i="26" s="1"/>
  <c r="P441" i="26"/>
  <c r="O442" i="26"/>
  <c r="Q321" i="26"/>
  <c r="W187" i="26"/>
  <c r="X53" i="26"/>
  <c r="W184" i="26"/>
  <c r="X50" i="26"/>
  <c r="U414" i="26"/>
  <c r="U386" i="26"/>
  <c r="W211" i="26"/>
  <c r="W249" i="26" s="1"/>
  <c r="V228" i="26"/>
  <c r="V227" i="26" s="1"/>
  <c r="V248" i="26" s="1"/>
  <c r="V210" i="26"/>
  <c r="W154" i="26"/>
  <c r="X24" i="26"/>
  <c r="V98" i="26"/>
  <c r="V62" i="26"/>
  <c r="V61" i="26" s="1"/>
  <c r="V78" i="26" s="1"/>
  <c r="U238" i="26"/>
  <c r="U197" i="26"/>
  <c r="U196" i="26" s="1"/>
  <c r="W190" i="26"/>
  <c r="W215" i="26" s="1"/>
  <c r="W253" i="26" s="1"/>
  <c r="W274" i="26" s="1"/>
  <c r="W309" i="26" s="1"/>
  <c r="X56" i="26"/>
  <c r="W63" i="26"/>
  <c r="R286" i="26"/>
  <c r="W159" i="26"/>
  <c r="W71" i="26"/>
  <c r="W106" i="26" s="1"/>
  <c r="W130" i="26" s="1"/>
  <c r="X29" i="26"/>
  <c r="W155" i="26"/>
  <c r="W205" i="26" s="1"/>
  <c r="W243" i="26" s="1"/>
  <c r="W266" i="26" s="1"/>
  <c r="X25" i="26"/>
  <c r="Q404" i="26"/>
  <c r="W179" i="26"/>
  <c r="X45" i="26"/>
  <c r="W66" i="26"/>
  <c r="W101" i="26" s="1"/>
  <c r="W124" i="26" s="1"/>
  <c r="V415" i="25"/>
  <c r="V387" i="25"/>
  <c r="V414" i="25"/>
  <c r="V386" i="25"/>
  <c r="V471" i="25"/>
  <c r="V425" i="25"/>
  <c r="V394" i="25"/>
  <c r="U469" i="25"/>
  <c r="U423" i="25"/>
  <c r="U392" i="25"/>
  <c r="W188" i="25"/>
  <c r="X54" i="25"/>
  <c r="W75" i="25"/>
  <c r="W110" i="25" s="1"/>
  <c r="W132" i="25" s="1"/>
  <c r="W106" i="25"/>
  <c r="W130" i="25" s="1"/>
  <c r="V69" i="25"/>
  <c r="V68" i="25" s="1"/>
  <c r="W189" i="25"/>
  <c r="X55" i="25"/>
  <c r="Z165" i="25"/>
  <c r="AA35" i="25"/>
  <c r="W105" i="25"/>
  <c r="U413" i="25"/>
  <c r="U385" i="25"/>
  <c r="V212" i="25"/>
  <c r="V250" i="25" s="1"/>
  <c r="V271" i="25" s="1"/>
  <c r="V306" i="25" s="1"/>
  <c r="V223" i="25"/>
  <c r="V222" i="25" s="1"/>
  <c r="V230" i="25" s="1"/>
  <c r="V200" i="25"/>
  <c r="V239" i="25" s="1"/>
  <c r="V263" i="25" s="1"/>
  <c r="V297" i="25" s="1"/>
  <c r="X186" i="25"/>
  <c r="Y52" i="25"/>
  <c r="W172" i="25"/>
  <c r="W63" i="25"/>
  <c r="X42" i="25"/>
  <c r="W213" i="25"/>
  <c r="W251" i="25" s="1"/>
  <c r="W272" i="25" s="1"/>
  <c r="W307" i="25" s="1"/>
  <c r="T262" i="25"/>
  <c r="T237" i="25"/>
  <c r="T236" i="25" s="1"/>
  <c r="T254" i="25" s="1"/>
  <c r="X155" i="25"/>
  <c r="Y25" i="25"/>
  <c r="V129" i="25"/>
  <c r="V128" i="25" s="1"/>
  <c r="V127" i="25" s="1"/>
  <c r="V104" i="25"/>
  <c r="V103" i="25" s="1"/>
  <c r="W208" i="25"/>
  <c r="Z174" i="25"/>
  <c r="Z224" i="25" s="1"/>
  <c r="Z86" i="25"/>
  <c r="AA43" i="25"/>
  <c r="W178" i="25"/>
  <c r="X44" i="25"/>
  <c r="W65" i="25"/>
  <c r="W100" i="25" s="1"/>
  <c r="W123" i="25" s="1"/>
  <c r="V98" i="25"/>
  <c r="V62" i="25"/>
  <c r="V61" i="25" s="1"/>
  <c r="V78" i="25" s="1"/>
  <c r="AA462" i="25"/>
  <c r="AA450" i="25" s="1"/>
  <c r="AB463" i="25"/>
  <c r="V308" i="25"/>
  <c r="T304" i="25"/>
  <c r="T268" i="25"/>
  <c r="T267" i="25" s="1"/>
  <c r="X164" i="25"/>
  <c r="X76" i="25"/>
  <c r="X111" i="25" s="1"/>
  <c r="X133" i="25" s="1"/>
  <c r="Y34" i="25"/>
  <c r="X190" i="25"/>
  <c r="X215" i="25" s="1"/>
  <c r="X253" i="25" s="1"/>
  <c r="X274" i="25" s="1"/>
  <c r="X309" i="25" s="1"/>
  <c r="Y56" i="25"/>
  <c r="X77" i="25"/>
  <c r="X112" i="25" s="1"/>
  <c r="X134" i="25" s="1"/>
  <c r="V166" i="25"/>
  <c r="V195" i="25"/>
  <c r="V221" i="25" s="1"/>
  <c r="V235" i="25" s="1"/>
  <c r="V259" i="25" s="1"/>
  <c r="V293" i="25" s="1"/>
  <c r="V381" i="25" s="1"/>
  <c r="V409" i="25" s="1"/>
  <c r="V449" i="25" s="1"/>
  <c r="W169" i="25"/>
  <c r="U104" i="25"/>
  <c r="U103" i="25" s="1"/>
  <c r="W187" i="25"/>
  <c r="X53" i="25"/>
  <c r="W40" i="25"/>
  <c r="X41" i="25"/>
  <c r="W473" i="25"/>
  <c r="W427" i="25"/>
  <c r="W396" i="25"/>
  <c r="V198" i="25"/>
  <c r="U128" i="25"/>
  <c r="U127" i="25" s="1"/>
  <c r="R321" i="25"/>
  <c r="U262" i="25"/>
  <c r="U237" i="25"/>
  <c r="U236" i="25" s="1"/>
  <c r="X162" i="25"/>
  <c r="X74" i="25"/>
  <c r="X109" i="25" s="1"/>
  <c r="X131" i="25" s="1"/>
  <c r="Y32" i="25"/>
  <c r="V469" i="25"/>
  <c r="V423" i="25"/>
  <c r="V392" i="25"/>
  <c r="W179" i="25"/>
  <c r="W66" i="25"/>
  <c r="W101" i="25" s="1"/>
  <c r="W124" i="25" s="1"/>
  <c r="X45" i="25"/>
  <c r="V246" i="25"/>
  <c r="V207" i="25"/>
  <c r="V206" i="25" s="1"/>
  <c r="P441" i="25"/>
  <c r="O442" i="25"/>
  <c r="W214" i="25"/>
  <c r="W252" i="25" s="1"/>
  <c r="W273" i="25" s="1"/>
  <c r="S296" i="25"/>
  <c r="S261" i="25"/>
  <c r="S260" i="25" s="1"/>
  <c r="S286" i="25" s="1"/>
  <c r="X160" i="25"/>
  <c r="X88" i="25"/>
  <c r="Y30" i="25"/>
  <c r="X154" i="25"/>
  <c r="Y24" i="25"/>
  <c r="X147" i="25"/>
  <c r="Y21" i="25"/>
  <c r="R404" i="25"/>
  <c r="V191" i="25"/>
  <c r="W74" i="25"/>
  <c r="W109" i="25" s="1"/>
  <c r="W131" i="25" s="1"/>
  <c r="S468" i="25"/>
  <c r="S467" i="25" s="1"/>
  <c r="S485" i="25" s="1"/>
  <c r="S422" i="25"/>
  <c r="S421" i="25" s="1"/>
  <c r="S420" i="25" s="1"/>
  <c r="S391" i="25"/>
  <c r="S390" i="25" s="1"/>
  <c r="S389" i="25" s="1"/>
  <c r="S303" i="25"/>
  <c r="S302" i="25" s="1"/>
  <c r="W48" i="25"/>
  <c r="W47" i="25" s="1"/>
  <c r="V59" i="25"/>
  <c r="V82" i="25" s="1"/>
  <c r="V94" i="25" s="1"/>
  <c r="V117" i="25" s="1"/>
  <c r="W38" i="25"/>
  <c r="W153" i="25"/>
  <c r="W203" i="25" s="1"/>
  <c r="W241" i="25" s="1"/>
  <c r="W264" i="25" s="1"/>
  <c r="W298" i="25" s="1"/>
  <c r="X23" i="25"/>
  <c r="W204" i="25"/>
  <c r="W242" i="25" s="1"/>
  <c r="W265" i="25" s="1"/>
  <c r="W198" i="25"/>
  <c r="W146" i="25"/>
  <c r="W145" i="25" s="1"/>
  <c r="R440" i="25"/>
  <c r="W212" i="25"/>
  <c r="W250" i="25" s="1"/>
  <c r="W271" i="25" s="1"/>
  <c r="W306" i="25" s="1"/>
  <c r="W180" i="25"/>
  <c r="W205" i="25" s="1"/>
  <c r="W243" i="25" s="1"/>
  <c r="W266" i="25" s="1"/>
  <c r="W300" i="25" s="1"/>
  <c r="W67" i="25"/>
  <c r="W102" i="25" s="1"/>
  <c r="W125" i="25" s="1"/>
  <c r="X46" i="25"/>
  <c r="X159" i="25"/>
  <c r="Y29" i="25"/>
  <c r="V194" i="25"/>
  <c r="V220" i="25" s="1"/>
  <c r="V234" i="25" s="1"/>
  <c r="V258" i="25" s="1"/>
  <c r="V292" i="25" s="1"/>
  <c r="V380" i="25" s="1"/>
  <c r="V408" i="25" s="1"/>
  <c r="V448" i="25" s="1"/>
  <c r="W168" i="25"/>
  <c r="X183" i="25"/>
  <c r="X48" i="25"/>
  <c r="X47" i="25" s="1"/>
  <c r="Y49" i="25"/>
  <c r="X158" i="25"/>
  <c r="Y28" i="25"/>
  <c r="X70" i="25"/>
  <c r="W149" i="25"/>
  <c r="W85" i="25"/>
  <c r="W84" i="25" s="1"/>
  <c r="X22" i="25"/>
  <c r="X20" i="25" s="1"/>
  <c r="X19" i="25" s="1"/>
  <c r="W64" i="25"/>
  <c r="W99" i="25" s="1"/>
  <c r="W122" i="25" s="1"/>
  <c r="W184" i="25"/>
  <c r="W209" i="25" s="1"/>
  <c r="W247" i="25" s="1"/>
  <c r="W270" i="25" s="1"/>
  <c r="W305" i="25" s="1"/>
  <c r="X50" i="25"/>
  <c r="U472" i="25"/>
  <c r="U426" i="25"/>
  <c r="U395" i="25"/>
  <c r="W161" i="25"/>
  <c r="W211" i="25" s="1"/>
  <c r="W249" i="25" s="1"/>
  <c r="W73" i="25"/>
  <c r="W108" i="25" s="1"/>
  <c r="X31" i="25"/>
  <c r="X163" i="25"/>
  <c r="X75" i="25"/>
  <c r="X110" i="25" s="1"/>
  <c r="X132" i="25" s="1"/>
  <c r="Y33" i="25"/>
  <c r="U269" i="25"/>
  <c r="U245" i="25"/>
  <c r="U244" i="25" s="1"/>
  <c r="W182" i="25"/>
  <c r="W181" i="25" s="1"/>
  <c r="W185" i="25"/>
  <c r="W229" i="25" s="1"/>
  <c r="X51" i="25"/>
  <c r="W89" i="25"/>
  <c r="W87" i="25" s="1"/>
  <c r="W27" i="25"/>
  <c r="W26" i="25" s="1"/>
  <c r="W36" i="25" s="1"/>
  <c r="W228" i="25"/>
  <c r="W227" i="25" s="1"/>
  <c r="W248" i="25" s="1"/>
  <c r="V60" i="25"/>
  <c r="V83" i="25" s="1"/>
  <c r="V95" i="25" s="1"/>
  <c r="V118" i="25" s="1"/>
  <c r="W39" i="25"/>
  <c r="V90" i="25"/>
  <c r="U121" i="25"/>
  <c r="U120" i="25" s="1"/>
  <c r="U119" i="25" s="1"/>
  <c r="U137" i="25" s="1"/>
  <c r="U97" i="25"/>
  <c r="U96" i="25" s="1"/>
  <c r="U113" i="25" s="1"/>
  <c r="V473" i="24"/>
  <c r="V427" i="24"/>
  <c r="V396" i="24"/>
  <c r="V129" i="24"/>
  <c r="V128" i="24" s="1"/>
  <c r="V127" i="24" s="1"/>
  <c r="V104" i="24"/>
  <c r="V103" i="24" s="1"/>
  <c r="U469" i="24"/>
  <c r="U423" i="24"/>
  <c r="U392" i="24"/>
  <c r="W471" i="24"/>
  <c r="W425" i="24"/>
  <c r="W394" i="24"/>
  <c r="W155" i="24"/>
  <c r="X25" i="24"/>
  <c r="T254" i="24"/>
  <c r="U269" i="24"/>
  <c r="U245" i="24"/>
  <c r="U244" i="24" s="1"/>
  <c r="X147" i="24"/>
  <c r="Y21" i="24"/>
  <c r="X172" i="24"/>
  <c r="X63" i="24"/>
  <c r="Y42" i="24"/>
  <c r="X164" i="24"/>
  <c r="Y34" i="24"/>
  <c r="X154" i="24"/>
  <c r="X204" i="24" s="1"/>
  <c r="X242" i="24" s="1"/>
  <c r="X265" i="24" s="1"/>
  <c r="Y24" i="24"/>
  <c r="V205" i="24"/>
  <c r="V243" i="24" s="1"/>
  <c r="V266" i="24" s="1"/>
  <c r="V300" i="24" s="1"/>
  <c r="T296" i="24"/>
  <c r="T261" i="24"/>
  <c r="T260" i="24" s="1"/>
  <c r="S468" i="24"/>
  <c r="S467" i="24" s="1"/>
  <c r="S485" i="24" s="1"/>
  <c r="S422" i="24"/>
  <c r="S421" i="24" s="1"/>
  <c r="S420" i="24" s="1"/>
  <c r="S391" i="24"/>
  <c r="S390" i="24" s="1"/>
  <c r="S389" i="24" s="1"/>
  <c r="S303" i="24"/>
  <c r="S302" i="24" s="1"/>
  <c r="W470" i="24"/>
  <c r="W424" i="24"/>
  <c r="W393" i="24"/>
  <c r="V223" i="24"/>
  <c r="V222" i="24" s="1"/>
  <c r="V230" i="24" s="1"/>
  <c r="V200" i="24"/>
  <c r="V239" i="24" s="1"/>
  <c r="V263" i="24" s="1"/>
  <c r="V297" i="24" s="1"/>
  <c r="T304" i="24"/>
  <c r="T268" i="24"/>
  <c r="T267" i="24" s="1"/>
  <c r="W414" i="24"/>
  <c r="W386" i="24"/>
  <c r="V60" i="24"/>
  <c r="V83" i="24" s="1"/>
  <c r="V95" i="24" s="1"/>
  <c r="V118" i="24" s="1"/>
  <c r="W39" i="24"/>
  <c r="W184" i="24"/>
  <c r="W209" i="24" s="1"/>
  <c r="X50" i="24"/>
  <c r="W48" i="24"/>
  <c r="W47" i="24" s="1"/>
  <c r="W36" i="24"/>
  <c r="W98" i="24"/>
  <c r="Y187" i="24"/>
  <c r="Z53" i="24"/>
  <c r="W161" i="24"/>
  <c r="W73" i="24"/>
  <c r="W108" i="24" s="1"/>
  <c r="X31" i="24"/>
  <c r="X27" i="24" s="1"/>
  <c r="X26" i="24" s="1"/>
  <c r="W198" i="24"/>
  <c r="W153" i="24"/>
  <c r="X23" i="24"/>
  <c r="X158" i="24"/>
  <c r="X70" i="24"/>
  <c r="Y28" i="24"/>
  <c r="U137" i="24"/>
  <c r="P441" i="24"/>
  <c r="O442" i="24"/>
  <c r="X160" i="24"/>
  <c r="X88" i="24"/>
  <c r="Y30" i="24"/>
  <c r="U472" i="24"/>
  <c r="U426" i="24"/>
  <c r="U395" i="24"/>
  <c r="V182" i="24"/>
  <c r="V181" i="24" s="1"/>
  <c r="V191" i="24" s="1"/>
  <c r="V308" i="24"/>
  <c r="X174" i="24"/>
  <c r="X224" i="24" s="1"/>
  <c r="X86" i="24"/>
  <c r="Y43" i="24"/>
  <c r="W178" i="24"/>
  <c r="W171" i="24" s="1"/>
  <c r="W170" i="24" s="1"/>
  <c r="X44" i="24"/>
  <c r="W65" i="24"/>
  <c r="W100" i="24" s="1"/>
  <c r="W123" i="24" s="1"/>
  <c r="W105" i="24"/>
  <c r="U113" i="24"/>
  <c r="AA462" i="24"/>
  <c r="AA450" i="24" s="1"/>
  <c r="AB463" i="24"/>
  <c r="S286" i="24"/>
  <c r="W185" i="24"/>
  <c r="W229" i="24" s="1"/>
  <c r="W89" i="24"/>
  <c r="W87" i="24" s="1"/>
  <c r="X51" i="24"/>
  <c r="X66" i="24"/>
  <c r="X101" i="24" s="1"/>
  <c r="X124" i="24" s="1"/>
  <c r="V146" i="24"/>
  <c r="V145" i="24" s="1"/>
  <c r="V166" i="24" s="1"/>
  <c r="W189" i="24"/>
  <c r="W214" i="24" s="1"/>
  <c r="W252" i="24" s="1"/>
  <c r="W273" i="24" s="1"/>
  <c r="X55" i="24"/>
  <c r="V246" i="24"/>
  <c r="U262" i="24"/>
  <c r="U237" i="24"/>
  <c r="U236" i="24" s="1"/>
  <c r="U254" i="24" s="1"/>
  <c r="V211" i="24"/>
  <c r="V249" i="24" s="1"/>
  <c r="V195" i="24"/>
  <c r="V221" i="24" s="1"/>
  <c r="V235" i="24" s="1"/>
  <c r="V259" i="24" s="1"/>
  <c r="V293" i="24" s="1"/>
  <c r="V381" i="24" s="1"/>
  <c r="V409" i="24" s="1"/>
  <c r="V449" i="24" s="1"/>
  <c r="W169" i="24"/>
  <c r="W208" i="24"/>
  <c r="W157" i="24"/>
  <c r="W156" i="24" s="1"/>
  <c r="S412" i="24"/>
  <c r="S411" i="24" s="1"/>
  <c r="S410" i="24" s="1"/>
  <c r="S440" i="24" s="1"/>
  <c r="S384" i="24"/>
  <c r="S383" i="24" s="1"/>
  <c r="S382" i="24" s="1"/>
  <c r="S404" i="24" s="1"/>
  <c r="S295" i="24"/>
  <c r="S294" i="24" s="1"/>
  <c r="S321" i="24" s="1"/>
  <c r="V40" i="24"/>
  <c r="V57" i="24" s="1"/>
  <c r="W41" i="24"/>
  <c r="Y179" i="24"/>
  <c r="Z45" i="24"/>
  <c r="W72" i="24"/>
  <c r="W107" i="24" s="1"/>
  <c r="V238" i="24"/>
  <c r="V197" i="24"/>
  <c r="V196" i="24" s="1"/>
  <c r="Y38" i="24"/>
  <c r="X59" i="24"/>
  <c r="X82" i="24" s="1"/>
  <c r="X94" i="24" s="1"/>
  <c r="X117" i="24" s="1"/>
  <c r="W106" i="24"/>
  <c r="W130" i="24" s="1"/>
  <c r="V97" i="24"/>
  <c r="V96" i="24" s="1"/>
  <c r="V113" i="24" s="1"/>
  <c r="V121" i="24"/>
  <c r="V120" i="24" s="1"/>
  <c r="V119" i="24" s="1"/>
  <c r="V471" i="24"/>
  <c r="V425" i="24"/>
  <c r="V394" i="24"/>
  <c r="X163" i="24"/>
  <c r="X213" i="24" s="1"/>
  <c r="X251" i="24" s="1"/>
  <c r="X272" i="24" s="1"/>
  <c r="X75" i="24"/>
  <c r="X110" i="24" s="1"/>
  <c r="X132" i="24" s="1"/>
  <c r="Y33" i="24"/>
  <c r="U413" i="24"/>
  <c r="U385" i="24"/>
  <c r="AA188" i="24"/>
  <c r="AB54" i="24"/>
  <c r="W228" i="24"/>
  <c r="W210" i="24"/>
  <c r="V209" i="24"/>
  <c r="V247" i="24" s="1"/>
  <c r="V270" i="24" s="1"/>
  <c r="V305" i="24" s="1"/>
  <c r="X159" i="24"/>
  <c r="X71" i="24"/>
  <c r="Y29" i="24"/>
  <c r="X165" i="24"/>
  <c r="X77" i="24"/>
  <c r="X112" i="24" s="1"/>
  <c r="X134" i="24" s="1"/>
  <c r="Y35" i="24"/>
  <c r="V69" i="24"/>
  <c r="V68" i="24" s="1"/>
  <c r="V78" i="24" s="1"/>
  <c r="W190" i="24"/>
  <c r="W215" i="24" s="1"/>
  <c r="W253" i="24" s="1"/>
  <c r="W274" i="24" s="1"/>
  <c r="W309" i="24" s="1"/>
  <c r="X56" i="24"/>
  <c r="W186" i="24"/>
  <c r="X52" i="24"/>
  <c r="W180" i="24"/>
  <c r="X46" i="24"/>
  <c r="W67" i="24"/>
  <c r="W102" i="24" s="1"/>
  <c r="W125" i="24" s="1"/>
  <c r="Y183" i="24"/>
  <c r="Z49" i="24"/>
  <c r="X162" i="24"/>
  <c r="X212" i="24" s="1"/>
  <c r="X250" i="24" s="1"/>
  <c r="X271" i="24" s="1"/>
  <c r="X306" i="24" s="1"/>
  <c r="X74" i="24"/>
  <c r="X109" i="24" s="1"/>
  <c r="X131" i="24" s="1"/>
  <c r="Y32" i="24"/>
  <c r="W149" i="24"/>
  <c r="W85" i="24"/>
  <c r="W84" i="24" s="1"/>
  <c r="X22" i="24"/>
  <c r="U207" i="24"/>
  <c r="U206" i="24" s="1"/>
  <c r="U216" i="24" s="1"/>
  <c r="V194" i="24"/>
  <c r="V220" i="24" s="1"/>
  <c r="V234" i="24" s="1"/>
  <c r="V258" i="24" s="1"/>
  <c r="V292" i="24" s="1"/>
  <c r="V380" i="24" s="1"/>
  <c r="V408" i="24" s="1"/>
  <c r="V448" i="24" s="1"/>
  <c r="W168" i="24"/>
  <c r="H17" i="36"/>
  <c r="H10" i="36"/>
  <c r="M427" i="43"/>
  <c r="M396" i="43"/>
  <c r="M414" i="43"/>
  <c r="M386" i="43"/>
  <c r="H19" i="36"/>
  <c r="G58" i="36"/>
  <c r="H16" i="36"/>
  <c r="G55" i="36"/>
  <c r="N204" i="43"/>
  <c r="N242" i="43" s="1"/>
  <c r="N265" i="43" s="1"/>
  <c r="N299" i="43" s="1"/>
  <c r="N203" i="43"/>
  <c r="N241" i="43" s="1"/>
  <c r="N264" i="43" s="1"/>
  <c r="N298" i="43" s="1"/>
  <c r="N27" i="43"/>
  <c r="N26" i="43" s="1"/>
  <c r="N309" i="43"/>
  <c r="N473" i="43" s="1"/>
  <c r="M307" i="43"/>
  <c r="M425" i="43" s="1"/>
  <c r="M22" i="43"/>
  <c r="L64" i="43"/>
  <c r="L149" i="43"/>
  <c r="L200" i="43" s="1"/>
  <c r="L85" i="43"/>
  <c r="L84" i="43" s="1"/>
  <c r="L90" i="43" s="1"/>
  <c r="L20" i="43"/>
  <c r="L19" i="43" s="1"/>
  <c r="L36" i="43" s="1"/>
  <c r="J122" i="43"/>
  <c r="J120" i="43" s="1"/>
  <c r="J119" i="43" s="1"/>
  <c r="J137" i="43" s="1"/>
  <c r="J97" i="43"/>
  <c r="J96" i="43" s="1"/>
  <c r="J113" i="43" s="1"/>
  <c r="K99" i="43"/>
  <c r="K62" i="43"/>
  <c r="K61" i="43" s="1"/>
  <c r="K78" i="43" s="1"/>
  <c r="M300" i="43"/>
  <c r="M415" i="43" s="1"/>
  <c r="V177" i="43"/>
  <c r="O158" i="43"/>
  <c r="O70" i="43"/>
  <c r="P28" i="43"/>
  <c r="N187" i="43"/>
  <c r="N212" i="43" s="1"/>
  <c r="N250" i="43" s="1"/>
  <c r="N271" i="43" s="1"/>
  <c r="O53" i="43"/>
  <c r="O48" i="43" s="1"/>
  <c r="I412" i="43"/>
  <c r="I384" i="43"/>
  <c r="O60" i="43"/>
  <c r="O83" i="43" s="1"/>
  <c r="O95" i="43" s="1"/>
  <c r="O118" i="43" s="1"/>
  <c r="P39" i="43"/>
  <c r="N147" i="43"/>
  <c r="I9" i="36" s="1"/>
  <c r="O21" i="43"/>
  <c r="Q450" i="43"/>
  <c r="O178" i="43"/>
  <c r="O65" i="43"/>
  <c r="O100" i="43" s="1"/>
  <c r="O123" i="43" s="1"/>
  <c r="P44" i="43"/>
  <c r="P50" i="43"/>
  <c r="P186" i="43"/>
  <c r="Q52" i="43"/>
  <c r="N189" i="43"/>
  <c r="N214" i="43" s="1"/>
  <c r="N252" i="43" s="1"/>
  <c r="N273" i="43" s="1"/>
  <c r="O55" i="43"/>
  <c r="N76" i="43"/>
  <c r="N111" i="43" s="1"/>
  <c r="N133" i="43" s="1"/>
  <c r="K304" i="43"/>
  <c r="M212" i="43"/>
  <c r="M250" i="43" s="1"/>
  <c r="M271" i="43" s="1"/>
  <c r="M306" i="43" s="1"/>
  <c r="N163" i="43"/>
  <c r="N213" i="43" s="1"/>
  <c r="N251" i="43" s="1"/>
  <c r="N272" i="43" s="1"/>
  <c r="N75" i="43"/>
  <c r="N110" i="43" s="1"/>
  <c r="N132" i="43" s="1"/>
  <c r="O33" i="43"/>
  <c r="N105" i="43"/>
  <c r="O153" i="43"/>
  <c r="P23" i="43"/>
  <c r="L472" i="43"/>
  <c r="L426" i="43"/>
  <c r="L395" i="43"/>
  <c r="S463" i="43"/>
  <c r="R462" i="43"/>
  <c r="R450" i="43" s="1"/>
  <c r="M308" i="43"/>
  <c r="O161" i="43"/>
  <c r="O211" i="43" s="1"/>
  <c r="O249" i="43" s="1"/>
  <c r="O73" i="43"/>
  <c r="O108" i="43" s="1"/>
  <c r="P31" i="43"/>
  <c r="P164" i="43"/>
  <c r="Q34" i="43"/>
  <c r="M198" i="43"/>
  <c r="N155" i="43"/>
  <c r="N205" i="43" s="1"/>
  <c r="N243" i="43" s="1"/>
  <c r="N266" i="43" s="1"/>
  <c r="O25" i="43"/>
  <c r="N67" i="43"/>
  <c r="N102" i="43" s="1"/>
  <c r="N125" i="43" s="1"/>
  <c r="N208" i="43"/>
  <c r="N59" i="43"/>
  <c r="N82" i="43" s="1"/>
  <c r="N94" i="43" s="1"/>
  <c r="N117" i="43" s="1"/>
  <c r="O38" i="43"/>
  <c r="N195" i="43"/>
  <c r="N221" i="43" s="1"/>
  <c r="N235" i="43" s="1"/>
  <c r="N259" i="43" s="1"/>
  <c r="N293" i="43" s="1"/>
  <c r="N381" i="43" s="1"/>
  <c r="N409" i="43" s="1"/>
  <c r="N449" i="43" s="1"/>
  <c r="O169" i="43"/>
  <c r="J468" i="43"/>
  <c r="J422" i="43"/>
  <c r="J391" i="43"/>
  <c r="L269" i="43"/>
  <c r="O183" i="43"/>
  <c r="P49" i="43"/>
  <c r="P188" i="43"/>
  <c r="Q54" i="43"/>
  <c r="M69" i="43"/>
  <c r="M68" i="43" s="1"/>
  <c r="O154" i="43"/>
  <c r="P24" i="43"/>
  <c r="J296" i="43"/>
  <c r="AR451" i="43"/>
  <c r="N48" i="43"/>
  <c r="N47" i="43" s="1"/>
  <c r="P180" i="43"/>
  <c r="Q46" i="43"/>
  <c r="M246" i="43"/>
  <c r="M98" i="43"/>
  <c r="M129" i="43"/>
  <c r="M128" i="43" s="1"/>
  <c r="M127" i="43" s="1"/>
  <c r="M104" i="43"/>
  <c r="M103" i="43" s="1"/>
  <c r="N414" i="43"/>
  <c r="N386" i="43"/>
  <c r="O88" i="43"/>
  <c r="P30" i="43"/>
  <c r="N89" i="43"/>
  <c r="N87" i="43" s="1"/>
  <c r="O51" i="43"/>
  <c r="P190" i="43"/>
  <c r="Q56" i="43"/>
  <c r="O174" i="43"/>
  <c r="O86" i="43"/>
  <c r="P43" i="43"/>
  <c r="O179" i="43"/>
  <c r="P45" i="43"/>
  <c r="O66" i="43"/>
  <c r="O101" i="43" s="1"/>
  <c r="O124" i="43" s="1"/>
  <c r="L121" i="43"/>
  <c r="O162" i="43"/>
  <c r="O74" i="43"/>
  <c r="O109" i="43" s="1"/>
  <c r="O131" i="43" s="1"/>
  <c r="P32" i="43"/>
  <c r="N172" i="43"/>
  <c r="I6" i="36" s="1"/>
  <c r="N63" i="43"/>
  <c r="O42" i="43"/>
  <c r="N71" i="43"/>
  <c r="N106" i="43" s="1"/>
  <c r="N130" i="43" s="1"/>
  <c r="O29" i="43"/>
  <c r="N41" i="43"/>
  <c r="M40" i="43"/>
  <c r="M57" i="43" s="1"/>
  <c r="O165" i="43"/>
  <c r="O215" i="43" s="1"/>
  <c r="O253" i="43" s="1"/>
  <c r="O274" i="43" s="1"/>
  <c r="O77" i="43"/>
  <c r="O112" i="43" s="1"/>
  <c r="O134" i="43" s="1"/>
  <c r="P35" i="43"/>
  <c r="N194" i="43"/>
  <c r="N220" i="43" s="1"/>
  <c r="N234" i="43" s="1"/>
  <c r="N258" i="43" s="1"/>
  <c r="N292" i="43" s="1"/>
  <c r="N380" i="43" s="1"/>
  <c r="N408" i="43" s="1"/>
  <c r="N448" i="43" s="1"/>
  <c r="O168" i="43"/>
  <c r="L471" i="43"/>
  <c r="L425" i="43"/>
  <c r="L394" i="43"/>
  <c r="L238" i="43"/>
  <c r="N74" i="43"/>
  <c r="N109" i="43" s="1"/>
  <c r="N131" i="43" s="1"/>
  <c r="K29" i="20"/>
  <c r="K27" i="20"/>
  <c r="D27" i="20"/>
  <c r="G68" i="20"/>
  <c r="H69" i="20"/>
  <c r="H68" i="20" s="1"/>
  <c r="C38" i="20"/>
  <c r="J70" i="20"/>
  <c r="H70" i="20"/>
  <c r="C70" i="20" s="1"/>
  <c r="C39" i="20"/>
  <c r="J68" i="20"/>
  <c r="C71" i="20"/>
  <c r="C25" i="20"/>
  <c r="K25" i="20" s="1"/>
  <c r="K26" i="20"/>
  <c r="C40" i="20"/>
  <c r="W415" i="35" l="1"/>
  <c r="W387" i="35"/>
  <c r="X105" i="35"/>
  <c r="Q441" i="35"/>
  <c r="P442" i="35"/>
  <c r="X188" i="35"/>
  <c r="Y54" i="35"/>
  <c r="Z164" i="35"/>
  <c r="AA34" i="35"/>
  <c r="W308" i="35"/>
  <c r="W223" i="35"/>
  <c r="W222" i="35" s="1"/>
  <c r="W200" i="35"/>
  <c r="W239" i="35" s="1"/>
  <c r="W263" i="35" s="1"/>
  <c r="W297" i="35" s="1"/>
  <c r="X186" i="35"/>
  <c r="Y52" i="35"/>
  <c r="V414" i="35"/>
  <c r="V386" i="35"/>
  <c r="X163" i="35"/>
  <c r="Y33" i="35"/>
  <c r="X75" i="35"/>
  <c r="X110" i="35" s="1"/>
  <c r="X132" i="35" s="1"/>
  <c r="V469" i="35"/>
  <c r="V423" i="35"/>
  <c r="V392" i="35"/>
  <c r="U262" i="35"/>
  <c r="U237" i="35"/>
  <c r="U236" i="35" s="1"/>
  <c r="U254" i="35" s="1"/>
  <c r="X165" i="35"/>
  <c r="X77" i="35"/>
  <c r="X112" i="35" s="1"/>
  <c r="X134" i="35" s="1"/>
  <c r="Y35" i="35"/>
  <c r="W57" i="35"/>
  <c r="X26" i="35"/>
  <c r="V78" i="35"/>
  <c r="X185" i="35"/>
  <c r="X89" i="35"/>
  <c r="X87" i="35" s="1"/>
  <c r="Y51" i="35"/>
  <c r="X72" i="35"/>
  <c r="X107" i="35" s="1"/>
  <c r="Y228" i="35"/>
  <c r="V472" i="35"/>
  <c r="V426" i="35"/>
  <c r="V395" i="35"/>
  <c r="V413" i="35"/>
  <c r="V385" i="35"/>
  <c r="V238" i="35"/>
  <c r="V197" i="35"/>
  <c r="V196" i="35" s="1"/>
  <c r="W129" i="35"/>
  <c r="W128" i="35" s="1"/>
  <c r="W104" i="35"/>
  <c r="W103" i="35" s="1"/>
  <c r="Y158" i="35"/>
  <c r="Z28" i="35"/>
  <c r="V97" i="35"/>
  <c r="V96" i="35" s="1"/>
  <c r="V121" i="35"/>
  <c r="V120" i="35" s="1"/>
  <c r="V119" i="35" s="1"/>
  <c r="Y38" i="35"/>
  <c r="X59" i="35"/>
  <c r="X82" i="35" s="1"/>
  <c r="X94" i="35" s="1"/>
  <c r="X117" i="35" s="1"/>
  <c r="X180" i="35"/>
  <c r="Y46" i="35"/>
  <c r="X67" i="35"/>
  <c r="X102" i="35" s="1"/>
  <c r="X125" i="35" s="1"/>
  <c r="V207" i="35"/>
  <c r="V206" i="35" s="1"/>
  <c r="X178" i="35"/>
  <c r="Y44" i="35"/>
  <c r="X65" i="35"/>
  <c r="X100" i="35" s="1"/>
  <c r="X123" i="35" s="1"/>
  <c r="X187" i="35"/>
  <c r="X212" i="35" s="1"/>
  <c r="X250" i="35" s="1"/>
  <c r="X271" i="35" s="1"/>
  <c r="Y53" i="35"/>
  <c r="X74" i="35"/>
  <c r="X109" i="35" s="1"/>
  <c r="X131" i="35" s="1"/>
  <c r="W213" i="35"/>
  <c r="W251" i="35" s="1"/>
  <c r="W272" i="35" s="1"/>
  <c r="W307" i="35" s="1"/>
  <c r="W194" i="35"/>
  <c r="W220" i="35" s="1"/>
  <c r="W234" i="35" s="1"/>
  <c r="W258" i="35" s="1"/>
  <c r="W292" i="35" s="1"/>
  <c r="W380" i="35" s="1"/>
  <c r="W408" i="35" s="1"/>
  <c r="W448" i="35" s="1"/>
  <c r="X168" i="35"/>
  <c r="X195" i="35"/>
  <c r="X221" i="35" s="1"/>
  <c r="X235" i="35" s="1"/>
  <c r="X259" i="35" s="1"/>
  <c r="X293" i="35" s="1"/>
  <c r="X381" i="35" s="1"/>
  <c r="X409" i="35" s="1"/>
  <c r="X449" i="35" s="1"/>
  <c r="Y169" i="35"/>
  <c r="W473" i="35"/>
  <c r="W427" i="35"/>
  <c r="W396" i="35"/>
  <c r="X153" i="35"/>
  <c r="X203" i="35" s="1"/>
  <c r="X241" i="35" s="1"/>
  <c r="X264" i="35" s="1"/>
  <c r="X298" i="35" s="1"/>
  <c r="Y23" i="35"/>
  <c r="T296" i="35"/>
  <c r="T261" i="35"/>
  <c r="T260" i="35" s="1"/>
  <c r="T286" i="35" s="1"/>
  <c r="X190" i="35"/>
  <c r="Y56" i="35"/>
  <c r="V269" i="35"/>
  <c r="V245" i="35"/>
  <c r="V244" i="35" s="1"/>
  <c r="W306" i="35"/>
  <c r="X154" i="35"/>
  <c r="Y24" i="35"/>
  <c r="W229" i="35"/>
  <c r="W227" i="35" s="1"/>
  <c r="W248" i="35" s="1"/>
  <c r="W210" i="35"/>
  <c r="AB462" i="35"/>
  <c r="AB450" i="35" s="1"/>
  <c r="AC463" i="35"/>
  <c r="V104" i="35"/>
  <c r="V103" i="35" s="1"/>
  <c r="V129" i="35"/>
  <c r="V128" i="35" s="1"/>
  <c r="V127" i="35" s="1"/>
  <c r="S412" i="35"/>
  <c r="S411" i="35" s="1"/>
  <c r="S410" i="35" s="1"/>
  <c r="S384" i="35"/>
  <c r="S383" i="35" s="1"/>
  <c r="S382" i="35" s="1"/>
  <c r="S295" i="35"/>
  <c r="S294" i="35" s="1"/>
  <c r="X208" i="35"/>
  <c r="V470" i="35"/>
  <c r="V424" i="35"/>
  <c r="V393" i="35"/>
  <c r="Y155" i="35"/>
  <c r="Z25" i="35"/>
  <c r="W204" i="35"/>
  <c r="W242" i="35" s="1"/>
  <c r="W265" i="35" s="1"/>
  <c r="W299" i="35" s="1"/>
  <c r="W62" i="35"/>
  <c r="W61" i="35" s="1"/>
  <c r="W78" i="35" s="1"/>
  <c r="Y172" i="35"/>
  <c r="Z42" i="35"/>
  <c r="W246" i="35"/>
  <c r="W207" i="35"/>
  <c r="W206" i="35" s="1"/>
  <c r="X179" i="35"/>
  <c r="X66" i="35"/>
  <c r="X101" i="35" s="1"/>
  <c r="X124" i="35" s="1"/>
  <c r="Y45" i="35"/>
  <c r="X174" i="35"/>
  <c r="X224" i="35" s="1"/>
  <c r="X86" i="35"/>
  <c r="X64" i="35"/>
  <c r="X99" i="35" s="1"/>
  <c r="X122" i="35" s="1"/>
  <c r="Y43" i="35"/>
  <c r="X205" i="35"/>
  <c r="X243" i="35" s="1"/>
  <c r="X266" i="35" s="1"/>
  <c r="X300" i="35" s="1"/>
  <c r="S468" i="35"/>
  <c r="S467" i="35" s="1"/>
  <c r="S485" i="35" s="1"/>
  <c r="S422" i="35"/>
  <c r="S421" i="35" s="1"/>
  <c r="S420" i="35" s="1"/>
  <c r="S391" i="35"/>
  <c r="S390" i="35" s="1"/>
  <c r="S389" i="35" s="1"/>
  <c r="S303" i="35"/>
  <c r="S302" i="35" s="1"/>
  <c r="W60" i="35"/>
  <c r="W83" i="35" s="1"/>
  <c r="W95" i="35" s="1"/>
  <c r="W118" i="35" s="1"/>
  <c r="X39" i="35"/>
  <c r="W97" i="35"/>
  <c r="W96" i="35" s="1"/>
  <c r="W113" i="35" s="1"/>
  <c r="W121" i="35"/>
  <c r="W120" i="35" s="1"/>
  <c r="W119" i="35" s="1"/>
  <c r="V473" i="35"/>
  <c r="V427" i="35"/>
  <c r="V396" i="35"/>
  <c r="X183" i="35"/>
  <c r="X48" i="35"/>
  <c r="X47" i="35" s="1"/>
  <c r="X57" i="35" s="1"/>
  <c r="Y49" i="35"/>
  <c r="Y70" i="35" s="1"/>
  <c r="X98" i="35"/>
  <c r="X62" i="35"/>
  <c r="W127" i="35"/>
  <c r="U304" i="35"/>
  <c r="U268" i="35"/>
  <c r="U267" i="35" s="1"/>
  <c r="X161" i="35"/>
  <c r="X211" i="35" s="1"/>
  <c r="X249" i="35" s="1"/>
  <c r="Y31" i="35"/>
  <c r="X73" i="35"/>
  <c r="X108" i="35" s="1"/>
  <c r="X106" i="35"/>
  <c r="X130" i="35" s="1"/>
  <c r="X149" i="35"/>
  <c r="X85" i="35"/>
  <c r="X84" i="35" s="1"/>
  <c r="X90" i="35" s="1"/>
  <c r="Y22" i="35"/>
  <c r="X147" i="35"/>
  <c r="X20" i="35"/>
  <c r="X19" i="35" s="1"/>
  <c r="X36" i="35" s="1"/>
  <c r="Y21" i="35"/>
  <c r="Y63" i="35" s="1"/>
  <c r="Z41" i="35"/>
  <c r="V471" i="35"/>
  <c r="V425" i="35"/>
  <c r="V394" i="35"/>
  <c r="Z160" i="35"/>
  <c r="Z88" i="35"/>
  <c r="AA30" i="35"/>
  <c r="W182" i="35"/>
  <c r="W181" i="35" s="1"/>
  <c r="X171" i="35"/>
  <c r="X170" i="35" s="1"/>
  <c r="X189" i="35"/>
  <c r="X214" i="35" s="1"/>
  <c r="X252" i="35" s="1"/>
  <c r="X273" i="35" s="1"/>
  <c r="Y55" i="35"/>
  <c r="X76" i="35"/>
  <c r="X111" i="35" s="1"/>
  <c r="X133" i="35" s="1"/>
  <c r="X184" i="35"/>
  <c r="X209" i="35" s="1"/>
  <c r="Y50" i="35"/>
  <c r="Y159" i="35"/>
  <c r="Y71" i="35"/>
  <c r="Z29" i="35"/>
  <c r="W198" i="35"/>
  <c r="W146" i="35"/>
  <c r="W145" i="35" s="1"/>
  <c r="W166" i="35" s="1"/>
  <c r="U469" i="35"/>
  <c r="U423" i="35"/>
  <c r="U392" i="35"/>
  <c r="Z162" i="35"/>
  <c r="AA32" i="35"/>
  <c r="T468" i="35"/>
  <c r="T467" i="35" s="1"/>
  <c r="T485" i="35" s="1"/>
  <c r="T422" i="35"/>
  <c r="T421" i="35" s="1"/>
  <c r="T420" i="35" s="1"/>
  <c r="T391" i="35"/>
  <c r="T390" i="35" s="1"/>
  <c r="T389" i="35" s="1"/>
  <c r="T303" i="35"/>
  <c r="T302" i="35" s="1"/>
  <c r="W171" i="35"/>
  <c r="W170" i="35" s="1"/>
  <c r="W191" i="35" s="1"/>
  <c r="X308" i="34"/>
  <c r="X40" i="34"/>
  <c r="X57" i="34" s="1"/>
  <c r="Y41" i="34"/>
  <c r="W471" i="34"/>
  <c r="W425" i="34"/>
  <c r="W394" i="34"/>
  <c r="W194" i="34"/>
  <c r="W220" i="34" s="1"/>
  <c r="W234" i="34" s="1"/>
  <c r="W258" i="34" s="1"/>
  <c r="W292" i="34" s="1"/>
  <c r="W380" i="34" s="1"/>
  <c r="W408" i="34" s="1"/>
  <c r="W448" i="34" s="1"/>
  <c r="X168" i="34"/>
  <c r="X60" i="34"/>
  <c r="X83" i="34" s="1"/>
  <c r="X95" i="34" s="1"/>
  <c r="X118" i="34" s="1"/>
  <c r="Y39" i="34"/>
  <c r="W469" i="34"/>
  <c r="W423" i="34"/>
  <c r="W392" i="34"/>
  <c r="W415" i="34"/>
  <c r="W387" i="34"/>
  <c r="W182" i="34"/>
  <c r="W181" i="34" s="1"/>
  <c r="W191" i="34" s="1"/>
  <c r="V129" i="34"/>
  <c r="V128" i="34" s="1"/>
  <c r="V127" i="34" s="1"/>
  <c r="V104" i="34"/>
  <c r="V103" i="34" s="1"/>
  <c r="X162" i="34"/>
  <c r="X212" i="34" s="1"/>
  <c r="X250" i="34" s="1"/>
  <c r="X271" i="34" s="1"/>
  <c r="X306" i="34" s="1"/>
  <c r="X74" i="34"/>
  <c r="X109" i="34" s="1"/>
  <c r="X131" i="34" s="1"/>
  <c r="Y32" i="34"/>
  <c r="AB462" i="34"/>
  <c r="AB450" i="34" s="1"/>
  <c r="AC463" i="34"/>
  <c r="X158" i="34"/>
  <c r="X70" i="34"/>
  <c r="X27" i="34"/>
  <c r="X26" i="34" s="1"/>
  <c r="Y28" i="34"/>
  <c r="W198" i="34"/>
  <c r="W146" i="34"/>
  <c r="W145" i="34" s="1"/>
  <c r="Y223" i="34"/>
  <c r="Y222" i="34" s="1"/>
  <c r="Y200" i="34"/>
  <c r="Y239" i="34" s="1"/>
  <c r="Y263" i="34" s="1"/>
  <c r="Y297" i="34" s="1"/>
  <c r="Y188" i="34"/>
  <c r="Z54" i="34"/>
  <c r="X186" i="34"/>
  <c r="X211" i="34" s="1"/>
  <c r="X249" i="34" s="1"/>
  <c r="Y52" i="34"/>
  <c r="X73" i="34"/>
  <c r="X108" i="34" s="1"/>
  <c r="X154" i="34"/>
  <c r="X204" i="34" s="1"/>
  <c r="X242" i="34" s="1"/>
  <c r="X265" i="34" s="1"/>
  <c r="X299" i="34" s="1"/>
  <c r="Y24" i="34"/>
  <c r="W195" i="34"/>
  <c r="W221" i="34" s="1"/>
  <c r="W235" i="34" s="1"/>
  <c r="W259" i="34" s="1"/>
  <c r="W293" i="34" s="1"/>
  <c r="W381" i="34" s="1"/>
  <c r="W409" i="34" s="1"/>
  <c r="W449" i="34" s="1"/>
  <c r="X169" i="34"/>
  <c r="T254" i="34"/>
  <c r="Y183" i="34"/>
  <c r="Y48" i="34"/>
  <c r="Z49" i="34"/>
  <c r="X413" i="34"/>
  <c r="X385" i="34"/>
  <c r="V469" i="34"/>
  <c r="V423" i="34"/>
  <c r="V392" i="34"/>
  <c r="U269" i="34"/>
  <c r="U245" i="34"/>
  <c r="U244" i="34" s="1"/>
  <c r="W299" i="34"/>
  <c r="Y160" i="34"/>
  <c r="Y88" i="34"/>
  <c r="Y87" i="34" s="1"/>
  <c r="Y90" i="34" s="1"/>
  <c r="Y72" i="34"/>
  <c r="Y107" i="34" s="1"/>
  <c r="Z30" i="34"/>
  <c r="T296" i="34"/>
  <c r="T261" i="34"/>
  <c r="T260" i="34" s="1"/>
  <c r="W306" i="34"/>
  <c r="Z164" i="34"/>
  <c r="Z76" i="34"/>
  <c r="Z111" i="34" s="1"/>
  <c r="Z133" i="34" s="1"/>
  <c r="AA34" i="34"/>
  <c r="Y179" i="34"/>
  <c r="Y66" i="34"/>
  <c r="Y101" i="34" s="1"/>
  <c r="Y124" i="34" s="1"/>
  <c r="Z45" i="34"/>
  <c r="W69" i="34"/>
  <c r="W68" i="34" s="1"/>
  <c r="W105" i="34"/>
  <c r="V121" i="34"/>
  <c r="V120" i="34" s="1"/>
  <c r="V119" i="34" s="1"/>
  <c r="V137" i="34" s="1"/>
  <c r="V97" i="34"/>
  <c r="V96" i="34" s="1"/>
  <c r="V113" i="34" s="1"/>
  <c r="Y189" i="34"/>
  <c r="Z55" i="34"/>
  <c r="S286" i="34"/>
  <c r="X153" i="34"/>
  <c r="Y23" i="34"/>
  <c r="Z172" i="34"/>
  <c r="AA42" i="34"/>
  <c r="Y187" i="34"/>
  <c r="Z53" i="34"/>
  <c r="V471" i="34"/>
  <c r="V425" i="34"/>
  <c r="V394" i="34"/>
  <c r="Y180" i="34"/>
  <c r="Z46" i="34"/>
  <c r="W208" i="34"/>
  <c r="W157" i="34"/>
  <c r="W156" i="34" s="1"/>
  <c r="Q441" i="34"/>
  <c r="P442" i="34"/>
  <c r="S412" i="34"/>
  <c r="S411" i="34" s="1"/>
  <c r="S410" i="34" s="1"/>
  <c r="S384" i="34"/>
  <c r="S383" i="34" s="1"/>
  <c r="S382" i="34" s="1"/>
  <c r="S404" i="34" s="1"/>
  <c r="S295" i="34"/>
  <c r="S294" i="34" s="1"/>
  <c r="W203" i="34"/>
  <c r="W241" i="34" s="1"/>
  <c r="W264" i="34" s="1"/>
  <c r="W298" i="34" s="1"/>
  <c r="X190" i="34"/>
  <c r="X215" i="34" s="1"/>
  <c r="X253" i="34" s="1"/>
  <c r="X274" i="34" s="1"/>
  <c r="Y56" i="34"/>
  <c r="X77" i="34"/>
  <c r="X112" i="34" s="1"/>
  <c r="X134" i="34" s="1"/>
  <c r="W472" i="34"/>
  <c r="W426" i="34"/>
  <c r="W395" i="34"/>
  <c r="V238" i="34"/>
  <c r="V197" i="34"/>
  <c r="V196" i="34" s="1"/>
  <c r="Y214" i="34"/>
  <c r="Y252" i="34" s="1"/>
  <c r="Y273" i="34" s="1"/>
  <c r="Z185" i="34"/>
  <c r="Z229" i="34" s="1"/>
  <c r="Z89" i="34"/>
  <c r="AA51" i="34"/>
  <c r="Y184" i="34"/>
  <c r="Z50" i="34"/>
  <c r="R321" i="34"/>
  <c r="AA161" i="34"/>
  <c r="AB31" i="34"/>
  <c r="V473" i="34"/>
  <c r="V427" i="34"/>
  <c r="V396" i="34"/>
  <c r="W309" i="34"/>
  <c r="V246" i="34"/>
  <c r="V207" i="34"/>
  <c r="V206" i="34" s="1"/>
  <c r="X228" i="34"/>
  <c r="X227" i="34" s="1"/>
  <c r="X248" i="34" s="1"/>
  <c r="X210" i="34"/>
  <c r="X163" i="34"/>
  <c r="X213" i="34" s="1"/>
  <c r="X251" i="34" s="1"/>
  <c r="X272" i="34" s="1"/>
  <c r="X307" i="34" s="1"/>
  <c r="X75" i="34"/>
  <c r="X110" i="34" s="1"/>
  <c r="X132" i="34" s="1"/>
  <c r="Y33" i="34"/>
  <c r="AB174" i="34"/>
  <c r="AB224" i="34" s="1"/>
  <c r="AB86" i="34"/>
  <c r="AC43" i="34"/>
  <c r="AB165" i="34"/>
  <c r="AC35" i="34"/>
  <c r="W98" i="34"/>
  <c r="W62" i="34"/>
  <c r="W61" i="34" s="1"/>
  <c r="W78" i="34" s="1"/>
  <c r="R404" i="34"/>
  <c r="X159" i="34"/>
  <c r="X209" i="34" s="1"/>
  <c r="X247" i="34" s="1"/>
  <c r="X270" i="34" s="1"/>
  <c r="X305" i="34" s="1"/>
  <c r="X71" i="34"/>
  <c r="X106" i="34" s="1"/>
  <c r="X130" i="34" s="1"/>
  <c r="Y29" i="34"/>
  <c r="X178" i="34"/>
  <c r="X171" i="34" s="1"/>
  <c r="X170" i="34" s="1"/>
  <c r="X65" i="34"/>
  <c r="X100" i="34" s="1"/>
  <c r="X123" i="34" s="1"/>
  <c r="Y44" i="34"/>
  <c r="U216" i="34"/>
  <c r="T304" i="34"/>
  <c r="T268" i="34"/>
  <c r="T267" i="34" s="1"/>
  <c r="X147" i="34"/>
  <c r="X20" i="34"/>
  <c r="X19" i="34" s="1"/>
  <c r="X36" i="34" s="1"/>
  <c r="Y21" i="34"/>
  <c r="X63" i="34"/>
  <c r="R440" i="34"/>
  <c r="Z149" i="34"/>
  <c r="Z85" i="34"/>
  <c r="Z84" i="34" s="1"/>
  <c r="AA22" i="34"/>
  <c r="Z64" i="34"/>
  <c r="Z99" i="34" s="1"/>
  <c r="Z122" i="34" s="1"/>
  <c r="S468" i="34"/>
  <c r="S467" i="34" s="1"/>
  <c r="S485" i="34" s="1"/>
  <c r="S422" i="34"/>
  <c r="S421" i="34" s="1"/>
  <c r="S420" i="34" s="1"/>
  <c r="S391" i="34"/>
  <c r="S390" i="34" s="1"/>
  <c r="S389" i="34" s="1"/>
  <c r="S303" i="34"/>
  <c r="S302" i="34" s="1"/>
  <c r="X155" i="34"/>
  <c r="X205" i="34" s="1"/>
  <c r="X243" i="34" s="1"/>
  <c r="X266" i="34" s="1"/>
  <c r="X300" i="34" s="1"/>
  <c r="Y25" i="34"/>
  <c r="Y67" i="34" s="1"/>
  <c r="Y102" i="34" s="1"/>
  <c r="Y125" i="34" s="1"/>
  <c r="U262" i="34"/>
  <c r="U237" i="34"/>
  <c r="U236" i="34" s="1"/>
  <c r="U254" i="34" s="1"/>
  <c r="Z38" i="34"/>
  <c r="Y59" i="34"/>
  <c r="Y82" i="34" s="1"/>
  <c r="Y94" i="34" s="1"/>
  <c r="Y117" i="34" s="1"/>
  <c r="W308" i="27"/>
  <c r="W473" i="27"/>
  <c r="W427" i="27"/>
  <c r="W396" i="27"/>
  <c r="Y172" i="27"/>
  <c r="Z42" i="27"/>
  <c r="Y165" i="27"/>
  <c r="Z35" i="27"/>
  <c r="X98" i="27"/>
  <c r="V471" i="27"/>
  <c r="V425" i="27"/>
  <c r="V394" i="27"/>
  <c r="V121" i="27"/>
  <c r="V120" i="27" s="1"/>
  <c r="V119" i="27" s="1"/>
  <c r="V137" i="27" s="1"/>
  <c r="V97" i="27"/>
  <c r="V96" i="27" s="1"/>
  <c r="V113" i="27" s="1"/>
  <c r="X188" i="27"/>
  <c r="Y54" i="27"/>
  <c r="W181" i="27"/>
  <c r="W191" i="27" s="1"/>
  <c r="W57" i="27"/>
  <c r="W121" i="27"/>
  <c r="W120" i="27" s="1"/>
  <c r="W119" i="27" s="1"/>
  <c r="W97" i="27"/>
  <c r="W96" i="27" s="1"/>
  <c r="X105" i="27"/>
  <c r="Y72" i="27"/>
  <c r="Y107" i="27" s="1"/>
  <c r="Y88" i="27"/>
  <c r="Z30" i="27"/>
  <c r="Y160" i="27"/>
  <c r="U262" i="27"/>
  <c r="U237" i="27"/>
  <c r="U236" i="27" s="1"/>
  <c r="U254" i="27" s="1"/>
  <c r="V230" i="27"/>
  <c r="Y164" i="27"/>
  <c r="Y76" i="27"/>
  <c r="Y111" i="27" s="1"/>
  <c r="Y133" i="27" s="1"/>
  <c r="Z34" i="27"/>
  <c r="T468" i="27"/>
  <c r="T467" i="27" s="1"/>
  <c r="T485" i="27" s="1"/>
  <c r="T422" i="27"/>
  <c r="T421" i="27" s="1"/>
  <c r="T420" i="27" s="1"/>
  <c r="T391" i="27"/>
  <c r="T390" i="27" s="1"/>
  <c r="T389" i="27" s="1"/>
  <c r="T303" i="27"/>
  <c r="T302" i="27" s="1"/>
  <c r="X159" i="27"/>
  <c r="X71" i="27"/>
  <c r="X106" i="27" s="1"/>
  <c r="X130" i="27" s="1"/>
  <c r="Y29" i="27"/>
  <c r="Y27" i="27" s="1"/>
  <c r="Y26" i="27" s="1"/>
  <c r="Z183" i="27"/>
  <c r="AA49" i="27"/>
  <c r="X215" i="27"/>
  <c r="X253" i="27" s="1"/>
  <c r="X274" i="27" s="1"/>
  <c r="X309" i="27" s="1"/>
  <c r="X190" i="27"/>
  <c r="Y56" i="27"/>
  <c r="X208" i="27"/>
  <c r="X157" i="27"/>
  <c r="X156" i="27" s="1"/>
  <c r="W413" i="27"/>
  <c r="W385" i="27"/>
  <c r="U304" i="27"/>
  <c r="U268" i="27"/>
  <c r="U267" i="27" s="1"/>
  <c r="V238" i="27"/>
  <c r="V197" i="27"/>
  <c r="V196" i="27" s="1"/>
  <c r="V216" i="27" s="1"/>
  <c r="Z187" i="27"/>
  <c r="AA53" i="27"/>
  <c r="X180" i="27"/>
  <c r="X67" i="27"/>
  <c r="X102" i="27" s="1"/>
  <c r="X125" i="27" s="1"/>
  <c r="Y46" i="27"/>
  <c r="Y38" i="27"/>
  <c r="X59" i="27"/>
  <c r="X82" i="27" s="1"/>
  <c r="X94" i="27" s="1"/>
  <c r="X117" i="27" s="1"/>
  <c r="V269" i="27"/>
  <c r="Y153" i="27"/>
  <c r="Z23" i="27"/>
  <c r="W209" i="27"/>
  <c r="W230" i="27"/>
  <c r="Y149" i="27"/>
  <c r="Y85" i="27"/>
  <c r="Z22" i="27"/>
  <c r="Y161" i="27"/>
  <c r="Z31" i="27"/>
  <c r="Y154" i="27"/>
  <c r="Y204" i="27" s="1"/>
  <c r="Y242" i="27" s="1"/>
  <c r="Y265" i="27" s="1"/>
  <c r="Y299" i="27" s="1"/>
  <c r="Z24" i="27"/>
  <c r="X147" i="27"/>
  <c r="X20" i="27"/>
  <c r="X19" i="27" s="1"/>
  <c r="X36" i="27" s="1"/>
  <c r="Y21" i="27"/>
  <c r="X186" i="27"/>
  <c r="Y52" i="27"/>
  <c r="X203" i="27"/>
  <c r="X241" i="27" s="1"/>
  <c r="X264" i="27" s="1"/>
  <c r="X298" i="27" s="1"/>
  <c r="Z179" i="27"/>
  <c r="AA45" i="27"/>
  <c r="Y174" i="27"/>
  <c r="Y224" i="27" s="1"/>
  <c r="Y86" i="27"/>
  <c r="Y64" i="27"/>
  <c r="Y99" i="27" s="1"/>
  <c r="Y122" i="27" s="1"/>
  <c r="Z43" i="27"/>
  <c r="Y162" i="27"/>
  <c r="Y212" i="27" s="1"/>
  <c r="Y250" i="27" s="1"/>
  <c r="Y271" i="27" s="1"/>
  <c r="Y306" i="27" s="1"/>
  <c r="Y74" i="27"/>
  <c r="Y109" i="27" s="1"/>
  <c r="Y131" i="27" s="1"/>
  <c r="Z32" i="27"/>
  <c r="X178" i="27"/>
  <c r="X171" i="27" s="1"/>
  <c r="X170" i="27" s="1"/>
  <c r="X191" i="27" s="1"/>
  <c r="X65" i="27"/>
  <c r="X100" i="27" s="1"/>
  <c r="X123" i="27" s="1"/>
  <c r="Y44" i="27"/>
  <c r="X228" i="27"/>
  <c r="X163" i="27"/>
  <c r="X213" i="27" s="1"/>
  <c r="X251" i="27" s="1"/>
  <c r="X272" i="27" s="1"/>
  <c r="X75" i="27"/>
  <c r="X110" i="27" s="1"/>
  <c r="X132" i="27" s="1"/>
  <c r="Y33" i="27"/>
  <c r="X414" i="27"/>
  <c r="X386" i="27"/>
  <c r="AA462" i="27"/>
  <c r="AA450" i="27" s="1"/>
  <c r="AB463" i="27"/>
  <c r="V415" i="27"/>
  <c r="V387" i="27"/>
  <c r="Y158" i="27"/>
  <c r="Y70" i="27"/>
  <c r="Z28" i="27"/>
  <c r="T296" i="27"/>
  <c r="T261" i="27"/>
  <c r="T260" i="27" s="1"/>
  <c r="T286" i="27" s="1"/>
  <c r="X184" i="27"/>
  <c r="X182" i="27" s="1"/>
  <c r="X181" i="27" s="1"/>
  <c r="Y50" i="27"/>
  <c r="X48" i="27"/>
  <c r="X47" i="27" s="1"/>
  <c r="X40" i="27"/>
  <c r="X57" i="27" s="1"/>
  <c r="Y41" i="27"/>
  <c r="W195" i="27"/>
  <c r="W221" i="27" s="1"/>
  <c r="W235" i="27" s="1"/>
  <c r="W259" i="27" s="1"/>
  <c r="W293" i="27" s="1"/>
  <c r="W381" i="27" s="1"/>
  <c r="W409" i="27" s="1"/>
  <c r="W449" i="27" s="1"/>
  <c r="X169" i="27"/>
  <c r="X185" i="27"/>
  <c r="X229" i="27" s="1"/>
  <c r="X89" i="27"/>
  <c r="X87" i="27" s="1"/>
  <c r="X90" i="27" s="1"/>
  <c r="Y51" i="27"/>
  <c r="W69" i="27"/>
  <c r="W68" i="27" s="1"/>
  <c r="W78" i="27" s="1"/>
  <c r="X189" i="27"/>
  <c r="X214" i="27" s="1"/>
  <c r="X252" i="27" s="1"/>
  <c r="X273" i="27" s="1"/>
  <c r="Y55" i="27"/>
  <c r="X223" i="27"/>
  <c r="X222" i="27" s="1"/>
  <c r="X200" i="27"/>
  <c r="X239" i="27" s="1"/>
  <c r="X263" i="27" s="1"/>
  <c r="X297" i="27" s="1"/>
  <c r="X211" i="27"/>
  <c r="X249" i="27" s="1"/>
  <c r="V247" i="27"/>
  <c r="V270" i="27" s="1"/>
  <c r="V305" i="27" s="1"/>
  <c r="W198" i="27"/>
  <c r="W146" i="27"/>
  <c r="W145" i="27" s="1"/>
  <c r="W157" i="27"/>
  <c r="W156" i="27" s="1"/>
  <c r="W210" i="27"/>
  <c r="X155" i="27"/>
  <c r="X205" i="27" s="1"/>
  <c r="X243" i="27" s="1"/>
  <c r="X266" i="27" s="1"/>
  <c r="X300" i="27" s="1"/>
  <c r="Y25" i="27"/>
  <c r="X470" i="27"/>
  <c r="X424" i="27"/>
  <c r="X393" i="27"/>
  <c r="W129" i="27"/>
  <c r="W128" i="27" s="1"/>
  <c r="W127" i="27" s="1"/>
  <c r="W104" i="27"/>
  <c r="W103" i="27" s="1"/>
  <c r="W60" i="27"/>
  <c r="W83" i="27" s="1"/>
  <c r="W95" i="27" s="1"/>
  <c r="W118" i="27" s="1"/>
  <c r="X39" i="27"/>
  <c r="W471" i="27"/>
  <c r="W425" i="27"/>
  <c r="W394" i="27"/>
  <c r="S384" i="27"/>
  <c r="S383" i="27" s="1"/>
  <c r="S382" i="27" s="1"/>
  <c r="S404" i="27" s="1"/>
  <c r="S412" i="27"/>
  <c r="S411" i="27" s="1"/>
  <c r="S410" i="27" s="1"/>
  <c r="S440" i="27" s="1"/>
  <c r="S295" i="27"/>
  <c r="S294" i="27" s="1"/>
  <c r="S321" i="27" s="1"/>
  <c r="Y168" i="27"/>
  <c r="X194" i="27"/>
  <c r="X220" i="27" s="1"/>
  <c r="X234" i="27" s="1"/>
  <c r="X258" i="27" s="1"/>
  <c r="X292" i="27" s="1"/>
  <c r="X380" i="27" s="1"/>
  <c r="X408" i="27" s="1"/>
  <c r="X448" i="27" s="1"/>
  <c r="P442" i="27"/>
  <c r="Q441" i="27"/>
  <c r="W246" i="27"/>
  <c r="W207" i="27"/>
  <c r="W206" i="27" s="1"/>
  <c r="W227" i="27"/>
  <c r="W248" i="27" s="1"/>
  <c r="W415" i="27"/>
  <c r="W387" i="27"/>
  <c r="V472" i="27"/>
  <c r="V426" i="27"/>
  <c r="V395" i="27"/>
  <c r="W473" i="26"/>
  <c r="W427" i="26"/>
  <c r="W396" i="26"/>
  <c r="W98" i="26"/>
  <c r="W62" i="26"/>
  <c r="W61" i="26" s="1"/>
  <c r="W204" i="26"/>
  <c r="W242" i="26" s="1"/>
  <c r="W265" i="26" s="1"/>
  <c r="W299" i="26" s="1"/>
  <c r="X59" i="26"/>
  <c r="X82" i="26" s="1"/>
  <c r="X94" i="26" s="1"/>
  <c r="X117" i="26" s="1"/>
  <c r="Y38" i="26"/>
  <c r="AB462" i="26"/>
  <c r="AB450" i="26" s="1"/>
  <c r="AC463" i="26"/>
  <c r="X153" i="26"/>
  <c r="Y23" i="26"/>
  <c r="X188" i="26"/>
  <c r="Y54" i="26"/>
  <c r="V104" i="26"/>
  <c r="V103" i="26" s="1"/>
  <c r="V129" i="26"/>
  <c r="V128" i="26" s="1"/>
  <c r="V127" i="26" s="1"/>
  <c r="X163" i="26"/>
  <c r="X75" i="26"/>
  <c r="X110" i="26" s="1"/>
  <c r="X132" i="26" s="1"/>
  <c r="Y33" i="26"/>
  <c r="X147" i="26"/>
  <c r="X20" i="26"/>
  <c r="X19" i="26" s="1"/>
  <c r="Y21" i="26"/>
  <c r="X164" i="26"/>
  <c r="X214" i="26" s="1"/>
  <c r="X252" i="26" s="1"/>
  <c r="X273" i="26" s="1"/>
  <c r="X76" i="26"/>
  <c r="X111" i="26" s="1"/>
  <c r="X133" i="26" s="1"/>
  <c r="Y34" i="26"/>
  <c r="S468" i="26"/>
  <c r="S467" i="26" s="1"/>
  <c r="S485" i="26" s="1"/>
  <c r="S422" i="26"/>
  <c r="S421" i="26" s="1"/>
  <c r="S420" i="26" s="1"/>
  <c r="S391" i="26"/>
  <c r="S390" i="26" s="1"/>
  <c r="S389" i="26" s="1"/>
  <c r="S303" i="26"/>
  <c r="S302" i="26" s="1"/>
  <c r="X215" i="26"/>
  <c r="X253" i="26" s="1"/>
  <c r="X274" i="26" s="1"/>
  <c r="W60" i="26"/>
  <c r="W83" i="26" s="1"/>
  <c r="W95" i="26" s="1"/>
  <c r="W118" i="26" s="1"/>
  <c r="X39" i="26"/>
  <c r="X190" i="26"/>
  <c r="Y56" i="26"/>
  <c r="X187" i="26"/>
  <c r="Y53" i="26"/>
  <c r="X180" i="26"/>
  <c r="Y46" i="26"/>
  <c r="X67" i="26"/>
  <c r="X102" i="26" s="1"/>
  <c r="X125" i="26" s="1"/>
  <c r="U269" i="26"/>
  <c r="U245" i="26"/>
  <c r="U244" i="26" s="1"/>
  <c r="X178" i="26"/>
  <c r="Y44" i="26"/>
  <c r="X65" i="26"/>
  <c r="X100" i="26" s="1"/>
  <c r="X123" i="26" s="1"/>
  <c r="W212" i="26"/>
  <c r="W250" i="26" s="1"/>
  <c r="W271" i="26" s="1"/>
  <c r="W306" i="26" s="1"/>
  <c r="V415" i="26"/>
  <c r="V387" i="26"/>
  <c r="X155" i="26"/>
  <c r="Y25" i="26"/>
  <c r="Y172" i="26"/>
  <c r="Y63" i="26"/>
  <c r="Z42" i="26"/>
  <c r="V470" i="26"/>
  <c r="V424" i="26"/>
  <c r="V393" i="26"/>
  <c r="W213" i="26"/>
  <c r="W251" i="26" s="1"/>
  <c r="W272" i="26" s="1"/>
  <c r="W307" i="26" s="1"/>
  <c r="W198" i="26"/>
  <c r="W146" i="26"/>
  <c r="W145" i="26" s="1"/>
  <c r="X186" i="26"/>
  <c r="Y52" i="26"/>
  <c r="W214" i="26"/>
  <c r="W252" i="26" s="1"/>
  <c r="W273" i="26" s="1"/>
  <c r="Y168" i="26"/>
  <c r="X194" i="26"/>
  <c r="X220" i="26" s="1"/>
  <c r="X234" i="26" s="1"/>
  <c r="X258" i="26" s="1"/>
  <c r="X292" i="26" s="1"/>
  <c r="X380" i="26" s="1"/>
  <c r="X408" i="26" s="1"/>
  <c r="X448" i="26" s="1"/>
  <c r="W300" i="26"/>
  <c r="U216" i="26"/>
  <c r="X98" i="26"/>
  <c r="X62" i="26"/>
  <c r="X61" i="26" s="1"/>
  <c r="X185" i="26"/>
  <c r="X229" i="26" s="1"/>
  <c r="X89" i="26"/>
  <c r="Y51" i="26"/>
  <c r="Y161" i="26"/>
  <c r="Z31" i="26"/>
  <c r="X160" i="26"/>
  <c r="X72" i="26"/>
  <c r="X107" i="26" s="1"/>
  <c r="X88" i="26"/>
  <c r="X87" i="26" s="1"/>
  <c r="Y30" i="26"/>
  <c r="X183" i="26"/>
  <c r="X48" i="26"/>
  <c r="X47" i="26" s="1"/>
  <c r="Y49" i="26"/>
  <c r="X189" i="26"/>
  <c r="Y55" i="26"/>
  <c r="R321" i="26"/>
  <c r="X159" i="26"/>
  <c r="X71" i="26"/>
  <c r="Y29" i="26"/>
  <c r="U262" i="26"/>
  <c r="U237" i="26"/>
  <c r="U236" i="26" s="1"/>
  <c r="U254" i="26" s="1"/>
  <c r="X171" i="26"/>
  <c r="U472" i="26"/>
  <c r="U426" i="26"/>
  <c r="U395" i="26"/>
  <c r="W87" i="26"/>
  <c r="W182" i="26"/>
  <c r="W181" i="26" s="1"/>
  <c r="W191" i="26" s="1"/>
  <c r="V207" i="26"/>
  <c r="V206" i="26" s="1"/>
  <c r="V246" i="26"/>
  <c r="V413" i="26"/>
  <c r="V385" i="26"/>
  <c r="Y174" i="26"/>
  <c r="Y224" i="26" s="1"/>
  <c r="Y86" i="26"/>
  <c r="Z43" i="26"/>
  <c r="R404" i="26"/>
  <c r="X158" i="26"/>
  <c r="X70" i="26"/>
  <c r="X27" i="26"/>
  <c r="X26" i="26" s="1"/>
  <c r="Y28" i="26"/>
  <c r="X149" i="26"/>
  <c r="X85" i="26"/>
  <c r="X84" i="26" s="1"/>
  <c r="Y22" i="26"/>
  <c r="Q441" i="26"/>
  <c r="P442" i="26"/>
  <c r="X211" i="26"/>
  <c r="X249" i="26" s="1"/>
  <c r="V230" i="26"/>
  <c r="W195" i="26"/>
  <c r="W221" i="26" s="1"/>
  <c r="W235" i="26" s="1"/>
  <c r="W259" i="26" s="1"/>
  <c r="W293" i="26" s="1"/>
  <c r="W381" i="26" s="1"/>
  <c r="W409" i="26" s="1"/>
  <c r="W449" i="26" s="1"/>
  <c r="X169" i="26"/>
  <c r="R440" i="26"/>
  <c r="W90" i="26"/>
  <c r="W209" i="26"/>
  <c r="V97" i="26"/>
  <c r="V96" i="26" s="1"/>
  <c r="V113" i="26" s="1"/>
  <c r="V121" i="26"/>
  <c r="V120" i="26" s="1"/>
  <c r="V119" i="26" s="1"/>
  <c r="V137" i="26" s="1"/>
  <c r="W228" i="26"/>
  <c r="W227" i="26" s="1"/>
  <c r="W248" i="26" s="1"/>
  <c r="W210" i="26"/>
  <c r="V238" i="26"/>
  <c r="V197" i="26"/>
  <c r="V196" i="26" s="1"/>
  <c r="V216" i="26" s="1"/>
  <c r="V308" i="26"/>
  <c r="S412" i="26"/>
  <c r="S411" i="26" s="1"/>
  <c r="S410" i="26" s="1"/>
  <c r="S440" i="26" s="1"/>
  <c r="S384" i="26"/>
  <c r="S383" i="26" s="1"/>
  <c r="S382" i="26" s="1"/>
  <c r="S404" i="26" s="1"/>
  <c r="S295" i="26"/>
  <c r="S294" i="26" s="1"/>
  <c r="T254" i="26"/>
  <c r="Y165" i="26"/>
  <c r="Y77" i="26"/>
  <c r="Y112" i="26" s="1"/>
  <c r="Y134" i="26" s="1"/>
  <c r="Z35" i="26"/>
  <c r="W105" i="26"/>
  <c r="W69" i="26"/>
  <c r="W68" i="26" s="1"/>
  <c r="W223" i="26"/>
  <c r="W222" i="26" s="1"/>
  <c r="W230" i="26" s="1"/>
  <c r="W200" i="26"/>
  <c r="W239" i="26" s="1"/>
  <c r="W263" i="26" s="1"/>
  <c r="W297" i="26" s="1"/>
  <c r="X179" i="26"/>
  <c r="X66" i="26"/>
  <c r="X101" i="26" s="1"/>
  <c r="X124" i="26" s="1"/>
  <c r="Y45" i="26"/>
  <c r="X154" i="26"/>
  <c r="Y24" i="26"/>
  <c r="X184" i="26"/>
  <c r="Y50" i="26"/>
  <c r="T304" i="26"/>
  <c r="T268" i="26"/>
  <c r="T267" i="26" s="1"/>
  <c r="X41" i="26"/>
  <c r="W40" i="26"/>
  <c r="W57" i="26" s="1"/>
  <c r="V471" i="26"/>
  <c r="V425" i="26"/>
  <c r="V394" i="26"/>
  <c r="T296" i="26"/>
  <c r="T261" i="26"/>
  <c r="T260" i="26" s="1"/>
  <c r="T286" i="26" s="1"/>
  <c r="V247" i="26"/>
  <c r="V270" i="26" s="1"/>
  <c r="V305" i="26" s="1"/>
  <c r="X162" i="26"/>
  <c r="X212" i="26" s="1"/>
  <c r="X250" i="26" s="1"/>
  <c r="X271" i="26" s="1"/>
  <c r="X74" i="26"/>
  <c r="X109" i="26" s="1"/>
  <c r="X131" i="26" s="1"/>
  <c r="Y32" i="26"/>
  <c r="X77" i="26"/>
  <c r="X112" i="26" s="1"/>
  <c r="X134" i="26" s="1"/>
  <c r="W208" i="26"/>
  <c r="W157" i="26"/>
  <c r="W156" i="26" s="1"/>
  <c r="W469" i="25"/>
  <c r="W423" i="25"/>
  <c r="W392" i="25"/>
  <c r="W415" i="25"/>
  <c r="W387" i="25"/>
  <c r="X185" i="25"/>
  <c r="X229" i="25" s="1"/>
  <c r="X89" i="25"/>
  <c r="X87" i="25" s="1"/>
  <c r="Y51" i="25"/>
  <c r="X184" i="25"/>
  <c r="Y50" i="25"/>
  <c r="Y158" i="25"/>
  <c r="Z28" i="25"/>
  <c r="Y70" i="25"/>
  <c r="Y159" i="25"/>
  <c r="Z29" i="25"/>
  <c r="V245" i="25"/>
  <c r="V244" i="25" s="1"/>
  <c r="V269" i="25"/>
  <c r="Y162" i="25"/>
  <c r="Z32" i="25"/>
  <c r="V238" i="25"/>
  <c r="V197" i="25"/>
  <c r="V196" i="25" s="1"/>
  <c r="V216" i="25" s="1"/>
  <c r="X473" i="25"/>
  <c r="X427" i="25"/>
  <c r="X396" i="25"/>
  <c r="W98" i="25"/>
  <c r="W62" i="25"/>
  <c r="W61" i="25" s="1"/>
  <c r="X161" i="25"/>
  <c r="X211" i="25" s="1"/>
  <c r="X249" i="25" s="1"/>
  <c r="X73" i="25"/>
  <c r="X108" i="25" s="1"/>
  <c r="Y31" i="25"/>
  <c r="Y27" i="25" s="1"/>
  <c r="Y26" i="25" s="1"/>
  <c r="X27" i="25"/>
  <c r="X26" i="25" s="1"/>
  <c r="X36" i="25" s="1"/>
  <c r="X71" i="25"/>
  <c r="W238" i="25"/>
  <c r="Y147" i="25"/>
  <c r="Z21" i="25"/>
  <c r="X228" i="25"/>
  <c r="V472" i="25"/>
  <c r="V426" i="25"/>
  <c r="V395" i="25"/>
  <c r="AA174" i="25"/>
  <c r="AA224" i="25" s="1"/>
  <c r="AA86" i="25"/>
  <c r="AB43" i="25"/>
  <c r="Y155" i="25"/>
  <c r="Z25" i="25"/>
  <c r="W171" i="25"/>
  <c r="W170" i="25" s="1"/>
  <c r="W191" i="25" s="1"/>
  <c r="W69" i="25"/>
  <c r="W68" i="25" s="1"/>
  <c r="W60" i="25"/>
  <c r="W83" i="25" s="1"/>
  <c r="W95" i="25" s="1"/>
  <c r="W118" i="25" s="1"/>
  <c r="X39" i="25"/>
  <c r="X208" i="25"/>
  <c r="X157" i="25"/>
  <c r="X156" i="25" s="1"/>
  <c r="X209" i="25"/>
  <c r="W299" i="25"/>
  <c r="X179" i="25"/>
  <c r="X66" i="25"/>
  <c r="X101" i="25" s="1"/>
  <c r="X124" i="25" s="1"/>
  <c r="Y45" i="25"/>
  <c r="Y164" i="25"/>
  <c r="Z34" i="25"/>
  <c r="AC463" i="25"/>
  <c r="AB462" i="25"/>
  <c r="AB450" i="25" s="1"/>
  <c r="Y186" i="25"/>
  <c r="Z52" i="25"/>
  <c r="W104" i="25"/>
  <c r="W103" i="25" s="1"/>
  <c r="W129" i="25"/>
  <c r="W128" i="25" s="1"/>
  <c r="W127" i="25" s="1"/>
  <c r="X149" i="25"/>
  <c r="X85" i="25"/>
  <c r="X84" i="25" s="1"/>
  <c r="Y22" i="25"/>
  <c r="X64" i="25"/>
  <c r="X99" i="25" s="1"/>
  <c r="X122" i="25" s="1"/>
  <c r="Y183" i="25"/>
  <c r="Z49" i="25"/>
  <c r="X180" i="25"/>
  <c r="X205" i="25" s="1"/>
  <c r="X243" i="25" s="1"/>
  <c r="X266" i="25" s="1"/>
  <c r="X300" i="25" s="1"/>
  <c r="X67" i="25"/>
  <c r="X102" i="25" s="1"/>
  <c r="X125" i="25" s="1"/>
  <c r="Y46" i="25"/>
  <c r="X153" i="25"/>
  <c r="Y23" i="25"/>
  <c r="S412" i="25"/>
  <c r="S411" i="25" s="1"/>
  <c r="S410" i="25" s="1"/>
  <c r="S440" i="25" s="1"/>
  <c r="S384" i="25"/>
  <c r="S383" i="25" s="1"/>
  <c r="S382" i="25" s="1"/>
  <c r="S404" i="25" s="1"/>
  <c r="S295" i="25"/>
  <c r="S294" i="25" s="1"/>
  <c r="S321" i="25" s="1"/>
  <c r="U254" i="25"/>
  <c r="X169" i="25"/>
  <c r="W195" i="25"/>
  <c r="W221" i="25" s="1"/>
  <c r="W235" i="25" s="1"/>
  <c r="W259" i="25" s="1"/>
  <c r="W293" i="25" s="1"/>
  <c r="W381" i="25" s="1"/>
  <c r="W409" i="25" s="1"/>
  <c r="W449" i="25" s="1"/>
  <c r="AA165" i="25"/>
  <c r="AB35" i="25"/>
  <c r="X188" i="25"/>
  <c r="X213" i="25" s="1"/>
  <c r="X251" i="25" s="1"/>
  <c r="X272" i="25" s="1"/>
  <c r="X307" i="25" s="1"/>
  <c r="Y54" i="25"/>
  <c r="U304" i="25"/>
  <c r="U268" i="25"/>
  <c r="U267" i="25" s="1"/>
  <c r="W90" i="25"/>
  <c r="Y154" i="25"/>
  <c r="Z24" i="25"/>
  <c r="W308" i="25"/>
  <c r="U296" i="25"/>
  <c r="U261" i="25"/>
  <c r="U260" i="25" s="1"/>
  <c r="U286" i="25" s="1"/>
  <c r="V413" i="25"/>
  <c r="V385" i="25"/>
  <c r="W210" i="25"/>
  <c r="W223" i="25"/>
  <c r="W222" i="25" s="1"/>
  <c r="W230" i="25" s="1"/>
  <c r="W200" i="25"/>
  <c r="W239" i="25" s="1"/>
  <c r="W263" i="25" s="1"/>
  <c r="W297" i="25" s="1"/>
  <c r="X182" i="25"/>
  <c r="X181" i="25" s="1"/>
  <c r="W59" i="25"/>
  <c r="W82" i="25" s="1"/>
  <c r="W94" i="25" s="1"/>
  <c r="W117" i="25" s="1"/>
  <c r="X38" i="25"/>
  <c r="X204" i="25"/>
  <c r="X242" i="25" s="1"/>
  <c r="X265" i="25" s="1"/>
  <c r="X299" i="25" s="1"/>
  <c r="Y41" i="25"/>
  <c r="X40" i="25"/>
  <c r="X57" i="25" s="1"/>
  <c r="V121" i="25"/>
  <c r="V120" i="25" s="1"/>
  <c r="V119" i="25" s="1"/>
  <c r="V137" i="25" s="1"/>
  <c r="V97" i="25"/>
  <c r="V96" i="25" s="1"/>
  <c r="V113" i="25" s="1"/>
  <c r="W157" i="25"/>
  <c r="W156" i="25" s="1"/>
  <c r="W166" i="25" s="1"/>
  <c r="T296" i="25"/>
  <c r="T261" i="25"/>
  <c r="T260" i="25" s="1"/>
  <c r="T286" i="25" s="1"/>
  <c r="Y163" i="25"/>
  <c r="Y75" i="25"/>
  <c r="Y110" i="25" s="1"/>
  <c r="Y132" i="25" s="1"/>
  <c r="Z33" i="25"/>
  <c r="W194" i="25"/>
  <c r="W220" i="25" s="1"/>
  <c r="W234" i="25" s="1"/>
  <c r="W258" i="25" s="1"/>
  <c r="W292" i="25" s="1"/>
  <c r="W380" i="25" s="1"/>
  <c r="W408" i="25" s="1"/>
  <c r="W448" i="25" s="1"/>
  <c r="X168" i="25"/>
  <c r="W470" i="25"/>
  <c r="W424" i="25"/>
  <c r="W393" i="25"/>
  <c r="Y160" i="25"/>
  <c r="Y88" i="25"/>
  <c r="Y72" i="25"/>
  <c r="Y107" i="25" s="1"/>
  <c r="Z30" i="25"/>
  <c r="Q441" i="25"/>
  <c r="P442" i="25"/>
  <c r="W57" i="25"/>
  <c r="W246" i="25"/>
  <c r="W207" i="25"/>
  <c r="W206" i="25" s="1"/>
  <c r="W471" i="25"/>
  <c r="W425" i="25"/>
  <c r="W394" i="25"/>
  <c r="V470" i="25"/>
  <c r="V424" i="25"/>
  <c r="V393" i="25"/>
  <c r="X189" i="25"/>
  <c r="X214" i="25" s="1"/>
  <c r="X252" i="25" s="1"/>
  <c r="X273" i="25" s="1"/>
  <c r="Y55" i="25"/>
  <c r="X69" i="25"/>
  <c r="X68" i="25" s="1"/>
  <c r="X105" i="25"/>
  <c r="X72" i="25"/>
  <c r="X107" i="25" s="1"/>
  <c r="X187" i="25"/>
  <c r="X212" i="25" s="1"/>
  <c r="X250" i="25" s="1"/>
  <c r="X271" i="25" s="1"/>
  <c r="X306" i="25" s="1"/>
  <c r="Y53" i="25"/>
  <c r="Z56" i="25"/>
  <c r="Y190" i="25"/>
  <c r="Y215" i="25" s="1"/>
  <c r="Y253" i="25" s="1"/>
  <c r="Y274" i="25" s="1"/>
  <c r="Y77" i="25"/>
  <c r="Y112" i="25" s="1"/>
  <c r="Y134" i="25" s="1"/>
  <c r="T468" i="25"/>
  <c r="T467" i="25" s="1"/>
  <c r="T485" i="25" s="1"/>
  <c r="T422" i="25"/>
  <c r="T421" i="25" s="1"/>
  <c r="T420" i="25" s="1"/>
  <c r="T391" i="25"/>
  <c r="T390" i="25" s="1"/>
  <c r="T389" i="25" s="1"/>
  <c r="T303" i="25"/>
  <c r="T302" i="25" s="1"/>
  <c r="X178" i="25"/>
  <c r="X65" i="25"/>
  <c r="X100" i="25" s="1"/>
  <c r="X123" i="25" s="1"/>
  <c r="Y44" i="25"/>
  <c r="X172" i="25"/>
  <c r="X171" i="25" s="1"/>
  <c r="X170" i="25" s="1"/>
  <c r="X191" i="25" s="1"/>
  <c r="X63" i="25"/>
  <c r="Y42" i="25"/>
  <c r="W308" i="24"/>
  <c r="W473" i="24"/>
  <c r="W427" i="24"/>
  <c r="W396" i="24"/>
  <c r="V469" i="24"/>
  <c r="V423" i="24"/>
  <c r="V392" i="24"/>
  <c r="Y163" i="24"/>
  <c r="Y213" i="24" s="1"/>
  <c r="Y251" i="24" s="1"/>
  <c r="Y272" i="24" s="1"/>
  <c r="Y75" i="24"/>
  <c r="Y110" i="24" s="1"/>
  <c r="Y132" i="24" s="1"/>
  <c r="Z33" i="24"/>
  <c r="Z179" i="24"/>
  <c r="AA45" i="24"/>
  <c r="V207" i="24"/>
  <c r="V206" i="24" s="1"/>
  <c r="Y160" i="24"/>
  <c r="Y88" i="24"/>
  <c r="Z30" i="24"/>
  <c r="W238" i="24"/>
  <c r="V415" i="24"/>
  <c r="V387" i="24"/>
  <c r="X171" i="24"/>
  <c r="W205" i="24"/>
  <c r="W243" i="24" s="1"/>
  <c r="W266" i="24" s="1"/>
  <c r="W300" i="24" s="1"/>
  <c r="W246" i="24"/>
  <c r="V269" i="24"/>
  <c r="V245" i="24"/>
  <c r="V244" i="24" s="1"/>
  <c r="X178" i="24"/>
  <c r="Y44" i="24"/>
  <c r="X65" i="24"/>
  <c r="X100" i="24" s="1"/>
  <c r="X123" i="24" s="1"/>
  <c r="V472" i="24"/>
  <c r="V426" i="24"/>
  <c r="V395" i="24"/>
  <c r="X105" i="24"/>
  <c r="X161" i="24"/>
  <c r="X73" i="24"/>
  <c r="X108" i="24" s="1"/>
  <c r="Y31" i="24"/>
  <c r="Y154" i="24"/>
  <c r="Y204" i="24" s="1"/>
  <c r="Y242" i="24" s="1"/>
  <c r="Y265" i="24" s="1"/>
  <c r="Z24" i="24"/>
  <c r="Z66" i="24" s="1"/>
  <c r="Z101" i="24" s="1"/>
  <c r="Z124" i="24" s="1"/>
  <c r="Y147" i="24"/>
  <c r="Z21" i="24"/>
  <c r="X149" i="24"/>
  <c r="X85" i="24"/>
  <c r="X84" i="24" s="1"/>
  <c r="Y22" i="24"/>
  <c r="W90" i="24"/>
  <c r="Y165" i="24"/>
  <c r="Z35" i="24"/>
  <c r="W227" i="24"/>
  <c r="W248" i="24" s="1"/>
  <c r="X307" i="24"/>
  <c r="Y59" i="24"/>
  <c r="Y82" i="24" s="1"/>
  <c r="Y94" i="24" s="1"/>
  <c r="Y117" i="24" s="1"/>
  <c r="Z38" i="24"/>
  <c r="X41" i="24"/>
  <c r="W40" i="24"/>
  <c r="W57" i="24" s="1"/>
  <c r="W195" i="24"/>
  <c r="W221" i="24" s="1"/>
  <c r="W235" i="24" s="1"/>
  <c r="W259" i="24" s="1"/>
  <c r="W293" i="24" s="1"/>
  <c r="W381" i="24" s="1"/>
  <c r="W409" i="24" s="1"/>
  <c r="W449" i="24" s="1"/>
  <c r="X169" i="24"/>
  <c r="X189" i="24"/>
  <c r="Y55" i="24"/>
  <c r="X228" i="24"/>
  <c r="X208" i="24"/>
  <c r="X157" i="24"/>
  <c r="X156" i="24" s="1"/>
  <c r="T468" i="24"/>
  <c r="T467" i="24" s="1"/>
  <c r="T485" i="24" s="1"/>
  <c r="T422" i="24"/>
  <c r="T421" i="24" s="1"/>
  <c r="T420" i="24" s="1"/>
  <c r="T391" i="24"/>
  <c r="T390" i="24" s="1"/>
  <c r="T389" i="24" s="1"/>
  <c r="T303" i="24"/>
  <c r="T302" i="24" s="1"/>
  <c r="X299" i="24"/>
  <c r="X20" i="24"/>
  <c r="X19" i="24" s="1"/>
  <c r="X36" i="24" s="1"/>
  <c r="W223" i="24"/>
  <c r="W222" i="24" s="1"/>
  <c r="W230" i="24" s="1"/>
  <c r="W200" i="24"/>
  <c r="W239" i="24" s="1"/>
  <c r="W263" i="24" s="1"/>
  <c r="W297" i="24" s="1"/>
  <c r="X180" i="24"/>
  <c r="Y46" i="24"/>
  <c r="X67" i="24"/>
  <c r="X102" i="24" s="1"/>
  <c r="X125" i="24" s="1"/>
  <c r="V216" i="24"/>
  <c r="AB462" i="24"/>
  <c r="AB450" i="24" s="1"/>
  <c r="AC463" i="24"/>
  <c r="Y174" i="24"/>
  <c r="Y224" i="24" s="1"/>
  <c r="Y86" i="24"/>
  <c r="Y64" i="24"/>
  <c r="Y99" i="24" s="1"/>
  <c r="Y122" i="24" s="1"/>
  <c r="Z43" i="24"/>
  <c r="X153" i="24"/>
  <c r="X203" i="24" s="1"/>
  <c r="X241" i="24" s="1"/>
  <c r="X264" i="24" s="1"/>
  <c r="X298" i="24" s="1"/>
  <c r="Y23" i="24"/>
  <c r="W211" i="24"/>
  <c r="W249" i="24" s="1"/>
  <c r="X184" i="24"/>
  <c r="Y50" i="24"/>
  <c r="X48" i="24"/>
  <c r="X47" i="24" s="1"/>
  <c r="X76" i="24"/>
  <c r="X111" i="24" s="1"/>
  <c r="X133" i="24" s="1"/>
  <c r="X198" i="24"/>
  <c r="X146" i="24"/>
  <c r="AB188" i="24"/>
  <c r="AC54" i="24"/>
  <c r="V262" i="24"/>
  <c r="V237" i="24"/>
  <c r="V236" i="24" s="1"/>
  <c r="V254" i="24" s="1"/>
  <c r="X64" i="24"/>
  <c r="X99" i="24" s="1"/>
  <c r="X122" i="24" s="1"/>
  <c r="W203" i="24"/>
  <c r="W241" i="24" s="1"/>
  <c r="W264" i="24" s="1"/>
  <c r="W298" i="24" s="1"/>
  <c r="Z187" i="24"/>
  <c r="AA53" i="24"/>
  <c r="W182" i="24"/>
  <c r="W181" i="24" s="1"/>
  <c r="W191" i="24" s="1"/>
  <c r="V413" i="24"/>
  <c r="V385" i="24"/>
  <c r="Y164" i="24"/>
  <c r="Y76" i="24"/>
  <c r="Y111" i="24" s="1"/>
  <c r="Y133" i="24" s="1"/>
  <c r="Z34" i="24"/>
  <c r="X186" i="24"/>
  <c r="Y52" i="24"/>
  <c r="Y159" i="24"/>
  <c r="Y71" i="24"/>
  <c r="Z29" i="24"/>
  <c r="P442" i="24"/>
  <c r="Q441" i="24"/>
  <c r="W60" i="24"/>
  <c r="W83" i="24" s="1"/>
  <c r="W95" i="24" s="1"/>
  <c r="W118" i="24" s="1"/>
  <c r="X39" i="24"/>
  <c r="X214" i="24"/>
  <c r="X252" i="24" s="1"/>
  <c r="X273" i="24" s="1"/>
  <c r="U304" i="24"/>
  <c r="U268" i="24"/>
  <c r="U267" i="24" s="1"/>
  <c r="Y162" i="24"/>
  <c r="Y212" i="24" s="1"/>
  <c r="Y250" i="24" s="1"/>
  <c r="Y271" i="24" s="1"/>
  <c r="Z32" i="24"/>
  <c r="Y74" i="24"/>
  <c r="Y109" i="24" s="1"/>
  <c r="Y131" i="24" s="1"/>
  <c r="W194" i="24"/>
  <c r="W220" i="24" s="1"/>
  <c r="W234" i="24" s="1"/>
  <c r="W258" i="24" s="1"/>
  <c r="W292" i="24" s="1"/>
  <c r="W380" i="24" s="1"/>
  <c r="W408" i="24" s="1"/>
  <c r="W448" i="24" s="1"/>
  <c r="X168" i="24"/>
  <c r="X470" i="24"/>
  <c r="X424" i="24"/>
  <c r="X393" i="24"/>
  <c r="V137" i="24"/>
  <c r="W69" i="24"/>
  <c r="W68" i="24" s="1"/>
  <c r="W62" i="24"/>
  <c r="W61" i="24" s="1"/>
  <c r="W78" i="24" s="1"/>
  <c r="T286" i="24"/>
  <c r="Y172" i="24"/>
  <c r="Y63" i="24"/>
  <c r="Z42" i="24"/>
  <c r="Z183" i="24"/>
  <c r="AA49" i="24"/>
  <c r="X190" i="24"/>
  <c r="X215" i="24" s="1"/>
  <c r="X253" i="24" s="1"/>
  <c r="X274" i="24" s="1"/>
  <c r="X309" i="24" s="1"/>
  <c r="Y56" i="24"/>
  <c r="Y77" i="24" s="1"/>
  <c r="Y112" i="24" s="1"/>
  <c r="Y134" i="24" s="1"/>
  <c r="X209" i="24"/>
  <c r="Y66" i="24"/>
  <c r="Y101" i="24" s="1"/>
  <c r="Y124" i="24" s="1"/>
  <c r="U261" i="24"/>
  <c r="U260" i="24" s="1"/>
  <c r="U286" i="24" s="1"/>
  <c r="U296" i="24"/>
  <c r="X185" i="24"/>
  <c r="X229" i="24" s="1"/>
  <c r="X89" i="24"/>
  <c r="X87" i="24" s="1"/>
  <c r="Y51" i="24"/>
  <c r="Y72" i="24" s="1"/>
  <c r="Y107" i="24" s="1"/>
  <c r="W129" i="24"/>
  <c r="W128" i="24" s="1"/>
  <c r="W127" i="24" s="1"/>
  <c r="W104" i="24"/>
  <c r="W103" i="24" s="1"/>
  <c r="X72" i="24"/>
  <c r="X107" i="24" s="1"/>
  <c r="Y158" i="24"/>
  <c r="Y27" i="24"/>
  <c r="Y26" i="24" s="1"/>
  <c r="Y70" i="24"/>
  <c r="Z28" i="24"/>
  <c r="W146" i="24"/>
  <c r="W145" i="24" s="1"/>
  <c r="W166" i="24" s="1"/>
  <c r="W97" i="24"/>
  <c r="W96" i="24" s="1"/>
  <c r="W121" i="24"/>
  <c r="W120" i="24" s="1"/>
  <c r="W119" i="24" s="1"/>
  <c r="W137" i="24" s="1"/>
  <c r="T412" i="24"/>
  <c r="T411" i="24" s="1"/>
  <c r="T410" i="24" s="1"/>
  <c r="T440" i="24" s="1"/>
  <c r="T384" i="24"/>
  <c r="T383" i="24" s="1"/>
  <c r="T382" i="24" s="1"/>
  <c r="T404" i="24" s="1"/>
  <c r="T295" i="24"/>
  <c r="T294" i="24" s="1"/>
  <c r="T321" i="24" s="1"/>
  <c r="X98" i="24"/>
  <c r="X62" i="24"/>
  <c r="X61" i="24" s="1"/>
  <c r="X155" i="24"/>
  <c r="X205" i="24" s="1"/>
  <c r="X243" i="24" s="1"/>
  <c r="X266" i="24" s="1"/>
  <c r="X300" i="24" s="1"/>
  <c r="Y25" i="24"/>
  <c r="I17" i="36"/>
  <c r="I10" i="36"/>
  <c r="M387" i="43"/>
  <c r="O47" i="43"/>
  <c r="M394" i="43"/>
  <c r="M471" i="43"/>
  <c r="O203" i="43"/>
  <c r="O241" i="43" s="1"/>
  <c r="O264" i="43" s="1"/>
  <c r="O298" i="43" s="1"/>
  <c r="I19" i="36"/>
  <c r="H58" i="36"/>
  <c r="I16" i="36"/>
  <c r="H55" i="36"/>
  <c r="N396" i="43"/>
  <c r="N427" i="43"/>
  <c r="N307" i="43"/>
  <c r="N394" i="43" s="1"/>
  <c r="O309" i="43"/>
  <c r="O473" i="43" s="1"/>
  <c r="K122" i="43"/>
  <c r="K119" i="43" s="1"/>
  <c r="K137" i="43" s="1"/>
  <c r="K97" i="43"/>
  <c r="K96" i="43" s="1"/>
  <c r="K113" i="43" s="1"/>
  <c r="L99" i="43"/>
  <c r="L62" i="43"/>
  <c r="L61" i="43" s="1"/>
  <c r="L78" i="43" s="1"/>
  <c r="M64" i="43"/>
  <c r="M149" i="43"/>
  <c r="M200" i="43" s="1"/>
  <c r="N22" i="43"/>
  <c r="M85" i="43"/>
  <c r="M84" i="43" s="1"/>
  <c r="M90" i="43" s="1"/>
  <c r="M20" i="43"/>
  <c r="M19" i="43" s="1"/>
  <c r="M36" i="43" s="1"/>
  <c r="W177" i="43"/>
  <c r="O71" i="43"/>
  <c r="P29" i="43"/>
  <c r="P179" i="43"/>
  <c r="Q45" i="43"/>
  <c r="P66" i="43"/>
  <c r="P101" i="43" s="1"/>
  <c r="P124" i="43" s="1"/>
  <c r="O89" i="43"/>
  <c r="O87" i="43" s="1"/>
  <c r="P51" i="43"/>
  <c r="P72" i="43" s="1"/>
  <c r="P107" i="43" s="1"/>
  <c r="M269" i="43"/>
  <c r="O195" i="43"/>
  <c r="O221" i="43" s="1"/>
  <c r="O235" i="43" s="1"/>
  <c r="O259" i="43" s="1"/>
  <c r="O293" i="43" s="1"/>
  <c r="O381" i="43" s="1"/>
  <c r="O409" i="43" s="1"/>
  <c r="O449" i="43" s="1"/>
  <c r="P169" i="43"/>
  <c r="P153" i="43"/>
  <c r="Q23" i="43"/>
  <c r="N308" i="43"/>
  <c r="P158" i="43"/>
  <c r="P70" i="43"/>
  <c r="Q28" i="43"/>
  <c r="L262" i="43"/>
  <c r="J412" i="43"/>
  <c r="J384" i="43"/>
  <c r="O155" i="43"/>
  <c r="O205" i="43" s="1"/>
  <c r="O243" i="43" s="1"/>
  <c r="O266" i="43" s="1"/>
  <c r="P25" i="43"/>
  <c r="O67" i="43"/>
  <c r="O102" i="43" s="1"/>
  <c r="O125" i="43" s="1"/>
  <c r="M472" i="43"/>
  <c r="M426" i="43"/>
  <c r="M395" i="43"/>
  <c r="Q186" i="43"/>
  <c r="R52" i="43"/>
  <c r="O147" i="43"/>
  <c r="J9" i="36" s="1"/>
  <c r="P21" i="43"/>
  <c r="O27" i="43"/>
  <c r="O26" i="43" s="1"/>
  <c r="L304" i="43"/>
  <c r="N300" i="43"/>
  <c r="N69" i="43"/>
  <c r="N68" i="43" s="1"/>
  <c r="O105" i="43"/>
  <c r="P165" i="43"/>
  <c r="P215" i="43" s="1"/>
  <c r="P253" i="43" s="1"/>
  <c r="P274" i="43" s="1"/>
  <c r="P77" i="43"/>
  <c r="P112" i="43" s="1"/>
  <c r="P134" i="43" s="1"/>
  <c r="Q35" i="43"/>
  <c r="O172" i="43"/>
  <c r="J6" i="36" s="1"/>
  <c r="O63" i="43"/>
  <c r="P42" i="43"/>
  <c r="P174" i="43"/>
  <c r="P86" i="43"/>
  <c r="Q43" i="43"/>
  <c r="Q180" i="43"/>
  <c r="R46" i="43"/>
  <c r="P154" i="43"/>
  <c r="Q24" i="43"/>
  <c r="Q188" i="43"/>
  <c r="R54" i="43"/>
  <c r="K296" i="43"/>
  <c r="S462" i="43"/>
  <c r="S450" i="43" s="1"/>
  <c r="T463" i="43"/>
  <c r="N129" i="43"/>
  <c r="N128" i="43" s="1"/>
  <c r="N127" i="43" s="1"/>
  <c r="N104" i="43"/>
  <c r="N103" i="43" s="1"/>
  <c r="M470" i="43"/>
  <c r="M424" i="43"/>
  <c r="M393" i="43"/>
  <c r="Q50" i="43"/>
  <c r="N198" i="43"/>
  <c r="O187" i="43"/>
  <c r="P53" i="43"/>
  <c r="P74" i="43" s="1"/>
  <c r="P109" i="43" s="1"/>
  <c r="P131" i="43" s="1"/>
  <c r="O208" i="43"/>
  <c r="N98" i="43"/>
  <c r="P88" i="43"/>
  <c r="Q30" i="43"/>
  <c r="O204" i="43"/>
  <c r="O242" i="43" s="1"/>
  <c r="O265" i="43" s="1"/>
  <c r="O299" i="43" s="1"/>
  <c r="O59" i="43"/>
  <c r="O82" i="43" s="1"/>
  <c r="O94" i="43" s="1"/>
  <c r="O117" i="43" s="1"/>
  <c r="P38" i="43"/>
  <c r="M238" i="43"/>
  <c r="N306" i="43"/>
  <c r="O194" i="43"/>
  <c r="O220" i="43" s="1"/>
  <c r="O234" i="43" s="1"/>
  <c r="O258" i="43" s="1"/>
  <c r="O292" i="43" s="1"/>
  <c r="O380" i="43" s="1"/>
  <c r="O408" i="43" s="1"/>
  <c r="O448" i="43" s="1"/>
  <c r="P168" i="43"/>
  <c r="O427" i="43"/>
  <c r="O72" i="43"/>
  <c r="O107" i="43" s="1"/>
  <c r="P161" i="43"/>
  <c r="P211" i="43" s="1"/>
  <c r="P249" i="43" s="1"/>
  <c r="P73" i="43"/>
  <c r="P108" i="43" s="1"/>
  <c r="Q31" i="43"/>
  <c r="K468" i="43"/>
  <c r="K422" i="43"/>
  <c r="K391" i="43"/>
  <c r="P178" i="43"/>
  <c r="P65" i="43"/>
  <c r="P100" i="43" s="1"/>
  <c r="P123" i="43" s="1"/>
  <c r="Q44" i="43"/>
  <c r="P162" i="43"/>
  <c r="Q32" i="43"/>
  <c r="Q190" i="43"/>
  <c r="R56" i="43"/>
  <c r="M121" i="43"/>
  <c r="P183" i="43"/>
  <c r="Q49" i="43"/>
  <c r="O163" i="43"/>
  <c r="O213" i="43" s="1"/>
  <c r="O251" i="43" s="1"/>
  <c r="O272" i="43" s="1"/>
  <c r="O75" i="43"/>
  <c r="O110" i="43" s="1"/>
  <c r="O132" i="43" s="1"/>
  <c r="P33" i="43"/>
  <c r="P60" i="43"/>
  <c r="P83" i="43" s="1"/>
  <c r="P95" i="43" s="1"/>
  <c r="P118" i="43" s="1"/>
  <c r="Q39" i="43"/>
  <c r="O41" i="43"/>
  <c r="N40" i="43"/>
  <c r="N57" i="43" s="1"/>
  <c r="AS451" i="43"/>
  <c r="N246" i="43"/>
  <c r="Q164" i="43"/>
  <c r="R34" i="43"/>
  <c r="O189" i="43"/>
  <c r="O214" i="43" s="1"/>
  <c r="O252" i="43" s="1"/>
  <c r="O273" i="43" s="1"/>
  <c r="P55" i="43"/>
  <c r="O76" i="43"/>
  <c r="O111" i="43" s="1"/>
  <c r="O133" i="43" s="1"/>
  <c r="C69" i="20"/>
  <c r="C68" i="20"/>
  <c r="D29" i="20"/>
  <c r="D26" i="20"/>
  <c r="D25" i="20" s="1"/>
  <c r="S321" i="26" l="1"/>
  <c r="Y105" i="35"/>
  <c r="Y98" i="35"/>
  <c r="W197" i="35"/>
  <c r="W196" i="35" s="1"/>
  <c r="W216" i="35" s="1"/>
  <c r="W238" i="35"/>
  <c r="X308" i="35"/>
  <c r="Y149" i="35"/>
  <c r="Y85" i="35"/>
  <c r="Z22" i="35"/>
  <c r="U468" i="35"/>
  <c r="U467" i="35" s="1"/>
  <c r="U485" i="35" s="1"/>
  <c r="U422" i="35"/>
  <c r="U421" i="35" s="1"/>
  <c r="U420" i="35" s="1"/>
  <c r="U391" i="35"/>
  <c r="U390" i="35" s="1"/>
  <c r="U389" i="35" s="1"/>
  <c r="U303" i="35"/>
  <c r="U302" i="35" s="1"/>
  <c r="Y179" i="35"/>
  <c r="Z45" i="35"/>
  <c r="Y66" i="35"/>
  <c r="Y101" i="35" s="1"/>
  <c r="Y124" i="35" s="1"/>
  <c r="W470" i="35"/>
  <c r="W424" i="35"/>
  <c r="W393" i="35"/>
  <c r="W471" i="35"/>
  <c r="W425" i="35"/>
  <c r="W394" i="35"/>
  <c r="Z158" i="35"/>
  <c r="AA28" i="35"/>
  <c r="Y165" i="35"/>
  <c r="Z35" i="35"/>
  <c r="Y77" i="35"/>
  <c r="Y112" i="35" s="1"/>
  <c r="Y134" i="35" s="1"/>
  <c r="W413" i="35"/>
  <c r="W385" i="35"/>
  <c r="Y188" i="35"/>
  <c r="Z54" i="35"/>
  <c r="Z159" i="35"/>
  <c r="AA29" i="35"/>
  <c r="Y180" i="35"/>
  <c r="Z46" i="35"/>
  <c r="Y67" i="35"/>
  <c r="Y102" i="35" s="1"/>
  <c r="Y125" i="35" s="1"/>
  <c r="Y185" i="35"/>
  <c r="Y89" i="35"/>
  <c r="Y87" i="35" s="1"/>
  <c r="Z51" i="35"/>
  <c r="Y72" i="35"/>
  <c r="Y107" i="35" s="1"/>
  <c r="W230" i="35"/>
  <c r="AA162" i="35"/>
  <c r="AB32" i="35"/>
  <c r="X223" i="35"/>
  <c r="X222" i="35" s="1"/>
  <c r="X200" i="35"/>
  <c r="X239" i="35" s="1"/>
  <c r="X263" i="35" s="1"/>
  <c r="X297" i="35" s="1"/>
  <c r="X61" i="35"/>
  <c r="W137" i="35"/>
  <c r="X157" i="35"/>
  <c r="X156" i="35" s="1"/>
  <c r="AC462" i="35"/>
  <c r="AC450" i="35" s="1"/>
  <c r="AD463" i="35"/>
  <c r="V304" i="35"/>
  <c r="V268" i="35"/>
  <c r="V267" i="35" s="1"/>
  <c r="Y187" i="35"/>
  <c r="Y212" i="35" s="1"/>
  <c r="Y250" i="35" s="1"/>
  <c r="Y271" i="35" s="1"/>
  <c r="Y306" i="35" s="1"/>
  <c r="Z53" i="35"/>
  <c r="Y74" i="35"/>
  <c r="Y109" i="35" s="1"/>
  <c r="Y131" i="35" s="1"/>
  <c r="X215" i="35"/>
  <c r="X253" i="35" s="1"/>
  <c r="X274" i="35" s="1"/>
  <c r="X309" i="35" s="1"/>
  <c r="Y163" i="35"/>
  <c r="Y213" i="35" s="1"/>
  <c r="Y251" i="35" s="1"/>
  <c r="Y272" i="35" s="1"/>
  <c r="Y75" i="35"/>
  <c r="Y110" i="35" s="1"/>
  <c r="Y132" i="35" s="1"/>
  <c r="Z33" i="35"/>
  <c r="Z40" i="35"/>
  <c r="AA41" i="35"/>
  <c r="X97" i="35"/>
  <c r="X96" i="35" s="1"/>
  <c r="X121" i="35"/>
  <c r="X120" i="35" s="1"/>
  <c r="X119" i="35" s="1"/>
  <c r="X415" i="35"/>
  <c r="X387" i="35"/>
  <c r="X246" i="35"/>
  <c r="Y190" i="35"/>
  <c r="Z56" i="35"/>
  <c r="X306" i="35"/>
  <c r="X229" i="35"/>
  <c r="X227" i="35" s="1"/>
  <c r="X248" i="35" s="1"/>
  <c r="X210" i="35"/>
  <c r="X213" i="35"/>
  <c r="X251" i="35" s="1"/>
  <c r="X272" i="35" s="1"/>
  <c r="X307" i="35" s="1"/>
  <c r="R441" i="35"/>
  <c r="Q442" i="35"/>
  <c r="Y184" i="35"/>
  <c r="Y209" i="35" s="1"/>
  <c r="Z50" i="35"/>
  <c r="Z71" i="35" s="1"/>
  <c r="AA160" i="35"/>
  <c r="AA88" i="35"/>
  <c r="AB30" i="35"/>
  <c r="Y40" i="35"/>
  <c r="Y183" i="35"/>
  <c r="Y48" i="35"/>
  <c r="Y47" i="35" s="1"/>
  <c r="Z49" i="35"/>
  <c r="Y174" i="35"/>
  <c r="Y224" i="35" s="1"/>
  <c r="Y86" i="35"/>
  <c r="Y64" i="35"/>
  <c r="Y99" i="35" s="1"/>
  <c r="Y122" i="35" s="1"/>
  <c r="Z43" i="35"/>
  <c r="W414" i="35"/>
  <c r="W386" i="35"/>
  <c r="S321" i="35"/>
  <c r="Y195" i="35"/>
  <c r="Y221" i="35" s="1"/>
  <c r="Y235" i="35" s="1"/>
  <c r="Y259" i="35" s="1"/>
  <c r="Y293" i="35" s="1"/>
  <c r="Y381" i="35" s="1"/>
  <c r="Y409" i="35" s="1"/>
  <c r="Y449" i="35" s="1"/>
  <c r="Z169" i="35"/>
  <c r="Z38" i="35"/>
  <c r="Y59" i="35"/>
  <c r="Y82" i="35" s="1"/>
  <c r="Y94" i="35" s="1"/>
  <c r="Y117" i="35" s="1"/>
  <c r="U296" i="35"/>
  <c r="U261" i="35"/>
  <c r="U260" i="35" s="1"/>
  <c r="U286" i="35" s="1"/>
  <c r="W472" i="35"/>
  <c r="W426" i="35"/>
  <c r="W395" i="35"/>
  <c r="X69" i="35"/>
  <c r="X68" i="35" s="1"/>
  <c r="Y147" i="35"/>
  <c r="Y20" i="35"/>
  <c r="Y19" i="35" s="1"/>
  <c r="Z21" i="35"/>
  <c r="Y161" i="35"/>
  <c r="Z31" i="35"/>
  <c r="Y73" i="35"/>
  <c r="Y108" i="35" s="1"/>
  <c r="X60" i="35"/>
  <c r="X83" i="35" s="1"/>
  <c r="X95" i="35" s="1"/>
  <c r="X118" i="35" s="1"/>
  <c r="Y39" i="35"/>
  <c r="Z155" i="35"/>
  <c r="AA25" i="35"/>
  <c r="S404" i="35"/>
  <c r="Y178" i="35"/>
  <c r="Z44" i="35"/>
  <c r="Y65" i="35"/>
  <c r="Y100" i="35" s="1"/>
  <c r="Y123" i="35" s="1"/>
  <c r="V137" i="35"/>
  <c r="V216" i="35"/>
  <c r="X129" i="35"/>
  <c r="X128" i="35" s="1"/>
  <c r="X104" i="35"/>
  <c r="X103" i="35" s="1"/>
  <c r="X127" i="35"/>
  <c r="Z228" i="35"/>
  <c r="X182" i="35"/>
  <c r="X181" i="35" s="1"/>
  <c r="X191" i="35" s="1"/>
  <c r="W269" i="35"/>
  <c r="Y205" i="35"/>
  <c r="Y243" i="35" s="1"/>
  <c r="Y266" i="35" s="1"/>
  <c r="Y300" i="35" s="1"/>
  <c r="S440" i="35"/>
  <c r="Y154" i="35"/>
  <c r="Y204" i="35" s="1"/>
  <c r="Y242" i="35" s="1"/>
  <c r="Y265" i="35" s="1"/>
  <c r="Y299" i="35" s="1"/>
  <c r="Z24" i="35"/>
  <c r="T412" i="35"/>
  <c r="T411" i="35" s="1"/>
  <c r="T410" i="35" s="1"/>
  <c r="T440" i="35" s="1"/>
  <c r="T384" i="35"/>
  <c r="T383" i="35" s="1"/>
  <c r="T382" i="35" s="1"/>
  <c r="T404" i="35" s="1"/>
  <c r="T295" i="35"/>
  <c r="T294" i="35" s="1"/>
  <c r="T321" i="35" s="1"/>
  <c r="Y168" i="35"/>
  <c r="X194" i="35"/>
  <c r="X220" i="35" s="1"/>
  <c r="X234" i="35" s="1"/>
  <c r="X258" i="35" s="1"/>
  <c r="X292" i="35" s="1"/>
  <c r="X380" i="35" s="1"/>
  <c r="X408" i="35" s="1"/>
  <c r="X448" i="35" s="1"/>
  <c r="V113" i="35"/>
  <c r="V237" i="35"/>
  <c r="V236" i="35" s="1"/>
  <c r="V254" i="35" s="1"/>
  <c r="V262" i="35"/>
  <c r="Y186" i="35"/>
  <c r="Z52" i="35"/>
  <c r="AA164" i="35"/>
  <c r="AB34" i="35"/>
  <c r="Y189" i="35"/>
  <c r="Y214" i="35" s="1"/>
  <c r="Y252" i="35" s="1"/>
  <c r="Y273" i="35" s="1"/>
  <c r="Z55" i="35"/>
  <c r="Y76" i="35"/>
  <c r="Y111" i="35" s="1"/>
  <c r="Y133" i="35" s="1"/>
  <c r="X198" i="35"/>
  <c r="X146" i="35"/>
  <c r="X145" i="35" s="1"/>
  <c r="X166" i="35" s="1"/>
  <c r="Z172" i="35"/>
  <c r="AA42" i="35"/>
  <c r="W247" i="35"/>
  <c r="W270" i="35" s="1"/>
  <c r="W305" i="35" s="1"/>
  <c r="X204" i="35"/>
  <c r="X242" i="35" s="1"/>
  <c r="X265" i="35" s="1"/>
  <c r="X299" i="35" s="1"/>
  <c r="Y153" i="35"/>
  <c r="Y203" i="35" s="1"/>
  <c r="Y241" i="35" s="1"/>
  <c r="Y264" i="35" s="1"/>
  <c r="Y298" i="35" s="1"/>
  <c r="Z23" i="35"/>
  <c r="Y27" i="35"/>
  <c r="Y26" i="35" s="1"/>
  <c r="Z59" i="34"/>
  <c r="Z82" i="34" s="1"/>
  <c r="Z94" i="34" s="1"/>
  <c r="Z117" i="34" s="1"/>
  <c r="AA38" i="34"/>
  <c r="X98" i="34"/>
  <c r="X62" i="34"/>
  <c r="X61" i="34" s="1"/>
  <c r="X78" i="34" s="1"/>
  <c r="AC165" i="34"/>
  <c r="AD35" i="34"/>
  <c r="Z180" i="34"/>
  <c r="AA46" i="34"/>
  <c r="X230" i="34"/>
  <c r="X195" i="34"/>
  <c r="X221" i="34" s="1"/>
  <c r="X235" i="34" s="1"/>
  <c r="X259" i="34" s="1"/>
  <c r="X293" i="34" s="1"/>
  <c r="X381" i="34" s="1"/>
  <c r="X409" i="34" s="1"/>
  <c r="X449" i="34" s="1"/>
  <c r="Y169" i="34"/>
  <c r="X69" i="34"/>
  <c r="X68" i="34" s="1"/>
  <c r="X105" i="34"/>
  <c r="Y147" i="34"/>
  <c r="Y20" i="34"/>
  <c r="Y19" i="34" s="1"/>
  <c r="Z21" i="34"/>
  <c r="Y63" i="34"/>
  <c r="X471" i="34"/>
  <c r="X425" i="34"/>
  <c r="X394" i="34"/>
  <c r="AA185" i="34"/>
  <c r="AA229" i="34" s="1"/>
  <c r="AA89" i="34"/>
  <c r="AB51" i="34"/>
  <c r="S440" i="34"/>
  <c r="AA172" i="34"/>
  <c r="AB42" i="34"/>
  <c r="AA164" i="34"/>
  <c r="AB34" i="34"/>
  <c r="X208" i="34"/>
  <c r="X157" i="34"/>
  <c r="X156" i="34" s="1"/>
  <c r="Y60" i="34"/>
  <c r="Y83" i="34" s="1"/>
  <c r="Y95" i="34" s="1"/>
  <c r="Y118" i="34" s="1"/>
  <c r="Z39" i="34"/>
  <c r="U296" i="34"/>
  <c r="U261" i="34"/>
  <c r="U260" i="34" s="1"/>
  <c r="Y159" i="34"/>
  <c r="Y209" i="34" s="1"/>
  <c r="Y247" i="34" s="1"/>
  <c r="Y270" i="34" s="1"/>
  <c r="Y305" i="34" s="1"/>
  <c r="Y71" i="34"/>
  <c r="Y106" i="34" s="1"/>
  <c r="Y130" i="34" s="1"/>
  <c r="Z29" i="34"/>
  <c r="Y228" i="34"/>
  <c r="Y227" i="34" s="1"/>
  <c r="Y248" i="34" s="1"/>
  <c r="Y210" i="34"/>
  <c r="Y154" i="34"/>
  <c r="Y204" i="34" s="1"/>
  <c r="Y242" i="34" s="1"/>
  <c r="Y265" i="34" s="1"/>
  <c r="Y299" i="34" s="1"/>
  <c r="Z24" i="34"/>
  <c r="Y413" i="34"/>
  <c r="Y385" i="34"/>
  <c r="AC462" i="34"/>
  <c r="AC450" i="34" s="1"/>
  <c r="AD463" i="34"/>
  <c r="Y40" i="34"/>
  <c r="Z41" i="34"/>
  <c r="Y155" i="34"/>
  <c r="Y205" i="34" s="1"/>
  <c r="Y243" i="34" s="1"/>
  <c r="Y266" i="34" s="1"/>
  <c r="Y300" i="34" s="1"/>
  <c r="Z25" i="34"/>
  <c r="X198" i="34"/>
  <c r="X146" i="34"/>
  <c r="X145" i="34" s="1"/>
  <c r="X166" i="34" s="1"/>
  <c r="AC174" i="34"/>
  <c r="AC224" i="34" s="1"/>
  <c r="AC86" i="34"/>
  <c r="AD43" i="34"/>
  <c r="AB161" i="34"/>
  <c r="AC31" i="34"/>
  <c r="Q442" i="34"/>
  <c r="R441" i="34"/>
  <c r="W129" i="34"/>
  <c r="W128" i="34" s="1"/>
  <c r="W127" i="34" s="1"/>
  <c r="W104" i="34"/>
  <c r="W103" i="34" s="1"/>
  <c r="W414" i="34"/>
  <c r="W386" i="34"/>
  <c r="X414" i="34"/>
  <c r="X386" i="34"/>
  <c r="Y230" i="34"/>
  <c r="X415" i="34"/>
  <c r="X387" i="34"/>
  <c r="AA149" i="34"/>
  <c r="AA85" i="34"/>
  <c r="AA84" i="34" s="1"/>
  <c r="AB22" i="34"/>
  <c r="AA64" i="34"/>
  <c r="AA99" i="34" s="1"/>
  <c r="AA122" i="34" s="1"/>
  <c r="X469" i="34"/>
  <c r="X423" i="34"/>
  <c r="X392" i="34"/>
  <c r="Y308" i="34"/>
  <c r="Y190" i="34"/>
  <c r="Y215" i="34" s="1"/>
  <c r="Y253" i="34" s="1"/>
  <c r="Y274" i="34" s="1"/>
  <c r="Z56" i="34"/>
  <c r="Y77" i="34"/>
  <c r="Y112" i="34" s="1"/>
  <c r="Y134" i="34" s="1"/>
  <c r="Y153" i="34"/>
  <c r="Z23" i="34"/>
  <c r="W470" i="34"/>
  <c r="W424" i="34"/>
  <c r="W393" i="34"/>
  <c r="Z183" i="34"/>
  <c r="Z48" i="34"/>
  <c r="Z47" i="34" s="1"/>
  <c r="AA49" i="34"/>
  <c r="W166" i="34"/>
  <c r="Y162" i="34"/>
  <c r="Y212" i="34" s="1"/>
  <c r="Y250" i="34" s="1"/>
  <c r="Y271" i="34" s="1"/>
  <c r="Y306" i="34" s="1"/>
  <c r="Y74" i="34"/>
  <c r="Y109" i="34" s="1"/>
  <c r="Y131" i="34" s="1"/>
  <c r="Z32" i="34"/>
  <c r="T468" i="34"/>
  <c r="T467" i="34" s="1"/>
  <c r="T485" i="34" s="1"/>
  <c r="T422" i="34"/>
  <c r="T421" i="34" s="1"/>
  <c r="T420" i="34" s="1"/>
  <c r="T391" i="34"/>
  <c r="T390" i="34" s="1"/>
  <c r="T389" i="34" s="1"/>
  <c r="T303" i="34"/>
  <c r="T302" i="34" s="1"/>
  <c r="V269" i="34"/>
  <c r="V245" i="34"/>
  <c r="V244" i="34" s="1"/>
  <c r="V216" i="34"/>
  <c r="X309" i="34"/>
  <c r="W246" i="34"/>
  <c r="W207" i="34"/>
  <c r="W206" i="34" s="1"/>
  <c r="X203" i="34"/>
  <c r="X241" i="34" s="1"/>
  <c r="X264" i="34" s="1"/>
  <c r="X298" i="34" s="1"/>
  <c r="Z179" i="34"/>
  <c r="Z66" i="34"/>
  <c r="Z101" i="34" s="1"/>
  <c r="Z124" i="34" s="1"/>
  <c r="AA45" i="34"/>
  <c r="T286" i="34"/>
  <c r="U304" i="34"/>
  <c r="U268" i="34"/>
  <c r="U267" i="34" s="1"/>
  <c r="Y47" i="34"/>
  <c r="Y186" i="34"/>
  <c r="Y211" i="34" s="1"/>
  <c r="Y249" i="34" s="1"/>
  <c r="Z52" i="34"/>
  <c r="Y73" i="34"/>
  <c r="Y108" i="34" s="1"/>
  <c r="W238" i="34"/>
  <c r="W197" i="34"/>
  <c r="W196" i="34" s="1"/>
  <c r="X194" i="34"/>
  <c r="X220" i="34" s="1"/>
  <c r="X234" i="34" s="1"/>
  <c r="X258" i="34" s="1"/>
  <c r="X292" i="34" s="1"/>
  <c r="X380" i="34" s="1"/>
  <c r="X408" i="34" s="1"/>
  <c r="X448" i="34" s="1"/>
  <c r="Y168" i="34"/>
  <c r="Z223" i="34"/>
  <c r="Z222" i="34" s="1"/>
  <c r="Z200" i="34"/>
  <c r="Z239" i="34" s="1"/>
  <c r="Z263" i="34" s="1"/>
  <c r="Z297" i="34" s="1"/>
  <c r="W473" i="34"/>
  <c r="W427" i="34"/>
  <c r="W396" i="34"/>
  <c r="V262" i="34"/>
  <c r="V237" i="34"/>
  <c r="V236" i="34" s="1"/>
  <c r="V254" i="34" s="1"/>
  <c r="T412" i="34"/>
  <c r="T411" i="34" s="1"/>
  <c r="T410" i="34" s="1"/>
  <c r="T440" i="34" s="1"/>
  <c r="T384" i="34"/>
  <c r="T383" i="34" s="1"/>
  <c r="T382" i="34" s="1"/>
  <c r="T404" i="34" s="1"/>
  <c r="T295" i="34"/>
  <c r="T294" i="34" s="1"/>
  <c r="T321" i="34" s="1"/>
  <c r="Y182" i="34"/>
  <c r="Y181" i="34" s="1"/>
  <c r="Y158" i="34"/>
  <c r="Y70" i="34"/>
  <c r="Y27" i="34"/>
  <c r="Y26" i="34" s="1"/>
  <c r="Z28" i="34"/>
  <c r="X470" i="34"/>
  <c r="X424" i="34"/>
  <c r="X393" i="34"/>
  <c r="Y178" i="34"/>
  <c r="Y171" i="34" s="1"/>
  <c r="Y170" i="34" s="1"/>
  <c r="Y65" i="34"/>
  <c r="Y100" i="34" s="1"/>
  <c r="Y123" i="34" s="1"/>
  <c r="Z44" i="34"/>
  <c r="W121" i="34"/>
  <c r="W120" i="34" s="1"/>
  <c r="W119" i="34" s="1"/>
  <c r="W137" i="34" s="1"/>
  <c r="W97" i="34"/>
  <c r="W96" i="34" s="1"/>
  <c r="W113" i="34" s="1"/>
  <c r="Y163" i="34"/>
  <c r="Y213" i="34" s="1"/>
  <c r="Y251" i="34" s="1"/>
  <c r="Y272" i="34" s="1"/>
  <c r="Y307" i="34" s="1"/>
  <c r="Y75" i="34"/>
  <c r="Y110" i="34" s="1"/>
  <c r="Y132" i="34" s="1"/>
  <c r="Z33" i="34"/>
  <c r="Z184" i="34"/>
  <c r="AA50" i="34"/>
  <c r="S321" i="34"/>
  <c r="X182" i="34"/>
  <c r="X181" i="34" s="1"/>
  <c r="X191" i="34" s="1"/>
  <c r="Z187" i="34"/>
  <c r="AA53" i="34"/>
  <c r="Z189" i="34"/>
  <c r="Z214" i="34" s="1"/>
  <c r="Z252" i="34" s="1"/>
  <c r="Z273" i="34" s="1"/>
  <c r="AA55" i="34"/>
  <c r="AA76" i="34" s="1"/>
  <c r="AA111" i="34" s="1"/>
  <c r="AA133" i="34" s="1"/>
  <c r="Z160" i="34"/>
  <c r="Z88" i="34"/>
  <c r="Z87" i="34" s="1"/>
  <c r="Z90" i="34" s="1"/>
  <c r="Z72" i="34"/>
  <c r="Z107" i="34" s="1"/>
  <c r="AA30" i="34"/>
  <c r="Z188" i="34"/>
  <c r="AA54" i="34"/>
  <c r="X472" i="34"/>
  <c r="X426" i="34"/>
  <c r="X395" i="34"/>
  <c r="X308" i="27"/>
  <c r="Z154" i="27"/>
  <c r="Z204" i="27" s="1"/>
  <c r="Z242" i="27" s="1"/>
  <c r="Z265" i="27" s="1"/>
  <c r="AA24" i="27"/>
  <c r="Z168" i="27"/>
  <c r="Y194" i="27"/>
  <c r="Y220" i="27" s="1"/>
  <c r="Y234" i="27" s="1"/>
  <c r="Y258" i="27" s="1"/>
  <c r="Y292" i="27" s="1"/>
  <c r="Y380" i="27" s="1"/>
  <c r="Y408" i="27" s="1"/>
  <c r="Y448" i="27" s="1"/>
  <c r="X415" i="27"/>
  <c r="X387" i="27"/>
  <c r="AB462" i="27"/>
  <c r="AB450" i="27" s="1"/>
  <c r="AC463" i="27"/>
  <c r="X210" i="27"/>
  <c r="Z174" i="27"/>
  <c r="Z224" i="27" s="1"/>
  <c r="Z64" i="27"/>
  <c r="Z99" i="27" s="1"/>
  <c r="Z122" i="27" s="1"/>
  <c r="Z86" i="27"/>
  <c r="AA43" i="27"/>
  <c r="Y414" i="27"/>
  <c r="Y386" i="27"/>
  <c r="V304" i="27"/>
  <c r="V268" i="27"/>
  <c r="V267" i="27" s="1"/>
  <c r="X246" i="27"/>
  <c r="X207" i="27"/>
  <c r="X206" i="27" s="1"/>
  <c r="X62" i="27"/>
  <c r="X61" i="27" s="1"/>
  <c r="X78" i="27" s="1"/>
  <c r="V245" i="27"/>
  <c r="V244" i="27" s="1"/>
  <c r="X413" i="27"/>
  <c r="X385" i="27"/>
  <c r="Y169" i="27"/>
  <c r="X195" i="27"/>
  <c r="X221" i="27" s="1"/>
  <c r="X235" i="27" s="1"/>
  <c r="X259" i="27" s="1"/>
  <c r="X293" i="27" s="1"/>
  <c r="X381" i="27" s="1"/>
  <c r="X409" i="27" s="1"/>
  <c r="X449" i="27" s="1"/>
  <c r="T412" i="27"/>
  <c r="T411" i="27" s="1"/>
  <c r="T410" i="27" s="1"/>
  <c r="T440" i="27" s="1"/>
  <c r="T384" i="27"/>
  <c r="T383" i="27" s="1"/>
  <c r="T382" i="27" s="1"/>
  <c r="T404" i="27" s="1"/>
  <c r="T295" i="27"/>
  <c r="T294" i="27" s="1"/>
  <c r="T321" i="27" s="1"/>
  <c r="X227" i="27"/>
  <c r="X248" i="27" s="1"/>
  <c r="Z161" i="27"/>
  <c r="Z73" i="27"/>
  <c r="Z108" i="27" s="1"/>
  <c r="AA31" i="27"/>
  <c r="V262" i="27"/>
  <c r="V237" i="27"/>
  <c r="V236" i="27" s="1"/>
  <c r="V254" i="27" s="1"/>
  <c r="Y190" i="27"/>
  <c r="Y215" i="27" s="1"/>
  <c r="Y253" i="27" s="1"/>
  <c r="Y274" i="27" s="1"/>
  <c r="Y309" i="27" s="1"/>
  <c r="Z56" i="27"/>
  <c r="X209" i="27"/>
  <c r="X247" i="27" s="1"/>
  <c r="X270" i="27" s="1"/>
  <c r="X305" i="27" s="1"/>
  <c r="X129" i="27"/>
  <c r="X128" i="27" s="1"/>
  <c r="X127" i="27" s="1"/>
  <c r="X104" i="27"/>
  <c r="X103" i="27" s="1"/>
  <c r="Y188" i="27"/>
  <c r="Z54" i="27"/>
  <c r="X121" i="27"/>
  <c r="X120" i="27" s="1"/>
  <c r="X119" i="27" s="1"/>
  <c r="X137" i="27" s="1"/>
  <c r="X97" i="27"/>
  <c r="X96" i="27" s="1"/>
  <c r="X113" i="27" s="1"/>
  <c r="V469" i="27"/>
  <c r="V423" i="27"/>
  <c r="V392" i="27"/>
  <c r="X230" i="27"/>
  <c r="Y178" i="27"/>
  <c r="Y171" i="27" s="1"/>
  <c r="Y170" i="27" s="1"/>
  <c r="Y65" i="27"/>
  <c r="Y100" i="27" s="1"/>
  <c r="Y123" i="27" s="1"/>
  <c r="Z44" i="27"/>
  <c r="Y186" i="27"/>
  <c r="Y211" i="27" s="1"/>
  <c r="Y249" i="27" s="1"/>
  <c r="Z52" i="27"/>
  <c r="Y73" i="27"/>
  <c r="Y108" i="27" s="1"/>
  <c r="Z38" i="27"/>
  <c r="Y59" i="27"/>
  <c r="Y82" i="27" s="1"/>
  <c r="Y94" i="27" s="1"/>
  <c r="Y117" i="27" s="1"/>
  <c r="X69" i="27"/>
  <c r="X68" i="27" s="1"/>
  <c r="Z165" i="27"/>
  <c r="Z77" i="27"/>
  <c r="Z112" i="27" s="1"/>
  <c r="Z134" i="27" s="1"/>
  <c r="AA35" i="27"/>
  <c r="X60" i="27"/>
  <c r="X83" i="27" s="1"/>
  <c r="X95" i="27" s="1"/>
  <c r="X118" i="27" s="1"/>
  <c r="Y39" i="27"/>
  <c r="Y189" i="27"/>
  <c r="Y214" i="27" s="1"/>
  <c r="Y252" i="27" s="1"/>
  <c r="Y273" i="27" s="1"/>
  <c r="Z55" i="27"/>
  <c r="Y40" i="27"/>
  <c r="Z41" i="27"/>
  <c r="Z158" i="27"/>
  <c r="Z70" i="27"/>
  <c r="AA28" i="27"/>
  <c r="W247" i="27"/>
  <c r="W270" i="27" s="1"/>
  <c r="W305" i="27" s="1"/>
  <c r="Y180" i="27"/>
  <c r="Z46" i="27"/>
  <c r="Y67" i="27"/>
  <c r="Y102" i="27" s="1"/>
  <c r="Y125" i="27" s="1"/>
  <c r="X473" i="27"/>
  <c r="X427" i="27"/>
  <c r="X396" i="27"/>
  <c r="U296" i="27"/>
  <c r="U261" i="27"/>
  <c r="U260" i="27" s="1"/>
  <c r="U286" i="27" s="1"/>
  <c r="Y77" i="27"/>
  <c r="Y112" i="27" s="1"/>
  <c r="Y134" i="27" s="1"/>
  <c r="Y155" i="27"/>
  <c r="Y205" i="27" s="1"/>
  <c r="Y243" i="27" s="1"/>
  <c r="Y266" i="27" s="1"/>
  <c r="Z25" i="27"/>
  <c r="Y159" i="27"/>
  <c r="Y209" i="27" s="1"/>
  <c r="Z29" i="27"/>
  <c r="Y71" i="27"/>
  <c r="Y106" i="27" s="1"/>
  <c r="Y130" i="27" s="1"/>
  <c r="W269" i="27"/>
  <c r="Y105" i="27"/>
  <c r="Y163" i="27"/>
  <c r="Y213" i="27" s="1"/>
  <c r="Y251" i="27" s="1"/>
  <c r="Y272" i="27" s="1"/>
  <c r="Y75" i="27"/>
  <c r="Y110" i="27" s="1"/>
  <c r="Y132" i="27" s="1"/>
  <c r="Z33" i="27"/>
  <c r="AA179" i="27"/>
  <c r="AA66" i="27"/>
  <c r="AA101" i="27" s="1"/>
  <c r="AA124" i="27" s="1"/>
  <c r="AB45" i="27"/>
  <c r="Y147" i="27"/>
  <c r="Y20" i="27"/>
  <c r="Y19" i="27" s="1"/>
  <c r="Y36" i="27" s="1"/>
  <c r="Z21" i="27"/>
  <c r="Z149" i="27"/>
  <c r="Z85" i="27"/>
  <c r="AA22" i="27"/>
  <c r="Z153" i="27"/>
  <c r="AA23" i="27"/>
  <c r="U468" i="27"/>
  <c r="U467" i="27" s="1"/>
  <c r="U485" i="27" s="1"/>
  <c r="U422" i="27"/>
  <c r="U421" i="27" s="1"/>
  <c r="U420" i="27" s="1"/>
  <c r="U391" i="27"/>
  <c r="U390" i="27" s="1"/>
  <c r="U389" i="27" s="1"/>
  <c r="U303" i="27"/>
  <c r="U302" i="27" s="1"/>
  <c r="Y228" i="27"/>
  <c r="W113" i="27"/>
  <c r="R441" i="27"/>
  <c r="Q442" i="27"/>
  <c r="W166" i="27"/>
  <c r="Y208" i="27"/>
  <c r="Z162" i="27"/>
  <c r="Z212" i="27" s="1"/>
  <c r="Z250" i="27" s="1"/>
  <c r="Z271" i="27" s="1"/>
  <c r="Z306" i="27" s="1"/>
  <c r="Z74" i="27"/>
  <c r="Z109" i="27" s="1"/>
  <c r="Z131" i="27" s="1"/>
  <c r="AA32" i="27"/>
  <c r="Z66" i="27"/>
  <c r="Z101" i="27" s="1"/>
  <c r="Z124" i="27" s="1"/>
  <c r="Y84" i="27"/>
  <c r="Y203" i="27"/>
  <c r="Y241" i="27" s="1"/>
  <c r="Y264" i="27" s="1"/>
  <c r="AA183" i="27"/>
  <c r="AB49" i="27"/>
  <c r="Z160" i="27"/>
  <c r="Z72" i="27"/>
  <c r="Z107" i="27" s="1"/>
  <c r="Z88" i="27"/>
  <c r="AA30" i="27"/>
  <c r="W137" i="27"/>
  <c r="Z172" i="27"/>
  <c r="AA42" i="27"/>
  <c r="W472" i="27"/>
  <c r="W426" i="27"/>
  <c r="W395" i="27"/>
  <c r="Y470" i="27"/>
  <c r="Y424" i="27"/>
  <c r="Y393" i="27"/>
  <c r="W238" i="27"/>
  <c r="W197" i="27"/>
  <c r="W196" i="27" s="1"/>
  <c r="W216" i="27" s="1"/>
  <c r="Y185" i="27"/>
  <c r="Y229" i="27" s="1"/>
  <c r="Y89" i="27"/>
  <c r="Z51" i="27"/>
  <c r="Y184" i="27"/>
  <c r="Z50" i="27"/>
  <c r="Y48" i="27"/>
  <c r="Y47" i="27" s="1"/>
  <c r="X307" i="27"/>
  <c r="X198" i="27"/>
  <c r="X146" i="27"/>
  <c r="X145" i="27" s="1"/>
  <c r="X166" i="27" s="1"/>
  <c r="Y223" i="27"/>
  <c r="Y222" i="27" s="1"/>
  <c r="Y200" i="27"/>
  <c r="Y239" i="27" s="1"/>
  <c r="Y263" i="27" s="1"/>
  <c r="Y297" i="27" s="1"/>
  <c r="AA187" i="27"/>
  <c r="AB53" i="27"/>
  <c r="Z164" i="27"/>
  <c r="Z76" i="27"/>
  <c r="Z111" i="27" s="1"/>
  <c r="Z133" i="27" s="1"/>
  <c r="AA34" i="27"/>
  <c r="Y87" i="27"/>
  <c r="Y63" i="27"/>
  <c r="V469" i="26"/>
  <c r="V423" i="26"/>
  <c r="V392" i="26"/>
  <c r="Y158" i="26"/>
  <c r="Y70" i="26"/>
  <c r="Z28" i="26"/>
  <c r="Y27" i="26"/>
  <c r="Y26" i="26" s="1"/>
  <c r="X209" i="26"/>
  <c r="Y186" i="26"/>
  <c r="Z52" i="26"/>
  <c r="Z172" i="26"/>
  <c r="Z63" i="26"/>
  <c r="AA42" i="26"/>
  <c r="W470" i="26"/>
  <c r="W424" i="26"/>
  <c r="W393" i="26"/>
  <c r="X308" i="26"/>
  <c r="T468" i="26"/>
  <c r="T467" i="26" s="1"/>
  <c r="T485" i="26" s="1"/>
  <c r="T422" i="26"/>
  <c r="T421" i="26" s="1"/>
  <c r="T420" i="26" s="1"/>
  <c r="T391" i="26"/>
  <c r="T390" i="26" s="1"/>
  <c r="T389" i="26" s="1"/>
  <c r="T303" i="26"/>
  <c r="T302" i="26" s="1"/>
  <c r="W413" i="26"/>
  <c r="W385" i="26"/>
  <c r="Y98" i="26"/>
  <c r="X309" i="26"/>
  <c r="Y147" i="26"/>
  <c r="Y20" i="26"/>
  <c r="Y19" i="26" s="1"/>
  <c r="Z21" i="26"/>
  <c r="Y188" i="26"/>
  <c r="Z54" i="26"/>
  <c r="W414" i="26"/>
  <c r="W386" i="26"/>
  <c r="T412" i="26"/>
  <c r="T411" i="26" s="1"/>
  <c r="T410" i="26" s="1"/>
  <c r="T440" i="26" s="1"/>
  <c r="T384" i="26"/>
  <c r="T383" i="26" s="1"/>
  <c r="T382" i="26" s="1"/>
  <c r="T404" i="26" s="1"/>
  <c r="T295" i="26"/>
  <c r="T294" i="26" s="1"/>
  <c r="Y184" i="26"/>
  <c r="Z50" i="26"/>
  <c r="X105" i="26"/>
  <c r="X69" i="26"/>
  <c r="X68" i="26" s="1"/>
  <c r="X78" i="26" s="1"/>
  <c r="Y189" i="26"/>
  <c r="Z55" i="26"/>
  <c r="X210" i="26"/>
  <c r="X228" i="26"/>
  <c r="X227" i="26" s="1"/>
  <c r="X248" i="26" s="1"/>
  <c r="X97" i="26"/>
  <c r="X96" i="26" s="1"/>
  <c r="X121" i="26"/>
  <c r="X120" i="26" s="1"/>
  <c r="X119" i="26" s="1"/>
  <c r="W166" i="26"/>
  <c r="Y171" i="26"/>
  <c r="Y178" i="26"/>
  <c r="Z44" i="26"/>
  <c r="Y65" i="26"/>
  <c r="Y100" i="26" s="1"/>
  <c r="Y123" i="26" s="1"/>
  <c r="Y187" i="26"/>
  <c r="Z53" i="26"/>
  <c r="X36" i="26"/>
  <c r="W78" i="26"/>
  <c r="W207" i="26"/>
  <c r="W206" i="26" s="1"/>
  <c r="W246" i="26"/>
  <c r="X208" i="26"/>
  <c r="X157" i="26"/>
  <c r="X156" i="26" s="1"/>
  <c r="V269" i="26"/>
  <c r="V245" i="26"/>
  <c r="V244" i="26" s="1"/>
  <c r="X170" i="26"/>
  <c r="Z161" i="26"/>
  <c r="Z73" i="26"/>
  <c r="Z108" i="26" s="1"/>
  <c r="AA31" i="26"/>
  <c r="W238" i="26"/>
  <c r="W197" i="26"/>
  <c r="W196" i="26" s="1"/>
  <c r="W216" i="26" s="1"/>
  <c r="Y155" i="26"/>
  <c r="Z25" i="26"/>
  <c r="X198" i="26"/>
  <c r="X146" i="26"/>
  <c r="X145" i="26" s="1"/>
  <c r="Y153" i="26"/>
  <c r="Y203" i="26" s="1"/>
  <c r="Y241" i="26" s="1"/>
  <c r="Y264" i="26" s="1"/>
  <c r="Z23" i="26"/>
  <c r="W121" i="26"/>
  <c r="W120" i="26" s="1"/>
  <c r="W119" i="26" s="1"/>
  <c r="W137" i="26" s="1"/>
  <c r="W97" i="26"/>
  <c r="W96" i="26" s="1"/>
  <c r="W113" i="26" s="1"/>
  <c r="Y154" i="26"/>
  <c r="Z24" i="26"/>
  <c r="W104" i="26"/>
  <c r="W103" i="26" s="1"/>
  <c r="W129" i="26"/>
  <c r="W128" i="26" s="1"/>
  <c r="W127" i="26" s="1"/>
  <c r="W247" i="26"/>
  <c r="W270" i="26" s="1"/>
  <c r="W305" i="26" s="1"/>
  <c r="R441" i="26"/>
  <c r="Q442" i="26"/>
  <c r="Y183" i="26"/>
  <c r="Y182" i="26" s="1"/>
  <c r="Y181" i="26" s="1"/>
  <c r="Y48" i="26"/>
  <c r="Y47" i="26" s="1"/>
  <c r="Z49" i="26"/>
  <c r="Y73" i="26"/>
  <c r="Y108" i="26" s="1"/>
  <c r="W415" i="26"/>
  <c r="W387" i="26"/>
  <c r="W471" i="26"/>
  <c r="W425" i="26"/>
  <c r="W394" i="26"/>
  <c r="X205" i="26"/>
  <c r="X243" i="26" s="1"/>
  <c r="X266" i="26" s="1"/>
  <c r="X300" i="26" s="1"/>
  <c r="Y190" i="26"/>
  <c r="Z56" i="26"/>
  <c r="Y163" i="26"/>
  <c r="Y213" i="26" s="1"/>
  <c r="Y251" i="26" s="1"/>
  <c r="Y272" i="26" s="1"/>
  <c r="Y75" i="26"/>
  <c r="Y110" i="26" s="1"/>
  <c r="Y132" i="26" s="1"/>
  <c r="Z33" i="26"/>
  <c r="X203" i="26"/>
  <c r="X241" i="26" s="1"/>
  <c r="X264" i="26" s="1"/>
  <c r="X298" i="26" s="1"/>
  <c r="Y162" i="26"/>
  <c r="Y212" i="26" s="1"/>
  <c r="Y250" i="26" s="1"/>
  <c r="Y271" i="26" s="1"/>
  <c r="Y306" i="26" s="1"/>
  <c r="Y74" i="26"/>
  <c r="Y109" i="26" s="1"/>
  <c r="Y131" i="26" s="1"/>
  <c r="Z32" i="26"/>
  <c r="X204" i="26"/>
  <c r="X242" i="26" s="1"/>
  <c r="X265" i="26" s="1"/>
  <c r="X299" i="26" s="1"/>
  <c r="Z165" i="26"/>
  <c r="Z77" i="26"/>
  <c r="Z112" i="26" s="1"/>
  <c r="Z134" i="26" s="1"/>
  <c r="AA35" i="26"/>
  <c r="V472" i="26"/>
  <c r="V426" i="26"/>
  <c r="V395" i="26"/>
  <c r="Y149" i="26"/>
  <c r="Y85" i="26"/>
  <c r="Y84" i="26" s="1"/>
  <c r="Z22" i="26"/>
  <c r="Z174" i="26"/>
  <c r="Z224" i="26" s="1"/>
  <c r="Z86" i="26"/>
  <c r="Z64" i="26"/>
  <c r="Z99" i="26" s="1"/>
  <c r="Z122" i="26" s="1"/>
  <c r="AA43" i="26"/>
  <c r="U296" i="26"/>
  <c r="U261" i="26"/>
  <c r="U260" i="26" s="1"/>
  <c r="U286" i="26" s="1"/>
  <c r="Y211" i="26"/>
  <c r="Y249" i="26" s="1"/>
  <c r="U304" i="26"/>
  <c r="U268" i="26"/>
  <c r="U267" i="26" s="1"/>
  <c r="AC462" i="26"/>
  <c r="AC450" i="26" s="1"/>
  <c r="AD463" i="26"/>
  <c r="Y179" i="26"/>
  <c r="Z45" i="26"/>
  <c r="Y66" i="26"/>
  <c r="Y101" i="26" s="1"/>
  <c r="Y124" i="26" s="1"/>
  <c r="X90" i="26"/>
  <c r="Y64" i="26"/>
  <c r="Y99" i="26" s="1"/>
  <c r="Y122" i="26" s="1"/>
  <c r="Y159" i="26"/>
  <c r="Y209" i="26" s="1"/>
  <c r="Y71" i="26"/>
  <c r="Z29" i="26"/>
  <c r="X182" i="26"/>
  <c r="X181" i="26" s="1"/>
  <c r="Y185" i="26"/>
  <c r="Y229" i="26" s="1"/>
  <c r="Z51" i="26"/>
  <c r="Y89" i="26"/>
  <c r="Y194" i="26"/>
  <c r="Y220" i="26" s="1"/>
  <c r="Y234" i="26" s="1"/>
  <c r="Y258" i="26" s="1"/>
  <c r="Y292" i="26" s="1"/>
  <c r="Y380" i="26" s="1"/>
  <c r="Y408" i="26" s="1"/>
  <c r="Y448" i="26" s="1"/>
  <c r="Z168" i="26"/>
  <c r="Y164" i="26"/>
  <c r="Y214" i="26" s="1"/>
  <c r="Y252" i="26" s="1"/>
  <c r="Y273" i="26" s="1"/>
  <c r="Y76" i="26"/>
  <c r="Y111" i="26" s="1"/>
  <c r="Y133" i="26" s="1"/>
  <c r="Z34" i="26"/>
  <c r="X213" i="26"/>
  <c r="X251" i="26" s="1"/>
  <c r="X272" i="26" s="1"/>
  <c r="X307" i="26" s="1"/>
  <c r="X306" i="26"/>
  <c r="X40" i="26"/>
  <c r="X57" i="26" s="1"/>
  <c r="Y41" i="26"/>
  <c r="Y215" i="26"/>
  <c r="Y253" i="26" s="1"/>
  <c r="Y274" i="26" s="1"/>
  <c r="Y309" i="26" s="1"/>
  <c r="V262" i="26"/>
  <c r="V237" i="26"/>
  <c r="V236" i="26" s="1"/>
  <c r="V254" i="26" s="1"/>
  <c r="X195" i="26"/>
  <c r="X221" i="26" s="1"/>
  <c r="X235" i="26" s="1"/>
  <c r="X259" i="26" s="1"/>
  <c r="X293" i="26" s="1"/>
  <c r="X381" i="26" s="1"/>
  <c r="X409" i="26" s="1"/>
  <c r="X449" i="26" s="1"/>
  <c r="Y169" i="26"/>
  <c r="X223" i="26"/>
  <c r="X222" i="26" s="1"/>
  <c r="X230" i="26" s="1"/>
  <c r="X200" i="26"/>
  <c r="X239" i="26" s="1"/>
  <c r="X263" i="26" s="1"/>
  <c r="X297" i="26" s="1"/>
  <c r="X106" i="26"/>
  <c r="X130" i="26" s="1"/>
  <c r="Y160" i="26"/>
  <c r="Y72" i="26"/>
  <c r="Y107" i="26" s="1"/>
  <c r="Y88" i="26"/>
  <c r="Y87" i="26" s="1"/>
  <c r="Z30" i="26"/>
  <c r="W308" i="26"/>
  <c r="Y180" i="26"/>
  <c r="Z46" i="26"/>
  <c r="Y67" i="26"/>
  <c r="Y102" i="26" s="1"/>
  <c r="Y125" i="26" s="1"/>
  <c r="X60" i="26"/>
  <c r="X83" i="26" s="1"/>
  <c r="X95" i="26" s="1"/>
  <c r="X118" i="26" s="1"/>
  <c r="Y39" i="26"/>
  <c r="Y59" i="26"/>
  <c r="Y82" i="26" s="1"/>
  <c r="Y94" i="26" s="1"/>
  <c r="Y117" i="26" s="1"/>
  <c r="Z38" i="26"/>
  <c r="X470" i="25"/>
  <c r="X424" i="25"/>
  <c r="X393" i="25"/>
  <c r="X415" i="25"/>
  <c r="X387" i="25"/>
  <c r="X308" i="25"/>
  <c r="X471" i="25"/>
  <c r="X425" i="25"/>
  <c r="X394" i="25"/>
  <c r="X98" i="25"/>
  <c r="X62" i="25"/>
  <c r="X61" i="25" s="1"/>
  <c r="X78" i="25" s="1"/>
  <c r="Z163" i="25"/>
  <c r="AA33" i="25"/>
  <c r="X203" i="25"/>
  <c r="X241" i="25" s="1"/>
  <c r="X264" i="25" s="1"/>
  <c r="X298" i="25" s="1"/>
  <c r="Y149" i="25"/>
  <c r="Y85" i="25"/>
  <c r="Y84" i="25" s="1"/>
  <c r="Z22" i="25"/>
  <c r="Y64" i="25"/>
  <c r="Y99" i="25" s="1"/>
  <c r="Y122" i="25" s="1"/>
  <c r="W197" i="25"/>
  <c r="W196" i="25" s="1"/>
  <c r="W216" i="25" s="1"/>
  <c r="W121" i="25"/>
  <c r="W120" i="25" s="1"/>
  <c r="W119" i="25" s="1"/>
  <c r="W137" i="25" s="1"/>
  <c r="W97" i="25"/>
  <c r="W96" i="25" s="1"/>
  <c r="W113" i="25" s="1"/>
  <c r="Y105" i="25"/>
  <c r="Y189" i="25"/>
  <c r="Z55" i="25"/>
  <c r="Y228" i="25"/>
  <c r="W472" i="25"/>
  <c r="W426" i="25"/>
  <c r="W395" i="25"/>
  <c r="AB165" i="25"/>
  <c r="AC35" i="25"/>
  <c r="Y180" i="25"/>
  <c r="Y67" i="25"/>
  <c r="Y102" i="25" s="1"/>
  <c r="Y125" i="25" s="1"/>
  <c r="Z46" i="25"/>
  <c r="X90" i="25"/>
  <c r="AC462" i="25"/>
  <c r="AC450" i="25" s="1"/>
  <c r="AD463" i="25"/>
  <c r="W414" i="25"/>
  <c r="W386" i="25"/>
  <c r="Z155" i="25"/>
  <c r="AA25" i="25"/>
  <c r="W262" i="25"/>
  <c r="W237" i="25"/>
  <c r="W236" i="25" s="1"/>
  <c r="W254" i="25" s="1"/>
  <c r="V304" i="25"/>
  <c r="V268" i="25"/>
  <c r="V267" i="25" s="1"/>
  <c r="Z158" i="25"/>
  <c r="Z70" i="25"/>
  <c r="AA28" i="25"/>
  <c r="Y178" i="25"/>
  <c r="Y65" i="25"/>
  <c r="Y100" i="25" s="1"/>
  <c r="Y123" i="25" s="1"/>
  <c r="Z44" i="25"/>
  <c r="Y309" i="25"/>
  <c r="W269" i="25"/>
  <c r="W245" i="25"/>
  <c r="W244" i="25" s="1"/>
  <c r="Y40" i="25"/>
  <c r="Z41" i="25"/>
  <c r="Z154" i="25"/>
  <c r="AA24" i="25"/>
  <c r="X223" i="25"/>
  <c r="X222" i="25" s="1"/>
  <c r="X200" i="25"/>
  <c r="X239" i="25" s="1"/>
  <c r="X263" i="25" s="1"/>
  <c r="X297" i="25" s="1"/>
  <c r="Z164" i="25"/>
  <c r="AA34" i="25"/>
  <c r="Y205" i="25"/>
  <c r="Y243" i="25" s="1"/>
  <c r="Y266" i="25" s="1"/>
  <c r="Y300" i="25" s="1"/>
  <c r="X106" i="25"/>
  <c r="X130" i="25" s="1"/>
  <c r="Z190" i="25"/>
  <c r="Z215" i="25" s="1"/>
  <c r="Z253" i="25" s="1"/>
  <c r="Z274" i="25" s="1"/>
  <c r="Z309" i="25" s="1"/>
  <c r="AA56" i="25"/>
  <c r="Z77" i="25"/>
  <c r="Z112" i="25" s="1"/>
  <c r="Z134" i="25" s="1"/>
  <c r="X414" i="25"/>
  <c r="X386" i="25"/>
  <c r="Y76" i="25"/>
  <c r="Y111" i="25" s="1"/>
  <c r="Y133" i="25" s="1"/>
  <c r="AB174" i="25"/>
  <c r="AB224" i="25" s="1"/>
  <c r="AB86" i="25"/>
  <c r="AC43" i="25"/>
  <c r="X210" i="25"/>
  <c r="Y208" i="25"/>
  <c r="Y187" i="25"/>
  <c r="Y212" i="25" s="1"/>
  <c r="Y250" i="25" s="1"/>
  <c r="Y271" i="25" s="1"/>
  <c r="Y306" i="25" s="1"/>
  <c r="Z53" i="25"/>
  <c r="X59" i="25"/>
  <c r="X82" i="25" s="1"/>
  <c r="X94" i="25" s="1"/>
  <c r="X117" i="25" s="1"/>
  <c r="Y38" i="25"/>
  <c r="X146" i="25"/>
  <c r="X145" i="25" s="1"/>
  <c r="X166" i="25" s="1"/>
  <c r="Y48" i="25"/>
  <c r="Y47" i="25" s="1"/>
  <c r="Y214" i="25"/>
  <c r="Y252" i="25" s="1"/>
  <c r="Y273" i="25" s="1"/>
  <c r="X246" i="25"/>
  <c r="X207" i="25"/>
  <c r="X206" i="25" s="1"/>
  <c r="X227" i="25"/>
  <c r="X248" i="25" s="1"/>
  <c r="Y161" i="25"/>
  <c r="Y211" i="25" s="1"/>
  <c r="Y249" i="25" s="1"/>
  <c r="Y73" i="25"/>
  <c r="Y108" i="25" s="1"/>
  <c r="Z31" i="25"/>
  <c r="Y184" i="25"/>
  <c r="Z50" i="25"/>
  <c r="R441" i="25"/>
  <c r="Q442" i="25"/>
  <c r="X194" i="25"/>
  <c r="X220" i="25" s="1"/>
  <c r="X234" i="25" s="1"/>
  <c r="X258" i="25" s="1"/>
  <c r="X292" i="25" s="1"/>
  <c r="X380" i="25" s="1"/>
  <c r="X408" i="25" s="1"/>
  <c r="X448" i="25" s="1"/>
  <c r="Y168" i="25"/>
  <c r="T412" i="25"/>
  <c r="T411" i="25" s="1"/>
  <c r="T410" i="25" s="1"/>
  <c r="T440" i="25" s="1"/>
  <c r="T384" i="25"/>
  <c r="T383" i="25" s="1"/>
  <c r="T382" i="25" s="1"/>
  <c r="T404" i="25" s="1"/>
  <c r="T295" i="25"/>
  <c r="T294" i="25" s="1"/>
  <c r="T321" i="25" s="1"/>
  <c r="X198" i="25"/>
  <c r="Z183" i="25"/>
  <c r="AA49" i="25"/>
  <c r="Z186" i="25"/>
  <c r="AA52" i="25"/>
  <c r="X60" i="25"/>
  <c r="X83" i="25" s="1"/>
  <c r="X95" i="25" s="1"/>
  <c r="X118" i="25" s="1"/>
  <c r="Y39" i="25"/>
  <c r="Z147" i="25"/>
  <c r="AA21" i="25"/>
  <c r="V262" i="25"/>
  <c r="V237" i="25"/>
  <c r="V236" i="25" s="1"/>
  <c r="V254" i="25" s="1"/>
  <c r="Z159" i="25"/>
  <c r="AA29" i="25"/>
  <c r="Z71" i="25"/>
  <c r="Z160" i="25"/>
  <c r="Z88" i="25"/>
  <c r="AA30" i="25"/>
  <c r="U468" i="25"/>
  <c r="U467" i="25" s="1"/>
  <c r="U485" i="25" s="1"/>
  <c r="U422" i="25"/>
  <c r="U421" i="25" s="1"/>
  <c r="U420" i="25" s="1"/>
  <c r="U391" i="25"/>
  <c r="U390" i="25" s="1"/>
  <c r="U389" i="25" s="1"/>
  <c r="U303" i="25"/>
  <c r="U302" i="25" s="1"/>
  <c r="Y179" i="25"/>
  <c r="Y204" i="25" s="1"/>
  <c r="Y242" i="25" s="1"/>
  <c r="Y265" i="25" s="1"/>
  <c r="Y299" i="25" s="1"/>
  <c r="Z45" i="25"/>
  <c r="Y66" i="25"/>
  <c r="Y101" i="25" s="1"/>
  <c r="Y124" i="25" s="1"/>
  <c r="Y20" i="25"/>
  <c r="Y19" i="25" s="1"/>
  <c r="Y36" i="25" s="1"/>
  <c r="Z162" i="25"/>
  <c r="AA32" i="25"/>
  <c r="Y71" i="25"/>
  <c r="Y106" i="25" s="1"/>
  <c r="Y130" i="25" s="1"/>
  <c r="Y172" i="25"/>
  <c r="Y171" i="25" s="1"/>
  <c r="Y170" i="25" s="1"/>
  <c r="Y63" i="25"/>
  <c r="Z42" i="25"/>
  <c r="X104" i="25"/>
  <c r="X103" i="25" s="1"/>
  <c r="X129" i="25"/>
  <c r="X128" i="25" s="1"/>
  <c r="X127" i="25" s="1"/>
  <c r="W385" i="25"/>
  <c r="W413" i="25"/>
  <c r="U412" i="25"/>
  <c r="U411" i="25" s="1"/>
  <c r="U410" i="25" s="1"/>
  <c r="U440" i="25" s="1"/>
  <c r="U384" i="25"/>
  <c r="U383" i="25" s="1"/>
  <c r="U382" i="25" s="1"/>
  <c r="U404" i="25" s="1"/>
  <c r="U295" i="25"/>
  <c r="U294" i="25" s="1"/>
  <c r="U321" i="25" s="1"/>
  <c r="Y188" i="25"/>
  <c r="Y213" i="25" s="1"/>
  <c r="Y251" i="25" s="1"/>
  <c r="Y272" i="25" s="1"/>
  <c r="Y307" i="25" s="1"/>
  <c r="Z54" i="25"/>
  <c r="X195" i="25"/>
  <c r="X221" i="25" s="1"/>
  <c r="X235" i="25" s="1"/>
  <c r="X259" i="25" s="1"/>
  <c r="X293" i="25" s="1"/>
  <c r="X381" i="25" s="1"/>
  <c r="X409" i="25" s="1"/>
  <c r="X449" i="25" s="1"/>
  <c r="Y169" i="25"/>
  <c r="Y153" i="25"/>
  <c r="Y203" i="25" s="1"/>
  <c r="Y241" i="25" s="1"/>
  <c r="Y264" i="25" s="1"/>
  <c r="Y298" i="25" s="1"/>
  <c r="Z23" i="25"/>
  <c r="Z20" i="25" s="1"/>
  <c r="Z19" i="25" s="1"/>
  <c r="Y198" i="25"/>
  <c r="Y146" i="25"/>
  <c r="Y145" i="25" s="1"/>
  <c r="W78" i="25"/>
  <c r="Y74" i="25"/>
  <c r="Y109" i="25" s="1"/>
  <c r="Y131" i="25" s="1"/>
  <c r="Y209" i="25"/>
  <c r="Y185" i="25"/>
  <c r="Y229" i="25" s="1"/>
  <c r="Y89" i="25"/>
  <c r="Y87" i="25" s="1"/>
  <c r="Z51" i="25"/>
  <c r="Z72" i="25" s="1"/>
  <c r="Z107" i="25" s="1"/>
  <c r="X473" i="24"/>
  <c r="X427" i="24"/>
  <c r="X396" i="24"/>
  <c r="Y208" i="24"/>
  <c r="Z172" i="24"/>
  <c r="Z63" i="24"/>
  <c r="AA42" i="24"/>
  <c r="Z159" i="24"/>
  <c r="AA29" i="24"/>
  <c r="Y198" i="24"/>
  <c r="Y98" i="24"/>
  <c r="U468" i="24"/>
  <c r="U467" i="24" s="1"/>
  <c r="U485" i="24" s="1"/>
  <c r="U422" i="24"/>
  <c r="U421" i="24" s="1"/>
  <c r="U420" i="24" s="1"/>
  <c r="U391" i="24"/>
  <c r="U390" i="24" s="1"/>
  <c r="U389" i="24" s="1"/>
  <c r="U303" i="24"/>
  <c r="U302" i="24" s="1"/>
  <c r="Y106" i="24"/>
  <c r="Y130" i="24" s="1"/>
  <c r="W413" i="24"/>
  <c r="W385" i="24"/>
  <c r="Z154" i="24"/>
  <c r="Z204" i="24" s="1"/>
  <c r="Z242" i="24" s="1"/>
  <c r="Z265" i="24" s="1"/>
  <c r="Z299" i="24" s="1"/>
  <c r="AA24" i="24"/>
  <c r="V304" i="24"/>
  <c r="V268" i="24"/>
  <c r="V267" i="24" s="1"/>
  <c r="W197" i="24"/>
  <c r="W196" i="24" s="1"/>
  <c r="W216" i="24" s="1"/>
  <c r="AA179" i="24"/>
  <c r="AB45" i="24"/>
  <c r="AA66" i="24"/>
  <c r="AA101" i="24" s="1"/>
  <c r="AA124" i="24" s="1"/>
  <c r="X308" i="24"/>
  <c r="Y209" i="24"/>
  <c r="V261" i="24"/>
  <c r="V260" i="24" s="1"/>
  <c r="V286" i="24" s="1"/>
  <c r="V296" i="24"/>
  <c r="Y184" i="24"/>
  <c r="Y182" i="24" s="1"/>
  <c r="Z50" i="24"/>
  <c r="Z71" i="24" s="1"/>
  <c r="Y48" i="24"/>
  <c r="Y47" i="24" s="1"/>
  <c r="X246" i="24"/>
  <c r="X40" i="24"/>
  <c r="X57" i="24" s="1"/>
  <c r="Y41" i="24"/>
  <c r="Y299" i="24"/>
  <c r="W207" i="24"/>
  <c r="W206" i="24" s="1"/>
  <c r="W262" i="24"/>
  <c r="W237" i="24"/>
  <c r="W236" i="24" s="1"/>
  <c r="W247" i="24"/>
  <c r="W270" i="24" s="1"/>
  <c r="W305" i="24" s="1"/>
  <c r="Y155" i="24"/>
  <c r="Z25" i="24"/>
  <c r="W113" i="24"/>
  <c r="Y190" i="24"/>
  <c r="Y215" i="24" s="1"/>
  <c r="Y253" i="24" s="1"/>
  <c r="Y274" i="24" s="1"/>
  <c r="Y309" i="24" s="1"/>
  <c r="Z56" i="24"/>
  <c r="X194" i="24"/>
  <c r="X220" i="24" s="1"/>
  <c r="X234" i="24" s="1"/>
  <c r="X258" i="24" s="1"/>
  <c r="X292" i="24" s="1"/>
  <c r="X380" i="24" s="1"/>
  <c r="X408" i="24" s="1"/>
  <c r="X448" i="24" s="1"/>
  <c r="Y168" i="24"/>
  <c r="X60" i="24"/>
  <c r="X83" i="24" s="1"/>
  <c r="X95" i="24" s="1"/>
  <c r="X118" i="24" s="1"/>
  <c r="Y39" i="24"/>
  <c r="Y186" i="24"/>
  <c r="Z52" i="24"/>
  <c r="AA187" i="24"/>
  <c r="AB53" i="24"/>
  <c r="AC188" i="24"/>
  <c r="AD54" i="24"/>
  <c r="X182" i="24"/>
  <c r="X181" i="24" s="1"/>
  <c r="AC462" i="24"/>
  <c r="AC450" i="24" s="1"/>
  <c r="AD463" i="24"/>
  <c r="X210" i="24"/>
  <c r="AA38" i="24"/>
  <c r="Z59" i="24"/>
  <c r="Z82" i="24" s="1"/>
  <c r="Z94" i="24" s="1"/>
  <c r="Z117" i="24" s="1"/>
  <c r="Y149" i="24"/>
  <c r="Y146" i="24" s="1"/>
  <c r="Y145" i="24" s="1"/>
  <c r="Y85" i="24"/>
  <c r="Y84" i="24" s="1"/>
  <c r="Z22" i="24"/>
  <c r="Y161" i="24"/>
  <c r="Y211" i="24" s="1"/>
  <c r="Y249" i="24" s="1"/>
  <c r="Y73" i="24"/>
  <c r="Y108" i="24" s="1"/>
  <c r="Z31" i="24"/>
  <c r="W269" i="24"/>
  <c r="W245" i="24"/>
  <c r="W244" i="24" s="1"/>
  <c r="Z163" i="24"/>
  <c r="Z213" i="24" s="1"/>
  <c r="Z251" i="24" s="1"/>
  <c r="Z272" i="24" s="1"/>
  <c r="Z75" i="24"/>
  <c r="Z110" i="24" s="1"/>
  <c r="Z132" i="24" s="1"/>
  <c r="AA33" i="24"/>
  <c r="Y185" i="24"/>
  <c r="Y229" i="24" s="1"/>
  <c r="Y89" i="24"/>
  <c r="Z51" i="24"/>
  <c r="X414" i="24"/>
  <c r="X386" i="24"/>
  <c r="X227" i="24"/>
  <c r="X248" i="24" s="1"/>
  <c r="X90" i="24"/>
  <c r="Z160" i="24"/>
  <c r="Z88" i="24"/>
  <c r="AA30" i="24"/>
  <c r="Z158" i="24"/>
  <c r="Z70" i="24"/>
  <c r="Z27" i="24"/>
  <c r="Z26" i="24" s="1"/>
  <c r="AA28" i="24"/>
  <c r="AA183" i="24"/>
  <c r="AB49" i="24"/>
  <c r="R441" i="24"/>
  <c r="Q442" i="24"/>
  <c r="Z164" i="24"/>
  <c r="Z76" i="24"/>
  <c r="Z111" i="24" s="1"/>
  <c r="Z133" i="24" s="1"/>
  <c r="AA34" i="24"/>
  <c r="Y153" i="24"/>
  <c r="Z23" i="24"/>
  <c r="Y189" i="24"/>
  <c r="Z55" i="24"/>
  <c r="X471" i="24"/>
  <c r="X425" i="24"/>
  <c r="X394" i="24"/>
  <c r="X223" i="24"/>
  <c r="X222" i="24" s="1"/>
  <c r="X230" i="24" s="1"/>
  <c r="X200" i="24"/>
  <c r="X239" i="24" s="1"/>
  <c r="X263" i="24" s="1"/>
  <c r="X297" i="24" s="1"/>
  <c r="X211" i="24"/>
  <c r="X249" i="24" s="1"/>
  <c r="W415" i="24"/>
  <c r="W387" i="24"/>
  <c r="Y87" i="24"/>
  <c r="Y307" i="24"/>
  <c r="X97" i="24"/>
  <c r="X96" i="24" s="1"/>
  <c r="X113" i="24" s="1"/>
  <c r="X121" i="24"/>
  <c r="X120" i="24" s="1"/>
  <c r="X119" i="24" s="1"/>
  <c r="Y69" i="24"/>
  <c r="Y68" i="24" s="1"/>
  <c r="Y105" i="24"/>
  <c r="Z162" i="24"/>
  <c r="Z212" i="24" s="1"/>
  <c r="Z250" i="24" s="1"/>
  <c r="Z271" i="24" s="1"/>
  <c r="Z306" i="24" s="1"/>
  <c r="Z74" i="24"/>
  <c r="Z109" i="24" s="1"/>
  <c r="Z131" i="24" s="1"/>
  <c r="AA32" i="24"/>
  <c r="X145" i="24"/>
  <c r="X166" i="24" s="1"/>
  <c r="Z147" i="24"/>
  <c r="Z20" i="24"/>
  <c r="Z19" i="24" s="1"/>
  <c r="AA21" i="24"/>
  <c r="X69" i="24"/>
  <c r="X68" i="24" s="1"/>
  <c r="X78" i="24" s="1"/>
  <c r="Y178" i="24"/>
  <c r="Y171" i="24" s="1"/>
  <c r="Y170" i="24" s="1"/>
  <c r="Z44" i="24"/>
  <c r="Y65" i="24"/>
  <c r="Y100" i="24" s="1"/>
  <c r="Y123" i="24" s="1"/>
  <c r="X170" i="24"/>
  <c r="X191" i="24" s="1"/>
  <c r="Y228" i="24"/>
  <c r="Y227" i="24" s="1"/>
  <c r="Y248" i="24" s="1"/>
  <c r="Y210" i="24"/>
  <c r="X415" i="24"/>
  <c r="X387" i="24"/>
  <c r="U412" i="24"/>
  <c r="U411" i="24" s="1"/>
  <c r="U410" i="24" s="1"/>
  <c r="U440" i="24" s="1"/>
  <c r="U384" i="24"/>
  <c r="U383" i="24" s="1"/>
  <c r="U382" i="24" s="1"/>
  <c r="U404" i="24" s="1"/>
  <c r="U295" i="24"/>
  <c r="U294" i="24" s="1"/>
  <c r="U321" i="24" s="1"/>
  <c r="X106" i="24"/>
  <c r="X130" i="24" s="1"/>
  <c r="Y306" i="24"/>
  <c r="Y214" i="24"/>
  <c r="Y252" i="24" s="1"/>
  <c r="Y273" i="24" s="1"/>
  <c r="X238" i="24"/>
  <c r="X197" i="24"/>
  <c r="X196" i="24" s="1"/>
  <c r="Z174" i="24"/>
  <c r="Z224" i="24" s="1"/>
  <c r="Z86" i="24"/>
  <c r="Z64" i="24"/>
  <c r="Z99" i="24" s="1"/>
  <c r="Z122" i="24" s="1"/>
  <c r="AA43" i="24"/>
  <c r="Y180" i="24"/>
  <c r="Y67" i="24"/>
  <c r="Y102" i="24" s="1"/>
  <c r="Y125" i="24" s="1"/>
  <c r="Z46" i="24"/>
  <c r="X195" i="24"/>
  <c r="X221" i="24" s="1"/>
  <c r="X235" i="24" s="1"/>
  <c r="X259" i="24" s="1"/>
  <c r="X293" i="24" s="1"/>
  <c r="X381" i="24" s="1"/>
  <c r="X409" i="24" s="1"/>
  <c r="X449" i="24" s="1"/>
  <c r="Y169" i="24"/>
  <c r="Z165" i="24"/>
  <c r="AA35" i="24"/>
  <c r="Z77" i="24"/>
  <c r="Z112" i="24" s="1"/>
  <c r="Z134" i="24" s="1"/>
  <c r="Y20" i="24"/>
  <c r="Y19" i="24" s="1"/>
  <c r="Y36" i="24" s="1"/>
  <c r="X129" i="24"/>
  <c r="X104" i="24"/>
  <c r="X103" i="24" s="1"/>
  <c r="W472" i="24"/>
  <c r="W426" i="24"/>
  <c r="W395" i="24"/>
  <c r="J17" i="36"/>
  <c r="J10" i="36"/>
  <c r="N425" i="43"/>
  <c r="P27" i="43"/>
  <c r="P26" i="43" s="1"/>
  <c r="P204" i="43"/>
  <c r="P242" i="43" s="1"/>
  <c r="P265" i="43" s="1"/>
  <c r="N471" i="43"/>
  <c r="J16" i="36"/>
  <c r="I55" i="36"/>
  <c r="J19" i="36"/>
  <c r="I58" i="36"/>
  <c r="P48" i="43"/>
  <c r="P47" i="43" s="1"/>
  <c r="O396" i="43"/>
  <c r="P299" i="43"/>
  <c r="P414" i="43" s="1"/>
  <c r="M99" i="43"/>
  <c r="M62" i="43"/>
  <c r="M61" i="43" s="1"/>
  <c r="M78" i="43" s="1"/>
  <c r="L122" i="43"/>
  <c r="L120" i="43" s="1"/>
  <c r="L119" i="43" s="1"/>
  <c r="L137" i="43" s="1"/>
  <c r="L97" i="43"/>
  <c r="L96" i="43" s="1"/>
  <c r="L113" i="43" s="1"/>
  <c r="N64" i="43"/>
  <c r="N149" i="43"/>
  <c r="N200" i="43" s="1"/>
  <c r="N85" i="43"/>
  <c r="N84" i="43" s="1"/>
  <c r="N90" i="43" s="1"/>
  <c r="O22" i="43"/>
  <c r="N20" i="43"/>
  <c r="N19" i="43" s="1"/>
  <c r="N36" i="43" s="1"/>
  <c r="X177" i="43"/>
  <c r="N269" i="43"/>
  <c r="Q154" i="43"/>
  <c r="R24" i="43"/>
  <c r="O129" i="43"/>
  <c r="Q179" i="43"/>
  <c r="Q66" i="43"/>
  <c r="Q101" i="43" s="1"/>
  <c r="Q124" i="43" s="1"/>
  <c r="R45" i="43"/>
  <c r="AT451" i="43"/>
  <c r="Q60" i="43"/>
  <c r="Q83" i="43" s="1"/>
  <c r="Q95" i="43" s="1"/>
  <c r="Q118" i="43" s="1"/>
  <c r="R39" i="43"/>
  <c r="Q183" i="43"/>
  <c r="R49" i="43"/>
  <c r="Q162" i="43"/>
  <c r="R32" i="43"/>
  <c r="O414" i="43"/>
  <c r="O386" i="43"/>
  <c r="O246" i="43"/>
  <c r="K412" i="43"/>
  <c r="K384" i="43"/>
  <c r="P172" i="43"/>
  <c r="K6" i="36" s="1"/>
  <c r="Q42" i="43"/>
  <c r="P63" i="43"/>
  <c r="R186" i="43"/>
  <c r="S52" i="43"/>
  <c r="L296" i="43"/>
  <c r="P189" i="43"/>
  <c r="P214" i="43" s="1"/>
  <c r="P252" i="43" s="1"/>
  <c r="P273" i="43" s="1"/>
  <c r="Q55" i="43"/>
  <c r="P76" i="43"/>
  <c r="P111" i="43" s="1"/>
  <c r="P133" i="43" s="1"/>
  <c r="N470" i="43"/>
  <c r="N424" i="43"/>
  <c r="N393" i="43"/>
  <c r="Q88" i="43"/>
  <c r="R30" i="43"/>
  <c r="P187" i="43"/>
  <c r="P212" i="43" s="1"/>
  <c r="P250" i="43" s="1"/>
  <c r="P271" i="43" s="1"/>
  <c r="P306" i="43" s="1"/>
  <c r="Q53" i="43"/>
  <c r="Q48" i="43" s="1"/>
  <c r="Q47" i="43" s="1"/>
  <c r="R180" i="43"/>
  <c r="S46" i="43"/>
  <c r="O98" i="43"/>
  <c r="Q153" i="43"/>
  <c r="R23" i="43"/>
  <c r="O212" i="43"/>
  <c r="O250" i="43" s="1"/>
  <c r="O271" i="43" s="1"/>
  <c r="O306" i="43" s="1"/>
  <c r="O308" i="43"/>
  <c r="P155" i="43"/>
  <c r="P205" i="43" s="1"/>
  <c r="P243" i="43" s="1"/>
  <c r="P266" i="43" s="1"/>
  <c r="Q25" i="43"/>
  <c r="P67" i="43"/>
  <c r="P102" i="43" s="1"/>
  <c r="P125" i="43" s="1"/>
  <c r="Q158" i="43"/>
  <c r="Q70" i="43"/>
  <c r="R28" i="43"/>
  <c r="P203" i="43"/>
  <c r="P241" i="43" s="1"/>
  <c r="P264" i="43" s="1"/>
  <c r="P298" i="43" s="1"/>
  <c r="M304" i="43"/>
  <c r="P71" i="43"/>
  <c r="P106" i="43" s="1"/>
  <c r="P130" i="43" s="1"/>
  <c r="Q29" i="43"/>
  <c r="R164" i="43"/>
  <c r="S34" i="43"/>
  <c r="P163" i="43"/>
  <c r="P213" i="43" s="1"/>
  <c r="P251" i="43" s="1"/>
  <c r="P272" i="43" s="1"/>
  <c r="P75" i="43"/>
  <c r="P110" i="43" s="1"/>
  <c r="P132" i="43" s="1"/>
  <c r="Q33" i="43"/>
  <c r="Q165" i="43"/>
  <c r="Q215" i="43" s="1"/>
  <c r="Q253" i="43" s="1"/>
  <c r="Q274" i="43" s="1"/>
  <c r="Q77" i="43"/>
  <c r="Q112" i="43" s="1"/>
  <c r="Q134" i="43" s="1"/>
  <c r="R35" i="43"/>
  <c r="P147" i="43"/>
  <c r="K9" i="36" s="1"/>
  <c r="Q21" i="43"/>
  <c r="O300" i="43"/>
  <c r="P105" i="43"/>
  <c r="P195" i="43"/>
  <c r="P221" i="43" s="1"/>
  <c r="P235" i="43" s="1"/>
  <c r="P259" i="43" s="1"/>
  <c r="P293" i="43" s="1"/>
  <c r="P381" i="43" s="1"/>
  <c r="P409" i="43" s="1"/>
  <c r="P449" i="43" s="1"/>
  <c r="Q169" i="43"/>
  <c r="P89" i="43"/>
  <c r="P87" i="43" s="1"/>
  <c r="Q51" i="43"/>
  <c r="O106" i="43"/>
  <c r="O130" i="43" s="1"/>
  <c r="Q178" i="43"/>
  <c r="Q65" i="43"/>
  <c r="Q100" i="43" s="1"/>
  <c r="Q123" i="43" s="1"/>
  <c r="R44" i="43"/>
  <c r="Q168" i="43"/>
  <c r="P194" i="43"/>
  <c r="P220" i="43" s="1"/>
  <c r="P234" i="43" s="1"/>
  <c r="P258" i="43" s="1"/>
  <c r="P292" i="43" s="1"/>
  <c r="P380" i="43" s="1"/>
  <c r="P408" i="43" s="1"/>
  <c r="P448" i="43" s="1"/>
  <c r="N238" i="43"/>
  <c r="Q174" i="43"/>
  <c r="Q86" i="43"/>
  <c r="R43" i="43"/>
  <c r="P208" i="43"/>
  <c r="O40" i="43"/>
  <c r="O57" i="43" s="1"/>
  <c r="P41" i="43"/>
  <c r="O307" i="43"/>
  <c r="Q161" i="43"/>
  <c r="Q211" i="43" s="1"/>
  <c r="Q249" i="43" s="1"/>
  <c r="Q73" i="43"/>
  <c r="Q108" i="43" s="1"/>
  <c r="R31" i="43"/>
  <c r="M262" i="43"/>
  <c r="T462" i="43"/>
  <c r="T450" i="43" s="1"/>
  <c r="U463" i="43"/>
  <c r="R188" i="43"/>
  <c r="S54" i="43"/>
  <c r="P309" i="43"/>
  <c r="N415" i="43"/>
  <c r="N387" i="43"/>
  <c r="O198" i="43"/>
  <c r="N472" i="43"/>
  <c r="N426" i="43"/>
  <c r="N395" i="43"/>
  <c r="R190" i="43"/>
  <c r="S56" i="43"/>
  <c r="P59" i="43"/>
  <c r="P82" i="43" s="1"/>
  <c r="P94" i="43" s="1"/>
  <c r="P117" i="43" s="1"/>
  <c r="Q38" i="43"/>
  <c r="N121" i="43"/>
  <c r="R50" i="43"/>
  <c r="O69" i="43"/>
  <c r="O68" i="43" s="1"/>
  <c r="L468" i="43"/>
  <c r="L422" i="43"/>
  <c r="L391" i="43"/>
  <c r="D99" i="40"/>
  <c r="E99" i="40"/>
  <c r="F99" i="40"/>
  <c r="C95" i="40"/>
  <c r="C96" i="40"/>
  <c r="C97" i="40"/>
  <c r="C98" i="40"/>
  <c r="G97" i="40"/>
  <c r="G96" i="40"/>
  <c r="G95" i="40"/>
  <c r="H93" i="40"/>
  <c r="I93" i="40"/>
  <c r="J93" i="40"/>
  <c r="K93" i="40"/>
  <c r="G93" i="40"/>
  <c r="J78" i="40"/>
  <c r="J97" i="40" s="1"/>
  <c r="H78" i="40"/>
  <c r="H97" i="40" s="1"/>
  <c r="O57" i="40"/>
  <c r="J77" i="40" s="1"/>
  <c r="J96" i="40" s="1"/>
  <c r="N57" i="40"/>
  <c r="I77" i="40" s="1"/>
  <c r="I96" i="40" s="1"/>
  <c r="M57" i="40"/>
  <c r="H77" i="40" s="1"/>
  <c r="P57" i="40"/>
  <c r="K77" i="40" s="1"/>
  <c r="K96" i="40" s="1"/>
  <c r="D75" i="40"/>
  <c r="E75" i="40" s="1"/>
  <c r="K73" i="40"/>
  <c r="K72" i="40" s="1"/>
  <c r="K94" i="40" s="1"/>
  <c r="K74" i="40"/>
  <c r="I75" i="40"/>
  <c r="J75" i="40"/>
  <c r="K75" i="40"/>
  <c r="H75" i="40"/>
  <c r="H74" i="40"/>
  <c r="G74" i="40"/>
  <c r="Q87" i="40"/>
  <c r="H82" i="40"/>
  <c r="K80" i="40"/>
  <c r="J80" i="40"/>
  <c r="I80" i="40"/>
  <c r="H80" i="40"/>
  <c r="E79" i="40"/>
  <c r="E78" i="40"/>
  <c r="E77" i="40"/>
  <c r="I60" i="40"/>
  <c r="J60" i="40"/>
  <c r="K60" i="40"/>
  <c r="D60" i="40" s="1"/>
  <c r="L60" i="40"/>
  <c r="M60" i="40"/>
  <c r="N60" i="40"/>
  <c r="O60" i="40"/>
  <c r="P60" i="40"/>
  <c r="H60" i="40"/>
  <c r="G60" i="40"/>
  <c r="G80" i="40" s="1"/>
  <c r="D61" i="40"/>
  <c r="Q61" i="40" s="1"/>
  <c r="C106" i="40"/>
  <c r="C107" i="40"/>
  <c r="C105" i="40"/>
  <c r="M63" i="40"/>
  <c r="H83" i="40" s="1"/>
  <c r="H79" i="40" s="1"/>
  <c r="H98" i="40" s="1"/>
  <c r="L63" i="40"/>
  <c r="G83" i="40" s="1"/>
  <c r="H62" i="40"/>
  <c r="D62" i="40" s="1"/>
  <c r="G61" i="40"/>
  <c r="G81" i="40" s="1"/>
  <c r="Q55" i="40"/>
  <c r="Q67" i="40"/>
  <c r="O58" i="40"/>
  <c r="P58" i="40"/>
  <c r="N58" i="40"/>
  <c r="P56" i="40"/>
  <c r="K76" i="40" s="1"/>
  <c r="K95" i="40" s="1"/>
  <c r="O56" i="40"/>
  <c r="J76" i="40" s="1"/>
  <c r="J95" i="40" s="1"/>
  <c r="N56" i="40"/>
  <c r="I76" i="40" s="1"/>
  <c r="I95" i="40" s="1"/>
  <c r="M56" i="40"/>
  <c r="H76" i="40" s="1"/>
  <c r="H95" i="40" s="1"/>
  <c r="N52" i="40"/>
  <c r="O52" i="40"/>
  <c r="M52" i="40"/>
  <c r="M53" i="40" s="1"/>
  <c r="H73" i="40" s="1"/>
  <c r="H72" i="40" s="1"/>
  <c r="H94" i="40" s="1"/>
  <c r="D35" i="40"/>
  <c r="D33" i="40"/>
  <c r="D31" i="40"/>
  <c r="Q108" i="40"/>
  <c r="Q109" i="40" s="1"/>
  <c r="P108" i="40"/>
  <c r="P109" i="40" s="1"/>
  <c r="O108" i="40"/>
  <c r="O109" i="40" s="1"/>
  <c r="D109" i="40"/>
  <c r="E109" i="40"/>
  <c r="F109" i="40"/>
  <c r="G109" i="40"/>
  <c r="H109" i="40"/>
  <c r="I109" i="40"/>
  <c r="J109" i="40"/>
  <c r="K109" i="40"/>
  <c r="L109" i="40"/>
  <c r="M109" i="40"/>
  <c r="N109" i="40"/>
  <c r="Z186" i="35" l="1"/>
  <c r="AA52" i="35"/>
  <c r="W304" i="35"/>
  <c r="W268" i="35"/>
  <c r="W267" i="35" s="1"/>
  <c r="X269" i="35"/>
  <c r="Z187" i="35"/>
  <c r="Z212" i="35" s="1"/>
  <c r="Z250" i="35" s="1"/>
  <c r="Z271" i="35" s="1"/>
  <c r="Z306" i="35" s="1"/>
  <c r="AA53" i="35"/>
  <c r="Z74" i="35"/>
  <c r="Z109" i="35" s="1"/>
  <c r="Z131" i="35" s="1"/>
  <c r="X78" i="35"/>
  <c r="X472" i="35"/>
  <c r="X426" i="35"/>
  <c r="X395" i="35"/>
  <c r="Z153" i="35"/>
  <c r="AA23" i="35"/>
  <c r="X238" i="35"/>
  <c r="X197" i="35"/>
  <c r="X196" i="35" s="1"/>
  <c r="Z59" i="35"/>
  <c r="Z82" i="35" s="1"/>
  <c r="Z94" i="35" s="1"/>
  <c r="Z117" i="35" s="1"/>
  <c r="AA38" i="35"/>
  <c r="Z163" i="35"/>
  <c r="Z75" i="35"/>
  <c r="Z110" i="35" s="1"/>
  <c r="Z132" i="35" s="1"/>
  <c r="AA33" i="35"/>
  <c r="Y470" i="35"/>
  <c r="Y424" i="35"/>
  <c r="Y393" i="35"/>
  <c r="X413" i="35"/>
  <c r="X385" i="35"/>
  <c r="Z185" i="35"/>
  <c r="Z89" i="35"/>
  <c r="Z87" i="35" s="1"/>
  <c r="AA51" i="35"/>
  <c r="Z72" i="35"/>
  <c r="Z107" i="35" s="1"/>
  <c r="AA159" i="35"/>
  <c r="AA71" i="35"/>
  <c r="AB29" i="35"/>
  <c r="Z165" i="35"/>
  <c r="Z77" i="35"/>
  <c r="Z112" i="35" s="1"/>
  <c r="Z134" i="35" s="1"/>
  <c r="AA35" i="35"/>
  <c r="W262" i="35"/>
  <c r="W237" i="35"/>
  <c r="W236" i="35" s="1"/>
  <c r="Z178" i="35"/>
  <c r="AA44" i="35"/>
  <c r="Z65" i="35"/>
  <c r="Z100" i="35" s="1"/>
  <c r="Z123" i="35" s="1"/>
  <c r="Z161" i="35"/>
  <c r="Z211" i="35" s="1"/>
  <c r="Z249" i="35" s="1"/>
  <c r="Z73" i="35"/>
  <c r="Z108" i="35" s="1"/>
  <c r="AA31" i="35"/>
  <c r="AA169" i="35"/>
  <c r="Z195" i="35"/>
  <c r="Z221" i="35" s="1"/>
  <c r="Z235" i="35" s="1"/>
  <c r="Z259" i="35" s="1"/>
  <c r="Z293" i="35" s="1"/>
  <c r="Z381" i="35" s="1"/>
  <c r="Z409" i="35" s="1"/>
  <c r="Z449" i="35" s="1"/>
  <c r="AA228" i="35"/>
  <c r="X230" i="35"/>
  <c r="Y215" i="35"/>
  <c r="Y253" i="35" s="1"/>
  <c r="Y274" i="35" s="1"/>
  <c r="Y309" i="35" s="1"/>
  <c r="X414" i="35"/>
  <c r="X386" i="35"/>
  <c r="Z189" i="35"/>
  <c r="Z214" i="35" s="1"/>
  <c r="Z252" i="35" s="1"/>
  <c r="Z273" i="35" s="1"/>
  <c r="AA55" i="35"/>
  <c r="Z76" i="35"/>
  <c r="Z111" i="35" s="1"/>
  <c r="Z133" i="35" s="1"/>
  <c r="V296" i="35"/>
  <c r="V261" i="35"/>
  <c r="V260" i="35" s="1"/>
  <c r="V286" i="35" s="1"/>
  <c r="Z154" i="35"/>
  <c r="AA24" i="35"/>
  <c r="Y211" i="35"/>
  <c r="Y249" i="35" s="1"/>
  <c r="Z183" i="35"/>
  <c r="Z48" i="35"/>
  <c r="Z47" i="35" s="1"/>
  <c r="AA49" i="35"/>
  <c r="Z184" i="35"/>
  <c r="AA50" i="35"/>
  <c r="X470" i="35"/>
  <c r="X424" i="35"/>
  <c r="X393" i="35"/>
  <c r="X137" i="35"/>
  <c r="Y307" i="35"/>
  <c r="V468" i="35"/>
  <c r="V467" i="35" s="1"/>
  <c r="V485" i="35" s="1"/>
  <c r="V422" i="35"/>
  <c r="V421" i="35" s="1"/>
  <c r="V420" i="35" s="1"/>
  <c r="V391" i="35"/>
  <c r="V390" i="35" s="1"/>
  <c r="V389" i="35" s="1"/>
  <c r="V303" i="35"/>
  <c r="V302" i="35" s="1"/>
  <c r="Y106" i="35"/>
  <c r="Y130" i="35" s="1"/>
  <c r="Y229" i="35"/>
  <c r="Y227" i="35" s="1"/>
  <c r="Y248" i="35" s="1"/>
  <c r="Y210" i="35"/>
  <c r="Z209" i="35"/>
  <c r="AA158" i="35"/>
  <c r="AB28" i="35"/>
  <c r="AA27" i="35"/>
  <c r="AA26" i="35" s="1"/>
  <c r="Y62" i="35"/>
  <c r="Y61" i="35" s="1"/>
  <c r="W469" i="35"/>
  <c r="W423" i="35"/>
  <c r="W392" i="35"/>
  <c r="Y308" i="35"/>
  <c r="Y414" i="35"/>
  <c r="Y386" i="35"/>
  <c r="Z147" i="35"/>
  <c r="Z20" i="35"/>
  <c r="Z19" i="35" s="1"/>
  <c r="AA21" i="35"/>
  <c r="Z190" i="35"/>
  <c r="AA56" i="35"/>
  <c r="X113" i="35"/>
  <c r="X473" i="35"/>
  <c r="X427" i="35"/>
  <c r="X396" i="35"/>
  <c r="AD462" i="35"/>
  <c r="AD450" i="35" s="1"/>
  <c r="AE463" i="35"/>
  <c r="Z188" i="35"/>
  <c r="AA54" i="35"/>
  <c r="Z70" i="35"/>
  <c r="Z149" i="35"/>
  <c r="Z85" i="35"/>
  <c r="AA22" i="35"/>
  <c r="Y97" i="35"/>
  <c r="Y96" i="35" s="1"/>
  <c r="Y121" i="35"/>
  <c r="Y120" i="35" s="1"/>
  <c r="Y119" i="35" s="1"/>
  <c r="AA172" i="35"/>
  <c r="AB42" i="35"/>
  <c r="AB164" i="35"/>
  <c r="AC34" i="35"/>
  <c r="AA155" i="35"/>
  <c r="AB25" i="35"/>
  <c r="Y36" i="35"/>
  <c r="Y182" i="35"/>
  <c r="Y181" i="35" s="1"/>
  <c r="AB41" i="35"/>
  <c r="Y157" i="35"/>
  <c r="Y156" i="35" s="1"/>
  <c r="AB162" i="35"/>
  <c r="AC32" i="35"/>
  <c r="Z180" i="35"/>
  <c r="Z205" i="35" s="1"/>
  <c r="Z243" i="35" s="1"/>
  <c r="Z266" i="35" s="1"/>
  <c r="Z300" i="35" s="1"/>
  <c r="Z67" i="35"/>
  <c r="Z102" i="35" s="1"/>
  <c r="Z125" i="35" s="1"/>
  <c r="AA46" i="35"/>
  <c r="Z27" i="35"/>
  <c r="Z26" i="35" s="1"/>
  <c r="Y84" i="35"/>
  <c r="Y90" i="35" s="1"/>
  <c r="Y69" i="35"/>
  <c r="Y68" i="35" s="1"/>
  <c r="Z63" i="35"/>
  <c r="Y415" i="35"/>
  <c r="Y387" i="35"/>
  <c r="Y198" i="35"/>
  <c r="Y146" i="35"/>
  <c r="Y145" i="35" s="1"/>
  <c r="Y166" i="35" s="1"/>
  <c r="U412" i="35"/>
  <c r="U411" i="35" s="1"/>
  <c r="U410" i="35" s="1"/>
  <c r="U440" i="35" s="1"/>
  <c r="U384" i="35"/>
  <c r="U383" i="35" s="1"/>
  <c r="U382" i="35" s="1"/>
  <c r="U404" i="35" s="1"/>
  <c r="U295" i="35"/>
  <c r="U294" i="35" s="1"/>
  <c r="U321" i="35" s="1"/>
  <c r="Y57" i="35"/>
  <c r="R442" i="35"/>
  <c r="S441" i="35"/>
  <c r="Z57" i="35"/>
  <c r="Y208" i="35"/>
  <c r="Z208" i="35"/>
  <c r="Z157" i="35"/>
  <c r="Z156" i="35" s="1"/>
  <c r="Z179" i="35"/>
  <c r="AA45" i="35"/>
  <c r="AA40" i="35" s="1"/>
  <c r="Z66" i="35"/>
  <c r="Z101" i="35" s="1"/>
  <c r="Z124" i="35" s="1"/>
  <c r="Y200" i="35"/>
  <c r="Y239" i="35" s="1"/>
  <c r="Y263" i="35" s="1"/>
  <c r="Y297" i="35" s="1"/>
  <c r="Y223" i="35"/>
  <c r="Y222" i="35" s="1"/>
  <c r="Y230" i="35" s="1"/>
  <c r="Y129" i="35"/>
  <c r="Y128" i="35" s="1"/>
  <c r="Y127" i="35" s="1"/>
  <c r="Y104" i="35"/>
  <c r="Y103" i="35" s="1"/>
  <c r="Z171" i="35"/>
  <c r="Z170" i="35" s="1"/>
  <c r="Y194" i="35"/>
  <c r="Y220" i="35" s="1"/>
  <c r="Y234" i="35" s="1"/>
  <c r="Y258" i="35" s="1"/>
  <c r="Y292" i="35" s="1"/>
  <c r="Y380" i="35" s="1"/>
  <c r="Y408" i="35" s="1"/>
  <c r="Y448" i="35" s="1"/>
  <c r="Z168" i="35"/>
  <c r="W245" i="35"/>
  <c r="W244" i="35" s="1"/>
  <c r="Y60" i="35"/>
  <c r="Y83" i="35" s="1"/>
  <c r="Y95" i="35" s="1"/>
  <c r="Y118" i="35" s="1"/>
  <c r="Z39" i="35"/>
  <c r="Z174" i="35"/>
  <c r="Z224" i="35" s="1"/>
  <c r="Z86" i="35"/>
  <c r="Z64" i="35"/>
  <c r="Z99" i="35" s="1"/>
  <c r="Z122" i="35" s="1"/>
  <c r="AA43" i="35"/>
  <c r="AB160" i="35"/>
  <c r="AB88" i="35"/>
  <c r="AC30" i="35"/>
  <c r="X471" i="35"/>
  <c r="X425" i="35"/>
  <c r="X394" i="35"/>
  <c r="X207" i="35"/>
  <c r="X206" i="35" s="1"/>
  <c r="Y171" i="35"/>
  <c r="Y170" i="35" s="1"/>
  <c r="Y191" i="35" s="1"/>
  <c r="X247" i="35"/>
  <c r="X270" i="35" s="1"/>
  <c r="X305" i="35" s="1"/>
  <c r="Z308" i="34"/>
  <c r="Y471" i="34"/>
  <c r="Y425" i="34"/>
  <c r="Y394" i="34"/>
  <c r="AA183" i="34"/>
  <c r="AB49" i="34"/>
  <c r="R442" i="34"/>
  <c r="S441" i="34"/>
  <c r="AA160" i="34"/>
  <c r="AA72" i="34"/>
  <c r="AA107" i="34" s="1"/>
  <c r="AA88" i="34"/>
  <c r="AA87" i="34" s="1"/>
  <c r="AB30" i="34"/>
  <c r="Y194" i="34"/>
  <c r="Y220" i="34" s="1"/>
  <c r="Y234" i="34" s="1"/>
  <c r="Y258" i="34" s="1"/>
  <c r="Y292" i="34" s="1"/>
  <c r="Y380" i="34" s="1"/>
  <c r="Y408" i="34" s="1"/>
  <c r="Y448" i="34" s="1"/>
  <c r="Z168" i="34"/>
  <c r="W269" i="34"/>
  <c r="W245" i="34"/>
  <c r="W244" i="34" s="1"/>
  <c r="Z190" i="34"/>
  <c r="Z215" i="34" s="1"/>
  <c r="Z253" i="34" s="1"/>
  <c r="Z274" i="34" s="1"/>
  <c r="AA56" i="34"/>
  <c r="Z77" i="34"/>
  <c r="Z112" i="34" s="1"/>
  <c r="Z134" i="34" s="1"/>
  <c r="AB149" i="34"/>
  <c r="AB85" i="34"/>
  <c r="AB84" i="34" s="1"/>
  <c r="AC22" i="34"/>
  <c r="AB64" i="34"/>
  <c r="AB99" i="34" s="1"/>
  <c r="AB122" i="34" s="1"/>
  <c r="Z159" i="34"/>
  <c r="Z209" i="34" s="1"/>
  <c r="Z71" i="34"/>
  <c r="Z106" i="34" s="1"/>
  <c r="Z130" i="34" s="1"/>
  <c r="AA29" i="34"/>
  <c r="X246" i="34"/>
  <c r="X207" i="34"/>
  <c r="X206" i="34" s="1"/>
  <c r="Y98" i="34"/>
  <c r="Y62" i="34"/>
  <c r="Y61" i="34" s="1"/>
  <c r="Y78" i="34" s="1"/>
  <c r="Z158" i="34"/>
  <c r="Z70" i="34"/>
  <c r="Z27" i="34"/>
  <c r="Z26" i="34" s="1"/>
  <c r="AA28" i="34"/>
  <c r="U468" i="34"/>
  <c r="U467" i="34" s="1"/>
  <c r="U485" i="34" s="1"/>
  <c r="U422" i="34"/>
  <c r="U421" i="34" s="1"/>
  <c r="U420" i="34" s="1"/>
  <c r="U391" i="34"/>
  <c r="U390" i="34" s="1"/>
  <c r="U389" i="34" s="1"/>
  <c r="U303" i="34"/>
  <c r="U302" i="34" s="1"/>
  <c r="X473" i="34"/>
  <c r="X427" i="34"/>
  <c r="X396" i="34"/>
  <c r="Y309" i="34"/>
  <c r="AA90" i="34"/>
  <c r="AC161" i="34"/>
  <c r="AD31" i="34"/>
  <c r="X238" i="34"/>
  <c r="X197" i="34"/>
  <c r="X196" i="34" s="1"/>
  <c r="X216" i="34" s="1"/>
  <c r="AB164" i="34"/>
  <c r="AC34" i="34"/>
  <c r="AB185" i="34"/>
  <c r="AB229" i="34" s="1"/>
  <c r="AB89" i="34"/>
  <c r="AC51" i="34"/>
  <c r="Z147" i="34"/>
  <c r="Z20" i="34"/>
  <c r="Z19" i="34" s="1"/>
  <c r="Z36" i="34" s="1"/>
  <c r="AA21" i="34"/>
  <c r="Z63" i="34"/>
  <c r="AA180" i="34"/>
  <c r="AA67" i="34"/>
  <c r="AA102" i="34" s="1"/>
  <c r="AA125" i="34" s="1"/>
  <c r="AB46" i="34"/>
  <c r="X121" i="34"/>
  <c r="X120" i="34" s="1"/>
  <c r="X119" i="34" s="1"/>
  <c r="X97" i="34"/>
  <c r="X96" i="34" s="1"/>
  <c r="Z178" i="34"/>
  <c r="Z171" i="34" s="1"/>
  <c r="Z170" i="34" s="1"/>
  <c r="Z65" i="34"/>
  <c r="Z100" i="34" s="1"/>
  <c r="Z123" i="34" s="1"/>
  <c r="AA44" i="34"/>
  <c r="V296" i="34"/>
  <c r="V261" i="34"/>
  <c r="V260" i="34" s="1"/>
  <c r="V286" i="34" s="1"/>
  <c r="W216" i="34"/>
  <c r="AA223" i="34"/>
  <c r="AA222" i="34" s="1"/>
  <c r="AA200" i="34"/>
  <c r="AA239" i="34" s="1"/>
  <c r="AA263" i="34" s="1"/>
  <c r="AA297" i="34" s="1"/>
  <c r="Z155" i="34"/>
  <c r="Z205" i="34" s="1"/>
  <c r="Z243" i="34" s="1"/>
  <c r="Z266" i="34" s="1"/>
  <c r="AA25" i="34"/>
  <c r="Z154" i="34"/>
  <c r="Z204" i="34" s="1"/>
  <c r="Z242" i="34" s="1"/>
  <c r="Z265" i="34" s="1"/>
  <c r="Z299" i="34" s="1"/>
  <c r="AA24" i="34"/>
  <c r="AA66" i="34" s="1"/>
  <c r="AA101" i="34" s="1"/>
  <c r="AA124" i="34" s="1"/>
  <c r="Y469" i="34"/>
  <c r="Y423" i="34"/>
  <c r="Y392" i="34"/>
  <c r="Y36" i="34"/>
  <c r="Z67" i="34"/>
  <c r="Z102" i="34" s="1"/>
  <c r="Z125" i="34" s="1"/>
  <c r="AB38" i="34"/>
  <c r="AA59" i="34"/>
  <c r="AA82" i="34" s="1"/>
  <c r="AA94" i="34" s="1"/>
  <c r="AA117" i="34" s="1"/>
  <c r="Z228" i="34"/>
  <c r="Z227" i="34" s="1"/>
  <c r="Z248" i="34" s="1"/>
  <c r="Z210" i="34"/>
  <c r="AA184" i="34"/>
  <c r="AB50" i="34"/>
  <c r="Y69" i="34"/>
  <c r="Y68" i="34" s="1"/>
  <c r="Y105" i="34"/>
  <c r="W262" i="34"/>
  <c r="W237" i="34"/>
  <c r="W236" i="34" s="1"/>
  <c r="W254" i="34" s="1"/>
  <c r="AA179" i="34"/>
  <c r="AB45" i="34"/>
  <c r="Z162" i="34"/>
  <c r="Z212" i="34" s="1"/>
  <c r="Z250" i="34" s="1"/>
  <c r="Z271" i="34" s="1"/>
  <c r="Z306" i="34" s="1"/>
  <c r="Z74" i="34"/>
  <c r="Z109" i="34" s="1"/>
  <c r="Z131" i="34" s="1"/>
  <c r="AA32" i="34"/>
  <c r="Y472" i="34"/>
  <c r="Y426" i="34"/>
  <c r="Y395" i="34"/>
  <c r="Y415" i="34"/>
  <c r="Y387" i="34"/>
  <c r="Y414" i="34"/>
  <c r="Y386" i="34"/>
  <c r="U286" i="34"/>
  <c r="AA214" i="34"/>
  <c r="AA252" i="34" s="1"/>
  <c r="AA273" i="34" s="1"/>
  <c r="Y198" i="34"/>
  <c r="Y146" i="34"/>
  <c r="Y145" i="34" s="1"/>
  <c r="AA189" i="34"/>
  <c r="AB55" i="34"/>
  <c r="Y191" i="34"/>
  <c r="Y208" i="34"/>
  <c r="Y157" i="34"/>
  <c r="Y156" i="34" s="1"/>
  <c r="Z40" i="34"/>
  <c r="Z57" i="34" s="1"/>
  <c r="AA41" i="34"/>
  <c r="U412" i="34"/>
  <c r="U411" i="34" s="1"/>
  <c r="U410" i="34" s="1"/>
  <c r="U440" i="34" s="1"/>
  <c r="U384" i="34"/>
  <c r="U383" i="34" s="1"/>
  <c r="U382" i="34" s="1"/>
  <c r="U404" i="34" s="1"/>
  <c r="U295" i="34"/>
  <c r="U294" i="34" s="1"/>
  <c r="U321" i="34" s="1"/>
  <c r="AB172" i="34"/>
  <c r="AC42" i="34"/>
  <c r="X129" i="34"/>
  <c r="X128" i="34" s="1"/>
  <c r="X127" i="34" s="1"/>
  <c r="X104" i="34"/>
  <c r="X103" i="34" s="1"/>
  <c r="Z163" i="34"/>
  <c r="Z213" i="34" s="1"/>
  <c r="Z251" i="34" s="1"/>
  <c r="Z272" i="34" s="1"/>
  <c r="Z307" i="34" s="1"/>
  <c r="Z75" i="34"/>
  <c r="Z110" i="34" s="1"/>
  <c r="Z132" i="34" s="1"/>
  <c r="AA33" i="34"/>
  <c r="Z186" i="34"/>
  <c r="Z211" i="34" s="1"/>
  <c r="Z249" i="34" s="1"/>
  <c r="AA52" i="34"/>
  <c r="Z73" i="34"/>
  <c r="Z108" i="34" s="1"/>
  <c r="V304" i="34"/>
  <c r="V268" i="34"/>
  <c r="V267" i="34" s="1"/>
  <c r="Y470" i="34"/>
  <c r="Y424" i="34"/>
  <c r="Y393" i="34"/>
  <c r="Z153" i="34"/>
  <c r="Z203" i="34" s="1"/>
  <c r="Z241" i="34" s="1"/>
  <c r="Z264" i="34" s="1"/>
  <c r="Z298" i="34" s="1"/>
  <c r="AA23" i="34"/>
  <c r="AD174" i="34"/>
  <c r="AD224" i="34" s="1"/>
  <c r="AD86" i="34"/>
  <c r="AE43" i="34"/>
  <c r="Y57" i="34"/>
  <c r="Z60" i="34"/>
  <c r="Z83" i="34" s="1"/>
  <c r="Z95" i="34" s="1"/>
  <c r="Z118" i="34" s="1"/>
  <c r="AA39" i="34"/>
  <c r="AD165" i="34"/>
  <c r="AE35" i="34"/>
  <c r="AA188" i="34"/>
  <c r="AB54" i="34"/>
  <c r="AA187" i="34"/>
  <c r="AB53" i="34"/>
  <c r="Z413" i="34"/>
  <c r="Z385" i="34"/>
  <c r="Y203" i="34"/>
  <c r="Y241" i="34" s="1"/>
  <c r="Y264" i="34" s="1"/>
  <c r="Y298" i="34" s="1"/>
  <c r="AE463" i="34"/>
  <c r="AD462" i="34"/>
  <c r="AD450" i="34" s="1"/>
  <c r="Y195" i="34"/>
  <c r="Y221" i="34" s="1"/>
  <c r="Y235" i="34" s="1"/>
  <c r="Y259" i="34" s="1"/>
  <c r="Y293" i="34" s="1"/>
  <c r="Y381" i="34" s="1"/>
  <c r="Y409" i="34" s="1"/>
  <c r="Y449" i="34" s="1"/>
  <c r="Z169" i="34"/>
  <c r="Y308" i="27"/>
  <c r="Y473" i="27"/>
  <c r="Y427" i="27"/>
  <c r="Y396" i="27"/>
  <c r="Y247" i="27"/>
  <c r="Y270" i="27" s="1"/>
  <c r="Y305" i="27" s="1"/>
  <c r="AA165" i="27"/>
  <c r="AB35" i="27"/>
  <c r="AA164" i="27"/>
  <c r="AB34" i="27"/>
  <c r="Z87" i="27"/>
  <c r="S441" i="27"/>
  <c r="R442" i="27"/>
  <c r="Z147" i="27"/>
  <c r="Z20" i="27"/>
  <c r="Z19" i="27" s="1"/>
  <c r="AA21" i="27"/>
  <c r="Y307" i="27"/>
  <c r="Z155" i="27"/>
  <c r="AA25" i="27"/>
  <c r="Z208" i="27"/>
  <c r="Z178" i="27"/>
  <c r="Z65" i="27"/>
  <c r="Z100" i="27" s="1"/>
  <c r="Z123" i="27" s="1"/>
  <c r="AA44" i="27"/>
  <c r="AA160" i="27"/>
  <c r="AA88" i="27"/>
  <c r="AB30" i="27"/>
  <c r="X238" i="27"/>
  <c r="X197" i="27"/>
  <c r="X196" i="27" s="1"/>
  <c r="X216" i="27" s="1"/>
  <c r="AA162" i="27"/>
  <c r="AA212" i="27" s="1"/>
  <c r="AA250" i="27" s="1"/>
  <c r="AA271" i="27" s="1"/>
  <c r="AA306" i="27" s="1"/>
  <c r="AA74" i="27"/>
  <c r="AA109" i="27" s="1"/>
  <c r="AA131" i="27" s="1"/>
  <c r="AB32" i="27"/>
  <c r="Y129" i="27"/>
  <c r="Y128" i="27" s="1"/>
  <c r="Y127" i="27" s="1"/>
  <c r="Y104" i="27"/>
  <c r="Y103" i="27" s="1"/>
  <c r="Y300" i="27"/>
  <c r="Z180" i="27"/>
  <c r="Z67" i="27"/>
  <c r="Z102" i="27" s="1"/>
  <c r="Z125" i="27" s="1"/>
  <c r="AA46" i="27"/>
  <c r="Z40" i="27"/>
  <c r="AA41" i="27"/>
  <c r="Z188" i="27"/>
  <c r="AA54" i="27"/>
  <c r="V296" i="27"/>
  <c r="V261" i="27"/>
  <c r="V260" i="27" s="1"/>
  <c r="V286" i="27" s="1"/>
  <c r="AA168" i="27"/>
  <c r="Z194" i="27"/>
  <c r="Z220" i="27" s="1"/>
  <c r="Z234" i="27" s="1"/>
  <c r="Z258" i="27" s="1"/>
  <c r="Z292" i="27" s="1"/>
  <c r="Z380" i="27" s="1"/>
  <c r="Z408" i="27" s="1"/>
  <c r="Z448" i="27" s="1"/>
  <c r="AA174" i="27"/>
  <c r="AA224" i="27" s="1"/>
  <c r="AA86" i="27"/>
  <c r="AB43" i="27"/>
  <c r="AA64" i="27"/>
  <c r="AA99" i="27" s="1"/>
  <c r="AA122" i="27" s="1"/>
  <c r="X471" i="27"/>
  <c r="X425" i="27"/>
  <c r="X394" i="27"/>
  <c r="W262" i="27"/>
  <c r="W237" i="27"/>
  <c r="W236" i="27" s="1"/>
  <c r="Z228" i="27"/>
  <c r="Y198" i="27"/>
  <c r="Y146" i="27"/>
  <c r="Y145" i="27" s="1"/>
  <c r="Y69" i="27"/>
  <c r="Y68" i="27" s="1"/>
  <c r="Y57" i="27"/>
  <c r="AA73" i="27"/>
  <c r="AA108" i="27" s="1"/>
  <c r="AA161" i="27"/>
  <c r="AB31" i="27"/>
  <c r="X269" i="27"/>
  <c r="X245" i="27"/>
  <c r="X244" i="27" s="1"/>
  <c r="Y90" i="27"/>
  <c r="AA172" i="27"/>
  <c r="AA63" i="27"/>
  <c r="AB42" i="27"/>
  <c r="AB183" i="27"/>
  <c r="AC49" i="27"/>
  <c r="Z470" i="27"/>
  <c r="Z424" i="27"/>
  <c r="Z393" i="27"/>
  <c r="AA153" i="27"/>
  <c r="AB23" i="27"/>
  <c r="AB179" i="27"/>
  <c r="AC45" i="27"/>
  <c r="W304" i="27"/>
  <c r="W268" i="27"/>
  <c r="W267" i="27" s="1"/>
  <c r="W469" i="27"/>
  <c r="W423" i="27"/>
  <c r="W392" i="27"/>
  <c r="Z189" i="27"/>
  <c r="Z214" i="27" s="1"/>
  <c r="Z252" i="27" s="1"/>
  <c r="Z273" i="27" s="1"/>
  <c r="AA55" i="27"/>
  <c r="AA76" i="27" s="1"/>
  <c r="AA111" i="27" s="1"/>
  <c r="AA133" i="27" s="1"/>
  <c r="Y195" i="27"/>
  <c r="Y221" i="27" s="1"/>
  <c r="Y235" i="27" s="1"/>
  <c r="Y259" i="27" s="1"/>
  <c r="Y293" i="27" s="1"/>
  <c r="Y381" i="27" s="1"/>
  <c r="Y409" i="27" s="1"/>
  <c r="Y449" i="27" s="1"/>
  <c r="Z169" i="27"/>
  <c r="AA154" i="27"/>
  <c r="AA204" i="27" s="1"/>
  <c r="AA242" i="27" s="1"/>
  <c r="AA265" i="27" s="1"/>
  <c r="AA299" i="27" s="1"/>
  <c r="AB24" i="27"/>
  <c r="AB187" i="27"/>
  <c r="AC53" i="27"/>
  <c r="Z184" i="27"/>
  <c r="AA50" i="27"/>
  <c r="Z48" i="27"/>
  <c r="Z47" i="27" s="1"/>
  <c r="Z63" i="27"/>
  <c r="Y157" i="27"/>
  <c r="Y156" i="27" s="1"/>
  <c r="Z203" i="27"/>
  <c r="Z241" i="27" s="1"/>
  <c r="Z264" i="27" s="1"/>
  <c r="Z298" i="27" s="1"/>
  <c r="W245" i="27"/>
  <c r="W244" i="27" s="1"/>
  <c r="U412" i="27"/>
  <c r="U411" i="27" s="1"/>
  <c r="U410" i="27" s="1"/>
  <c r="U440" i="27" s="1"/>
  <c r="U384" i="27"/>
  <c r="U383" i="27" s="1"/>
  <c r="U382" i="27" s="1"/>
  <c r="U404" i="27" s="1"/>
  <c r="U295" i="27"/>
  <c r="U294" i="27" s="1"/>
  <c r="U321" i="27" s="1"/>
  <c r="Z59" i="27"/>
  <c r="Z82" i="27" s="1"/>
  <c r="Z94" i="27" s="1"/>
  <c r="Z117" i="27" s="1"/>
  <c r="AA38" i="27"/>
  <c r="V468" i="27"/>
  <c r="V467" i="27" s="1"/>
  <c r="V485" i="27" s="1"/>
  <c r="V422" i="27"/>
  <c r="V421" i="27" s="1"/>
  <c r="V420" i="27" s="1"/>
  <c r="V391" i="27"/>
  <c r="V390" i="27" s="1"/>
  <c r="V389" i="27" s="1"/>
  <c r="V303" i="27"/>
  <c r="V302" i="27" s="1"/>
  <c r="AC462" i="27"/>
  <c r="AC450" i="27" s="1"/>
  <c r="AD463" i="27"/>
  <c r="Z299" i="27"/>
  <c r="Z223" i="27"/>
  <c r="Z222" i="27" s="1"/>
  <c r="Z200" i="27"/>
  <c r="Z239" i="27" s="1"/>
  <c r="Z263" i="27" s="1"/>
  <c r="Z297" i="27" s="1"/>
  <c r="Z105" i="27"/>
  <c r="Y182" i="27"/>
  <c r="Y181" i="27" s="1"/>
  <c r="Y191" i="27" s="1"/>
  <c r="Z171" i="27"/>
  <c r="Z170" i="27" s="1"/>
  <c r="Y246" i="27"/>
  <c r="Y207" i="27"/>
  <c r="Y206" i="27" s="1"/>
  <c r="Y210" i="27"/>
  <c r="AA149" i="27"/>
  <c r="AA85" i="27"/>
  <c r="AA84" i="27" s="1"/>
  <c r="AB22" i="27"/>
  <c r="AA158" i="27"/>
  <c r="AA70" i="27"/>
  <c r="AB28" i="27"/>
  <c r="Y60" i="27"/>
  <c r="Y83" i="27" s="1"/>
  <c r="Y95" i="27" s="1"/>
  <c r="Y118" i="27" s="1"/>
  <c r="Z39" i="27"/>
  <c r="X469" i="27"/>
  <c r="X423" i="27"/>
  <c r="X392" i="27"/>
  <c r="Y98" i="27"/>
  <c r="Y62" i="27"/>
  <c r="Y61" i="27" s="1"/>
  <c r="Y78" i="27" s="1"/>
  <c r="Y413" i="27"/>
  <c r="Y385" i="27"/>
  <c r="Z185" i="27"/>
  <c r="Z229" i="27" s="1"/>
  <c r="Z89" i="27"/>
  <c r="AA51" i="27"/>
  <c r="Y298" i="27"/>
  <c r="Y227" i="27"/>
  <c r="Y248" i="27" s="1"/>
  <c r="Z84" i="27"/>
  <c r="Z163" i="27"/>
  <c r="Z213" i="27" s="1"/>
  <c r="Z251" i="27" s="1"/>
  <c r="Z272" i="27" s="1"/>
  <c r="Z307" i="27" s="1"/>
  <c r="Z75" i="27"/>
  <c r="Z110" i="27" s="1"/>
  <c r="Z132" i="27" s="1"/>
  <c r="AA33" i="27"/>
  <c r="Z159" i="27"/>
  <c r="Z209" i="27" s="1"/>
  <c r="Z71" i="27"/>
  <c r="Z106" i="27" s="1"/>
  <c r="Z130" i="27" s="1"/>
  <c r="AA29" i="27"/>
  <c r="Z27" i="27"/>
  <c r="Z26" i="27" s="1"/>
  <c r="Z186" i="27"/>
  <c r="Z211" i="27" s="1"/>
  <c r="Z249" i="27" s="1"/>
  <c r="AA52" i="27"/>
  <c r="Z190" i="27"/>
  <c r="Z215" i="27" s="1"/>
  <c r="Z253" i="27" s="1"/>
  <c r="Z274" i="27" s="1"/>
  <c r="Z309" i="27" s="1"/>
  <c r="AA56" i="27"/>
  <c r="X472" i="27"/>
  <c r="X426" i="27"/>
  <c r="X395" i="27"/>
  <c r="Y60" i="26"/>
  <c r="Y83" i="26" s="1"/>
  <c r="Y95" i="26" s="1"/>
  <c r="Y118" i="26" s="1"/>
  <c r="Z39" i="26"/>
  <c r="Z164" i="26"/>
  <c r="Z76" i="26"/>
  <c r="Z111" i="26" s="1"/>
  <c r="Z133" i="26" s="1"/>
  <c r="AA34" i="26"/>
  <c r="AA174" i="26"/>
  <c r="AA224" i="26" s="1"/>
  <c r="AB43" i="26"/>
  <c r="AA86" i="26"/>
  <c r="X415" i="26"/>
  <c r="X387" i="26"/>
  <c r="Y204" i="26"/>
  <c r="Y242" i="26" s="1"/>
  <c r="Y265" i="26" s="1"/>
  <c r="Y299" i="26" s="1"/>
  <c r="Y205" i="26"/>
  <c r="Y243" i="26" s="1"/>
  <c r="Y266" i="26" s="1"/>
  <c r="Y300" i="26" s="1"/>
  <c r="V304" i="26"/>
  <c r="V268" i="26"/>
  <c r="V267" i="26" s="1"/>
  <c r="T321" i="26"/>
  <c r="Y36" i="26"/>
  <c r="V296" i="26"/>
  <c r="V261" i="26"/>
  <c r="V260" i="26" s="1"/>
  <c r="Z159" i="26"/>
  <c r="Z71" i="26"/>
  <c r="AA29" i="26"/>
  <c r="AD462" i="26"/>
  <c r="AD450" i="26" s="1"/>
  <c r="AE463" i="26"/>
  <c r="Y470" i="26"/>
  <c r="Y424" i="26"/>
  <c r="Y393" i="26"/>
  <c r="Y198" i="26"/>
  <c r="Y146" i="26"/>
  <c r="Y145" i="26" s="1"/>
  <c r="Y210" i="26"/>
  <c r="Y228" i="26"/>
  <c r="Y227" i="26" s="1"/>
  <c r="Y248" i="26" s="1"/>
  <c r="Y473" i="26"/>
  <c r="Y427" i="26"/>
  <c r="Y396" i="26"/>
  <c r="Y308" i="26"/>
  <c r="Y106" i="26"/>
  <c r="Y130" i="26" s="1"/>
  <c r="W262" i="26"/>
  <c r="W237" i="26"/>
  <c r="W236" i="26" s="1"/>
  <c r="X207" i="26"/>
  <c r="X206" i="26" s="1"/>
  <c r="X246" i="26"/>
  <c r="Z178" i="26"/>
  <c r="AA44" i="26"/>
  <c r="Z65" i="26"/>
  <c r="Z100" i="26" s="1"/>
  <c r="Z123" i="26" s="1"/>
  <c r="Z189" i="26"/>
  <c r="AA55" i="26"/>
  <c r="X473" i="26"/>
  <c r="X427" i="26"/>
  <c r="X396" i="26"/>
  <c r="AA172" i="26"/>
  <c r="AB42" i="26"/>
  <c r="Z158" i="26"/>
  <c r="Z70" i="26"/>
  <c r="Z27" i="26"/>
  <c r="Z26" i="26" s="1"/>
  <c r="AA28" i="26"/>
  <c r="Z180" i="26"/>
  <c r="Z67" i="26"/>
  <c r="Z102" i="26" s="1"/>
  <c r="Z125" i="26" s="1"/>
  <c r="AA46" i="26"/>
  <c r="Z41" i="26"/>
  <c r="Y40" i="26"/>
  <c r="Y57" i="26" s="1"/>
  <c r="AA168" i="26"/>
  <c r="Z194" i="26"/>
  <c r="Z220" i="26" s="1"/>
  <c r="Z234" i="26" s="1"/>
  <c r="Z258" i="26" s="1"/>
  <c r="Z292" i="26" s="1"/>
  <c r="Z380" i="26" s="1"/>
  <c r="Z408" i="26" s="1"/>
  <c r="Z448" i="26" s="1"/>
  <c r="Y247" i="26"/>
  <c r="Y270" i="26" s="1"/>
  <c r="Y305" i="26" s="1"/>
  <c r="AA165" i="26"/>
  <c r="AA77" i="26"/>
  <c r="AA112" i="26" s="1"/>
  <c r="AA134" i="26" s="1"/>
  <c r="AB35" i="26"/>
  <c r="Z163" i="26"/>
  <c r="Z75" i="26"/>
  <c r="Z110" i="26" s="1"/>
  <c r="Z132" i="26" s="1"/>
  <c r="AA33" i="26"/>
  <c r="S441" i="26"/>
  <c r="R442" i="26"/>
  <c r="Z153" i="26"/>
  <c r="AA23" i="26"/>
  <c r="AA161" i="26"/>
  <c r="AB31" i="26"/>
  <c r="W269" i="26"/>
  <c r="W245" i="26"/>
  <c r="W244" i="26" s="1"/>
  <c r="Y62" i="26"/>
  <c r="Y61" i="26" s="1"/>
  <c r="Y78" i="26" s="1"/>
  <c r="Z98" i="26"/>
  <c r="Z62" i="26"/>
  <c r="Y105" i="26"/>
  <c r="Y69" i="26"/>
  <c r="Y68" i="26" s="1"/>
  <c r="X413" i="26"/>
  <c r="X385" i="26"/>
  <c r="U468" i="26"/>
  <c r="U467" i="26" s="1"/>
  <c r="U485" i="26" s="1"/>
  <c r="U422" i="26"/>
  <c r="U421" i="26" s="1"/>
  <c r="U420" i="26" s="1"/>
  <c r="U391" i="26"/>
  <c r="U390" i="26" s="1"/>
  <c r="U389" i="26" s="1"/>
  <c r="U303" i="26"/>
  <c r="U302" i="26" s="1"/>
  <c r="Z149" i="26"/>
  <c r="Z85" i="26"/>
  <c r="Z84" i="26" s="1"/>
  <c r="AA22" i="26"/>
  <c r="AA64" i="26" s="1"/>
  <c r="AA99" i="26" s="1"/>
  <c r="AA122" i="26" s="1"/>
  <c r="W469" i="26"/>
  <c r="W423" i="26"/>
  <c r="W392" i="26"/>
  <c r="Y298" i="26"/>
  <c r="Y170" i="26"/>
  <c r="Y191" i="26" s="1"/>
  <c r="Y97" i="26"/>
  <c r="Y96" i="26" s="1"/>
  <c r="Y121" i="26"/>
  <c r="Y120" i="26" s="1"/>
  <c r="Y119" i="26" s="1"/>
  <c r="Z171" i="26"/>
  <c r="Y208" i="26"/>
  <c r="Y157" i="26"/>
  <c r="Y156" i="26" s="1"/>
  <c r="Z59" i="26"/>
  <c r="Z82" i="26" s="1"/>
  <c r="Z94" i="26" s="1"/>
  <c r="Z117" i="26" s="1"/>
  <c r="AA38" i="26"/>
  <c r="X470" i="26"/>
  <c r="X424" i="26"/>
  <c r="X393" i="26"/>
  <c r="Y90" i="26"/>
  <c r="Y307" i="26"/>
  <c r="X166" i="26"/>
  <c r="Z211" i="26"/>
  <c r="Z249" i="26" s="1"/>
  <c r="X104" i="26"/>
  <c r="X103" i="26" s="1"/>
  <c r="X129" i="26"/>
  <c r="X128" i="26" s="1"/>
  <c r="X127" i="26" s="1"/>
  <c r="Z188" i="26"/>
  <c r="AA54" i="26"/>
  <c r="Z186" i="26"/>
  <c r="AA52" i="26"/>
  <c r="AA73" i="26" s="1"/>
  <c r="AA108" i="26" s="1"/>
  <c r="W472" i="26"/>
  <c r="W426" i="26"/>
  <c r="W395" i="26"/>
  <c r="Y195" i="26"/>
  <c r="Y221" i="26" s="1"/>
  <c r="Y235" i="26" s="1"/>
  <c r="Y259" i="26" s="1"/>
  <c r="Y293" i="26" s="1"/>
  <c r="Y381" i="26" s="1"/>
  <c r="Y409" i="26" s="1"/>
  <c r="Y449" i="26" s="1"/>
  <c r="Z169" i="26"/>
  <c r="Z185" i="26"/>
  <c r="Z229" i="26" s="1"/>
  <c r="AA51" i="26"/>
  <c r="Z89" i="26"/>
  <c r="Y223" i="26"/>
  <c r="Y222" i="26" s="1"/>
  <c r="Y230" i="26" s="1"/>
  <c r="Y200" i="26"/>
  <c r="Y239" i="26" s="1"/>
  <c r="Y263" i="26" s="1"/>
  <c r="Y297" i="26" s="1"/>
  <c r="X414" i="26"/>
  <c r="X386" i="26"/>
  <c r="Z190" i="26"/>
  <c r="Z215" i="26" s="1"/>
  <c r="Z253" i="26" s="1"/>
  <c r="Z274" i="26" s="1"/>
  <c r="Z309" i="26" s="1"/>
  <c r="AA56" i="26"/>
  <c r="X238" i="26"/>
  <c r="X197" i="26"/>
  <c r="X196" i="26" s="1"/>
  <c r="X216" i="26" s="1"/>
  <c r="X191" i="26"/>
  <c r="X137" i="26"/>
  <c r="Z184" i="26"/>
  <c r="AA50" i="26"/>
  <c r="X472" i="26"/>
  <c r="X426" i="26"/>
  <c r="X395" i="26"/>
  <c r="Z160" i="26"/>
  <c r="Z72" i="26"/>
  <c r="Z107" i="26" s="1"/>
  <c r="Z88" i="26"/>
  <c r="Z87" i="26" s="1"/>
  <c r="AA30" i="26"/>
  <c r="X471" i="26"/>
  <c r="X425" i="26"/>
  <c r="X394" i="26"/>
  <c r="Z179" i="26"/>
  <c r="AA45" i="26"/>
  <c r="Z66" i="26"/>
  <c r="Z101" i="26" s="1"/>
  <c r="Z124" i="26" s="1"/>
  <c r="U412" i="26"/>
  <c r="U411" i="26" s="1"/>
  <c r="U410" i="26" s="1"/>
  <c r="U440" i="26" s="1"/>
  <c r="U384" i="26"/>
  <c r="U383" i="26" s="1"/>
  <c r="U382" i="26" s="1"/>
  <c r="U404" i="26" s="1"/>
  <c r="U295" i="26"/>
  <c r="U294" i="26" s="1"/>
  <c r="Z162" i="26"/>
  <c r="Z74" i="26"/>
  <c r="Z109" i="26" s="1"/>
  <c r="Z131" i="26" s="1"/>
  <c r="AA32" i="26"/>
  <c r="Z183" i="26"/>
  <c r="Z48" i="26"/>
  <c r="Z47" i="26" s="1"/>
  <c r="AA49" i="26"/>
  <c r="Z154" i="26"/>
  <c r="Z204" i="26" s="1"/>
  <c r="Z242" i="26" s="1"/>
  <c r="Z265" i="26" s="1"/>
  <c r="Z299" i="26" s="1"/>
  <c r="AA24" i="26"/>
  <c r="Z155" i="26"/>
  <c r="Z205" i="26" s="1"/>
  <c r="Z243" i="26" s="1"/>
  <c r="Z266" i="26" s="1"/>
  <c r="Z300" i="26" s="1"/>
  <c r="AA25" i="26"/>
  <c r="Z187" i="26"/>
  <c r="AA53" i="26"/>
  <c r="X113" i="26"/>
  <c r="Z147" i="26"/>
  <c r="Z20" i="26"/>
  <c r="Z19" i="26" s="1"/>
  <c r="Z36" i="26" s="1"/>
  <c r="AA21" i="26"/>
  <c r="AA63" i="26" s="1"/>
  <c r="X247" i="26"/>
  <c r="X270" i="26" s="1"/>
  <c r="X305" i="26" s="1"/>
  <c r="Y471" i="25"/>
  <c r="Y394" i="25"/>
  <c r="Y425" i="25"/>
  <c r="Y386" i="25"/>
  <c r="Y414" i="25"/>
  <c r="Y470" i="25"/>
  <c r="Y424" i="25"/>
  <c r="Y393" i="25"/>
  <c r="Z188" i="25"/>
  <c r="AA54" i="25"/>
  <c r="Z168" i="25"/>
  <c r="Y194" i="25"/>
  <c r="Y220" i="25" s="1"/>
  <c r="Y234" i="25" s="1"/>
  <c r="Y258" i="25" s="1"/>
  <c r="Y292" i="25" s="1"/>
  <c r="Y380" i="25" s="1"/>
  <c r="Y408" i="25" s="1"/>
  <c r="Y448" i="25" s="1"/>
  <c r="AA190" i="25"/>
  <c r="AA215" i="25" s="1"/>
  <c r="AA253" i="25" s="1"/>
  <c r="AA274" i="25" s="1"/>
  <c r="AB56" i="25"/>
  <c r="AA77" i="25"/>
  <c r="AA112" i="25" s="1"/>
  <c r="AA134" i="25" s="1"/>
  <c r="X413" i="25"/>
  <c r="X385" i="25"/>
  <c r="W304" i="25"/>
  <c r="W268" i="25"/>
  <c r="W267" i="25" s="1"/>
  <c r="Z208" i="25"/>
  <c r="AC165" i="25"/>
  <c r="AD35" i="25"/>
  <c r="Y227" i="25"/>
  <c r="Y248" i="25" s="1"/>
  <c r="AA163" i="25"/>
  <c r="AB33" i="25"/>
  <c r="AA75" i="25"/>
  <c r="AA110" i="25" s="1"/>
  <c r="AA132" i="25" s="1"/>
  <c r="Z172" i="25"/>
  <c r="Z171" i="25" s="1"/>
  <c r="AA42" i="25"/>
  <c r="Z63" i="25"/>
  <c r="AA160" i="25"/>
  <c r="AA88" i="25"/>
  <c r="AB30" i="25"/>
  <c r="V296" i="25"/>
  <c r="V261" i="25"/>
  <c r="V260" i="25" s="1"/>
  <c r="V286" i="25" s="1"/>
  <c r="AA183" i="25"/>
  <c r="AB49" i="25"/>
  <c r="Z187" i="25"/>
  <c r="AA53" i="25"/>
  <c r="Z473" i="25"/>
  <c r="Z427" i="25"/>
  <c r="Z396" i="25"/>
  <c r="X230" i="25"/>
  <c r="Y473" i="25"/>
  <c r="Y427" i="25"/>
  <c r="Y396" i="25"/>
  <c r="Z189" i="25"/>
  <c r="AA55" i="25"/>
  <c r="Z75" i="25"/>
  <c r="Z110" i="25" s="1"/>
  <c r="Z132" i="25" s="1"/>
  <c r="Y166" i="25"/>
  <c r="Y98" i="25"/>
  <c r="Y62" i="25"/>
  <c r="Y61" i="25" s="1"/>
  <c r="Z179" i="25"/>
  <c r="Z66" i="25"/>
  <c r="Z101" i="25" s="1"/>
  <c r="Z124" i="25" s="1"/>
  <c r="AA45" i="25"/>
  <c r="AA147" i="25"/>
  <c r="AB21" i="25"/>
  <c r="Z48" i="25"/>
  <c r="Z47" i="25" s="1"/>
  <c r="AA154" i="25"/>
  <c r="AB24" i="25"/>
  <c r="Z178" i="25"/>
  <c r="Z65" i="25"/>
  <c r="Z100" i="25" s="1"/>
  <c r="Z123" i="25" s="1"/>
  <c r="AA44" i="25"/>
  <c r="V468" i="25"/>
  <c r="V467" i="25" s="1"/>
  <c r="V485" i="25" s="1"/>
  <c r="V391" i="25"/>
  <c r="V390" i="25" s="1"/>
  <c r="V389" i="25" s="1"/>
  <c r="V303" i="25"/>
  <c r="V302" i="25" s="1"/>
  <c r="V422" i="25"/>
  <c r="V421" i="25" s="1"/>
  <c r="V420" i="25" s="1"/>
  <c r="AD462" i="25"/>
  <c r="AD450" i="25" s="1"/>
  <c r="AE463" i="25"/>
  <c r="Z213" i="25"/>
  <c r="Z251" i="25" s="1"/>
  <c r="Z272" i="25" s="1"/>
  <c r="Z307" i="25" s="1"/>
  <c r="X472" i="25"/>
  <c r="X426" i="25"/>
  <c r="X395" i="25"/>
  <c r="Y238" i="25"/>
  <c r="Z87" i="25"/>
  <c r="Z182" i="25"/>
  <c r="Z181" i="25" s="1"/>
  <c r="S441" i="25"/>
  <c r="R442" i="25"/>
  <c r="X269" i="25"/>
  <c r="Y157" i="25"/>
  <c r="Y156" i="25" s="1"/>
  <c r="Y415" i="25"/>
  <c r="Y387" i="25"/>
  <c r="Z204" i="25"/>
  <c r="Z242" i="25" s="1"/>
  <c r="Z265" i="25" s="1"/>
  <c r="Z299" i="25" s="1"/>
  <c r="Y69" i="25"/>
  <c r="Y68" i="25" s="1"/>
  <c r="Z185" i="25"/>
  <c r="Z229" i="25" s="1"/>
  <c r="Z89" i="25"/>
  <c r="AA51" i="25"/>
  <c r="Z153" i="25"/>
  <c r="Z203" i="25" s="1"/>
  <c r="Z241" i="25" s="1"/>
  <c r="Z264" i="25" s="1"/>
  <c r="Z298" i="25" s="1"/>
  <c r="AA23" i="25"/>
  <c r="Y182" i="25"/>
  <c r="Y181" i="25" s="1"/>
  <c r="Y191" i="25" s="1"/>
  <c r="Z228" i="25"/>
  <c r="Z227" i="25" s="1"/>
  <c r="Z248" i="25" s="1"/>
  <c r="Z210" i="25"/>
  <c r="Z198" i="25"/>
  <c r="X238" i="25"/>
  <c r="X197" i="25"/>
  <c r="X196" i="25" s="1"/>
  <c r="X216" i="25" s="1"/>
  <c r="Z184" i="25"/>
  <c r="AA50" i="25"/>
  <c r="AA48" i="25" s="1"/>
  <c r="AA47" i="25" s="1"/>
  <c r="Y308" i="25"/>
  <c r="Y207" i="25"/>
  <c r="Y206" i="25" s="1"/>
  <c r="Y246" i="25"/>
  <c r="X247" i="25"/>
  <c r="X270" i="25" s="1"/>
  <c r="X305" i="25" s="1"/>
  <c r="Z40" i="25"/>
  <c r="Z57" i="25" s="1"/>
  <c r="AA41" i="25"/>
  <c r="W296" i="25"/>
  <c r="W261" i="25"/>
  <c r="W260" i="25" s="1"/>
  <c r="W286" i="25" s="1"/>
  <c r="Y104" i="25"/>
  <c r="Y103" i="25" s="1"/>
  <c r="Y129" i="25"/>
  <c r="Y128" i="25" s="1"/>
  <c r="Y127" i="25" s="1"/>
  <c r="Z149" i="25"/>
  <c r="Z85" i="25"/>
  <c r="Z84" i="25" s="1"/>
  <c r="Z90" i="25" s="1"/>
  <c r="AA22" i="25"/>
  <c r="Z64" i="25"/>
  <c r="Z99" i="25" s="1"/>
  <c r="Z122" i="25" s="1"/>
  <c r="AA162" i="25"/>
  <c r="AA74" i="25"/>
  <c r="AA109" i="25" s="1"/>
  <c r="AA131" i="25" s="1"/>
  <c r="AB32" i="25"/>
  <c r="Z106" i="25"/>
  <c r="Z130" i="25" s="1"/>
  <c r="Y60" i="25"/>
  <c r="Y83" i="25" s="1"/>
  <c r="Y95" i="25" s="1"/>
  <c r="Y118" i="25" s="1"/>
  <c r="Z39" i="25"/>
  <c r="AA164" i="25"/>
  <c r="AA76" i="25"/>
  <c r="AA111" i="25" s="1"/>
  <c r="AA133" i="25" s="1"/>
  <c r="AB34" i="25"/>
  <c r="Y57" i="25"/>
  <c r="AA158" i="25"/>
  <c r="AA70" i="25"/>
  <c r="AB28" i="25"/>
  <c r="Z180" i="25"/>
  <c r="Z67" i="25"/>
  <c r="Z102" i="25" s="1"/>
  <c r="Z125" i="25" s="1"/>
  <c r="AA46" i="25"/>
  <c r="Y90" i="25"/>
  <c r="X121" i="25"/>
  <c r="X120" i="25" s="1"/>
  <c r="X119" i="25" s="1"/>
  <c r="X137" i="25" s="1"/>
  <c r="X97" i="25"/>
  <c r="X96" i="25" s="1"/>
  <c r="X113" i="25" s="1"/>
  <c r="Y195" i="25"/>
  <c r="Y221" i="25" s="1"/>
  <c r="Y235" i="25" s="1"/>
  <c r="Y259" i="25" s="1"/>
  <c r="Y293" i="25" s="1"/>
  <c r="Y381" i="25" s="1"/>
  <c r="Y409" i="25" s="1"/>
  <c r="Y449" i="25" s="1"/>
  <c r="Z169" i="25"/>
  <c r="Z74" i="25"/>
  <c r="Z109" i="25" s="1"/>
  <c r="Z131" i="25" s="1"/>
  <c r="AA159" i="25"/>
  <c r="AB29" i="25"/>
  <c r="Z161" i="25"/>
  <c r="Z211" i="25" s="1"/>
  <c r="Z249" i="25" s="1"/>
  <c r="Z73" i="25"/>
  <c r="Z108" i="25" s="1"/>
  <c r="AA31" i="25"/>
  <c r="AC174" i="25"/>
  <c r="AC224" i="25" s="1"/>
  <c r="AC86" i="25"/>
  <c r="AD43" i="25"/>
  <c r="Z76" i="25"/>
  <c r="Z111" i="25" s="1"/>
  <c r="Z133" i="25" s="1"/>
  <c r="Z27" i="25"/>
  <c r="Z26" i="25" s="1"/>
  <c r="Z36" i="25" s="1"/>
  <c r="AA155" i="25"/>
  <c r="AB25" i="25"/>
  <c r="Y223" i="25"/>
  <c r="Y222" i="25" s="1"/>
  <c r="Y230" i="25" s="1"/>
  <c r="Y200" i="25"/>
  <c r="Y239" i="25" s="1"/>
  <c r="Y263" i="25" s="1"/>
  <c r="Y297" i="25" s="1"/>
  <c r="Y247" i="25"/>
  <c r="Y270" i="25" s="1"/>
  <c r="Y305" i="25" s="1"/>
  <c r="Z212" i="25"/>
  <c r="Z250" i="25" s="1"/>
  <c r="Z271" i="25" s="1"/>
  <c r="Z306" i="25" s="1"/>
  <c r="Z209" i="25"/>
  <c r="AA186" i="25"/>
  <c r="AB52" i="25"/>
  <c r="Y59" i="25"/>
  <c r="Y82" i="25" s="1"/>
  <c r="Y94" i="25" s="1"/>
  <c r="Y117" i="25" s="1"/>
  <c r="Z38" i="25"/>
  <c r="Z214" i="25"/>
  <c r="Z252" i="25" s="1"/>
  <c r="Z273" i="25" s="1"/>
  <c r="Z105" i="25"/>
  <c r="Z69" i="25"/>
  <c r="Z68" i="25" s="1"/>
  <c r="Z205" i="25"/>
  <c r="Z243" i="25" s="1"/>
  <c r="Z266" i="25" s="1"/>
  <c r="Y210" i="25"/>
  <c r="Y473" i="24"/>
  <c r="Y427" i="24"/>
  <c r="Y396" i="24"/>
  <c r="X128" i="24"/>
  <c r="X127" i="24" s="1"/>
  <c r="X137" i="24" s="1"/>
  <c r="Y308" i="24"/>
  <c r="AA147" i="24"/>
  <c r="AB21" i="24"/>
  <c r="Y129" i="24"/>
  <c r="Y128" i="24" s="1"/>
  <c r="Y127" i="24" s="1"/>
  <c r="Y104" i="24"/>
  <c r="Y103" i="24" s="1"/>
  <c r="Z153" i="24"/>
  <c r="AA23" i="24"/>
  <c r="Z185" i="24"/>
  <c r="Z229" i="24" s="1"/>
  <c r="Z89" i="24"/>
  <c r="Z87" i="24" s="1"/>
  <c r="AA51" i="24"/>
  <c r="AB38" i="24"/>
  <c r="AA59" i="24"/>
  <c r="AA82" i="24" s="1"/>
  <c r="AA94" i="24" s="1"/>
  <c r="AA117" i="24" s="1"/>
  <c r="Y181" i="24"/>
  <c r="Y191" i="24" s="1"/>
  <c r="Y62" i="24"/>
  <c r="Y61" i="24" s="1"/>
  <c r="Y78" i="24" s="1"/>
  <c r="AA172" i="24"/>
  <c r="AA63" i="24"/>
  <c r="AB42" i="24"/>
  <c r="Y470" i="24"/>
  <c r="Y424" i="24"/>
  <c r="Y393" i="24"/>
  <c r="Z36" i="24"/>
  <c r="X413" i="24"/>
  <c r="X385" i="24"/>
  <c r="Y203" i="24"/>
  <c r="Y241" i="24" s="1"/>
  <c r="Y264" i="24" s="1"/>
  <c r="Y298" i="24" s="1"/>
  <c r="Z72" i="24"/>
  <c r="Z107" i="24" s="1"/>
  <c r="Z161" i="24"/>
  <c r="AA31" i="24"/>
  <c r="Z73" i="24"/>
  <c r="Z108" i="24" s="1"/>
  <c r="Z186" i="24"/>
  <c r="AA52" i="24"/>
  <c r="Y414" i="24"/>
  <c r="Y386" i="24"/>
  <c r="V412" i="24"/>
  <c r="V411" i="24" s="1"/>
  <c r="V410" i="24" s="1"/>
  <c r="V384" i="24"/>
  <c r="V383" i="24" s="1"/>
  <c r="V382" i="24" s="1"/>
  <c r="V295" i="24"/>
  <c r="V294" i="24" s="1"/>
  <c r="AB179" i="24"/>
  <c r="AC45" i="24"/>
  <c r="Y97" i="24"/>
  <c r="Y96" i="24" s="1"/>
  <c r="Y113" i="24" s="1"/>
  <c r="Y121" i="24"/>
  <c r="Y120" i="24" s="1"/>
  <c r="Y119" i="24" s="1"/>
  <c r="Z98" i="24"/>
  <c r="AA174" i="24"/>
  <c r="AA224" i="24" s="1"/>
  <c r="AA86" i="24"/>
  <c r="AB43" i="24"/>
  <c r="Z198" i="24"/>
  <c r="AA164" i="24"/>
  <c r="AB34" i="24"/>
  <c r="AA158" i="24"/>
  <c r="AA70" i="24"/>
  <c r="AB28" i="24"/>
  <c r="Z210" i="24"/>
  <c r="Z228" i="24"/>
  <c r="Z227" i="24" s="1"/>
  <c r="Z248" i="24" s="1"/>
  <c r="AD462" i="24"/>
  <c r="AD450" i="24" s="1"/>
  <c r="AE463" i="24"/>
  <c r="Z155" i="24"/>
  <c r="AA25" i="24"/>
  <c r="Y40" i="24"/>
  <c r="Y57" i="24" s="1"/>
  <c r="Z41" i="24"/>
  <c r="AA163" i="24"/>
  <c r="AA213" i="24" s="1"/>
  <c r="AA251" i="24" s="1"/>
  <c r="AA272" i="24" s="1"/>
  <c r="AA307" i="24" s="1"/>
  <c r="AB33" i="24"/>
  <c r="AA75" i="24"/>
  <c r="AA110" i="24" s="1"/>
  <c r="AA132" i="24" s="1"/>
  <c r="Y60" i="24"/>
  <c r="Y83" i="24" s="1"/>
  <c r="Y95" i="24" s="1"/>
  <c r="Y118" i="24" s="1"/>
  <c r="Z39" i="24"/>
  <c r="Y205" i="24"/>
  <c r="Y243" i="24" s="1"/>
  <c r="Y266" i="24" s="1"/>
  <c r="Y300" i="24" s="1"/>
  <c r="Y247" i="24"/>
  <c r="Y270" i="24" s="1"/>
  <c r="Y305" i="24" s="1"/>
  <c r="Y238" i="24"/>
  <c r="Y157" i="24"/>
  <c r="Y156" i="24" s="1"/>
  <c r="Y166" i="24" s="1"/>
  <c r="AA165" i="24"/>
  <c r="AB35" i="24"/>
  <c r="Y471" i="24"/>
  <c r="Y425" i="24"/>
  <c r="Y394" i="24"/>
  <c r="Z105" i="24"/>
  <c r="Z149" i="24"/>
  <c r="Z85" i="24"/>
  <c r="Z84" i="24" s="1"/>
  <c r="AA22" i="24"/>
  <c r="AA64" i="24" s="1"/>
  <c r="AA99" i="24" s="1"/>
  <c r="AA122" i="24" s="1"/>
  <c r="W469" i="24"/>
  <c r="W423" i="24"/>
  <c r="W392" i="24"/>
  <c r="X207" i="24"/>
  <c r="X206" i="24" s="1"/>
  <c r="Y246" i="24"/>
  <c r="Y207" i="24"/>
  <c r="Y206" i="24" s="1"/>
  <c r="Y195" i="24"/>
  <c r="Y221" i="24" s="1"/>
  <c r="Y235" i="24" s="1"/>
  <c r="Y259" i="24" s="1"/>
  <c r="Y293" i="24" s="1"/>
  <c r="Y381" i="24" s="1"/>
  <c r="Y409" i="24" s="1"/>
  <c r="Y449" i="24" s="1"/>
  <c r="Z169" i="24"/>
  <c r="Z178" i="24"/>
  <c r="Z171" i="24" s="1"/>
  <c r="Z170" i="24" s="1"/>
  <c r="Z191" i="24" s="1"/>
  <c r="AA44" i="24"/>
  <c r="Z65" i="24"/>
  <c r="Z100" i="24" s="1"/>
  <c r="Z123" i="24" s="1"/>
  <c r="AA162" i="24"/>
  <c r="AA212" i="24" s="1"/>
  <c r="AA250" i="24" s="1"/>
  <c r="AA271" i="24" s="1"/>
  <c r="AA74" i="24"/>
  <c r="AA109" i="24" s="1"/>
  <c r="AA131" i="24" s="1"/>
  <c r="AB32" i="24"/>
  <c r="Z208" i="24"/>
  <c r="Z157" i="24"/>
  <c r="Z156" i="24" s="1"/>
  <c r="Z307" i="24"/>
  <c r="Y90" i="24"/>
  <c r="AD188" i="24"/>
  <c r="AE54" i="24"/>
  <c r="Y194" i="24"/>
  <c r="Y220" i="24" s="1"/>
  <c r="Y234" i="24" s="1"/>
  <c r="Y258" i="24" s="1"/>
  <c r="Y292" i="24" s="1"/>
  <c r="Y380" i="24" s="1"/>
  <c r="Y408" i="24" s="1"/>
  <c r="Y448" i="24" s="1"/>
  <c r="Z168" i="24"/>
  <c r="W254" i="24"/>
  <c r="X269" i="24"/>
  <c r="X472" i="24"/>
  <c r="X426" i="24"/>
  <c r="X395" i="24"/>
  <c r="V468" i="24"/>
  <c r="V467" i="24" s="1"/>
  <c r="V485" i="24" s="1"/>
  <c r="V422" i="24"/>
  <c r="V421" i="24" s="1"/>
  <c r="V420" i="24" s="1"/>
  <c r="V391" i="24"/>
  <c r="V390" i="24" s="1"/>
  <c r="V389" i="24" s="1"/>
  <c r="V303" i="24"/>
  <c r="V302" i="24" s="1"/>
  <c r="AA159" i="24"/>
  <c r="AB29" i="24"/>
  <c r="X216" i="24"/>
  <c r="Z189" i="24"/>
  <c r="Z214" i="24" s="1"/>
  <c r="Z252" i="24" s="1"/>
  <c r="Z273" i="24" s="1"/>
  <c r="AA55" i="24"/>
  <c r="S441" i="24"/>
  <c r="R442" i="24"/>
  <c r="Y223" i="24"/>
  <c r="Y222" i="24" s="1"/>
  <c r="Y230" i="24" s="1"/>
  <c r="Y200" i="24"/>
  <c r="Y239" i="24" s="1"/>
  <c r="Y263" i="24" s="1"/>
  <c r="Y297" i="24" s="1"/>
  <c r="W261" i="24"/>
  <c r="W260" i="24" s="1"/>
  <c r="W296" i="24"/>
  <c r="AA154" i="24"/>
  <c r="AA204" i="24" s="1"/>
  <c r="AA242" i="24" s="1"/>
  <c r="AA265" i="24" s="1"/>
  <c r="AA299" i="24" s="1"/>
  <c r="AB24" i="24"/>
  <c r="Z180" i="24"/>
  <c r="AA46" i="24"/>
  <c r="Z67" i="24"/>
  <c r="Z102" i="24" s="1"/>
  <c r="Z125" i="24" s="1"/>
  <c r="X262" i="24"/>
  <c r="X237" i="24"/>
  <c r="X236" i="24" s="1"/>
  <c r="Z470" i="24"/>
  <c r="Z424" i="24"/>
  <c r="Z393" i="24"/>
  <c r="AB183" i="24"/>
  <c r="AC49" i="24"/>
  <c r="AA160" i="24"/>
  <c r="AA72" i="24"/>
  <c r="AA107" i="24" s="1"/>
  <c r="AA88" i="24"/>
  <c r="AB30" i="24"/>
  <c r="W304" i="24"/>
  <c r="W268" i="24"/>
  <c r="W267" i="24" s="1"/>
  <c r="AB187" i="24"/>
  <c r="AC53" i="24"/>
  <c r="Z190" i="24"/>
  <c r="Z215" i="24" s="1"/>
  <c r="Z253" i="24" s="1"/>
  <c r="Z274" i="24" s="1"/>
  <c r="Z309" i="24" s="1"/>
  <c r="AA56" i="24"/>
  <c r="Z184" i="24"/>
  <c r="Z182" i="24" s="1"/>
  <c r="Z181" i="24" s="1"/>
  <c r="AA50" i="24"/>
  <c r="Z48" i="24"/>
  <c r="Z47" i="24" s="1"/>
  <c r="X247" i="24"/>
  <c r="X270" i="24" s="1"/>
  <c r="X305" i="24" s="1"/>
  <c r="Z414" i="24"/>
  <c r="Z386" i="24"/>
  <c r="K17" i="36"/>
  <c r="K10" i="36"/>
  <c r="Q204" i="43"/>
  <c r="Q242" i="43" s="1"/>
  <c r="Q265" i="43" s="1"/>
  <c r="Q299" i="43" s="1"/>
  <c r="Q414" i="43" s="1"/>
  <c r="Q27" i="43"/>
  <c r="Q26" i="43" s="1"/>
  <c r="P386" i="43"/>
  <c r="K16" i="36"/>
  <c r="J55" i="36"/>
  <c r="K19" i="36"/>
  <c r="J58" i="36"/>
  <c r="P307" i="43"/>
  <c r="P394" i="43" s="1"/>
  <c r="N99" i="43"/>
  <c r="N62" i="43"/>
  <c r="N61" i="43" s="1"/>
  <c r="N78" i="43" s="1"/>
  <c r="O64" i="43"/>
  <c r="O149" i="43"/>
  <c r="O200" i="43" s="1"/>
  <c r="O85" i="43"/>
  <c r="O84" i="43" s="1"/>
  <c r="O90" i="43" s="1"/>
  <c r="P22" i="43"/>
  <c r="O20" i="43"/>
  <c r="O19" i="43" s="1"/>
  <c r="O36" i="43" s="1"/>
  <c r="M122" i="43"/>
  <c r="M120" i="43" s="1"/>
  <c r="M119" i="43" s="1"/>
  <c r="M137" i="43" s="1"/>
  <c r="M97" i="43"/>
  <c r="M96" i="43" s="1"/>
  <c r="M113" i="43" s="1"/>
  <c r="Y177" i="43"/>
  <c r="S50" i="43"/>
  <c r="P473" i="43"/>
  <c r="P427" i="43"/>
  <c r="P396" i="43"/>
  <c r="N262" i="43"/>
  <c r="O415" i="43"/>
  <c r="O387" i="43"/>
  <c r="R153" i="43"/>
  <c r="S23" i="43"/>
  <c r="O104" i="43"/>
  <c r="O103" i="43" s="1"/>
  <c r="S190" i="43"/>
  <c r="T56" i="43"/>
  <c r="S188" i="43"/>
  <c r="T54" i="43"/>
  <c r="Q89" i="43"/>
  <c r="Q87" i="43" s="1"/>
  <c r="R51" i="43"/>
  <c r="Q147" i="43"/>
  <c r="L9" i="36" s="1"/>
  <c r="R21" i="43"/>
  <c r="R29" i="43"/>
  <c r="Q71" i="43"/>
  <c r="Q105" i="43"/>
  <c r="Q203" i="43"/>
  <c r="Q241" i="43" s="1"/>
  <c r="Q264" i="43" s="1"/>
  <c r="Q298" i="43" s="1"/>
  <c r="R88" i="43"/>
  <c r="S30" i="43"/>
  <c r="R162" i="43"/>
  <c r="S32" i="43"/>
  <c r="AU451" i="43"/>
  <c r="R154" i="43"/>
  <c r="S24" i="43"/>
  <c r="O471" i="43"/>
  <c r="O425" i="43"/>
  <c r="O394" i="43"/>
  <c r="Q208" i="43"/>
  <c r="Q72" i="43"/>
  <c r="Q107" i="43" s="1"/>
  <c r="Q189" i="43"/>
  <c r="Q214" i="43" s="1"/>
  <c r="Q252" i="43" s="1"/>
  <c r="Q273" i="43" s="1"/>
  <c r="R55" i="43"/>
  <c r="Q76" i="43"/>
  <c r="Q111" i="43" s="1"/>
  <c r="Q133" i="43" s="1"/>
  <c r="Q74" i="43"/>
  <c r="Q109" i="43" s="1"/>
  <c r="Q131" i="43" s="1"/>
  <c r="U462" i="43"/>
  <c r="U450" i="43" s="1"/>
  <c r="V463" i="43"/>
  <c r="P40" i="43"/>
  <c r="P57" i="43" s="1"/>
  <c r="Q41" i="43"/>
  <c r="R174" i="43"/>
  <c r="R86" i="43"/>
  <c r="S43" i="43"/>
  <c r="P198" i="43"/>
  <c r="Q163" i="43"/>
  <c r="Q213" i="43" s="1"/>
  <c r="Q251" i="43" s="1"/>
  <c r="Q272" i="43" s="1"/>
  <c r="R33" i="43"/>
  <c r="Q75" i="43"/>
  <c r="Q110" i="43" s="1"/>
  <c r="Q132" i="43" s="1"/>
  <c r="P470" i="43"/>
  <c r="P424" i="43"/>
  <c r="P393" i="43"/>
  <c r="O121" i="43"/>
  <c r="P308" i="43"/>
  <c r="P98" i="43"/>
  <c r="O269" i="43"/>
  <c r="Q59" i="43"/>
  <c r="Q82" i="43" s="1"/>
  <c r="Q94" i="43" s="1"/>
  <c r="Q117" i="43" s="1"/>
  <c r="R38" i="43"/>
  <c r="Q194" i="43"/>
  <c r="Q220" i="43" s="1"/>
  <c r="Q234" i="43" s="1"/>
  <c r="Q258" i="43" s="1"/>
  <c r="Q292" i="43" s="1"/>
  <c r="Q380" i="43" s="1"/>
  <c r="Q408" i="43" s="1"/>
  <c r="Q448" i="43" s="1"/>
  <c r="R168" i="43"/>
  <c r="Q195" i="43"/>
  <c r="Q221" i="43" s="1"/>
  <c r="Q235" i="43" s="1"/>
  <c r="Q259" i="43" s="1"/>
  <c r="Q293" i="43" s="1"/>
  <c r="Q381" i="43" s="1"/>
  <c r="Q409" i="43" s="1"/>
  <c r="Q449" i="43" s="1"/>
  <c r="R169" i="43"/>
  <c r="R165" i="43"/>
  <c r="R215" i="43" s="1"/>
  <c r="R253" i="43" s="1"/>
  <c r="R274" i="43" s="1"/>
  <c r="R77" i="43"/>
  <c r="R112" i="43" s="1"/>
  <c r="R134" i="43" s="1"/>
  <c r="S35" i="43"/>
  <c r="Q155" i="43"/>
  <c r="Q205" i="43" s="1"/>
  <c r="Q243" i="43" s="1"/>
  <c r="Q266" i="43" s="1"/>
  <c r="R25" i="43"/>
  <c r="Q67" i="43"/>
  <c r="Q102" i="43" s="1"/>
  <c r="Q125" i="43" s="1"/>
  <c r="Q172" i="43"/>
  <c r="L6" i="36" s="1"/>
  <c r="Q63" i="43"/>
  <c r="R42" i="43"/>
  <c r="R179" i="43"/>
  <c r="R66" i="43"/>
  <c r="R101" i="43" s="1"/>
  <c r="R124" i="43" s="1"/>
  <c r="S45" i="43"/>
  <c r="O238" i="43"/>
  <c r="R178" i="43"/>
  <c r="S44" i="43"/>
  <c r="R65" i="43"/>
  <c r="R100" i="43" s="1"/>
  <c r="R123" i="43" s="1"/>
  <c r="M468" i="43"/>
  <c r="M422" i="43"/>
  <c r="M391" i="43"/>
  <c r="P300" i="43"/>
  <c r="S180" i="43"/>
  <c r="T46" i="43"/>
  <c r="L412" i="43"/>
  <c r="L384" i="43"/>
  <c r="R183" i="43"/>
  <c r="S49" i="43"/>
  <c r="M296" i="43"/>
  <c r="P69" i="43"/>
  <c r="P68" i="43" s="1"/>
  <c r="Q309" i="43"/>
  <c r="S164" i="43"/>
  <c r="T34" i="43"/>
  <c r="O472" i="43"/>
  <c r="O426" i="43"/>
  <c r="O395" i="43"/>
  <c r="S186" i="43"/>
  <c r="T52" i="43"/>
  <c r="N304" i="43"/>
  <c r="R161" i="43"/>
  <c r="R211" i="43" s="1"/>
  <c r="R249" i="43" s="1"/>
  <c r="R73" i="43"/>
  <c r="R108" i="43" s="1"/>
  <c r="S31" i="43"/>
  <c r="P246" i="43"/>
  <c r="P104" i="43"/>
  <c r="P103" i="43" s="1"/>
  <c r="P129" i="43"/>
  <c r="P128" i="43" s="1"/>
  <c r="P127" i="43" s="1"/>
  <c r="R158" i="43"/>
  <c r="R70" i="43"/>
  <c r="S28" i="43"/>
  <c r="O424" i="43"/>
  <c r="O393" i="43"/>
  <c r="Q187" i="43"/>
  <c r="Q212" i="43" s="1"/>
  <c r="Q250" i="43" s="1"/>
  <c r="Q271" i="43" s="1"/>
  <c r="R53" i="43"/>
  <c r="R48" i="43" s="1"/>
  <c r="R47" i="43" s="1"/>
  <c r="R60" i="43"/>
  <c r="R83" i="43" s="1"/>
  <c r="R95" i="43" s="1"/>
  <c r="R118" i="43" s="1"/>
  <c r="S39" i="43"/>
  <c r="O128" i="43"/>
  <c r="O127" i="43" s="1"/>
  <c r="E34" i="12"/>
  <c r="C59" i="12"/>
  <c r="D82" i="40"/>
  <c r="D42" i="40"/>
  <c r="H99" i="40"/>
  <c r="H89" i="40"/>
  <c r="Q77" i="40"/>
  <c r="H96" i="40"/>
  <c r="Q60" i="40"/>
  <c r="D40" i="40"/>
  <c r="D80" i="40"/>
  <c r="J79" i="40"/>
  <c r="J98" i="40" s="1"/>
  <c r="N63" i="40"/>
  <c r="I83" i="40" s="1"/>
  <c r="I79" i="40" s="1"/>
  <c r="I78" i="40"/>
  <c r="I97" i="40" s="1"/>
  <c r="P63" i="40"/>
  <c r="K83" i="40" s="1"/>
  <c r="K79" i="40" s="1"/>
  <c r="Q75" i="40"/>
  <c r="O63" i="40"/>
  <c r="J83" i="40" s="1"/>
  <c r="D81" i="40"/>
  <c r="C108" i="40"/>
  <c r="G82" i="40"/>
  <c r="G79" i="40" s="1"/>
  <c r="K78" i="40"/>
  <c r="K97" i="40" s="1"/>
  <c r="D41" i="40"/>
  <c r="H84" i="40"/>
  <c r="F82" i="40"/>
  <c r="Q81" i="40"/>
  <c r="F81" i="40"/>
  <c r="F80" i="40"/>
  <c r="Q80" i="40"/>
  <c r="D63" i="40"/>
  <c r="Q58" i="40"/>
  <c r="Z415" i="35" l="1"/>
  <c r="Z387" i="35"/>
  <c r="AC162" i="35"/>
  <c r="AD32" i="35"/>
  <c r="Y472" i="35"/>
  <c r="Y426" i="35"/>
  <c r="Y395" i="35"/>
  <c r="AA183" i="35"/>
  <c r="AA48" i="35"/>
  <c r="AA47" i="35" s="1"/>
  <c r="AA57" i="35" s="1"/>
  <c r="AB49" i="35"/>
  <c r="Z229" i="35"/>
  <c r="Z227" i="35" s="1"/>
  <c r="Z248" i="35" s="1"/>
  <c r="Z210" i="35"/>
  <c r="Z213" i="35"/>
  <c r="Z251" i="35" s="1"/>
  <c r="Z272" i="35" s="1"/>
  <c r="Z307" i="35" s="1"/>
  <c r="X245" i="35"/>
  <c r="X244" i="35" s="1"/>
  <c r="Z98" i="35"/>
  <c r="Z62" i="35"/>
  <c r="Z61" i="35" s="1"/>
  <c r="AB155" i="35"/>
  <c r="AC25" i="35"/>
  <c r="Y137" i="35"/>
  <c r="AF463" i="35"/>
  <c r="AE462" i="35"/>
  <c r="AE450" i="35" s="1"/>
  <c r="Z247" i="35"/>
  <c r="Z270" i="35" s="1"/>
  <c r="Y471" i="35"/>
  <c r="Y425" i="35"/>
  <c r="Y394" i="35"/>
  <c r="V412" i="35"/>
  <c r="V411" i="35" s="1"/>
  <c r="V410" i="35" s="1"/>
  <c r="V440" i="35" s="1"/>
  <c r="V384" i="35"/>
  <c r="V383" i="35" s="1"/>
  <c r="V382" i="35" s="1"/>
  <c r="V404" i="35" s="1"/>
  <c r="V295" i="35"/>
  <c r="V294" i="35" s="1"/>
  <c r="V321" i="35" s="1"/>
  <c r="Z215" i="35"/>
  <c r="Z253" i="35" s="1"/>
  <c r="Z274" i="35" s="1"/>
  <c r="Z309" i="35" s="1"/>
  <c r="X304" i="35"/>
  <c r="X268" i="35"/>
  <c r="X267" i="35" s="1"/>
  <c r="Z246" i="35"/>
  <c r="Z207" i="35"/>
  <c r="Y113" i="35"/>
  <c r="AA147" i="35"/>
  <c r="AA20" i="35"/>
  <c r="AA19" i="35" s="1"/>
  <c r="AA36" i="35" s="1"/>
  <c r="AB21" i="35"/>
  <c r="Z182" i="35"/>
  <c r="Z181" i="35" s="1"/>
  <c r="Z191" i="35" s="1"/>
  <c r="AA178" i="35"/>
  <c r="AB44" i="35"/>
  <c r="AA65" i="35"/>
  <c r="AA100" i="35" s="1"/>
  <c r="AA123" i="35" s="1"/>
  <c r="AB159" i="35"/>
  <c r="AC29" i="35"/>
  <c r="AB38" i="35"/>
  <c r="AA59" i="35"/>
  <c r="AA82" i="35" s="1"/>
  <c r="AA94" i="35" s="1"/>
  <c r="AA117" i="35" s="1"/>
  <c r="AC160" i="35"/>
  <c r="AC88" i="35"/>
  <c r="AD30" i="35"/>
  <c r="Z60" i="35"/>
  <c r="Z83" i="35" s="1"/>
  <c r="Z95" i="35" s="1"/>
  <c r="Z118" i="35" s="1"/>
  <c r="AA39" i="35"/>
  <c r="AC164" i="35"/>
  <c r="AD34" i="35"/>
  <c r="AA149" i="35"/>
  <c r="AA85" i="35"/>
  <c r="AB22" i="35"/>
  <c r="Z36" i="35"/>
  <c r="AA189" i="35"/>
  <c r="AA214" i="35" s="1"/>
  <c r="AA252" i="35" s="1"/>
  <c r="AA273" i="35" s="1"/>
  <c r="AB55" i="35"/>
  <c r="AA76" i="35"/>
  <c r="AA111" i="35" s="1"/>
  <c r="AA133" i="35" s="1"/>
  <c r="W468" i="35"/>
  <c r="W467" i="35" s="1"/>
  <c r="W485" i="35" s="1"/>
  <c r="W422" i="35"/>
  <c r="W421" i="35" s="1"/>
  <c r="W420" i="35" s="1"/>
  <c r="W391" i="35"/>
  <c r="W390" i="35" s="1"/>
  <c r="W389" i="35" s="1"/>
  <c r="W303" i="35"/>
  <c r="W302" i="35" s="1"/>
  <c r="X469" i="35"/>
  <c r="X423" i="35"/>
  <c r="X392" i="35"/>
  <c r="Y246" i="35"/>
  <c r="Y207" i="35"/>
  <c r="Y206" i="35" s="1"/>
  <c r="Z84" i="35"/>
  <c r="Z90" i="35" s="1"/>
  <c r="Z198" i="35"/>
  <c r="Z146" i="35"/>
  <c r="Z145" i="35" s="1"/>
  <c r="Z166" i="35" s="1"/>
  <c r="Y78" i="35"/>
  <c r="Z308" i="35"/>
  <c r="AA195" i="35"/>
  <c r="AA221" i="35" s="1"/>
  <c r="AA235" i="35" s="1"/>
  <c r="AA259" i="35" s="1"/>
  <c r="AA293" i="35" s="1"/>
  <c r="AA381" i="35" s="1"/>
  <c r="AA409" i="35" s="1"/>
  <c r="AA449" i="35" s="1"/>
  <c r="AB169" i="35"/>
  <c r="X216" i="35"/>
  <c r="AA186" i="35"/>
  <c r="AB52" i="35"/>
  <c r="Y413" i="35"/>
  <c r="Y385" i="35"/>
  <c r="Y238" i="35"/>
  <c r="Y197" i="35"/>
  <c r="Y196" i="35" s="1"/>
  <c r="Y216" i="35" s="1"/>
  <c r="AA180" i="35"/>
  <c r="AA205" i="35" s="1"/>
  <c r="AA243" i="35" s="1"/>
  <c r="AA266" i="35" s="1"/>
  <c r="AA300" i="35" s="1"/>
  <c r="AB46" i="35"/>
  <c r="AA67" i="35"/>
  <c r="AA102" i="35" s="1"/>
  <c r="AA125" i="35" s="1"/>
  <c r="AC41" i="35"/>
  <c r="Z200" i="35"/>
  <c r="Z239" i="35" s="1"/>
  <c r="Z263" i="35" s="1"/>
  <c r="Z297" i="35" s="1"/>
  <c r="Z223" i="35"/>
  <c r="Z222" i="35" s="1"/>
  <c r="Z230" i="35" s="1"/>
  <c r="W254" i="35"/>
  <c r="X237" i="35"/>
  <c r="X236" i="35" s="1"/>
  <c r="X254" i="35" s="1"/>
  <c r="X262" i="35"/>
  <c r="AB228" i="35"/>
  <c r="Z194" i="35"/>
  <c r="Z220" i="35" s="1"/>
  <c r="Z234" i="35" s="1"/>
  <c r="Z258" i="35" s="1"/>
  <c r="Z292" i="35" s="1"/>
  <c r="Z380" i="35" s="1"/>
  <c r="Z408" i="35" s="1"/>
  <c r="Z448" i="35" s="1"/>
  <c r="AA168" i="35"/>
  <c r="S442" i="35"/>
  <c r="T441" i="35"/>
  <c r="AB172" i="35"/>
  <c r="AB63" i="35"/>
  <c r="AC42" i="35"/>
  <c r="Z105" i="35"/>
  <c r="Z69" i="35"/>
  <c r="Z68" i="35" s="1"/>
  <c r="AA70" i="35"/>
  <c r="AA184" i="35"/>
  <c r="AA209" i="35" s="1"/>
  <c r="AB50" i="35"/>
  <c r="AA154" i="35"/>
  <c r="AB24" i="35"/>
  <c r="AA161" i="35"/>
  <c r="AA211" i="35" s="1"/>
  <c r="AA249" i="35" s="1"/>
  <c r="AA73" i="35"/>
  <c r="AA108" i="35" s="1"/>
  <c r="AB31" i="35"/>
  <c r="W296" i="35"/>
  <c r="W261" i="35"/>
  <c r="W260" i="35" s="1"/>
  <c r="W286" i="35" s="1"/>
  <c r="AA185" i="35"/>
  <c r="AA89" i="35"/>
  <c r="AA87" i="35" s="1"/>
  <c r="AB51" i="35"/>
  <c r="AA72" i="35"/>
  <c r="AA107" i="35" s="1"/>
  <c r="AA163" i="35"/>
  <c r="AA75" i="35"/>
  <c r="AA110" i="35" s="1"/>
  <c r="AA132" i="35" s="1"/>
  <c r="AB33" i="35"/>
  <c r="AA153" i="35"/>
  <c r="AA203" i="35" s="1"/>
  <c r="AA241" i="35" s="1"/>
  <c r="AA264" i="35" s="1"/>
  <c r="AA298" i="35" s="1"/>
  <c r="AB23" i="35"/>
  <c r="AA187" i="35"/>
  <c r="AA212" i="35" s="1"/>
  <c r="AA250" i="35" s="1"/>
  <c r="AA271" i="35" s="1"/>
  <c r="AA306" i="35" s="1"/>
  <c r="AB53" i="35"/>
  <c r="AA74" i="35"/>
  <c r="AA109" i="35" s="1"/>
  <c r="AA131" i="35" s="1"/>
  <c r="Y247" i="35"/>
  <c r="Y270" i="35" s="1"/>
  <c r="Y305" i="35" s="1"/>
  <c r="AA174" i="35"/>
  <c r="AA224" i="35" s="1"/>
  <c r="AA86" i="35"/>
  <c r="AA64" i="35"/>
  <c r="AA99" i="35" s="1"/>
  <c r="AA122" i="35" s="1"/>
  <c r="AB43" i="35"/>
  <c r="AA179" i="35"/>
  <c r="AB45" i="35"/>
  <c r="AB40" i="35" s="1"/>
  <c r="AA66" i="35"/>
  <c r="AA101" i="35" s="1"/>
  <c r="AA124" i="35" s="1"/>
  <c r="AA63" i="35"/>
  <c r="AA188" i="35"/>
  <c r="AB54" i="35"/>
  <c r="AA190" i="35"/>
  <c r="AB56" i="35"/>
  <c r="AB158" i="35"/>
  <c r="AB70" i="35"/>
  <c r="AC28" i="35"/>
  <c r="Z204" i="35"/>
  <c r="Z242" i="35" s="1"/>
  <c r="Z265" i="35" s="1"/>
  <c r="Z299" i="35" s="1"/>
  <c r="Y473" i="35"/>
  <c r="Y427" i="35"/>
  <c r="Y396" i="35"/>
  <c r="AA165" i="35"/>
  <c r="AA77" i="35"/>
  <c r="AA112" i="35" s="1"/>
  <c r="AA134" i="35" s="1"/>
  <c r="AB35" i="35"/>
  <c r="Z203" i="35"/>
  <c r="Z241" i="35" s="1"/>
  <c r="Z264" i="35" s="1"/>
  <c r="Z298" i="35" s="1"/>
  <c r="Z470" i="35"/>
  <c r="Z424" i="35"/>
  <c r="Z393" i="35"/>
  <c r="Z106" i="35"/>
  <c r="Z130" i="35" s="1"/>
  <c r="AF463" i="34"/>
  <c r="AE462" i="34"/>
  <c r="AE450" i="34" s="1"/>
  <c r="AE165" i="34"/>
  <c r="AF35" i="34"/>
  <c r="V468" i="34"/>
  <c r="V467" i="34" s="1"/>
  <c r="V485" i="34" s="1"/>
  <c r="V422" i="34"/>
  <c r="V421" i="34" s="1"/>
  <c r="V420" i="34" s="1"/>
  <c r="V391" i="34"/>
  <c r="V390" i="34" s="1"/>
  <c r="V389" i="34" s="1"/>
  <c r="V303" i="34"/>
  <c r="V302" i="34" s="1"/>
  <c r="Y238" i="34"/>
  <c r="Y197" i="34"/>
  <c r="Y196" i="34" s="1"/>
  <c r="X137" i="34"/>
  <c r="AC185" i="34"/>
  <c r="AC229" i="34" s="1"/>
  <c r="AC89" i="34"/>
  <c r="AD51" i="34"/>
  <c r="AD161" i="34"/>
  <c r="AE31" i="34"/>
  <c r="Z208" i="34"/>
  <c r="Z157" i="34"/>
  <c r="Z156" i="34" s="1"/>
  <c r="W304" i="34"/>
  <c r="W268" i="34"/>
  <c r="W267" i="34" s="1"/>
  <c r="AC172" i="34"/>
  <c r="AD42" i="34"/>
  <c r="AA308" i="34"/>
  <c r="AB180" i="34"/>
  <c r="AC46" i="34"/>
  <c r="AC149" i="34"/>
  <c r="AC85" i="34"/>
  <c r="AC84" i="34" s="1"/>
  <c r="AD22" i="34"/>
  <c r="AC64" i="34"/>
  <c r="AC99" i="34" s="1"/>
  <c r="AC122" i="34" s="1"/>
  <c r="Z194" i="34"/>
  <c r="Z220" i="34" s="1"/>
  <c r="Z234" i="34" s="1"/>
  <c r="Z258" i="34" s="1"/>
  <c r="Z292" i="34" s="1"/>
  <c r="Z380" i="34" s="1"/>
  <c r="Z408" i="34" s="1"/>
  <c r="Z448" i="34" s="1"/>
  <c r="AA168" i="34"/>
  <c r="T441" i="34"/>
  <c r="S442" i="34"/>
  <c r="AA153" i="34"/>
  <c r="AB23" i="34"/>
  <c r="AA186" i="34"/>
  <c r="AA211" i="34" s="1"/>
  <c r="AA249" i="34" s="1"/>
  <c r="AB52" i="34"/>
  <c r="AA73" i="34"/>
  <c r="AA108" i="34" s="1"/>
  <c r="Y246" i="34"/>
  <c r="Y207" i="34"/>
  <c r="Y206" i="34" s="1"/>
  <c r="AA154" i="34"/>
  <c r="AA204" i="34" s="1"/>
  <c r="AA242" i="34" s="1"/>
  <c r="AA265" i="34" s="1"/>
  <c r="AA299" i="34" s="1"/>
  <c r="AB24" i="34"/>
  <c r="Y121" i="34"/>
  <c r="Y120" i="34" s="1"/>
  <c r="Y119" i="34" s="1"/>
  <c r="Y97" i="34"/>
  <c r="Y96" i="34" s="1"/>
  <c r="AB90" i="34"/>
  <c r="AA60" i="34"/>
  <c r="AA83" i="34" s="1"/>
  <c r="AA95" i="34" s="1"/>
  <c r="AA118" i="34" s="1"/>
  <c r="AB39" i="34"/>
  <c r="W296" i="34"/>
  <c r="W261" i="34"/>
  <c r="W260" i="34" s="1"/>
  <c r="Z414" i="34"/>
  <c r="Z386" i="34"/>
  <c r="V412" i="34"/>
  <c r="V411" i="34" s="1"/>
  <c r="V410" i="34" s="1"/>
  <c r="V440" i="34" s="1"/>
  <c r="V384" i="34"/>
  <c r="V383" i="34" s="1"/>
  <c r="V382" i="34" s="1"/>
  <c r="V404" i="34" s="1"/>
  <c r="V295" i="34"/>
  <c r="V294" i="34" s="1"/>
  <c r="V321" i="34" s="1"/>
  <c r="AC164" i="34"/>
  <c r="AD34" i="34"/>
  <c r="AB223" i="34"/>
  <c r="AB222" i="34" s="1"/>
  <c r="AB200" i="34"/>
  <c r="AB239" i="34" s="1"/>
  <c r="AB263" i="34" s="1"/>
  <c r="AB297" i="34" s="1"/>
  <c r="AB160" i="34"/>
  <c r="AB72" i="34"/>
  <c r="AB107" i="34" s="1"/>
  <c r="AB88" i="34"/>
  <c r="AB87" i="34" s="1"/>
  <c r="AC30" i="34"/>
  <c r="Z195" i="34"/>
  <c r="Z221" i="34" s="1"/>
  <c r="Z235" i="34" s="1"/>
  <c r="Z259" i="34" s="1"/>
  <c r="Z293" i="34" s="1"/>
  <c r="Z381" i="34" s="1"/>
  <c r="Z409" i="34" s="1"/>
  <c r="Z449" i="34" s="1"/>
  <c r="AA169" i="34"/>
  <c r="AB187" i="34"/>
  <c r="AC53" i="34"/>
  <c r="AA163" i="34"/>
  <c r="AA213" i="34" s="1"/>
  <c r="AA251" i="34" s="1"/>
  <c r="AA272" i="34" s="1"/>
  <c r="AA307" i="34" s="1"/>
  <c r="AA75" i="34"/>
  <c r="AA110" i="34" s="1"/>
  <c r="AA132" i="34" s="1"/>
  <c r="AB33" i="34"/>
  <c r="AB189" i="34"/>
  <c r="AC55" i="34"/>
  <c r="AA162" i="34"/>
  <c r="AA212" i="34" s="1"/>
  <c r="AA250" i="34" s="1"/>
  <c r="AA271" i="34" s="1"/>
  <c r="AA74" i="34"/>
  <c r="AA109" i="34" s="1"/>
  <c r="AA131" i="34" s="1"/>
  <c r="AB32" i="34"/>
  <c r="Y129" i="34"/>
  <c r="Y128" i="34" s="1"/>
  <c r="Y127" i="34" s="1"/>
  <c r="Y104" i="34"/>
  <c r="Y103" i="34" s="1"/>
  <c r="AC38" i="34"/>
  <c r="AB59" i="34"/>
  <c r="AB82" i="34" s="1"/>
  <c r="AB94" i="34" s="1"/>
  <c r="AB117" i="34" s="1"/>
  <c r="AA155" i="34"/>
  <c r="AA205" i="34" s="1"/>
  <c r="AA243" i="34" s="1"/>
  <c r="AA266" i="34" s="1"/>
  <c r="AA300" i="34" s="1"/>
  <c r="AB25" i="34"/>
  <c r="AB67" i="34" s="1"/>
  <c r="AB102" i="34" s="1"/>
  <c r="AB125" i="34" s="1"/>
  <c r="AA178" i="34"/>
  <c r="AA171" i="34" s="1"/>
  <c r="AA170" i="34" s="1"/>
  <c r="AA65" i="34"/>
  <c r="AA100" i="34" s="1"/>
  <c r="AA123" i="34" s="1"/>
  <c r="AB44" i="34"/>
  <c r="Z62" i="34"/>
  <c r="Z61" i="34" s="1"/>
  <c r="Z98" i="34"/>
  <c r="AB76" i="34"/>
  <c r="AB111" i="34" s="1"/>
  <c r="AB133" i="34" s="1"/>
  <c r="Y473" i="34"/>
  <c r="Y427" i="34"/>
  <c r="Y396" i="34"/>
  <c r="X269" i="34"/>
  <c r="X245" i="34"/>
  <c r="X244" i="34" s="1"/>
  <c r="AB183" i="34"/>
  <c r="AC49" i="34"/>
  <c r="AB48" i="34"/>
  <c r="Z472" i="34"/>
  <c r="Z426" i="34"/>
  <c r="Z395" i="34"/>
  <c r="Z300" i="34"/>
  <c r="AA147" i="34"/>
  <c r="AA20" i="34"/>
  <c r="AA19" i="34" s="1"/>
  <c r="AB21" i="34"/>
  <c r="AA63" i="34"/>
  <c r="AB214" i="34"/>
  <c r="AB252" i="34" s="1"/>
  <c r="AB273" i="34" s="1"/>
  <c r="Z182" i="34"/>
  <c r="Z181" i="34" s="1"/>
  <c r="AA158" i="34"/>
  <c r="AA70" i="34"/>
  <c r="AB28" i="34"/>
  <c r="AA27" i="34"/>
  <c r="AA26" i="34" s="1"/>
  <c r="AA159" i="34"/>
  <c r="AA209" i="34" s="1"/>
  <c r="AA71" i="34"/>
  <c r="AA106" i="34" s="1"/>
  <c r="AA130" i="34" s="1"/>
  <c r="AB29" i="34"/>
  <c r="AA190" i="34"/>
  <c r="AA215" i="34" s="1"/>
  <c r="AA253" i="34" s="1"/>
  <c r="AA274" i="34" s="1"/>
  <c r="AB56" i="34"/>
  <c r="AA77" i="34"/>
  <c r="AA112" i="34" s="1"/>
  <c r="AA134" i="34" s="1"/>
  <c r="AA48" i="34"/>
  <c r="AA47" i="34" s="1"/>
  <c r="AB188" i="34"/>
  <c r="AC54" i="34"/>
  <c r="AE174" i="34"/>
  <c r="AE224" i="34" s="1"/>
  <c r="AE86" i="34"/>
  <c r="AF43" i="34"/>
  <c r="Z471" i="34"/>
  <c r="Z425" i="34"/>
  <c r="Z394" i="34"/>
  <c r="Z470" i="34"/>
  <c r="Z424" i="34"/>
  <c r="Z393" i="34"/>
  <c r="AB184" i="34"/>
  <c r="AC50" i="34"/>
  <c r="AA413" i="34"/>
  <c r="AA385" i="34"/>
  <c r="Z191" i="34"/>
  <c r="Z309" i="34"/>
  <c r="AA228" i="34"/>
  <c r="AA227" i="34" s="1"/>
  <c r="AA248" i="34" s="1"/>
  <c r="AA210" i="34"/>
  <c r="AA182" i="34"/>
  <c r="AA181" i="34" s="1"/>
  <c r="AA40" i="34"/>
  <c r="AA57" i="34" s="1"/>
  <c r="AB41" i="34"/>
  <c r="Y166" i="34"/>
  <c r="AB179" i="34"/>
  <c r="AB66" i="34"/>
  <c r="AB101" i="34" s="1"/>
  <c r="AB124" i="34" s="1"/>
  <c r="AC45" i="34"/>
  <c r="AA230" i="34"/>
  <c r="X113" i="34"/>
  <c r="Z198" i="34"/>
  <c r="Z146" i="34"/>
  <c r="Z145" i="34" s="1"/>
  <c r="Z166" i="34" s="1"/>
  <c r="X262" i="34"/>
  <c r="X237" i="34"/>
  <c r="X236" i="34" s="1"/>
  <c r="Z69" i="34"/>
  <c r="Z68" i="34" s="1"/>
  <c r="Z105" i="34"/>
  <c r="Z247" i="34"/>
  <c r="Z270" i="34" s="1"/>
  <c r="Z305" i="34" s="1"/>
  <c r="Z230" i="34"/>
  <c r="Z473" i="27"/>
  <c r="Z427" i="27"/>
  <c r="Z396" i="27"/>
  <c r="Z308" i="27"/>
  <c r="AA163" i="27"/>
  <c r="AA75" i="27"/>
  <c r="AA110" i="27" s="1"/>
  <c r="AA132" i="27" s="1"/>
  <c r="AB33" i="27"/>
  <c r="Y469" i="27"/>
  <c r="Y423" i="27"/>
  <c r="Y392" i="27"/>
  <c r="Z60" i="27"/>
  <c r="Z83" i="27" s="1"/>
  <c r="Z95" i="27" s="1"/>
  <c r="Z118" i="27" s="1"/>
  <c r="AA39" i="27"/>
  <c r="AA223" i="27"/>
  <c r="AA222" i="27" s="1"/>
  <c r="AA200" i="27"/>
  <c r="AA239" i="27" s="1"/>
  <c r="AA263" i="27" s="1"/>
  <c r="AA297" i="27" s="1"/>
  <c r="Z69" i="27"/>
  <c r="Z68" i="27" s="1"/>
  <c r="AA98" i="27"/>
  <c r="Z57" i="27"/>
  <c r="Z205" i="27"/>
  <c r="Z243" i="27" s="1"/>
  <c r="Z266" i="27" s="1"/>
  <c r="Z300" i="27" s="1"/>
  <c r="Y230" i="27"/>
  <c r="AB153" i="27"/>
  <c r="AC23" i="27"/>
  <c r="AA186" i="27"/>
  <c r="AB52" i="27"/>
  <c r="Z471" i="27"/>
  <c r="Z425" i="27"/>
  <c r="Z394" i="27"/>
  <c r="Z413" i="27"/>
  <c r="Z385" i="27"/>
  <c r="AB154" i="27"/>
  <c r="AB204" i="27" s="1"/>
  <c r="AB242" i="27" s="1"/>
  <c r="AB265" i="27" s="1"/>
  <c r="AC24" i="27"/>
  <c r="AA194" i="27"/>
  <c r="AA220" i="27" s="1"/>
  <c r="AA234" i="27" s="1"/>
  <c r="AA258" i="27" s="1"/>
  <c r="AA292" i="27" s="1"/>
  <c r="AA380" i="27" s="1"/>
  <c r="AA408" i="27" s="1"/>
  <c r="AA448" i="27" s="1"/>
  <c r="AB168" i="27"/>
  <c r="AA180" i="27"/>
  <c r="AB46" i="27"/>
  <c r="AA67" i="27"/>
  <c r="AA102" i="27" s="1"/>
  <c r="AA125" i="27" s="1"/>
  <c r="AA470" i="27"/>
  <c r="AA424" i="27"/>
  <c r="AA393" i="27"/>
  <c r="AA228" i="27"/>
  <c r="Y471" i="27"/>
  <c r="Y425" i="27"/>
  <c r="Y394" i="27"/>
  <c r="AB162" i="27"/>
  <c r="AB212" i="27" s="1"/>
  <c r="AB250" i="27" s="1"/>
  <c r="AB271" i="27" s="1"/>
  <c r="AB306" i="27" s="1"/>
  <c r="AB74" i="27"/>
  <c r="AB109" i="27" s="1"/>
  <c r="AB131" i="27" s="1"/>
  <c r="AC32" i="27"/>
  <c r="Z90" i="27"/>
  <c r="AB158" i="27"/>
  <c r="AB70" i="27"/>
  <c r="AB27" i="27"/>
  <c r="AB26" i="27" s="1"/>
  <c r="AC28" i="27"/>
  <c r="AA414" i="27"/>
  <c r="AA386" i="27"/>
  <c r="Y166" i="27"/>
  <c r="AA178" i="27"/>
  <c r="AA203" i="27" s="1"/>
  <c r="AA241" i="27" s="1"/>
  <c r="AA264" i="27" s="1"/>
  <c r="AA298" i="27" s="1"/>
  <c r="AA65" i="27"/>
  <c r="AA100" i="27" s="1"/>
  <c r="AA123" i="27" s="1"/>
  <c r="AB44" i="27"/>
  <c r="AA147" i="27"/>
  <c r="AB21" i="27"/>
  <c r="AA20" i="27"/>
  <c r="AA19" i="27" s="1"/>
  <c r="AB164" i="27"/>
  <c r="AC34" i="27"/>
  <c r="W296" i="27"/>
  <c r="W261" i="27"/>
  <c r="W260" i="27" s="1"/>
  <c r="W286" i="27" s="1"/>
  <c r="AA155" i="27"/>
  <c r="AB25" i="27"/>
  <c r="Y121" i="27"/>
  <c r="Y120" i="27" s="1"/>
  <c r="Y119" i="27" s="1"/>
  <c r="Y137" i="27" s="1"/>
  <c r="Y97" i="27"/>
  <c r="Y96" i="27" s="1"/>
  <c r="Y113" i="27" s="1"/>
  <c r="AA27" i="27"/>
  <c r="AA26" i="27" s="1"/>
  <c r="Y269" i="27"/>
  <c r="Y245" i="27"/>
  <c r="Y244" i="27" s="1"/>
  <c r="Z414" i="27"/>
  <c r="Z386" i="27"/>
  <c r="AB38" i="27"/>
  <c r="AA59" i="27"/>
  <c r="AA82" i="27" s="1"/>
  <c r="AA94" i="27" s="1"/>
  <c r="AA117" i="27" s="1"/>
  <c r="Z98" i="27"/>
  <c r="Z62" i="27"/>
  <c r="Z61" i="27" s="1"/>
  <c r="Z78" i="27" s="1"/>
  <c r="Z195" i="27"/>
  <c r="Z221" i="27" s="1"/>
  <c r="Z235" i="27" s="1"/>
  <c r="Z259" i="27" s="1"/>
  <c r="Z293" i="27" s="1"/>
  <c r="Z381" i="27" s="1"/>
  <c r="Z409" i="27" s="1"/>
  <c r="Z449" i="27" s="1"/>
  <c r="AA169" i="27"/>
  <c r="W468" i="27"/>
  <c r="W467" i="27" s="1"/>
  <c r="W485" i="27" s="1"/>
  <c r="W422" i="27"/>
  <c r="W421" i="27" s="1"/>
  <c r="W420" i="27" s="1"/>
  <c r="W391" i="27"/>
  <c r="W390" i="27" s="1"/>
  <c r="W389" i="27" s="1"/>
  <c r="W303" i="27"/>
  <c r="W302" i="27" s="1"/>
  <c r="Y238" i="27"/>
  <c r="Y197" i="27"/>
  <c r="Y196" i="27" s="1"/>
  <c r="Y216" i="27" s="1"/>
  <c r="V412" i="27"/>
  <c r="V411" i="27" s="1"/>
  <c r="V410" i="27" s="1"/>
  <c r="V440" i="27" s="1"/>
  <c r="V384" i="27"/>
  <c r="V383" i="27" s="1"/>
  <c r="V382" i="27" s="1"/>
  <c r="V404" i="27" s="1"/>
  <c r="V295" i="27"/>
  <c r="V294" i="27" s="1"/>
  <c r="V321" i="27" s="1"/>
  <c r="Z36" i="27"/>
  <c r="AA190" i="27"/>
  <c r="AB56" i="27"/>
  <c r="Z129" i="27"/>
  <c r="Z128" i="27" s="1"/>
  <c r="Z127" i="27" s="1"/>
  <c r="Z104" i="27"/>
  <c r="Z103" i="27" s="1"/>
  <c r="AB160" i="27"/>
  <c r="AB88" i="27"/>
  <c r="AC30" i="27"/>
  <c r="AA159" i="27"/>
  <c r="AA71" i="27"/>
  <c r="AA69" i="27" s="1"/>
  <c r="AA68" i="27" s="1"/>
  <c r="AB29" i="27"/>
  <c r="AA105" i="27"/>
  <c r="AE463" i="27"/>
  <c r="AD462" i="27"/>
  <c r="AD450" i="27" s="1"/>
  <c r="AC179" i="27"/>
  <c r="AD45" i="27"/>
  <c r="AC66" i="27"/>
  <c r="AC101" i="27" s="1"/>
  <c r="AC124" i="27" s="1"/>
  <c r="AC183" i="27"/>
  <c r="AD49" i="27"/>
  <c r="X304" i="27"/>
  <c r="X268" i="27"/>
  <c r="X267" i="27" s="1"/>
  <c r="Z210" i="27"/>
  <c r="AA188" i="27"/>
  <c r="AB54" i="27"/>
  <c r="Y415" i="27"/>
  <c r="Y387" i="27"/>
  <c r="X262" i="27"/>
  <c r="X237" i="27"/>
  <c r="X236" i="27" s="1"/>
  <c r="X254" i="27" s="1"/>
  <c r="Z198" i="27"/>
  <c r="Z146" i="27"/>
  <c r="Z145" i="27" s="1"/>
  <c r="AB165" i="27"/>
  <c r="AB77" i="27"/>
  <c r="AB112" i="27" s="1"/>
  <c r="AB134" i="27" s="1"/>
  <c r="AC35" i="27"/>
  <c r="AC187" i="27"/>
  <c r="AD53" i="27"/>
  <c r="AB172" i="27"/>
  <c r="AB63" i="27"/>
  <c r="AC42" i="27"/>
  <c r="AB41" i="27"/>
  <c r="AA40" i="27"/>
  <c r="AA57" i="27" s="1"/>
  <c r="AA185" i="27"/>
  <c r="AA229" i="27" s="1"/>
  <c r="AA89" i="27"/>
  <c r="AA87" i="27" s="1"/>
  <c r="AA90" i="27" s="1"/>
  <c r="AB51" i="27"/>
  <c r="AA208" i="27"/>
  <c r="AA157" i="27"/>
  <c r="AA156" i="27" s="1"/>
  <c r="Z191" i="27"/>
  <c r="AA184" i="27"/>
  <c r="AA182" i="27" s="1"/>
  <c r="AA181" i="27" s="1"/>
  <c r="AB50" i="27"/>
  <c r="AA48" i="27"/>
  <c r="AA47" i="27" s="1"/>
  <c r="AA189" i="27"/>
  <c r="AA214" i="27" s="1"/>
  <c r="AA252" i="27" s="1"/>
  <c r="AA273" i="27" s="1"/>
  <c r="AB55" i="27"/>
  <c r="AB76" i="27" s="1"/>
  <c r="AB111" i="27" s="1"/>
  <c r="AB133" i="27" s="1"/>
  <c r="AB66" i="27"/>
  <c r="AB101" i="27" s="1"/>
  <c r="AB124" i="27" s="1"/>
  <c r="AB161" i="27"/>
  <c r="AB73" i="27"/>
  <c r="AB108" i="27" s="1"/>
  <c r="AC31" i="27"/>
  <c r="Z227" i="27"/>
  <c r="Z248" i="27" s="1"/>
  <c r="AB174" i="27"/>
  <c r="AB224" i="27" s="1"/>
  <c r="AB86" i="27"/>
  <c r="AB64" i="27"/>
  <c r="AB99" i="27" s="1"/>
  <c r="AB122" i="27" s="1"/>
  <c r="AC43" i="27"/>
  <c r="Z157" i="27"/>
  <c r="Z156" i="27" s="1"/>
  <c r="AA77" i="27"/>
  <c r="AA112" i="27" s="1"/>
  <c r="AA134" i="27" s="1"/>
  <c r="AB85" i="27"/>
  <c r="AB84" i="27" s="1"/>
  <c r="AC22" i="27"/>
  <c r="AB149" i="27"/>
  <c r="Z182" i="27"/>
  <c r="Z181" i="27" s="1"/>
  <c r="AA211" i="27"/>
  <c r="AA249" i="27" s="1"/>
  <c r="W254" i="27"/>
  <c r="AA72" i="27"/>
  <c r="AA107" i="27" s="1"/>
  <c r="Z246" i="27"/>
  <c r="Z207" i="27"/>
  <c r="Z206" i="27" s="1"/>
  <c r="T441" i="27"/>
  <c r="S442" i="27"/>
  <c r="AA215" i="27"/>
  <c r="AA253" i="27" s="1"/>
  <c r="AA274" i="27" s="1"/>
  <c r="Y472" i="27"/>
  <c r="Y426" i="27"/>
  <c r="Y395" i="27"/>
  <c r="Z473" i="26"/>
  <c r="Z427" i="26"/>
  <c r="Z396" i="26"/>
  <c r="AA98" i="26"/>
  <c r="Z414" i="26"/>
  <c r="Z386" i="26"/>
  <c r="AA160" i="26"/>
  <c r="AA72" i="26"/>
  <c r="AA107" i="26" s="1"/>
  <c r="AA88" i="26"/>
  <c r="AB30" i="26"/>
  <c r="AA184" i="26"/>
  <c r="AB50" i="26"/>
  <c r="Z90" i="26"/>
  <c r="Z213" i="26"/>
  <c r="Z251" i="26" s="1"/>
  <c r="Z272" i="26" s="1"/>
  <c r="Z307" i="26" s="1"/>
  <c r="Z40" i="26"/>
  <c r="Z57" i="26" s="1"/>
  <c r="AA41" i="26"/>
  <c r="AB172" i="26"/>
  <c r="AC42" i="26"/>
  <c r="Y166" i="26"/>
  <c r="AA159" i="26"/>
  <c r="AA209" i="26" s="1"/>
  <c r="AA71" i="26"/>
  <c r="AA106" i="26" s="1"/>
  <c r="AA130" i="26" s="1"/>
  <c r="AB29" i="26"/>
  <c r="AB174" i="26"/>
  <c r="AB224" i="26" s="1"/>
  <c r="AC43" i="26"/>
  <c r="AB86" i="26"/>
  <c r="Z198" i="26"/>
  <c r="Z146" i="26"/>
  <c r="Z145" i="26" s="1"/>
  <c r="AA183" i="26"/>
  <c r="AA48" i="26"/>
  <c r="AA47" i="26" s="1"/>
  <c r="AB49" i="26"/>
  <c r="Z223" i="26"/>
  <c r="Z222" i="26" s="1"/>
  <c r="Z200" i="26"/>
  <c r="Z239" i="26" s="1"/>
  <c r="Z263" i="26" s="1"/>
  <c r="Z297" i="26" s="1"/>
  <c r="Y104" i="26"/>
  <c r="Y103" i="26" s="1"/>
  <c r="Y113" i="26" s="1"/>
  <c r="Y129" i="26"/>
  <c r="Y128" i="26" s="1"/>
  <c r="Y127" i="26" s="1"/>
  <c r="Y137" i="26" s="1"/>
  <c r="AB165" i="26"/>
  <c r="AC35" i="26"/>
  <c r="AA180" i="26"/>
  <c r="AB46" i="26"/>
  <c r="AA67" i="26"/>
  <c r="AA102" i="26" s="1"/>
  <c r="AA125" i="26" s="1"/>
  <c r="AA178" i="26"/>
  <c r="AB44" i="26"/>
  <c r="AA65" i="26"/>
  <c r="AA100" i="26" s="1"/>
  <c r="AA123" i="26" s="1"/>
  <c r="Y238" i="26"/>
  <c r="Y197" i="26"/>
  <c r="Y196" i="26" s="1"/>
  <c r="Z106" i="26"/>
  <c r="Z130" i="26" s="1"/>
  <c r="V468" i="26"/>
  <c r="V467" i="26" s="1"/>
  <c r="V485" i="26" s="1"/>
  <c r="V422" i="26"/>
  <c r="V421" i="26" s="1"/>
  <c r="V420" i="26" s="1"/>
  <c r="V391" i="26"/>
  <c r="V390" i="26" s="1"/>
  <c r="V389" i="26" s="1"/>
  <c r="V303" i="26"/>
  <c r="V302" i="26" s="1"/>
  <c r="Y413" i="26"/>
  <c r="Y385" i="26"/>
  <c r="Z61" i="26"/>
  <c r="AA153" i="26"/>
  <c r="AB23" i="26"/>
  <c r="AA171" i="26"/>
  <c r="AA170" i="26" s="1"/>
  <c r="Y472" i="26"/>
  <c r="Y426" i="26"/>
  <c r="Y395" i="26"/>
  <c r="Z209" i="26"/>
  <c r="Z247" i="26" s="1"/>
  <c r="Z270" i="26" s="1"/>
  <c r="Z305" i="26" s="1"/>
  <c r="Y415" i="26"/>
  <c r="Y387" i="26"/>
  <c r="AA187" i="26"/>
  <c r="AB53" i="26"/>
  <c r="Z182" i="26"/>
  <c r="Z181" i="26" s="1"/>
  <c r="AA179" i="26"/>
  <c r="AB45" i="26"/>
  <c r="AA66" i="26"/>
  <c r="AA101" i="26" s="1"/>
  <c r="AA124" i="26" s="1"/>
  <c r="Z228" i="26"/>
  <c r="Z227" i="26" s="1"/>
  <c r="Z248" i="26" s="1"/>
  <c r="Z210" i="26"/>
  <c r="AA59" i="26"/>
  <c r="AA82" i="26" s="1"/>
  <c r="AA94" i="26" s="1"/>
  <c r="AA117" i="26" s="1"/>
  <c r="AB38" i="26"/>
  <c r="Z97" i="26"/>
  <c r="Z96" i="26" s="1"/>
  <c r="Z121" i="26"/>
  <c r="Z120" i="26" s="1"/>
  <c r="Z119" i="26" s="1"/>
  <c r="Z203" i="26"/>
  <c r="Z241" i="26" s="1"/>
  <c r="Z264" i="26" s="1"/>
  <c r="Z298" i="26" s="1"/>
  <c r="X269" i="26"/>
  <c r="X245" i="26"/>
  <c r="X244" i="26" s="1"/>
  <c r="Y414" i="26"/>
  <c r="Y386" i="26"/>
  <c r="AA164" i="26"/>
  <c r="AA76" i="26"/>
  <c r="AA111" i="26" s="1"/>
  <c r="AA133" i="26" s="1"/>
  <c r="AB34" i="26"/>
  <c r="AA162" i="26"/>
  <c r="AA74" i="26"/>
  <c r="AA109" i="26" s="1"/>
  <c r="AA131" i="26" s="1"/>
  <c r="AB32" i="26"/>
  <c r="Y469" i="26"/>
  <c r="Y423" i="26"/>
  <c r="Y392" i="26"/>
  <c r="AA158" i="26"/>
  <c r="AA70" i="26"/>
  <c r="AA27" i="26"/>
  <c r="AA26" i="26" s="1"/>
  <c r="AB28" i="26"/>
  <c r="V286" i="26"/>
  <c r="AA155" i="26"/>
  <c r="AA205" i="26" s="1"/>
  <c r="AA243" i="26" s="1"/>
  <c r="AA266" i="26" s="1"/>
  <c r="AA300" i="26" s="1"/>
  <c r="AB25" i="26"/>
  <c r="X262" i="26"/>
  <c r="X237" i="26"/>
  <c r="X236" i="26" s="1"/>
  <c r="AA185" i="26"/>
  <c r="AA229" i="26" s="1"/>
  <c r="AB51" i="26"/>
  <c r="AA89" i="26"/>
  <c r="AA186" i="26"/>
  <c r="AA211" i="26" s="1"/>
  <c r="AA249" i="26" s="1"/>
  <c r="AB52" i="26"/>
  <c r="Y471" i="26"/>
  <c r="Y425" i="26"/>
  <c r="Y394" i="26"/>
  <c r="S442" i="26"/>
  <c r="T441" i="26"/>
  <c r="W254" i="26"/>
  <c r="V412" i="26"/>
  <c r="V411" i="26" s="1"/>
  <c r="V410" i="26" s="1"/>
  <c r="V440" i="26" s="1"/>
  <c r="V384" i="26"/>
  <c r="V383" i="26" s="1"/>
  <c r="V382" i="26" s="1"/>
  <c r="V295" i="26"/>
  <c r="V294" i="26" s="1"/>
  <c r="V321" i="26" s="1"/>
  <c r="Z214" i="26"/>
  <c r="Z252" i="26" s="1"/>
  <c r="Z273" i="26" s="1"/>
  <c r="X469" i="26"/>
  <c r="X423" i="26"/>
  <c r="X392" i="26"/>
  <c r="Z415" i="26"/>
  <c r="Z387" i="26"/>
  <c r="Z212" i="26"/>
  <c r="Z250" i="26" s="1"/>
  <c r="Z271" i="26" s="1"/>
  <c r="Z306" i="26" s="1"/>
  <c r="AA190" i="26"/>
  <c r="AA215" i="26" s="1"/>
  <c r="AA253" i="26" s="1"/>
  <c r="AA274" i="26" s="1"/>
  <c r="AA309" i="26" s="1"/>
  <c r="AB56" i="26"/>
  <c r="Y207" i="26"/>
  <c r="Y206" i="26" s="1"/>
  <c r="Y246" i="26"/>
  <c r="W304" i="26"/>
  <c r="W268" i="26"/>
  <c r="W267" i="26" s="1"/>
  <c r="AA163" i="26"/>
  <c r="AA75" i="26"/>
  <c r="AA110" i="26" s="1"/>
  <c r="AA132" i="26" s="1"/>
  <c r="AB33" i="26"/>
  <c r="AB168" i="26"/>
  <c r="AA194" i="26"/>
  <c r="AA220" i="26" s="1"/>
  <c r="AA234" i="26" s="1"/>
  <c r="AA258" i="26" s="1"/>
  <c r="AA292" i="26" s="1"/>
  <c r="AA380" i="26" s="1"/>
  <c r="AA408" i="26" s="1"/>
  <c r="AA448" i="26" s="1"/>
  <c r="Z105" i="26"/>
  <c r="Z69" i="26"/>
  <c r="Z68" i="26" s="1"/>
  <c r="AA189" i="26"/>
  <c r="AB55" i="26"/>
  <c r="W296" i="26"/>
  <c r="W261" i="26"/>
  <c r="W260" i="26" s="1"/>
  <c r="W286" i="26" s="1"/>
  <c r="AE462" i="26"/>
  <c r="AE450" i="26" s="1"/>
  <c r="AF463" i="26"/>
  <c r="Z60" i="26"/>
  <c r="Z83" i="26" s="1"/>
  <c r="Z95" i="26" s="1"/>
  <c r="Z118" i="26" s="1"/>
  <c r="AA39" i="26"/>
  <c r="AA147" i="26"/>
  <c r="AB21" i="26"/>
  <c r="AB63" i="26" s="1"/>
  <c r="AA20" i="26"/>
  <c r="AA19" i="26" s="1"/>
  <c r="AA36" i="26" s="1"/>
  <c r="AA154" i="26"/>
  <c r="AA204" i="26" s="1"/>
  <c r="AA242" i="26" s="1"/>
  <c r="AA265" i="26" s="1"/>
  <c r="AA299" i="26" s="1"/>
  <c r="AB24" i="26"/>
  <c r="U321" i="26"/>
  <c r="Z195" i="26"/>
  <c r="Z221" i="26" s="1"/>
  <c r="Z235" i="26" s="1"/>
  <c r="Z259" i="26" s="1"/>
  <c r="Z293" i="26" s="1"/>
  <c r="Z381" i="26" s="1"/>
  <c r="Z409" i="26" s="1"/>
  <c r="Z449" i="26" s="1"/>
  <c r="AA169" i="26"/>
  <c r="AA188" i="26"/>
  <c r="AB54" i="26"/>
  <c r="Z170" i="26"/>
  <c r="Z191" i="26" s="1"/>
  <c r="AA149" i="26"/>
  <c r="AA85" i="26"/>
  <c r="AA84" i="26" s="1"/>
  <c r="AB22" i="26"/>
  <c r="AB161" i="26"/>
  <c r="AB73" i="26"/>
  <c r="AB108" i="26" s="1"/>
  <c r="AC31" i="26"/>
  <c r="Z208" i="26"/>
  <c r="Z157" i="26"/>
  <c r="Z156" i="26" s="1"/>
  <c r="Z470" i="25"/>
  <c r="Z424" i="25"/>
  <c r="Z393" i="25"/>
  <c r="AD174" i="25"/>
  <c r="AD224" i="25" s="1"/>
  <c r="AD86" i="25"/>
  <c r="AE43" i="25"/>
  <c r="AB159" i="25"/>
  <c r="AC29" i="25"/>
  <c r="Y78" i="25"/>
  <c r="Z98" i="25"/>
  <c r="Z62" i="25"/>
  <c r="Z61" i="25" s="1"/>
  <c r="Z78" i="25" s="1"/>
  <c r="Z129" i="25"/>
  <c r="Z128" i="25" s="1"/>
  <c r="Z104" i="25"/>
  <c r="Z103" i="25" s="1"/>
  <c r="Y469" i="25"/>
  <c r="Y423" i="25"/>
  <c r="Y392" i="25"/>
  <c r="AA180" i="25"/>
  <c r="AB46" i="25"/>
  <c r="AA67" i="25"/>
  <c r="AA102" i="25" s="1"/>
  <c r="AA125" i="25" s="1"/>
  <c r="AB164" i="25"/>
  <c r="AC34" i="25"/>
  <c r="Y472" i="25"/>
  <c r="Y426" i="25"/>
  <c r="Y395" i="25"/>
  <c r="S442" i="25"/>
  <c r="T441" i="25"/>
  <c r="Y121" i="25"/>
  <c r="Y120" i="25" s="1"/>
  <c r="Y119" i="25" s="1"/>
  <c r="Y137" i="25" s="1"/>
  <c r="Y97" i="25"/>
  <c r="Y96" i="25" s="1"/>
  <c r="Y113" i="25" s="1"/>
  <c r="AA172" i="25"/>
  <c r="AA63" i="25"/>
  <c r="AB42" i="25"/>
  <c r="AB190" i="25"/>
  <c r="AB215" i="25" s="1"/>
  <c r="AB253" i="25" s="1"/>
  <c r="AB274" i="25" s="1"/>
  <c r="AC56" i="25"/>
  <c r="AB77" i="25"/>
  <c r="AB112" i="25" s="1"/>
  <c r="AB134" i="25" s="1"/>
  <c r="Z308" i="25"/>
  <c r="Y413" i="25"/>
  <c r="Y385" i="25"/>
  <c r="W412" i="25"/>
  <c r="W411" i="25" s="1"/>
  <c r="W410" i="25" s="1"/>
  <c r="W384" i="25"/>
  <c r="W383" i="25" s="1"/>
  <c r="W382" i="25" s="1"/>
  <c r="W295" i="25"/>
  <c r="W294" i="25" s="1"/>
  <c r="AA184" i="25"/>
  <c r="AA209" i="25" s="1"/>
  <c r="AA247" i="25" s="1"/>
  <c r="AA270" i="25" s="1"/>
  <c r="AA305" i="25" s="1"/>
  <c r="AB50" i="25"/>
  <c r="Z414" i="25"/>
  <c r="Z386" i="25"/>
  <c r="AB147" i="25"/>
  <c r="AC21" i="25"/>
  <c r="Z170" i="25"/>
  <c r="Z191" i="25" s="1"/>
  <c r="Z157" i="25"/>
  <c r="Z156" i="25" s="1"/>
  <c r="AA309" i="25"/>
  <c r="Z59" i="25"/>
  <c r="Z82" i="25" s="1"/>
  <c r="Z94" i="25" s="1"/>
  <c r="Z117" i="25" s="1"/>
  <c r="AA38" i="25"/>
  <c r="Z195" i="25"/>
  <c r="Z221" i="25" s="1"/>
  <c r="Z235" i="25" s="1"/>
  <c r="Z259" i="25" s="1"/>
  <c r="Z293" i="25" s="1"/>
  <c r="Z381" i="25" s="1"/>
  <c r="Z409" i="25" s="1"/>
  <c r="Z449" i="25" s="1"/>
  <c r="AA169" i="25"/>
  <c r="AA149" i="25"/>
  <c r="AA85" i="25"/>
  <c r="AA84" i="25" s="1"/>
  <c r="AB22" i="25"/>
  <c r="AA64" i="25"/>
  <c r="AA99" i="25" s="1"/>
  <c r="AA122" i="25" s="1"/>
  <c r="AA40" i="25"/>
  <c r="AA57" i="25" s="1"/>
  <c r="AB41" i="25"/>
  <c r="AA153" i="25"/>
  <c r="AB23" i="25"/>
  <c r="Z471" i="25"/>
  <c r="Z425" i="25"/>
  <c r="Z394" i="25"/>
  <c r="AA178" i="25"/>
  <c r="AA65" i="25"/>
  <c r="AA100" i="25" s="1"/>
  <c r="AA123" i="25" s="1"/>
  <c r="AB44" i="25"/>
  <c r="AA20" i="25"/>
  <c r="AA19" i="25" s="1"/>
  <c r="V412" i="25"/>
  <c r="V411" i="25" s="1"/>
  <c r="V410" i="25" s="1"/>
  <c r="V440" i="25" s="1"/>
  <c r="V384" i="25"/>
  <c r="V383" i="25" s="1"/>
  <c r="V382" i="25" s="1"/>
  <c r="V404" i="25" s="1"/>
  <c r="V295" i="25"/>
  <c r="V294" i="25" s="1"/>
  <c r="V321" i="25" s="1"/>
  <c r="Z246" i="25"/>
  <c r="Z207" i="25"/>
  <c r="Z206" i="25" s="1"/>
  <c r="AB155" i="25"/>
  <c r="AC25" i="25"/>
  <c r="AA161" i="25"/>
  <c r="AA211" i="25" s="1"/>
  <c r="AA249" i="25" s="1"/>
  <c r="AA73" i="25"/>
  <c r="AA108" i="25" s="1"/>
  <c r="AB31" i="25"/>
  <c r="AA27" i="25"/>
  <c r="AA26" i="25" s="1"/>
  <c r="Z60" i="25"/>
  <c r="Z83" i="25" s="1"/>
  <c r="Z95" i="25" s="1"/>
  <c r="Z118" i="25" s="1"/>
  <c r="AA39" i="25"/>
  <c r="AA198" i="25"/>
  <c r="AA189" i="25"/>
  <c r="AA214" i="25" s="1"/>
  <c r="AA252" i="25" s="1"/>
  <c r="AA273" i="25" s="1"/>
  <c r="AB55" i="25"/>
  <c r="AB160" i="25"/>
  <c r="AB88" i="25"/>
  <c r="AC30" i="25"/>
  <c r="AB72" i="25"/>
  <c r="AB107" i="25" s="1"/>
  <c r="AB163" i="25"/>
  <c r="AC33" i="25"/>
  <c r="Z194" i="25"/>
  <c r="Z220" i="25" s="1"/>
  <c r="Z234" i="25" s="1"/>
  <c r="Z258" i="25" s="1"/>
  <c r="Z292" i="25" s="1"/>
  <c r="Z380" i="25" s="1"/>
  <c r="Z408" i="25" s="1"/>
  <c r="Z448" i="25" s="1"/>
  <c r="AA168" i="25"/>
  <c r="AB186" i="25"/>
  <c r="AC52" i="25"/>
  <c r="AA205" i="25"/>
  <c r="AA243" i="25" s="1"/>
  <c r="AA266" i="25" s="1"/>
  <c r="AA300" i="25" s="1"/>
  <c r="AB158" i="25"/>
  <c r="AB70" i="25"/>
  <c r="AC28" i="25"/>
  <c r="Z223" i="25"/>
  <c r="Z222" i="25" s="1"/>
  <c r="Z230" i="25" s="1"/>
  <c r="Z200" i="25"/>
  <c r="Z239" i="25" s="1"/>
  <c r="Z263" i="25" s="1"/>
  <c r="Z297" i="25" s="1"/>
  <c r="X469" i="25"/>
  <c r="X392" i="25"/>
  <c r="X423" i="25"/>
  <c r="X262" i="25"/>
  <c r="X237" i="25"/>
  <c r="X236" i="25" s="1"/>
  <c r="AA185" i="25"/>
  <c r="AA229" i="25" s="1"/>
  <c r="AA89" i="25"/>
  <c r="AA87" i="25" s="1"/>
  <c r="AB51" i="25"/>
  <c r="Y197" i="25"/>
  <c r="Y196" i="25" s="1"/>
  <c r="Y216" i="25" s="1"/>
  <c r="AE462" i="25"/>
  <c r="AE450" i="25" s="1"/>
  <c r="AF463" i="25"/>
  <c r="AA179" i="25"/>
  <c r="AA66" i="25"/>
  <c r="AA101" i="25" s="1"/>
  <c r="AA124" i="25" s="1"/>
  <c r="AB45" i="25"/>
  <c r="AA187" i="25"/>
  <c r="AA212" i="25" s="1"/>
  <c r="AA250" i="25" s="1"/>
  <c r="AA271" i="25" s="1"/>
  <c r="AA306" i="25" s="1"/>
  <c r="AB53" i="25"/>
  <c r="AA72" i="25"/>
  <c r="AA107" i="25" s="1"/>
  <c r="AA213" i="25"/>
  <c r="AA251" i="25" s="1"/>
  <c r="AA272" i="25" s="1"/>
  <c r="AA307" i="25" s="1"/>
  <c r="W468" i="25"/>
  <c r="W467" i="25" s="1"/>
  <c r="W485" i="25" s="1"/>
  <c r="W422" i="25"/>
  <c r="W421" i="25" s="1"/>
  <c r="W420" i="25" s="1"/>
  <c r="W303" i="25"/>
  <c r="W302" i="25" s="1"/>
  <c r="W391" i="25"/>
  <c r="W390" i="25" s="1"/>
  <c r="W389" i="25" s="1"/>
  <c r="AA188" i="25"/>
  <c r="AB54" i="25"/>
  <c r="AA105" i="25"/>
  <c r="AA69" i="25"/>
  <c r="AA68" i="25" s="1"/>
  <c r="Y245" i="25"/>
  <c r="Y244" i="25" s="1"/>
  <c r="Y269" i="25"/>
  <c r="Z146" i="25"/>
  <c r="Z145" i="25" s="1"/>
  <c r="Z166" i="25" s="1"/>
  <c r="X245" i="25"/>
  <c r="X244" i="25" s="1"/>
  <c r="Y262" i="25"/>
  <c r="Y237" i="25"/>
  <c r="Y236" i="25" s="1"/>
  <c r="AB154" i="25"/>
  <c r="AC24" i="25"/>
  <c r="Z300" i="25"/>
  <c r="Z247" i="25"/>
  <c r="Z270" i="25" s="1"/>
  <c r="Z305" i="25" s="1"/>
  <c r="Z127" i="25"/>
  <c r="AA71" i="25"/>
  <c r="AA106" i="25" s="1"/>
  <c r="AA130" i="25" s="1"/>
  <c r="AA208" i="25"/>
  <c r="AA157" i="25"/>
  <c r="AA156" i="25" s="1"/>
  <c r="AB162" i="25"/>
  <c r="AC32" i="25"/>
  <c r="Z238" i="25"/>
  <c r="Z197" i="25"/>
  <c r="Z196" i="25" s="1"/>
  <c r="Z216" i="25" s="1"/>
  <c r="X304" i="25"/>
  <c r="X268" i="25"/>
  <c r="X267" i="25" s="1"/>
  <c r="AA204" i="25"/>
  <c r="AA242" i="25" s="1"/>
  <c r="AA265" i="25" s="1"/>
  <c r="AA299" i="25" s="1"/>
  <c r="AB183" i="25"/>
  <c r="AC49" i="25"/>
  <c r="AB48" i="25"/>
  <c r="AB47" i="25" s="1"/>
  <c r="AA228" i="25"/>
  <c r="AA227" i="25" s="1"/>
  <c r="AA248" i="25" s="1"/>
  <c r="AA210" i="25"/>
  <c r="AD165" i="25"/>
  <c r="AE35" i="25"/>
  <c r="Z473" i="24"/>
  <c r="Z427" i="24"/>
  <c r="Z396" i="24"/>
  <c r="Z308" i="24"/>
  <c r="AA180" i="24"/>
  <c r="AB46" i="24"/>
  <c r="AA67" i="24"/>
  <c r="AA102" i="24" s="1"/>
  <c r="AA125" i="24" s="1"/>
  <c r="X245" i="24"/>
  <c r="X244" i="24" s="1"/>
  <c r="Z471" i="24"/>
  <c r="Z425" i="24"/>
  <c r="Z394" i="24"/>
  <c r="Z205" i="24"/>
  <c r="Z243" i="24" s="1"/>
  <c r="Z266" i="24" s="1"/>
  <c r="Z300" i="24" s="1"/>
  <c r="AA208" i="24"/>
  <c r="AA157" i="24"/>
  <c r="AA156" i="24" s="1"/>
  <c r="AC179" i="24"/>
  <c r="AD45" i="24"/>
  <c r="AA153" i="24"/>
  <c r="AB23" i="24"/>
  <c r="Y472" i="24"/>
  <c r="Y426" i="24"/>
  <c r="Y395" i="24"/>
  <c r="X469" i="24"/>
  <c r="X423" i="24"/>
  <c r="X392" i="24"/>
  <c r="S442" i="24"/>
  <c r="T441" i="24"/>
  <c r="X304" i="24"/>
  <c r="X268" i="24"/>
  <c r="X267" i="24" s="1"/>
  <c r="Z195" i="24"/>
  <c r="Z221" i="24" s="1"/>
  <c r="Z235" i="24" s="1"/>
  <c r="Z259" i="24" s="1"/>
  <c r="Z293" i="24" s="1"/>
  <c r="Z381" i="24" s="1"/>
  <c r="Z409" i="24" s="1"/>
  <c r="Z449" i="24" s="1"/>
  <c r="AA169" i="24"/>
  <c r="Y197" i="24"/>
  <c r="Y196" i="24" s="1"/>
  <c r="Y216" i="24" s="1"/>
  <c r="AB163" i="24"/>
  <c r="AB213" i="24" s="1"/>
  <c r="AB251" i="24" s="1"/>
  <c r="AB272" i="24" s="1"/>
  <c r="AB75" i="24"/>
  <c r="AB110" i="24" s="1"/>
  <c r="AB132" i="24" s="1"/>
  <c r="AC33" i="24"/>
  <c r="AF463" i="24"/>
  <c r="AE462" i="24"/>
  <c r="AE450" i="24" s="1"/>
  <c r="AB164" i="24"/>
  <c r="AC34" i="24"/>
  <c r="Z203" i="24"/>
  <c r="Z241" i="24" s="1"/>
  <c r="Z264" i="24" s="1"/>
  <c r="Z298" i="24" s="1"/>
  <c r="W468" i="24"/>
  <c r="W467" i="24" s="1"/>
  <c r="W485" i="24" s="1"/>
  <c r="W422" i="24"/>
  <c r="W421" i="24" s="1"/>
  <c r="W420" i="24" s="1"/>
  <c r="W391" i="24"/>
  <c r="W390" i="24" s="1"/>
  <c r="W389" i="24" s="1"/>
  <c r="W303" i="24"/>
  <c r="W302" i="24" s="1"/>
  <c r="AB154" i="24"/>
  <c r="AB204" i="24" s="1"/>
  <c r="AB242" i="24" s="1"/>
  <c r="AB265" i="24" s="1"/>
  <c r="AC24" i="24"/>
  <c r="AA189" i="24"/>
  <c r="AB55" i="24"/>
  <c r="Z246" i="24"/>
  <c r="AA149" i="24"/>
  <c r="AA85" i="24"/>
  <c r="AA84" i="24" s="1"/>
  <c r="AB22" i="24"/>
  <c r="Y262" i="24"/>
  <c r="Y237" i="24"/>
  <c r="Y236" i="24" s="1"/>
  <c r="AA471" i="24"/>
  <c r="AA425" i="24"/>
  <c r="AA394" i="24"/>
  <c r="AA76" i="24"/>
  <c r="AA111" i="24" s="1"/>
  <c r="AA133" i="24" s="1"/>
  <c r="V321" i="24"/>
  <c r="AA161" i="24"/>
  <c r="AB31" i="24"/>
  <c r="AA73" i="24"/>
  <c r="AA108" i="24" s="1"/>
  <c r="AA184" i="24"/>
  <c r="AB50" i="24"/>
  <c r="AA48" i="24"/>
  <c r="AA47" i="24" s="1"/>
  <c r="AB160" i="24"/>
  <c r="AB88" i="24"/>
  <c r="AC30" i="24"/>
  <c r="AA414" i="24"/>
  <c r="AA386" i="24"/>
  <c r="Z194" i="24"/>
  <c r="Z220" i="24" s="1"/>
  <c r="Z234" i="24" s="1"/>
  <c r="Z258" i="24" s="1"/>
  <c r="Z292" i="24" s="1"/>
  <c r="Z380" i="24" s="1"/>
  <c r="Z408" i="24" s="1"/>
  <c r="Z448" i="24" s="1"/>
  <c r="AA168" i="24"/>
  <c r="AB162" i="24"/>
  <c r="AB212" i="24" s="1"/>
  <c r="AB250" i="24" s="1"/>
  <c r="AB271" i="24" s="1"/>
  <c r="AB306" i="24" s="1"/>
  <c r="AC32" i="24"/>
  <c r="AB74" i="24"/>
  <c r="AB109" i="24" s="1"/>
  <c r="AB131" i="24" s="1"/>
  <c r="Z90" i="24"/>
  <c r="Y469" i="24"/>
  <c r="Y423" i="24"/>
  <c r="Y392" i="24"/>
  <c r="AA214" i="24"/>
  <c r="AA252" i="24" s="1"/>
  <c r="AA273" i="24" s="1"/>
  <c r="Z62" i="24"/>
  <c r="Z61" i="24" s="1"/>
  <c r="Z78" i="24" s="1"/>
  <c r="V404" i="24"/>
  <c r="Z211" i="24"/>
  <c r="Z249" i="24" s="1"/>
  <c r="AC38" i="24"/>
  <c r="AB59" i="24"/>
  <c r="AB82" i="24" s="1"/>
  <c r="AB94" i="24" s="1"/>
  <c r="AB117" i="24" s="1"/>
  <c r="AA87" i="24"/>
  <c r="W412" i="24"/>
  <c r="W411" i="24" s="1"/>
  <c r="W410" i="24" s="1"/>
  <c r="W440" i="24" s="1"/>
  <c r="W384" i="24"/>
  <c r="W383" i="24" s="1"/>
  <c r="W382" i="24" s="1"/>
  <c r="W404" i="24" s="1"/>
  <c r="W295" i="24"/>
  <c r="W294" i="24" s="1"/>
  <c r="W321" i="24" s="1"/>
  <c r="Z223" i="24"/>
  <c r="Z222" i="24" s="1"/>
  <c r="Z230" i="24" s="1"/>
  <c r="Z200" i="24"/>
  <c r="Z239" i="24" s="1"/>
  <c r="Z263" i="24" s="1"/>
  <c r="Z297" i="24" s="1"/>
  <c r="Y415" i="24"/>
  <c r="Y387" i="24"/>
  <c r="Z121" i="24"/>
  <c r="Z120" i="24" s="1"/>
  <c r="Z119" i="24" s="1"/>
  <c r="Z97" i="24"/>
  <c r="Z96" i="24" s="1"/>
  <c r="V440" i="24"/>
  <c r="AA185" i="24"/>
  <c r="AA229" i="24" s="1"/>
  <c r="AA89" i="24"/>
  <c r="AB51" i="24"/>
  <c r="AA20" i="24"/>
  <c r="AA19" i="24" s="1"/>
  <c r="AA190" i="24"/>
  <c r="AB56" i="24"/>
  <c r="X254" i="24"/>
  <c r="W286" i="24"/>
  <c r="AB159" i="24"/>
  <c r="AB71" i="24"/>
  <c r="AC29" i="24"/>
  <c r="AE188" i="24"/>
  <c r="AF54" i="24"/>
  <c r="AA306" i="24"/>
  <c r="Y269" i="24"/>
  <c r="Y245" i="24"/>
  <c r="Y244" i="24" s="1"/>
  <c r="Z69" i="24"/>
  <c r="Z68" i="24" s="1"/>
  <c r="AB165" i="24"/>
  <c r="AC35" i="24"/>
  <c r="Z60" i="24"/>
  <c r="Z83" i="24" s="1"/>
  <c r="Z95" i="24" s="1"/>
  <c r="Z118" i="24" s="1"/>
  <c r="AA39" i="24"/>
  <c r="Z40" i="24"/>
  <c r="Z57" i="24" s="1"/>
  <c r="AA41" i="24"/>
  <c r="AA27" i="24"/>
  <c r="AA26" i="24" s="1"/>
  <c r="Z146" i="24"/>
  <c r="Z145" i="24" s="1"/>
  <c r="Z166" i="24" s="1"/>
  <c r="Y137" i="24"/>
  <c r="AB172" i="24"/>
  <c r="AB63" i="24"/>
  <c r="AC42" i="24"/>
  <c r="AB147" i="24"/>
  <c r="AB20" i="24"/>
  <c r="AB19" i="24" s="1"/>
  <c r="AB36" i="24" s="1"/>
  <c r="AC21" i="24"/>
  <c r="Z209" i="24"/>
  <c r="Z247" i="24" s="1"/>
  <c r="Z270" i="24" s="1"/>
  <c r="AA228" i="24"/>
  <c r="X296" i="24"/>
  <c r="X261" i="24"/>
  <c r="X260" i="24" s="1"/>
  <c r="X286" i="24" s="1"/>
  <c r="Y413" i="24"/>
  <c r="Y385" i="24"/>
  <c r="AA71" i="24"/>
  <c r="AA106" i="24" s="1"/>
  <c r="AA130" i="24" s="1"/>
  <c r="Z129" i="24"/>
  <c r="AA77" i="24"/>
  <c r="AA112" i="24" s="1"/>
  <c r="AA134" i="24" s="1"/>
  <c r="AB158" i="24"/>
  <c r="AB27" i="24"/>
  <c r="AB26" i="24" s="1"/>
  <c r="AB70" i="24"/>
  <c r="AC28" i="24"/>
  <c r="Z238" i="24"/>
  <c r="Z197" i="24"/>
  <c r="Z196" i="24" s="1"/>
  <c r="AA98" i="24"/>
  <c r="AA198" i="24"/>
  <c r="AA146" i="24"/>
  <c r="AA145" i="24" s="1"/>
  <c r="AA166" i="24" s="1"/>
  <c r="AC187" i="24"/>
  <c r="AD53" i="24"/>
  <c r="AC183" i="24"/>
  <c r="AD49" i="24"/>
  <c r="AA209" i="24"/>
  <c r="AA178" i="24"/>
  <c r="AB44" i="24"/>
  <c r="AA65" i="24"/>
  <c r="AA100" i="24" s="1"/>
  <c r="AA123" i="24" s="1"/>
  <c r="AA215" i="24"/>
  <c r="AA253" i="24" s="1"/>
  <c r="AA274" i="24" s="1"/>
  <c r="AA155" i="24"/>
  <c r="AA205" i="24" s="1"/>
  <c r="AA243" i="24" s="1"/>
  <c r="AA266" i="24" s="1"/>
  <c r="AA300" i="24" s="1"/>
  <c r="AB25" i="24"/>
  <c r="AA105" i="24"/>
  <c r="AA69" i="24"/>
  <c r="AA68" i="24" s="1"/>
  <c r="AB174" i="24"/>
  <c r="AB224" i="24" s="1"/>
  <c r="AB86" i="24"/>
  <c r="AB64" i="24"/>
  <c r="AB99" i="24" s="1"/>
  <c r="AB122" i="24" s="1"/>
  <c r="AC43" i="24"/>
  <c r="AB66" i="24"/>
  <c r="AB101" i="24" s="1"/>
  <c r="AB124" i="24" s="1"/>
  <c r="AA186" i="24"/>
  <c r="AB52" i="24"/>
  <c r="AA171" i="24"/>
  <c r="AA170" i="24" s="1"/>
  <c r="Z106" i="24"/>
  <c r="Z130" i="24" s="1"/>
  <c r="L17" i="36"/>
  <c r="L10" i="36"/>
  <c r="P425" i="43"/>
  <c r="P471" i="43"/>
  <c r="K34" i="12"/>
  <c r="L34" i="12" s="1"/>
  <c r="M34" i="12" s="1"/>
  <c r="N34" i="12" s="1"/>
  <c r="O34" i="12" s="1"/>
  <c r="P34" i="12" s="1"/>
  <c r="Q34" i="12" s="1"/>
  <c r="R34" i="12" s="1"/>
  <c r="S34" i="12" s="1"/>
  <c r="T34" i="12" s="1"/>
  <c r="U34" i="12" s="1"/>
  <c r="V34" i="12" s="1"/>
  <c r="W34" i="12" s="1"/>
  <c r="X34" i="12" s="1"/>
  <c r="Y34" i="12" s="1"/>
  <c r="Z34" i="12" s="1"/>
  <c r="AA34" i="12" s="1"/>
  <c r="AB34" i="12" s="1"/>
  <c r="AC34" i="12" s="1"/>
  <c r="AD34" i="12" s="1"/>
  <c r="AE34" i="12" s="1"/>
  <c r="AF34" i="12" s="1"/>
  <c r="AG34" i="12" s="1"/>
  <c r="AH34" i="12" s="1"/>
  <c r="AI34" i="12" s="1"/>
  <c r="L19" i="36"/>
  <c r="K58" i="36"/>
  <c r="L16" i="36"/>
  <c r="K55" i="36"/>
  <c r="R309" i="43"/>
  <c r="R396" i="43" s="1"/>
  <c r="R27" i="43"/>
  <c r="R26" i="43" s="1"/>
  <c r="Q306" i="43"/>
  <c r="Q470" i="43" s="1"/>
  <c r="Q69" i="43"/>
  <c r="Q68" i="43" s="1"/>
  <c r="Q386" i="43"/>
  <c r="O99" i="43"/>
  <c r="O62" i="43"/>
  <c r="O61" i="43" s="1"/>
  <c r="O78" i="43" s="1"/>
  <c r="P64" i="43"/>
  <c r="P149" i="43"/>
  <c r="P200" i="43" s="1"/>
  <c r="P85" i="43"/>
  <c r="P84" i="43" s="1"/>
  <c r="P90" i="43" s="1"/>
  <c r="Q22" i="43"/>
  <c r="P20" i="43"/>
  <c r="P19" i="43" s="1"/>
  <c r="P36" i="43" s="1"/>
  <c r="N122" i="43"/>
  <c r="N120" i="43" s="1"/>
  <c r="N119" i="43" s="1"/>
  <c r="N137" i="43" s="1"/>
  <c r="N97" i="43"/>
  <c r="N96" i="43" s="1"/>
  <c r="N113" i="43" s="1"/>
  <c r="Q300" i="43"/>
  <c r="Q387" i="43" s="1"/>
  <c r="Z177" i="43"/>
  <c r="S183" i="43"/>
  <c r="T49" i="43"/>
  <c r="T180" i="43"/>
  <c r="U46" i="43"/>
  <c r="S168" i="43"/>
  <c r="R194" i="43"/>
  <c r="R220" i="43" s="1"/>
  <c r="R234" i="43" s="1"/>
  <c r="R258" i="43" s="1"/>
  <c r="R292" i="43" s="1"/>
  <c r="R380" i="43" s="1"/>
  <c r="R408" i="43" s="1"/>
  <c r="R448" i="43" s="1"/>
  <c r="S174" i="43"/>
  <c r="S86" i="43"/>
  <c r="T43" i="43"/>
  <c r="Q198" i="43"/>
  <c r="S153" i="43"/>
  <c r="T23" i="43"/>
  <c r="S60" i="43"/>
  <c r="S83" i="43" s="1"/>
  <c r="S95" i="43" s="1"/>
  <c r="S118" i="43" s="1"/>
  <c r="T39" i="43"/>
  <c r="R155" i="43"/>
  <c r="R205" i="43" s="1"/>
  <c r="R243" i="43" s="1"/>
  <c r="R266" i="43" s="1"/>
  <c r="S25" i="43"/>
  <c r="R67" i="43"/>
  <c r="R102" i="43" s="1"/>
  <c r="R125" i="43" s="1"/>
  <c r="P121" i="43"/>
  <c r="R89" i="43"/>
  <c r="R87" i="43" s="1"/>
  <c r="S51" i="43"/>
  <c r="S72" i="43" s="1"/>
  <c r="S107" i="43" s="1"/>
  <c r="T190" i="43"/>
  <c r="U56" i="43"/>
  <c r="R203" i="43"/>
  <c r="R241" i="43" s="1"/>
  <c r="R264" i="43" s="1"/>
  <c r="R298" i="43" s="1"/>
  <c r="N468" i="43"/>
  <c r="N422" i="43"/>
  <c r="N391" i="43"/>
  <c r="P415" i="43"/>
  <c r="P387" i="43"/>
  <c r="S154" i="43"/>
  <c r="T24" i="43"/>
  <c r="Q129" i="43"/>
  <c r="P269" i="43"/>
  <c r="M412" i="43"/>
  <c r="M384" i="43"/>
  <c r="S178" i="43"/>
  <c r="S65" i="43"/>
  <c r="S100" i="43" s="1"/>
  <c r="S123" i="43" s="1"/>
  <c r="T44" i="43"/>
  <c r="R172" i="43"/>
  <c r="M6" i="36" s="1"/>
  <c r="R63" i="43"/>
  <c r="S42" i="43"/>
  <c r="S165" i="43"/>
  <c r="S215" i="43" s="1"/>
  <c r="S253" i="43" s="1"/>
  <c r="S274" i="43" s="1"/>
  <c r="S77" i="43"/>
  <c r="S112" i="43" s="1"/>
  <c r="S134" i="43" s="1"/>
  <c r="T35" i="43"/>
  <c r="R59" i="43"/>
  <c r="R82" i="43" s="1"/>
  <c r="R94" i="43" s="1"/>
  <c r="R117" i="43" s="1"/>
  <c r="S38" i="43"/>
  <c r="P472" i="43"/>
  <c r="P426" i="43"/>
  <c r="P395" i="43"/>
  <c r="R204" i="43"/>
  <c r="R242" i="43" s="1"/>
  <c r="R265" i="43" s="1"/>
  <c r="R299" i="43" s="1"/>
  <c r="S88" i="43"/>
  <c r="T30" i="43"/>
  <c r="Q106" i="43"/>
  <c r="Q130" i="43" s="1"/>
  <c r="S158" i="43"/>
  <c r="S70" i="43"/>
  <c r="T28" i="43"/>
  <c r="S161" i="43"/>
  <c r="S211" i="43" s="1"/>
  <c r="S249" i="43" s="1"/>
  <c r="S73" i="43"/>
  <c r="S108" i="43" s="1"/>
  <c r="T31" i="43"/>
  <c r="T186" i="43"/>
  <c r="U52" i="43"/>
  <c r="T164" i="43"/>
  <c r="U34" i="43"/>
  <c r="Q98" i="43"/>
  <c r="R163" i="43"/>
  <c r="R213" i="43" s="1"/>
  <c r="R251" i="43" s="1"/>
  <c r="R272" i="43" s="1"/>
  <c r="R75" i="43"/>
  <c r="R110" i="43" s="1"/>
  <c r="R132" i="43" s="1"/>
  <c r="S33" i="43"/>
  <c r="R41" i="43"/>
  <c r="Q40" i="43"/>
  <c r="Q57" i="43" s="1"/>
  <c r="R72" i="43"/>
  <c r="R107" i="43" s="1"/>
  <c r="R71" i="43"/>
  <c r="S29" i="43"/>
  <c r="R187" i="43"/>
  <c r="R212" i="43" s="1"/>
  <c r="R250" i="43" s="1"/>
  <c r="R271" i="43" s="1"/>
  <c r="S53" i="43"/>
  <c r="S74" i="43" s="1"/>
  <c r="S109" i="43" s="1"/>
  <c r="S131" i="43" s="1"/>
  <c r="R105" i="43"/>
  <c r="Q307" i="43"/>
  <c r="R189" i="43"/>
  <c r="R214" i="43" s="1"/>
  <c r="R252" i="43" s="1"/>
  <c r="R273" i="43" s="1"/>
  <c r="S55" i="43"/>
  <c r="R76" i="43"/>
  <c r="R111" i="43" s="1"/>
  <c r="R133" i="43" s="1"/>
  <c r="Q246" i="43"/>
  <c r="R208" i="43"/>
  <c r="O262" i="43"/>
  <c r="S169" i="43"/>
  <c r="R195" i="43"/>
  <c r="R221" i="43" s="1"/>
  <c r="R235" i="43" s="1"/>
  <c r="R259" i="43" s="1"/>
  <c r="R293" i="43" s="1"/>
  <c r="R381" i="43" s="1"/>
  <c r="R409" i="43" s="1"/>
  <c r="R449" i="43" s="1"/>
  <c r="V462" i="43"/>
  <c r="V450" i="43" s="1"/>
  <c r="W463" i="43"/>
  <c r="Q308" i="43"/>
  <c r="S162" i="43"/>
  <c r="T32" i="43"/>
  <c r="R147" i="43"/>
  <c r="M9" i="36" s="1"/>
  <c r="S21" i="43"/>
  <c r="T50" i="43"/>
  <c r="Q473" i="43"/>
  <c r="Q427" i="43"/>
  <c r="Q396" i="43"/>
  <c r="S179" i="43"/>
  <c r="T45" i="43"/>
  <c r="S66" i="43"/>
  <c r="S101" i="43" s="1"/>
  <c r="S124" i="43" s="1"/>
  <c r="O304" i="43"/>
  <c r="P238" i="43"/>
  <c r="R74" i="43"/>
  <c r="R109" i="43" s="1"/>
  <c r="R131" i="43" s="1"/>
  <c r="T188" i="43"/>
  <c r="U54" i="43"/>
  <c r="N296" i="43"/>
  <c r="I98" i="40"/>
  <c r="K98" i="40"/>
  <c r="K99" i="40" s="1"/>
  <c r="K84" i="40"/>
  <c r="K89" i="40"/>
  <c r="G98" i="40"/>
  <c r="G89" i="40"/>
  <c r="Q82" i="40"/>
  <c r="Q78" i="40"/>
  <c r="D59" i="40"/>
  <c r="D83" i="40"/>
  <c r="D79" i="40" s="1"/>
  <c r="D43" i="40"/>
  <c r="H85" i="40"/>
  <c r="H86" i="40" s="1"/>
  <c r="H88" i="40"/>
  <c r="Q79" i="40"/>
  <c r="AA415" i="35" l="1"/>
  <c r="AA387" i="35"/>
  <c r="AB190" i="35"/>
  <c r="AC56" i="35"/>
  <c r="AB174" i="35"/>
  <c r="AB224" i="35" s="1"/>
  <c r="AB86" i="35"/>
  <c r="AB64" i="35"/>
  <c r="AB99" i="35" s="1"/>
  <c r="AB122" i="35" s="1"/>
  <c r="AC43" i="35"/>
  <c r="AB153" i="35"/>
  <c r="AC23" i="35"/>
  <c r="AA229" i="35"/>
  <c r="AA227" i="35" s="1"/>
  <c r="AA248" i="35" s="1"/>
  <c r="AA210" i="35"/>
  <c r="AB184" i="35"/>
  <c r="AC50" i="35"/>
  <c r="U441" i="35"/>
  <c r="T442" i="35"/>
  <c r="Z238" i="35"/>
  <c r="Z197" i="35"/>
  <c r="Z196" i="35" s="1"/>
  <c r="AB149" i="35"/>
  <c r="AB85" i="35"/>
  <c r="AB84" i="35" s="1"/>
  <c r="AC22" i="35"/>
  <c r="AD160" i="35"/>
  <c r="AD88" i="35"/>
  <c r="AE30" i="35"/>
  <c r="AB71" i="35"/>
  <c r="AB147" i="35"/>
  <c r="AB20" i="35"/>
  <c r="AB19" i="35" s="1"/>
  <c r="AC21" i="35"/>
  <c r="Z269" i="35"/>
  <c r="Z245" i="35"/>
  <c r="Z244" i="35" s="1"/>
  <c r="AB183" i="35"/>
  <c r="AB48" i="35"/>
  <c r="AB47" i="35" s="1"/>
  <c r="AB57" i="35" s="1"/>
  <c r="AC49" i="35"/>
  <c r="AA84" i="35"/>
  <c r="AA90" i="35" s="1"/>
  <c r="AB209" i="35"/>
  <c r="Z78" i="35"/>
  <c r="AA171" i="35"/>
  <c r="AA170" i="35" s="1"/>
  <c r="AB188" i="35"/>
  <c r="AC54" i="35"/>
  <c r="AB163" i="35"/>
  <c r="AB213" i="35" s="1"/>
  <c r="AB251" i="35" s="1"/>
  <c r="AB272" i="35" s="1"/>
  <c r="AC33" i="35"/>
  <c r="AB75" i="35"/>
  <c r="AB110" i="35" s="1"/>
  <c r="AB132" i="35" s="1"/>
  <c r="W412" i="35"/>
  <c r="W411" i="35" s="1"/>
  <c r="W410" i="35" s="1"/>
  <c r="W440" i="35" s="1"/>
  <c r="W384" i="35"/>
  <c r="W383" i="35" s="1"/>
  <c r="W382" i="35" s="1"/>
  <c r="W404" i="35" s="1"/>
  <c r="W295" i="35"/>
  <c r="W294" i="35" s="1"/>
  <c r="W321" i="35" s="1"/>
  <c r="AA105" i="35"/>
  <c r="AA69" i="35"/>
  <c r="AA68" i="35" s="1"/>
  <c r="AA194" i="35"/>
  <c r="AA220" i="35" s="1"/>
  <c r="AA234" i="35" s="1"/>
  <c r="AA258" i="35" s="1"/>
  <c r="AA292" i="35" s="1"/>
  <c r="AA380" i="35" s="1"/>
  <c r="AA408" i="35" s="1"/>
  <c r="AA448" i="35" s="1"/>
  <c r="AB168" i="35"/>
  <c r="Z413" i="35"/>
  <c r="Z385" i="35"/>
  <c r="Y262" i="35"/>
  <c r="Y237" i="35"/>
  <c r="Y236" i="35" s="1"/>
  <c r="AB195" i="35"/>
  <c r="AB221" i="35" s="1"/>
  <c r="AB235" i="35" s="1"/>
  <c r="AB259" i="35" s="1"/>
  <c r="AB293" i="35" s="1"/>
  <c r="AB381" i="35" s="1"/>
  <c r="AB409" i="35" s="1"/>
  <c r="AB449" i="35" s="1"/>
  <c r="AC169" i="35"/>
  <c r="AA200" i="35"/>
  <c r="AA239" i="35" s="1"/>
  <c r="AA263" i="35" s="1"/>
  <c r="AA297" i="35" s="1"/>
  <c r="AA223" i="35"/>
  <c r="AA222" i="35" s="1"/>
  <c r="AA230" i="35" s="1"/>
  <c r="AA198" i="35"/>
  <c r="AA146" i="35"/>
  <c r="AA145" i="35" s="1"/>
  <c r="X468" i="35"/>
  <c r="X467" i="35" s="1"/>
  <c r="X485" i="35" s="1"/>
  <c r="X422" i="35"/>
  <c r="X421" i="35" s="1"/>
  <c r="X420" i="35" s="1"/>
  <c r="X391" i="35"/>
  <c r="X390" i="35" s="1"/>
  <c r="X389" i="35" s="1"/>
  <c r="X303" i="35"/>
  <c r="X302" i="35" s="1"/>
  <c r="Z97" i="35"/>
  <c r="Z96" i="35" s="1"/>
  <c r="Z121" i="35"/>
  <c r="Z120" i="35" s="1"/>
  <c r="Z119" i="35" s="1"/>
  <c r="AA182" i="35"/>
  <c r="AA181" i="35" s="1"/>
  <c r="AD162" i="35"/>
  <c r="AE32" i="35"/>
  <c r="Z414" i="35"/>
  <c r="Z386" i="35"/>
  <c r="AB161" i="35"/>
  <c r="AC31" i="35"/>
  <c r="AB73" i="35"/>
  <c r="AB108" i="35" s="1"/>
  <c r="Y269" i="35"/>
  <c r="Y245" i="35"/>
  <c r="Y244" i="35" s="1"/>
  <c r="AA106" i="35"/>
  <c r="AA130" i="35" s="1"/>
  <c r="AD164" i="35"/>
  <c r="AE34" i="35"/>
  <c r="AC228" i="35"/>
  <c r="AB178" i="35"/>
  <c r="AC44" i="35"/>
  <c r="AB65" i="35"/>
  <c r="AB100" i="35" s="1"/>
  <c r="AB123" i="35" s="1"/>
  <c r="Z305" i="35"/>
  <c r="AA157" i="35"/>
  <c r="AA156" i="35" s="1"/>
  <c r="AB27" i="35"/>
  <c r="AB26" i="35" s="1"/>
  <c r="AA98" i="35"/>
  <c r="AA62" i="35"/>
  <c r="AA61" i="35" s="1"/>
  <c r="AA78" i="35" s="1"/>
  <c r="Y469" i="35"/>
  <c r="Y423" i="35"/>
  <c r="Y392" i="35"/>
  <c r="AA213" i="35"/>
  <c r="AA251" i="35" s="1"/>
  <c r="AA272" i="35" s="1"/>
  <c r="AA307" i="35" s="1"/>
  <c r="Z129" i="35"/>
  <c r="Z128" i="35" s="1"/>
  <c r="Z127" i="35" s="1"/>
  <c r="Z104" i="35"/>
  <c r="Z103" i="35" s="1"/>
  <c r="AD41" i="35"/>
  <c r="Z473" i="35"/>
  <c r="Z427" i="35"/>
  <c r="Z396" i="35"/>
  <c r="AA208" i="35"/>
  <c r="AB165" i="35"/>
  <c r="AB215" i="35" s="1"/>
  <c r="AB253" i="35" s="1"/>
  <c r="AB274" i="35" s="1"/>
  <c r="AB309" i="35" s="1"/>
  <c r="AB77" i="35"/>
  <c r="AB112" i="35" s="1"/>
  <c r="AB134" i="35" s="1"/>
  <c r="AC35" i="35"/>
  <c r="AC158" i="35"/>
  <c r="AC70" i="35"/>
  <c r="AD28" i="35"/>
  <c r="AC27" i="35"/>
  <c r="AC172" i="35"/>
  <c r="AC63" i="35"/>
  <c r="AD42" i="35"/>
  <c r="Z472" i="35"/>
  <c r="Z426" i="35"/>
  <c r="Z395" i="35"/>
  <c r="AB189" i="35"/>
  <c r="AB214" i="35" s="1"/>
  <c r="AB252" i="35" s="1"/>
  <c r="AB273" i="35" s="1"/>
  <c r="AC55" i="35"/>
  <c r="AB76" i="35"/>
  <c r="AB111" i="35" s="1"/>
  <c r="AB133" i="35" s="1"/>
  <c r="AG463" i="35"/>
  <c r="AF462" i="35"/>
  <c r="AF450" i="35" s="1"/>
  <c r="Z471" i="35"/>
  <c r="Z425" i="35"/>
  <c r="Z394" i="35"/>
  <c r="AB105" i="35"/>
  <c r="AB69" i="35"/>
  <c r="AB68" i="35" s="1"/>
  <c r="AB179" i="35"/>
  <c r="AC45" i="35"/>
  <c r="AC40" i="35" s="1"/>
  <c r="AB66" i="35"/>
  <c r="AB101" i="35" s="1"/>
  <c r="AB124" i="35" s="1"/>
  <c r="AB187" i="35"/>
  <c r="AB212" i="35" s="1"/>
  <c r="AB250" i="35" s="1"/>
  <c r="AB271" i="35" s="1"/>
  <c r="AB306" i="35" s="1"/>
  <c r="AC53" i="35"/>
  <c r="AB74" i="35"/>
  <c r="AB109" i="35" s="1"/>
  <c r="AB131" i="35" s="1"/>
  <c r="AB185" i="35"/>
  <c r="AB89" i="35"/>
  <c r="AB87" i="35" s="1"/>
  <c r="AC51" i="35"/>
  <c r="AB72" i="35"/>
  <c r="AB107" i="35" s="1"/>
  <c r="AB154" i="35"/>
  <c r="AB204" i="35" s="1"/>
  <c r="AB242" i="35" s="1"/>
  <c r="AB265" i="35" s="1"/>
  <c r="AB299" i="35" s="1"/>
  <c r="AC24" i="35"/>
  <c r="AB98" i="35"/>
  <c r="AB62" i="35"/>
  <c r="X296" i="35"/>
  <c r="X261" i="35"/>
  <c r="X260" i="35" s="1"/>
  <c r="X286" i="35" s="1"/>
  <c r="AB186" i="35"/>
  <c r="AC52" i="35"/>
  <c r="AA308" i="35"/>
  <c r="AA60" i="35"/>
  <c r="AA83" i="35" s="1"/>
  <c r="AA95" i="35" s="1"/>
  <c r="AA118" i="35" s="1"/>
  <c r="AB39" i="35"/>
  <c r="AC38" i="35"/>
  <c r="AB59" i="35"/>
  <c r="AB82" i="35" s="1"/>
  <c r="AB94" i="35" s="1"/>
  <c r="AB117" i="35" s="1"/>
  <c r="AA215" i="35"/>
  <c r="AA253" i="35" s="1"/>
  <c r="AA274" i="35" s="1"/>
  <c r="AA309" i="35" s="1"/>
  <c r="AB208" i="35"/>
  <c r="AB157" i="35"/>
  <c r="AB156" i="35" s="1"/>
  <c r="AA470" i="35"/>
  <c r="AA424" i="35"/>
  <c r="AA393" i="35"/>
  <c r="AA204" i="35"/>
  <c r="AA242" i="35" s="1"/>
  <c r="AA265" i="35" s="1"/>
  <c r="AA299" i="35" s="1"/>
  <c r="AB171" i="35"/>
  <c r="AB180" i="35"/>
  <c r="AB205" i="35" s="1"/>
  <c r="AB243" i="35" s="1"/>
  <c r="AB266" i="35" s="1"/>
  <c r="AB300" i="35" s="1"/>
  <c r="AC46" i="35"/>
  <c r="AB67" i="35"/>
  <c r="AB102" i="35" s="1"/>
  <c r="AB125" i="35" s="1"/>
  <c r="AC159" i="35"/>
  <c r="AD29" i="35"/>
  <c r="AC71" i="35"/>
  <c r="Z206" i="35"/>
  <c r="AC155" i="35"/>
  <c r="AD25" i="35"/>
  <c r="Z238" i="34"/>
  <c r="Z197" i="34"/>
  <c r="Z196" i="34" s="1"/>
  <c r="AA105" i="34"/>
  <c r="AA69" i="34"/>
  <c r="AA68" i="34" s="1"/>
  <c r="Z415" i="34"/>
  <c r="Z387" i="34"/>
  <c r="Z78" i="34"/>
  <c r="AC180" i="34"/>
  <c r="AD46" i="34"/>
  <c r="AD185" i="34"/>
  <c r="AD229" i="34" s="1"/>
  <c r="AD89" i="34"/>
  <c r="AE51" i="34"/>
  <c r="AC184" i="34"/>
  <c r="AD50" i="34"/>
  <c r="AF174" i="34"/>
  <c r="AF224" i="34" s="1"/>
  <c r="AF86" i="34"/>
  <c r="AG43" i="34"/>
  <c r="AB190" i="34"/>
  <c r="AB215" i="34" s="1"/>
  <c r="AB253" i="34" s="1"/>
  <c r="AB274" i="34" s="1"/>
  <c r="AB309" i="34" s="1"/>
  <c r="AC56" i="34"/>
  <c r="AB77" i="34"/>
  <c r="AB112" i="34" s="1"/>
  <c r="AB134" i="34" s="1"/>
  <c r="AA208" i="34"/>
  <c r="AA157" i="34"/>
  <c r="AA156" i="34" s="1"/>
  <c r="AB178" i="34"/>
  <c r="AB171" i="34" s="1"/>
  <c r="AB170" i="34" s="1"/>
  <c r="AB65" i="34"/>
  <c r="AB100" i="34" s="1"/>
  <c r="AB123" i="34" s="1"/>
  <c r="AC44" i="34"/>
  <c r="AA471" i="34"/>
  <c r="AA425" i="34"/>
  <c r="AA394" i="34"/>
  <c r="AB228" i="34"/>
  <c r="AB227" i="34" s="1"/>
  <c r="AB248" i="34" s="1"/>
  <c r="AB210" i="34"/>
  <c r="Y269" i="34"/>
  <c r="Y245" i="34"/>
  <c r="Y244" i="34" s="1"/>
  <c r="U441" i="34"/>
  <c r="T442" i="34"/>
  <c r="Z469" i="34"/>
  <c r="Z423" i="34"/>
  <c r="Z392" i="34"/>
  <c r="AA309" i="34"/>
  <c r="X304" i="34"/>
  <c r="X268" i="34"/>
  <c r="X267" i="34" s="1"/>
  <c r="AB162" i="34"/>
  <c r="AB212" i="34" s="1"/>
  <c r="AB250" i="34" s="1"/>
  <c r="AB271" i="34" s="1"/>
  <c r="AB306" i="34" s="1"/>
  <c r="AB74" i="34"/>
  <c r="AB109" i="34" s="1"/>
  <c r="AB131" i="34" s="1"/>
  <c r="AC32" i="34"/>
  <c r="AC187" i="34"/>
  <c r="AD53" i="34"/>
  <c r="AB413" i="34"/>
  <c r="AB385" i="34"/>
  <c r="Y113" i="34"/>
  <c r="AA194" i="34"/>
  <c r="AA220" i="34" s="1"/>
  <c r="AA234" i="34" s="1"/>
  <c r="AA258" i="34" s="1"/>
  <c r="AA292" i="34" s="1"/>
  <c r="AA380" i="34" s="1"/>
  <c r="AA408" i="34" s="1"/>
  <c r="AA448" i="34" s="1"/>
  <c r="AB168" i="34"/>
  <c r="W468" i="34"/>
  <c r="W467" i="34" s="1"/>
  <c r="W485" i="34" s="1"/>
  <c r="W422" i="34"/>
  <c r="W421" i="34" s="1"/>
  <c r="W420" i="34" s="1"/>
  <c r="W391" i="34"/>
  <c r="W390" i="34" s="1"/>
  <c r="W389" i="34" s="1"/>
  <c r="W303" i="34"/>
  <c r="W302" i="34" s="1"/>
  <c r="AF165" i="34"/>
  <c r="AG35" i="34"/>
  <c r="Z129" i="34"/>
  <c r="Z128" i="34" s="1"/>
  <c r="Z127" i="34" s="1"/>
  <c r="Z104" i="34"/>
  <c r="Z103" i="34" s="1"/>
  <c r="AC179" i="34"/>
  <c r="AD45" i="34"/>
  <c r="AB159" i="34"/>
  <c r="AB209" i="34" s="1"/>
  <c r="AB247" i="34" s="1"/>
  <c r="AB270" i="34" s="1"/>
  <c r="AB71" i="34"/>
  <c r="AB106" i="34" s="1"/>
  <c r="AB130" i="34" s="1"/>
  <c r="AC29" i="34"/>
  <c r="AB308" i="34"/>
  <c r="AA191" i="34"/>
  <c r="AB230" i="34"/>
  <c r="Y137" i="34"/>
  <c r="AB186" i="34"/>
  <c r="AB211" i="34" s="1"/>
  <c r="AB249" i="34" s="1"/>
  <c r="AC52" i="34"/>
  <c r="AB73" i="34"/>
  <c r="AB108" i="34" s="1"/>
  <c r="AA62" i="34"/>
  <c r="AA61" i="34" s="1"/>
  <c r="AA78" i="34" s="1"/>
  <c r="AA98" i="34"/>
  <c r="AB155" i="34"/>
  <c r="AB205" i="34" s="1"/>
  <c r="AB243" i="34" s="1"/>
  <c r="AB266" i="34" s="1"/>
  <c r="AB300" i="34" s="1"/>
  <c r="AC25" i="34"/>
  <c r="AA306" i="34"/>
  <c r="AA195" i="34"/>
  <c r="AA221" i="34" s="1"/>
  <c r="AA235" i="34" s="1"/>
  <c r="AA259" i="34" s="1"/>
  <c r="AA293" i="34" s="1"/>
  <c r="AA381" i="34" s="1"/>
  <c r="AA409" i="34" s="1"/>
  <c r="AA449" i="34" s="1"/>
  <c r="AB169" i="34"/>
  <c r="AD164" i="34"/>
  <c r="AD76" i="34"/>
  <c r="AD111" i="34" s="1"/>
  <c r="AD133" i="34" s="1"/>
  <c r="AE34" i="34"/>
  <c r="W286" i="34"/>
  <c r="Z246" i="34"/>
  <c r="Z207" i="34"/>
  <c r="Z206" i="34" s="1"/>
  <c r="Y216" i="34"/>
  <c r="X254" i="34"/>
  <c r="Z473" i="34"/>
  <c r="Z427" i="34"/>
  <c r="Z396" i="34"/>
  <c r="AC188" i="34"/>
  <c r="AD54" i="34"/>
  <c r="AA247" i="34"/>
  <c r="AA270" i="34" s="1"/>
  <c r="AA305" i="34" s="1"/>
  <c r="AB147" i="34"/>
  <c r="AB20" i="34"/>
  <c r="AB19" i="34" s="1"/>
  <c r="AB36" i="34" s="1"/>
  <c r="AC21" i="34"/>
  <c r="AB63" i="34"/>
  <c r="AB47" i="34"/>
  <c r="AA415" i="34"/>
  <c r="AA387" i="34"/>
  <c r="AC189" i="34"/>
  <c r="AC214" i="34" s="1"/>
  <c r="AC252" i="34" s="1"/>
  <c r="AC273" i="34" s="1"/>
  <c r="AD55" i="34"/>
  <c r="AC76" i="34"/>
  <c r="AC111" i="34" s="1"/>
  <c r="AC133" i="34" s="1"/>
  <c r="W412" i="34"/>
  <c r="W411" i="34" s="1"/>
  <c r="W410" i="34" s="1"/>
  <c r="W440" i="34" s="1"/>
  <c r="W384" i="34"/>
  <c r="W383" i="34" s="1"/>
  <c r="W382" i="34" s="1"/>
  <c r="W404" i="34" s="1"/>
  <c r="W295" i="34"/>
  <c r="W294" i="34" s="1"/>
  <c r="W321" i="34" s="1"/>
  <c r="AB154" i="34"/>
  <c r="AB204" i="34" s="1"/>
  <c r="AB242" i="34" s="1"/>
  <c r="AB265" i="34" s="1"/>
  <c r="AB299" i="34" s="1"/>
  <c r="AC24" i="34"/>
  <c r="AB153" i="34"/>
  <c r="AB203" i="34" s="1"/>
  <c r="AB241" i="34" s="1"/>
  <c r="AB264" i="34" s="1"/>
  <c r="AB298" i="34" s="1"/>
  <c r="AC23" i="34"/>
  <c r="AD149" i="34"/>
  <c r="AD85" i="34"/>
  <c r="AD84" i="34" s="1"/>
  <c r="AE22" i="34"/>
  <c r="AD64" i="34"/>
  <c r="AD99" i="34" s="1"/>
  <c r="AD122" i="34" s="1"/>
  <c r="AA472" i="34"/>
  <c r="AA426" i="34"/>
  <c r="AA395" i="34"/>
  <c r="AE161" i="34"/>
  <c r="AF31" i="34"/>
  <c r="Y262" i="34"/>
  <c r="Y237" i="34"/>
  <c r="Y236" i="34" s="1"/>
  <c r="Y254" i="34" s="1"/>
  <c r="X296" i="34"/>
  <c r="X261" i="34"/>
  <c r="X260" i="34" s="1"/>
  <c r="AA36" i="34"/>
  <c r="AC183" i="34"/>
  <c r="AC48" i="34"/>
  <c r="AC47" i="34" s="1"/>
  <c r="AD49" i="34"/>
  <c r="AC160" i="34"/>
  <c r="AC72" i="34"/>
  <c r="AC107" i="34" s="1"/>
  <c r="AC88" i="34"/>
  <c r="AC87" i="34" s="1"/>
  <c r="AD30" i="34"/>
  <c r="AA414" i="34"/>
  <c r="AA386" i="34"/>
  <c r="AA203" i="34"/>
  <c r="AA241" i="34" s="1"/>
  <c r="AA264" i="34" s="1"/>
  <c r="AA298" i="34" s="1"/>
  <c r="AC90" i="34"/>
  <c r="AD172" i="34"/>
  <c r="AE42" i="34"/>
  <c r="AF462" i="34"/>
  <c r="AF450" i="34" s="1"/>
  <c r="AG463" i="34"/>
  <c r="AB40" i="34"/>
  <c r="AB57" i="34" s="1"/>
  <c r="AC41" i="34"/>
  <c r="AB158" i="34"/>
  <c r="AB70" i="34"/>
  <c r="AB27" i="34"/>
  <c r="AB26" i="34" s="1"/>
  <c r="AC28" i="34"/>
  <c r="AA198" i="34"/>
  <c r="AA146" i="34"/>
  <c r="AA145" i="34" s="1"/>
  <c r="AA166" i="34" s="1"/>
  <c r="AB182" i="34"/>
  <c r="AB181" i="34" s="1"/>
  <c r="Z121" i="34"/>
  <c r="Z120" i="34" s="1"/>
  <c r="Z119" i="34" s="1"/>
  <c r="Z137" i="34" s="1"/>
  <c r="Z97" i="34"/>
  <c r="Z96" i="34" s="1"/>
  <c r="Z113" i="34" s="1"/>
  <c r="AD38" i="34"/>
  <c r="AC59" i="34"/>
  <c r="AC82" i="34" s="1"/>
  <c r="AC94" i="34" s="1"/>
  <c r="AC117" i="34" s="1"/>
  <c r="AB163" i="34"/>
  <c r="AB213" i="34" s="1"/>
  <c r="AB251" i="34" s="1"/>
  <c r="AB272" i="34" s="1"/>
  <c r="AB307" i="34" s="1"/>
  <c r="AB75" i="34"/>
  <c r="AB110" i="34" s="1"/>
  <c r="AB132" i="34" s="1"/>
  <c r="AC33" i="34"/>
  <c r="AB60" i="34"/>
  <c r="AB83" i="34" s="1"/>
  <c r="AB95" i="34" s="1"/>
  <c r="AB118" i="34" s="1"/>
  <c r="AC39" i="34"/>
  <c r="AC223" i="34"/>
  <c r="AC222" i="34" s="1"/>
  <c r="AC200" i="34"/>
  <c r="AC239" i="34" s="1"/>
  <c r="AC263" i="34" s="1"/>
  <c r="AC297" i="34" s="1"/>
  <c r="AA308" i="27"/>
  <c r="Z269" i="27"/>
  <c r="AB184" i="27"/>
  <c r="AC50" i="27"/>
  <c r="AB48" i="27"/>
  <c r="AB47" i="27" s="1"/>
  <c r="AD183" i="27"/>
  <c r="AE49" i="27"/>
  <c r="Z247" i="27"/>
  <c r="Z270" i="27" s="1"/>
  <c r="Z305" i="27" s="1"/>
  <c r="AC161" i="27"/>
  <c r="AD31" i="27"/>
  <c r="AB228" i="27"/>
  <c r="AA195" i="27"/>
  <c r="AA221" i="27" s="1"/>
  <c r="AA235" i="27" s="1"/>
  <c r="AA259" i="27" s="1"/>
  <c r="AA293" i="27" s="1"/>
  <c r="AA381" i="27" s="1"/>
  <c r="AA409" i="27" s="1"/>
  <c r="AA449" i="27" s="1"/>
  <c r="AB169" i="27"/>
  <c r="W412" i="27"/>
  <c r="W411" i="27" s="1"/>
  <c r="W410" i="27" s="1"/>
  <c r="W440" i="27" s="1"/>
  <c r="W384" i="27"/>
  <c r="W383" i="27" s="1"/>
  <c r="W382" i="27" s="1"/>
  <c r="W404" i="27" s="1"/>
  <c r="W295" i="27"/>
  <c r="W294" i="27" s="1"/>
  <c r="W321" i="27" s="1"/>
  <c r="AB105" i="27"/>
  <c r="Z415" i="27"/>
  <c r="Z387" i="27"/>
  <c r="AA213" i="27"/>
  <c r="AA251" i="27" s="1"/>
  <c r="AA272" i="27" s="1"/>
  <c r="AA307" i="27" s="1"/>
  <c r="AC165" i="27"/>
  <c r="AD35" i="27"/>
  <c r="AB159" i="27"/>
  <c r="AB209" i="27" s="1"/>
  <c r="AB71" i="27"/>
  <c r="AC29" i="27"/>
  <c r="Y304" i="27"/>
  <c r="Y268" i="27"/>
  <c r="Y267" i="27" s="1"/>
  <c r="AC164" i="27"/>
  <c r="AD34" i="27"/>
  <c r="AB208" i="27"/>
  <c r="AA210" i="27"/>
  <c r="AC168" i="27"/>
  <c r="AB194" i="27"/>
  <c r="AB220" i="27" s="1"/>
  <c r="AB234" i="27" s="1"/>
  <c r="AB258" i="27" s="1"/>
  <c r="AB292" i="27" s="1"/>
  <c r="AB380" i="27" s="1"/>
  <c r="AB408" i="27" s="1"/>
  <c r="AB448" i="27" s="1"/>
  <c r="AA60" i="27"/>
  <c r="AA83" i="27" s="1"/>
  <c r="AA95" i="27" s="1"/>
  <c r="AA118" i="27" s="1"/>
  <c r="AB39" i="27"/>
  <c r="X261" i="27"/>
  <c r="X260" i="27" s="1"/>
  <c r="X286" i="27" s="1"/>
  <c r="X296" i="27"/>
  <c r="AA413" i="27"/>
  <c r="AA385" i="27"/>
  <c r="AB211" i="27"/>
  <c r="AB249" i="27" s="1"/>
  <c r="AB40" i="27"/>
  <c r="AB57" i="27" s="1"/>
  <c r="AC41" i="27"/>
  <c r="AB188" i="27"/>
  <c r="AC54" i="27"/>
  <c r="AA106" i="27"/>
  <c r="AA130" i="27" s="1"/>
  <c r="AA227" i="27"/>
  <c r="AA248" i="27" s="1"/>
  <c r="Z472" i="27"/>
  <c r="Z426" i="27"/>
  <c r="Z395" i="27"/>
  <c r="AA309" i="27"/>
  <c r="AC174" i="27"/>
  <c r="AC224" i="27" s="1"/>
  <c r="AC86" i="27"/>
  <c r="AD43" i="27"/>
  <c r="AC64" i="27"/>
  <c r="AC99" i="27" s="1"/>
  <c r="AC122" i="27" s="1"/>
  <c r="AC172" i="27"/>
  <c r="AD42" i="27"/>
  <c r="AB215" i="27"/>
  <c r="AB253" i="27" s="1"/>
  <c r="AB274" i="27" s="1"/>
  <c r="AB309" i="27" s="1"/>
  <c r="AD179" i="27"/>
  <c r="AE45" i="27"/>
  <c r="AA209" i="27"/>
  <c r="AA247" i="27" s="1"/>
  <c r="AA270" i="27" s="1"/>
  <c r="AA305" i="27" s="1"/>
  <c r="AB190" i="27"/>
  <c r="AC56" i="27"/>
  <c r="Y262" i="27"/>
  <c r="Y237" i="27"/>
  <c r="Y236" i="27" s="1"/>
  <c r="Y254" i="27" s="1"/>
  <c r="Z121" i="27"/>
  <c r="Z120" i="27" s="1"/>
  <c r="Z119" i="27" s="1"/>
  <c r="Z137" i="27" s="1"/>
  <c r="Z97" i="27"/>
  <c r="Z96" i="27" s="1"/>
  <c r="Z113" i="27" s="1"/>
  <c r="AB214" i="27"/>
  <c r="AB252" i="27" s="1"/>
  <c r="AB273" i="27" s="1"/>
  <c r="AC74" i="27"/>
  <c r="AC109" i="27" s="1"/>
  <c r="AC131" i="27" s="1"/>
  <c r="AD32" i="27"/>
  <c r="AC162" i="27"/>
  <c r="AC212" i="27" s="1"/>
  <c r="AC250" i="27" s="1"/>
  <c r="AC271" i="27" s="1"/>
  <c r="AA171" i="27"/>
  <c r="AA170" i="27" s="1"/>
  <c r="AA191" i="27" s="1"/>
  <c r="AB186" i="27"/>
  <c r="AC52" i="27"/>
  <c r="AA121" i="27"/>
  <c r="AA120" i="27" s="1"/>
  <c r="AA119" i="27" s="1"/>
  <c r="AA97" i="27"/>
  <c r="AA96" i="27" s="1"/>
  <c r="AB180" i="27"/>
  <c r="AB67" i="27"/>
  <c r="AB102" i="27" s="1"/>
  <c r="AB125" i="27" s="1"/>
  <c r="AC46" i="27"/>
  <c r="AB189" i="27"/>
  <c r="AC55" i="27"/>
  <c r="AA246" i="27"/>
  <c r="AB98" i="27"/>
  <c r="Z166" i="27"/>
  <c r="AA36" i="27"/>
  <c r="AC154" i="27"/>
  <c r="AC204" i="27" s="1"/>
  <c r="AC242" i="27" s="1"/>
  <c r="AC265" i="27" s="1"/>
  <c r="AC299" i="27" s="1"/>
  <c r="AD24" i="27"/>
  <c r="AD66" i="27" s="1"/>
  <c r="AD101" i="27" s="1"/>
  <c r="AD124" i="27" s="1"/>
  <c r="AA62" i="27"/>
  <c r="AA61" i="27" s="1"/>
  <c r="AA78" i="27" s="1"/>
  <c r="AA129" i="27"/>
  <c r="AA128" i="27" s="1"/>
  <c r="AA127" i="27" s="1"/>
  <c r="AA104" i="27"/>
  <c r="AA103" i="27" s="1"/>
  <c r="U441" i="27"/>
  <c r="T442" i="27"/>
  <c r="AB223" i="27"/>
  <c r="AB222" i="27" s="1"/>
  <c r="AB200" i="27"/>
  <c r="AB239" i="27" s="1"/>
  <c r="AB263" i="27" s="1"/>
  <c r="AB297" i="27" s="1"/>
  <c r="AB185" i="27"/>
  <c r="AB229" i="27" s="1"/>
  <c r="AB89" i="27"/>
  <c r="AB87" i="27" s="1"/>
  <c r="AB90" i="27" s="1"/>
  <c r="AC51" i="27"/>
  <c r="AB171" i="27"/>
  <c r="Z238" i="27"/>
  <c r="Z197" i="27"/>
  <c r="Z196" i="27" s="1"/>
  <c r="Z216" i="27" s="1"/>
  <c r="AC160" i="27"/>
  <c r="AC72" i="27"/>
  <c r="AC107" i="27" s="1"/>
  <c r="AD30" i="27"/>
  <c r="AC88" i="27"/>
  <c r="AC38" i="27"/>
  <c r="AB59" i="27"/>
  <c r="AB82" i="27" s="1"/>
  <c r="AB94" i="27" s="1"/>
  <c r="AB117" i="27" s="1"/>
  <c r="AB155" i="27"/>
  <c r="AC25" i="27"/>
  <c r="AB147" i="27"/>
  <c r="AB20" i="27"/>
  <c r="AB19" i="27" s="1"/>
  <c r="AB36" i="27" s="1"/>
  <c r="AC21" i="27"/>
  <c r="Z230" i="27"/>
  <c r="AB470" i="27"/>
  <c r="AB424" i="27"/>
  <c r="AB393" i="27"/>
  <c r="AB299" i="27"/>
  <c r="AC153" i="27"/>
  <c r="AD23" i="27"/>
  <c r="AB178" i="27"/>
  <c r="AB65" i="27"/>
  <c r="AB100" i="27" s="1"/>
  <c r="AB123" i="27" s="1"/>
  <c r="AC44" i="27"/>
  <c r="AC149" i="27"/>
  <c r="AC85" i="27"/>
  <c r="AC84" i="27" s="1"/>
  <c r="AD22" i="27"/>
  <c r="AD187" i="27"/>
  <c r="AE53" i="27"/>
  <c r="X468" i="27"/>
  <c r="X467" i="27" s="1"/>
  <c r="X485" i="27" s="1"/>
  <c r="X422" i="27"/>
  <c r="X421" i="27" s="1"/>
  <c r="X420" i="27" s="1"/>
  <c r="X391" i="27"/>
  <c r="X390" i="27" s="1"/>
  <c r="X389" i="27" s="1"/>
  <c r="X303" i="27"/>
  <c r="X302" i="27" s="1"/>
  <c r="AF463" i="27"/>
  <c r="AE462" i="27"/>
  <c r="AE450" i="27" s="1"/>
  <c r="AB72" i="27"/>
  <c r="AB107" i="27" s="1"/>
  <c r="AA205" i="27"/>
  <c r="AA243" i="27" s="1"/>
  <c r="AA266" i="27" s="1"/>
  <c r="AA300" i="27" s="1"/>
  <c r="AA198" i="27"/>
  <c r="AA146" i="27"/>
  <c r="AA145" i="27" s="1"/>
  <c r="AA166" i="27" s="1"/>
  <c r="AC70" i="27"/>
  <c r="AC158" i="27"/>
  <c r="AD28" i="27"/>
  <c r="AB203" i="27"/>
  <c r="AB241" i="27" s="1"/>
  <c r="AB264" i="27" s="1"/>
  <c r="AB163" i="27"/>
  <c r="AB213" i="27" s="1"/>
  <c r="AB251" i="27" s="1"/>
  <c r="AB272" i="27" s="1"/>
  <c r="AB307" i="27" s="1"/>
  <c r="AB75" i="27"/>
  <c r="AB110" i="27" s="1"/>
  <c r="AB132" i="27" s="1"/>
  <c r="AC33" i="27"/>
  <c r="AA473" i="26"/>
  <c r="AA427" i="26"/>
  <c r="AA396" i="26"/>
  <c r="AB98" i="26"/>
  <c r="AA195" i="26"/>
  <c r="AA221" i="26" s="1"/>
  <c r="AA235" i="26" s="1"/>
  <c r="AA259" i="26" s="1"/>
  <c r="AA293" i="26" s="1"/>
  <c r="AA381" i="26" s="1"/>
  <c r="AA409" i="26" s="1"/>
  <c r="AA449" i="26" s="1"/>
  <c r="AB169" i="26"/>
  <c r="AA60" i="26"/>
  <c r="AA83" i="26" s="1"/>
  <c r="AA95" i="26" s="1"/>
  <c r="AA118" i="26" s="1"/>
  <c r="AB39" i="26"/>
  <c r="W468" i="26"/>
  <c r="W467" i="26" s="1"/>
  <c r="W485" i="26" s="1"/>
  <c r="W422" i="26"/>
  <c r="W421" i="26" s="1"/>
  <c r="W420" i="26" s="1"/>
  <c r="W391" i="26"/>
  <c r="W390" i="26" s="1"/>
  <c r="W389" i="26" s="1"/>
  <c r="W303" i="26"/>
  <c r="W302" i="26" s="1"/>
  <c r="AB187" i="26"/>
  <c r="AC53" i="26"/>
  <c r="AB178" i="26"/>
  <c r="AC44" i="26"/>
  <c r="AB65" i="26"/>
  <c r="AB100" i="26" s="1"/>
  <c r="AB123" i="26" s="1"/>
  <c r="AA182" i="26"/>
  <c r="AA181" i="26" s="1"/>
  <c r="Z471" i="26"/>
  <c r="Z425" i="26"/>
  <c r="Z394" i="26"/>
  <c r="AA228" i="26"/>
  <c r="AA227" i="26" s="1"/>
  <c r="AA248" i="26" s="1"/>
  <c r="AA210" i="26"/>
  <c r="Z104" i="26"/>
  <c r="Z103" i="26" s="1"/>
  <c r="Z129" i="26"/>
  <c r="Z128" i="26" s="1"/>
  <c r="Z127" i="26" s="1"/>
  <c r="Y269" i="26"/>
  <c r="Y245" i="26"/>
  <c r="Y244" i="26" s="1"/>
  <c r="T442" i="26"/>
  <c r="U441" i="26"/>
  <c r="AB185" i="26"/>
  <c r="AB229" i="26" s="1"/>
  <c r="AB89" i="26"/>
  <c r="AC51" i="26"/>
  <c r="AB162" i="26"/>
  <c r="AB74" i="26"/>
  <c r="AB109" i="26" s="1"/>
  <c r="AB131" i="26" s="1"/>
  <c r="AC32" i="26"/>
  <c r="AA191" i="26"/>
  <c r="Z166" i="26"/>
  <c r="AA247" i="26"/>
  <c r="AA270" i="26" s="1"/>
  <c r="AA305" i="26" s="1"/>
  <c r="AB149" i="26"/>
  <c r="AB85" i="26"/>
  <c r="AB84" i="26" s="1"/>
  <c r="AC22" i="26"/>
  <c r="AF462" i="26"/>
  <c r="AF450" i="26" s="1"/>
  <c r="AG463" i="26"/>
  <c r="AB158" i="26"/>
  <c r="AB70" i="26"/>
  <c r="AB27" i="26"/>
  <c r="AB26" i="26" s="1"/>
  <c r="AC28" i="26"/>
  <c r="X304" i="26"/>
  <c r="X268" i="26"/>
  <c r="X267" i="26" s="1"/>
  <c r="AB153" i="26"/>
  <c r="AB203" i="26" s="1"/>
  <c r="AB241" i="26" s="1"/>
  <c r="AB264" i="26" s="1"/>
  <c r="AB298" i="26" s="1"/>
  <c r="AC23" i="26"/>
  <c r="Z238" i="26"/>
  <c r="Z197" i="26"/>
  <c r="Z196" i="26" s="1"/>
  <c r="AB154" i="26"/>
  <c r="AC24" i="26"/>
  <c r="AC168" i="26"/>
  <c r="AB194" i="26"/>
  <c r="AB220" i="26" s="1"/>
  <c r="AB234" i="26" s="1"/>
  <c r="AB258" i="26" s="1"/>
  <c r="AB292" i="26" s="1"/>
  <c r="AB380" i="26" s="1"/>
  <c r="AB408" i="26" s="1"/>
  <c r="AB448" i="26" s="1"/>
  <c r="AB190" i="26"/>
  <c r="AC56" i="26"/>
  <c r="X254" i="26"/>
  <c r="AA212" i="26"/>
  <c r="AA250" i="26" s="1"/>
  <c r="AA271" i="26" s="1"/>
  <c r="AA306" i="26" s="1"/>
  <c r="AA203" i="26"/>
  <c r="AA241" i="26" s="1"/>
  <c r="AA264" i="26" s="1"/>
  <c r="AA298" i="26" s="1"/>
  <c r="AB180" i="26"/>
  <c r="AC46" i="26"/>
  <c r="AB67" i="26"/>
  <c r="AB102" i="26" s="1"/>
  <c r="AB125" i="26" s="1"/>
  <c r="Z413" i="26"/>
  <c r="Z385" i="26"/>
  <c r="AC172" i="26"/>
  <c r="AD42" i="26"/>
  <c r="AB184" i="26"/>
  <c r="AC50" i="26"/>
  <c r="AA62" i="26"/>
  <c r="AA61" i="26" s="1"/>
  <c r="AA223" i="26"/>
  <c r="AA222" i="26" s="1"/>
  <c r="AA230" i="26" s="1"/>
  <c r="AA200" i="26"/>
  <c r="AA239" i="26" s="1"/>
  <c r="AA263" i="26" s="1"/>
  <c r="AA297" i="26" s="1"/>
  <c r="AA414" i="26"/>
  <c r="AA386" i="26"/>
  <c r="AB163" i="26"/>
  <c r="AB75" i="26"/>
  <c r="AB110" i="26" s="1"/>
  <c r="AB132" i="26" s="1"/>
  <c r="AC33" i="26"/>
  <c r="Z308" i="26"/>
  <c r="X296" i="26"/>
  <c r="X261" i="26"/>
  <c r="X260" i="26" s="1"/>
  <c r="X286" i="26" s="1"/>
  <c r="AA105" i="26"/>
  <c r="AA69" i="26"/>
  <c r="AA68" i="26" s="1"/>
  <c r="AB164" i="26"/>
  <c r="AB76" i="26"/>
  <c r="AB111" i="26" s="1"/>
  <c r="AB133" i="26" s="1"/>
  <c r="AC34" i="26"/>
  <c r="Z469" i="26"/>
  <c r="Z423" i="26"/>
  <c r="Z392" i="26"/>
  <c r="Z78" i="26"/>
  <c r="Z230" i="26"/>
  <c r="AC174" i="26"/>
  <c r="AC224" i="26" s="1"/>
  <c r="AC86" i="26"/>
  <c r="AC64" i="26"/>
  <c r="AC99" i="26" s="1"/>
  <c r="AC122" i="26" s="1"/>
  <c r="AD43" i="26"/>
  <c r="AA97" i="26"/>
  <c r="AA96" i="26" s="1"/>
  <c r="AA121" i="26"/>
  <c r="AA120" i="26" s="1"/>
  <c r="AA119" i="26" s="1"/>
  <c r="W412" i="26"/>
  <c r="W411" i="26" s="1"/>
  <c r="W410" i="26" s="1"/>
  <c r="W440" i="26" s="1"/>
  <c r="W384" i="26"/>
  <c r="W383" i="26" s="1"/>
  <c r="W382" i="26" s="1"/>
  <c r="W404" i="26" s="1"/>
  <c r="W295" i="26"/>
  <c r="W294" i="26" s="1"/>
  <c r="AA208" i="26"/>
  <c r="AA157" i="26"/>
  <c r="AA156" i="26" s="1"/>
  <c r="Z137" i="26"/>
  <c r="AB179" i="26"/>
  <c r="AC45" i="26"/>
  <c r="AB66" i="26"/>
  <c r="AB101" i="26" s="1"/>
  <c r="AB124" i="26" s="1"/>
  <c r="Y216" i="26"/>
  <c r="AC165" i="26"/>
  <c r="AC77" i="26"/>
  <c r="AC112" i="26" s="1"/>
  <c r="AC134" i="26" s="1"/>
  <c r="AD35" i="26"/>
  <c r="AB64" i="26"/>
  <c r="AB99" i="26" s="1"/>
  <c r="AB122" i="26" s="1"/>
  <c r="AB171" i="26"/>
  <c r="AB170" i="26" s="1"/>
  <c r="AB160" i="26"/>
  <c r="AB72" i="26"/>
  <c r="AB107" i="26" s="1"/>
  <c r="AB88" i="26"/>
  <c r="AB87" i="26" s="1"/>
  <c r="AC30" i="26"/>
  <c r="Z207" i="26"/>
  <c r="Z206" i="26" s="1"/>
  <c r="Z246" i="26"/>
  <c r="AB188" i="26"/>
  <c r="AC54" i="26"/>
  <c r="AB147" i="26"/>
  <c r="AB20" i="26"/>
  <c r="AB19" i="26" s="1"/>
  <c r="AB36" i="26" s="1"/>
  <c r="AC21" i="26"/>
  <c r="AB189" i="26"/>
  <c r="AC55" i="26"/>
  <c r="AA213" i="26"/>
  <c r="AA251" i="26" s="1"/>
  <c r="AA272" i="26" s="1"/>
  <c r="AA307" i="26" s="1"/>
  <c r="Z470" i="26"/>
  <c r="Z424" i="26"/>
  <c r="Z393" i="26"/>
  <c r="V404" i="26"/>
  <c r="AB186" i="26"/>
  <c r="AB211" i="26" s="1"/>
  <c r="AB249" i="26" s="1"/>
  <c r="AC52" i="26"/>
  <c r="AB155" i="26"/>
  <c r="AB205" i="26" s="1"/>
  <c r="AB243" i="26" s="1"/>
  <c r="AB266" i="26" s="1"/>
  <c r="AB300" i="26" s="1"/>
  <c r="AC25" i="26"/>
  <c r="AA214" i="26"/>
  <c r="AA252" i="26" s="1"/>
  <c r="AA273" i="26" s="1"/>
  <c r="Z113" i="26"/>
  <c r="Y262" i="26"/>
  <c r="Y237" i="26"/>
  <c r="Y236" i="26" s="1"/>
  <c r="Y254" i="26" s="1"/>
  <c r="AB77" i="26"/>
  <c r="AB112" i="26" s="1"/>
  <c r="AB134" i="26" s="1"/>
  <c r="AB183" i="26"/>
  <c r="AB182" i="26" s="1"/>
  <c r="AB181" i="26" s="1"/>
  <c r="AB48" i="26"/>
  <c r="AB47" i="26" s="1"/>
  <c r="AC49" i="26"/>
  <c r="AB41" i="26"/>
  <c r="AA40" i="26"/>
  <c r="AA57" i="26" s="1"/>
  <c r="AA87" i="26"/>
  <c r="AA90" i="26" s="1"/>
  <c r="AC161" i="26"/>
  <c r="AC73" i="26"/>
  <c r="AC108" i="26" s="1"/>
  <c r="AD31" i="26"/>
  <c r="AA198" i="26"/>
  <c r="AA146" i="26"/>
  <c r="AA145" i="26" s="1"/>
  <c r="AA166" i="26" s="1"/>
  <c r="AA415" i="26"/>
  <c r="AA387" i="26"/>
  <c r="AB59" i="26"/>
  <c r="AB82" i="26" s="1"/>
  <c r="AB94" i="26" s="1"/>
  <c r="AB117" i="26" s="1"/>
  <c r="AC38" i="26"/>
  <c r="AB215" i="26"/>
  <c r="AB253" i="26" s="1"/>
  <c r="AB274" i="26" s="1"/>
  <c r="AB309" i="26" s="1"/>
  <c r="AB159" i="26"/>
  <c r="AB209" i="26" s="1"/>
  <c r="AB71" i="26"/>
  <c r="AB106" i="26" s="1"/>
  <c r="AB130" i="26" s="1"/>
  <c r="AC29" i="26"/>
  <c r="AA470" i="25"/>
  <c r="AA424" i="25"/>
  <c r="AA393" i="25"/>
  <c r="AA308" i="25"/>
  <c r="AA469" i="25"/>
  <c r="AA423" i="25"/>
  <c r="AA392" i="25"/>
  <c r="AC154" i="25"/>
  <c r="AD24" i="25"/>
  <c r="AF462" i="25"/>
  <c r="AF450" i="25" s="1"/>
  <c r="AG463" i="25"/>
  <c r="AB208" i="25"/>
  <c r="AA238" i="25"/>
  <c r="AA59" i="25"/>
  <c r="AA82" i="25" s="1"/>
  <c r="AA94" i="25" s="1"/>
  <c r="AA117" i="25" s="1"/>
  <c r="AB38" i="25"/>
  <c r="AB172" i="25"/>
  <c r="AB63" i="25"/>
  <c r="AC42" i="25"/>
  <c r="AE165" i="25"/>
  <c r="AF35" i="25"/>
  <c r="AA414" i="25"/>
  <c r="AA386" i="25"/>
  <c r="AA471" i="25"/>
  <c r="AA425" i="25"/>
  <c r="AA394" i="25"/>
  <c r="AA387" i="25"/>
  <c r="AA415" i="25"/>
  <c r="AA60" i="25"/>
  <c r="AA83" i="25" s="1"/>
  <c r="AA95" i="25" s="1"/>
  <c r="AA118" i="25" s="1"/>
  <c r="AB39" i="25"/>
  <c r="AA98" i="25"/>
  <c r="AA62" i="25"/>
  <c r="AA61" i="25" s="1"/>
  <c r="AA78" i="25" s="1"/>
  <c r="AE174" i="25"/>
  <c r="AE224" i="25" s="1"/>
  <c r="AE86" i="25"/>
  <c r="AF43" i="25"/>
  <c r="AA246" i="25"/>
  <c r="AA207" i="25"/>
  <c r="AA206" i="25" s="1"/>
  <c r="AA129" i="25"/>
  <c r="AA128" i="25" s="1"/>
  <c r="AA127" i="25" s="1"/>
  <c r="AA104" i="25"/>
  <c r="AA103" i="25" s="1"/>
  <c r="AC186" i="25"/>
  <c r="AD52" i="25"/>
  <c r="AC160" i="25"/>
  <c r="AC88" i="25"/>
  <c r="AD30" i="25"/>
  <c r="Z269" i="25"/>
  <c r="Z245" i="25"/>
  <c r="Z244" i="25" s="1"/>
  <c r="AB149" i="25"/>
  <c r="AB85" i="25"/>
  <c r="AB84" i="25" s="1"/>
  <c r="AC22" i="25"/>
  <c r="AB64" i="25"/>
  <c r="AB99" i="25" s="1"/>
  <c r="AB122" i="25" s="1"/>
  <c r="AA473" i="25"/>
  <c r="AA427" i="25"/>
  <c r="AA396" i="25"/>
  <c r="AB184" i="25"/>
  <c r="AB182" i="25" s="1"/>
  <c r="AB181" i="25" s="1"/>
  <c r="AC50" i="25"/>
  <c r="AA171" i="25"/>
  <c r="AA170" i="25" s="1"/>
  <c r="AB180" i="25"/>
  <c r="AB205" i="25" s="1"/>
  <c r="AB243" i="25" s="1"/>
  <c r="AB266" i="25" s="1"/>
  <c r="AB300" i="25" s="1"/>
  <c r="AB67" i="25"/>
  <c r="AB102" i="25" s="1"/>
  <c r="AB125" i="25" s="1"/>
  <c r="AC46" i="25"/>
  <c r="X468" i="25"/>
  <c r="X467" i="25" s="1"/>
  <c r="X485" i="25" s="1"/>
  <c r="X422" i="25"/>
  <c r="X421" i="25" s="1"/>
  <c r="X420" i="25" s="1"/>
  <c r="X303" i="25"/>
  <c r="X302" i="25" s="1"/>
  <c r="X391" i="25"/>
  <c r="X390" i="25" s="1"/>
  <c r="X389" i="25" s="1"/>
  <c r="Y254" i="25"/>
  <c r="AB188" i="25"/>
  <c r="AB213" i="25" s="1"/>
  <c r="AB251" i="25" s="1"/>
  <c r="AB272" i="25" s="1"/>
  <c r="AB307" i="25" s="1"/>
  <c r="AC54" i="25"/>
  <c r="AB187" i="25"/>
  <c r="AB212" i="25" s="1"/>
  <c r="AB250" i="25" s="1"/>
  <c r="AB271" i="25" s="1"/>
  <c r="AB306" i="25" s="1"/>
  <c r="AC53" i="25"/>
  <c r="AB185" i="25"/>
  <c r="AB229" i="25" s="1"/>
  <c r="AB89" i="25"/>
  <c r="AB87" i="25" s="1"/>
  <c r="AC51" i="25"/>
  <c r="Z413" i="25"/>
  <c r="Z385" i="25"/>
  <c r="AA90" i="25"/>
  <c r="Z472" i="25"/>
  <c r="Z426" i="25"/>
  <c r="Z395" i="25"/>
  <c r="AA182" i="25"/>
  <c r="AA181" i="25" s="1"/>
  <c r="Z97" i="25"/>
  <c r="Z96" i="25" s="1"/>
  <c r="Z113" i="25" s="1"/>
  <c r="Z121" i="25"/>
  <c r="Z120" i="25" s="1"/>
  <c r="Z119" i="25" s="1"/>
  <c r="Z137" i="25" s="1"/>
  <c r="Y296" i="25"/>
  <c r="Y261" i="25"/>
  <c r="Y260" i="25" s="1"/>
  <c r="AA194" i="25"/>
  <c r="AA220" i="25" s="1"/>
  <c r="AA234" i="25" s="1"/>
  <c r="AA258" i="25" s="1"/>
  <c r="AA292" i="25" s="1"/>
  <c r="AA380" i="25" s="1"/>
  <c r="AA408" i="25" s="1"/>
  <c r="AA448" i="25" s="1"/>
  <c r="AB168" i="25"/>
  <c r="AB228" i="25"/>
  <c r="AB227" i="25" s="1"/>
  <c r="AB248" i="25" s="1"/>
  <c r="AB210" i="25"/>
  <c r="AB161" i="25"/>
  <c r="AB211" i="25" s="1"/>
  <c r="AB249" i="25" s="1"/>
  <c r="AB73" i="25"/>
  <c r="AB108" i="25" s="1"/>
  <c r="AC31" i="25"/>
  <c r="AA223" i="25"/>
  <c r="AA222" i="25" s="1"/>
  <c r="AA230" i="25" s="1"/>
  <c r="AA200" i="25"/>
  <c r="AA239" i="25" s="1"/>
  <c r="AA263" i="25" s="1"/>
  <c r="AA297" i="25" s="1"/>
  <c r="W321" i="25"/>
  <c r="Z262" i="25"/>
  <c r="Z237" i="25"/>
  <c r="Z236" i="25" s="1"/>
  <c r="Z254" i="25" s="1"/>
  <c r="Z469" i="25"/>
  <c r="Z423" i="25"/>
  <c r="Z392" i="25"/>
  <c r="AB179" i="25"/>
  <c r="AB204" i="25" s="1"/>
  <c r="AB242" i="25" s="1"/>
  <c r="AB265" i="25" s="1"/>
  <c r="AB299" i="25" s="1"/>
  <c r="AB66" i="25"/>
  <c r="AB101" i="25" s="1"/>
  <c r="AB124" i="25" s="1"/>
  <c r="AC45" i="25"/>
  <c r="AC158" i="25"/>
  <c r="AC70" i="25"/>
  <c r="AD28" i="25"/>
  <c r="AB189" i="25"/>
  <c r="AB214" i="25" s="1"/>
  <c r="AB252" i="25" s="1"/>
  <c r="AB273" i="25" s="1"/>
  <c r="AC55" i="25"/>
  <c r="AB153" i="25"/>
  <c r="AC23" i="25"/>
  <c r="AC147" i="25"/>
  <c r="AC20" i="25"/>
  <c r="AC19" i="25" s="1"/>
  <c r="AD21" i="25"/>
  <c r="W404" i="25"/>
  <c r="AC190" i="25"/>
  <c r="AC215" i="25" s="1"/>
  <c r="AC253" i="25" s="1"/>
  <c r="AC274" i="25" s="1"/>
  <c r="AD56" i="25"/>
  <c r="AC77" i="25"/>
  <c r="AC112" i="25" s="1"/>
  <c r="AC134" i="25" s="1"/>
  <c r="AC162" i="25"/>
  <c r="AC74" i="25"/>
  <c r="AC109" i="25" s="1"/>
  <c r="AC131" i="25" s="1"/>
  <c r="AD32" i="25"/>
  <c r="Z415" i="25"/>
  <c r="Z387" i="25"/>
  <c r="X254" i="25"/>
  <c r="AB27" i="25"/>
  <c r="AB26" i="25" s="1"/>
  <c r="AC163" i="25"/>
  <c r="AC75" i="25"/>
  <c r="AC110" i="25" s="1"/>
  <c r="AC132" i="25" s="1"/>
  <c r="AD33" i="25"/>
  <c r="AA36" i="25"/>
  <c r="AA203" i="25"/>
  <c r="AA241" i="25" s="1"/>
  <c r="AA264" i="25" s="1"/>
  <c r="AA298" i="25" s="1"/>
  <c r="AA195" i="25"/>
  <c r="AA221" i="25" s="1"/>
  <c r="AA235" i="25" s="1"/>
  <c r="AA259" i="25" s="1"/>
  <c r="AA293" i="25" s="1"/>
  <c r="AA381" i="25" s="1"/>
  <c r="AA409" i="25" s="1"/>
  <c r="AA449" i="25" s="1"/>
  <c r="AB169" i="25"/>
  <c r="AB20" i="25"/>
  <c r="AB19" i="25" s="1"/>
  <c r="AB36" i="25" s="1"/>
  <c r="W440" i="25"/>
  <c r="AB309" i="25"/>
  <c r="AC164" i="25"/>
  <c r="AC76" i="25"/>
  <c r="AC111" i="25" s="1"/>
  <c r="AC133" i="25" s="1"/>
  <c r="AD34" i="25"/>
  <c r="AC159" i="25"/>
  <c r="AC71" i="25"/>
  <c r="AD29" i="25"/>
  <c r="AC183" i="25"/>
  <c r="AC48" i="25"/>
  <c r="AC47" i="25" s="1"/>
  <c r="AD49" i="25"/>
  <c r="AB74" i="25"/>
  <c r="AB109" i="25" s="1"/>
  <c r="AB131" i="25" s="1"/>
  <c r="Y304" i="25"/>
  <c r="Y268" i="25"/>
  <c r="Y267" i="25" s="1"/>
  <c r="X296" i="25"/>
  <c r="X261" i="25"/>
  <c r="X260" i="25" s="1"/>
  <c r="X286" i="25" s="1"/>
  <c r="AB105" i="25"/>
  <c r="AB75" i="25"/>
  <c r="AB110" i="25" s="1"/>
  <c r="AB132" i="25" s="1"/>
  <c r="AA146" i="25"/>
  <c r="AA145" i="25" s="1"/>
  <c r="AA166" i="25" s="1"/>
  <c r="AC155" i="25"/>
  <c r="AD25" i="25"/>
  <c r="AB178" i="25"/>
  <c r="AB65" i="25"/>
  <c r="AB100" i="25" s="1"/>
  <c r="AB123" i="25" s="1"/>
  <c r="AC44" i="25"/>
  <c r="AB40" i="25"/>
  <c r="AB57" i="25" s="1"/>
  <c r="AC41" i="25"/>
  <c r="AB198" i="25"/>
  <c r="T442" i="25"/>
  <c r="U441" i="25"/>
  <c r="AB76" i="25"/>
  <c r="AB111" i="25" s="1"/>
  <c r="AB133" i="25" s="1"/>
  <c r="AB71" i="25"/>
  <c r="AB106" i="25" s="1"/>
  <c r="AB130" i="25" s="1"/>
  <c r="AA40" i="24"/>
  <c r="AA57" i="24" s="1"/>
  <c r="AB41" i="24"/>
  <c r="AB470" i="24"/>
  <c r="AB424" i="24"/>
  <c r="AB393" i="24"/>
  <c r="AB228" i="24"/>
  <c r="AA90" i="24"/>
  <c r="AB178" i="24"/>
  <c r="AC44" i="24"/>
  <c r="AB65" i="24"/>
  <c r="AB100" i="24" s="1"/>
  <c r="AB123" i="24" s="1"/>
  <c r="AB198" i="24"/>
  <c r="Y304" i="24"/>
  <c r="Y268" i="24"/>
  <c r="Y267" i="24" s="1"/>
  <c r="AA308" i="24"/>
  <c r="AA194" i="24"/>
  <c r="AA220" i="24" s="1"/>
  <c r="AA234" i="24" s="1"/>
  <c r="AA258" i="24" s="1"/>
  <c r="AA292" i="24" s="1"/>
  <c r="AA380" i="24" s="1"/>
  <c r="AA408" i="24" s="1"/>
  <c r="AA448" i="24" s="1"/>
  <c r="AB168" i="24"/>
  <c r="AA223" i="24"/>
  <c r="AA222" i="24" s="1"/>
  <c r="AA200" i="24"/>
  <c r="AA239" i="24" s="1"/>
  <c r="AA263" i="24" s="1"/>
  <c r="AA297" i="24" s="1"/>
  <c r="AG463" i="24"/>
  <c r="AF462" i="24"/>
  <c r="AF450" i="24" s="1"/>
  <c r="X468" i="24"/>
  <c r="X467" i="24" s="1"/>
  <c r="X485" i="24" s="1"/>
  <c r="X422" i="24"/>
  <c r="X421" i="24" s="1"/>
  <c r="X420" i="24" s="1"/>
  <c r="X391" i="24"/>
  <c r="X390" i="24" s="1"/>
  <c r="X389" i="24" s="1"/>
  <c r="X303" i="24"/>
  <c r="X302" i="24" s="1"/>
  <c r="AB180" i="24"/>
  <c r="AC46" i="24"/>
  <c r="AB67" i="24"/>
  <c r="AB102" i="24" s="1"/>
  <c r="AB125" i="24" s="1"/>
  <c r="AA238" i="24"/>
  <c r="AB208" i="24"/>
  <c r="AC172" i="24"/>
  <c r="AC63" i="24"/>
  <c r="AD42" i="24"/>
  <c r="AA60" i="24"/>
  <c r="AA83" i="24" s="1"/>
  <c r="AA95" i="24" s="1"/>
  <c r="AA118" i="24" s="1"/>
  <c r="AB39" i="24"/>
  <c r="AA470" i="24"/>
  <c r="AA424" i="24"/>
  <c r="AA393" i="24"/>
  <c r="AB184" i="24"/>
  <c r="AB182" i="24" s="1"/>
  <c r="AC50" i="24"/>
  <c r="AB48" i="24"/>
  <c r="AB47" i="24" s="1"/>
  <c r="Z207" i="24"/>
  <c r="Z206" i="24" s="1"/>
  <c r="AC163" i="24"/>
  <c r="AC213" i="24" s="1"/>
  <c r="AC251" i="24" s="1"/>
  <c r="AC272" i="24" s="1"/>
  <c r="AC307" i="24" s="1"/>
  <c r="AC75" i="24"/>
  <c r="AC110" i="24" s="1"/>
  <c r="AC132" i="24" s="1"/>
  <c r="AD33" i="24"/>
  <c r="T442" i="24"/>
  <c r="U441" i="24"/>
  <c r="AA246" i="24"/>
  <c r="AA62" i="24"/>
  <c r="AA61" i="24" s="1"/>
  <c r="AA78" i="24" s="1"/>
  <c r="X412" i="24"/>
  <c r="X411" i="24" s="1"/>
  <c r="X410" i="24" s="1"/>
  <c r="X440" i="24" s="1"/>
  <c r="X384" i="24"/>
  <c r="X383" i="24" s="1"/>
  <c r="X382" i="24" s="1"/>
  <c r="X404" i="24" s="1"/>
  <c r="X295" i="24"/>
  <c r="X294" i="24" s="1"/>
  <c r="X321" i="24" s="1"/>
  <c r="AB98" i="24"/>
  <c r="AB62" i="24"/>
  <c r="AB61" i="24" s="1"/>
  <c r="AF188" i="24"/>
  <c r="AG54" i="24"/>
  <c r="AB190" i="24"/>
  <c r="AC56" i="24"/>
  <c r="Z137" i="24"/>
  <c r="AA182" i="24"/>
  <c r="AA181" i="24" s="1"/>
  <c r="AA191" i="24" s="1"/>
  <c r="Z269" i="24"/>
  <c r="Z245" i="24"/>
  <c r="Z244" i="24" s="1"/>
  <c r="Z415" i="24"/>
  <c r="Z387" i="24"/>
  <c r="AB186" i="24"/>
  <c r="AC52" i="24"/>
  <c r="AA129" i="24"/>
  <c r="AA128" i="24" s="1"/>
  <c r="AA127" i="24" s="1"/>
  <c r="AA104" i="24"/>
  <c r="AA103" i="24" s="1"/>
  <c r="AD183" i="24"/>
  <c r="AE49" i="24"/>
  <c r="AA97" i="24"/>
  <c r="AA96" i="24" s="1"/>
  <c r="AA113" i="24" s="1"/>
  <c r="AA121" i="24"/>
  <c r="AA120" i="24" s="1"/>
  <c r="AA119" i="24" s="1"/>
  <c r="Z104" i="24"/>
  <c r="Z103" i="24" s="1"/>
  <c r="Z113" i="24" s="1"/>
  <c r="AA227" i="24"/>
  <c r="AA248" i="24" s="1"/>
  <c r="AB171" i="24"/>
  <c r="AC165" i="24"/>
  <c r="AD35" i="24"/>
  <c r="AB189" i="24"/>
  <c r="AC55" i="24"/>
  <c r="AB307" i="24"/>
  <c r="AB153" i="24"/>
  <c r="AB203" i="24" s="1"/>
  <c r="AB241" i="24" s="1"/>
  <c r="AB264" i="24" s="1"/>
  <c r="AB298" i="24" s="1"/>
  <c r="AC23" i="24"/>
  <c r="Z472" i="24"/>
  <c r="Z426" i="24"/>
  <c r="Z395" i="24"/>
  <c r="AB155" i="24"/>
  <c r="AB205" i="24" s="1"/>
  <c r="AB243" i="24" s="1"/>
  <c r="AB266" i="24" s="1"/>
  <c r="AB300" i="24" s="1"/>
  <c r="AC25" i="24"/>
  <c r="Z216" i="24"/>
  <c r="Z128" i="24"/>
  <c r="Z127" i="24" s="1"/>
  <c r="AA210" i="24"/>
  <c r="AB77" i="24"/>
  <c r="AB112" i="24" s="1"/>
  <c r="AB134" i="24" s="1"/>
  <c r="AA36" i="24"/>
  <c r="AD38" i="24"/>
  <c r="AC59" i="24"/>
  <c r="AC82" i="24" s="1"/>
  <c r="AC94" i="24" s="1"/>
  <c r="AC117" i="24" s="1"/>
  <c r="AC160" i="24"/>
  <c r="AC88" i="24"/>
  <c r="AD30" i="24"/>
  <c r="AB161" i="24"/>
  <c r="AB211" i="24" s="1"/>
  <c r="AB249" i="24" s="1"/>
  <c r="AB73" i="24"/>
  <c r="AB108" i="24" s="1"/>
  <c r="AC31" i="24"/>
  <c r="Y254" i="24"/>
  <c r="AC164" i="24"/>
  <c r="AD34" i="24"/>
  <c r="AA203" i="24"/>
  <c r="AA241" i="24" s="1"/>
  <c r="AA264" i="24" s="1"/>
  <c r="AA298" i="24" s="1"/>
  <c r="AB105" i="24"/>
  <c r="AA415" i="24"/>
  <c r="AA387" i="24"/>
  <c r="Z262" i="24"/>
  <c r="Z237" i="24"/>
  <c r="Z236" i="24" s="1"/>
  <c r="Z254" i="24" s="1"/>
  <c r="Z305" i="24"/>
  <c r="AB215" i="24"/>
  <c r="AB253" i="24" s="1"/>
  <c r="AB274" i="24" s="1"/>
  <c r="AB309" i="24" s="1"/>
  <c r="AC159" i="24"/>
  <c r="AC71" i="24"/>
  <c r="AD29" i="24"/>
  <c r="AB185" i="24"/>
  <c r="AB229" i="24" s="1"/>
  <c r="AB89" i="24"/>
  <c r="AC51" i="24"/>
  <c r="Z413" i="24"/>
  <c r="Z385" i="24"/>
  <c r="AB72" i="24"/>
  <c r="AB107" i="24" s="1"/>
  <c r="AA211" i="24"/>
  <c r="AA249" i="24" s="1"/>
  <c r="Y296" i="24"/>
  <c r="Y261" i="24"/>
  <c r="Y260" i="24" s="1"/>
  <c r="Y286" i="24" s="1"/>
  <c r="AC154" i="24"/>
  <c r="AC204" i="24" s="1"/>
  <c r="AC242" i="24" s="1"/>
  <c r="AC265" i="24" s="1"/>
  <c r="AC299" i="24" s="1"/>
  <c r="AD24" i="24"/>
  <c r="AB76" i="24"/>
  <c r="AB111" i="24" s="1"/>
  <c r="AB133" i="24" s="1"/>
  <c r="AA195" i="24"/>
  <c r="AA221" i="24" s="1"/>
  <c r="AA235" i="24" s="1"/>
  <c r="AA259" i="24" s="1"/>
  <c r="AA293" i="24" s="1"/>
  <c r="AA381" i="24" s="1"/>
  <c r="AA409" i="24" s="1"/>
  <c r="AA449" i="24" s="1"/>
  <c r="AB169" i="24"/>
  <c r="AC66" i="24"/>
  <c r="AC101" i="24" s="1"/>
  <c r="AC124" i="24" s="1"/>
  <c r="AC174" i="24"/>
  <c r="AC224" i="24" s="1"/>
  <c r="AC86" i="24"/>
  <c r="AC64" i="24"/>
  <c r="AC99" i="24" s="1"/>
  <c r="AC122" i="24" s="1"/>
  <c r="AD43" i="24"/>
  <c r="AA309" i="24"/>
  <c r="AD187" i="24"/>
  <c r="AE53" i="24"/>
  <c r="AC158" i="24"/>
  <c r="AD28" i="24"/>
  <c r="AC70" i="24"/>
  <c r="AC27" i="24"/>
  <c r="AC26" i="24" s="1"/>
  <c r="AC147" i="24"/>
  <c r="AD21" i="24"/>
  <c r="AB106" i="24"/>
  <c r="AB130" i="24" s="1"/>
  <c r="AC162" i="24"/>
  <c r="AC212" i="24" s="1"/>
  <c r="AC250" i="24" s="1"/>
  <c r="AC271" i="24" s="1"/>
  <c r="AD32" i="24"/>
  <c r="AC74" i="24"/>
  <c r="AC109" i="24" s="1"/>
  <c r="AC131" i="24" s="1"/>
  <c r="AB87" i="24"/>
  <c r="AB149" i="24"/>
  <c r="AB146" i="24" s="1"/>
  <c r="AB145" i="24" s="1"/>
  <c r="AB85" i="24"/>
  <c r="AB84" i="24" s="1"/>
  <c r="AC22" i="24"/>
  <c r="AB299" i="24"/>
  <c r="AB214" i="24"/>
  <c r="AB252" i="24" s="1"/>
  <c r="AB273" i="24" s="1"/>
  <c r="AD179" i="24"/>
  <c r="AE45" i="24"/>
  <c r="AD66" i="24"/>
  <c r="AD101" i="24" s="1"/>
  <c r="AD124" i="24" s="1"/>
  <c r="M17" i="36"/>
  <c r="M10" i="36"/>
  <c r="R427" i="43"/>
  <c r="R473" i="43"/>
  <c r="Q415" i="43"/>
  <c r="M16" i="36"/>
  <c r="L55" i="36"/>
  <c r="M19" i="36"/>
  <c r="L58" i="36"/>
  <c r="R306" i="43"/>
  <c r="R470" i="43" s="1"/>
  <c r="R307" i="43"/>
  <c r="R394" i="43" s="1"/>
  <c r="S309" i="43"/>
  <c r="Q393" i="43"/>
  <c r="Q424" i="43"/>
  <c r="P99" i="43"/>
  <c r="P62" i="43"/>
  <c r="P61" i="43" s="1"/>
  <c r="P78" i="43" s="1"/>
  <c r="O122" i="43"/>
  <c r="O120" i="43" s="1"/>
  <c r="O119" i="43" s="1"/>
  <c r="O137" i="43" s="1"/>
  <c r="O97" i="43"/>
  <c r="O96" i="43" s="1"/>
  <c r="O113" i="43" s="1"/>
  <c r="Q64" i="43"/>
  <c r="Q149" i="43"/>
  <c r="Q200" i="43" s="1"/>
  <c r="Q85" i="43"/>
  <c r="Q84" i="43" s="1"/>
  <c r="Q90" i="43" s="1"/>
  <c r="R22" i="43"/>
  <c r="Q20" i="43"/>
  <c r="Q19" i="43" s="1"/>
  <c r="Q36" i="43" s="1"/>
  <c r="S147" i="43"/>
  <c r="N9" i="36" s="1"/>
  <c r="T21" i="43"/>
  <c r="Q472" i="43"/>
  <c r="Q426" i="43"/>
  <c r="Q395" i="43"/>
  <c r="Q269" i="43"/>
  <c r="U186" i="43"/>
  <c r="V52" i="43"/>
  <c r="S208" i="43"/>
  <c r="S172" i="43"/>
  <c r="N6" i="36" s="1"/>
  <c r="S63" i="43"/>
  <c r="T42" i="43"/>
  <c r="S204" i="43"/>
  <c r="S242" i="43" s="1"/>
  <c r="S265" i="43" s="1"/>
  <c r="S299" i="43" s="1"/>
  <c r="U190" i="43"/>
  <c r="V56" i="43"/>
  <c r="R198" i="43"/>
  <c r="W462" i="43"/>
  <c r="W450" i="43" s="1"/>
  <c r="X463" i="43"/>
  <c r="Q121" i="43"/>
  <c r="R98" i="43"/>
  <c r="S155" i="43"/>
  <c r="S205" i="43" s="1"/>
  <c r="S243" i="43" s="1"/>
  <c r="S266" i="43" s="1"/>
  <c r="T25" i="43"/>
  <c r="S67" i="43"/>
  <c r="S102" i="43" s="1"/>
  <c r="S125" i="43" s="1"/>
  <c r="T153" i="43"/>
  <c r="U23" i="43"/>
  <c r="T183" i="43"/>
  <c r="U49" i="43"/>
  <c r="P262" i="43"/>
  <c r="R246" i="43"/>
  <c r="S189" i="43"/>
  <c r="S214" i="43" s="1"/>
  <c r="S252" i="43" s="1"/>
  <c r="S273" i="43" s="1"/>
  <c r="T55" i="43"/>
  <c r="S76" i="43"/>
  <c r="S111" i="43" s="1"/>
  <c r="S133" i="43" s="1"/>
  <c r="T161" i="43"/>
  <c r="T211" i="43" s="1"/>
  <c r="T249" i="43" s="1"/>
  <c r="T73" i="43"/>
  <c r="T108" i="43" s="1"/>
  <c r="U31" i="43"/>
  <c r="T88" i="43"/>
  <c r="U30" i="43"/>
  <c r="S89" i="43"/>
  <c r="S87" i="43" s="1"/>
  <c r="T51" i="43"/>
  <c r="T72" i="43" s="1"/>
  <c r="T107" i="43" s="1"/>
  <c r="R300" i="43"/>
  <c r="S203" i="43"/>
  <c r="S241" i="43" s="1"/>
  <c r="S264" i="43" s="1"/>
  <c r="S298" i="43" s="1"/>
  <c r="S48" i="43"/>
  <c r="S47" i="43" s="1"/>
  <c r="R308" i="43"/>
  <c r="S59" i="43"/>
  <c r="S82" i="43" s="1"/>
  <c r="S94" i="43" s="1"/>
  <c r="S117" i="43" s="1"/>
  <c r="T38" i="43"/>
  <c r="T178" i="43"/>
  <c r="U44" i="43"/>
  <c r="T65" i="43"/>
  <c r="T100" i="43" s="1"/>
  <c r="T123" i="43" s="1"/>
  <c r="P304" i="43"/>
  <c r="N412" i="43"/>
  <c r="N384" i="43"/>
  <c r="O468" i="43"/>
  <c r="O422" i="43"/>
  <c r="O391" i="43"/>
  <c r="T162" i="43"/>
  <c r="U32" i="43"/>
  <c r="S195" i="43"/>
  <c r="S221" i="43" s="1"/>
  <c r="S235" i="43" s="1"/>
  <c r="S259" i="43" s="1"/>
  <c r="S293" i="43" s="1"/>
  <c r="S381" i="43" s="1"/>
  <c r="S409" i="43" s="1"/>
  <c r="S449" i="43" s="1"/>
  <c r="T169" i="43"/>
  <c r="Q471" i="43"/>
  <c r="Q425" i="43"/>
  <c r="Q394" i="43"/>
  <c r="S71" i="43"/>
  <c r="S106" i="43" s="1"/>
  <c r="S130" i="43" s="1"/>
  <c r="T29" i="43"/>
  <c r="S41" i="43"/>
  <c r="R40" i="43"/>
  <c r="R57" i="43" s="1"/>
  <c r="Q238" i="43"/>
  <c r="U188" i="43"/>
  <c r="V54" i="43"/>
  <c r="U50" i="43"/>
  <c r="O296" i="43"/>
  <c r="R69" i="43"/>
  <c r="R68" i="43" s="1"/>
  <c r="R106" i="43"/>
  <c r="R130" i="43" s="1"/>
  <c r="S163" i="43"/>
  <c r="S213" i="43" s="1"/>
  <c r="S251" i="43" s="1"/>
  <c r="S272" i="43" s="1"/>
  <c r="S75" i="43"/>
  <c r="S110" i="43" s="1"/>
  <c r="S132" i="43" s="1"/>
  <c r="T33" i="43"/>
  <c r="T27" i="43" s="1"/>
  <c r="T26" i="43" s="1"/>
  <c r="U164" i="43"/>
  <c r="V34" i="43"/>
  <c r="T158" i="43"/>
  <c r="T70" i="43"/>
  <c r="U28" i="43"/>
  <c r="T165" i="43"/>
  <c r="T215" i="43" s="1"/>
  <c r="T253" i="43" s="1"/>
  <c r="T274" i="43" s="1"/>
  <c r="T77" i="43"/>
  <c r="T112" i="43" s="1"/>
  <c r="T134" i="43" s="1"/>
  <c r="U35" i="43"/>
  <c r="Q128" i="43"/>
  <c r="Q127" i="43" s="1"/>
  <c r="S194" i="43"/>
  <c r="S220" i="43" s="1"/>
  <c r="S234" i="43" s="1"/>
  <c r="S258" i="43" s="1"/>
  <c r="S292" i="43" s="1"/>
  <c r="S380" i="43" s="1"/>
  <c r="S408" i="43" s="1"/>
  <c r="S448" i="43" s="1"/>
  <c r="T168" i="43"/>
  <c r="T179" i="43"/>
  <c r="U45" i="43"/>
  <c r="T66" i="43"/>
  <c r="T101" i="43" s="1"/>
  <c r="T124" i="43" s="1"/>
  <c r="R104" i="43"/>
  <c r="R103" i="43" s="1"/>
  <c r="R129" i="43"/>
  <c r="R128" i="43" s="1"/>
  <c r="R127" i="43" s="1"/>
  <c r="S27" i="43"/>
  <c r="S26" i="43" s="1"/>
  <c r="R414" i="43"/>
  <c r="R386" i="43"/>
  <c r="Q104" i="43"/>
  <c r="Q103" i="43" s="1"/>
  <c r="U180" i="43"/>
  <c r="V46" i="43"/>
  <c r="S187" i="43"/>
  <c r="S212" i="43" s="1"/>
  <c r="S250" i="43" s="1"/>
  <c r="S271" i="43" s="1"/>
  <c r="S306" i="43" s="1"/>
  <c r="T53" i="43"/>
  <c r="T74" i="43" s="1"/>
  <c r="T109" i="43" s="1"/>
  <c r="T131" i="43" s="1"/>
  <c r="R471" i="43"/>
  <c r="R425" i="43"/>
  <c r="S105" i="43"/>
  <c r="S473" i="43"/>
  <c r="S427" i="43"/>
  <c r="S396" i="43"/>
  <c r="T154" i="43"/>
  <c r="T204" i="43" s="1"/>
  <c r="T242" i="43" s="1"/>
  <c r="T265" i="43" s="1"/>
  <c r="U24" i="43"/>
  <c r="U39" i="43"/>
  <c r="T60" i="43"/>
  <c r="T83" i="43" s="1"/>
  <c r="T95" i="43" s="1"/>
  <c r="T118" i="43" s="1"/>
  <c r="T174" i="43"/>
  <c r="T86" i="43"/>
  <c r="U43" i="43"/>
  <c r="K85" i="40"/>
  <c r="K86" i="40" s="1"/>
  <c r="K88" i="40"/>
  <c r="Q83" i="40"/>
  <c r="F83" i="40"/>
  <c r="F79" i="40" s="1"/>
  <c r="W321" i="26" l="1"/>
  <c r="AB415" i="35"/>
  <c r="AB387" i="35"/>
  <c r="AA414" i="35"/>
  <c r="AA386" i="35"/>
  <c r="AD172" i="35"/>
  <c r="AE42" i="35"/>
  <c r="Y304" i="35"/>
  <c r="Y268" i="35"/>
  <c r="Y267" i="35" s="1"/>
  <c r="AA166" i="35"/>
  <c r="Y296" i="35"/>
  <c r="Y261" i="35"/>
  <c r="Y260" i="35" s="1"/>
  <c r="Y286" i="35" s="1"/>
  <c r="Z268" i="35"/>
  <c r="Z267" i="35" s="1"/>
  <c r="Z304" i="35"/>
  <c r="AD228" i="35"/>
  <c r="AC184" i="35"/>
  <c r="AD50" i="35"/>
  <c r="AD38" i="35"/>
  <c r="AC59" i="35"/>
  <c r="AC82" i="35" s="1"/>
  <c r="AC94" i="35" s="1"/>
  <c r="AC117" i="35" s="1"/>
  <c r="X412" i="35"/>
  <c r="X411" i="35" s="1"/>
  <c r="X410" i="35" s="1"/>
  <c r="X440" i="35" s="1"/>
  <c r="X384" i="35"/>
  <c r="X383" i="35" s="1"/>
  <c r="X382" i="35" s="1"/>
  <c r="X404" i="35" s="1"/>
  <c r="X295" i="35"/>
  <c r="X294" i="35" s="1"/>
  <c r="X321" i="35" s="1"/>
  <c r="AB229" i="35"/>
  <c r="AB227" i="35" s="1"/>
  <c r="AB248" i="35" s="1"/>
  <c r="AB210" i="35"/>
  <c r="AB129" i="35"/>
  <c r="AC189" i="35"/>
  <c r="AC214" i="35" s="1"/>
  <c r="AC252" i="35" s="1"/>
  <c r="AC273" i="35" s="1"/>
  <c r="AD55" i="35"/>
  <c r="AC76" i="35"/>
  <c r="AC111" i="35" s="1"/>
  <c r="AC133" i="35" s="1"/>
  <c r="AC98" i="35"/>
  <c r="AB473" i="35"/>
  <c r="AB427" i="35"/>
  <c r="AB396" i="35"/>
  <c r="AE41" i="35"/>
  <c r="AA238" i="35"/>
  <c r="AA197" i="35"/>
  <c r="AA196" i="35" s="1"/>
  <c r="AB247" i="35"/>
  <c r="AB270" i="35" s="1"/>
  <c r="AC147" i="35"/>
  <c r="AC20" i="35"/>
  <c r="AC19" i="35" s="1"/>
  <c r="AC36" i="35" s="1"/>
  <c r="AD21" i="35"/>
  <c r="AD63" i="35" s="1"/>
  <c r="AC149" i="35"/>
  <c r="AC85" i="35"/>
  <c r="AD22" i="35"/>
  <c r="AD159" i="35"/>
  <c r="AD71" i="35"/>
  <c r="AE29" i="35"/>
  <c r="AB60" i="35"/>
  <c r="AB83" i="35" s="1"/>
  <c r="AB95" i="35" s="1"/>
  <c r="AB118" i="35" s="1"/>
  <c r="AC39" i="35"/>
  <c r="AB61" i="35"/>
  <c r="AB78" i="35" s="1"/>
  <c r="AB308" i="35"/>
  <c r="AA121" i="35"/>
  <c r="AA120" i="35" s="1"/>
  <c r="AA119" i="35" s="1"/>
  <c r="AA97" i="35"/>
  <c r="AA96" i="35" s="1"/>
  <c r="AC161" i="35"/>
  <c r="AC73" i="35"/>
  <c r="AC108" i="35" s="1"/>
  <c r="AD31" i="35"/>
  <c r="Z137" i="35"/>
  <c r="AB36" i="35"/>
  <c r="AB90" i="35"/>
  <c r="AC190" i="35"/>
  <c r="AD56" i="35"/>
  <c r="AC209" i="35"/>
  <c r="AB97" i="35"/>
  <c r="AB96" i="35" s="1"/>
  <c r="AB121" i="35"/>
  <c r="AB120" i="35" s="1"/>
  <c r="AB119" i="35" s="1"/>
  <c r="AC187" i="35"/>
  <c r="AC212" i="35" s="1"/>
  <c r="AC250" i="35" s="1"/>
  <c r="AC271" i="35" s="1"/>
  <c r="AD53" i="35"/>
  <c r="AC74" i="35"/>
  <c r="AC109" i="35" s="1"/>
  <c r="AC131" i="35" s="1"/>
  <c r="AC26" i="35"/>
  <c r="AA207" i="35"/>
  <c r="AA206" i="35" s="1"/>
  <c r="AA246" i="35"/>
  <c r="AE164" i="35"/>
  <c r="AF34" i="35"/>
  <c r="AB211" i="35"/>
  <c r="AB249" i="35" s="1"/>
  <c r="Z113" i="35"/>
  <c r="AB194" i="35"/>
  <c r="AB220" i="35" s="1"/>
  <c r="AB234" i="35" s="1"/>
  <c r="AB258" i="35" s="1"/>
  <c r="AB292" i="35" s="1"/>
  <c r="AB380" i="35" s="1"/>
  <c r="AB408" i="35" s="1"/>
  <c r="AB448" i="35" s="1"/>
  <c r="AC168" i="35"/>
  <c r="AC163" i="35"/>
  <c r="AD33" i="35"/>
  <c r="AC75" i="35"/>
  <c r="AC110" i="35" s="1"/>
  <c r="AC132" i="35" s="1"/>
  <c r="AC183" i="35"/>
  <c r="AC48" i="35"/>
  <c r="AC47" i="35" s="1"/>
  <c r="AC57" i="35" s="1"/>
  <c r="AD49" i="35"/>
  <c r="AB146" i="35"/>
  <c r="AB145" i="35" s="1"/>
  <c r="AB166" i="35" s="1"/>
  <c r="AB198" i="35"/>
  <c r="AB223" i="35"/>
  <c r="AB222" i="35" s="1"/>
  <c r="AB230" i="35" s="1"/>
  <c r="AB200" i="35"/>
  <c r="AB239" i="35" s="1"/>
  <c r="AB263" i="35" s="1"/>
  <c r="AB297" i="35" s="1"/>
  <c r="AC154" i="35"/>
  <c r="AD24" i="35"/>
  <c r="AB470" i="35"/>
  <c r="AB424" i="35"/>
  <c r="AB393" i="35"/>
  <c r="AD158" i="35"/>
  <c r="AD70" i="35"/>
  <c r="AE28" i="35"/>
  <c r="AA413" i="35"/>
  <c r="AA385" i="35"/>
  <c r="AB307" i="35"/>
  <c r="AB106" i="35"/>
  <c r="AB130" i="35" s="1"/>
  <c r="Z216" i="35"/>
  <c r="AC153" i="35"/>
  <c r="AC203" i="35" s="1"/>
  <c r="AC241" i="35" s="1"/>
  <c r="AC264" i="35" s="1"/>
  <c r="AD23" i="35"/>
  <c r="AC180" i="35"/>
  <c r="AD46" i="35"/>
  <c r="AC67" i="35"/>
  <c r="AC102" i="35" s="1"/>
  <c r="AC125" i="35" s="1"/>
  <c r="AB246" i="35"/>
  <c r="AB207" i="35"/>
  <c r="AB206" i="35" s="1"/>
  <c r="AA472" i="35"/>
  <c r="AA426" i="35"/>
  <c r="AA395" i="35"/>
  <c r="AB414" i="35"/>
  <c r="AB386" i="35"/>
  <c r="AC105" i="35"/>
  <c r="AC69" i="35"/>
  <c r="AA471" i="35"/>
  <c r="AA425" i="35"/>
  <c r="AA394" i="35"/>
  <c r="Z469" i="35"/>
  <c r="Z423" i="35"/>
  <c r="Z392" i="35"/>
  <c r="AC195" i="35"/>
  <c r="AC221" i="35" s="1"/>
  <c r="AC235" i="35" s="1"/>
  <c r="AC259" i="35" s="1"/>
  <c r="AC293" i="35" s="1"/>
  <c r="AC381" i="35" s="1"/>
  <c r="AC409" i="35" s="1"/>
  <c r="AC449" i="35" s="1"/>
  <c r="AD169" i="35"/>
  <c r="AC188" i="35"/>
  <c r="AD54" i="35"/>
  <c r="AB182" i="35"/>
  <c r="AB181" i="35" s="1"/>
  <c r="Z262" i="35"/>
  <c r="Z237" i="35"/>
  <c r="Z236" i="35" s="1"/>
  <c r="Z254" i="35" s="1"/>
  <c r="AB203" i="35"/>
  <c r="AB241" i="35" s="1"/>
  <c r="AB264" i="35" s="1"/>
  <c r="AB298" i="35" s="1"/>
  <c r="AD155" i="35"/>
  <c r="AE25" i="35"/>
  <c r="AA473" i="35"/>
  <c r="AA427" i="35"/>
  <c r="AA396" i="35"/>
  <c r="AC186" i="35"/>
  <c r="AD52" i="35"/>
  <c r="AC179" i="35"/>
  <c r="AD45" i="35"/>
  <c r="AC66" i="35"/>
  <c r="AC101" i="35" s="1"/>
  <c r="AC124" i="35" s="1"/>
  <c r="AG462" i="35"/>
  <c r="AG450" i="35" s="1"/>
  <c r="AH463" i="35"/>
  <c r="AC208" i="35"/>
  <c r="AC157" i="35"/>
  <c r="AA129" i="35"/>
  <c r="AA128" i="35" s="1"/>
  <c r="AA127" i="35" s="1"/>
  <c r="AA104" i="35"/>
  <c r="AA103" i="35" s="1"/>
  <c r="AE160" i="35"/>
  <c r="AE88" i="35"/>
  <c r="AF30" i="35"/>
  <c r="AC174" i="35"/>
  <c r="AC224" i="35" s="1"/>
  <c r="AC86" i="35"/>
  <c r="AC64" i="35"/>
  <c r="AC99" i="35" s="1"/>
  <c r="AC122" i="35" s="1"/>
  <c r="AD43" i="35"/>
  <c r="AC205" i="35"/>
  <c r="AC243" i="35" s="1"/>
  <c r="AC266" i="35" s="1"/>
  <c r="AC300" i="35" s="1"/>
  <c r="AB170" i="35"/>
  <c r="AC185" i="35"/>
  <c r="AC89" i="35"/>
  <c r="AC87" i="35" s="1"/>
  <c r="AD51" i="35"/>
  <c r="AC72" i="35"/>
  <c r="AC107" i="35" s="1"/>
  <c r="AC165" i="35"/>
  <c r="AC215" i="35" s="1"/>
  <c r="AC253" i="35" s="1"/>
  <c r="AC274" i="35" s="1"/>
  <c r="AC77" i="35"/>
  <c r="AC112" i="35" s="1"/>
  <c r="AC134" i="35" s="1"/>
  <c r="AD35" i="35"/>
  <c r="AC178" i="35"/>
  <c r="AD44" i="35"/>
  <c r="AC65" i="35"/>
  <c r="AC100" i="35" s="1"/>
  <c r="AC123" i="35" s="1"/>
  <c r="AE162" i="35"/>
  <c r="AF32" i="35"/>
  <c r="Y254" i="35"/>
  <c r="AA191" i="35"/>
  <c r="V441" i="35"/>
  <c r="U442" i="35"/>
  <c r="AA247" i="35"/>
  <c r="AA270" i="35" s="1"/>
  <c r="AA305" i="35" s="1"/>
  <c r="AC308" i="34"/>
  <c r="AC413" i="34"/>
  <c r="AC385" i="34"/>
  <c r="AD59" i="34"/>
  <c r="AD82" i="34" s="1"/>
  <c r="AD94" i="34" s="1"/>
  <c r="AD117" i="34" s="1"/>
  <c r="AE38" i="34"/>
  <c r="AB105" i="34"/>
  <c r="AB69" i="34"/>
  <c r="AB68" i="34" s="1"/>
  <c r="X412" i="34"/>
  <c r="X411" i="34" s="1"/>
  <c r="X410" i="34" s="1"/>
  <c r="X384" i="34"/>
  <c r="X383" i="34" s="1"/>
  <c r="X382" i="34" s="1"/>
  <c r="X295" i="34"/>
  <c r="X294" i="34" s="1"/>
  <c r="AA469" i="34"/>
  <c r="AA423" i="34"/>
  <c r="AA392" i="34"/>
  <c r="AB195" i="34"/>
  <c r="AB221" i="34" s="1"/>
  <c r="AB235" i="34" s="1"/>
  <c r="AB259" i="34" s="1"/>
  <c r="AB293" i="34" s="1"/>
  <c r="AB381" i="34" s="1"/>
  <c r="AB409" i="34" s="1"/>
  <c r="AB449" i="34" s="1"/>
  <c r="AC169" i="34"/>
  <c r="AC186" i="34"/>
  <c r="AC211" i="34" s="1"/>
  <c r="AC249" i="34" s="1"/>
  <c r="AD52" i="34"/>
  <c r="AC73" i="34"/>
  <c r="AC108" i="34" s="1"/>
  <c r="AC159" i="34"/>
  <c r="AC209" i="34" s="1"/>
  <c r="AC71" i="34"/>
  <c r="AC106" i="34" s="1"/>
  <c r="AC130" i="34" s="1"/>
  <c r="AD29" i="34"/>
  <c r="AG165" i="34"/>
  <c r="AH35" i="34"/>
  <c r="AB470" i="34"/>
  <c r="AB424" i="34"/>
  <c r="AB393" i="34"/>
  <c r="AB473" i="34"/>
  <c r="AB427" i="34"/>
  <c r="AB396" i="34"/>
  <c r="AB208" i="34"/>
  <c r="AB157" i="34"/>
  <c r="AB156" i="34" s="1"/>
  <c r="AC228" i="34"/>
  <c r="AC227" i="34" s="1"/>
  <c r="AC248" i="34" s="1"/>
  <c r="AC210" i="34"/>
  <c r="AC154" i="34"/>
  <c r="AC204" i="34" s="1"/>
  <c r="AC242" i="34" s="1"/>
  <c r="AC265" i="34" s="1"/>
  <c r="AD24" i="34"/>
  <c r="AD188" i="34"/>
  <c r="AE54" i="34"/>
  <c r="V441" i="34"/>
  <c r="U442" i="34"/>
  <c r="AC178" i="34"/>
  <c r="AC171" i="34" s="1"/>
  <c r="AC170" i="34" s="1"/>
  <c r="AC65" i="34"/>
  <c r="AC100" i="34" s="1"/>
  <c r="AC123" i="34" s="1"/>
  <c r="AD44" i="34"/>
  <c r="AG174" i="34"/>
  <c r="AG224" i="34" s="1"/>
  <c r="AG86" i="34"/>
  <c r="AH43" i="34"/>
  <c r="AD39" i="34"/>
  <c r="AC60" i="34"/>
  <c r="AC83" i="34" s="1"/>
  <c r="AC95" i="34" s="1"/>
  <c r="AC118" i="34" s="1"/>
  <c r="AD41" i="34"/>
  <c r="AC40" i="34"/>
  <c r="AC57" i="34" s="1"/>
  <c r="AB414" i="34"/>
  <c r="AB386" i="34"/>
  <c r="Z269" i="34"/>
  <c r="Z245" i="34"/>
  <c r="Z244" i="34" s="1"/>
  <c r="AA470" i="34"/>
  <c r="AA424" i="34"/>
  <c r="AA393" i="34"/>
  <c r="AB305" i="34"/>
  <c r="X468" i="34"/>
  <c r="X467" i="34" s="1"/>
  <c r="X485" i="34" s="1"/>
  <c r="X422" i="34"/>
  <c r="X421" i="34" s="1"/>
  <c r="X420" i="34" s="1"/>
  <c r="X391" i="34"/>
  <c r="X390" i="34" s="1"/>
  <c r="X389" i="34" s="1"/>
  <c r="X303" i="34"/>
  <c r="X302" i="34" s="1"/>
  <c r="AA129" i="34"/>
  <c r="AA128" i="34" s="1"/>
  <c r="AA127" i="34" s="1"/>
  <c r="AA104" i="34"/>
  <c r="AA103" i="34" s="1"/>
  <c r="AD183" i="34"/>
  <c r="AD48" i="34"/>
  <c r="AE49" i="34"/>
  <c r="Y296" i="34"/>
  <c r="Y261" i="34"/>
  <c r="Y260" i="34" s="1"/>
  <c r="Y286" i="34" s="1"/>
  <c r="AC155" i="34"/>
  <c r="AC205" i="34" s="1"/>
  <c r="AC243" i="34" s="1"/>
  <c r="AC266" i="34" s="1"/>
  <c r="AC300" i="34" s="1"/>
  <c r="AD25" i="34"/>
  <c r="AD179" i="34"/>
  <c r="AD66" i="34"/>
  <c r="AD101" i="34" s="1"/>
  <c r="AD124" i="34" s="1"/>
  <c r="AE45" i="34"/>
  <c r="Y304" i="34"/>
  <c r="Y268" i="34"/>
  <c r="Y267" i="34" s="1"/>
  <c r="AB191" i="34"/>
  <c r="AD180" i="34"/>
  <c r="AD67" i="34"/>
  <c r="AD102" i="34" s="1"/>
  <c r="AD125" i="34" s="1"/>
  <c r="AE46" i="34"/>
  <c r="AC163" i="34"/>
  <c r="AC213" i="34" s="1"/>
  <c r="AC251" i="34" s="1"/>
  <c r="AC272" i="34" s="1"/>
  <c r="AC307" i="34" s="1"/>
  <c r="AC75" i="34"/>
  <c r="AC110" i="34" s="1"/>
  <c r="AC132" i="34" s="1"/>
  <c r="AD33" i="34"/>
  <c r="AG462" i="34"/>
  <c r="AG450" i="34" s="1"/>
  <c r="AH463" i="34"/>
  <c r="AF161" i="34"/>
  <c r="AG31" i="34"/>
  <c r="AE149" i="34"/>
  <c r="AE85" i="34"/>
  <c r="AE84" i="34" s="1"/>
  <c r="AF22" i="34"/>
  <c r="AE64" i="34"/>
  <c r="AE99" i="34" s="1"/>
  <c r="AE122" i="34" s="1"/>
  <c r="AB62" i="34"/>
  <c r="AB61" i="34" s="1"/>
  <c r="AB78" i="34" s="1"/>
  <c r="AB98" i="34"/>
  <c r="AB415" i="34"/>
  <c r="AB387" i="34"/>
  <c r="AC66" i="34"/>
  <c r="AC101" i="34" s="1"/>
  <c r="AC124" i="34" s="1"/>
  <c r="AD187" i="34"/>
  <c r="AE53" i="34"/>
  <c r="AA473" i="34"/>
  <c r="AA427" i="34"/>
  <c r="AA396" i="34"/>
  <c r="AC67" i="34"/>
  <c r="AC102" i="34" s="1"/>
  <c r="AC125" i="34" s="1"/>
  <c r="Z216" i="34"/>
  <c r="AA238" i="34"/>
  <c r="AA197" i="34"/>
  <c r="AA196" i="34" s="1"/>
  <c r="AA216" i="34" s="1"/>
  <c r="AC182" i="34"/>
  <c r="AC147" i="34"/>
  <c r="AD21" i="34"/>
  <c r="AC20" i="34"/>
  <c r="AC19" i="34" s="1"/>
  <c r="AC63" i="34"/>
  <c r="AE164" i="34"/>
  <c r="AF34" i="34"/>
  <c r="AA121" i="34"/>
  <c r="AA120" i="34" s="1"/>
  <c r="AA119" i="34" s="1"/>
  <c r="AA137" i="34" s="1"/>
  <c r="AA97" i="34"/>
  <c r="AA96" i="34" s="1"/>
  <c r="AA113" i="34" s="1"/>
  <c r="AA246" i="34"/>
  <c r="AA207" i="34"/>
  <c r="AA206" i="34" s="1"/>
  <c r="AD184" i="34"/>
  <c r="AE50" i="34"/>
  <c r="Z262" i="34"/>
  <c r="Z237" i="34"/>
  <c r="Z236" i="34" s="1"/>
  <c r="Z254" i="34" s="1"/>
  <c r="AB471" i="34"/>
  <c r="AB425" i="34"/>
  <c r="AB394" i="34"/>
  <c r="AC158" i="34"/>
  <c r="AC70" i="34"/>
  <c r="AC27" i="34"/>
  <c r="AC26" i="34" s="1"/>
  <c r="AD28" i="34"/>
  <c r="AE172" i="34"/>
  <c r="AF42" i="34"/>
  <c r="AD160" i="34"/>
  <c r="AD72" i="34"/>
  <c r="AD107" i="34" s="1"/>
  <c r="AD88" i="34"/>
  <c r="AD87" i="34" s="1"/>
  <c r="AD90" i="34" s="1"/>
  <c r="AE30" i="34"/>
  <c r="AD223" i="34"/>
  <c r="AD222" i="34" s="1"/>
  <c r="AD200" i="34"/>
  <c r="AD239" i="34" s="1"/>
  <c r="AD263" i="34" s="1"/>
  <c r="AD297" i="34" s="1"/>
  <c r="AC162" i="34"/>
  <c r="AC212" i="34" s="1"/>
  <c r="AC250" i="34" s="1"/>
  <c r="AC271" i="34" s="1"/>
  <c r="AC74" i="34"/>
  <c r="AC109" i="34" s="1"/>
  <c r="AC131" i="34" s="1"/>
  <c r="AD32" i="34"/>
  <c r="X286" i="34"/>
  <c r="AC153" i="34"/>
  <c r="AC203" i="34" s="1"/>
  <c r="AC241" i="34" s="1"/>
  <c r="AC264" i="34" s="1"/>
  <c r="AC298" i="34" s="1"/>
  <c r="AD23" i="34"/>
  <c r="AD189" i="34"/>
  <c r="AD214" i="34" s="1"/>
  <c r="AD252" i="34" s="1"/>
  <c r="AD273" i="34" s="1"/>
  <c r="AE55" i="34"/>
  <c r="AB198" i="34"/>
  <c r="AB146" i="34"/>
  <c r="AB145" i="34" s="1"/>
  <c r="AB166" i="34" s="1"/>
  <c r="AB472" i="34"/>
  <c r="AB426" i="34"/>
  <c r="AB395" i="34"/>
  <c r="AB194" i="34"/>
  <c r="AB220" i="34" s="1"/>
  <c r="AB234" i="34" s="1"/>
  <c r="AB258" i="34" s="1"/>
  <c r="AB292" i="34" s="1"/>
  <c r="AB380" i="34" s="1"/>
  <c r="AB408" i="34" s="1"/>
  <c r="AB448" i="34" s="1"/>
  <c r="AC168" i="34"/>
  <c r="AC190" i="34"/>
  <c r="AC215" i="34" s="1"/>
  <c r="AC253" i="34" s="1"/>
  <c r="AC274" i="34" s="1"/>
  <c r="AC309" i="34" s="1"/>
  <c r="AD56" i="34"/>
  <c r="AC77" i="34"/>
  <c r="AC112" i="34" s="1"/>
  <c r="AC134" i="34" s="1"/>
  <c r="AE185" i="34"/>
  <c r="AE229" i="34" s="1"/>
  <c r="AE89" i="34"/>
  <c r="AF51" i="34"/>
  <c r="V441" i="27"/>
  <c r="U442" i="27"/>
  <c r="AB121" i="27"/>
  <c r="AB120" i="27" s="1"/>
  <c r="AB119" i="27" s="1"/>
  <c r="AB97" i="27"/>
  <c r="AB96" i="27" s="1"/>
  <c r="AC184" i="27"/>
  <c r="AD50" i="27"/>
  <c r="AC48" i="27"/>
  <c r="AC47" i="27" s="1"/>
  <c r="AC105" i="27"/>
  <c r="AC178" i="27"/>
  <c r="AC65" i="27"/>
  <c r="AC100" i="27" s="1"/>
  <c r="AC123" i="27" s="1"/>
  <c r="AD44" i="27"/>
  <c r="AC59" i="27"/>
  <c r="AC82" i="27" s="1"/>
  <c r="AC94" i="27" s="1"/>
  <c r="AC117" i="27" s="1"/>
  <c r="AD38" i="27"/>
  <c r="AB170" i="27"/>
  <c r="AB191" i="27" s="1"/>
  <c r="AB62" i="27"/>
  <c r="AB61" i="27" s="1"/>
  <c r="AB78" i="27" s="1"/>
  <c r="AA113" i="27"/>
  <c r="AB308" i="27"/>
  <c r="AE179" i="27"/>
  <c r="AF45" i="27"/>
  <c r="AD174" i="27"/>
  <c r="AD224" i="27" s="1"/>
  <c r="AD86" i="27"/>
  <c r="AD64" i="27"/>
  <c r="AD99" i="27" s="1"/>
  <c r="AD122" i="27" s="1"/>
  <c r="AE43" i="27"/>
  <c r="AC194" i="27"/>
  <c r="AC220" i="27" s="1"/>
  <c r="AC234" i="27" s="1"/>
  <c r="AC258" i="27" s="1"/>
  <c r="AC292" i="27" s="1"/>
  <c r="AC380" i="27" s="1"/>
  <c r="AC408" i="27" s="1"/>
  <c r="AC448" i="27" s="1"/>
  <c r="AD168" i="27"/>
  <c r="Y468" i="27"/>
  <c r="Y467" i="27" s="1"/>
  <c r="Y485" i="27" s="1"/>
  <c r="Y422" i="27"/>
  <c r="Y421" i="27" s="1"/>
  <c r="Y420" i="27" s="1"/>
  <c r="Y391" i="27"/>
  <c r="Y390" i="27" s="1"/>
  <c r="Y389" i="27" s="1"/>
  <c r="Y303" i="27"/>
  <c r="Y302" i="27" s="1"/>
  <c r="AB182" i="27"/>
  <c r="AB181" i="27" s="1"/>
  <c r="AC208" i="27"/>
  <c r="AA469" i="27"/>
  <c r="AA423" i="27"/>
  <c r="AA392" i="27"/>
  <c r="AC163" i="27"/>
  <c r="AC213" i="27" s="1"/>
  <c r="AC251" i="27" s="1"/>
  <c r="AC272" i="27" s="1"/>
  <c r="AC307" i="27" s="1"/>
  <c r="AC75" i="27"/>
  <c r="AC110" i="27" s="1"/>
  <c r="AC132" i="27" s="1"/>
  <c r="AD33" i="27"/>
  <c r="AC185" i="27"/>
  <c r="AC229" i="27" s="1"/>
  <c r="AC89" i="27"/>
  <c r="AC87" i="27" s="1"/>
  <c r="AC90" i="27" s="1"/>
  <c r="AD51" i="27"/>
  <c r="AA207" i="27"/>
  <c r="AA206" i="27" s="1"/>
  <c r="AA137" i="27"/>
  <c r="AC159" i="27"/>
  <c r="AC71" i="27"/>
  <c r="AC106" i="27" s="1"/>
  <c r="AC130" i="27" s="1"/>
  <c r="AD29" i="27"/>
  <c r="AA471" i="27"/>
  <c r="AA425" i="27"/>
  <c r="AA394" i="27"/>
  <c r="Z469" i="27"/>
  <c r="Z423" i="27"/>
  <c r="Z392" i="27"/>
  <c r="Z245" i="27"/>
  <c r="Z244" i="27" s="1"/>
  <c r="AC223" i="27"/>
  <c r="AC222" i="27" s="1"/>
  <c r="AC200" i="27"/>
  <c r="AC239" i="27" s="1"/>
  <c r="AC263" i="27" s="1"/>
  <c r="AC297" i="27" s="1"/>
  <c r="Z262" i="27"/>
  <c r="Z237" i="27"/>
  <c r="Z236" i="27" s="1"/>
  <c r="Z254" i="27" s="1"/>
  <c r="AD161" i="27"/>
  <c r="AE31" i="27"/>
  <c r="AA238" i="27"/>
  <c r="AA197" i="27"/>
  <c r="AA196" i="27" s="1"/>
  <c r="AC147" i="27"/>
  <c r="AC20" i="27"/>
  <c r="AC19" i="27" s="1"/>
  <c r="AD21" i="27"/>
  <c r="AD160" i="27"/>
  <c r="AD88" i="27"/>
  <c r="AE30" i="27"/>
  <c r="AA245" i="27"/>
  <c r="AA244" i="27" s="1"/>
  <c r="AA269" i="27"/>
  <c r="AC186" i="27"/>
  <c r="AC211" i="27" s="1"/>
  <c r="AC249" i="27" s="1"/>
  <c r="AD52" i="27"/>
  <c r="X412" i="27"/>
  <c r="X411" i="27" s="1"/>
  <c r="X410" i="27" s="1"/>
  <c r="X440" i="27" s="1"/>
  <c r="X384" i="27"/>
  <c r="X383" i="27" s="1"/>
  <c r="X382" i="27" s="1"/>
  <c r="X404" i="27" s="1"/>
  <c r="X295" i="27"/>
  <c r="X294" i="27" s="1"/>
  <c r="X321" i="27" s="1"/>
  <c r="AB157" i="27"/>
  <c r="AB156" i="27" s="1"/>
  <c r="AB106" i="27"/>
  <c r="AB130" i="27" s="1"/>
  <c r="AA230" i="27"/>
  <c r="AB195" i="27"/>
  <c r="AB221" i="27" s="1"/>
  <c r="AB235" i="27" s="1"/>
  <c r="AB259" i="27" s="1"/>
  <c r="AB293" i="27" s="1"/>
  <c r="AB381" i="27" s="1"/>
  <c r="AB409" i="27" s="1"/>
  <c r="AB449" i="27" s="1"/>
  <c r="AC169" i="27"/>
  <c r="Z304" i="27"/>
  <c r="Z268" i="27"/>
  <c r="Z267" i="27" s="1"/>
  <c r="AB471" i="27"/>
  <c r="AB425" i="27"/>
  <c r="AB394" i="27"/>
  <c r="AA415" i="27"/>
  <c r="AA387" i="27"/>
  <c r="AE187" i="27"/>
  <c r="AF53" i="27"/>
  <c r="AD153" i="27"/>
  <c r="AE23" i="27"/>
  <c r="AD154" i="27"/>
  <c r="AD204" i="27" s="1"/>
  <c r="AD242" i="27" s="1"/>
  <c r="AD265" i="27" s="1"/>
  <c r="AD299" i="27" s="1"/>
  <c r="AE24" i="27"/>
  <c r="AE66" i="27" s="1"/>
  <c r="AE101" i="27" s="1"/>
  <c r="AE124" i="27" s="1"/>
  <c r="AC189" i="27"/>
  <c r="AD55" i="27"/>
  <c r="AB473" i="27"/>
  <c r="AB427" i="27"/>
  <c r="AB396" i="27"/>
  <c r="AA473" i="27"/>
  <c r="AA427" i="27"/>
  <c r="AA396" i="27"/>
  <c r="AC188" i="27"/>
  <c r="AD54" i="27"/>
  <c r="AB246" i="27"/>
  <c r="AB207" i="27"/>
  <c r="AB206" i="27" s="1"/>
  <c r="AE183" i="27"/>
  <c r="AF49" i="27"/>
  <c r="AB298" i="27"/>
  <c r="AC203" i="27"/>
  <c r="AC241" i="27" s="1"/>
  <c r="AC264" i="27" s="1"/>
  <c r="AC298" i="27" s="1"/>
  <c r="AB198" i="27"/>
  <c r="AB146" i="27"/>
  <c r="AB145" i="27" s="1"/>
  <c r="AB166" i="27" s="1"/>
  <c r="AC228" i="27"/>
  <c r="AC227" i="27" s="1"/>
  <c r="AC248" i="27" s="1"/>
  <c r="AC210" i="27"/>
  <c r="AB413" i="27"/>
  <c r="AB385" i="27"/>
  <c r="AC414" i="27"/>
  <c r="AC386" i="27"/>
  <c r="Y261" i="27"/>
  <c r="Y260" i="27" s="1"/>
  <c r="Y286" i="27" s="1"/>
  <c r="Y296" i="27"/>
  <c r="AD172" i="27"/>
  <c r="AE42" i="27"/>
  <c r="AD164" i="27"/>
  <c r="AD76" i="27"/>
  <c r="AD111" i="27" s="1"/>
  <c r="AD133" i="27" s="1"/>
  <c r="AE34" i="27"/>
  <c r="AB210" i="27"/>
  <c r="AA472" i="27"/>
  <c r="AA426" i="27"/>
  <c r="AA395" i="27"/>
  <c r="AC215" i="27"/>
  <c r="AC253" i="27" s="1"/>
  <c r="AC274" i="27" s="1"/>
  <c r="AD158" i="27"/>
  <c r="AD70" i="27"/>
  <c r="AD27" i="27"/>
  <c r="AD26" i="27" s="1"/>
  <c r="AE28" i="27"/>
  <c r="AD149" i="27"/>
  <c r="AD85" i="27"/>
  <c r="AE22" i="27"/>
  <c r="AB414" i="27"/>
  <c r="AB386" i="27"/>
  <c r="AC155" i="27"/>
  <c r="AC205" i="27" s="1"/>
  <c r="AC243" i="27" s="1"/>
  <c r="AC266" i="27" s="1"/>
  <c r="AC300" i="27" s="1"/>
  <c r="AD25" i="27"/>
  <c r="AC180" i="27"/>
  <c r="AC67" i="27"/>
  <c r="AC102" i="27" s="1"/>
  <c r="AC125" i="27" s="1"/>
  <c r="AD46" i="27"/>
  <c r="AC306" i="27"/>
  <c r="AC190" i="27"/>
  <c r="AD56" i="27"/>
  <c r="AC63" i="27"/>
  <c r="AC40" i="27"/>
  <c r="AC57" i="27" s="1"/>
  <c r="AD41" i="27"/>
  <c r="AB60" i="27"/>
  <c r="AB83" i="27" s="1"/>
  <c r="AB95" i="27" s="1"/>
  <c r="AB118" i="27" s="1"/>
  <c r="AC39" i="27"/>
  <c r="AC76" i="27"/>
  <c r="AC111" i="27" s="1"/>
  <c r="AC133" i="27" s="1"/>
  <c r="AD165" i="27"/>
  <c r="AD77" i="27"/>
  <c r="AD112" i="27" s="1"/>
  <c r="AD134" i="27" s="1"/>
  <c r="AE35" i="27"/>
  <c r="AB129" i="27"/>
  <c r="AB128" i="27" s="1"/>
  <c r="AB127" i="27" s="1"/>
  <c r="AB104" i="27"/>
  <c r="AB103" i="27" s="1"/>
  <c r="AB227" i="27"/>
  <c r="AB248" i="27" s="1"/>
  <c r="AC27" i="27"/>
  <c r="AC26" i="27" s="1"/>
  <c r="AG463" i="27"/>
  <c r="AF462" i="27"/>
  <c r="AF450" i="27" s="1"/>
  <c r="AB205" i="27"/>
  <c r="AB243" i="27" s="1"/>
  <c r="AB266" i="27" s="1"/>
  <c r="AB300" i="27" s="1"/>
  <c r="AD162" i="27"/>
  <c r="AD212" i="27" s="1"/>
  <c r="AD250" i="27" s="1"/>
  <c r="AD271" i="27" s="1"/>
  <c r="AD74" i="27"/>
  <c r="AD109" i="27" s="1"/>
  <c r="AD131" i="27" s="1"/>
  <c r="AE32" i="27"/>
  <c r="AC171" i="27"/>
  <c r="AC170" i="27" s="1"/>
  <c r="AC214" i="27"/>
  <c r="AC252" i="27" s="1"/>
  <c r="AC273" i="27" s="1"/>
  <c r="AC77" i="27"/>
  <c r="AC112" i="27" s="1"/>
  <c r="AC134" i="27" s="1"/>
  <c r="AB69" i="27"/>
  <c r="AB68" i="27" s="1"/>
  <c r="AC73" i="27"/>
  <c r="AC108" i="27" s="1"/>
  <c r="AC159" i="26"/>
  <c r="AC71" i="26"/>
  <c r="AD29" i="26"/>
  <c r="AB40" i="26"/>
  <c r="AB57" i="26" s="1"/>
  <c r="AC41" i="26"/>
  <c r="AC188" i="26"/>
  <c r="AD54" i="26"/>
  <c r="AB191" i="26"/>
  <c r="AA469" i="26"/>
  <c r="AA392" i="26"/>
  <c r="AA423" i="26"/>
  <c r="AC183" i="26"/>
  <c r="AC48" i="26"/>
  <c r="AC47" i="26" s="1"/>
  <c r="AD49" i="26"/>
  <c r="AA308" i="26"/>
  <c r="X412" i="26"/>
  <c r="X411" i="26" s="1"/>
  <c r="X410" i="26" s="1"/>
  <c r="X384" i="26"/>
  <c r="X383" i="26" s="1"/>
  <c r="X382" i="26" s="1"/>
  <c r="X295" i="26"/>
  <c r="X294" i="26" s="1"/>
  <c r="AA413" i="26"/>
  <c r="AA385" i="26"/>
  <c r="AC190" i="26"/>
  <c r="AD56" i="26"/>
  <c r="Z216" i="26"/>
  <c r="AB105" i="26"/>
  <c r="AB69" i="26"/>
  <c r="AB68" i="26" s="1"/>
  <c r="U442" i="26"/>
  <c r="V441" i="26"/>
  <c r="AC187" i="26"/>
  <c r="AD53" i="26"/>
  <c r="AB195" i="26"/>
  <c r="AB221" i="26" s="1"/>
  <c r="AB235" i="26" s="1"/>
  <c r="AB259" i="26" s="1"/>
  <c r="AB293" i="26" s="1"/>
  <c r="AB381" i="26" s="1"/>
  <c r="AB409" i="26" s="1"/>
  <c r="AB449" i="26" s="1"/>
  <c r="AC169" i="26"/>
  <c r="AA238" i="26"/>
  <c r="AA197" i="26"/>
  <c r="AA196" i="26" s="1"/>
  <c r="AA216" i="26" s="1"/>
  <c r="AC155" i="26"/>
  <c r="AD25" i="26"/>
  <c r="AA471" i="26"/>
  <c r="AA425" i="26"/>
  <c r="AA394" i="26"/>
  <c r="Z269" i="26"/>
  <c r="Z245" i="26"/>
  <c r="Z244" i="26" s="1"/>
  <c r="AD165" i="26"/>
  <c r="AD77" i="26"/>
  <c r="AD112" i="26" s="1"/>
  <c r="AD134" i="26" s="1"/>
  <c r="AE35" i="26"/>
  <c r="AD174" i="26"/>
  <c r="AD224" i="26" s="1"/>
  <c r="AD86" i="26"/>
  <c r="AE43" i="26"/>
  <c r="Z262" i="26"/>
  <c r="Z237" i="26"/>
  <c r="Z236" i="26" s="1"/>
  <c r="Z254" i="26" s="1"/>
  <c r="AB208" i="26"/>
  <c r="AB157" i="26"/>
  <c r="AB156" i="26" s="1"/>
  <c r="AB473" i="26"/>
  <c r="AB427" i="26"/>
  <c r="AB396" i="26"/>
  <c r="AD161" i="26"/>
  <c r="AE31" i="26"/>
  <c r="AB415" i="26"/>
  <c r="AB387" i="26"/>
  <c r="AC189" i="26"/>
  <c r="AD55" i="26"/>
  <c r="AC164" i="26"/>
  <c r="AC76" i="26"/>
  <c r="AC111" i="26" s="1"/>
  <c r="AC133" i="26" s="1"/>
  <c r="AD34" i="26"/>
  <c r="Z472" i="26"/>
  <c r="Z426" i="26"/>
  <c r="Z395" i="26"/>
  <c r="AA78" i="26"/>
  <c r="AC153" i="26"/>
  <c r="AD23" i="26"/>
  <c r="AH463" i="26"/>
  <c r="AG462" i="26"/>
  <c r="AG450" i="26" s="1"/>
  <c r="AC162" i="26"/>
  <c r="AC212" i="26" s="1"/>
  <c r="AC250" i="26" s="1"/>
  <c r="AC271" i="26" s="1"/>
  <c r="AC306" i="26" s="1"/>
  <c r="AC74" i="26"/>
  <c r="AC109" i="26" s="1"/>
  <c r="AC131" i="26" s="1"/>
  <c r="AD32" i="26"/>
  <c r="AB62" i="26"/>
  <c r="AB61" i="26" s="1"/>
  <c r="AB78" i="26" s="1"/>
  <c r="AC186" i="26"/>
  <c r="AD52" i="26"/>
  <c r="AD73" i="26" s="1"/>
  <c r="AD108" i="26" s="1"/>
  <c r="AC160" i="26"/>
  <c r="AC88" i="26"/>
  <c r="AC87" i="26" s="1"/>
  <c r="AC72" i="26"/>
  <c r="AC107" i="26" s="1"/>
  <c r="AD30" i="26"/>
  <c r="AC215" i="26"/>
  <c r="AC253" i="26" s="1"/>
  <c r="AC274" i="26" s="1"/>
  <c r="AC309" i="26" s="1"/>
  <c r="AA207" i="26"/>
  <c r="AA206" i="26" s="1"/>
  <c r="AA246" i="26"/>
  <c r="AC163" i="26"/>
  <c r="AC213" i="26" s="1"/>
  <c r="AC251" i="26" s="1"/>
  <c r="AC272" i="26" s="1"/>
  <c r="AC75" i="26"/>
  <c r="AC110" i="26" s="1"/>
  <c r="AC132" i="26" s="1"/>
  <c r="AD33" i="26"/>
  <c r="AC184" i="26"/>
  <c r="AD50" i="26"/>
  <c r="AC180" i="26"/>
  <c r="AD46" i="26"/>
  <c r="AC67" i="26"/>
  <c r="AC102" i="26" s="1"/>
  <c r="AC125" i="26" s="1"/>
  <c r="AD168" i="26"/>
  <c r="AC194" i="26"/>
  <c r="AC220" i="26" s="1"/>
  <c r="AC234" i="26" s="1"/>
  <c r="AC258" i="26" s="1"/>
  <c r="AC292" i="26" s="1"/>
  <c r="AC380" i="26" s="1"/>
  <c r="AC408" i="26" s="1"/>
  <c r="AC448" i="26" s="1"/>
  <c r="Y304" i="26"/>
  <c r="Y268" i="26"/>
  <c r="Y267" i="26" s="1"/>
  <c r="AB97" i="26"/>
  <c r="AB96" i="26" s="1"/>
  <c r="AB121" i="26"/>
  <c r="AB120" i="26" s="1"/>
  <c r="AB119" i="26" s="1"/>
  <c r="AC59" i="26"/>
  <c r="AC82" i="26" s="1"/>
  <c r="AC94" i="26" s="1"/>
  <c r="AC117" i="26" s="1"/>
  <c r="AD38" i="26"/>
  <c r="AC211" i="26"/>
  <c r="AC249" i="26" s="1"/>
  <c r="AC147" i="26"/>
  <c r="AC20" i="26"/>
  <c r="AC19" i="26" s="1"/>
  <c r="AD21" i="26"/>
  <c r="AB214" i="26"/>
  <c r="AB252" i="26" s="1"/>
  <c r="AB273" i="26" s="1"/>
  <c r="AC149" i="26"/>
  <c r="AC85" i="26"/>
  <c r="AC84" i="26" s="1"/>
  <c r="AD22" i="26"/>
  <c r="AB212" i="26"/>
  <c r="AB250" i="26" s="1"/>
  <c r="AB271" i="26" s="1"/>
  <c r="AB306" i="26" s="1"/>
  <c r="Y296" i="26"/>
  <c r="Y261" i="26"/>
  <c r="Y260" i="26" s="1"/>
  <c r="Y286" i="26" s="1"/>
  <c r="AB213" i="26"/>
  <c r="AB251" i="26" s="1"/>
  <c r="AB272" i="26" s="1"/>
  <c r="AB307" i="26" s="1"/>
  <c r="AD172" i="26"/>
  <c r="AD63" i="26"/>
  <c r="AE42" i="26"/>
  <c r="AC154" i="26"/>
  <c r="AC204" i="26" s="1"/>
  <c r="AC242" i="26" s="1"/>
  <c r="AC265" i="26" s="1"/>
  <c r="AD24" i="26"/>
  <c r="X468" i="26"/>
  <c r="X467" i="26" s="1"/>
  <c r="X485" i="26" s="1"/>
  <c r="X422" i="26"/>
  <c r="X421" i="26" s="1"/>
  <c r="X420" i="26" s="1"/>
  <c r="X391" i="26"/>
  <c r="X390" i="26" s="1"/>
  <c r="X389" i="26" s="1"/>
  <c r="X303" i="26"/>
  <c r="X302" i="26" s="1"/>
  <c r="AB90" i="26"/>
  <c r="AC185" i="26"/>
  <c r="AC229" i="26" s="1"/>
  <c r="AC89" i="26"/>
  <c r="AD51" i="26"/>
  <c r="AB198" i="26"/>
  <c r="AB146" i="26"/>
  <c r="AB145" i="26" s="1"/>
  <c r="AB166" i="26" s="1"/>
  <c r="AB228" i="26"/>
  <c r="AB227" i="26" s="1"/>
  <c r="AB248" i="26" s="1"/>
  <c r="AB210" i="26"/>
  <c r="AC179" i="26"/>
  <c r="AD45" i="26"/>
  <c r="AC66" i="26"/>
  <c r="AC101" i="26" s="1"/>
  <c r="AC124" i="26" s="1"/>
  <c r="AA104" i="26"/>
  <c r="AA103" i="26" s="1"/>
  <c r="AA113" i="26" s="1"/>
  <c r="AA129" i="26"/>
  <c r="AA128" i="26" s="1"/>
  <c r="AA127" i="26" s="1"/>
  <c r="AA137" i="26" s="1"/>
  <c r="AC63" i="26"/>
  <c r="AA470" i="26"/>
  <c r="AA424" i="26"/>
  <c r="AA393" i="26"/>
  <c r="AB204" i="26"/>
  <c r="AB242" i="26" s="1"/>
  <c r="AB265" i="26" s="1"/>
  <c r="AB299" i="26" s="1"/>
  <c r="AC158" i="26"/>
  <c r="AC70" i="26"/>
  <c r="AC27" i="26"/>
  <c r="AC26" i="26" s="1"/>
  <c r="AD28" i="26"/>
  <c r="AB223" i="26"/>
  <c r="AB222" i="26" s="1"/>
  <c r="AB230" i="26" s="1"/>
  <c r="AB200" i="26"/>
  <c r="AB239" i="26" s="1"/>
  <c r="AB263" i="26" s="1"/>
  <c r="AB297" i="26" s="1"/>
  <c r="AC178" i="26"/>
  <c r="AC171" i="26" s="1"/>
  <c r="AC170" i="26" s="1"/>
  <c r="AD44" i="26"/>
  <c r="AC65" i="26"/>
  <c r="AC100" i="26" s="1"/>
  <c r="AC123" i="26" s="1"/>
  <c r="AB60" i="26"/>
  <c r="AB83" i="26" s="1"/>
  <c r="AB95" i="26" s="1"/>
  <c r="AB118" i="26" s="1"/>
  <c r="AC39" i="26"/>
  <c r="AB471" i="25"/>
  <c r="AB425" i="25"/>
  <c r="AB394" i="25"/>
  <c r="AB415" i="25"/>
  <c r="AB387" i="25"/>
  <c r="AB308" i="25"/>
  <c r="AB470" i="25"/>
  <c r="AB424" i="25"/>
  <c r="AB393" i="25"/>
  <c r="AB414" i="25"/>
  <c r="AB386" i="25"/>
  <c r="AB238" i="25"/>
  <c r="AD162" i="25"/>
  <c r="AE32" i="25"/>
  <c r="AC105" i="25"/>
  <c r="AD160" i="25"/>
  <c r="AD88" i="25"/>
  <c r="AD72" i="25"/>
  <c r="AD107" i="25" s="1"/>
  <c r="AE30" i="25"/>
  <c r="AA269" i="25"/>
  <c r="AA245" i="25"/>
  <c r="AA244" i="25" s="1"/>
  <c r="AB98" i="25"/>
  <c r="AB62" i="25"/>
  <c r="AB61" i="25" s="1"/>
  <c r="AB157" i="25"/>
  <c r="AB156" i="25" s="1"/>
  <c r="AD41" i="25"/>
  <c r="AC40" i="25"/>
  <c r="AC57" i="25" s="1"/>
  <c r="AD183" i="25"/>
  <c r="AE49" i="25"/>
  <c r="AD163" i="25"/>
  <c r="AE33" i="25"/>
  <c r="AC208" i="25"/>
  <c r="Z296" i="25"/>
  <c r="Z261" i="25"/>
  <c r="Z260" i="25" s="1"/>
  <c r="AC87" i="25"/>
  <c r="AF174" i="25"/>
  <c r="AF224" i="25" s="1"/>
  <c r="AF86" i="25"/>
  <c r="AG43" i="25"/>
  <c r="AB171" i="25"/>
  <c r="AB170" i="25" s="1"/>
  <c r="AB191" i="25" s="1"/>
  <c r="AB246" i="25"/>
  <c r="AB69" i="25"/>
  <c r="AB68" i="25" s="1"/>
  <c r="AB473" i="25"/>
  <c r="AB427" i="25"/>
  <c r="AB396" i="25"/>
  <c r="AC153" i="25"/>
  <c r="AD23" i="25"/>
  <c r="AC179" i="25"/>
  <c r="AC66" i="25"/>
  <c r="AC101" i="25" s="1"/>
  <c r="AC124" i="25" s="1"/>
  <c r="AD45" i="25"/>
  <c r="AB194" i="25"/>
  <c r="AB220" i="25" s="1"/>
  <c r="AB234" i="25" s="1"/>
  <c r="AB258" i="25" s="1"/>
  <c r="AB292" i="25" s="1"/>
  <c r="AB380" i="25" s="1"/>
  <c r="AB408" i="25" s="1"/>
  <c r="AB448" i="25" s="1"/>
  <c r="AC168" i="25"/>
  <c r="AC185" i="25"/>
  <c r="AC229" i="25" s="1"/>
  <c r="AC89" i="25"/>
  <c r="AD51" i="25"/>
  <c r="AC149" i="25"/>
  <c r="AC85" i="25"/>
  <c r="AC84" i="25" s="1"/>
  <c r="AC90" i="25" s="1"/>
  <c r="AD22" i="25"/>
  <c r="AC64" i="25"/>
  <c r="AC99" i="25" s="1"/>
  <c r="AC122" i="25" s="1"/>
  <c r="AC228" i="25"/>
  <c r="AC227" i="25" s="1"/>
  <c r="AC248" i="25" s="1"/>
  <c r="AC210" i="25"/>
  <c r="AB59" i="25"/>
  <c r="AB82" i="25" s="1"/>
  <c r="AB94" i="25" s="1"/>
  <c r="AB117" i="25" s="1"/>
  <c r="AC38" i="25"/>
  <c r="AH463" i="25"/>
  <c r="AG462" i="25"/>
  <c r="AG450" i="25" s="1"/>
  <c r="AC178" i="25"/>
  <c r="AC65" i="25"/>
  <c r="AC100" i="25" s="1"/>
  <c r="AC123" i="25" s="1"/>
  <c r="AD44" i="25"/>
  <c r="AB129" i="25"/>
  <c r="AB128" i="25" s="1"/>
  <c r="AB104" i="25"/>
  <c r="AB103" i="25" s="1"/>
  <c r="AB203" i="25"/>
  <c r="AB241" i="25" s="1"/>
  <c r="AB264" i="25" s="1"/>
  <c r="AB298" i="25" s="1"/>
  <c r="AA385" i="25"/>
  <c r="AA413" i="25"/>
  <c r="AA191" i="25"/>
  <c r="AB90" i="25"/>
  <c r="AD186" i="25"/>
  <c r="AE52" i="25"/>
  <c r="AF165" i="25"/>
  <c r="AG35" i="25"/>
  <c r="AA472" i="25"/>
  <c r="AA426" i="25"/>
  <c r="AA395" i="25"/>
  <c r="AB127" i="25"/>
  <c r="AD159" i="25"/>
  <c r="AD71" i="25"/>
  <c r="AD106" i="25" s="1"/>
  <c r="AD130" i="25" s="1"/>
  <c r="AE29" i="25"/>
  <c r="AD190" i="25"/>
  <c r="AD215" i="25" s="1"/>
  <c r="AD253" i="25" s="1"/>
  <c r="AD274" i="25" s="1"/>
  <c r="AE56" i="25"/>
  <c r="AD77" i="25"/>
  <c r="AD112" i="25" s="1"/>
  <c r="AD134" i="25" s="1"/>
  <c r="AC189" i="25"/>
  <c r="AC214" i="25" s="1"/>
  <c r="AC252" i="25" s="1"/>
  <c r="AC273" i="25" s="1"/>
  <c r="AD55" i="25"/>
  <c r="Y286" i="25"/>
  <c r="AC184" i="25"/>
  <c r="AC182" i="25" s="1"/>
  <c r="AC181" i="25" s="1"/>
  <c r="AD50" i="25"/>
  <c r="AD48" i="25" s="1"/>
  <c r="AD47" i="25" s="1"/>
  <c r="AB200" i="25"/>
  <c r="AB239" i="25" s="1"/>
  <c r="AB263" i="25" s="1"/>
  <c r="AB297" i="25" s="1"/>
  <c r="AB223" i="25"/>
  <c r="AB222" i="25" s="1"/>
  <c r="AB230" i="25" s="1"/>
  <c r="AD154" i="25"/>
  <c r="AE24" i="25"/>
  <c r="V441" i="25"/>
  <c r="U442" i="25"/>
  <c r="X412" i="25"/>
  <c r="X411" i="25" s="1"/>
  <c r="X410" i="25" s="1"/>
  <c r="X440" i="25" s="1"/>
  <c r="X384" i="25"/>
  <c r="X383" i="25" s="1"/>
  <c r="X382" i="25" s="1"/>
  <c r="X404" i="25" s="1"/>
  <c r="X295" i="25"/>
  <c r="X294" i="25" s="1"/>
  <c r="X321" i="25" s="1"/>
  <c r="AB195" i="25"/>
  <c r="AB221" i="25" s="1"/>
  <c r="AB235" i="25" s="1"/>
  <c r="AB259" i="25" s="1"/>
  <c r="AB293" i="25" s="1"/>
  <c r="AB381" i="25" s="1"/>
  <c r="AB409" i="25" s="1"/>
  <c r="AB449" i="25" s="1"/>
  <c r="AC169" i="25"/>
  <c r="AC309" i="25"/>
  <c r="AC161" i="25"/>
  <c r="AC211" i="25" s="1"/>
  <c r="AC249" i="25" s="1"/>
  <c r="AC73" i="25"/>
  <c r="AC108" i="25" s="1"/>
  <c r="AD31" i="25"/>
  <c r="Y412" i="25"/>
  <c r="Y411" i="25" s="1"/>
  <c r="Y410" i="25" s="1"/>
  <c r="Y384" i="25"/>
  <c r="Y383" i="25" s="1"/>
  <c r="Y382" i="25" s="1"/>
  <c r="Y295" i="25"/>
  <c r="Y294" i="25" s="1"/>
  <c r="Y321" i="25" s="1"/>
  <c r="AC187" i="25"/>
  <c r="AC212" i="25" s="1"/>
  <c r="AC250" i="25" s="1"/>
  <c r="AC271" i="25" s="1"/>
  <c r="AC306" i="25" s="1"/>
  <c r="AD53" i="25"/>
  <c r="AB209" i="25"/>
  <c r="AB247" i="25" s="1"/>
  <c r="AB270" i="25" s="1"/>
  <c r="AB305" i="25" s="1"/>
  <c r="AA197" i="25"/>
  <c r="AA196" i="25" s="1"/>
  <c r="AA216" i="25" s="1"/>
  <c r="AC204" i="25"/>
  <c r="AC242" i="25" s="1"/>
  <c r="AC265" i="25" s="1"/>
  <c r="AC299" i="25" s="1"/>
  <c r="AD155" i="25"/>
  <c r="AE25" i="25"/>
  <c r="AC209" i="25"/>
  <c r="AC247" i="25" s="1"/>
  <c r="AC270" i="25" s="1"/>
  <c r="AC27" i="25"/>
  <c r="AC26" i="25" s="1"/>
  <c r="AC36" i="25" s="1"/>
  <c r="Z304" i="25"/>
  <c r="Z268" i="25"/>
  <c r="Z267" i="25" s="1"/>
  <c r="AA97" i="25"/>
  <c r="AA96" i="25" s="1"/>
  <c r="AA113" i="25" s="1"/>
  <c r="AA121" i="25"/>
  <c r="AA120" i="25" s="1"/>
  <c r="AA119" i="25" s="1"/>
  <c r="AA137" i="25" s="1"/>
  <c r="AA262" i="25"/>
  <c r="AA237" i="25"/>
  <c r="AA236" i="25" s="1"/>
  <c r="AA254" i="25" s="1"/>
  <c r="AB146" i="25"/>
  <c r="AB145" i="25" s="1"/>
  <c r="AB166" i="25" s="1"/>
  <c r="Y468" i="25"/>
  <c r="Y467" i="25" s="1"/>
  <c r="Y485" i="25" s="1"/>
  <c r="Y422" i="25"/>
  <c r="Y421" i="25" s="1"/>
  <c r="Y420" i="25" s="1"/>
  <c r="Y391" i="25"/>
  <c r="Y390" i="25" s="1"/>
  <c r="Y389" i="25" s="1"/>
  <c r="Y303" i="25"/>
  <c r="Y302" i="25" s="1"/>
  <c r="AD164" i="25"/>
  <c r="AE34" i="25"/>
  <c r="AD147" i="25"/>
  <c r="AD20" i="25"/>
  <c r="AD19" i="25" s="1"/>
  <c r="AD36" i="25" s="1"/>
  <c r="AE21" i="25"/>
  <c r="AD158" i="25"/>
  <c r="AD70" i="25"/>
  <c r="AD27" i="25"/>
  <c r="AD26" i="25" s="1"/>
  <c r="AE28" i="25"/>
  <c r="AC188" i="25"/>
  <c r="AC213" i="25" s="1"/>
  <c r="AC251" i="25" s="1"/>
  <c r="AC272" i="25" s="1"/>
  <c r="AC307" i="25" s="1"/>
  <c r="AD54" i="25"/>
  <c r="AC180" i="25"/>
  <c r="AC205" i="25" s="1"/>
  <c r="AC243" i="25" s="1"/>
  <c r="AC266" i="25" s="1"/>
  <c r="AC300" i="25" s="1"/>
  <c r="AC67" i="25"/>
  <c r="AC102" i="25" s="1"/>
  <c r="AC125" i="25" s="1"/>
  <c r="AD46" i="25"/>
  <c r="AC72" i="25"/>
  <c r="AC107" i="25" s="1"/>
  <c r="AB60" i="25"/>
  <c r="AB83" i="25" s="1"/>
  <c r="AB95" i="25" s="1"/>
  <c r="AB118" i="25" s="1"/>
  <c r="AC39" i="25"/>
  <c r="AC172" i="25"/>
  <c r="AC171" i="25" s="1"/>
  <c r="AC170" i="25" s="1"/>
  <c r="AC63" i="25"/>
  <c r="AD42" i="25"/>
  <c r="AC414" i="24"/>
  <c r="AC386" i="24"/>
  <c r="Z296" i="24"/>
  <c r="Z261" i="24"/>
  <c r="Z260" i="24" s="1"/>
  <c r="AD164" i="24"/>
  <c r="AE34" i="24"/>
  <c r="V441" i="24"/>
  <c r="U442" i="24"/>
  <c r="AB181" i="24"/>
  <c r="AC98" i="24"/>
  <c r="AA413" i="24"/>
  <c r="AA385" i="24"/>
  <c r="AB210" i="24"/>
  <c r="AC105" i="24"/>
  <c r="AC228" i="24"/>
  <c r="AC155" i="24"/>
  <c r="AD25" i="24"/>
  <c r="AB471" i="24"/>
  <c r="AB425" i="24"/>
  <c r="AB394" i="24"/>
  <c r="AC186" i="24"/>
  <c r="AD52" i="24"/>
  <c r="AA230" i="24"/>
  <c r="AB238" i="24"/>
  <c r="AB227" i="24"/>
  <c r="AB248" i="24" s="1"/>
  <c r="AD162" i="24"/>
  <c r="AD212" i="24" s="1"/>
  <c r="AD250" i="24" s="1"/>
  <c r="AD271" i="24" s="1"/>
  <c r="AD306" i="24" s="1"/>
  <c r="AD74" i="24"/>
  <c r="AD109" i="24" s="1"/>
  <c r="AD131" i="24" s="1"/>
  <c r="AE32" i="24"/>
  <c r="AD158" i="24"/>
  <c r="AD70" i="24"/>
  <c r="AE28" i="24"/>
  <c r="Y412" i="24"/>
  <c r="Y411" i="24" s="1"/>
  <c r="Y410" i="24" s="1"/>
  <c r="Y384" i="24"/>
  <c r="Y383" i="24" s="1"/>
  <c r="Y382" i="24" s="1"/>
  <c r="Y295" i="24"/>
  <c r="Y294" i="24" s="1"/>
  <c r="AD159" i="24"/>
  <c r="AE29" i="24"/>
  <c r="AB415" i="24"/>
  <c r="AB387" i="24"/>
  <c r="AC189" i="24"/>
  <c r="AC214" i="24" s="1"/>
  <c r="AC252" i="24" s="1"/>
  <c r="AC273" i="24" s="1"/>
  <c r="AD55" i="24"/>
  <c r="AD76" i="24" s="1"/>
  <c r="AD111" i="24" s="1"/>
  <c r="AD133" i="24" s="1"/>
  <c r="AA137" i="24"/>
  <c r="AC190" i="24"/>
  <c r="AD56" i="24"/>
  <c r="AD163" i="24"/>
  <c r="AD213" i="24" s="1"/>
  <c r="AD251" i="24" s="1"/>
  <c r="AD272" i="24" s="1"/>
  <c r="AD307" i="24" s="1"/>
  <c r="AE33" i="24"/>
  <c r="AD75" i="24"/>
  <c r="AD110" i="24" s="1"/>
  <c r="AD132" i="24" s="1"/>
  <c r="AB157" i="24"/>
  <c r="AB156" i="24" s="1"/>
  <c r="AB166" i="24" s="1"/>
  <c r="AB194" i="24"/>
  <c r="AB220" i="24" s="1"/>
  <c r="AB234" i="24" s="1"/>
  <c r="AB258" i="24" s="1"/>
  <c r="AB292" i="24" s="1"/>
  <c r="AB380" i="24" s="1"/>
  <c r="AB408" i="24" s="1"/>
  <c r="AB448" i="24" s="1"/>
  <c r="AC168" i="24"/>
  <c r="AB308" i="24"/>
  <c r="AC306" i="24"/>
  <c r="AC208" i="24"/>
  <c r="AC161" i="24"/>
  <c r="AC211" i="24" s="1"/>
  <c r="AC249" i="24" s="1"/>
  <c r="AC73" i="24"/>
  <c r="AC108" i="24" s="1"/>
  <c r="AD31" i="24"/>
  <c r="AD27" i="24" s="1"/>
  <c r="AD26" i="24" s="1"/>
  <c r="AE38" i="24"/>
  <c r="AD59" i="24"/>
  <c r="AD82" i="24" s="1"/>
  <c r="AD94" i="24" s="1"/>
  <c r="AD117" i="24" s="1"/>
  <c r="AB246" i="24"/>
  <c r="AC178" i="24"/>
  <c r="AC171" i="24" s="1"/>
  <c r="AC170" i="24" s="1"/>
  <c r="AC191" i="24" s="1"/>
  <c r="AC65" i="24"/>
  <c r="AC100" i="24" s="1"/>
  <c r="AC123" i="24" s="1"/>
  <c r="AD44" i="24"/>
  <c r="AB414" i="24"/>
  <c r="AB386" i="24"/>
  <c r="AE187" i="24"/>
  <c r="AF53" i="24"/>
  <c r="AB195" i="24"/>
  <c r="AB221" i="24" s="1"/>
  <c r="AB235" i="24" s="1"/>
  <c r="AB259" i="24" s="1"/>
  <c r="AB293" i="24" s="1"/>
  <c r="AB381" i="24" s="1"/>
  <c r="AB409" i="24" s="1"/>
  <c r="AB449" i="24" s="1"/>
  <c r="AC169" i="24"/>
  <c r="AB129" i="24"/>
  <c r="AB128" i="24" s="1"/>
  <c r="AB104" i="24"/>
  <c r="AB103" i="24" s="1"/>
  <c r="AD165" i="24"/>
  <c r="AD77" i="24"/>
  <c r="AD112" i="24" s="1"/>
  <c r="AD134" i="24" s="1"/>
  <c r="AE35" i="24"/>
  <c r="AG188" i="24"/>
  <c r="AH54" i="24"/>
  <c r="AA247" i="24"/>
  <c r="AA270" i="24" s="1"/>
  <c r="AA305" i="24" s="1"/>
  <c r="AC471" i="24"/>
  <c r="AC425" i="24"/>
  <c r="AC394" i="24"/>
  <c r="AA197" i="24"/>
  <c r="AA196" i="24" s="1"/>
  <c r="AC149" i="24"/>
  <c r="AC85" i="24"/>
  <c r="AC84" i="24" s="1"/>
  <c r="AD22" i="24"/>
  <c r="AD20" i="24" s="1"/>
  <c r="AD19" i="24" s="1"/>
  <c r="AD147" i="24"/>
  <c r="AE21" i="24"/>
  <c r="AB473" i="24"/>
  <c r="AB427" i="24"/>
  <c r="AB396" i="24"/>
  <c r="AB69" i="24"/>
  <c r="AB68" i="24" s="1"/>
  <c r="AC77" i="24"/>
  <c r="AC112" i="24" s="1"/>
  <c r="AC134" i="24" s="1"/>
  <c r="AE183" i="24"/>
  <c r="AF49" i="24"/>
  <c r="AA207" i="24"/>
  <c r="AA206" i="24" s="1"/>
  <c r="AB60" i="24"/>
  <c r="AB83" i="24" s="1"/>
  <c r="AB95" i="24" s="1"/>
  <c r="AB118" i="24" s="1"/>
  <c r="AC39" i="24"/>
  <c r="AA262" i="24"/>
  <c r="AA237" i="24"/>
  <c r="AA236" i="24" s="1"/>
  <c r="AA472" i="24"/>
  <c r="AA426" i="24"/>
  <c r="AA395" i="24"/>
  <c r="AB209" i="24"/>
  <c r="AB247" i="24" s="1"/>
  <c r="AB270" i="24" s="1"/>
  <c r="AB305" i="24" s="1"/>
  <c r="AB90" i="24"/>
  <c r="AC20" i="24"/>
  <c r="AC19" i="24" s="1"/>
  <c r="AC36" i="24" s="1"/>
  <c r="AA473" i="24"/>
  <c r="AA427" i="24"/>
  <c r="AA396" i="24"/>
  <c r="AB127" i="24"/>
  <c r="Z469" i="24"/>
  <c r="Z423" i="24"/>
  <c r="Z392" i="24"/>
  <c r="AD160" i="24"/>
  <c r="AD72" i="24"/>
  <c r="AD107" i="24" s="1"/>
  <c r="AD88" i="24"/>
  <c r="AE30" i="24"/>
  <c r="AC215" i="24"/>
  <c r="AC253" i="24" s="1"/>
  <c r="AC274" i="24" s="1"/>
  <c r="AC309" i="24" s="1"/>
  <c r="AB78" i="24"/>
  <c r="AA269" i="24"/>
  <c r="AA245" i="24"/>
  <c r="AA244" i="24" s="1"/>
  <c r="AB40" i="24"/>
  <c r="AB57" i="24" s="1"/>
  <c r="AC41" i="24"/>
  <c r="AE179" i="24"/>
  <c r="AF45" i="24"/>
  <c r="AB223" i="24"/>
  <c r="AB222" i="24" s="1"/>
  <c r="AB230" i="24" s="1"/>
  <c r="AB200" i="24"/>
  <c r="AB239" i="24" s="1"/>
  <c r="AB263" i="24" s="1"/>
  <c r="AB297" i="24" s="1"/>
  <c r="AC198" i="24"/>
  <c r="AC146" i="24"/>
  <c r="AC145" i="24" s="1"/>
  <c r="AD174" i="24"/>
  <c r="AD224" i="24" s="1"/>
  <c r="AD86" i="24"/>
  <c r="AD64" i="24"/>
  <c r="AD99" i="24" s="1"/>
  <c r="AD122" i="24" s="1"/>
  <c r="AE43" i="24"/>
  <c r="AD154" i="24"/>
  <c r="AD204" i="24" s="1"/>
  <c r="AD242" i="24" s="1"/>
  <c r="AD265" i="24" s="1"/>
  <c r="AD299" i="24" s="1"/>
  <c r="AE24" i="24"/>
  <c r="AE66" i="24" s="1"/>
  <c r="AE101" i="24" s="1"/>
  <c r="AE124" i="24" s="1"/>
  <c r="AC185" i="24"/>
  <c r="AC229" i="24" s="1"/>
  <c r="AC89" i="24"/>
  <c r="AC87" i="24" s="1"/>
  <c r="AD51" i="24"/>
  <c r="AC76" i="24"/>
  <c r="AC111" i="24" s="1"/>
  <c r="AC133" i="24" s="1"/>
  <c r="AC72" i="24"/>
  <c r="AC107" i="24" s="1"/>
  <c r="AC153" i="24"/>
  <c r="AC203" i="24" s="1"/>
  <c r="AC241" i="24" s="1"/>
  <c r="AC264" i="24" s="1"/>
  <c r="AC298" i="24" s="1"/>
  <c r="AD23" i="24"/>
  <c r="AB170" i="24"/>
  <c r="AB191" i="24" s="1"/>
  <c r="Z304" i="24"/>
  <c r="Z268" i="24"/>
  <c r="Z267" i="24" s="1"/>
  <c r="AB97" i="24"/>
  <c r="AB96" i="24" s="1"/>
  <c r="AB113" i="24" s="1"/>
  <c r="AB121" i="24"/>
  <c r="AB120" i="24" s="1"/>
  <c r="AB119" i="24" s="1"/>
  <c r="AB137" i="24" s="1"/>
  <c r="AC184" i="24"/>
  <c r="AC182" i="24" s="1"/>
  <c r="AC181" i="24" s="1"/>
  <c r="AD50" i="24"/>
  <c r="AD71" i="24" s="1"/>
  <c r="AD106" i="24" s="1"/>
  <c r="AD130" i="24" s="1"/>
  <c r="AC48" i="24"/>
  <c r="AC47" i="24" s="1"/>
  <c r="AD172" i="24"/>
  <c r="AD63" i="24"/>
  <c r="AE42" i="24"/>
  <c r="AC180" i="24"/>
  <c r="AD46" i="24"/>
  <c r="AC67" i="24"/>
  <c r="AC102" i="24" s="1"/>
  <c r="AC125" i="24" s="1"/>
  <c r="AG462" i="24"/>
  <c r="AG450" i="24" s="1"/>
  <c r="AH463" i="24"/>
  <c r="Y468" i="24"/>
  <c r="Y467" i="24" s="1"/>
  <c r="Y485" i="24" s="1"/>
  <c r="Y422" i="24"/>
  <c r="Y421" i="24" s="1"/>
  <c r="Y420" i="24" s="1"/>
  <c r="Y391" i="24"/>
  <c r="Y390" i="24" s="1"/>
  <c r="Y389" i="24" s="1"/>
  <c r="Y303" i="24"/>
  <c r="Y302" i="24" s="1"/>
  <c r="N17" i="36"/>
  <c r="N10" i="36"/>
  <c r="T299" i="43"/>
  <c r="R393" i="43"/>
  <c r="N16" i="36"/>
  <c r="M55" i="36"/>
  <c r="N19" i="36"/>
  <c r="M58" i="36"/>
  <c r="S307" i="43"/>
  <c r="S394" i="43" s="1"/>
  <c r="S69" i="43"/>
  <c r="S68" i="43" s="1"/>
  <c r="R424" i="43"/>
  <c r="Q99" i="43"/>
  <c r="Q62" i="43"/>
  <c r="Q61" i="43" s="1"/>
  <c r="Q78" i="43" s="1"/>
  <c r="P122" i="43"/>
  <c r="P120" i="43" s="1"/>
  <c r="P119" i="43" s="1"/>
  <c r="P137" i="43" s="1"/>
  <c r="P97" i="43"/>
  <c r="P96" i="43" s="1"/>
  <c r="P113" i="43" s="1"/>
  <c r="R149" i="43"/>
  <c r="R200" i="43" s="1"/>
  <c r="R85" i="43"/>
  <c r="R84" i="43" s="1"/>
  <c r="R90" i="43" s="1"/>
  <c r="S22" i="43"/>
  <c r="R64" i="43"/>
  <c r="R20" i="43"/>
  <c r="R19" i="43" s="1"/>
  <c r="R36" i="43" s="1"/>
  <c r="S300" i="43"/>
  <c r="S415" i="43" s="1"/>
  <c r="U168" i="43"/>
  <c r="T194" i="43"/>
  <c r="T220" i="43" s="1"/>
  <c r="T234" i="43" s="1"/>
  <c r="T258" i="43" s="1"/>
  <c r="T292" i="43" s="1"/>
  <c r="T380" i="43" s="1"/>
  <c r="T408" i="43" s="1"/>
  <c r="T448" i="43" s="1"/>
  <c r="U158" i="43"/>
  <c r="U70" i="43"/>
  <c r="V28" i="43"/>
  <c r="T59" i="43"/>
  <c r="T82" i="43" s="1"/>
  <c r="T94" i="43" s="1"/>
  <c r="T117" i="43" s="1"/>
  <c r="U38" i="43"/>
  <c r="P296" i="43"/>
  <c r="S414" i="43"/>
  <c r="S386" i="43"/>
  <c r="V50" i="43"/>
  <c r="S40" i="43"/>
  <c r="S57" i="43" s="1"/>
  <c r="T41" i="43"/>
  <c r="T48" i="43"/>
  <c r="T47" i="43" s="1"/>
  <c r="X462" i="43"/>
  <c r="X450" i="43" s="1"/>
  <c r="Y463" i="43"/>
  <c r="T172" i="43"/>
  <c r="O6" i="36" s="1"/>
  <c r="T63" i="43"/>
  <c r="U42" i="43"/>
  <c r="S198" i="43"/>
  <c r="S104" i="43"/>
  <c r="S103" i="43" s="1"/>
  <c r="S129" i="43"/>
  <c r="S128" i="43" s="1"/>
  <c r="S127" i="43" s="1"/>
  <c r="V180" i="43"/>
  <c r="W46" i="43"/>
  <c r="U60" i="43"/>
  <c r="U83" i="43" s="1"/>
  <c r="U95" i="43" s="1"/>
  <c r="U118" i="43" s="1"/>
  <c r="V39" i="43"/>
  <c r="T105" i="43"/>
  <c r="T71" i="43"/>
  <c r="T106" i="43" s="1"/>
  <c r="T130" i="43" s="1"/>
  <c r="U29" i="43"/>
  <c r="U169" i="43"/>
  <c r="T195" i="43"/>
  <c r="T221" i="43" s="1"/>
  <c r="T235" i="43" s="1"/>
  <c r="T259" i="43" s="1"/>
  <c r="T293" i="43" s="1"/>
  <c r="T381" i="43" s="1"/>
  <c r="T409" i="43" s="1"/>
  <c r="T449" i="43" s="1"/>
  <c r="R415" i="43"/>
  <c r="R387" i="43"/>
  <c r="T189" i="43"/>
  <c r="T214" i="43" s="1"/>
  <c r="T252" i="43" s="1"/>
  <c r="T273" i="43" s="1"/>
  <c r="U55" i="43"/>
  <c r="T76" i="43"/>
  <c r="T111" i="43" s="1"/>
  <c r="T133" i="43" s="1"/>
  <c r="U183" i="43"/>
  <c r="V49" i="43"/>
  <c r="S98" i="43"/>
  <c r="Q304" i="43"/>
  <c r="U165" i="43"/>
  <c r="U215" i="43" s="1"/>
  <c r="U253" i="43" s="1"/>
  <c r="U274" i="43" s="1"/>
  <c r="V35" i="43"/>
  <c r="U77" i="43"/>
  <c r="U112" i="43" s="1"/>
  <c r="U134" i="43" s="1"/>
  <c r="T208" i="43"/>
  <c r="V188" i="43"/>
  <c r="W54" i="43"/>
  <c r="P468" i="43"/>
  <c r="P422" i="43"/>
  <c r="P391" i="43"/>
  <c r="T89" i="43"/>
  <c r="T87" i="43" s="1"/>
  <c r="U51" i="43"/>
  <c r="U161" i="43"/>
  <c r="U211" i="43" s="1"/>
  <c r="U249" i="43" s="1"/>
  <c r="V31" i="43"/>
  <c r="U73" i="43"/>
  <c r="U108" i="43" s="1"/>
  <c r="S308" i="43"/>
  <c r="R121" i="43"/>
  <c r="T414" i="43"/>
  <c r="T386" i="43"/>
  <c r="S470" i="43"/>
  <c r="S424" i="43"/>
  <c r="S393" i="43"/>
  <c r="V164" i="43"/>
  <c r="W34" i="43"/>
  <c r="U162" i="43"/>
  <c r="V32" i="43"/>
  <c r="U153" i="43"/>
  <c r="V23" i="43"/>
  <c r="R238" i="43"/>
  <c r="U154" i="43"/>
  <c r="V24" i="43"/>
  <c r="T309" i="43"/>
  <c r="R269" i="43"/>
  <c r="T203" i="43"/>
  <c r="T241" i="43" s="1"/>
  <c r="T264" i="43" s="1"/>
  <c r="T298" i="43" s="1"/>
  <c r="U174" i="43"/>
  <c r="V43" i="43"/>
  <c r="U86" i="43"/>
  <c r="T187" i="43"/>
  <c r="T212" i="43" s="1"/>
  <c r="T250" i="43" s="1"/>
  <c r="T271" i="43" s="1"/>
  <c r="T306" i="43" s="1"/>
  <c r="U53" i="43"/>
  <c r="U74" i="43" s="1"/>
  <c r="U109" i="43" s="1"/>
  <c r="U131" i="43" s="1"/>
  <c r="U179" i="43"/>
  <c r="U66" i="43"/>
  <c r="U101" i="43" s="1"/>
  <c r="U124" i="43" s="1"/>
  <c r="V45" i="43"/>
  <c r="Q262" i="43"/>
  <c r="U178" i="43"/>
  <c r="U65" i="43"/>
  <c r="U100" i="43" s="1"/>
  <c r="U123" i="43" s="1"/>
  <c r="V44" i="43"/>
  <c r="V190" i="43"/>
  <c r="W56" i="43"/>
  <c r="S246" i="43"/>
  <c r="T163" i="43"/>
  <c r="T213" i="43" s="1"/>
  <c r="T251" i="43" s="1"/>
  <c r="T272" i="43" s="1"/>
  <c r="T75" i="43"/>
  <c r="T110" i="43" s="1"/>
  <c r="T132" i="43" s="1"/>
  <c r="U33" i="43"/>
  <c r="O412" i="43"/>
  <c r="O384" i="43"/>
  <c r="R472" i="43"/>
  <c r="R426" i="43"/>
  <c r="R395" i="43"/>
  <c r="U88" i="43"/>
  <c r="V30" i="43"/>
  <c r="T155" i="43"/>
  <c r="T205" i="43" s="1"/>
  <c r="T243" i="43" s="1"/>
  <c r="T266" i="43" s="1"/>
  <c r="U25" i="43"/>
  <c r="T67" i="43"/>
  <c r="T102" i="43" s="1"/>
  <c r="T125" i="43" s="1"/>
  <c r="V186" i="43"/>
  <c r="W52" i="43"/>
  <c r="T147" i="43"/>
  <c r="O9" i="36" s="1"/>
  <c r="U21" i="43"/>
  <c r="B67" i="41"/>
  <c r="H55" i="41"/>
  <c r="G55" i="41"/>
  <c r="F55" i="41"/>
  <c r="H54" i="41"/>
  <c r="G54" i="41"/>
  <c r="F54" i="41"/>
  <c r="H53" i="41"/>
  <c r="G53" i="41"/>
  <c r="F53" i="41"/>
  <c r="H52" i="41"/>
  <c r="G52" i="41"/>
  <c r="F52" i="41"/>
  <c r="H51" i="41"/>
  <c r="G51" i="41"/>
  <c r="F51" i="41"/>
  <c r="H50" i="41"/>
  <c r="G50" i="41"/>
  <c r="F50" i="41"/>
  <c r="H49" i="41"/>
  <c r="G49" i="41"/>
  <c r="F49" i="41"/>
  <c r="H46" i="41"/>
  <c r="G46" i="41"/>
  <c r="F46" i="41"/>
  <c r="H45" i="41"/>
  <c r="G45" i="41"/>
  <c r="F45" i="41"/>
  <c r="H44" i="41"/>
  <c r="G44" i="41"/>
  <c r="F44" i="41"/>
  <c r="H43" i="41"/>
  <c r="G43" i="41"/>
  <c r="F43" i="41"/>
  <c r="H42" i="41"/>
  <c r="G42" i="41"/>
  <c r="F42" i="41"/>
  <c r="H41" i="41"/>
  <c r="G41" i="41"/>
  <c r="F41" i="41"/>
  <c r="D41" i="41"/>
  <c r="C41" i="41"/>
  <c r="H40" i="41"/>
  <c r="G40" i="41"/>
  <c r="F40" i="41"/>
  <c r="D40" i="41"/>
  <c r="C40" i="41"/>
  <c r="H39" i="41"/>
  <c r="G39" i="41"/>
  <c r="F39" i="41"/>
  <c r="D39" i="41"/>
  <c r="C39" i="41"/>
  <c r="H38" i="41"/>
  <c r="G38" i="41"/>
  <c r="F38" i="41"/>
  <c r="D38" i="41"/>
  <c r="C38" i="41"/>
  <c r="H37" i="41"/>
  <c r="G37" i="41"/>
  <c r="F37" i="41"/>
  <c r="D37" i="41"/>
  <c r="C37" i="41"/>
  <c r="H36" i="41"/>
  <c r="G36" i="41"/>
  <c r="F36" i="41"/>
  <c r="D36" i="41"/>
  <c r="C36" i="41"/>
  <c r="H35" i="41"/>
  <c r="G35" i="41"/>
  <c r="F35" i="41"/>
  <c r="D35" i="41"/>
  <c r="C35" i="41"/>
  <c r="H32" i="41"/>
  <c r="D32" i="41"/>
  <c r="C32" i="41"/>
  <c r="H31" i="41"/>
  <c r="G31" i="41"/>
  <c r="F31" i="41"/>
  <c r="E31" i="41"/>
  <c r="E67" i="41" s="1"/>
  <c r="D31" i="41"/>
  <c r="C31" i="41"/>
  <c r="H30" i="41"/>
  <c r="G30" i="41"/>
  <c r="F30" i="41"/>
  <c r="D30" i="41"/>
  <c r="C30" i="41"/>
  <c r="H29" i="41"/>
  <c r="G29" i="41"/>
  <c r="F29" i="41"/>
  <c r="D29" i="41"/>
  <c r="C29" i="41"/>
  <c r="H28" i="41"/>
  <c r="G28" i="41"/>
  <c r="F28" i="41"/>
  <c r="D28" i="41"/>
  <c r="C28" i="41"/>
  <c r="H27" i="41"/>
  <c r="G27" i="41"/>
  <c r="F27" i="41"/>
  <c r="D27" i="41"/>
  <c r="C27" i="41"/>
  <c r="H26" i="41"/>
  <c r="G26" i="41"/>
  <c r="F26" i="41"/>
  <c r="D26" i="41"/>
  <c r="C26" i="41"/>
  <c r="H25" i="41"/>
  <c r="G25" i="41"/>
  <c r="F25" i="41"/>
  <c r="D25" i="41"/>
  <c r="C25" i="41"/>
  <c r="H24" i="41"/>
  <c r="G24" i="41"/>
  <c r="F24" i="41"/>
  <c r="D24" i="41"/>
  <c r="C24" i="41"/>
  <c r="H23" i="41"/>
  <c r="D23" i="41"/>
  <c r="C23" i="41"/>
  <c r="H22" i="41"/>
  <c r="I22" i="41" s="1"/>
  <c r="L22" i="41" s="1"/>
  <c r="D22" i="41"/>
  <c r="C22" i="41"/>
  <c r="H21" i="41"/>
  <c r="D21" i="41"/>
  <c r="C21" i="41"/>
  <c r="H18" i="41"/>
  <c r="D18" i="41"/>
  <c r="C18" i="41"/>
  <c r="H17" i="41"/>
  <c r="H10" i="41"/>
  <c r="I18" i="41" s="1"/>
  <c r="L18" i="41" s="1"/>
  <c r="E8" i="41"/>
  <c r="AD98" i="35" l="1"/>
  <c r="AD165" i="35"/>
  <c r="AD77" i="35"/>
  <c r="AD112" i="35" s="1"/>
  <c r="AD134" i="35" s="1"/>
  <c r="AE35" i="35"/>
  <c r="AC415" i="35"/>
  <c r="AC387" i="35"/>
  <c r="AE228" i="35"/>
  <c r="AD179" i="35"/>
  <c r="AE45" i="35"/>
  <c r="AD66" i="35"/>
  <c r="AD101" i="35" s="1"/>
  <c r="AD124" i="35" s="1"/>
  <c r="AC68" i="35"/>
  <c r="AC298" i="35"/>
  <c r="AD105" i="35"/>
  <c r="AB413" i="35"/>
  <c r="AB385" i="35"/>
  <c r="AD163" i="35"/>
  <c r="AD75" i="35"/>
  <c r="AD110" i="35" s="1"/>
  <c r="AD132" i="35" s="1"/>
  <c r="AE33" i="35"/>
  <c r="AC200" i="35"/>
  <c r="AC239" i="35" s="1"/>
  <c r="AC263" i="35" s="1"/>
  <c r="AC297" i="35" s="1"/>
  <c r="AC223" i="35"/>
  <c r="AC222" i="35" s="1"/>
  <c r="AD40" i="35"/>
  <c r="AC308" i="35"/>
  <c r="AD174" i="35"/>
  <c r="AD224" i="35" s="1"/>
  <c r="AD86" i="35"/>
  <c r="AD64" i="35"/>
  <c r="AD99" i="35" s="1"/>
  <c r="AD122" i="35" s="1"/>
  <c r="AE43" i="35"/>
  <c r="AC129" i="35"/>
  <c r="AC128" i="35" s="1"/>
  <c r="AC213" i="35"/>
  <c r="AC251" i="35" s="1"/>
  <c r="AC272" i="35" s="1"/>
  <c r="AC307" i="35" s="1"/>
  <c r="AA269" i="35"/>
  <c r="AA245" i="35"/>
  <c r="AA244" i="35" s="1"/>
  <c r="AC211" i="35"/>
  <c r="AC249" i="35" s="1"/>
  <c r="AC60" i="35"/>
  <c r="AC83" i="35" s="1"/>
  <c r="AC95" i="35" s="1"/>
  <c r="AC118" i="35" s="1"/>
  <c r="AD39" i="35"/>
  <c r="AD147" i="35"/>
  <c r="AD20" i="35"/>
  <c r="AD19" i="35" s="1"/>
  <c r="AE21" i="35"/>
  <c r="AB128" i="35"/>
  <c r="AB127" i="35" s="1"/>
  <c r="AE38" i="35"/>
  <c r="AD59" i="35"/>
  <c r="AD82" i="35" s="1"/>
  <c r="AD94" i="35" s="1"/>
  <c r="AD117" i="35" s="1"/>
  <c r="AF162" i="35"/>
  <c r="AG32" i="35"/>
  <c r="AC309" i="35"/>
  <c r="AD186" i="35"/>
  <c r="AE52" i="35"/>
  <c r="AB238" i="35"/>
  <c r="AB197" i="35"/>
  <c r="AB196" i="35" s="1"/>
  <c r="AB216" i="35" s="1"/>
  <c r="AC194" i="35"/>
  <c r="AC220" i="35" s="1"/>
  <c r="AC234" i="35" s="1"/>
  <c r="AC258" i="35" s="1"/>
  <c r="AC292" i="35" s="1"/>
  <c r="AC380" i="35" s="1"/>
  <c r="AC408" i="35" s="1"/>
  <c r="AC448" i="35" s="1"/>
  <c r="AD168" i="35"/>
  <c r="AD190" i="35"/>
  <c r="AE56" i="35"/>
  <c r="AB104" i="35"/>
  <c r="AB103" i="35" s="1"/>
  <c r="AB113" i="35" s="1"/>
  <c r="AC106" i="35"/>
  <c r="AC130" i="35" s="1"/>
  <c r="Y412" i="35"/>
  <c r="Y411" i="35" s="1"/>
  <c r="Y410" i="35" s="1"/>
  <c r="Y384" i="35"/>
  <c r="Y383" i="35" s="1"/>
  <c r="Y382" i="35" s="1"/>
  <c r="Y295" i="35"/>
  <c r="Y294" i="35" s="1"/>
  <c r="AC156" i="35"/>
  <c r="Z296" i="35"/>
  <c r="Z261" i="35"/>
  <c r="Z260" i="35" s="1"/>
  <c r="Z286" i="35" s="1"/>
  <c r="AB269" i="35"/>
  <c r="AB245" i="35"/>
  <c r="AB244" i="35" s="1"/>
  <c r="AB471" i="35"/>
  <c r="AB425" i="35"/>
  <c r="AB394" i="35"/>
  <c r="AA113" i="35"/>
  <c r="AE159" i="35"/>
  <c r="AE71" i="35"/>
  <c r="AF29" i="35"/>
  <c r="AC198" i="35"/>
  <c r="AC146" i="35"/>
  <c r="AC145" i="35" s="1"/>
  <c r="AC166" i="35" s="1"/>
  <c r="AD184" i="35"/>
  <c r="AD209" i="35" s="1"/>
  <c r="AE50" i="35"/>
  <c r="AA469" i="35"/>
  <c r="AA423" i="35"/>
  <c r="AA392" i="35"/>
  <c r="AD185" i="35"/>
  <c r="AD89" i="35"/>
  <c r="AD87" i="35" s="1"/>
  <c r="AE51" i="35"/>
  <c r="AD72" i="35"/>
  <c r="AD107" i="35" s="1"/>
  <c r="AC246" i="35"/>
  <c r="AC207" i="35"/>
  <c r="AC206" i="35" s="1"/>
  <c r="AD183" i="35"/>
  <c r="AD48" i="35"/>
  <c r="AD47" i="35" s="1"/>
  <c r="AE49" i="35"/>
  <c r="AA137" i="35"/>
  <c r="AD106" i="35"/>
  <c r="AD130" i="35" s="1"/>
  <c r="AB305" i="35"/>
  <c r="AC62" i="35"/>
  <c r="AC61" i="35" s="1"/>
  <c r="AC78" i="35" s="1"/>
  <c r="AH462" i="35"/>
  <c r="AH450" i="35" s="1"/>
  <c r="AI463" i="35"/>
  <c r="AD188" i="35"/>
  <c r="AE54" i="35"/>
  <c r="AD180" i="35"/>
  <c r="AD205" i="35" s="1"/>
  <c r="AD243" i="35" s="1"/>
  <c r="AD266" i="35" s="1"/>
  <c r="AD300" i="35" s="1"/>
  <c r="AE46" i="35"/>
  <c r="AD67" i="35"/>
  <c r="AD102" i="35" s="1"/>
  <c r="AD125" i="35" s="1"/>
  <c r="AD187" i="35"/>
  <c r="AD212" i="35" s="1"/>
  <c r="AD250" i="35" s="1"/>
  <c r="AD271" i="35" s="1"/>
  <c r="AE53" i="35"/>
  <c r="AD74" i="35"/>
  <c r="AD109" i="35" s="1"/>
  <c r="AD131" i="35" s="1"/>
  <c r="AC171" i="35"/>
  <c r="AC170" i="35" s="1"/>
  <c r="AA216" i="35"/>
  <c r="AC97" i="35"/>
  <c r="AC96" i="35" s="1"/>
  <c r="AC121" i="35"/>
  <c r="AC120" i="35" s="1"/>
  <c r="AC119" i="35" s="1"/>
  <c r="W441" i="35"/>
  <c r="V442" i="35"/>
  <c r="AD178" i="35"/>
  <c r="AD65" i="35"/>
  <c r="AD100" i="35" s="1"/>
  <c r="AD123" i="35" s="1"/>
  <c r="AE44" i="35"/>
  <c r="AC229" i="35"/>
  <c r="AC227" i="35" s="1"/>
  <c r="AC248" i="35" s="1"/>
  <c r="AC210" i="35"/>
  <c r="AF160" i="35"/>
  <c r="AF88" i="35"/>
  <c r="AG30" i="35"/>
  <c r="AE158" i="35"/>
  <c r="AE70" i="35"/>
  <c r="AF28" i="35"/>
  <c r="AD154" i="35"/>
  <c r="AD204" i="35" s="1"/>
  <c r="AD242" i="35" s="1"/>
  <c r="AD265" i="35" s="1"/>
  <c r="AD299" i="35" s="1"/>
  <c r="AE24" i="35"/>
  <c r="AC182" i="35"/>
  <c r="AC181" i="35" s="1"/>
  <c r="AC306" i="35"/>
  <c r="AD149" i="35"/>
  <c r="AD85" i="35"/>
  <c r="AD84" i="35" s="1"/>
  <c r="AD90" i="35" s="1"/>
  <c r="AE22" i="35"/>
  <c r="AA262" i="35"/>
  <c r="AA237" i="35"/>
  <c r="AA236" i="35" s="1"/>
  <c r="AA254" i="35" s="1"/>
  <c r="AC127" i="35"/>
  <c r="Y468" i="35"/>
  <c r="Y467" i="35" s="1"/>
  <c r="Y485" i="35" s="1"/>
  <c r="Y422" i="35"/>
  <c r="Y421" i="35" s="1"/>
  <c r="Y420" i="35" s="1"/>
  <c r="Y391" i="35"/>
  <c r="Y390" i="35" s="1"/>
  <c r="Y389" i="35" s="1"/>
  <c r="Y303" i="35"/>
  <c r="Y302" i="35" s="1"/>
  <c r="AB191" i="35"/>
  <c r="AE155" i="35"/>
  <c r="AF25" i="35"/>
  <c r="AD195" i="35"/>
  <c r="AD221" i="35" s="1"/>
  <c r="AD235" i="35" s="1"/>
  <c r="AD259" i="35" s="1"/>
  <c r="AD293" i="35" s="1"/>
  <c r="AD381" i="35" s="1"/>
  <c r="AD409" i="35" s="1"/>
  <c r="AD449" i="35" s="1"/>
  <c r="AE169" i="35"/>
  <c r="AD153" i="35"/>
  <c r="AD203" i="35" s="1"/>
  <c r="AD241" i="35" s="1"/>
  <c r="AD264" i="35" s="1"/>
  <c r="AD298" i="35" s="1"/>
  <c r="AE23" i="35"/>
  <c r="AD27" i="35"/>
  <c r="AD26" i="35" s="1"/>
  <c r="AC204" i="35"/>
  <c r="AC242" i="35" s="1"/>
  <c r="AC265" i="35" s="1"/>
  <c r="AC299" i="35" s="1"/>
  <c r="AF164" i="35"/>
  <c r="AG34" i="35"/>
  <c r="AB137" i="35"/>
  <c r="AD161" i="35"/>
  <c r="AD211" i="35" s="1"/>
  <c r="AD249" i="35" s="1"/>
  <c r="AD73" i="35"/>
  <c r="AD108" i="35" s="1"/>
  <c r="AE31" i="35"/>
  <c r="AB472" i="35"/>
  <c r="AB426" i="35"/>
  <c r="AB395" i="35"/>
  <c r="AC84" i="35"/>
  <c r="AC90" i="35" s="1"/>
  <c r="AE40" i="35"/>
  <c r="AF41" i="35"/>
  <c r="AD189" i="35"/>
  <c r="AD214" i="35" s="1"/>
  <c r="AD252" i="35" s="1"/>
  <c r="AD273" i="35" s="1"/>
  <c r="AE55" i="35"/>
  <c r="AD76" i="35"/>
  <c r="AD111" i="35" s="1"/>
  <c r="AD133" i="35" s="1"/>
  <c r="Z468" i="35"/>
  <c r="Z467" i="35" s="1"/>
  <c r="Z485" i="35" s="1"/>
  <c r="Z422" i="35"/>
  <c r="Z421" i="35" s="1"/>
  <c r="Z420" i="35" s="1"/>
  <c r="Z391" i="35"/>
  <c r="Z390" i="35" s="1"/>
  <c r="Z389" i="35" s="1"/>
  <c r="Z303" i="35"/>
  <c r="Z302" i="35" s="1"/>
  <c r="AE172" i="35"/>
  <c r="AE63" i="35"/>
  <c r="AF42" i="35"/>
  <c r="AD308" i="34"/>
  <c r="AE189" i="34"/>
  <c r="AF55" i="34"/>
  <c r="AD228" i="34"/>
  <c r="AD227" i="34" s="1"/>
  <c r="AD248" i="34" s="1"/>
  <c r="AD210" i="34"/>
  <c r="AA269" i="34"/>
  <c r="AA245" i="34"/>
  <c r="AA244" i="34" s="1"/>
  <c r="AD147" i="34"/>
  <c r="AD20" i="34"/>
  <c r="AD19" i="34" s="1"/>
  <c r="AE21" i="34"/>
  <c r="AD63" i="34"/>
  <c r="AD155" i="34"/>
  <c r="AD205" i="34" s="1"/>
  <c r="AD243" i="34" s="1"/>
  <c r="AD266" i="34" s="1"/>
  <c r="AD300" i="34" s="1"/>
  <c r="AE25" i="34"/>
  <c r="AC247" i="34"/>
  <c r="AC270" i="34" s="1"/>
  <c r="AC305" i="34" s="1"/>
  <c r="AE59" i="34"/>
  <c r="AE82" i="34" s="1"/>
  <c r="AE94" i="34" s="1"/>
  <c r="AE117" i="34" s="1"/>
  <c r="AF38" i="34"/>
  <c r="AF185" i="34"/>
  <c r="AF229" i="34" s="1"/>
  <c r="AF89" i="34"/>
  <c r="AG51" i="34"/>
  <c r="AF172" i="34"/>
  <c r="AG42" i="34"/>
  <c r="AC198" i="34"/>
  <c r="AC146" i="34"/>
  <c r="AC145" i="34" s="1"/>
  <c r="AB121" i="34"/>
  <c r="AB120" i="34" s="1"/>
  <c r="AB119" i="34" s="1"/>
  <c r="AB97" i="34"/>
  <c r="AB96" i="34" s="1"/>
  <c r="AC415" i="34"/>
  <c r="AC387" i="34"/>
  <c r="AE39" i="34"/>
  <c r="AD60" i="34"/>
  <c r="AD83" i="34" s="1"/>
  <c r="AD95" i="34" s="1"/>
  <c r="AD118" i="34" s="1"/>
  <c r="AD153" i="34"/>
  <c r="AE23" i="34"/>
  <c r="AD413" i="34"/>
  <c r="AD385" i="34"/>
  <c r="AH462" i="34"/>
  <c r="AH450" i="34" s="1"/>
  <c r="AI463" i="34"/>
  <c r="W441" i="34"/>
  <c r="V442" i="34"/>
  <c r="AD186" i="34"/>
  <c r="AD211" i="34" s="1"/>
  <c r="AD249" i="34" s="1"/>
  <c r="AE52" i="34"/>
  <c r="AD73" i="34"/>
  <c r="AD108" i="34" s="1"/>
  <c r="X321" i="34"/>
  <c r="AF164" i="34"/>
  <c r="AF76" i="34"/>
  <c r="AF111" i="34" s="1"/>
  <c r="AF133" i="34" s="1"/>
  <c r="AG34" i="34"/>
  <c r="AC181" i="34"/>
  <c r="AC191" i="34" s="1"/>
  <c r="Y412" i="34"/>
  <c r="Y411" i="34" s="1"/>
  <c r="Y410" i="34" s="1"/>
  <c r="Y384" i="34"/>
  <c r="Y383" i="34" s="1"/>
  <c r="Y382" i="34" s="1"/>
  <c r="Y295" i="34"/>
  <c r="Y294" i="34" s="1"/>
  <c r="Z304" i="34"/>
  <c r="Z268" i="34"/>
  <c r="Z267" i="34" s="1"/>
  <c r="AH174" i="34"/>
  <c r="AH224" i="34" s="1"/>
  <c r="AH86" i="34"/>
  <c r="AI43" i="34"/>
  <c r="AE188" i="34"/>
  <c r="AF54" i="34"/>
  <c r="AB246" i="34"/>
  <c r="AB207" i="34"/>
  <c r="AB206" i="34" s="1"/>
  <c r="AH165" i="34"/>
  <c r="AI35" i="34"/>
  <c r="X404" i="34"/>
  <c r="AD158" i="34"/>
  <c r="AD70" i="34"/>
  <c r="AD27" i="34"/>
  <c r="AD26" i="34" s="1"/>
  <c r="AE28" i="34"/>
  <c r="Z296" i="34"/>
  <c r="Z261" i="34"/>
  <c r="Z260" i="34" s="1"/>
  <c r="Z286" i="34" s="1"/>
  <c r="AE76" i="34"/>
  <c r="AE111" i="34" s="1"/>
  <c r="AE133" i="34" s="1"/>
  <c r="AE187" i="34"/>
  <c r="AF53" i="34"/>
  <c r="AF149" i="34"/>
  <c r="AF85" i="34"/>
  <c r="AF84" i="34" s="1"/>
  <c r="AG22" i="34"/>
  <c r="AF64" i="34"/>
  <c r="AF99" i="34" s="1"/>
  <c r="AF122" i="34" s="1"/>
  <c r="AD163" i="34"/>
  <c r="AD213" i="34" s="1"/>
  <c r="AD251" i="34" s="1"/>
  <c r="AD272" i="34" s="1"/>
  <c r="AD307" i="34" s="1"/>
  <c r="AD75" i="34"/>
  <c r="AD110" i="34" s="1"/>
  <c r="AD132" i="34" s="1"/>
  <c r="AE33" i="34"/>
  <c r="Y468" i="34"/>
  <c r="Y467" i="34" s="1"/>
  <c r="Y485" i="34" s="1"/>
  <c r="Y422" i="34"/>
  <c r="Y421" i="34" s="1"/>
  <c r="Y420" i="34" s="1"/>
  <c r="Y391" i="34"/>
  <c r="Y390" i="34" s="1"/>
  <c r="Y389" i="34" s="1"/>
  <c r="Y303" i="34"/>
  <c r="Y302" i="34" s="1"/>
  <c r="AE183" i="34"/>
  <c r="AE48" i="34"/>
  <c r="AF49" i="34"/>
  <c r="AC230" i="34"/>
  <c r="AC195" i="34"/>
  <c r="AC221" i="34" s="1"/>
  <c r="AC235" i="34" s="1"/>
  <c r="AC259" i="34" s="1"/>
  <c r="AC293" i="34" s="1"/>
  <c r="AC381" i="34" s="1"/>
  <c r="AC409" i="34" s="1"/>
  <c r="AC449" i="34" s="1"/>
  <c r="AD169" i="34"/>
  <c r="X440" i="34"/>
  <c r="AD190" i="34"/>
  <c r="AD215" i="34" s="1"/>
  <c r="AD253" i="34" s="1"/>
  <c r="AD274" i="34" s="1"/>
  <c r="AE56" i="34"/>
  <c r="AD77" i="34"/>
  <c r="AD112" i="34" s="1"/>
  <c r="AD134" i="34" s="1"/>
  <c r="AD162" i="34"/>
  <c r="AD212" i="34" s="1"/>
  <c r="AD250" i="34" s="1"/>
  <c r="AD271" i="34" s="1"/>
  <c r="AD74" i="34"/>
  <c r="AD109" i="34" s="1"/>
  <c r="AD131" i="34" s="1"/>
  <c r="AE32" i="34"/>
  <c r="AE160" i="34"/>
  <c r="AE72" i="34"/>
  <c r="AE107" i="34" s="1"/>
  <c r="AE88" i="34"/>
  <c r="AE87" i="34" s="1"/>
  <c r="AE90" i="34" s="1"/>
  <c r="AF30" i="34"/>
  <c r="AE184" i="34"/>
  <c r="AF50" i="34"/>
  <c r="AE214" i="34"/>
  <c r="AE252" i="34" s="1"/>
  <c r="AE273" i="34" s="1"/>
  <c r="AE179" i="34"/>
  <c r="AE66" i="34"/>
  <c r="AE101" i="34" s="1"/>
  <c r="AE124" i="34" s="1"/>
  <c r="AF45" i="34"/>
  <c r="AD47" i="34"/>
  <c r="AD154" i="34"/>
  <c r="AD204" i="34" s="1"/>
  <c r="AD242" i="34" s="1"/>
  <c r="AD265" i="34" s="1"/>
  <c r="AD299" i="34" s="1"/>
  <c r="AE24" i="34"/>
  <c r="AC472" i="34"/>
  <c r="AC426" i="34"/>
  <c r="AC395" i="34"/>
  <c r="AC473" i="34"/>
  <c r="AC427" i="34"/>
  <c r="AC396" i="34"/>
  <c r="AC105" i="34"/>
  <c r="AC69" i="34"/>
  <c r="AC68" i="34" s="1"/>
  <c r="AC98" i="34"/>
  <c r="AC62" i="34"/>
  <c r="AC61" i="34" s="1"/>
  <c r="AC78" i="34" s="1"/>
  <c r="AA262" i="34"/>
  <c r="AA237" i="34"/>
  <c r="AA236" i="34" s="1"/>
  <c r="AA254" i="34" s="1"/>
  <c r="AE223" i="34"/>
  <c r="AE222" i="34" s="1"/>
  <c r="AE200" i="34"/>
  <c r="AE239" i="34" s="1"/>
  <c r="AE263" i="34" s="1"/>
  <c r="AE297" i="34" s="1"/>
  <c r="AC471" i="34"/>
  <c r="AC425" i="34"/>
  <c r="AC394" i="34"/>
  <c r="AD182" i="34"/>
  <c r="AD181" i="34" s="1"/>
  <c r="AB469" i="34"/>
  <c r="AB423" i="34"/>
  <c r="AB392" i="34"/>
  <c r="AD178" i="34"/>
  <c r="AD171" i="34" s="1"/>
  <c r="AD170" i="34" s="1"/>
  <c r="AD65" i="34"/>
  <c r="AD100" i="34" s="1"/>
  <c r="AD123" i="34" s="1"/>
  <c r="AE44" i="34"/>
  <c r="AC299" i="34"/>
  <c r="AD159" i="34"/>
  <c r="AD209" i="34" s="1"/>
  <c r="AD247" i="34" s="1"/>
  <c r="AD270" i="34" s="1"/>
  <c r="AD305" i="34" s="1"/>
  <c r="AD71" i="34"/>
  <c r="AD106" i="34" s="1"/>
  <c r="AD130" i="34" s="1"/>
  <c r="AE29" i="34"/>
  <c r="AC194" i="34"/>
  <c r="AC220" i="34" s="1"/>
  <c r="AC234" i="34" s="1"/>
  <c r="AC258" i="34" s="1"/>
  <c r="AC292" i="34" s="1"/>
  <c r="AC380" i="34" s="1"/>
  <c r="AC408" i="34" s="1"/>
  <c r="AC448" i="34" s="1"/>
  <c r="AD168" i="34"/>
  <c r="AB238" i="34"/>
  <c r="AB197" i="34"/>
  <c r="AB196" i="34" s="1"/>
  <c r="AB216" i="34" s="1"/>
  <c r="AC306" i="34"/>
  <c r="AC208" i="34"/>
  <c r="AC157" i="34"/>
  <c r="AC156" i="34" s="1"/>
  <c r="AC36" i="34"/>
  <c r="AG161" i="34"/>
  <c r="AH31" i="34"/>
  <c r="AE180" i="34"/>
  <c r="AE67" i="34"/>
  <c r="AE102" i="34" s="1"/>
  <c r="AE125" i="34" s="1"/>
  <c r="AF46" i="34"/>
  <c r="AD40" i="34"/>
  <c r="AD57" i="34" s="1"/>
  <c r="AE41" i="34"/>
  <c r="AB129" i="34"/>
  <c r="AB128" i="34" s="1"/>
  <c r="AB127" i="34" s="1"/>
  <c r="AB104" i="34"/>
  <c r="AB103" i="34" s="1"/>
  <c r="AC129" i="27"/>
  <c r="AC128" i="27" s="1"/>
  <c r="AC104" i="27"/>
  <c r="AC103" i="27" s="1"/>
  <c r="AC308" i="27"/>
  <c r="AD190" i="27"/>
  <c r="AD215" i="27" s="1"/>
  <c r="AD253" i="27" s="1"/>
  <c r="AD274" i="27" s="1"/>
  <c r="AD309" i="27" s="1"/>
  <c r="AE56" i="27"/>
  <c r="AC415" i="27"/>
  <c r="AC387" i="27"/>
  <c r="AB238" i="27"/>
  <c r="AB197" i="27"/>
  <c r="AB196" i="27" s="1"/>
  <c r="AB216" i="27" s="1"/>
  <c r="AB269" i="27"/>
  <c r="AC195" i="27"/>
  <c r="AC221" i="27" s="1"/>
  <c r="AC235" i="27" s="1"/>
  <c r="AC259" i="27" s="1"/>
  <c r="AC293" i="27" s="1"/>
  <c r="AC381" i="27" s="1"/>
  <c r="AC409" i="27" s="1"/>
  <c r="AC449" i="27" s="1"/>
  <c r="AD169" i="27"/>
  <c r="AD186" i="27"/>
  <c r="AE52" i="27"/>
  <c r="AD147" i="27"/>
  <c r="AD20" i="27"/>
  <c r="AD19" i="27" s="1"/>
  <c r="AD36" i="27" s="1"/>
  <c r="AE21" i="27"/>
  <c r="AD155" i="27"/>
  <c r="AE25" i="27"/>
  <c r="AG462" i="27"/>
  <c r="AG450" i="27" s="1"/>
  <c r="AH463" i="27"/>
  <c r="AD105" i="27"/>
  <c r="AE164" i="27"/>
  <c r="AE76" i="27"/>
  <c r="AE111" i="27" s="1"/>
  <c r="AE133" i="27" s="1"/>
  <c r="AF34" i="27"/>
  <c r="AD188" i="27"/>
  <c r="AE54" i="27"/>
  <c r="AD189" i="27"/>
  <c r="AE55" i="27"/>
  <c r="AC36" i="27"/>
  <c r="AD185" i="27"/>
  <c r="AD229" i="27" s="1"/>
  <c r="AD89" i="27"/>
  <c r="AE51" i="27"/>
  <c r="AD59" i="27"/>
  <c r="AD82" i="27" s="1"/>
  <c r="AD94" i="27" s="1"/>
  <c r="AD117" i="27" s="1"/>
  <c r="AE38" i="27"/>
  <c r="AD184" i="27"/>
  <c r="AE50" i="27"/>
  <c r="AD48" i="27"/>
  <c r="AD47" i="27" s="1"/>
  <c r="AC98" i="27"/>
  <c r="AC62" i="27"/>
  <c r="AC61" i="27" s="1"/>
  <c r="Y412" i="27"/>
  <c r="Y411" i="27" s="1"/>
  <c r="Y410" i="27" s="1"/>
  <c r="Y440" i="27" s="1"/>
  <c r="Y384" i="27"/>
  <c r="Y383" i="27" s="1"/>
  <c r="Y382" i="27" s="1"/>
  <c r="Y404" i="27" s="1"/>
  <c r="Y295" i="27"/>
  <c r="Y294" i="27" s="1"/>
  <c r="Y321" i="27" s="1"/>
  <c r="AF187" i="27"/>
  <c r="AG53" i="27"/>
  <c r="AC127" i="27"/>
  <c r="AC470" i="27"/>
  <c r="AC424" i="27"/>
  <c r="AC393" i="27"/>
  <c r="AD208" i="27"/>
  <c r="AA268" i="27"/>
  <c r="AA267" i="27" s="1"/>
  <c r="AA304" i="27"/>
  <c r="AC198" i="27"/>
  <c r="AC146" i="27"/>
  <c r="AC145" i="27" s="1"/>
  <c r="Z296" i="27"/>
  <c r="Z261" i="27"/>
  <c r="Z260" i="27" s="1"/>
  <c r="Z286" i="27" s="1"/>
  <c r="AF179" i="27"/>
  <c r="AG45" i="27"/>
  <c r="AC182" i="27"/>
  <c r="AC181" i="27" s="1"/>
  <c r="AC191" i="27" s="1"/>
  <c r="AE165" i="27"/>
  <c r="AE77" i="27"/>
  <c r="AE112" i="27" s="1"/>
  <c r="AE134" i="27" s="1"/>
  <c r="AF35" i="27"/>
  <c r="AD228" i="27"/>
  <c r="AD227" i="27" s="1"/>
  <c r="AD248" i="27" s="1"/>
  <c r="AE162" i="27"/>
  <c r="AE212" i="27" s="1"/>
  <c r="AE250" i="27" s="1"/>
  <c r="AE271" i="27" s="1"/>
  <c r="AF32" i="27"/>
  <c r="AE74" i="27"/>
  <c r="AE109" i="27" s="1"/>
  <c r="AE131" i="27" s="1"/>
  <c r="AC60" i="27"/>
  <c r="AC83" i="27" s="1"/>
  <c r="AC95" i="27" s="1"/>
  <c r="AC118" i="27" s="1"/>
  <c r="AD39" i="27"/>
  <c r="AD180" i="27"/>
  <c r="AD67" i="27"/>
  <c r="AD102" i="27" s="1"/>
  <c r="AD125" i="27" s="1"/>
  <c r="AE46" i="27"/>
  <c r="AE149" i="27"/>
  <c r="AE85" i="27"/>
  <c r="AF22" i="27"/>
  <c r="AC309" i="27"/>
  <c r="AD214" i="27"/>
  <c r="AD252" i="27" s="1"/>
  <c r="AD273" i="27" s="1"/>
  <c r="AF183" i="27"/>
  <c r="AG49" i="27"/>
  <c r="AE154" i="27"/>
  <c r="AE204" i="27" s="1"/>
  <c r="AE242" i="27" s="1"/>
  <c r="AE265" i="27" s="1"/>
  <c r="AE299" i="27" s="1"/>
  <c r="AF24" i="27"/>
  <c r="AA216" i="27"/>
  <c r="AC413" i="27"/>
  <c r="AC385" i="27"/>
  <c r="AC157" i="27"/>
  <c r="AC156" i="27" s="1"/>
  <c r="AE168" i="27"/>
  <c r="AD194" i="27"/>
  <c r="AD220" i="27" s="1"/>
  <c r="AD234" i="27" s="1"/>
  <c r="AD258" i="27" s="1"/>
  <c r="AD292" i="27" s="1"/>
  <c r="AD380" i="27" s="1"/>
  <c r="AD408" i="27" s="1"/>
  <c r="AD448" i="27" s="1"/>
  <c r="AD178" i="27"/>
  <c r="AD65" i="27"/>
  <c r="AD100" i="27" s="1"/>
  <c r="AD123" i="27" s="1"/>
  <c r="AE44" i="27"/>
  <c r="AB113" i="27"/>
  <c r="AD84" i="27"/>
  <c r="AD90" i="27" s="1"/>
  <c r="AE172" i="27"/>
  <c r="AF42" i="27"/>
  <c r="AE63" i="27"/>
  <c r="AD414" i="27"/>
  <c r="AD386" i="27"/>
  <c r="AE160" i="27"/>
  <c r="AE72" i="27"/>
  <c r="AE107" i="27" s="1"/>
  <c r="AE88" i="27"/>
  <c r="AF30" i="27"/>
  <c r="AA262" i="27"/>
  <c r="AA237" i="27"/>
  <c r="AA236" i="27" s="1"/>
  <c r="AA254" i="27" s="1"/>
  <c r="AC230" i="27"/>
  <c r="AD159" i="27"/>
  <c r="AD209" i="27" s="1"/>
  <c r="AD247" i="27" s="1"/>
  <c r="AD270" i="27" s="1"/>
  <c r="AD71" i="27"/>
  <c r="AE29" i="27"/>
  <c r="AC246" i="27"/>
  <c r="AB137" i="27"/>
  <c r="AE158" i="27"/>
  <c r="AE70" i="27"/>
  <c r="AF28" i="27"/>
  <c r="AC471" i="27"/>
  <c r="AC425" i="27"/>
  <c r="AC394" i="27"/>
  <c r="AD306" i="27"/>
  <c r="AD40" i="27"/>
  <c r="AD57" i="27" s="1"/>
  <c r="AE41" i="27"/>
  <c r="AD223" i="27"/>
  <c r="AD222" i="27" s="1"/>
  <c r="AD230" i="27" s="1"/>
  <c r="AD200" i="27"/>
  <c r="AD239" i="27" s="1"/>
  <c r="AD263" i="27" s="1"/>
  <c r="AD297" i="27" s="1"/>
  <c r="AD63" i="27"/>
  <c r="AE153" i="27"/>
  <c r="AF23" i="27"/>
  <c r="AD87" i="27"/>
  <c r="AE161" i="27"/>
  <c r="AE73" i="27"/>
  <c r="AE108" i="27" s="1"/>
  <c r="AF31" i="27"/>
  <c r="AD163" i="27"/>
  <c r="AD213" i="27" s="1"/>
  <c r="AD251" i="27" s="1"/>
  <c r="AD272" i="27" s="1"/>
  <c r="AD75" i="27"/>
  <c r="AD110" i="27" s="1"/>
  <c r="AD132" i="27" s="1"/>
  <c r="AE33" i="27"/>
  <c r="AE174" i="27"/>
  <c r="AE224" i="27" s="1"/>
  <c r="AE86" i="27"/>
  <c r="AE64" i="27"/>
  <c r="AE99" i="27" s="1"/>
  <c r="AE122" i="27" s="1"/>
  <c r="AF43" i="27"/>
  <c r="AB472" i="27"/>
  <c r="AB426" i="27"/>
  <c r="AB395" i="27"/>
  <c r="Z468" i="27"/>
  <c r="Z467" i="27" s="1"/>
  <c r="Z485" i="27" s="1"/>
  <c r="Z422" i="27"/>
  <c r="Z421" i="27" s="1"/>
  <c r="Z420" i="27" s="1"/>
  <c r="Z391" i="27"/>
  <c r="Z390" i="27" s="1"/>
  <c r="Z389" i="27" s="1"/>
  <c r="Z303" i="27"/>
  <c r="Z302" i="27" s="1"/>
  <c r="AD211" i="27"/>
  <c r="AD249" i="27" s="1"/>
  <c r="AB415" i="27"/>
  <c r="AB387" i="27"/>
  <c r="AB230" i="27"/>
  <c r="AD171" i="27"/>
  <c r="AD170" i="27" s="1"/>
  <c r="AB247" i="27"/>
  <c r="AB270" i="27" s="1"/>
  <c r="AB305" i="27" s="1"/>
  <c r="AD203" i="27"/>
  <c r="AD241" i="27" s="1"/>
  <c r="AD264" i="27" s="1"/>
  <c r="AD298" i="27" s="1"/>
  <c r="AD72" i="27"/>
  <c r="AD107" i="27" s="1"/>
  <c r="AD73" i="27"/>
  <c r="AD108" i="27" s="1"/>
  <c r="AC209" i="27"/>
  <c r="AC247" i="27" s="1"/>
  <c r="AC270" i="27" s="1"/>
  <c r="AC305" i="27" s="1"/>
  <c r="AC69" i="27"/>
  <c r="AC68" i="27" s="1"/>
  <c r="V442" i="27"/>
  <c r="W441" i="27"/>
  <c r="AD158" i="26"/>
  <c r="AD70" i="26"/>
  <c r="AD27" i="26"/>
  <c r="AD26" i="26" s="1"/>
  <c r="AE28" i="26"/>
  <c r="AC98" i="26"/>
  <c r="AC62" i="26"/>
  <c r="AC61" i="26" s="1"/>
  <c r="AC78" i="26" s="1"/>
  <c r="AC36" i="26"/>
  <c r="Y468" i="26"/>
  <c r="Y467" i="26" s="1"/>
  <c r="Y485" i="26" s="1"/>
  <c r="Y422" i="26"/>
  <c r="Y421" i="26" s="1"/>
  <c r="Y420" i="26" s="1"/>
  <c r="Y391" i="26"/>
  <c r="Y390" i="26" s="1"/>
  <c r="Y389" i="26" s="1"/>
  <c r="Y303" i="26"/>
  <c r="Y302" i="26" s="1"/>
  <c r="AD160" i="26"/>
  <c r="AD88" i="26"/>
  <c r="AD72" i="26"/>
  <c r="AD107" i="26" s="1"/>
  <c r="AE30" i="26"/>
  <c r="AE165" i="26"/>
  <c r="AF35" i="26"/>
  <c r="AD155" i="26"/>
  <c r="AE25" i="26"/>
  <c r="AD183" i="26"/>
  <c r="AD48" i="26"/>
  <c r="AD47" i="26" s="1"/>
  <c r="AE49" i="26"/>
  <c r="AC60" i="26"/>
  <c r="AC83" i="26" s="1"/>
  <c r="AC95" i="26" s="1"/>
  <c r="AC118" i="26" s="1"/>
  <c r="AD39" i="26"/>
  <c r="AB238" i="26"/>
  <c r="AB197" i="26"/>
  <c r="AB196" i="26" s="1"/>
  <c r="AB216" i="26" s="1"/>
  <c r="Y412" i="26"/>
  <c r="Y411" i="26" s="1"/>
  <c r="Y410" i="26" s="1"/>
  <c r="Y440" i="26" s="1"/>
  <c r="Y384" i="26"/>
  <c r="Y383" i="26" s="1"/>
  <c r="Y382" i="26" s="1"/>
  <c r="Y404" i="26" s="1"/>
  <c r="Y295" i="26"/>
  <c r="Y294" i="26" s="1"/>
  <c r="Y321" i="26" s="1"/>
  <c r="AC198" i="26"/>
  <c r="AC146" i="26"/>
  <c r="AC145" i="26" s="1"/>
  <c r="AD163" i="26"/>
  <c r="AD75" i="26"/>
  <c r="AD110" i="26" s="1"/>
  <c r="AD132" i="26" s="1"/>
  <c r="AE33" i="26"/>
  <c r="AC470" i="26"/>
  <c r="AC393" i="26"/>
  <c r="AC424" i="26"/>
  <c r="AB246" i="26"/>
  <c r="AB207" i="26"/>
  <c r="AB206" i="26" s="1"/>
  <c r="AC205" i="26"/>
  <c r="AC243" i="26" s="1"/>
  <c r="AC266" i="26" s="1"/>
  <c r="AC300" i="26" s="1"/>
  <c r="W441" i="26"/>
  <c r="V442" i="26"/>
  <c r="AD188" i="26"/>
  <c r="AE54" i="26"/>
  <c r="AC105" i="26"/>
  <c r="AC69" i="26"/>
  <c r="AC68" i="26" s="1"/>
  <c r="AD185" i="26"/>
  <c r="AD229" i="26" s="1"/>
  <c r="AD89" i="26"/>
  <c r="AE51" i="26"/>
  <c r="AD154" i="26"/>
  <c r="AE24" i="26"/>
  <c r="AB470" i="26"/>
  <c r="AB424" i="26"/>
  <c r="AB393" i="26"/>
  <c r="AE161" i="26"/>
  <c r="AF31" i="26"/>
  <c r="AD215" i="26"/>
  <c r="AD253" i="26" s="1"/>
  <c r="AD274" i="26" s="1"/>
  <c r="AD309" i="26" s="1"/>
  <c r="X321" i="26"/>
  <c r="AC182" i="26"/>
  <c r="AC181" i="26" s="1"/>
  <c r="AC191" i="26" s="1"/>
  <c r="AC208" i="26"/>
  <c r="AC157" i="26"/>
  <c r="AC156" i="26" s="1"/>
  <c r="AC299" i="26"/>
  <c r="AD149" i="26"/>
  <c r="AD85" i="26"/>
  <c r="AD84" i="26" s="1"/>
  <c r="AE22" i="26"/>
  <c r="AE38" i="26"/>
  <c r="AD59" i="26"/>
  <c r="AD82" i="26" s="1"/>
  <c r="AD94" i="26" s="1"/>
  <c r="AD117" i="26" s="1"/>
  <c r="AE168" i="26"/>
  <c r="AD194" i="26"/>
  <c r="AD220" i="26" s="1"/>
  <c r="AD234" i="26" s="1"/>
  <c r="AD258" i="26" s="1"/>
  <c r="AD292" i="26" s="1"/>
  <c r="AD380" i="26" s="1"/>
  <c r="AD408" i="26" s="1"/>
  <c r="AD448" i="26" s="1"/>
  <c r="AC307" i="26"/>
  <c r="AC228" i="26"/>
  <c r="AC227" i="26" s="1"/>
  <c r="AC248" i="26" s="1"/>
  <c r="AC210" i="26"/>
  <c r="AI463" i="26"/>
  <c r="AH462" i="26"/>
  <c r="AH450" i="26" s="1"/>
  <c r="AD164" i="26"/>
  <c r="AD76" i="26"/>
  <c r="AD111" i="26" s="1"/>
  <c r="AD133" i="26" s="1"/>
  <c r="AE34" i="26"/>
  <c r="Z296" i="26"/>
  <c r="Z261" i="26"/>
  <c r="Z260" i="26" s="1"/>
  <c r="AA262" i="26"/>
  <c r="AA237" i="26"/>
  <c r="AA236" i="26" s="1"/>
  <c r="AA254" i="26" s="1"/>
  <c r="X404" i="26"/>
  <c r="AD41" i="26"/>
  <c r="AC40" i="26"/>
  <c r="AC57" i="26" s="1"/>
  <c r="AD178" i="26"/>
  <c r="AD65" i="26"/>
  <c r="AD100" i="26" s="1"/>
  <c r="AD123" i="26" s="1"/>
  <c r="AE44" i="26"/>
  <c r="AB414" i="26"/>
  <c r="AB386" i="26"/>
  <c r="AD179" i="26"/>
  <c r="AE45" i="26"/>
  <c r="AD66" i="26"/>
  <c r="AD101" i="26" s="1"/>
  <c r="AD124" i="26" s="1"/>
  <c r="AE172" i="26"/>
  <c r="AF42" i="26"/>
  <c r="AC90" i="26"/>
  <c r="AD186" i="26"/>
  <c r="AD211" i="26" s="1"/>
  <c r="AD249" i="26" s="1"/>
  <c r="AE52" i="26"/>
  <c r="AD153" i="26"/>
  <c r="AE23" i="26"/>
  <c r="AE174" i="26"/>
  <c r="AE224" i="26" s="1"/>
  <c r="AE86" i="26"/>
  <c r="AE64" i="26"/>
  <c r="AE99" i="26" s="1"/>
  <c r="AE122" i="26" s="1"/>
  <c r="AF43" i="26"/>
  <c r="Z304" i="26"/>
  <c r="Z268" i="26"/>
  <c r="Z267" i="26" s="1"/>
  <c r="AB247" i="26"/>
  <c r="AB270" i="26" s="1"/>
  <c r="AB305" i="26" s="1"/>
  <c r="AB129" i="26"/>
  <c r="AB128" i="26" s="1"/>
  <c r="AB127" i="26" s="1"/>
  <c r="AB137" i="26" s="1"/>
  <c r="AB104" i="26"/>
  <c r="AB103" i="26" s="1"/>
  <c r="X440" i="26"/>
  <c r="AD98" i="26"/>
  <c r="AC223" i="26"/>
  <c r="AC222" i="26" s="1"/>
  <c r="AC230" i="26" s="1"/>
  <c r="AC200" i="26"/>
  <c r="AC239" i="26" s="1"/>
  <c r="AC263" i="26" s="1"/>
  <c r="AC297" i="26" s="1"/>
  <c r="AD180" i="26"/>
  <c r="AE46" i="26"/>
  <c r="AD67" i="26"/>
  <c r="AD102" i="26" s="1"/>
  <c r="AD125" i="26" s="1"/>
  <c r="AA269" i="26"/>
  <c r="AA245" i="26"/>
  <c r="AA244" i="26" s="1"/>
  <c r="AC203" i="26"/>
  <c r="AC241" i="26" s="1"/>
  <c r="AC264" i="26" s="1"/>
  <c r="AC298" i="26" s="1"/>
  <c r="AC214" i="26"/>
  <c r="AC252" i="26" s="1"/>
  <c r="AC273" i="26" s="1"/>
  <c r="AD64" i="26"/>
  <c r="AD99" i="26" s="1"/>
  <c r="AD122" i="26" s="1"/>
  <c r="AC195" i="26"/>
  <c r="AC221" i="26" s="1"/>
  <c r="AC235" i="26" s="1"/>
  <c r="AC259" i="26" s="1"/>
  <c r="AC293" i="26" s="1"/>
  <c r="AC381" i="26" s="1"/>
  <c r="AC409" i="26" s="1"/>
  <c r="AC449" i="26" s="1"/>
  <c r="AD169" i="26"/>
  <c r="AD159" i="26"/>
  <c r="AD71" i="26"/>
  <c r="AD106" i="26" s="1"/>
  <c r="AD130" i="26" s="1"/>
  <c r="AE29" i="26"/>
  <c r="AB413" i="26"/>
  <c r="AB385" i="26"/>
  <c r="AD171" i="26"/>
  <c r="AD170" i="26" s="1"/>
  <c r="AB308" i="26"/>
  <c r="AB113" i="26"/>
  <c r="AD189" i="26"/>
  <c r="AE55" i="26"/>
  <c r="AD190" i="26"/>
  <c r="AE56" i="26"/>
  <c r="AE77" i="26" s="1"/>
  <c r="AE112" i="26" s="1"/>
  <c r="AE134" i="26" s="1"/>
  <c r="AC106" i="26"/>
  <c r="AC130" i="26" s="1"/>
  <c r="AB471" i="26"/>
  <c r="AB425" i="26"/>
  <c r="AB394" i="26"/>
  <c r="AD147" i="26"/>
  <c r="AD20" i="26"/>
  <c r="AD19" i="26" s="1"/>
  <c r="AD36" i="26" s="1"/>
  <c r="AE21" i="26"/>
  <c r="AE63" i="26" s="1"/>
  <c r="AD184" i="26"/>
  <c r="AE50" i="26"/>
  <c r="AC473" i="26"/>
  <c r="AC427" i="26"/>
  <c r="AC396" i="26"/>
  <c r="AD162" i="26"/>
  <c r="AD212" i="26" s="1"/>
  <c r="AD250" i="26" s="1"/>
  <c r="AD271" i="26" s="1"/>
  <c r="AD306" i="26" s="1"/>
  <c r="AD74" i="26"/>
  <c r="AD109" i="26" s="1"/>
  <c r="AD131" i="26" s="1"/>
  <c r="AE32" i="26"/>
  <c r="AD187" i="26"/>
  <c r="AE53" i="26"/>
  <c r="AA472" i="26"/>
  <c r="AA426" i="26"/>
  <c r="AA395" i="26"/>
  <c r="AC209" i="26"/>
  <c r="AC247" i="26" s="1"/>
  <c r="AC270" i="26" s="1"/>
  <c r="AC305" i="26" s="1"/>
  <c r="AC308" i="25"/>
  <c r="AC470" i="25"/>
  <c r="AC424" i="25"/>
  <c r="AC393" i="25"/>
  <c r="AC415" i="25"/>
  <c r="AC387" i="25"/>
  <c r="AC471" i="25"/>
  <c r="AC425" i="25"/>
  <c r="AC394" i="25"/>
  <c r="AD172" i="25"/>
  <c r="AD63" i="25"/>
  <c r="AE42" i="25"/>
  <c r="Z468" i="25"/>
  <c r="Z467" i="25" s="1"/>
  <c r="Z485" i="25" s="1"/>
  <c r="Z422" i="25"/>
  <c r="Z421" i="25" s="1"/>
  <c r="Z420" i="25" s="1"/>
  <c r="Z391" i="25"/>
  <c r="Z390" i="25" s="1"/>
  <c r="Z389" i="25" s="1"/>
  <c r="Z303" i="25"/>
  <c r="Z302" i="25" s="1"/>
  <c r="AD187" i="25"/>
  <c r="AE53" i="25"/>
  <c r="AC473" i="25"/>
  <c r="AC396" i="25"/>
  <c r="AC427" i="25"/>
  <c r="W441" i="25"/>
  <c r="V442" i="25"/>
  <c r="AG165" i="25"/>
  <c r="AH35" i="25"/>
  <c r="AC198" i="25"/>
  <c r="AD212" i="25"/>
  <c r="AD250" i="25" s="1"/>
  <c r="AD271" i="25" s="1"/>
  <c r="AC98" i="25"/>
  <c r="AC62" i="25"/>
  <c r="AC61" i="25" s="1"/>
  <c r="AC78" i="25" s="1"/>
  <c r="AD188" i="25"/>
  <c r="AD213" i="25" s="1"/>
  <c r="AD251" i="25" s="1"/>
  <c r="AD272" i="25" s="1"/>
  <c r="AD307" i="25" s="1"/>
  <c r="AE54" i="25"/>
  <c r="AD198" i="25"/>
  <c r="AC195" i="25"/>
  <c r="AC221" i="25" s="1"/>
  <c r="AC235" i="25" s="1"/>
  <c r="AC259" i="25" s="1"/>
  <c r="AC293" i="25" s="1"/>
  <c r="AC381" i="25" s="1"/>
  <c r="AC409" i="25" s="1"/>
  <c r="AC449" i="25" s="1"/>
  <c r="AD169" i="25"/>
  <c r="AE154" i="25"/>
  <c r="AF24" i="25"/>
  <c r="AD149" i="25"/>
  <c r="AD146" i="25" s="1"/>
  <c r="AD145" i="25" s="1"/>
  <c r="AD166" i="25" s="1"/>
  <c r="AD85" i="25"/>
  <c r="AD84" i="25" s="1"/>
  <c r="AE22" i="25"/>
  <c r="AD64" i="25"/>
  <c r="AD99" i="25" s="1"/>
  <c r="AD122" i="25" s="1"/>
  <c r="AD179" i="25"/>
  <c r="AD204" i="25" s="1"/>
  <c r="AD242" i="25" s="1"/>
  <c r="AD265" i="25" s="1"/>
  <c r="AD299" i="25" s="1"/>
  <c r="AD66" i="25"/>
  <c r="AD101" i="25" s="1"/>
  <c r="AD124" i="25" s="1"/>
  <c r="AE45" i="25"/>
  <c r="AE163" i="25"/>
  <c r="AE75" i="25"/>
  <c r="AE110" i="25" s="1"/>
  <c r="AE132" i="25" s="1"/>
  <c r="AF33" i="25"/>
  <c r="AD40" i="25"/>
  <c r="AD57" i="25" s="1"/>
  <c r="AE41" i="25"/>
  <c r="AC191" i="25"/>
  <c r="AE164" i="25"/>
  <c r="AE76" i="25"/>
  <c r="AE111" i="25" s="1"/>
  <c r="AE133" i="25" s="1"/>
  <c r="AF34" i="25"/>
  <c r="AD189" i="25"/>
  <c r="AE55" i="25"/>
  <c r="AD75" i="25"/>
  <c r="AD110" i="25" s="1"/>
  <c r="AD132" i="25" s="1"/>
  <c r="AD228" i="25"/>
  <c r="AB197" i="25"/>
  <c r="AB196" i="25" s="1"/>
  <c r="AB472" i="25"/>
  <c r="AB426" i="25"/>
  <c r="AB395" i="25"/>
  <c r="AC60" i="25"/>
  <c r="AC83" i="25" s="1"/>
  <c r="AC95" i="25" s="1"/>
  <c r="AC118" i="25" s="1"/>
  <c r="AD39" i="25"/>
  <c r="AE158" i="25"/>
  <c r="AE70" i="25"/>
  <c r="AF28" i="25"/>
  <c r="AD76" i="25"/>
  <c r="AD111" i="25" s="1"/>
  <c r="AD133" i="25" s="1"/>
  <c r="AE155" i="25"/>
  <c r="AF25" i="25"/>
  <c r="Y404" i="25"/>
  <c r="AC106" i="25"/>
  <c r="AC130" i="25" s="1"/>
  <c r="AC305" i="25" s="1"/>
  <c r="AE186" i="25"/>
  <c r="AF52" i="25"/>
  <c r="AH462" i="25"/>
  <c r="AH450" i="25" s="1"/>
  <c r="AI463" i="25"/>
  <c r="AC200" i="25"/>
  <c r="AC239" i="25" s="1"/>
  <c r="AC263" i="25" s="1"/>
  <c r="AC297" i="25" s="1"/>
  <c r="AC223" i="25"/>
  <c r="AC222" i="25" s="1"/>
  <c r="AC230" i="25" s="1"/>
  <c r="AB207" i="25"/>
  <c r="AB206" i="25" s="1"/>
  <c r="Z286" i="25"/>
  <c r="AB78" i="25"/>
  <c r="AC69" i="25"/>
  <c r="AC68" i="25" s="1"/>
  <c r="AB237" i="25"/>
  <c r="AB236" i="25" s="1"/>
  <c r="AB262" i="25"/>
  <c r="AD214" i="25"/>
  <c r="AD252" i="25" s="1"/>
  <c r="AD273" i="25" s="1"/>
  <c r="AA296" i="25"/>
  <c r="AA261" i="25"/>
  <c r="AA260" i="25" s="1"/>
  <c r="Y440" i="25"/>
  <c r="AC59" i="25"/>
  <c r="AC82" i="25" s="1"/>
  <c r="AC94" i="25" s="1"/>
  <c r="AC117" i="25" s="1"/>
  <c r="AD38" i="25"/>
  <c r="AD185" i="25"/>
  <c r="AD229" i="25" s="1"/>
  <c r="AD89" i="25"/>
  <c r="AD87" i="25" s="1"/>
  <c r="AE51" i="25"/>
  <c r="AD153" i="25"/>
  <c r="AE23" i="25"/>
  <c r="AB269" i="25"/>
  <c r="AB245" i="25"/>
  <c r="AB244" i="25" s="1"/>
  <c r="Z412" i="25"/>
  <c r="Z411" i="25" s="1"/>
  <c r="Z410" i="25" s="1"/>
  <c r="Z440" i="25" s="1"/>
  <c r="Z384" i="25"/>
  <c r="Z383" i="25" s="1"/>
  <c r="Z382" i="25" s="1"/>
  <c r="Z404" i="25" s="1"/>
  <c r="Z295" i="25"/>
  <c r="Z294" i="25" s="1"/>
  <c r="Z321" i="25" s="1"/>
  <c r="AB97" i="25"/>
  <c r="AB96" i="25" s="1"/>
  <c r="AB113" i="25" s="1"/>
  <c r="AB121" i="25"/>
  <c r="AB120" i="25" s="1"/>
  <c r="AB119" i="25" s="1"/>
  <c r="AB137" i="25" s="1"/>
  <c r="AC129" i="25"/>
  <c r="AC128" i="25" s="1"/>
  <c r="AC127" i="25" s="1"/>
  <c r="AC104" i="25"/>
  <c r="AC103" i="25" s="1"/>
  <c r="AD105" i="25"/>
  <c r="AC414" i="25"/>
  <c r="AC386" i="25"/>
  <c r="AD161" i="25"/>
  <c r="AD211" i="25" s="1"/>
  <c r="AD249" i="25" s="1"/>
  <c r="AE31" i="25"/>
  <c r="AE27" i="25" s="1"/>
  <c r="AE26" i="25" s="1"/>
  <c r="AD73" i="25"/>
  <c r="AD108" i="25" s="1"/>
  <c r="AB413" i="25"/>
  <c r="AB385" i="25"/>
  <c r="AE190" i="25"/>
  <c r="AE215" i="25" s="1"/>
  <c r="AE253" i="25" s="1"/>
  <c r="AE274" i="25" s="1"/>
  <c r="AE309" i="25" s="1"/>
  <c r="AF56" i="25"/>
  <c r="AE77" i="25"/>
  <c r="AE112" i="25" s="1"/>
  <c r="AE134" i="25" s="1"/>
  <c r="AC203" i="25"/>
  <c r="AC241" i="25" s="1"/>
  <c r="AC264" i="25" s="1"/>
  <c r="AC298" i="25" s="1"/>
  <c r="AC157" i="25"/>
  <c r="AC156" i="25" s="1"/>
  <c r="AD180" i="25"/>
  <c r="AD205" i="25" s="1"/>
  <c r="AD243" i="25" s="1"/>
  <c r="AD266" i="25" s="1"/>
  <c r="AD300" i="25" s="1"/>
  <c r="AE46" i="25"/>
  <c r="AD67" i="25"/>
  <c r="AD102" i="25" s="1"/>
  <c r="AD125" i="25" s="1"/>
  <c r="AD208" i="25"/>
  <c r="AD157" i="25"/>
  <c r="AD156" i="25" s="1"/>
  <c r="AD184" i="25"/>
  <c r="AD209" i="25" s="1"/>
  <c r="AE50" i="25"/>
  <c r="AD309" i="25"/>
  <c r="AG174" i="25"/>
  <c r="AG224" i="25" s="1"/>
  <c r="AG86" i="25"/>
  <c r="AH43" i="25"/>
  <c r="AC246" i="25"/>
  <c r="AC207" i="25"/>
  <c r="AC206" i="25" s="1"/>
  <c r="AE183" i="25"/>
  <c r="AF49" i="25"/>
  <c r="AE48" i="25"/>
  <c r="AE47" i="25" s="1"/>
  <c r="AA304" i="25"/>
  <c r="AA268" i="25"/>
  <c r="AA267" i="25" s="1"/>
  <c r="AE162" i="25"/>
  <c r="AE74" i="25"/>
  <c r="AE109" i="25" s="1"/>
  <c r="AE131" i="25" s="1"/>
  <c r="AF32" i="25"/>
  <c r="AE147" i="25"/>
  <c r="AF21" i="25"/>
  <c r="AE20" i="25"/>
  <c r="AE19" i="25" s="1"/>
  <c r="AB469" i="25"/>
  <c r="AB423" i="25"/>
  <c r="AB392" i="25"/>
  <c r="AE159" i="25"/>
  <c r="AE71" i="25"/>
  <c r="AF29" i="25"/>
  <c r="AD178" i="25"/>
  <c r="AD65" i="25"/>
  <c r="AD100" i="25" s="1"/>
  <c r="AD123" i="25" s="1"/>
  <c r="AE44" i="25"/>
  <c r="AD168" i="25"/>
  <c r="AC194" i="25"/>
  <c r="AC220" i="25" s="1"/>
  <c r="AC234" i="25" s="1"/>
  <c r="AC258" i="25" s="1"/>
  <c r="AC292" i="25" s="1"/>
  <c r="AC380" i="25" s="1"/>
  <c r="AC408" i="25" s="1"/>
  <c r="AC448" i="25" s="1"/>
  <c r="AC146" i="25"/>
  <c r="AC145" i="25" s="1"/>
  <c r="AC166" i="25" s="1"/>
  <c r="AD182" i="25"/>
  <c r="AD181" i="25" s="1"/>
  <c r="AE160" i="25"/>
  <c r="AE88" i="25"/>
  <c r="AE72" i="25"/>
  <c r="AE107" i="25" s="1"/>
  <c r="AF30" i="25"/>
  <c r="AD74" i="25"/>
  <c r="AD109" i="25" s="1"/>
  <c r="AD131" i="25" s="1"/>
  <c r="AC308" i="24"/>
  <c r="AD36" i="24"/>
  <c r="AA216" i="24"/>
  <c r="AF187" i="24"/>
  <c r="AG53" i="24"/>
  <c r="AB269" i="24"/>
  <c r="AB245" i="24"/>
  <c r="AB244" i="24" s="1"/>
  <c r="AC246" i="24"/>
  <c r="AE163" i="24"/>
  <c r="AE213" i="24" s="1"/>
  <c r="AE251" i="24" s="1"/>
  <c r="AE272" i="24" s="1"/>
  <c r="AE307" i="24" s="1"/>
  <c r="AE75" i="24"/>
  <c r="AE110" i="24" s="1"/>
  <c r="AE132" i="24" s="1"/>
  <c r="AF33" i="24"/>
  <c r="AB262" i="24"/>
  <c r="AB237" i="24"/>
  <c r="AB236" i="24" s="1"/>
  <c r="AB254" i="24" s="1"/>
  <c r="AD155" i="24"/>
  <c r="AE25" i="24"/>
  <c r="AE164" i="24"/>
  <c r="AF34" i="24"/>
  <c r="AD180" i="24"/>
  <c r="AE46" i="24"/>
  <c r="AD67" i="24"/>
  <c r="AD102" i="24" s="1"/>
  <c r="AD125" i="24" s="1"/>
  <c r="AC473" i="24"/>
  <c r="AC427" i="24"/>
  <c r="AC396" i="24"/>
  <c r="AF183" i="24"/>
  <c r="AG49" i="24"/>
  <c r="AC470" i="24"/>
  <c r="AC424" i="24"/>
  <c r="AC393" i="24"/>
  <c r="AD471" i="24"/>
  <c r="AD425" i="24"/>
  <c r="AD394" i="24"/>
  <c r="AD105" i="24"/>
  <c r="AC205" i="24"/>
  <c r="AC243" i="24" s="1"/>
  <c r="AC266" i="24" s="1"/>
  <c r="AC300" i="24" s="1"/>
  <c r="AD185" i="24"/>
  <c r="AD229" i="24" s="1"/>
  <c r="AD89" i="24"/>
  <c r="AE51" i="24"/>
  <c r="AC40" i="24"/>
  <c r="AC57" i="24" s="1"/>
  <c r="AD41" i="24"/>
  <c r="AE160" i="24"/>
  <c r="AE88" i="24"/>
  <c r="AF30" i="24"/>
  <c r="AE147" i="24"/>
  <c r="AF21" i="24"/>
  <c r="AF38" i="24"/>
  <c r="AE59" i="24"/>
  <c r="AE82" i="24" s="1"/>
  <c r="AE94" i="24" s="1"/>
  <c r="AE117" i="24" s="1"/>
  <c r="AD190" i="24"/>
  <c r="AD215" i="24" s="1"/>
  <c r="AD253" i="24" s="1"/>
  <c r="AD274" i="24" s="1"/>
  <c r="AD309" i="24" s="1"/>
  <c r="AE56" i="24"/>
  <c r="AE159" i="24"/>
  <c r="AF29" i="24"/>
  <c r="AD208" i="24"/>
  <c r="AD157" i="24"/>
  <c r="AD156" i="24" s="1"/>
  <c r="AC210" i="24"/>
  <c r="AC62" i="24"/>
  <c r="AC61" i="24" s="1"/>
  <c r="AE172" i="24"/>
  <c r="AE63" i="24"/>
  <c r="AF42" i="24"/>
  <c r="AD87" i="24"/>
  <c r="AD161" i="24"/>
  <c r="AD211" i="24" s="1"/>
  <c r="AD249" i="24" s="1"/>
  <c r="AD73" i="24"/>
  <c r="AD108" i="24" s="1"/>
  <c r="AE31" i="24"/>
  <c r="AB472" i="24"/>
  <c r="AB426" i="24"/>
  <c r="AB395" i="24"/>
  <c r="AE162" i="24"/>
  <c r="AE212" i="24" s="1"/>
  <c r="AE250" i="24" s="1"/>
  <c r="AE271" i="24" s="1"/>
  <c r="AE306" i="24" s="1"/>
  <c r="AE74" i="24"/>
  <c r="AE109" i="24" s="1"/>
  <c r="AE131" i="24" s="1"/>
  <c r="AF32" i="24"/>
  <c r="AD186" i="24"/>
  <c r="AE52" i="24"/>
  <c r="AC227" i="24"/>
  <c r="AC248" i="24" s="1"/>
  <c r="AC97" i="24"/>
  <c r="AC96" i="24" s="1"/>
  <c r="AC121" i="24"/>
  <c r="AC120" i="24" s="1"/>
  <c r="AC119" i="24" s="1"/>
  <c r="Z286" i="24"/>
  <c r="AD98" i="24"/>
  <c r="AD62" i="24"/>
  <c r="AD61" i="24" s="1"/>
  <c r="Z468" i="24"/>
  <c r="Z467" i="24" s="1"/>
  <c r="Z485" i="24" s="1"/>
  <c r="Z422" i="24"/>
  <c r="Z421" i="24" s="1"/>
  <c r="Z420" i="24" s="1"/>
  <c r="Z391" i="24"/>
  <c r="Z390" i="24" s="1"/>
  <c r="Z389" i="24" s="1"/>
  <c r="Z303" i="24"/>
  <c r="Z302" i="24" s="1"/>
  <c r="AC238" i="24"/>
  <c r="AA254" i="24"/>
  <c r="AD198" i="24"/>
  <c r="AA469" i="24"/>
  <c r="AA423" i="24"/>
  <c r="AA392" i="24"/>
  <c r="AD178" i="24"/>
  <c r="AE44" i="24"/>
  <c r="AD65" i="24"/>
  <c r="AD100" i="24" s="1"/>
  <c r="AD123" i="24" s="1"/>
  <c r="AC194" i="24"/>
  <c r="AC220" i="24" s="1"/>
  <c r="AC234" i="24" s="1"/>
  <c r="AC258" i="24" s="1"/>
  <c r="AC292" i="24" s="1"/>
  <c r="AC380" i="24" s="1"/>
  <c r="AC408" i="24" s="1"/>
  <c r="AC448" i="24" s="1"/>
  <c r="AD168" i="24"/>
  <c r="Y321" i="24"/>
  <c r="Z412" i="24"/>
  <c r="Z411" i="24" s="1"/>
  <c r="Z410" i="24" s="1"/>
  <c r="Z440" i="24" s="1"/>
  <c r="Z384" i="24"/>
  <c r="Z383" i="24" s="1"/>
  <c r="Z382" i="24" s="1"/>
  <c r="Z404" i="24" s="1"/>
  <c r="Z295" i="24"/>
  <c r="Z294" i="24" s="1"/>
  <c r="AD171" i="24"/>
  <c r="AD170" i="24" s="1"/>
  <c r="AE154" i="24"/>
  <c r="AE204" i="24" s="1"/>
  <c r="AE242" i="24" s="1"/>
  <c r="AE265" i="24" s="1"/>
  <c r="AE299" i="24" s="1"/>
  <c r="AF24" i="24"/>
  <c r="AF66" i="24" s="1"/>
  <c r="AF101" i="24" s="1"/>
  <c r="AF124" i="24" s="1"/>
  <c r="AB413" i="24"/>
  <c r="AB385" i="24"/>
  <c r="AD228" i="24"/>
  <c r="AD227" i="24" s="1"/>
  <c r="AD248" i="24" s="1"/>
  <c r="AD210" i="24"/>
  <c r="AA296" i="24"/>
  <c r="AA261" i="24"/>
  <c r="AA260" i="24" s="1"/>
  <c r="AD149" i="24"/>
  <c r="AD146" i="24" s="1"/>
  <c r="AD145" i="24" s="1"/>
  <c r="AD166" i="24" s="1"/>
  <c r="AD85" i="24"/>
  <c r="AD84" i="24" s="1"/>
  <c r="AD90" i="24" s="1"/>
  <c r="AE22" i="24"/>
  <c r="AE20" i="24" s="1"/>
  <c r="AE19" i="24" s="1"/>
  <c r="AE36" i="24" s="1"/>
  <c r="AH188" i="24"/>
  <c r="AI54" i="24"/>
  <c r="AI188" i="24" s="1"/>
  <c r="AC209" i="24"/>
  <c r="AC247" i="24" s="1"/>
  <c r="AC270" i="24" s="1"/>
  <c r="AC305" i="24" s="1"/>
  <c r="AD189" i="24"/>
  <c r="AD214" i="24" s="1"/>
  <c r="AD252" i="24" s="1"/>
  <c r="AD273" i="24" s="1"/>
  <c r="AE55" i="24"/>
  <c r="AE76" i="24" s="1"/>
  <c r="AE111" i="24" s="1"/>
  <c r="AE133" i="24" s="1"/>
  <c r="Y404" i="24"/>
  <c r="AD470" i="24"/>
  <c r="AD424" i="24"/>
  <c r="AD393" i="24"/>
  <c r="AC129" i="24"/>
  <c r="AC128" i="24" s="1"/>
  <c r="AC127" i="24" s="1"/>
  <c r="AC104" i="24"/>
  <c r="AC103" i="24" s="1"/>
  <c r="AH462" i="24"/>
  <c r="AH450" i="24" s="1"/>
  <c r="AI463" i="24"/>
  <c r="AD153" i="24"/>
  <c r="AD203" i="24" s="1"/>
  <c r="AD241" i="24" s="1"/>
  <c r="AD264" i="24" s="1"/>
  <c r="AD298" i="24" s="1"/>
  <c r="AE23" i="24"/>
  <c r="AD414" i="24"/>
  <c r="AD386" i="24"/>
  <c r="AA304" i="24"/>
  <c r="AA268" i="24"/>
  <c r="AA267" i="24" s="1"/>
  <c r="AC60" i="24"/>
  <c r="AC83" i="24" s="1"/>
  <c r="AC95" i="24" s="1"/>
  <c r="AC118" i="24" s="1"/>
  <c r="AD39" i="24"/>
  <c r="AC90" i="24"/>
  <c r="AC195" i="24"/>
  <c r="AC221" i="24" s="1"/>
  <c r="AC235" i="24" s="1"/>
  <c r="AC259" i="24" s="1"/>
  <c r="AC293" i="24" s="1"/>
  <c r="AC381" i="24" s="1"/>
  <c r="AC409" i="24" s="1"/>
  <c r="AC449" i="24" s="1"/>
  <c r="AD169" i="24"/>
  <c r="AC106" i="24"/>
  <c r="AC130" i="24" s="1"/>
  <c r="Y440" i="24"/>
  <c r="AC69" i="24"/>
  <c r="AC68" i="24" s="1"/>
  <c r="W441" i="24"/>
  <c r="V442" i="24"/>
  <c r="AD184" i="24"/>
  <c r="AD182" i="24" s="1"/>
  <c r="AD181" i="24" s="1"/>
  <c r="AE50" i="24"/>
  <c r="AE71" i="24" s="1"/>
  <c r="AD48" i="24"/>
  <c r="AD47" i="24" s="1"/>
  <c r="AE174" i="24"/>
  <c r="AE224" i="24" s="1"/>
  <c r="AE86" i="24"/>
  <c r="AE64" i="24"/>
  <c r="AE99" i="24" s="1"/>
  <c r="AE122" i="24" s="1"/>
  <c r="AF43" i="24"/>
  <c r="AF179" i="24"/>
  <c r="AG45" i="24"/>
  <c r="AB469" i="24"/>
  <c r="AB423" i="24"/>
  <c r="AB392" i="24"/>
  <c r="AC223" i="24"/>
  <c r="AC222" i="24" s="1"/>
  <c r="AC230" i="24" s="1"/>
  <c r="AC200" i="24"/>
  <c r="AC239" i="24" s="1"/>
  <c r="AC263" i="24" s="1"/>
  <c r="AC297" i="24" s="1"/>
  <c r="AE165" i="24"/>
  <c r="AF35" i="24"/>
  <c r="AE77" i="24"/>
  <c r="AE112" i="24" s="1"/>
  <c r="AE134" i="24" s="1"/>
  <c r="AB207" i="24"/>
  <c r="AB206" i="24" s="1"/>
  <c r="AC157" i="24"/>
  <c r="AC156" i="24" s="1"/>
  <c r="AC166" i="24" s="1"/>
  <c r="AE158" i="24"/>
  <c r="AE70" i="24"/>
  <c r="AF28" i="24"/>
  <c r="AE27" i="24"/>
  <c r="AE26" i="24" s="1"/>
  <c r="AB197" i="24"/>
  <c r="AB196" i="24" s="1"/>
  <c r="AB216" i="24" s="1"/>
  <c r="O17" i="36"/>
  <c r="O10" i="36"/>
  <c r="S425" i="43"/>
  <c r="S471" i="43"/>
  <c r="S387" i="43"/>
  <c r="O19" i="36"/>
  <c r="N58" i="36"/>
  <c r="O16" i="36"/>
  <c r="N55" i="36"/>
  <c r="U27" i="43"/>
  <c r="U26" i="43" s="1"/>
  <c r="R99" i="43"/>
  <c r="R62" i="43"/>
  <c r="R61" i="43" s="1"/>
  <c r="R78" i="43" s="1"/>
  <c r="Q122" i="43"/>
  <c r="Q120" i="43" s="1"/>
  <c r="Q119" i="43" s="1"/>
  <c r="Q137" i="43" s="1"/>
  <c r="Q97" i="43"/>
  <c r="Q96" i="43" s="1"/>
  <c r="Q113" i="43" s="1"/>
  <c r="S64" i="43"/>
  <c r="S149" i="43"/>
  <c r="S200" i="43" s="1"/>
  <c r="S85" i="43"/>
  <c r="S84" i="43" s="1"/>
  <c r="S90" i="43" s="1"/>
  <c r="T22" i="43"/>
  <c r="S20" i="43"/>
  <c r="S19" i="43" s="1"/>
  <c r="S36" i="43" s="1"/>
  <c r="Q296" i="43"/>
  <c r="V174" i="43"/>
  <c r="V86" i="43"/>
  <c r="W43" i="43"/>
  <c r="R304" i="43"/>
  <c r="R262" i="43"/>
  <c r="U89" i="43"/>
  <c r="U87" i="43" s="1"/>
  <c r="V51" i="43"/>
  <c r="V72" i="43" s="1"/>
  <c r="V107" i="43" s="1"/>
  <c r="U155" i="43"/>
  <c r="U205" i="43" s="1"/>
  <c r="U243" i="43" s="1"/>
  <c r="U266" i="43" s="1"/>
  <c r="V25" i="43"/>
  <c r="U67" i="43"/>
  <c r="U102" i="43" s="1"/>
  <c r="U125" i="43" s="1"/>
  <c r="T307" i="43"/>
  <c r="V153" i="43"/>
  <c r="W23" i="43"/>
  <c r="V165" i="43"/>
  <c r="V215" i="43" s="1"/>
  <c r="V253" i="43" s="1"/>
  <c r="V274" i="43" s="1"/>
  <c r="V77" i="43"/>
  <c r="V112" i="43" s="1"/>
  <c r="V134" i="43" s="1"/>
  <c r="W35" i="43"/>
  <c r="V183" i="43"/>
  <c r="W49" i="43"/>
  <c r="T69" i="43"/>
  <c r="T68" i="43" s="1"/>
  <c r="V158" i="43"/>
  <c r="V70" i="43"/>
  <c r="W28" i="43"/>
  <c r="T300" i="43"/>
  <c r="V178" i="43"/>
  <c r="W44" i="43"/>
  <c r="V65" i="43"/>
  <c r="V100" i="43" s="1"/>
  <c r="V123" i="43" s="1"/>
  <c r="V179" i="43"/>
  <c r="W45" i="43"/>
  <c r="V66" i="43"/>
  <c r="V101" i="43" s="1"/>
  <c r="V124" i="43" s="1"/>
  <c r="U203" i="43"/>
  <c r="U241" i="43" s="1"/>
  <c r="U264" i="43" s="1"/>
  <c r="U298" i="43" s="1"/>
  <c r="U309" i="43"/>
  <c r="U48" i="43"/>
  <c r="U47" i="43" s="1"/>
  <c r="T104" i="43"/>
  <c r="T103" i="43" s="1"/>
  <c r="T129" i="43"/>
  <c r="T128" i="43" s="1"/>
  <c r="T127" i="43" s="1"/>
  <c r="S269" i="43"/>
  <c r="T473" i="43"/>
  <c r="T427" i="43"/>
  <c r="T396" i="43"/>
  <c r="V162" i="43"/>
  <c r="W32" i="43"/>
  <c r="V60" i="43"/>
  <c r="V83" i="43" s="1"/>
  <c r="V95" i="43" s="1"/>
  <c r="V118" i="43" s="1"/>
  <c r="W39" i="43"/>
  <c r="S238" i="43"/>
  <c r="P412" i="43"/>
  <c r="P384" i="43"/>
  <c r="U105" i="43"/>
  <c r="U147" i="43"/>
  <c r="P9" i="36" s="1"/>
  <c r="V21" i="43"/>
  <c r="V88" i="43"/>
  <c r="W30" i="43"/>
  <c r="W190" i="43"/>
  <c r="X56" i="43"/>
  <c r="V154" i="43"/>
  <c r="W24" i="43"/>
  <c r="S472" i="43"/>
  <c r="S426" i="43"/>
  <c r="S395" i="43"/>
  <c r="W188" i="43"/>
  <c r="X54" i="43"/>
  <c r="Q468" i="43"/>
  <c r="Q422" i="43"/>
  <c r="Q391" i="43"/>
  <c r="U172" i="43"/>
  <c r="P6" i="36" s="1"/>
  <c r="U63" i="43"/>
  <c r="V42" i="43"/>
  <c r="T40" i="43"/>
  <c r="T57" i="43" s="1"/>
  <c r="U41" i="43"/>
  <c r="U208" i="43"/>
  <c r="T198" i="43"/>
  <c r="T470" i="43"/>
  <c r="T424" i="43"/>
  <c r="T393" i="43"/>
  <c r="U187" i="43"/>
  <c r="U212" i="43" s="1"/>
  <c r="U250" i="43" s="1"/>
  <c r="U271" i="43" s="1"/>
  <c r="U306" i="43" s="1"/>
  <c r="V53" i="43"/>
  <c r="V48" i="43" s="1"/>
  <c r="U204" i="43"/>
  <c r="U242" i="43" s="1"/>
  <c r="U265" i="43" s="1"/>
  <c r="U299" i="43" s="1"/>
  <c r="U189" i="43"/>
  <c r="U214" i="43" s="1"/>
  <c r="U252" i="43" s="1"/>
  <c r="U273" i="43" s="1"/>
  <c r="V55" i="43"/>
  <c r="U76" i="43"/>
  <c r="U111" i="43" s="1"/>
  <c r="U133" i="43" s="1"/>
  <c r="U195" i="43"/>
  <c r="U221" i="43" s="1"/>
  <c r="U235" i="43" s="1"/>
  <c r="U259" i="43" s="1"/>
  <c r="U293" i="43" s="1"/>
  <c r="U381" i="43" s="1"/>
  <c r="U409" i="43" s="1"/>
  <c r="U449" i="43" s="1"/>
  <c r="V169" i="43"/>
  <c r="T98" i="43"/>
  <c r="W186" i="43"/>
  <c r="X52" i="43"/>
  <c r="U72" i="43"/>
  <c r="U107" i="43" s="1"/>
  <c r="V161" i="43"/>
  <c r="V211" i="43" s="1"/>
  <c r="V249" i="43" s="1"/>
  <c r="V73" i="43"/>
  <c r="V108" i="43" s="1"/>
  <c r="W31" i="43"/>
  <c r="S121" i="43"/>
  <c r="T308" i="43"/>
  <c r="U71" i="43"/>
  <c r="V29" i="43"/>
  <c r="W180" i="43"/>
  <c r="X46" i="43"/>
  <c r="W50" i="43"/>
  <c r="U194" i="43"/>
  <c r="U220" i="43" s="1"/>
  <c r="U234" i="43" s="1"/>
  <c r="U258" i="43" s="1"/>
  <c r="U292" i="43" s="1"/>
  <c r="U380" i="43" s="1"/>
  <c r="U408" i="43" s="1"/>
  <c r="U448" i="43" s="1"/>
  <c r="V168" i="43"/>
  <c r="U163" i="43"/>
  <c r="U213" i="43" s="1"/>
  <c r="U251" i="43" s="1"/>
  <c r="U272" i="43" s="1"/>
  <c r="U75" i="43"/>
  <c r="U110" i="43" s="1"/>
  <c r="U132" i="43" s="1"/>
  <c r="V33" i="43"/>
  <c r="W164" i="43"/>
  <c r="X34" i="43"/>
  <c r="T246" i="43"/>
  <c r="Z463" i="43"/>
  <c r="Y462" i="43"/>
  <c r="Y450" i="43" s="1"/>
  <c r="V38" i="43"/>
  <c r="U59" i="43"/>
  <c r="U82" i="43" s="1"/>
  <c r="U94" i="43" s="1"/>
  <c r="U117" i="43" s="1"/>
  <c r="I17" i="41"/>
  <c r="I25" i="41"/>
  <c r="L25" i="41" s="1"/>
  <c r="I49" i="41"/>
  <c r="L49" i="41" s="1"/>
  <c r="F32" i="41"/>
  <c r="C55" i="41"/>
  <c r="I27" i="41"/>
  <c r="L27" i="41" s="1"/>
  <c r="G32" i="41"/>
  <c r="F64" i="41" s="1"/>
  <c r="F67" i="41" s="1"/>
  <c r="I21" i="41"/>
  <c r="L21" i="41" s="1"/>
  <c r="I35" i="41"/>
  <c r="I41" i="41"/>
  <c r="L41" i="41" s="1"/>
  <c r="I31" i="41"/>
  <c r="L31" i="41" s="1"/>
  <c r="I23" i="41"/>
  <c r="L23" i="41" s="1"/>
  <c r="I51" i="41"/>
  <c r="I38" i="41"/>
  <c r="J38" i="41" s="1"/>
  <c r="I44" i="41"/>
  <c r="L44" i="41" s="1"/>
  <c r="I40" i="41"/>
  <c r="L40" i="41" s="1"/>
  <c r="I42" i="41"/>
  <c r="L42" i="41" s="1"/>
  <c r="I45" i="41"/>
  <c r="J45" i="41" s="1"/>
  <c r="I37" i="41"/>
  <c r="L37" i="41" s="1"/>
  <c r="I29" i="41"/>
  <c r="I32" i="41"/>
  <c r="L32" i="41" s="1"/>
  <c r="I50" i="41"/>
  <c r="I39" i="41"/>
  <c r="J39" i="41" s="1"/>
  <c r="I43" i="41"/>
  <c r="L43" i="41" s="1"/>
  <c r="I30" i="41"/>
  <c r="J30" i="41" s="1"/>
  <c r="H67" i="41"/>
  <c r="I36" i="41"/>
  <c r="J36" i="41" s="1"/>
  <c r="I46" i="41"/>
  <c r="C67" i="41"/>
  <c r="L46" i="41"/>
  <c r="J46" i="41"/>
  <c r="J31" i="41"/>
  <c r="J44" i="41"/>
  <c r="L51" i="41"/>
  <c r="J51" i="41"/>
  <c r="J35" i="41"/>
  <c r="L35" i="41"/>
  <c r="J49" i="41"/>
  <c r="J25" i="41"/>
  <c r="L29" i="41"/>
  <c r="J29" i="41"/>
  <c r="J32" i="41"/>
  <c r="L50" i="41"/>
  <c r="J50" i="41"/>
  <c r="J17" i="41"/>
  <c r="J18" i="41"/>
  <c r="J22" i="41"/>
  <c r="J23" i="41"/>
  <c r="J27" i="41"/>
  <c r="G67" i="41"/>
  <c r="L17" i="41"/>
  <c r="I24" i="41"/>
  <c r="I28" i="41"/>
  <c r="I26" i="41"/>
  <c r="D67" i="41"/>
  <c r="B110" i="14"/>
  <c r="B111" i="14" s="1"/>
  <c r="B114" i="14" s="1"/>
  <c r="B113" i="14"/>
  <c r="F116" i="14"/>
  <c r="F117" i="14"/>
  <c r="C12" i="22"/>
  <c r="AD415" i="35" l="1"/>
  <c r="AD387" i="35"/>
  <c r="AF155" i="35"/>
  <c r="AG25" i="35"/>
  <c r="AG160" i="35"/>
  <c r="AG88" i="35"/>
  <c r="AH30" i="35"/>
  <c r="AI462" i="35"/>
  <c r="AJ463" i="35"/>
  <c r="AD182" i="35"/>
  <c r="AD181" i="35" s="1"/>
  <c r="AE190" i="35"/>
  <c r="AF56" i="35"/>
  <c r="AC473" i="35"/>
  <c r="AC427" i="35"/>
  <c r="AC396" i="35"/>
  <c r="AE147" i="35"/>
  <c r="AF21" i="35"/>
  <c r="AE20" i="35"/>
  <c r="AE19" i="35" s="1"/>
  <c r="AA304" i="35"/>
  <c r="AA268" i="35"/>
  <c r="AA267" i="35" s="1"/>
  <c r="AF172" i="35"/>
  <c r="AG42" i="35"/>
  <c r="AE189" i="35"/>
  <c r="AE214" i="35" s="1"/>
  <c r="AE252" i="35" s="1"/>
  <c r="AE273" i="35" s="1"/>
  <c r="AF55" i="35"/>
  <c r="AE76" i="35"/>
  <c r="AE111" i="35" s="1"/>
  <c r="AE133" i="35" s="1"/>
  <c r="AC414" i="35"/>
  <c r="AC386" i="35"/>
  <c r="AE154" i="35"/>
  <c r="AF24" i="35"/>
  <c r="AE187" i="35"/>
  <c r="AE212" i="35" s="1"/>
  <c r="AE250" i="35" s="1"/>
  <c r="AE271" i="35" s="1"/>
  <c r="AF53" i="35"/>
  <c r="AE74" i="35"/>
  <c r="AE109" i="35" s="1"/>
  <c r="AE131" i="35" s="1"/>
  <c r="Z412" i="35"/>
  <c r="Z411" i="35" s="1"/>
  <c r="Z410" i="35" s="1"/>
  <c r="Z440" i="35" s="1"/>
  <c r="Z384" i="35"/>
  <c r="Z383" i="35" s="1"/>
  <c r="Z382" i="35" s="1"/>
  <c r="Z404" i="35" s="1"/>
  <c r="Z295" i="35"/>
  <c r="Z294" i="35" s="1"/>
  <c r="Z321" i="35" s="1"/>
  <c r="AG162" i="35"/>
  <c r="AH32" i="35"/>
  <c r="AD36" i="35"/>
  <c r="AC471" i="35"/>
  <c r="AC425" i="35"/>
  <c r="AC394" i="35"/>
  <c r="AE163" i="35"/>
  <c r="AE75" i="35"/>
  <c r="AE110" i="35" s="1"/>
  <c r="AE132" i="35" s="1"/>
  <c r="AF33" i="35"/>
  <c r="AE98" i="35"/>
  <c r="AD308" i="35"/>
  <c r="AE161" i="35"/>
  <c r="AE73" i="35"/>
  <c r="AE108" i="35" s="1"/>
  <c r="AF31" i="35"/>
  <c r="AD414" i="35"/>
  <c r="AD386" i="35"/>
  <c r="X441" i="35"/>
  <c r="W442" i="35"/>
  <c r="AD306" i="35"/>
  <c r="AC269" i="35"/>
  <c r="AD194" i="35"/>
  <c r="AD220" i="35" s="1"/>
  <c r="AD234" i="35" s="1"/>
  <c r="AD258" i="35" s="1"/>
  <c r="AD292" i="35" s="1"/>
  <c r="AD380" i="35" s="1"/>
  <c r="AD408" i="35" s="1"/>
  <c r="AD448" i="35" s="1"/>
  <c r="AE168" i="35"/>
  <c r="AD198" i="35"/>
  <c r="AD146" i="35"/>
  <c r="AD145" i="35" s="1"/>
  <c r="AD157" i="35"/>
  <c r="AD156" i="35" s="1"/>
  <c r="AG41" i="35"/>
  <c r="AE153" i="35"/>
  <c r="AF23" i="35"/>
  <c r="AA296" i="35"/>
  <c r="AA261" i="35"/>
  <c r="AA260" i="35" s="1"/>
  <c r="AA286" i="35" s="1"/>
  <c r="AE27" i="35"/>
  <c r="AE26" i="35" s="1"/>
  <c r="AF228" i="35"/>
  <c r="AC137" i="35"/>
  <c r="AB469" i="35"/>
  <c r="AB423" i="35"/>
  <c r="AB392" i="35"/>
  <c r="AE184" i="35"/>
  <c r="AE209" i="35" s="1"/>
  <c r="AF50" i="35"/>
  <c r="Y321" i="35"/>
  <c r="AD60" i="35"/>
  <c r="AD83" i="35" s="1"/>
  <c r="AD95" i="35" s="1"/>
  <c r="AD118" i="35" s="1"/>
  <c r="AE39" i="35"/>
  <c r="AD208" i="35"/>
  <c r="AC472" i="35"/>
  <c r="AC426" i="35"/>
  <c r="AC395" i="35"/>
  <c r="AD213" i="35"/>
  <c r="AD251" i="35" s="1"/>
  <c r="AD272" i="35" s="1"/>
  <c r="AD307" i="35" s="1"/>
  <c r="AE165" i="35"/>
  <c r="AE215" i="35" s="1"/>
  <c r="AE253" i="35" s="1"/>
  <c r="AE274" i="35" s="1"/>
  <c r="AE77" i="35"/>
  <c r="AE112" i="35" s="1"/>
  <c r="AE134" i="35" s="1"/>
  <c r="AF35" i="35"/>
  <c r="AE149" i="35"/>
  <c r="AE85" i="35"/>
  <c r="AF22" i="35"/>
  <c r="AF158" i="35"/>
  <c r="AG28" i="35"/>
  <c r="AF27" i="35"/>
  <c r="AF26" i="35" s="1"/>
  <c r="AE180" i="35"/>
  <c r="AE205" i="35" s="1"/>
  <c r="AE243" i="35" s="1"/>
  <c r="AE266" i="35" s="1"/>
  <c r="AE300" i="35" s="1"/>
  <c r="AF46" i="35"/>
  <c r="AE67" i="35"/>
  <c r="AE102" i="35" s="1"/>
  <c r="AE125" i="35" s="1"/>
  <c r="AE185" i="35"/>
  <c r="AE89" i="35"/>
  <c r="AE87" i="35" s="1"/>
  <c r="AF51" i="35"/>
  <c r="AE72" i="35"/>
  <c r="AE107" i="35" s="1"/>
  <c r="Y404" i="35"/>
  <c r="AD171" i="35"/>
  <c r="AD170" i="35" s="1"/>
  <c r="AD191" i="35" s="1"/>
  <c r="AD57" i="35"/>
  <c r="AE105" i="35"/>
  <c r="AE69" i="35"/>
  <c r="Y440" i="35"/>
  <c r="AB262" i="35"/>
  <c r="AB237" i="35"/>
  <c r="AB236" i="35" s="1"/>
  <c r="AB254" i="35" s="1"/>
  <c r="AC104" i="35"/>
  <c r="AC103" i="35" s="1"/>
  <c r="AC113" i="35" s="1"/>
  <c r="AC230" i="35"/>
  <c r="AE179" i="35"/>
  <c r="AF45" i="35"/>
  <c r="AF40" i="35" s="1"/>
  <c r="AE66" i="35"/>
  <c r="AE101" i="35" s="1"/>
  <c r="AE124" i="35" s="1"/>
  <c r="AD215" i="35"/>
  <c r="AD253" i="35" s="1"/>
  <c r="AD274" i="35" s="1"/>
  <c r="AD309" i="35" s="1"/>
  <c r="AG164" i="35"/>
  <c r="AH34" i="35"/>
  <c r="AE195" i="35"/>
  <c r="AE221" i="35" s="1"/>
  <c r="AE235" i="35" s="1"/>
  <c r="AE259" i="35" s="1"/>
  <c r="AE293" i="35" s="1"/>
  <c r="AE381" i="35" s="1"/>
  <c r="AE409" i="35" s="1"/>
  <c r="AE449" i="35" s="1"/>
  <c r="AF169" i="35"/>
  <c r="AD223" i="35"/>
  <c r="AD222" i="35" s="1"/>
  <c r="AD200" i="35"/>
  <c r="AD239" i="35" s="1"/>
  <c r="AD263" i="35" s="1"/>
  <c r="AD297" i="35" s="1"/>
  <c r="AE208" i="35"/>
  <c r="AE157" i="35"/>
  <c r="AE156" i="35" s="1"/>
  <c r="AE178" i="35"/>
  <c r="AF44" i="35"/>
  <c r="AE65" i="35"/>
  <c r="AE100" i="35" s="1"/>
  <c r="AE123" i="35" s="1"/>
  <c r="AE188" i="35"/>
  <c r="AF54" i="35"/>
  <c r="AE183" i="35"/>
  <c r="AE182" i="35" s="1"/>
  <c r="AE181" i="35" s="1"/>
  <c r="AF49" i="35"/>
  <c r="AE48" i="35"/>
  <c r="AE47" i="35" s="1"/>
  <c r="AE57" i="35" s="1"/>
  <c r="AD229" i="35"/>
  <c r="AD227" i="35" s="1"/>
  <c r="AD248" i="35" s="1"/>
  <c r="AD210" i="35"/>
  <c r="AC197" i="35"/>
  <c r="AC196" i="35" s="1"/>
  <c r="AC216" i="35" s="1"/>
  <c r="AC238" i="35"/>
  <c r="AE186" i="35"/>
  <c r="AF52" i="35"/>
  <c r="AE59" i="35"/>
  <c r="AE82" i="35" s="1"/>
  <c r="AE94" i="35" s="1"/>
  <c r="AE117" i="35" s="1"/>
  <c r="AF38" i="35"/>
  <c r="AC247" i="35"/>
  <c r="AC270" i="35" s="1"/>
  <c r="AC305" i="35" s="1"/>
  <c r="AE174" i="35"/>
  <c r="AE224" i="35" s="1"/>
  <c r="AE86" i="35"/>
  <c r="AE64" i="35"/>
  <c r="AE99" i="35" s="1"/>
  <c r="AE122" i="35" s="1"/>
  <c r="AF43" i="35"/>
  <c r="AC413" i="35"/>
  <c r="AC385" i="35"/>
  <c r="AD69" i="35"/>
  <c r="AD68" i="35" s="1"/>
  <c r="AD62" i="35"/>
  <c r="AD61" i="35" s="1"/>
  <c r="AC470" i="35"/>
  <c r="AC424" i="35"/>
  <c r="AC393" i="35"/>
  <c r="AC191" i="35"/>
  <c r="AF159" i="35"/>
  <c r="AG29" i="35"/>
  <c r="AF71" i="35"/>
  <c r="AB268" i="35"/>
  <c r="AB267" i="35" s="1"/>
  <c r="AB304" i="35"/>
  <c r="AD104" i="35"/>
  <c r="AD103" i="35" s="1"/>
  <c r="AD129" i="35"/>
  <c r="AD128" i="35" s="1"/>
  <c r="AD127" i="35" s="1"/>
  <c r="AD97" i="35"/>
  <c r="AD96" i="35" s="1"/>
  <c r="AD113" i="35" s="1"/>
  <c r="AD121" i="35"/>
  <c r="AD120" i="35" s="1"/>
  <c r="AD119" i="35" s="1"/>
  <c r="AD414" i="34"/>
  <c r="AD386" i="34"/>
  <c r="AF183" i="34"/>
  <c r="AF48" i="34"/>
  <c r="AF47" i="34" s="1"/>
  <c r="AG49" i="34"/>
  <c r="AI165" i="34"/>
  <c r="AE155" i="34"/>
  <c r="AE205" i="34" s="1"/>
  <c r="AE243" i="34" s="1"/>
  <c r="AE266" i="34" s="1"/>
  <c r="AE300" i="34" s="1"/>
  <c r="AF25" i="34"/>
  <c r="AE40" i="34"/>
  <c r="AE57" i="34" s="1"/>
  <c r="AF41" i="34"/>
  <c r="AE159" i="34"/>
  <c r="AE209" i="34" s="1"/>
  <c r="AE71" i="34"/>
  <c r="AE106" i="34" s="1"/>
  <c r="AE130" i="34" s="1"/>
  <c r="AF29" i="34"/>
  <c r="AF160" i="34"/>
  <c r="AF72" i="34"/>
  <c r="AF107" i="34" s="1"/>
  <c r="AF88" i="34"/>
  <c r="AF87" i="34" s="1"/>
  <c r="AG30" i="34"/>
  <c r="AE190" i="34"/>
  <c r="AE215" i="34" s="1"/>
  <c r="AE253" i="34" s="1"/>
  <c r="AE274" i="34" s="1"/>
  <c r="AE309" i="34" s="1"/>
  <c r="AF56" i="34"/>
  <c r="AE77" i="34"/>
  <c r="AE112" i="34" s="1"/>
  <c r="AE134" i="34" s="1"/>
  <c r="AE47" i="34"/>
  <c r="AD471" i="34"/>
  <c r="AD425" i="34"/>
  <c r="AD394" i="34"/>
  <c r="AG185" i="34"/>
  <c r="AG229" i="34" s="1"/>
  <c r="AG89" i="34"/>
  <c r="AH51" i="34"/>
  <c r="AD415" i="34"/>
  <c r="AD387" i="34"/>
  <c r="AA296" i="34"/>
  <c r="AA261" i="34"/>
  <c r="AA260" i="34" s="1"/>
  <c r="AF179" i="34"/>
  <c r="AG45" i="34"/>
  <c r="AD309" i="34"/>
  <c r="Z412" i="34"/>
  <c r="Z411" i="34" s="1"/>
  <c r="Z410" i="34" s="1"/>
  <c r="Z384" i="34"/>
  <c r="Z383" i="34" s="1"/>
  <c r="Z382" i="34" s="1"/>
  <c r="Z295" i="34"/>
  <c r="Z294" i="34" s="1"/>
  <c r="AG164" i="34"/>
  <c r="AG76" i="34"/>
  <c r="AG111" i="34" s="1"/>
  <c r="AG133" i="34" s="1"/>
  <c r="AH34" i="34"/>
  <c r="AE186" i="34"/>
  <c r="AE211" i="34" s="1"/>
  <c r="AE249" i="34" s="1"/>
  <c r="AF52" i="34"/>
  <c r="AE73" i="34"/>
  <c r="AE108" i="34" s="1"/>
  <c r="AE153" i="34"/>
  <c r="AF23" i="34"/>
  <c r="AB113" i="34"/>
  <c r="AD98" i="34"/>
  <c r="AD62" i="34"/>
  <c r="AD61" i="34" s="1"/>
  <c r="AF189" i="34"/>
  <c r="AG55" i="34"/>
  <c r="AF180" i="34"/>
  <c r="AF67" i="34"/>
  <c r="AF102" i="34" s="1"/>
  <c r="AF125" i="34" s="1"/>
  <c r="AG46" i="34"/>
  <c r="AC246" i="34"/>
  <c r="AC207" i="34"/>
  <c r="AC206" i="34" s="1"/>
  <c r="AD469" i="34"/>
  <c r="AD423" i="34"/>
  <c r="AD392" i="34"/>
  <c r="AG149" i="34"/>
  <c r="AG85" i="34"/>
  <c r="AG84" i="34" s="1"/>
  <c r="AH22" i="34"/>
  <c r="AG64" i="34"/>
  <c r="AG99" i="34" s="1"/>
  <c r="AG122" i="34" s="1"/>
  <c r="AE158" i="34"/>
  <c r="AE70" i="34"/>
  <c r="AE27" i="34"/>
  <c r="AE26" i="34" s="1"/>
  <c r="AF28" i="34"/>
  <c r="AD203" i="34"/>
  <c r="AD241" i="34" s="1"/>
  <c r="AD264" i="34" s="1"/>
  <c r="AD298" i="34" s="1"/>
  <c r="AB137" i="34"/>
  <c r="AE147" i="34"/>
  <c r="AE20" i="34"/>
  <c r="AE19" i="34" s="1"/>
  <c r="AE36" i="34" s="1"/>
  <c r="AF21" i="34"/>
  <c r="AE63" i="34"/>
  <c r="AC470" i="34"/>
  <c r="AC424" i="34"/>
  <c r="AC393" i="34"/>
  <c r="AC414" i="34"/>
  <c r="AC386" i="34"/>
  <c r="AC121" i="34"/>
  <c r="AC120" i="34" s="1"/>
  <c r="AC119" i="34" s="1"/>
  <c r="AC97" i="34"/>
  <c r="AC96" i="34" s="1"/>
  <c r="AE228" i="34"/>
  <c r="AE227" i="34" s="1"/>
  <c r="AE248" i="34" s="1"/>
  <c r="AE210" i="34"/>
  <c r="AF90" i="34"/>
  <c r="AB269" i="34"/>
  <c r="AB245" i="34"/>
  <c r="AB244" i="34" s="1"/>
  <c r="Z468" i="34"/>
  <c r="Z467" i="34" s="1"/>
  <c r="Z485" i="34" s="1"/>
  <c r="Z422" i="34"/>
  <c r="Z421" i="34" s="1"/>
  <c r="Z420" i="34" s="1"/>
  <c r="Z391" i="34"/>
  <c r="Z390" i="34" s="1"/>
  <c r="Z389" i="34" s="1"/>
  <c r="Z303" i="34"/>
  <c r="Z302" i="34" s="1"/>
  <c r="AF214" i="34"/>
  <c r="AF252" i="34" s="1"/>
  <c r="AF273" i="34" s="1"/>
  <c r="AC166" i="34"/>
  <c r="AF59" i="34"/>
  <c r="AF82" i="34" s="1"/>
  <c r="AF94" i="34" s="1"/>
  <c r="AF117" i="34" s="1"/>
  <c r="AG38" i="34"/>
  <c r="AD36" i="34"/>
  <c r="AE178" i="34"/>
  <c r="AE171" i="34" s="1"/>
  <c r="AE170" i="34" s="1"/>
  <c r="AE65" i="34"/>
  <c r="AE100" i="34" s="1"/>
  <c r="AE123" i="34" s="1"/>
  <c r="AF44" i="34"/>
  <c r="AE162" i="34"/>
  <c r="AE212" i="34" s="1"/>
  <c r="AE250" i="34" s="1"/>
  <c r="AE271" i="34" s="1"/>
  <c r="AE306" i="34" s="1"/>
  <c r="AE74" i="34"/>
  <c r="AE109" i="34" s="1"/>
  <c r="AE131" i="34" s="1"/>
  <c r="AF32" i="34"/>
  <c r="AD195" i="34"/>
  <c r="AD221" i="34" s="1"/>
  <c r="AD235" i="34" s="1"/>
  <c r="AD259" i="34" s="1"/>
  <c r="AD293" i="34" s="1"/>
  <c r="AD381" i="34" s="1"/>
  <c r="AD409" i="34" s="1"/>
  <c r="AD449" i="34" s="1"/>
  <c r="AE169" i="34"/>
  <c r="AF223" i="34"/>
  <c r="AF222" i="34" s="1"/>
  <c r="AF200" i="34"/>
  <c r="AF239" i="34" s="1"/>
  <c r="AF263" i="34" s="1"/>
  <c r="AF297" i="34" s="1"/>
  <c r="AD69" i="34"/>
  <c r="AD68" i="34" s="1"/>
  <c r="AD105" i="34"/>
  <c r="AF188" i="34"/>
  <c r="AG54" i="34"/>
  <c r="Y321" i="34"/>
  <c r="X441" i="34"/>
  <c r="W442" i="34"/>
  <c r="AC238" i="34"/>
  <c r="AC197" i="34"/>
  <c r="AC196" i="34" s="1"/>
  <c r="AC216" i="34" s="1"/>
  <c r="AD198" i="34"/>
  <c r="AD146" i="34"/>
  <c r="AD145" i="34" s="1"/>
  <c r="AH161" i="34"/>
  <c r="AI31" i="34"/>
  <c r="AB262" i="34"/>
  <c r="AB237" i="34"/>
  <c r="AB236" i="34" s="1"/>
  <c r="AB254" i="34" s="1"/>
  <c r="AC129" i="34"/>
  <c r="AC128" i="34" s="1"/>
  <c r="AC127" i="34" s="1"/>
  <c r="AC104" i="34"/>
  <c r="AC103" i="34" s="1"/>
  <c r="AE308" i="34"/>
  <c r="AF187" i="34"/>
  <c r="AG53" i="34"/>
  <c r="AD208" i="34"/>
  <c r="AD157" i="34"/>
  <c r="AD156" i="34" s="1"/>
  <c r="Y404" i="34"/>
  <c r="AD230" i="34"/>
  <c r="AI462" i="34"/>
  <c r="AJ463" i="34"/>
  <c r="AF39" i="34"/>
  <c r="AE60" i="34"/>
  <c r="AE83" i="34" s="1"/>
  <c r="AE95" i="34" s="1"/>
  <c r="AE118" i="34" s="1"/>
  <c r="AG172" i="34"/>
  <c r="AH42" i="34"/>
  <c r="AC469" i="34"/>
  <c r="AC423" i="34"/>
  <c r="AC392" i="34"/>
  <c r="AD194" i="34"/>
  <c r="AD220" i="34" s="1"/>
  <c r="AD234" i="34" s="1"/>
  <c r="AD258" i="34" s="1"/>
  <c r="AD292" i="34" s="1"/>
  <c r="AD380" i="34" s="1"/>
  <c r="AD408" i="34" s="1"/>
  <c r="AD448" i="34" s="1"/>
  <c r="AE168" i="34"/>
  <c r="AD191" i="34"/>
  <c r="AE413" i="34"/>
  <c r="AE385" i="34"/>
  <c r="AE154" i="34"/>
  <c r="AE204" i="34" s="1"/>
  <c r="AE242" i="34" s="1"/>
  <c r="AE265" i="34" s="1"/>
  <c r="AE299" i="34" s="1"/>
  <c r="AF24" i="34"/>
  <c r="AF184" i="34"/>
  <c r="AG50" i="34"/>
  <c r="AD306" i="34"/>
  <c r="AE163" i="34"/>
  <c r="AE213" i="34" s="1"/>
  <c r="AE251" i="34" s="1"/>
  <c r="AE272" i="34" s="1"/>
  <c r="AE75" i="34"/>
  <c r="AE110" i="34" s="1"/>
  <c r="AE132" i="34" s="1"/>
  <c r="AF33" i="34"/>
  <c r="AI174" i="34"/>
  <c r="AI224" i="34" s="1"/>
  <c r="AI86" i="34"/>
  <c r="Y440" i="34"/>
  <c r="AA304" i="34"/>
  <c r="AA268" i="34"/>
  <c r="AA267" i="34" s="1"/>
  <c r="AD472" i="34"/>
  <c r="AD426" i="34"/>
  <c r="AD395" i="34"/>
  <c r="AD473" i="27"/>
  <c r="AD427" i="27"/>
  <c r="AD396" i="27"/>
  <c r="AE163" i="27"/>
  <c r="AE75" i="27"/>
  <c r="AE110" i="27" s="1"/>
  <c r="AE132" i="27" s="1"/>
  <c r="AF33" i="27"/>
  <c r="AD470" i="27"/>
  <c r="AD424" i="27"/>
  <c r="AD393" i="27"/>
  <c r="AA296" i="27"/>
  <c r="AA261" i="27"/>
  <c r="AA260" i="27" s="1"/>
  <c r="AA286" i="27" s="1"/>
  <c r="AF172" i="27"/>
  <c r="AG42" i="27"/>
  <c r="AE194" i="27"/>
  <c r="AE220" i="27" s="1"/>
  <c r="AE234" i="27" s="1"/>
  <c r="AE258" i="27" s="1"/>
  <c r="AE292" i="27" s="1"/>
  <c r="AE380" i="27" s="1"/>
  <c r="AE408" i="27" s="1"/>
  <c r="AE448" i="27" s="1"/>
  <c r="AF168" i="27"/>
  <c r="AD246" i="27"/>
  <c r="AD207" i="27"/>
  <c r="AD206" i="27" s="1"/>
  <c r="AE59" i="27"/>
  <c r="AE82" i="27" s="1"/>
  <c r="AE94" i="27" s="1"/>
  <c r="AE117" i="27" s="1"/>
  <c r="AF38" i="27"/>
  <c r="AE188" i="27"/>
  <c r="AF54" i="27"/>
  <c r="AH462" i="27"/>
  <c r="AH450" i="27" s="1"/>
  <c r="AI463" i="27"/>
  <c r="AC469" i="27"/>
  <c r="AC423" i="27"/>
  <c r="AC392" i="27"/>
  <c r="AC207" i="27"/>
  <c r="AC206" i="27" s="1"/>
  <c r="AF160" i="27"/>
  <c r="AF72" i="27"/>
  <c r="AF107" i="27" s="1"/>
  <c r="AF88" i="27"/>
  <c r="AG30" i="27"/>
  <c r="AF165" i="27"/>
  <c r="AG35" i="27"/>
  <c r="Z412" i="27"/>
  <c r="Z411" i="27" s="1"/>
  <c r="Z410" i="27" s="1"/>
  <c r="Z440" i="27" s="1"/>
  <c r="Z384" i="27"/>
  <c r="Z383" i="27" s="1"/>
  <c r="Z382" i="27" s="1"/>
  <c r="Z404" i="27" s="1"/>
  <c r="Z295" i="27"/>
  <c r="Z294" i="27" s="1"/>
  <c r="Z321" i="27" s="1"/>
  <c r="AD195" i="27"/>
  <c r="AD221" i="27" s="1"/>
  <c r="AD235" i="27" s="1"/>
  <c r="AD259" i="27" s="1"/>
  <c r="AD293" i="27" s="1"/>
  <c r="AD381" i="27" s="1"/>
  <c r="AD409" i="27" s="1"/>
  <c r="AD449" i="27" s="1"/>
  <c r="AE169" i="27"/>
  <c r="AE190" i="27"/>
  <c r="AF56" i="27"/>
  <c r="AD307" i="27"/>
  <c r="AD98" i="27"/>
  <c r="AD62" i="27"/>
  <c r="AD61" i="27" s="1"/>
  <c r="AC269" i="27"/>
  <c r="AC245" i="27"/>
  <c r="AC244" i="27" s="1"/>
  <c r="AD308" i="27"/>
  <c r="AE39" i="27"/>
  <c r="AD60" i="27"/>
  <c r="AD83" i="27" s="1"/>
  <c r="AD95" i="27" s="1"/>
  <c r="AD118" i="27" s="1"/>
  <c r="AC166" i="27"/>
  <c r="AE185" i="27"/>
  <c r="AE229" i="27" s="1"/>
  <c r="AE89" i="27"/>
  <c r="AE87" i="27" s="1"/>
  <c r="AF51" i="27"/>
  <c r="AF164" i="27"/>
  <c r="AG34" i="27"/>
  <c r="AE155" i="27"/>
  <c r="AF25" i="27"/>
  <c r="AF161" i="27"/>
  <c r="AG31" i="27"/>
  <c r="AE71" i="27"/>
  <c r="AE106" i="27" s="1"/>
  <c r="AE130" i="27" s="1"/>
  <c r="AE159" i="27"/>
  <c r="AE209" i="27" s="1"/>
  <c r="AE247" i="27" s="1"/>
  <c r="AE270" i="27" s="1"/>
  <c r="AE305" i="27" s="1"/>
  <c r="AF29" i="27"/>
  <c r="AC473" i="27"/>
  <c r="AC427" i="27"/>
  <c r="AC396" i="27"/>
  <c r="AE215" i="27"/>
  <c r="AE253" i="27" s="1"/>
  <c r="AE274" i="27" s="1"/>
  <c r="AE309" i="27" s="1"/>
  <c r="AC238" i="27"/>
  <c r="AC197" i="27"/>
  <c r="AC196" i="27" s="1"/>
  <c r="AC216" i="27" s="1"/>
  <c r="AC78" i="27"/>
  <c r="AD205" i="27"/>
  <c r="AD243" i="27" s="1"/>
  <c r="AD266" i="27" s="1"/>
  <c r="AD300" i="27" s="1"/>
  <c r="AB245" i="27"/>
  <c r="AB244" i="27" s="1"/>
  <c r="AF174" i="27"/>
  <c r="AF224" i="27" s="1"/>
  <c r="AF86" i="27"/>
  <c r="AF64" i="27"/>
  <c r="AF99" i="27" s="1"/>
  <c r="AF122" i="27" s="1"/>
  <c r="AG43" i="27"/>
  <c r="AD413" i="27"/>
  <c r="AD385" i="27"/>
  <c r="AF158" i="27"/>
  <c r="AF70" i="27"/>
  <c r="AF27" i="27"/>
  <c r="AF26" i="27" s="1"/>
  <c r="AG28" i="27"/>
  <c r="AD106" i="27"/>
  <c r="AD130" i="27" s="1"/>
  <c r="AD305" i="27" s="1"/>
  <c r="AE228" i="27"/>
  <c r="AE227" i="27" s="1"/>
  <c r="AE248" i="27" s="1"/>
  <c r="AE210" i="27"/>
  <c r="AE178" i="27"/>
  <c r="AE171" i="27" s="1"/>
  <c r="AE170" i="27" s="1"/>
  <c r="AE65" i="27"/>
  <c r="AE100" i="27" s="1"/>
  <c r="AE123" i="27" s="1"/>
  <c r="AF44" i="27"/>
  <c r="AF149" i="27"/>
  <c r="AF85" i="27"/>
  <c r="AF84" i="27" s="1"/>
  <c r="AG22" i="27"/>
  <c r="AA468" i="27"/>
  <c r="AA467" i="27" s="1"/>
  <c r="AA485" i="27" s="1"/>
  <c r="AA391" i="27"/>
  <c r="AA390" i="27" s="1"/>
  <c r="AA389" i="27" s="1"/>
  <c r="AA422" i="27"/>
  <c r="AA421" i="27" s="1"/>
  <c r="AA420" i="27" s="1"/>
  <c r="AA303" i="27"/>
  <c r="AA302" i="27" s="1"/>
  <c r="AC121" i="27"/>
  <c r="AC120" i="27" s="1"/>
  <c r="AC119" i="27" s="1"/>
  <c r="AC137" i="27" s="1"/>
  <c r="AC97" i="27"/>
  <c r="AC96" i="27" s="1"/>
  <c r="AC113" i="27" s="1"/>
  <c r="AE147" i="27"/>
  <c r="AE20" i="27"/>
  <c r="AE19" i="27" s="1"/>
  <c r="AE36" i="27" s="1"/>
  <c r="AF21" i="27"/>
  <c r="AB304" i="27"/>
  <c r="AB268" i="27"/>
  <c r="AB267" i="27" s="1"/>
  <c r="AB469" i="27"/>
  <c r="AB423" i="27"/>
  <c r="AB392" i="27"/>
  <c r="AE105" i="27"/>
  <c r="AE69" i="27"/>
  <c r="AE68" i="27" s="1"/>
  <c r="AF154" i="27"/>
  <c r="AF204" i="27" s="1"/>
  <c r="AF242" i="27" s="1"/>
  <c r="AF265" i="27" s="1"/>
  <c r="AG24" i="27"/>
  <c r="AE84" i="27"/>
  <c r="AF162" i="27"/>
  <c r="AF212" i="27" s="1"/>
  <c r="AF250" i="27" s="1"/>
  <c r="AF271" i="27" s="1"/>
  <c r="AF306" i="27" s="1"/>
  <c r="AF74" i="27"/>
  <c r="AF109" i="27" s="1"/>
  <c r="AF131" i="27" s="1"/>
  <c r="AG32" i="27"/>
  <c r="AG179" i="27"/>
  <c r="AH45" i="27"/>
  <c r="AG66" i="27"/>
  <c r="AG101" i="27" s="1"/>
  <c r="AG124" i="27" s="1"/>
  <c r="AD69" i="27"/>
  <c r="AD68" i="27" s="1"/>
  <c r="AC472" i="27"/>
  <c r="AC426" i="27"/>
  <c r="AC395" i="27"/>
  <c r="W442" i="27"/>
  <c r="X441" i="27"/>
  <c r="AE40" i="27"/>
  <c r="AF41" i="27"/>
  <c r="AE27" i="27"/>
  <c r="AE26" i="27" s="1"/>
  <c r="AE386" i="27"/>
  <c r="AE414" i="27"/>
  <c r="AE223" i="27"/>
  <c r="AE222" i="27" s="1"/>
  <c r="AE230" i="27" s="1"/>
  <c r="AE200" i="27"/>
  <c r="AE239" i="27" s="1"/>
  <c r="AE263" i="27" s="1"/>
  <c r="AE297" i="27" s="1"/>
  <c r="AE306" i="27"/>
  <c r="AF66" i="27"/>
  <c r="AF101" i="27" s="1"/>
  <c r="AF124" i="27" s="1"/>
  <c r="AG187" i="27"/>
  <c r="AH53" i="27"/>
  <c r="AE184" i="27"/>
  <c r="AF50" i="27"/>
  <c r="AE48" i="27"/>
  <c r="AE47" i="27" s="1"/>
  <c r="AE189" i="27"/>
  <c r="AE214" i="27" s="1"/>
  <c r="AE252" i="27" s="1"/>
  <c r="AE273" i="27" s="1"/>
  <c r="AF55" i="27"/>
  <c r="AF76" i="27" s="1"/>
  <c r="AF111" i="27" s="1"/>
  <c r="AF133" i="27" s="1"/>
  <c r="AD129" i="27"/>
  <c r="AD128" i="27" s="1"/>
  <c r="AD127" i="27" s="1"/>
  <c r="AD104" i="27"/>
  <c r="AD103" i="27" s="1"/>
  <c r="AD198" i="27"/>
  <c r="AD146" i="27"/>
  <c r="AD145" i="27" s="1"/>
  <c r="AB237" i="27"/>
  <c r="AB236" i="27" s="1"/>
  <c r="AB254" i="27" s="1"/>
  <c r="AB262" i="27"/>
  <c r="AF153" i="27"/>
  <c r="AG23" i="27"/>
  <c r="AE208" i="27"/>
  <c r="AE157" i="27"/>
  <c r="AE156" i="27" s="1"/>
  <c r="AE98" i="27"/>
  <c r="AE62" i="27"/>
  <c r="AG183" i="27"/>
  <c r="AH49" i="27"/>
  <c r="AE180" i="27"/>
  <c r="AE67" i="27"/>
  <c r="AE102" i="27" s="1"/>
  <c r="AE125" i="27" s="1"/>
  <c r="AF46" i="27"/>
  <c r="AD210" i="27"/>
  <c r="AD157" i="27"/>
  <c r="AD156" i="27" s="1"/>
  <c r="AD182" i="27"/>
  <c r="AD181" i="27" s="1"/>
  <c r="AD191" i="27" s="1"/>
  <c r="AE186" i="27"/>
  <c r="AE211" i="27" s="1"/>
  <c r="AE249" i="27" s="1"/>
  <c r="AF52" i="27"/>
  <c r="AF73" i="27" s="1"/>
  <c r="AF108" i="27" s="1"/>
  <c r="AE98" i="26"/>
  <c r="AC469" i="26"/>
  <c r="AC423" i="26"/>
  <c r="AC392" i="26"/>
  <c r="AE189" i="26"/>
  <c r="AF55" i="26"/>
  <c r="AE159" i="26"/>
  <c r="AE71" i="26"/>
  <c r="AF29" i="26"/>
  <c r="AD62" i="26"/>
  <c r="AD61" i="26" s="1"/>
  <c r="AF174" i="26"/>
  <c r="AF224" i="26" s="1"/>
  <c r="AF86" i="26"/>
  <c r="AG43" i="26"/>
  <c r="AE186" i="26"/>
  <c r="AF52" i="26"/>
  <c r="AE59" i="26"/>
  <c r="AE82" i="26" s="1"/>
  <c r="AE94" i="26" s="1"/>
  <c r="AE117" i="26" s="1"/>
  <c r="AF38" i="26"/>
  <c r="AE188" i="26"/>
  <c r="AF54" i="26"/>
  <c r="AE160" i="26"/>
  <c r="AE72" i="26"/>
  <c r="AE107" i="26" s="1"/>
  <c r="AE88" i="26"/>
  <c r="AF30" i="26"/>
  <c r="AD470" i="26"/>
  <c r="AD424" i="26"/>
  <c r="AD393" i="26"/>
  <c r="AD198" i="26"/>
  <c r="AD146" i="26"/>
  <c r="AD145" i="26" s="1"/>
  <c r="AA304" i="26"/>
  <c r="AA268" i="26"/>
  <c r="AA267" i="26" s="1"/>
  <c r="AD97" i="26"/>
  <c r="AD96" i="26" s="1"/>
  <c r="AD121" i="26"/>
  <c r="AD120" i="26" s="1"/>
  <c r="AD119" i="26" s="1"/>
  <c r="AI462" i="26"/>
  <c r="AJ463" i="26"/>
  <c r="AE149" i="26"/>
  <c r="AE85" i="26"/>
  <c r="AE84" i="26" s="1"/>
  <c r="AF22" i="26"/>
  <c r="AD473" i="26"/>
  <c r="AD427" i="26"/>
  <c r="AD396" i="26"/>
  <c r="AE154" i="26"/>
  <c r="AF24" i="26"/>
  <c r="AD182" i="26"/>
  <c r="AD181" i="26" s="1"/>
  <c r="AD209" i="26"/>
  <c r="AA296" i="26"/>
  <c r="AA261" i="26"/>
  <c r="AA260" i="26" s="1"/>
  <c r="AA286" i="26" s="1"/>
  <c r="AF161" i="26"/>
  <c r="AF73" i="26"/>
  <c r="AF108" i="26" s="1"/>
  <c r="AG31" i="26"/>
  <c r="AD204" i="26"/>
  <c r="AD242" i="26" s="1"/>
  <c r="AD265" i="26" s="1"/>
  <c r="AD299" i="26" s="1"/>
  <c r="AE155" i="26"/>
  <c r="AF25" i="26"/>
  <c r="AD87" i="26"/>
  <c r="AD90" i="26" s="1"/>
  <c r="AC97" i="26"/>
  <c r="AC96" i="26" s="1"/>
  <c r="AC121" i="26"/>
  <c r="AC120" i="26" s="1"/>
  <c r="AC119" i="26" s="1"/>
  <c r="AD195" i="26"/>
  <c r="AD221" i="26" s="1"/>
  <c r="AD235" i="26" s="1"/>
  <c r="AD259" i="26" s="1"/>
  <c r="AD293" i="26" s="1"/>
  <c r="AD381" i="26" s="1"/>
  <c r="AD409" i="26" s="1"/>
  <c r="AD449" i="26" s="1"/>
  <c r="AE169" i="26"/>
  <c r="AE180" i="26"/>
  <c r="AF46" i="26"/>
  <c r="AE67" i="26"/>
  <c r="AE102" i="26" s="1"/>
  <c r="AE125" i="26" s="1"/>
  <c r="AF172" i="26"/>
  <c r="AG42" i="26"/>
  <c r="AE178" i="26"/>
  <c r="AF44" i="26"/>
  <c r="AE65" i="26"/>
  <c r="AE100" i="26" s="1"/>
  <c r="AE123" i="26" s="1"/>
  <c r="Z286" i="26"/>
  <c r="AD223" i="26"/>
  <c r="AD222" i="26" s="1"/>
  <c r="AD200" i="26"/>
  <c r="AD239" i="26" s="1"/>
  <c r="AD263" i="26" s="1"/>
  <c r="AD297" i="26" s="1"/>
  <c r="AE73" i="26"/>
  <c r="AE108" i="26" s="1"/>
  <c r="AE185" i="26"/>
  <c r="AE229" i="26" s="1"/>
  <c r="AE89" i="26"/>
  <c r="AF51" i="26"/>
  <c r="X441" i="26"/>
  <c r="W442" i="26"/>
  <c r="AE163" i="26"/>
  <c r="AE213" i="26" s="1"/>
  <c r="AE251" i="26" s="1"/>
  <c r="AE272" i="26" s="1"/>
  <c r="AE75" i="26"/>
  <c r="AE110" i="26" s="1"/>
  <c r="AE132" i="26" s="1"/>
  <c r="AF33" i="26"/>
  <c r="AD205" i="26"/>
  <c r="AD243" i="26" s="1"/>
  <c r="AD266" i="26" s="1"/>
  <c r="AD300" i="26" s="1"/>
  <c r="AD228" i="26"/>
  <c r="AD227" i="26" s="1"/>
  <c r="AD248" i="26" s="1"/>
  <c r="AD210" i="26"/>
  <c r="AE158" i="26"/>
  <c r="AE70" i="26"/>
  <c r="AE27" i="26"/>
  <c r="AE26" i="26" s="1"/>
  <c r="AF28" i="26"/>
  <c r="AB472" i="26"/>
  <c r="AB426" i="26"/>
  <c r="AB395" i="26"/>
  <c r="Z412" i="26"/>
  <c r="Z411" i="26" s="1"/>
  <c r="Z410" i="26" s="1"/>
  <c r="Z384" i="26"/>
  <c r="Z383" i="26" s="1"/>
  <c r="Z382" i="26" s="1"/>
  <c r="Z295" i="26"/>
  <c r="Z294" i="26" s="1"/>
  <c r="AC471" i="26"/>
  <c r="AC425" i="26"/>
  <c r="AC394" i="26"/>
  <c r="AC414" i="26"/>
  <c r="AC386" i="26"/>
  <c r="AE211" i="26"/>
  <c r="AE249" i="26" s="1"/>
  <c r="AC415" i="26"/>
  <c r="AC387" i="26"/>
  <c r="AB262" i="26"/>
  <c r="AB237" i="26"/>
  <c r="AB236" i="26" s="1"/>
  <c r="AF165" i="26"/>
  <c r="AG35" i="26"/>
  <c r="AE187" i="26"/>
  <c r="AF53" i="26"/>
  <c r="AE184" i="26"/>
  <c r="AF50" i="26"/>
  <c r="AD191" i="26"/>
  <c r="AB469" i="26"/>
  <c r="AB423" i="26"/>
  <c r="AB392" i="26"/>
  <c r="AE171" i="26"/>
  <c r="AE164" i="26"/>
  <c r="AE214" i="26" s="1"/>
  <c r="AE252" i="26" s="1"/>
  <c r="AE273" i="26" s="1"/>
  <c r="AE76" i="26"/>
  <c r="AE111" i="26" s="1"/>
  <c r="AE133" i="26" s="1"/>
  <c r="AF34" i="26"/>
  <c r="AD213" i="26"/>
  <c r="AD251" i="26" s="1"/>
  <c r="AD272" i="26" s="1"/>
  <c r="AD307" i="26" s="1"/>
  <c r="AD60" i="26"/>
  <c r="AD83" i="26" s="1"/>
  <c r="AD95" i="26" s="1"/>
  <c r="AD118" i="26" s="1"/>
  <c r="AE39" i="26"/>
  <c r="AD105" i="26"/>
  <c r="AD69" i="26"/>
  <c r="AD68" i="26" s="1"/>
  <c r="AE190" i="26"/>
  <c r="AF56" i="26"/>
  <c r="AF77" i="26" s="1"/>
  <c r="AF112" i="26" s="1"/>
  <c r="AF134" i="26" s="1"/>
  <c r="AC308" i="26"/>
  <c r="AC413" i="26"/>
  <c r="AC385" i="26"/>
  <c r="AE153" i="26"/>
  <c r="AE203" i="26" s="1"/>
  <c r="AE241" i="26" s="1"/>
  <c r="AE264" i="26" s="1"/>
  <c r="AE298" i="26" s="1"/>
  <c r="AF23" i="26"/>
  <c r="AF168" i="26"/>
  <c r="AE194" i="26"/>
  <c r="AE220" i="26" s="1"/>
  <c r="AE234" i="26" s="1"/>
  <c r="AE258" i="26" s="1"/>
  <c r="AE292" i="26" s="1"/>
  <c r="AE380" i="26" s="1"/>
  <c r="AE408" i="26" s="1"/>
  <c r="AE448" i="26" s="1"/>
  <c r="AC246" i="26"/>
  <c r="AC207" i="26"/>
  <c r="AC206" i="26" s="1"/>
  <c r="AB269" i="26"/>
  <c r="AB245" i="26"/>
  <c r="AB244" i="26" s="1"/>
  <c r="AC166" i="26"/>
  <c r="AE215" i="26"/>
  <c r="AE253" i="26" s="1"/>
  <c r="AE274" i="26" s="1"/>
  <c r="AE309" i="26" s="1"/>
  <c r="AD208" i="26"/>
  <c r="AD157" i="26"/>
  <c r="AD156" i="26" s="1"/>
  <c r="AE162" i="26"/>
  <c r="AE212" i="26" s="1"/>
  <c r="AE250" i="26" s="1"/>
  <c r="AE271" i="26" s="1"/>
  <c r="AE306" i="26" s="1"/>
  <c r="AE74" i="26"/>
  <c r="AE109" i="26" s="1"/>
  <c r="AE131" i="26" s="1"/>
  <c r="AF32" i="26"/>
  <c r="AE147" i="26"/>
  <c r="AE20" i="26"/>
  <c r="AE19" i="26" s="1"/>
  <c r="AE36" i="26" s="1"/>
  <c r="AF21" i="26"/>
  <c r="AF63" i="26" s="1"/>
  <c r="Z468" i="26"/>
  <c r="Z467" i="26" s="1"/>
  <c r="Z485" i="26" s="1"/>
  <c r="Z422" i="26"/>
  <c r="Z421" i="26" s="1"/>
  <c r="Z420" i="26" s="1"/>
  <c r="Z391" i="26"/>
  <c r="Z390" i="26" s="1"/>
  <c r="Z389" i="26" s="1"/>
  <c r="Z303" i="26"/>
  <c r="Z302" i="26" s="1"/>
  <c r="AD203" i="26"/>
  <c r="AD241" i="26" s="1"/>
  <c r="AD264" i="26" s="1"/>
  <c r="AD298" i="26" s="1"/>
  <c r="AE179" i="26"/>
  <c r="AF45" i="26"/>
  <c r="AE66" i="26"/>
  <c r="AE101" i="26" s="1"/>
  <c r="AE124" i="26" s="1"/>
  <c r="AD40" i="26"/>
  <c r="AD57" i="26" s="1"/>
  <c r="AE41" i="26"/>
  <c r="AD214" i="26"/>
  <c r="AD252" i="26" s="1"/>
  <c r="AD273" i="26" s="1"/>
  <c r="AC129" i="26"/>
  <c r="AC128" i="26" s="1"/>
  <c r="AC127" i="26" s="1"/>
  <c r="AC104" i="26"/>
  <c r="AC103" i="26" s="1"/>
  <c r="AC238" i="26"/>
  <c r="AC197" i="26"/>
  <c r="AC196" i="26" s="1"/>
  <c r="AC216" i="26" s="1"/>
  <c r="AE183" i="26"/>
  <c r="AF49" i="26"/>
  <c r="AE48" i="26"/>
  <c r="AE47" i="26" s="1"/>
  <c r="AC469" i="25"/>
  <c r="AC423" i="25"/>
  <c r="AC392" i="25"/>
  <c r="AD471" i="25"/>
  <c r="AD425" i="25"/>
  <c r="AD394" i="25"/>
  <c r="AD415" i="25"/>
  <c r="AD387" i="25"/>
  <c r="AD414" i="25"/>
  <c r="AD386" i="25"/>
  <c r="AH174" i="25"/>
  <c r="AH224" i="25" s="1"/>
  <c r="AH86" i="25"/>
  <c r="AI43" i="25"/>
  <c r="AD246" i="25"/>
  <c r="AD207" i="25"/>
  <c r="AD206" i="25" s="1"/>
  <c r="AF190" i="25"/>
  <c r="AF215" i="25" s="1"/>
  <c r="AF253" i="25" s="1"/>
  <c r="AF274" i="25" s="1"/>
  <c r="AG56" i="25"/>
  <c r="AF77" i="25"/>
  <c r="AF112" i="25" s="1"/>
  <c r="AF134" i="25" s="1"/>
  <c r="AD308" i="25"/>
  <c r="AF155" i="25"/>
  <c r="AG25" i="25"/>
  <c r="AD194" i="25"/>
  <c r="AD220" i="25" s="1"/>
  <c r="AD234" i="25" s="1"/>
  <c r="AD258" i="25" s="1"/>
  <c r="AD292" i="25" s="1"/>
  <c r="AD380" i="25" s="1"/>
  <c r="AD408" i="25" s="1"/>
  <c r="AD448" i="25" s="1"/>
  <c r="AE168" i="25"/>
  <c r="AE473" i="25"/>
  <c r="AE427" i="25"/>
  <c r="AE396" i="25"/>
  <c r="AD69" i="25"/>
  <c r="AD68" i="25" s="1"/>
  <c r="AD59" i="25"/>
  <c r="AD82" i="25" s="1"/>
  <c r="AD94" i="25" s="1"/>
  <c r="AD117" i="25" s="1"/>
  <c r="AE38" i="25"/>
  <c r="AB296" i="25"/>
  <c r="AB261" i="25"/>
  <c r="AB260" i="25" s="1"/>
  <c r="AC413" i="25"/>
  <c r="AC385" i="25"/>
  <c r="AE179" i="25"/>
  <c r="AE66" i="25"/>
  <c r="AE101" i="25" s="1"/>
  <c r="AE124" i="25" s="1"/>
  <c r="AF45" i="25"/>
  <c r="AF154" i="25"/>
  <c r="AG24" i="25"/>
  <c r="X441" i="25"/>
  <c r="W442" i="25"/>
  <c r="AF88" i="25"/>
  <c r="AF160" i="25"/>
  <c r="AG30" i="25"/>
  <c r="AE178" i="25"/>
  <c r="AE65" i="25"/>
  <c r="AE100" i="25" s="1"/>
  <c r="AE123" i="25" s="1"/>
  <c r="AF44" i="25"/>
  <c r="AA468" i="25"/>
  <c r="AA467" i="25" s="1"/>
  <c r="AA485" i="25" s="1"/>
  <c r="AA422" i="25"/>
  <c r="AA421" i="25" s="1"/>
  <c r="AA420" i="25" s="1"/>
  <c r="AA391" i="25"/>
  <c r="AA390" i="25" s="1"/>
  <c r="AA389" i="25" s="1"/>
  <c r="AA303" i="25"/>
  <c r="AA302" i="25" s="1"/>
  <c r="AE180" i="25"/>
  <c r="AE205" i="25" s="1"/>
  <c r="AE243" i="25" s="1"/>
  <c r="AE266" i="25" s="1"/>
  <c r="AE300" i="25" s="1"/>
  <c r="AE67" i="25"/>
  <c r="AE102" i="25" s="1"/>
  <c r="AE125" i="25" s="1"/>
  <c r="AF46" i="25"/>
  <c r="AD129" i="25"/>
  <c r="AD128" i="25" s="1"/>
  <c r="AD127" i="25" s="1"/>
  <c r="AD104" i="25"/>
  <c r="AD103" i="25" s="1"/>
  <c r="AB254" i="25"/>
  <c r="AI462" i="25"/>
  <c r="AJ463" i="25"/>
  <c r="AE204" i="25"/>
  <c r="AE242" i="25" s="1"/>
  <c r="AE265" i="25" s="1"/>
  <c r="AE299" i="25" s="1"/>
  <c r="AC121" i="25"/>
  <c r="AC120" i="25" s="1"/>
  <c r="AC119" i="25" s="1"/>
  <c r="AC137" i="25" s="1"/>
  <c r="AC97" i="25"/>
  <c r="AC96" i="25" s="1"/>
  <c r="AC113" i="25" s="1"/>
  <c r="AE36" i="25"/>
  <c r="AB304" i="25"/>
  <c r="AB268" i="25"/>
  <c r="AB267" i="25" s="1"/>
  <c r="AF158" i="25"/>
  <c r="AG28" i="25"/>
  <c r="AF70" i="25"/>
  <c r="AE189" i="25"/>
  <c r="AE214" i="25" s="1"/>
  <c r="AE252" i="25" s="1"/>
  <c r="AE273" i="25" s="1"/>
  <c r="AF55" i="25"/>
  <c r="AD195" i="25"/>
  <c r="AD221" i="25" s="1"/>
  <c r="AD235" i="25" s="1"/>
  <c r="AD259" i="25" s="1"/>
  <c r="AD293" i="25" s="1"/>
  <c r="AD381" i="25" s="1"/>
  <c r="AD409" i="25" s="1"/>
  <c r="AD449" i="25" s="1"/>
  <c r="AE169" i="25"/>
  <c r="AD306" i="25"/>
  <c r="AE172" i="25"/>
  <c r="AE171" i="25" s="1"/>
  <c r="AE170" i="25" s="1"/>
  <c r="AE63" i="25"/>
  <c r="AF42" i="25"/>
  <c r="AF147" i="25"/>
  <c r="AF20" i="25"/>
  <c r="AF19" i="25" s="1"/>
  <c r="AG21" i="25"/>
  <c r="AF183" i="25"/>
  <c r="AG49" i="25"/>
  <c r="AD473" i="25"/>
  <c r="AD427" i="25"/>
  <c r="AD396" i="25"/>
  <c r="AE153" i="25"/>
  <c r="AE203" i="25" s="1"/>
  <c r="AE241" i="25" s="1"/>
  <c r="AE264" i="25" s="1"/>
  <c r="AE298" i="25" s="1"/>
  <c r="AF23" i="25"/>
  <c r="AF186" i="25"/>
  <c r="AG52" i="25"/>
  <c r="AE40" i="25"/>
  <c r="AE57" i="25" s="1"/>
  <c r="AF41" i="25"/>
  <c r="AC238" i="25"/>
  <c r="AC197" i="25"/>
  <c r="AC196" i="25" s="1"/>
  <c r="AC216" i="25" s="1"/>
  <c r="AD98" i="25"/>
  <c r="AD62" i="25"/>
  <c r="AD61" i="25" s="1"/>
  <c r="AD78" i="25" s="1"/>
  <c r="AE228" i="25"/>
  <c r="AE227" i="25" s="1"/>
  <c r="AE248" i="25" s="1"/>
  <c r="AF159" i="25"/>
  <c r="AG29" i="25"/>
  <c r="AE198" i="25"/>
  <c r="AE184" i="25"/>
  <c r="AE182" i="25" s="1"/>
  <c r="AE181" i="25" s="1"/>
  <c r="AF50" i="25"/>
  <c r="AE161" i="25"/>
  <c r="AE211" i="25" s="1"/>
  <c r="AE249" i="25" s="1"/>
  <c r="AF31" i="25"/>
  <c r="AF27" i="25" s="1"/>
  <c r="AF26" i="25" s="1"/>
  <c r="AE73" i="25"/>
  <c r="AE108" i="25" s="1"/>
  <c r="AD203" i="25"/>
  <c r="AD241" i="25" s="1"/>
  <c r="AD264" i="25" s="1"/>
  <c r="AD298" i="25" s="1"/>
  <c r="AE105" i="25"/>
  <c r="AB216" i="25"/>
  <c r="AE149" i="25"/>
  <c r="AE85" i="25"/>
  <c r="AE84" i="25" s="1"/>
  <c r="AF22" i="25"/>
  <c r="AE64" i="25"/>
  <c r="AE99" i="25" s="1"/>
  <c r="AE122" i="25" s="1"/>
  <c r="AH165" i="25"/>
  <c r="AI35" i="25"/>
  <c r="AE187" i="25"/>
  <c r="AE212" i="25" s="1"/>
  <c r="AE250" i="25" s="1"/>
  <c r="AE271" i="25" s="1"/>
  <c r="AE306" i="25" s="1"/>
  <c r="AF53" i="25"/>
  <c r="AD171" i="25"/>
  <c r="AD170" i="25" s="1"/>
  <c r="AD191" i="25" s="1"/>
  <c r="AE106" i="25"/>
  <c r="AE130" i="25" s="1"/>
  <c r="AF162" i="25"/>
  <c r="AG32" i="25"/>
  <c r="AE185" i="25"/>
  <c r="AE229" i="25" s="1"/>
  <c r="AE89" i="25"/>
  <c r="AE87" i="25" s="1"/>
  <c r="AF51" i="25"/>
  <c r="AA286" i="25"/>
  <c r="AE208" i="25"/>
  <c r="AD227" i="25"/>
  <c r="AD248" i="25" s="1"/>
  <c r="AF163" i="25"/>
  <c r="AF75" i="25"/>
  <c r="AF110" i="25" s="1"/>
  <c r="AF132" i="25" s="1"/>
  <c r="AG33" i="25"/>
  <c r="AD90" i="25"/>
  <c r="AD238" i="25"/>
  <c r="AE209" i="25"/>
  <c r="AC269" i="25"/>
  <c r="AC245" i="25"/>
  <c r="AC244" i="25" s="1"/>
  <c r="AA412" i="25"/>
  <c r="AA411" i="25" s="1"/>
  <c r="AA410" i="25" s="1"/>
  <c r="AA440" i="25" s="1"/>
  <c r="AA384" i="25"/>
  <c r="AA383" i="25" s="1"/>
  <c r="AA382" i="25" s="1"/>
  <c r="AA404" i="25" s="1"/>
  <c r="AA295" i="25"/>
  <c r="AA294" i="25" s="1"/>
  <c r="AA321" i="25" s="1"/>
  <c r="AD60" i="25"/>
  <c r="AD83" i="25" s="1"/>
  <c r="AD95" i="25" s="1"/>
  <c r="AD118" i="25" s="1"/>
  <c r="AE39" i="25"/>
  <c r="AD210" i="25"/>
  <c r="AF164" i="25"/>
  <c r="AF76" i="25"/>
  <c r="AF111" i="25" s="1"/>
  <c r="AF133" i="25" s="1"/>
  <c r="AG34" i="25"/>
  <c r="AD223" i="25"/>
  <c r="AD222" i="25" s="1"/>
  <c r="AD230" i="25" s="1"/>
  <c r="AD200" i="25"/>
  <c r="AD239" i="25" s="1"/>
  <c r="AD263" i="25" s="1"/>
  <c r="AD297" i="25" s="1"/>
  <c r="AE188" i="25"/>
  <c r="AE213" i="25" s="1"/>
  <c r="AE251" i="25" s="1"/>
  <c r="AE272" i="25" s="1"/>
  <c r="AE307" i="25" s="1"/>
  <c r="AF54" i="25"/>
  <c r="AC472" i="25"/>
  <c r="AC426" i="25"/>
  <c r="AC395" i="25"/>
  <c r="AD473" i="24"/>
  <c r="AD427" i="24"/>
  <c r="AD396" i="24"/>
  <c r="AD308" i="24"/>
  <c r="AE208" i="24"/>
  <c r="AC469" i="24"/>
  <c r="AC423" i="24"/>
  <c r="AC392" i="24"/>
  <c r="AC113" i="24"/>
  <c r="AG38" i="24"/>
  <c r="AF59" i="24"/>
  <c r="AF82" i="24" s="1"/>
  <c r="AF94" i="24" s="1"/>
  <c r="AF117" i="24" s="1"/>
  <c r="AE228" i="24"/>
  <c r="AD129" i="24"/>
  <c r="AD128" i="24" s="1"/>
  <c r="AD127" i="24" s="1"/>
  <c r="AD104" i="24"/>
  <c r="AD103" i="24" s="1"/>
  <c r="AG183" i="24"/>
  <c r="AH49" i="24"/>
  <c r="AB304" i="24"/>
  <c r="AB268" i="24"/>
  <c r="AB267" i="24" s="1"/>
  <c r="AA468" i="24"/>
  <c r="AA467" i="24" s="1"/>
  <c r="AA485" i="24" s="1"/>
  <c r="AA422" i="24"/>
  <c r="AA421" i="24" s="1"/>
  <c r="AA420" i="24" s="1"/>
  <c r="AA391" i="24"/>
  <c r="AA390" i="24" s="1"/>
  <c r="AA389" i="24" s="1"/>
  <c r="AA303" i="24"/>
  <c r="AA302" i="24" s="1"/>
  <c r="AD246" i="24"/>
  <c r="AF147" i="24"/>
  <c r="AG21" i="24"/>
  <c r="AD40" i="24"/>
  <c r="AD57" i="24" s="1"/>
  <c r="AE41" i="24"/>
  <c r="AE180" i="24"/>
  <c r="AF46" i="24"/>
  <c r="AE67" i="24"/>
  <c r="AE102" i="24" s="1"/>
  <c r="AE125" i="24" s="1"/>
  <c r="AB296" i="24"/>
  <c r="AB261" i="24"/>
  <c r="AB260" i="24" s="1"/>
  <c r="AG187" i="24"/>
  <c r="AH53" i="24"/>
  <c r="AE186" i="24"/>
  <c r="AF52" i="24"/>
  <c r="AF172" i="24"/>
  <c r="AF63" i="24"/>
  <c r="AG42" i="24"/>
  <c r="AF163" i="24"/>
  <c r="AF213" i="24" s="1"/>
  <c r="AF251" i="24" s="1"/>
  <c r="AF272" i="24" s="1"/>
  <c r="AF307" i="24" s="1"/>
  <c r="AF75" i="24"/>
  <c r="AF110" i="24" s="1"/>
  <c r="AF132" i="24" s="1"/>
  <c r="AG33" i="24"/>
  <c r="AE184" i="24"/>
  <c r="AE182" i="24" s="1"/>
  <c r="AF50" i="24"/>
  <c r="AE48" i="24"/>
  <c r="AE47" i="24" s="1"/>
  <c r="AD195" i="24"/>
  <c r="AD221" i="24" s="1"/>
  <c r="AD235" i="24" s="1"/>
  <c r="AD259" i="24" s="1"/>
  <c r="AD293" i="24" s="1"/>
  <c r="AD381" i="24" s="1"/>
  <c r="AD409" i="24" s="1"/>
  <c r="AD449" i="24" s="1"/>
  <c r="AE169" i="24"/>
  <c r="AE149" i="24"/>
  <c r="AE85" i="24"/>
  <c r="AE84" i="24" s="1"/>
  <c r="AF22" i="24"/>
  <c r="AD194" i="24"/>
  <c r="AD220" i="24" s="1"/>
  <c r="AD234" i="24" s="1"/>
  <c r="AD258" i="24" s="1"/>
  <c r="AD292" i="24" s="1"/>
  <c r="AD380" i="24" s="1"/>
  <c r="AD408" i="24" s="1"/>
  <c r="AD448" i="24" s="1"/>
  <c r="AE168" i="24"/>
  <c r="AE98" i="24"/>
  <c r="AF159" i="24"/>
  <c r="AG29" i="24"/>
  <c r="AE198" i="24"/>
  <c r="AE146" i="24"/>
  <c r="AE185" i="24"/>
  <c r="AE229" i="24" s="1"/>
  <c r="AE89" i="24"/>
  <c r="AF51" i="24"/>
  <c r="AF164" i="24"/>
  <c r="AG34" i="24"/>
  <c r="AF165" i="24"/>
  <c r="AF77" i="24"/>
  <c r="AF112" i="24" s="1"/>
  <c r="AF134" i="24" s="1"/>
  <c r="AG35" i="24"/>
  <c r="AG179" i="24"/>
  <c r="AH45" i="24"/>
  <c r="AE153" i="24"/>
  <c r="AF23" i="24"/>
  <c r="AF154" i="24"/>
  <c r="AF204" i="24" s="1"/>
  <c r="AF242" i="24" s="1"/>
  <c r="AF265" i="24" s="1"/>
  <c r="AF299" i="24" s="1"/>
  <c r="AG24" i="24"/>
  <c r="AD238" i="24"/>
  <c r="AF162" i="24"/>
  <c r="AF212" i="24" s="1"/>
  <c r="AF250" i="24" s="1"/>
  <c r="AF271" i="24" s="1"/>
  <c r="AF74" i="24"/>
  <c r="AF109" i="24" s="1"/>
  <c r="AF131" i="24" s="1"/>
  <c r="AG32" i="24"/>
  <c r="AE161" i="24"/>
  <c r="AE211" i="24" s="1"/>
  <c r="AE249" i="24" s="1"/>
  <c r="AE73" i="24"/>
  <c r="AE108" i="24" s="1"/>
  <c r="AF31" i="24"/>
  <c r="AE209" i="24"/>
  <c r="AE471" i="24"/>
  <c r="AE425" i="24"/>
  <c r="AE394" i="24"/>
  <c r="AD223" i="24"/>
  <c r="AD222" i="24" s="1"/>
  <c r="AD230" i="24" s="1"/>
  <c r="AD200" i="24"/>
  <c r="AD239" i="24" s="1"/>
  <c r="AD263" i="24" s="1"/>
  <c r="AD297" i="24" s="1"/>
  <c r="AE414" i="24"/>
  <c r="AE386" i="24"/>
  <c r="AD97" i="24"/>
  <c r="AD96" i="24" s="1"/>
  <c r="AD113" i="24" s="1"/>
  <c r="AD121" i="24"/>
  <c r="AD120" i="24" s="1"/>
  <c r="AD119" i="24" s="1"/>
  <c r="AD137" i="24" s="1"/>
  <c r="AE190" i="24"/>
  <c r="AE215" i="24" s="1"/>
  <c r="AE253" i="24" s="1"/>
  <c r="AE274" i="24" s="1"/>
  <c r="AE309" i="24" s="1"/>
  <c r="AF56" i="24"/>
  <c r="AF160" i="24"/>
  <c r="AF88" i="24"/>
  <c r="AG30" i="24"/>
  <c r="AF72" i="24"/>
  <c r="AF107" i="24" s="1"/>
  <c r="AC207" i="24"/>
  <c r="AC206" i="24" s="1"/>
  <c r="AF158" i="24"/>
  <c r="AF70" i="24"/>
  <c r="AF27" i="24"/>
  <c r="AF26" i="24" s="1"/>
  <c r="AG28" i="24"/>
  <c r="AC413" i="24"/>
  <c r="AC385" i="24"/>
  <c r="AF174" i="24"/>
  <c r="AF224" i="24" s="1"/>
  <c r="AF86" i="24"/>
  <c r="AF64" i="24"/>
  <c r="AF99" i="24" s="1"/>
  <c r="AF122" i="24" s="1"/>
  <c r="AG43" i="24"/>
  <c r="AD60" i="24"/>
  <c r="AD83" i="24" s="1"/>
  <c r="AD95" i="24" s="1"/>
  <c r="AD118" i="24" s="1"/>
  <c r="AE39" i="24"/>
  <c r="AI462" i="24"/>
  <c r="AJ463" i="24"/>
  <c r="AE189" i="24"/>
  <c r="AE214" i="24" s="1"/>
  <c r="AE252" i="24" s="1"/>
  <c r="AE273" i="24" s="1"/>
  <c r="AF55" i="24"/>
  <c r="AF76" i="24" s="1"/>
  <c r="AF111" i="24" s="1"/>
  <c r="AF133" i="24" s="1"/>
  <c r="AA286" i="24"/>
  <c r="AD191" i="24"/>
  <c r="AE178" i="24"/>
  <c r="AE171" i="24" s="1"/>
  <c r="AE170" i="24" s="1"/>
  <c r="AF44" i="24"/>
  <c r="AE65" i="24"/>
  <c r="AE100" i="24" s="1"/>
  <c r="AE123" i="24" s="1"/>
  <c r="AC197" i="24"/>
  <c r="AC196" i="24" s="1"/>
  <c r="AE470" i="24"/>
  <c r="AE424" i="24"/>
  <c r="AE393" i="24"/>
  <c r="AC78" i="24"/>
  <c r="AE87" i="24"/>
  <c r="AC415" i="24"/>
  <c r="AC387" i="24"/>
  <c r="AE155" i="24"/>
  <c r="AE205" i="24" s="1"/>
  <c r="AE243" i="24" s="1"/>
  <c r="AE266" i="24" s="1"/>
  <c r="AE300" i="24" s="1"/>
  <c r="AF25" i="24"/>
  <c r="AC269" i="24"/>
  <c r="AC245" i="24"/>
  <c r="AC244" i="24" s="1"/>
  <c r="AC472" i="24"/>
  <c r="AC426" i="24"/>
  <c r="AC395" i="24"/>
  <c r="AE105" i="24"/>
  <c r="AE69" i="24"/>
  <c r="AE68" i="24" s="1"/>
  <c r="X441" i="24"/>
  <c r="W442" i="24"/>
  <c r="AA412" i="24"/>
  <c r="AA411" i="24" s="1"/>
  <c r="AA410" i="24" s="1"/>
  <c r="AA440" i="24" s="1"/>
  <c r="AA384" i="24"/>
  <c r="AA383" i="24" s="1"/>
  <c r="AA382" i="24" s="1"/>
  <c r="AA404" i="24" s="1"/>
  <c r="AA295" i="24"/>
  <c r="AA294" i="24" s="1"/>
  <c r="AA321" i="24" s="1"/>
  <c r="Z321" i="24"/>
  <c r="AC262" i="24"/>
  <c r="AC237" i="24"/>
  <c r="AC236" i="24" s="1"/>
  <c r="AC254" i="24" s="1"/>
  <c r="AC137" i="24"/>
  <c r="AD209" i="24"/>
  <c r="AD247" i="24" s="1"/>
  <c r="AD270" i="24" s="1"/>
  <c r="AD305" i="24" s="1"/>
  <c r="AE72" i="24"/>
  <c r="AE107" i="24" s="1"/>
  <c r="AD69" i="24"/>
  <c r="AD68" i="24" s="1"/>
  <c r="AD78" i="24" s="1"/>
  <c r="AD205" i="24"/>
  <c r="AD243" i="24" s="1"/>
  <c r="AD266" i="24" s="1"/>
  <c r="AD300" i="24" s="1"/>
  <c r="P17" i="36"/>
  <c r="P10" i="36"/>
  <c r="U300" i="43"/>
  <c r="P16" i="36"/>
  <c r="O55" i="36"/>
  <c r="P19" i="36"/>
  <c r="O58" i="36"/>
  <c r="V47" i="43"/>
  <c r="V204" i="43"/>
  <c r="V242" i="43" s="1"/>
  <c r="V265" i="43" s="1"/>
  <c r="V299" i="43" s="1"/>
  <c r="V27" i="43"/>
  <c r="V26" i="43" s="1"/>
  <c r="S99" i="43"/>
  <c r="S62" i="43"/>
  <c r="S61" i="43" s="1"/>
  <c r="S78" i="43" s="1"/>
  <c r="R122" i="43"/>
  <c r="R120" i="43" s="1"/>
  <c r="R119" i="43" s="1"/>
  <c r="R137" i="43" s="1"/>
  <c r="R97" i="43"/>
  <c r="R96" i="43" s="1"/>
  <c r="R113" i="43" s="1"/>
  <c r="T64" i="43"/>
  <c r="T149" i="43"/>
  <c r="T200" i="43" s="1"/>
  <c r="T85" i="43"/>
  <c r="T84" i="43" s="1"/>
  <c r="T90" i="43" s="1"/>
  <c r="U22" i="43"/>
  <c r="T20" i="43"/>
  <c r="T19" i="43" s="1"/>
  <c r="T36" i="43" s="1"/>
  <c r="U106" i="43"/>
  <c r="U130" i="43" s="1"/>
  <c r="U308" i="43"/>
  <c r="U98" i="43"/>
  <c r="V203" i="43"/>
  <c r="V241" i="43" s="1"/>
  <c r="V264" i="43" s="1"/>
  <c r="V298" i="43" s="1"/>
  <c r="R468" i="43"/>
  <c r="R422" i="43"/>
  <c r="R391" i="43"/>
  <c r="V163" i="43"/>
  <c r="V213" i="43" s="1"/>
  <c r="V251" i="43" s="1"/>
  <c r="V272" i="43" s="1"/>
  <c r="V75" i="43"/>
  <c r="V110" i="43" s="1"/>
  <c r="V132" i="43" s="1"/>
  <c r="W33" i="43"/>
  <c r="X50" i="43"/>
  <c r="U470" i="43"/>
  <c r="U424" i="43"/>
  <c r="U393" i="43"/>
  <c r="T238" i="43"/>
  <c r="U198" i="43"/>
  <c r="W60" i="43"/>
  <c r="W83" i="43" s="1"/>
  <c r="W95" i="43" s="1"/>
  <c r="W118" i="43" s="1"/>
  <c r="X39" i="43"/>
  <c r="U473" i="43"/>
  <c r="U427" i="43"/>
  <c r="U396" i="43"/>
  <c r="W183" i="43"/>
  <c r="X49" i="43"/>
  <c r="W174" i="43"/>
  <c r="W86" i="43"/>
  <c r="X43" i="43"/>
  <c r="T269" i="43"/>
  <c r="U414" i="43"/>
  <c r="U386" i="43"/>
  <c r="U69" i="43"/>
  <c r="U68" i="43" s="1"/>
  <c r="T415" i="43"/>
  <c r="T387" i="43"/>
  <c r="V89" i="43"/>
  <c r="W51" i="43"/>
  <c r="W72" i="43" s="1"/>
  <c r="W107" i="43" s="1"/>
  <c r="X164" i="43"/>
  <c r="Y34" i="43"/>
  <c r="U307" i="43"/>
  <c r="T472" i="43"/>
  <c r="T426" i="43"/>
  <c r="T395" i="43"/>
  <c r="T121" i="43"/>
  <c r="V187" i="43"/>
  <c r="V212" i="43" s="1"/>
  <c r="V250" i="43" s="1"/>
  <c r="V271" i="43" s="1"/>
  <c r="W53" i="43"/>
  <c r="W74" i="43" s="1"/>
  <c r="W109" i="43" s="1"/>
  <c r="W131" i="43" s="1"/>
  <c r="W88" i="43"/>
  <c r="X30" i="43"/>
  <c r="U129" i="43"/>
  <c r="S304" i="43"/>
  <c r="W158" i="43"/>
  <c r="X28" i="43"/>
  <c r="W70" i="43"/>
  <c r="W165" i="43"/>
  <c r="W215" i="43" s="1"/>
  <c r="W253" i="43" s="1"/>
  <c r="W274" i="43" s="1"/>
  <c r="W77" i="43"/>
  <c r="W112" i="43" s="1"/>
  <c r="W134" i="43" s="1"/>
  <c r="X35" i="43"/>
  <c r="T471" i="43"/>
  <c r="T425" i="43"/>
  <c r="T394" i="43"/>
  <c r="X180" i="43"/>
  <c r="Y46" i="43"/>
  <c r="W169" i="43"/>
  <c r="V195" i="43"/>
  <c r="V221" i="43" s="1"/>
  <c r="V235" i="43" s="1"/>
  <c r="V259" i="43" s="1"/>
  <c r="V293" i="43" s="1"/>
  <c r="V381" i="43" s="1"/>
  <c r="V409" i="43" s="1"/>
  <c r="V449" i="43" s="1"/>
  <c r="U246" i="43"/>
  <c r="W162" i="43"/>
  <c r="X32" i="43"/>
  <c r="W179" i="43"/>
  <c r="X45" i="43"/>
  <c r="W66" i="43"/>
  <c r="W101" i="43" s="1"/>
  <c r="W124" i="43" s="1"/>
  <c r="V59" i="43"/>
  <c r="V82" i="43" s="1"/>
  <c r="V94" i="43" s="1"/>
  <c r="V117" i="43" s="1"/>
  <c r="W38" i="43"/>
  <c r="V41" i="43"/>
  <c r="U40" i="43"/>
  <c r="U57" i="43" s="1"/>
  <c r="W154" i="43"/>
  <c r="X24" i="43"/>
  <c r="V87" i="43"/>
  <c r="V74" i="43"/>
  <c r="V109" i="43" s="1"/>
  <c r="V131" i="43" s="1"/>
  <c r="V105" i="43"/>
  <c r="V309" i="43"/>
  <c r="V194" i="43"/>
  <c r="V220" i="43" s="1"/>
  <c r="V234" i="43" s="1"/>
  <c r="V258" i="43" s="1"/>
  <c r="V292" i="43" s="1"/>
  <c r="V380" i="43" s="1"/>
  <c r="V408" i="43" s="1"/>
  <c r="V448" i="43" s="1"/>
  <c r="W168" i="43"/>
  <c r="X186" i="43"/>
  <c r="Y52" i="43"/>
  <c r="V208" i="43"/>
  <c r="V155" i="43"/>
  <c r="V205" i="43" s="1"/>
  <c r="V243" i="43" s="1"/>
  <c r="V266" i="43" s="1"/>
  <c r="W25" i="43"/>
  <c r="V67" i="43"/>
  <c r="V102" i="43" s="1"/>
  <c r="V125" i="43" s="1"/>
  <c r="R296" i="43"/>
  <c r="Q412" i="43"/>
  <c r="Q384" i="43"/>
  <c r="AA463" i="43"/>
  <c r="Z462" i="43"/>
  <c r="Z450" i="43" s="1"/>
  <c r="V71" i="43"/>
  <c r="V106" i="43" s="1"/>
  <c r="V130" i="43" s="1"/>
  <c r="W29" i="43"/>
  <c r="W161" i="43"/>
  <c r="W211" i="43" s="1"/>
  <c r="W249" i="43" s="1"/>
  <c r="W73" i="43"/>
  <c r="W108" i="43" s="1"/>
  <c r="X31" i="43"/>
  <c r="V189" i="43"/>
  <c r="V214" i="43" s="1"/>
  <c r="V252" i="43" s="1"/>
  <c r="V273" i="43" s="1"/>
  <c r="W55" i="43"/>
  <c r="V76" i="43"/>
  <c r="V111" i="43" s="1"/>
  <c r="V133" i="43" s="1"/>
  <c r="V172" i="43"/>
  <c r="Q6" i="36" s="1"/>
  <c r="V63" i="43"/>
  <c r="W42" i="43"/>
  <c r="X188" i="43"/>
  <c r="Y54" i="43"/>
  <c r="X190" i="43"/>
  <c r="Y56" i="43"/>
  <c r="V147" i="43"/>
  <c r="Q9" i="36" s="1"/>
  <c r="W21" i="43"/>
  <c r="S262" i="43"/>
  <c r="W178" i="43"/>
  <c r="W65" i="43"/>
  <c r="W100" i="43" s="1"/>
  <c r="W123" i="43" s="1"/>
  <c r="X44" i="43"/>
  <c r="W153" i="43"/>
  <c r="X23" i="43"/>
  <c r="U415" i="43"/>
  <c r="U387" i="43"/>
  <c r="J41" i="41"/>
  <c r="L38" i="41"/>
  <c r="I67" i="41"/>
  <c r="J21" i="41"/>
  <c r="J40" i="41"/>
  <c r="L45" i="41"/>
  <c r="L36" i="41"/>
  <c r="J37" i="41"/>
  <c r="J42" i="41"/>
  <c r="J43" i="41"/>
  <c r="L30" i="41"/>
  <c r="L39" i="41"/>
  <c r="J26" i="41"/>
  <c r="L26" i="41"/>
  <c r="L28" i="41"/>
  <c r="J28" i="41"/>
  <c r="L24" i="41"/>
  <c r="J24" i="41"/>
  <c r="AE415" i="35" l="1"/>
  <c r="AE387" i="35"/>
  <c r="AD78" i="35"/>
  <c r="AC469" i="35"/>
  <c r="AC423" i="35"/>
  <c r="AC392" i="35"/>
  <c r="AF165" i="35"/>
  <c r="AF77" i="35"/>
  <c r="AF112" i="35" s="1"/>
  <c r="AF134" i="35" s="1"/>
  <c r="AG35" i="35"/>
  <c r="AD246" i="35"/>
  <c r="AD207" i="35"/>
  <c r="AD206" i="35" s="1"/>
  <c r="AF153" i="35"/>
  <c r="AG23" i="35"/>
  <c r="AE194" i="35"/>
  <c r="AE220" i="35" s="1"/>
  <c r="AE234" i="35" s="1"/>
  <c r="AE258" i="35" s="1"/>
  <c r="AE292" i="35" s="1"/>
  <c r="AE380" i="35" s="1"/>
  <c r="AE408" i="35" s="1"/>
  <c r="AE448" i="35" s="1"/>
  <c r="AF168" i="35"/>
  <c r="AE97" i="35"/>
  <c r="AE96" i="35" s="1"/>
  <c r="AE121" i="35"/>
  <c r="AE120" i="35" s="1"/>
  <c r="AE119" i="35" s="1"/>
  <c r="AH162" i="35"/>
  <c r="AI32" i="35"/>
  <c r="AE36" i="35"/>
  <c r="AE106" i="35"/>
  <c r="AE130" i="35" s="1"/>
  <c r="AG155" i="35"/>
  <c r="AH25" i="35"/>
  <c r="AD137" i="35"/>
  <c r="AG159" i="35"/>
  <c r="AH29" i="35"/>
  <c r="AG38" i="35"/>
  <c r="AF59" i="35"/>
  <c r="AF82" i="35" s="1"/>
  <c r="AF94" i="35" s="1"/>
  <c r="AF117" i="35" s="1"/>
  <c r="AB296" i="35"/>
  <c r="AB261" i="35"/>
  <c r="AB260" i="35" s="1"/>
  <c r="AB286" i="35" s="1"/>
  <c r="AF185" i="35"/>
  <c r="AF89" i="35"/>
  <c r="AF87" i="35" s="1"/>
  <c r="AG51" i="35"/>
  <c r="AF72" i="35"/>
  <c r="AF107" i="35" s="1"/>
  <c r="AG158" i="35"/>
  <c r="AH28" i="35"/>
  <c r="AE60" i="35"/>
  <c r="AE83" i="35" s="1"/>
  <c r="AE95" i="35" s="1"/>
  <c r="AE118" i="35" s="1"/>
  <c r="AF39" i="35"/>
  <c r="AE203" i="35"/>
  <c r="AE241" i="35" s="1"/>
  <c r="AE264" i="35" s="1"/>
  <c r="AE298" i="35" s="1"/>
  <c r="AF163" i="35"/>
  <c r="AG33" i="35"/>
  <c r="AF75" i="35"/>
  <c r="AF110" i="35" s="1"/>
  <c r="AF132" i="35" s="1"/>
  <c r="AF187" i="35"/>
  <c r="AF212" i="35" s="1"/>
  <c r="AF250" i="35" s="1"/>
  <c r="AF271" i="35" s="1"/>
  <c r="AG53" i="35"/>
  <c r="AF74" i="35"/>
  <c r="AF109" i="35" s="1"/>
  <c r="AF131" i="35" s="1"/>
  <c r="AF189" i="35"/>
  <c r="AF214" i="35" s="1"/>
  <c r="AF252" i="35" s="1"/>
  <c r="AF273" i="35" s="1"/>
  <c r="AG55" i="35"/>
  <c r="AF76" i="35"/>
  <c r="AF111" i="35" s="1"/>
  <c r="AF133" i="35" s="1"/>
  <c r="AF147" i="35"/>
  <c r="AF20" i="35"/>
  <c r="AF19" i="35" s="1"/>
  <c r="AF36" i="35" s="1"/>
  <c r="AG21" i="35"/>
  <c r="AF183" i="35"/>
  <c r="AF48" i="35"/>
  <c r="AF47" i="35" s="1"/>
  <c r="AF57" i="35" s="1"/>
  <c r="AG49" i="35"/>
  <c r="AG70" i="35" s="1"/>
  <c r="AE246" i="35"/>
  <c r="AD473" i="35"/>
  <c r="AD427" i="35"/>
  <c r="AD396" i="35"/>
  <c r="AF70" i="35"/>
  <c r="AE309" i="35"/>
  <c r="AC304" i="35"/>
  <c r="AC268" i="35"/>
  <c r="AC267" i="35" s="1"/>
  <c r="AF161" i="35"/>
  <c r="AG31" i="35"/>
  <c r="AG27" i="35" s="1"/>
  <c r="AG26" i="35" s="1"/>
  <c r="AF73" i="35"/>
  <c r="AF108" i="35" s="1"/>
  <c r="AE306" i="35"/>
  <c r="AE308" i="35"/>
  <c r="AE198" i="35"/>
  <c r="AE146" i="35"/>
  <c r="AE145" i="35" s="1"/>
  <c r="AE166" i="35" s="1"/>
  <c r="AJ462" i="35"/>
  <c r="AJ450" i="35" s="1"/>
  <c r="AK463" i="35"/>
  <c r="AF186" i="35"/>
  <c r="AG52" i="35"/>
  <c r="AD413" i="35"/>
  <c r="AD385" i="35"/>
  <c r="AE68" i="35"/>
  <c r="AE229" i="35"/>
  <c r="AE227" i="35" s="1"/>
  <c r="AE248" i="35" s="1"/>
  <c r="AE210" i="35"/>
  <c r="AF157" i="35"/>
  <c r="AF156" i="35" s="1"/>
  <c r="AD471" i="35"/>
  <c r="AD425" i="35"/>
  <c r="AD394" i="35"/>
  <c r="AH41" i="35"/>
  <c r="AC245" i="35"/>
  <c r="AC244" i="35" s="1"/>
  <c r="AE213" i="35"/>
  <c r="AE251" i="35" s="1"/>
  <c r="AE272" i="35" s="1"/>
  <c r="AE307" i="35" s="1"/>
  <c r="AF154" i="35"/>
  <c r="AF204" i="35" s="1"/>
  <c r="AF242" i="35" s="1"/>
  <c r="AF265" i="35" s="1"/>
  <c r="AG24" i="35"/>
  <c r="AG172" i="35"/>
  <c r="AH42" i="35"/>
  <c r="AI450" i="35"/>
  <c r="D462" i="35"/>
  <c r="C462" i="35"/>
  <c r="D511" i="35" s="1"/>
  <c r="AF174" i="35"/>
  <c r="AF224" i="35" s="1"/>
  <c r="AF86" i="35"/>
  <c r="AF64" i="35"/>
  <c r="AF99" i="35" s="1"/>
  <c r="AF122" i="35" s="1"/>
  <c r="AG43" i="35"/>
  <c r="AF188" i="35"/>
  <c r="AG54" i="35"/>
  <c r="AD230" i="35"/>
  <c r="AF179" i="35"/>
  <c r="AF66" i="35"/>
  <c r="AF101" i="35" s="1"/>
  <c r="AF124" i="35" s="1"/>
  <c r="AG45" i="35"/>
  <c r="AE129" i="35"/>
  <c r="AE128" i="35" s="1"/>
  <c r="AE127" i="35" s="1"/>
  <c r="AE104" i="35"/>
  <c r="AE103" i="35" s="1"/>
  <c r="AF149" i="35"/>
  <c r="AF85" i="35"/>
  <c r="AG22" i="35"/>
  <c r="AE171" i="35"/>
  <c r="AE170" i="35" s="1"/>
  <c r="AE191" i="35" s="1"/>
  <c r="AD470" i="35"/>
  <c r="AD393" i="35"/>
  <c r="AD424" i="35"/>
  <c r="AE211" i="35"/>
  <c r="AE249" i="35" s="1"/>
  <c r="AE204" i="35"/>
  <c r="AE242" i="35" s="1"/>
  <c r="AE265" i="35" s="1"/>
  <c r="AE299" i="35" s="1"/>
  <c r="AF63" i="35"/>
  <c r="AH160" i="35"/>
  <c r="AH88" i="35"/>
  <c r="AI30" i="35"/>
  <c r="AC262" i="35"/>
  <c r="AC237" i="35"/>
  <c r="AC236" i="35" s="1"/>
  <c r="AF195" i="35"/>
  <c r="AF221" i="35" s="1"/>
  <c r="AF235" i="35" s="1"/>
  <c r="AF259" i="35" s="1"/>
  <c r="AF293" i="35" s="1"/>
  <c r="AF381" i="35" s="1"/>
  <c r="AF409" i="35" s="1"/>
  <c r="AF449" i="35" s="1"/>
  <c r="AG169" i="35"/>
  <c r="AF180" i="35"/>
  <c r="AF205" i="35" s="1"/>
  <c r="AF243" i="35" s="1"/>
  <c r="AF266" i="35" s="1"/>
  <c r="AF300" i="35" s="1"/>
  <c r="AG46" i="35"/>
  <c r="AF67" i="35"/>
  <c r="AF102" i="35" s="1"/>
  <c r="AF125" i="35" s="1"/>
  <c r="AE84" i="35"/>
  <c r="AE90" i="35" s="1"/>
  <c r="AF184" i="35"/>
  <c r="AF209" i="35" s="1"/>
  <c r="AG50" i="35"/>
  <c r="AG71" i="35" s="1"/>
  <c r="AB468" i="35"/>
  <c r="AB467" i="35" s="1"/>
  <c r="AB485" i="35" s="1"/>
  <c r="AB422" i="35"/>
  <c r="AB421" i="35" s="1"/>
  <c r="AB420" i="35" s="1"/>
  <c r="AB391" i="35"/>
  <c r="AB390" i="35" s="1"/>
  <c r="AB389" i="35" s="1"/>
  <c r="AB303" i="35"/>
  <c r="AB302" i="35" s="1"/>
  <c r="AE223" i="35"/>
  <c r="AE222" i="35" s="1"/>
  <c r="AE230" i="35" s="1"/>
  <c r="AE200" i="35"/>
  <c r="AE239" i="35" s="1"/>
  <c r="AE263" i="35" s="1"/>
  <c r="AE297" i="35" s="1"/>
  <c r="AD166" i="35"/>
  <c r="Y441" i="35"/>
  <c r="X442" i="35"/>
  <c r="AD472" i="35"/>
  <c r="AD426" i="35"/>
  <c r="AD395" i="35"/>
  <c r="AF190" i="35"/>
  <c r="AG56" i="35"/>
  <c r="AF178" i="35"/>
  <c r="AG44" i="35"/>
  <c r="AF65" i="35"/>
  <c r="AF100" i="35" s="1"/>
  <c r="AF123" i="35" s="1"/>
  <c r="AH164" i="35"/>
  <c r="AI34" i="35"/>
  <c r="AA412" i="35"/>
  <c r="AA411" i="35" s="1"/>
  <c r="AA410" i="35" s="1"/>
  <c r="AA384" i="35"/>
  <c r="AA383" i="35" s="1"/>
  <c r="AA382" i="35" s="1"/>
  <c r="AA404" i="35" s="1"/>
  <c r="AA295" i="35"/>
  <c r="AA294" i="35" s="1"/>
  <c r="AD238" i="35"/>
  <c r="AD197" i="35"/>
  <c r="AD196" i="35" s="1"/>
  <c r="AD216" i="35" s="1"/>
  <c r="AE62" i="35"/>
  <c r="AE61" i="35" s="1"/>
  <c r="AE78" i="35" s="1"/>
  <c r="AA468" i="35"/>
  <c r="AA467" i="35" s="1"/>
  <c r="AA485" i="35" s="1"/>
  <c r="AA422" i="35"/>
  <c r="AA421" i="35" s="1"/>
  <c r="AA420" i="35" s="1"/>
  <c r="AA391" i="35"/>
  <c r="AA390" i="35" s="1"/>
  <c r="AA389" i="35" s="1"/>
  <c r="AA303" i="35"/>
  <c r="AA302" i="35" s="1"/>
  <c r="AG228" i="35"/>
  <c r="AD247" i="35"/>
  <c r="AD270" i="35" s="1"/>
  <c r="AD305" i="35" s="1"/>
  <c r="AF60" i="34"/>
  <c r="AF83" i="34" s="1"/>
  <c r="AF95" i="34" s="1"/>
  <c r="AF118" i="34" s="1"/>
  <c r="AG39" i="34"/>
  <c r="AG59" i="34"/>
  <c r="AG82" i="34" s="1"/>
  <c r="AG94" i="34" s="1"/>
  <c r="AG117" i="34" s="1"/>
  <c r="AH38" i="34"/>
  <c r="AE198" i="34"/>
  <c r="AE146" i="34"/>
  <c r="AE145" i="34" s="1"/>
  <c r="AD121" i="34"/>
  <c r="AD120" i="34" s="1"/>
  <c r="AD119" i="34" s="1"/>
  <c r="AD97" i="34"/>
  <c r="AD96" i="34" s="1"/>
  <c r="AG179" i="34"/>
  <c r="AH45" i="34"/>
  <c r="AE473" i="34"/>
  <c r="AE427" i="34"/>
  <c r="AE396" i="34"/>
  <c r="AF40" i="34"/>
  <c r="AF57" i="34" s="1"/>
  <c r="AG41" i="34"/>
  <c r="AG183" i="34"/>
  <c r="AH49" i="34"/>
  <c r="AF154" i="34"/>
  <c r="AF204" i="34" s="1"/>
  <c r="AF242" i="34" s="1"/>
  <c r="AF265" i="34" s="1"/>
  <c r="AF299" i="34" s="1"/>
  <c r="AG24" i="34"/>
  <c r="AJ462" i="34"/>
  <c r="AJ450" i="34" s="1"/>
  <c r="AK463" i="34"/>
  <c r="AG188" i="34"/>
  <c r="AH54" i="34"/>
  <c r="AF162" i="34"/>
  <c r="AF212" i="34" s="1"/>
  <c r="AF250" i="34" s="1"/>
  <c r="AF271" i="34" s="1"/>
  <c r="AF74" i="34"/>
  <c r="AF109" i="34" s="1"/>
  <c r="AF131" i="34" s="1"/>
  <c r="AG32" i="34"/>
  <c r="AB304" i="34"/>
  <c r="AB268" i="34"/>
  <c r="AB267" i="34" s="1"/>
  <c r="AH149" i="34"/>
  <c r="AH85" i="34"/>
  <c r="AH84" i="34" s="1"/>
  <c r="AI22" i="34"/>
  <c r="AH64" i="34"/>
  <c r="AH99" i="34" s="1"/>
  <c r="AH122" i="34" s="1"/>
  <c r="AC269" i="34"/>
  <c r="AC245" i="34"/>
  <c r="AC244" i="34" s="1"/>
  <c r="AF66" i="34"/>
  <c r="AF101" i="34" s="1"/>
  <c r="AF124" i="34" s="1"/>
  <c r="AG160" i="34"/>
  <c r="AG88" i="34"/>
  <c r="AG87" i="34" s="1"/>
  <c r="AG72" i="34"/>
  <c r="AG107" i="34" s="1"/>
  <c r="AH30" i="34"/>
  <c r="AE414" i="34"/>
  <c r="AE386" i="34"/>
  <c r="AI450" i="34"/>
  <c r="D462" i="34"/>
  <c r="C462" i="34"/>
  <c r="D511" i="34" s="1"/>
  <c r="AE472" i="34"/>
  <c r="AE426" i="34"/>
  <c r="AE395" i="34"/>
  <c r="AD166" i="34"/>
  <c r="AG90" i="34"/>
  <c r="AG180" i="34"/>
  <c r="AG67" i="34"/>
  <c r="AG102" i="34" s="1"/>
  <c r="AG125" i="34" s="1"/>
  <c r="AH46" i="34"/>
  <c r="AF153" i="34"/>
  <c r="AG23" i="34"/>
  <c r="AF155" i="34"/>
  <c r="AF205" i="34" s="1"/>
  <c r="AF243" i="34" s="1"/>
  <c r="AF266" i="34" s="1"/>
  <c r="AF300" i="34" s="1"/>
  <c r="AG25" i="34"/>
  <c r="AF163" i="34"/>
  <c r="AF213" i="34" s="1"/>
  <c r="AF251" i="34" s="1"/>
  <c r="AF272" i="34" s="1"/>
  <c r="AF75" i="34"/>
  <c r="AF110" i="34" s="1"/>
  <c r="AF132" i="34" s="1"/>
  <c r="AG33" i="34"/>
  <c r="AD238" i="34"/>
  <c r="AD197" i="34"/>
  <c r="AD196" i="34" s="1"/>
  <c r="AD129" i="34"/>
  <c r="AD128" i="34" s="1"/>
  <c r="AD127" i="34" s="1"/>
  <c r="AD104" i="34"/>
  <c r="AD103" i="34" s="1"/>
  <c r="AE470" i="34"/>
  <c r="AE424" i="34"/>
  <c r="AE393" i="34"/>
  <c r="AF308" i="34"/>
  <c r="AG223" i="34"/>
  <c r="AG222" i="34" s="1"/>
  <c r="AG200" i="34"/>
  <c r="AG239" i="34" s="1"/>
  <c r="AG263" i="34" s="1"/>
  <c r="AG297" i="34" s="1"/>
  <c r="AE203" i="34"/>
  <c r="AE241" i="34" s="1"/>
  <c r="AE264" i="34" s="1"/>
  <c r="AE298" i="34" s="1"/>
  <c r="Z321" i="34"/>
  <c r="AA286" i="34"/>
  <c r="AE415" i="34"/>
  <c r="AE387" i="34"/>
  <c r="AH172" i="34"/>
  <c r="AI42" i="34"/>
  <c r="AF178" i="34"/>
  <c r="AF171" i="34" s="1"/>
  <c r="AF170" i="34" s="1"/>
  <c r="AF65" i="34"/>
  <c r="AF100" i="34" s="1"/>
  <c r="AF123" i="34" s="1"/>
  <c r="AG44" i="34"/>
  <c r="AF158" i="34"/>
  <c r="AF70" i="34"/>
  <c r="AF27" i="34"/>
  <c r="AF26" i="34" s="1"/>
  <c r="AG28" i="34"/>
  <c r="Z404" i="34"/>
  <c r="AA412" i="34"/>
  <c r="AA411" i="34" s="1"/>
  <c r="AA410" i="34" s="1"/>
  <c r="AA384" i="34"/>
  <c r="AA383" i="34" s="1"/>
  <c r="AA382" i="34" s="1"/>
  <c r="AA295" i="34"/>
  <c r="AA294" i="34" s="1"/>
  <c r="AF228" i="34"/>
  <c r="AF227" i="34" s="1"/>
  <c r="AF248" i="34" s="1"/>
  <c r="AF210" i="34"/>
  <c r="AA468" i="34"/>
  <c r="AA467" i="34" s="1"/>
  <c r="AA485" i="34" s="1"/>
  <c r="AA422" i="34"/>
  <c r="AA421" i="34" s="1"/>
  <c r="AA420" i="34" s="1"/>
  <c r="AA391" i="34"/>
  <c r="AA390" i="34" s="1"/>
  <c r="AA389" i="34" s="1"/>
  <c r="AA303" i="34"/>
  <c r="AA302" i="34" s="1"/>
  <c r="AE307" i="34"/>
  <c r="AC262" i="34"/>
  <c r="AC237" i="34"/>
  <c r="AC236" i="34" s="1"/>
  <c r="AC254" i="34" s="1"/>
  <c r="AF413" i="34"/>
  <c r="AF385" i="34"/>
  <c r="AE98" i="34"/>
  <c r="AE62" i="34"/>
  <c r="AE61" i="34" s="1"/>
  <c r="AE78" i="34" s="1"/>
  <c r="AG189" i="34"/>
  <c r="AG214" i="34" s="1"/>
  <c r="AG252" i="34" s="1"/>
  <c r="AG273" i="34" s="1"/>
  <c r="AH55" i="34"/>
  <c r="AF186" i="34"/>
  <c r="AF211" i="34" s="1"/>
  <c r="AF249" i="34" s="1"/>
  <c r="AG52" i="34"/>
  <c r="AF73" i="34"/>
  <c r="AF108" i="34" s="1"/>
  <c r="Z440" i="34"/>
  <c r="AF159" i="34"/>
  <c r="AF209" i="34" s="1"/>
  <c r="AF247" i="34" s="1"/>
  <c r="AF270" i="34" s="1"/>
  <c r="AF305" i="34" s="1"/>
  <c r="AF71" i="34"/>
  <c r="AF106" i="34" s="1"/>
  <c r="AF130" i="34" s="1"/>
  <c r="AG29" i="34"/>
  <c r="AD470" i="34"/>
  <c r="AD424" i="34"/>
  <c r="AD393" i="34"/>
  <c r="AE194" i="34"/>
  <c r="AE220" i="34" s="1"/>
  <c r="AE234" i="34" s="1"/>
  <c r="AE258" i="34" s="1"/>
  <c r="AE292" i="34" s="1"/>
  <c r="AE380" i="34" s="1"/>
  <c r="AE408" i="34" s="1"/>
  <c r="AE448" i="34" s="1"/>
  <c r="AF168" i="34"/>
  <c r="AD246" i="34"/>
  <c r="AD207" i="34"/>
  <c r="AD206" i="34" s="1"/>
  <c r="AB296" i="34"/>
  <c r="AB261" i="34"/>
  <c r="AB260" i="34" s="1"/>
  <c r="AB286" i="34" s="1"/>
  <c r="AF230" i="34"/>
  <c r="AC113" i="34"/>
  <c r="AF147" i="34"/>
  <c r="AF20" i="34"/>
  <c r="AF19" i="34" s="1"/>
  <c r="AF36" i="34" s="1"/>
  <c r="AG21" i="34"/>
  <c r="AF63" i="34"/>
  <c r="AE69" i="34"/>
  <c r="AE68" i="34" s="1"/>
  <c r="AE105" i="34"/>
  <c r="AE182" i="34"/>
  <c r="AE181" i="34" s="1"/>
  <c r="AE191" i="34" s="1"/>
  <c r="AE230" i="34"/>
  <c r="AG184" i="34"/>
  <c r="AH50" i="34"/>
  <c r="AG187" i="34"/>
  <c r="AH53" i="34"/>
  <c r="AI161" i="34"/>
  <c r="Y441" i="34"/>
  <c r="X442" i="34"/>
  <c r="AE195" i="34"/>
  <c r="AE221" i="34" s="1"/>
  <c r="AE235" i="34" s="1"/>
  <c r="AE259" i="34" s="1"/>
  <c r="AE293" i="34" s="1"/>
  <c r="AE381" i="34" s="1"/>
  <c r="AE409" i="34" s="1"/>
  <c r="AE449" i="34" s="1"/>
  <c r="AF169" i="34"/>
  <c r="AC137" i="34"/>
  <c r="AE208" i="34"/>
  <c r="AE157" i="34"/>
  <c r="AE156" i="34" s="1"/>
  <c r="AD78" i="34"/>
  <c r="AH164" i="34"/>
  <c r="AH76" i="34"/>
  <c r="AH111" i="34" s="1"/>
  <c r="AH133" i="34" s="1"/>
  <c r="AI34" i="34"/>
  <c r="AD473" i="34"/>
  <c r="AD427" i="34"/>
  <c r="AD396" i="34"/>
  <c r="AH185" i="34"/>
  <c r="AH229" i="34" s="1"/>
  <c r="AH89" i="34"/>
  <c r="AI51" i="34"/>
  <c r="AF190" i="34"/>
  <c r="AF215" i="34" s="1"/>
  <c r="AF253" i="34" s="1"/>
  <c r="AF274" i="34" s="1"/>
  <c r="AF309" i="34" s="1"/>
  <c r="AG56" i="34"/>
  <c r="AF77" i="34"/>
  <c r="AF112" i="34" s="1"/>
  <c r="AF134" i="34" s="1"/>
  <c r="AE247" i="34"/>
  <c r="AE270" i="34" s="1"/>
  <c r="AE305" i="34" s="1"/>
  <c r="AE308" i="27"/>
  <c r="AD469" i="27"/>
  <c r="AD423" i="27"/>
  <c r="AD392" i="27"/>
  <c r="AB296" i="27"/>
  <c r="AB261" i="27"/>
  <c r="AB260" i="27" s="1"/>
  <c r="AB286" i="27" s="1"/>
  <c r="AF147" i="27"/>
  <c r="AF20" i="27"/>
  <c r="AF19" i="27" s="1"/>
  <c r="AF36" i="27" s="1"/>
  <c r="AG21" i="27"/>
  <c r="AE469" i="27"/>
  <c r="AE423" i="27"/>
  <c r="AE392" i="27"/>
  <c r="AF184" i="27"/>
  <c r="AG50" i="27"/>
  <c r="AF48" i="27"/>
  <c r="AF47" i="27" s="1"/>
  <c r="AG162" i="27"/>
  <c r="AG212" i="27" s="1"/>
  <c r="AG250" i="27" s="1"/>
  <c r="AG271" i="27" s="1"/>
  <c r="AG74" i="27"/>
  <c r="AG109" i="27" s="1"/>
  <c r="AG131" i="27" s="1"/>
  <c r="AH32" i="27"/>
  <c r="AE129" i="27"/>
  <c r="AE128" i="27" s="1"/>
  <c r="AE127" i="27" s="1"/>
  <c r="AE104" i="27"/>
  <c r="AE103" i="27" s="1"/>
  <c r="AG174" i="27"/>
  <c r="AG224" i="27" s="1"/>
  <c r="AG86" i="27"/>
  <c r="AG64" i="27"/>
  <c r="AG99" i="27" s="1"/>
  <c r="AG122" i="27" s="1"/>
  <c r="AH43" i="27"/>
  <c r="AD472" i="27"/>
  <c r="AD426" i="27"/>
  <c r="AD395" i="27"/>
  <c r="AF190" i="27"/>
  <c r="AG56" i="27"/>
  <c r="AG77" i="27" s="1"/>
  <c r="AG112" i="27" s="1"/>
  <c r="AG134" i="27" s="1"/>
  <c r="AG165" i="27"/>
  <c r="AH35" i="27"/>
  <c r="AF228" i="27"/>
  <c r="AF227" i="27" s="1"/>
  <c r="AF248" i="27" s="1"/>
  <c r="AF188" i="27"/>
  <c r="AG54" i="27"/>
  <c r="AG172" i="27"/>
  <c r="AH42" i="27"/>
  <c r="AG63" i="27"/>
  <c r="AE203" i="27"/>
  <c r="AE241" i="27" s="1"/>
  <c r="AE264" i="27" s="1"/>
  <c r="AE298" i="27" s="1"/>
  <c r="AE61" i="27"/>
  <c r="AE78" i="27" s="1"/>
  <c r="AD166" i="27"/>
  <c r="AE182" i="27"/>
  <c r="AE181" i="27" s="1"/>
  <c r="AE191" i="27" s="1"/>
  <c r="AE198" i="27"/>
  <c r="AE146" i="27"/>
  <c r="AE145" i="27" s="1"/>
  <c r="AE166" i="27" s="1"/>
  <c r="AG149" i="27"/>
  <c r="AG85" i="27"/>
  <c r="AG84" i="27" s="1"/>
  <c r="AH22" i="27"/>
  <c r="AC262" i="27"/>
  <c r="AC237" i="27"/>
  <c r="AC236" i="27" s="1"/>
  <c r="AC254" i="27" s="1"/>
  <c r="AG161" i="27"/>
  <c r="AH31" i="27"/>
  <c r="AF185" i="27"/>
  <c r="AF229" i="27" s="1"/>
  <c r="AF89" i="27"/>
  <c r="AG51" i="27"/>
  <c r="AF77" i="27"/>
  <c r="AF112" i="27" s="1"/>
  <c r="AF134" i="27" s="1"/>
  <c r="AF63" i="27"/>
  <c r="AF163" i="27"/>
  <c r="AF213" i="27" s="1"/>
  <c r="AF251" i="27" s="1"/>
  <c r="AF272" i="27" s="1"/>
  <c r="AF75" i="27"/>
  <c r="AF110" i="27" s="1"/>
  <c r="AF132" i="27" s="1"/>
  <c r="AG33" i="27"/>
  <c r="AE121" i="27"/>
  <c r="AE120" i="27" s="1"/>
  <c r="AE119" i="27" s="1"/>
  <c r="AE137" i="27" s="1"/>
  <c r="AE97" i="27"/>
  <c r="AE96" i="27" s="1"/>
  <c r="AE113" i="27" s="1"/>
  <c r="AD238" i="27"/>
  <c r="AD197" i="27"/>
  <c r="AD196" i="27" s="1"/>
  <c r="AD216" i="27" s="1"/>
  <c r="AH187" i="27"/>
  <c r="AI53" i="27"/>
  <c r="AI187" i="27" s="1"/>
  <c r="AF470" i="27"/>
  <c r="AF424" i="27"/>
  <c r="AF393" i="27"/>
  <c r="AG158" i="27"/>
  <c r="AG70" i="27"/>
  <c r="AH28" i="27"/>
  <c r="AE473" i="27"/>
  <c r="AE427" i="27"/>
  <c r="AE396" i="27"/>
  <c r="AE195" i="27"/>
  <c r="AE221" i="27" s="1"/>
  <c r="AE235" i="27" s="1"/>
  <c r="AE259" i="27" s="1"/>
  <c r="AE293" i="27" s="1"/>
  <c r="AE381" i="27" s="1"/>
  <c r="AE409" i="27" s="1"/>
  <c r="AE449" i="27" s="1"/>
  <c r="AF169" i="27"/>
  <c r="AF215" i="27"/>
  <c r="AF253" i="27" s="1"/>
  <c r="AF274" i="27" s="1"/>
  <c r="AF309" i="27" s="1"/>
  <c r="AF59" i="27"/>
  <c r="AF82" i="27" s="1"/>
  <c r="AF94" i="27" s="1"/>
  <c r="AF117" i="27" s="1"/>
  <c r="AG38" i="27"/>
  <c r="AF180" i="27"/>
  <c r="AF67" i="27"/>
  <c r="AF102" i="27" s="1"/>
  <c r="AF125" i="27" s="1"/>
  <c r="AG46" i="27"/>
  <c r="AF40" i="27"/>
  <c r="AF57" i="27" s="1"/>
  <c r="AG41" i="27"/>
  <c r="AE90" i="27"/>
  <c r="AF223" i="27"/>
  <c r="AF222" i="27" s="1"/>
  <c r="AF230" i="27" s="1"/>
  <c r="AF200" i="27"/>
  <c r="AF239" i="27" s="1"/>
  <c r="AF263" i="27" s="1"/>
  <c r="AF297" i="27" s="1"/>
  <c r="AC304" i="27"/>
  <c r="AC268" i="27"/>
  <c r="AC267" i="27" s="1"/>
  <c r="AE213" i="27"/>
  <c r="AE251" i="27" s="1"/>
  <c r="AE272" i="27" s="1"/>
  <c r="AE307" i="27" s="1"/>
  <c r="AE246" i="27"/>
  <c r="AE207" i="27"/>
  <c r="AE206" i="27" s="1"/>
  <c r="AE57" i="27"/>
  <c r="AG154" i="27"/>
  <c r="AG204" i="27" s="1"/>
  <c r="AG242" i="27" s="1"/>
  <c r="AG265" i="27" s="1"/>
  <c r="AG299" i="27" s="1"/>
  <c r="AH24" i="27"/>
  <c r="AF178" i="27"/>
  <c r="AF203" i="27" s="1"/>
  <c r="AF241" i="27" s="1"/>
  <c r="AF264" i="27" s="1"/>
  <c r="AF298" i="27" s="1"/>
  <c r="AF65" i="27"/>
  <c r="AF100" i="27" s="1"/>
  <c r="AF123" i="27" s="1"/>
  <c r="AG44" i="27"/>
  <c r="AF105" i="27"/>
  <c r="AF155" i="27"/>
  <c r="AF205" i="27" s="1"/>
  <c r="AF243" i="27" s="1"/>
  <c r="AF266" i="27" s="1"/>
  <c r="AG25" i="27"/>
  <c r="AD78" i="27"/>
  <c r="AA412" i="27"/>
  <c r="AA411" i="27" s="1"/>
  <c r="AA410" i="27" s="1"/>
  <c r="AA440" i="27" s="1"/>
  <c r="AA384" i="27"/>
  <c r="AA383" i="27" s="1"/>
  <c r="AA382" i="27" s="1"/>
  <c r="AA404" i="27" s="1"/>
  <c r="AA295" i="27"/>
  <c r="AA294" i="27" s="1"/>
  <c r="AA321" i="27" s="1"/>
  <c r="AG153" i="27"/>
  <c r="AH23" i="27"/>
  <c r="AF189" i="27"/>
  <c r="AF214" i="27" s="1"/>
  <c r="AF252" i="27" s="1"/>
  <c r="AF273" i="27" s="1"/>
  <c r="AG55" i="27"/>
  <c r="AE470" i="27"/>
  <c r="AE393" i="27"/>
  <c r="AE424" i="27"/>
  <c r="AF299" i="27"/>
  <c r="AF208" i="27"/>
  <c r="AD415" i="27"/>
  <c r="AD387" i="27"/>
  <c r="AE205" i="27"/>
  <c r="AE243" i="27" s="1"/>
  <c r="AE266" i="27" s="1"/>
  <c r="AE300" i="27" s="1"/>
  <c r="AD121" i="27"/>
  <c r="AD120" i="27" s="1"/>
  <c r="AD119" i="27" s="1"/>
  <c r="AD137" i="27" s="1"/>
  <c r="AD97" i="27"/>
  <c r="AD96" i="27" s="1"/>
  <c r="AD113" i="27" s="1"/>
  <c r="AG72" i="27"/>
  <c r="AG107" i="27" s="1"/>
  <c r="AG88" i="27"/>
  <c r="AG160" i="27"/>
  <c r="AH30" i="27"/>
  <c r="AD269" i="27"/>
  <c r="AD245" i="27"/>
  <c r="AD244" i="27" s="1"/>
  <c r="AF186" i="27"/>
  <c r="AF211" i="27" s="1"/>
  <c r="AF249" i="27" s="1"/>
  <c r="AG52" i="27"/>
  <c r="AH183" i="27"/>
  <c r="AI49" i="27"/>
  <c r="AE413" i="27"/>
  <c r="AE385" i="27"/>
  <c r="X442" i="27"/>
  <c r="Y441" i="27"/>
  <c r="AH179" i="27"/>
  <c r="AH66" i="27"/>
  <c r="AH101" i="27" s="1"/>
  <c r="AH124" i="27" s="1"/>
  <c r="AI45" i="27"/>
  <c r="AB468" i="27"/>
  <c r="AB467" i="27" s="1"/>
  <c r="AB485" i="27" s="1"/>
  <c r="AB422" i="27"/>
  <c r="AB421" i="27" s="1"/>
  <c r="AB420" i="27" s="1"/>
  <c r="AB391" i="27"/>
  <c r="AB390" i="27" s="1"/>
  <c r="AB389" i="27" s="1"/>
  <c r="AB303" i="27"/>
  <c r="AB302" i="27" s="1"/>
  <c r="AF159" i="27"/>
  <c r="AF209" i="27" s="1"/>
  <c r="AF247" i="27" s="1"/>
  <c r="AF270" i="27" s="1"/>
  <c r="AF305" i="27" s="1"/>
  <c r="AF71" i="27"/>
  <c r="AF106" i="27" s="1"/>
  <c r="AF130" i="27" s="1"/>
  <c r="AG29" i="27"/>
  <c r="AG27" i="27" s="1"/>
  <c r="AG26" i="27" s="1"/>
  <c r="AG164" i="27"/>
  <c r="AG76" i="27"/>
  <c r="AG111" i="27" s="1"/>
  <c r="AG133" i="27" s="1"/>
  <c r="AH34" i="27"/>
  <c r="AE60" i="27"/>
  <c r="AE83" i="27" s="1"/>
  <c r="AE95" i="27" s="1"/>
  <c r="AE118" i="27" s="1"/>
  <c r="AF39" i="27"/>
  <c r="AD471" i="27"/>
  <c r="AD425" i="27"/>
  <c r="AD394" i="27"/>
  <c r="AF87" i="27"/>
  <c r="AF90" i="27" s="1"/>
  <c r="AI462" i="27"/>
  <c r="AJ463" i="27"/>
  <c r="AG168" i="27"/>
  <c r="AF194" i="27"/>
  <c r="AF220" i="27" s="1"/>
  <c r="AF234" i="27" s="1"/>
  <c r="AF258" i="27" s="1"/>
  <c r="AF292" i="27" s="1"/>
  <c r="AF380" i="27" s="1"/>
  <c r="AF408" i="27" s="1"/>
  <c r="AF448" i="27" s="1"/>
  <c r="AF98" i="26"/>
  <c r="AF179" i="26"/>
  <c r="AF66" i="26"/>
  <c r="AF101" i="26" s="1"/>
  <c r="AF124" i="26" s="1"/>
  <c r="AG45" i="26"/>
  <c r="AF153" i="26"/>
  <c r="AG23" i="26"/>
  <c r="AE170" i="26"/>
  <c r="Z440" i="26"/>
  <c r="AE208" i="26"/>
  <c r="AE157" i="26"/>
  <c r="AE156" i="26" s="1"/>
  <c r="Y441" i="26"/>
  <c r="X442" i="26"/>
  <c r="AE205" i="26"/>
  <c r="AE243" i="26" s="1"/>
  <c r="AE266" i="26" s="1"/>
  <c r="AE300" i="26" s="1"/>
  <c r="AD247" i="26"/>
  <c r="AD270" i="26" s="1"/>
  <c r="AD305" i="26" s="1"/>
  <c r="AF149" i="26"/>
  <c r="AF85" i="26"/>
  <c r="AF84" i="26" s="1"/>
  <c r="AG22" i="26"/>
  <c r="AA468" i="26"/>
  <c r="AA467" i="26" s="1"/>
  <c r="AA485" i="26" s="1"/>
  <c r="AA422" i="26"/>
  <c r="AA421" i="26" s="1"/>
  <c r="AA420" i="26" s="1"/>
  <c r="AA391" i="26"/>
  <c r="AA390" i="26" s="1"/>
  <c r="AA389" i="26" s="1"/>
  <c r="AA303" i="26"/>
  <c r="AA302" i="26" s="1"/>
  <c r="AE209" i="26"/>
  <c r="AE247" i="26" s="1"/>
  <c r="AE270" i="26" s="1"/>
  <c r="AC262" i="26"/>
  <c r="AC237" i="26"/>
  <c r="AC236" i="26" s="1"/>
  <c r="AE198" i="26"/>
  <c r="AE146" i="26"/>
  <c r="AE145" i="26" s="1"/>
  <c r="AE166" i="26" s="1"/>
  <c r="AD104" i="26"/>
  <c r="AD103" i="26" s="1"/>
  <c r="AD129" i="26"/>
  <c r="AD128" i="26" s="1"/>
  <c r="AD127" i="26" s="1"/>
  <c r="AG165" i="26"/>
  <c r="AH35" i="26"/>
  <c r="AF185" i="26"/>
  <c r="AF229" i="26" s="1"/>
  <c r="AF89" i="26"/>
  <c r="AG51" i="26"/>
  <c r="AF178" i="26"/>
  <c r="AG44" i="26"/>
  <c r="AF65" i="26"/>
  <c r="AF100" i="26" s="1"/>
  <c r="AF123" i="26" s="1"/>
  <c r="AE195" i="26"/>
  <c r="AE221" i="26" s="1"/>
  <c r="AE235" i="26" s="1"/>
  <c r="AE259" i="26" s="1"/>
  <c r="AE293" i="26" s="1"/>
  <c r="AE381" i="26" s="1"/>
  <c r="AE409" i="26" s="1"/>
  <c r="AE449" i="26" s="1"/>
  <c r="AF169" i="26"/>
  <c r="AD414" i="26"/>
  <c r="AD386" i="26"/>
  <c r="AD166" i="26"/>
  <c r="AE228" i="26"/>
  <c r="AE227" i="26" s="1"/>
  <c r="AE248" i="26" s="1"/>
  <c r="AE210" i="26"/>
  <c r="AG174" i="26"/>
  <c r="AG224" i="26" s="1"/>
  <c r="AG86" i="26"/>
  <c r="AG64" i="26"/>
  <c r="AG99" i="26" s="1"/>
  <c r="AG122" i="26" s="1"/>
  <c r="AH43" i="26"/>
  <c r="AF189" i="26"/>
  <c r="AG55" i="26"/>
  <c r="AF162" i="26"/>
  <c r="AF74" i="26"/>
  <c r="AF109" i="26" s="1"/>
  <c r="AF131" i="26" s="1"/>
  <c r="AG32" i="26"/>
  <c r="AB304" i="26"/>
  <c r="AB268" i="26"/>
  <c r="AB267" i="26" s="1"/>
  <c r="AE60" i="26"/>
  <c r="AE83" i="26" s="1"/>
  <c r="AE95" i="26" s="1"/>
  <c r="AE118" i="26" s="1"/>
  <c r="AF39" i="26"/>
  <c r="AG161" i="26"/>
  <c r="AH31" i="26"/>
  <c r="AE223" i="26"/>
  <c r="AE222" i="26" s="1"/>
  <c r="AE230" i="26" s="1"/>
  <c r="AE200" i="26"/>
  <c r="AE239" i="26" s="1"/>
  <c r="AE263" i="26" s="1"/>
  <c r="AE297" i="26" s="1"/>
  <c r="AD238" i="26"/>
  <c r="AD197" i="26"/>
  <c r="AD196" i="26" s="1"/>
  <c r="AF188" i="26"/>
  <c r="AG54" i="26"/>
  <c r="AF64" i="26"/>
  <c r="AF99" i="26" s="1"/>
  <c r="AF122" i="26" s="1"/>
  <c r="AD415" i="26"/>
  <c r="AD387" i="26"/>
  <c r="AG172" i="26"/>
  <c r="AH42" i="26"/>
  <c r="AF154" i="26"/>
  <c r="AF204" i="26" s="1"/>
  <c r="AF242" i="26" s="1"/>
  <c r="AF265" i="26" s="1"/>
  <c r="AF299" i="26" s="1"/>
  <c r="AG24" i="26"/>
  <c r="AJ462" i="26"/>
  <c r="AJ450" i="26" s="1"/>
  <c r="AK463" i="26"/>
  <c r="AD308" i="26"/>
  <c r="AE470" i="26"/>
  <c r="AE424" i="26"/>
  <c r="AE393" i="26"/>
  <c r="AC269" i="26"/>
  <c r="AC245" i="26"/>
  <c r="AC244" i="26" s="1"/>
  <c r="AD471" i="26"/>
  <c r="AD425" i="26"/>
  <c r="AD394" i="26"/>
  <c r="AB254" i="26"/>
  <c r="AF163" i="26"/>
  <c r="AF213" i="26" s="1"/>
  <c r="AF251" i="26" s="1"/>
  <c r="AF272" i="26" s="1"/>
  <c r="AF75" i="26"/>
  <c r="AF110" i="26" s="1"/>
  <c r="AF132" i="26" s="1"/>
  <c r="AG33" i="26"/>
  <c r="AC137" i="26"/>
  <c r="AE204" i="26"/>
  <c r="AE242" i="26" s="1"/>
  <c r="AE265" i="26" s="1"/>
  <c r="AE299" i="26" s="1"/>
  <c r="AI450" i="26"/>
  <c r="D462" i="26"/>
  <c r="C462" i="26"/>
  <c r="D511" i="26" s="1"/>
  <c r="AF59" i="26"/>
  <c r="AF82" i="26" s="1"/>
  <c r="AF94" i="26" s="1"/>
  <c r="AF117" i="26" s="1"/>
  <c r="AG38" i="26"/>
  <c r="AF41" i="26"/>
  <c r="AE40" i="26"/>
  <c r="AE57" i="26" s="1"/>
  <c r="AC472" i="26"/>
  <c r="AC426" i="26"/>
  <c r="AC395" i="26"/>
  <c r="AF164" i="26"/>
  <c r="AF214" i="26" s="1"/>
  <c r="AF252" i="26" s="1"/>
  <c r="AF273" i="26" s="1"/>
  <c r="AF76" i="26"/>
  <c r="AF111" i="26" s="1"/>
  <c r="AF133" i="26" s="1"/>
  <c r="AG34" i="26"/>
  <c r="AF184" i="26"/>
  <c r="AG50" i="26"/>
  <c r="AB296" i="26"/>
  <c r="AB261" i="26"/>
  <c r="AB260" i="26" s="1"/>
  <c r="AB286" i="26" s="1"/>
  <c r="AF158" i="26"/>
  <c r="AF70" i="26"/>
  <c r="AF27" i="26"/>
  <c r="AF26" i="26" s="1"/>
  <c r="AG28" i="26"/>
  <c r="AD413" i="26"/>
  <c r="AD385" i="26"/>
  <c r="AF171" i="26"/>
  <c r="AC113" i="26"/>
  <c r="AD137" i="26"/>
  <c r="AD78" i="26"/>
  <c r="AF183" i="26"/>
  <c r="AF48" i="26"/>
  <c r="AF47" i="26" s="1"/>
  <c r="AG49" i="26"/>
  <c r="AD207" i="26"/>
  <c r="AD206" i="26" s="1"/>
  <c r="AD246" i="26"/>
  <c r="AG168" i="26"/>
  <c r="AF194" i="26"/>
  <c r="AF220" i="26" s="1"/>
  <c r="AF234" i="26" s="1"/>
  <c r="AF258" i="26" s="1"/>
  <c r="AF292" i="26" s="1"/>
  <c r="AF380" i="26" s="1"/>
  <c r="AF408" i="26" s="1"/>
  <c r="AF448" i="26" s="1"/>
  <c r="AF190" i="26"/>
  <c r="AF215" i="26" s="1"/>
  <c r="AF253" i="26" s="1"/>
  <c r="AF274" i="26" s="1"/>
  <c r="AF309" i="26" s="1"/>
  <c r="AG56" i="26"/>
  <c r="Z321" i="26"/>
  <c r="AE307" i="26"/>
  <c r="AD230" i="26"/>
  <c r="AD113" i="26"/>
  <c r="AF160" i="26"/>
  <c r="AF72" i="26"/>
  <c r="AF107" i="26" s="1"/>
  <c r="AF88" i="26"/>
  <c r="AF87" i="26" s="1"/>
  <c r="AG30" i="26"/>
  <c r="AF159" i="26"/>
  <c r="AF209" i="26" s="1"/>
  <c r="AF71" i="26"/>
  <c r="AG29" i="26"/>
  <c r="AE62" i="26"/>
  <c r="AE61" i="26" s="1"/>
  <c r="AE78" i="26" s="1"/>
  <c r="AE182" i="26"/>
  <c r="AE181" i="26" s="1"/>
  <c r="AF147" i="26"/>
  <c r="AF20" i="26"/>
  <c r="AF19" i="26" s="1"/>
  <c r="AF36" i="26" s="1"/>
  <c r="AG21" i="26"/>
  <c r="AE473" i="26"/>
  <c r="AE427" i="26"/>
  <c r="AE396" i="26"/>
  <c r="AE308" i="26"/>
  <c r="AF187" i="26"/>
  <c r="AG53" i="26"/>
  <c r="Z404" i="26"/>
  <c r="AE105" i="26"/>
  <c r="AE69" i="26"/>
  <c r="AE68" i="26" s="1"/>
  <c r="AF180" i="26"/>
  <c r="AG46" i="26"/>
  <c r="AF67" i="26"/>
  <c r="AF102" i="26" s="1"/>
  <c r="AF125" i="26" s="1"/>
  <c r="AF155" i="26"/>
  <c r="AF205" i="26" s="1"/>
  <c r="AF243" i="26" s="1"/>
  <c r="AF266" i="26" s="1"/>
  <c r="AG25" i="26"/>
  <c r="AA412" i="26"/>
  <c r="AA411" i="26" s="1"/>
  <c r="AA410" i="26" s="1"/>
  <c r="AA440" i="26" s="1"/>
  <c r="AA384" i="26"/>
  <c r="AA383" i="26" s="1"/>
  <c r="AA382" i="26" s="1"/>
  <c r="AA404" i="26" s="1"/>
  <c r="AA295" i="26"/>
  <c r="AA294" i="26" s="1"/>
  <c r="AA321" i="26" s="1"/>
  <c r="AE87" i="26"/>
  <c r="AE90" i="26" s="1"/>
  <c r="AF186" i="26"/>
  <c r="AF211" i="26" s="1"/>
  <c r="AF249" i="26" s="1"/>
  <c r="AG52" i="26"/>
  <c r="AG73" i="26" s="1"/>
  <c r="AG108" i="26" s="1"/>
  <c r="AE106" i="26"/>
  <c r="AE130" i="26" s="1"/>
  <c r="AE121" i="26"/>
  <c r="AE120" i="26" s="1"/>
  <c r="AE119" i="26" s="1"/>
  <c r="AE97" i="26"/>
  <c r="AE96" i="26" s="1"/>
  <c r="AE470" i="25"/>
  <c r="AE424" i="25"/>
  <c r="AE393" i="25"/>
  <c r="AE471" i="25"/>
  <c r="AE425" i="25"/>
  <c r="AE394" i="25"/>
  <c r="AE308" i="25"/>
  <c r="AE415" i="25"/>
  <c r="AE387" i="25"/>
  <c r="AD237" i="25"/>
  <c r="AD236" i="25" s="1"/>
  <c r="AD262" i="25"/>
  <c r="AE90" i="25"/>
  <c r="AG183" i="25"/>
  <c r="AH49" i="25"/>
  <c r="AE98" i="25"/>
  <c r="AE62" i="25"/>
  <c r="AE61" i="25" s="1"/>
  <c r="AF105" i="25"/>
  <c r="AI174" i="25"/>
  <c r="AI224" i="25" s="1"/>
  <c r="AI86" i="25"/>
  <c r="AD413" i="25"/>
  <c r="AD385" i="25"/>
  <c r="AF185" i="25"/>
  <c r="AF229" i="25" s="1"/>
  <c r="AF89" i="25"/>
  <c r="AG51" i="25"/>
  <c r="AF187" i="25"/>
  <c r="AF182" i="25" s="1"/>
  <c r="AF181" i="25" s="1"/>
  <c r="AG53" i="25"/>
  <c r="AE223" i="25"/>
  <c r="AE222" i="25" s="1"/>
  <c r="AE230" i="25" s="1"/>
  <c r="AE200" i="25"/>
  <c r="AE239" i="25" s="1"/>
  <c r="AE263" i="25" s="1"/>
  <c r="AE297" i="25" s="1"/>
  <c r="AF184" i="25"/>
  <c r="AF209" i="25" s="1"/>
  <c r="AF247" i="25" s="1"/>
  <c r="AF270" i="25" s="1"/>
  <c r="AG50" i="25"/>
  <c r="AG186" i="25"/>
  <c r="AH52" i="25"/>
  <c r="AF48" i="25"/>
  <c r="AF47" i="25" s="1"/>
  <c r="AE191" i="25"/>
  <c r="AG158" i="25"/>
  <c r="AH28" i="25"/>
  <c r="AG70" i="25"/>
  <c r="AF178" i="25"/>
  <c r="AF65" i="25"/>
  <c r="AF100" i="25" s="1"/>
  <c r="AF123" i="25" s="1"/>
  <c r="AG44" i="25"/>
  <c r="Y441" i="25"/>
  <c r="X442" i="25"/>
  <c r="AG163" i="25"/>
  <c r="AH33" i="25"/>
  <c r="AE210" i="25"/>
  <c r="AD470" i="25"/>
  <c r="AD424" i="25"/>
  <c r="AD393" i="25"/>
  <c r="AE414" i="25"/>
  <c r="AE386" i="25"/>
  <c r="AF180" i="25"/>
  <c r="AF205" i="25" s="1"/>
  <c r="AF243" i="25" s="1"/>
  <c r="AF266" i="25" s="1"/>
  <c r="AF300" i="25" s="1"/>
  <c r="AF67" i="25"/>
  <c r="AF102" i="25" s="1"/>
  <c r="AF125" i="25" s="1"/>
  <c r="AG46" i="25"/>
  <c r="AG154" i="25"/>
  <c r="AH24" i="25"/>
  <c r="AD472" i="25"/>
  <c r="AD426" i="25"/>
  <c r="AD395" i="25"/>
  <c r="AG164" i="25"/>
  <c r="AH34" i="25"/>
  <c r="AI165" i="25"/>
  <c r="AE69" i="25"/>
  <c r="AE68" i="25" s="1"/>
  <c r="AF153" i="25"/>
  <c r="AF203" i="25" s="1"/>
  <c r="AF241" i="25" s="1"/>
  <c r="AF264" i="25" s="1"/>
  <c r="AF298" i="25" s="1"/>
  <c r="AG23" i="25"/>
  <c r="AG147" i="25"/>
  <c r="AH21" i="25"/>
  <c r="AE195" i="25"/>
  <c r="AE221" i="25" s="1"/>
  <c r="AE235" i="25" s="1"/>
  <c r="AE259" i="25" s="1"/>
  <c r="AE293" i="25" s="1"/>
  <c r="AE381" i="25" s="1"/>
  <c r="AE409" i="25" s="1"/>
  <c r="AE449" i="25" s="1"/>
  <c r="AF169" i="25"/>
  <c r="AF208" i="25"/>
  <c r="AB286" i="25"/>
  <c r="AE194" i="25"/>
  <c r="AE220" i="25" s="1"/>
  <c r="AE234" i="25" s="1"/>
  <c r="AE258" i="25" s="1"/>
  <c r="AE292" i="25" s="1"/>
  <c r="AE380" i="25" s="1"/>
  <c r="AE408" i="25" s="1"/>
  <c r="AE448" i="25" s="1"/>
  <c r="AF168" i="25"/>
  <c r="AG162" i="25"/>
  <c r="AG74" i="25"/>
  <c r="AG109" i="25" s="1"/>
  <c r="AG131" i="25" s="1"/>
  <c r="AH32" i="25"/>
  <c r="AE129" i="25"/>
  <c r="AE128" i="25" s="1"/>
  <c r="AE127" i="25" s="1"/>
  <c r="AE104" i="25"/>
  <c r="AE103" i="25" s="1"/>
  <c r="AE146" i="25"/>
  <c r="AE145" i="25" s="1"/>
  <c r="AD121" i="25"/>
  <c r="AD120" i="25" s="1"/>
  <c r="AD119" i="25" s="1"/>
  <c r="AD137" i="25" s="1"/>
  <c r="AD97" i="25"/>
  <c r="AD96" i="25" s="1"/>
  <c r="AD113" i="25" s="1"/>
  <c r="AF36" i="25"/>
  <c r="AG88" i="25"/>
  <c r="AG72" i="25"/>
  <c r="AG107" i="25" s="1"/>
  <c r="AG160" i="25"/>
  <c r="AH30" i="25"/>
  <c r="AF179" i="25"/>
  <c r="AF204" i="25" s="1"/>
  <c r="AF242" i="25" s="1"/>
  <c r="AF265" i="25" s="1"/>
  <c r="AF299" i="25" s="1"/>
  <c r="AF66" i="25"/>
  <c r="AF101" i="25" s="1"/>
  <c r="AF124" i="25" s="1"/>
  <c r="AG45" i="25"/>
  <c r="AB412" i="25"/>
  <c r="AB411" i="25" s="1"/>
  <c r="AB410" i="25" s="1"/>
  <c r="AB384" i="25"/>
  <c r="AB383" i="25" s="1"/>
  <c r="AB382" i="25" s="1"/>
  <c r="AB295" i="25"/>
  <c r="AB294" i="25" s="1"/>
  <c r="AG190" i="25"/>
  <c r="AG215" i="25" s="1"/>
  <c r="AG253" i="25" s="1"/>
  <c r="AG274" i="25" s="1"/>
  <c r="AG309" i="25" s="1"/>
  <c r="AH56" i="25"/>
  <c r="AG77" i="25"/>
  <c r="AG112" i="25" s="1"/>
  <c r="AG134" i="25" s="1"/>
  <c r="AC304" i="25"/>
  <c r="AC268" i="25"/>
  <c r="AC267" i="25" s="1"/>
  <c r="AF74" i="25"/>
  <c r="AF109" i="25" s="1"/>
  <c r="AF131" i="25" s="1"/>
  <c r="AE238" i="25"/>
  <c r="AE197" i="25"/>
  <c r="AE196" i="25" s="1"/>
  <c r="AF189" i="25"/>
  <c r="AF214" i="25" s="1"/>
  <c r="AF252" i="25" s="1"/>
  <c r="AF273" i="25" s="1"/>
  <c r="AG55" i="25"/>
  <c r="AG76" i="25" s="1"/>
  <c r="AG111" i="25" s="1"/>
  <c r="AG133" i="25" s="1"/>
  <c r="AK463" i="25"/>
  <c r="AJ462" i="25"/>
  <c r="AJ450" i="25" s="1"/>
  <c r="AF72" i="25"/>
  <c r="AF107" i="25" s="1"/>
  <c r="AE59" i="25"/>
  <c r="AE82" i="25" s="1"/>
  <c r="AE94" i="25" s="1"/>
  <c r="AE117" i="25" s="1"/>
  <c r="AF38" i="25"/>
  <c r="AF309" i="25"/>
  <c r="AE247" i="25"/>
  <c r="AE270" i="25" s="1"/>
  <c r="AE305" i="25" s="1"/>
  <c r="AE157" i="25"/>
  <c r="AE156" i="25" s="1"/>
  <c r="AF212" i="25"/>
  <c r="AF250" i="25" s="1"/>
  <c r="AF271" i="25" s="1"/>
  <c r="AF306" i="25" s="1"/>
  <c r="AG159" i="25"/>
  <c r="AG71" i="25"/>
  <c r="AG106" i="25" s="1"/>
  <c r="AG130" i="25" s="1"/>
  <c r="AH29" i="25"/>
  <c r="AC262" i="25"/>
  <c r="AC237" i="25"/>
  <c r="AC236" i="25" s="1"/>
  <c r="AC254" i="25" s="1"/>
  <c r="AB468" i="25"/>
  <c r="AB467" i="25" s="1"/>
  <c r="AB485" i="25" s="1"/>
  <c r="AB422" i="25"/>
  <c r="AB421" i="25" s="1"/>
  <c r="AB420" i="25" s="1"/>
  <c r="AB391" i="25"/>
  <c r="AB390" i="25" s="1"/>
  <c r="AB389" i="25" s="1"/>
  <c r="AB303" i="25"/>
  <c r="AB302" i="25" s="1"/>
  <c r="AI450" i="25"/>
  <c r="D462" i="25"/>
  <c r="C462" i="25"/>
  <c r="D511" i="25" s="1"/>
  <c r="AF228" i="25"/>
  <c r="AF227" i="25" s="1"/>
  <c r="AF248" i="25" s="1"/>
  <c r="AF210" i="25"/>
  <c r="AF188" i="25"/>
  <c r="AF213" i="25" s="1"/>
  <c r="AF251" i="25" s="1"/>
  <c r="AF272" i="25" s="1"/>
  <c r="AF307" i="25" s="1"/>
  <c r="AG54" i="25"/>
  <c r="AE60" i="25"/>
  <c r="AE83" i="25" s="1"/>
  <c r="AE95" i="25" s="1"/>
  <c r="AE118" i="25" s="1"/>
  <c r="AF39" i="25"/>
  <c r="AD197" i="25"/>
  <c r="AD196" i="25" s="1"/>
  <c r="AD216" i="25" s="1"/>
  <c r="AE246" i="25"/>
  <c r="AE207" i="25"/>
  <c r="AE206" i="25" s="1"/>
  <c r="AF149" i="25"/>
  <c r="AF85" i="25"/>
  <c r="AF84" i="25" s="1"/>
  <c r="AG22" i="25"/>
  <c r="AG20" i="25" s="1"/>
  <c r="AG19" i="25" s="1"/>
  <c r="AG36" i="25" s="1"/>
  <c r="AF64" i="25"/>
  <c r="AF99" i="25" s="1"/>
  <c r="AF122" i="25" s="1"/>
  <c r="AF161" i="25"/>
  <c r="AF211" i="25" s="1"/>
  <c r="AF249" i="25" s="1"/>
  <c r="AF73" i="25"/>
  <c r="AF108" i="25" s="1"/>
  <c r="AG31" i="25"/>
  <c r="AG27" i="25" s="1"/>
  <c r="AG26" i="25" s="1"/>
  <c r="AF71" i="25"/>
  <c r="AF69" i="25" s="1"/>
  <c r="AF68" i="25" s="1"/>
  <c r="AG41" i="25"/>
  <c r="AF40" i="25"/>
  <c r="AF57" i="25" s="1"/>
  <c r="AF172" i="25"/>
  <c r="AF171" i="25" s="1"/>
  <c r="AF170" i="25" s="1"/>
  <c r="AF63" i="25"/>
  <c r="AG42" i="25"/>
  <c r="AF87" i="25"/>
  <c r="AG155" i="25"/>
  <c r="AH25" i="25"/>
  <c r="AD245" i="25"/>
  <c r="AD244" i="25" s="1"/>
  <c r="AD269" i="25"/>
  <c r="AD247" i="25"/>
  <c r="AD270" i="25" s="1"/>
  <c r="AD305" i="25" s="1"/>
  <c r="AE308" i="24"/>
  <c r="AE473" i="24"/>
  <c r="AE427" i="24"/>
  <c r="AE396" i="24"/>
  <c r="AD415" i="24"/>
  <c r="AD387" i="24"/>
  <c r="AI450" i="24"/>
  <c r="C462" i="24"/>
  <c r="D511" i="24" s="1"/>
  <c r="D462" i="24"/>
  <c r="AG160" i="24"/>
  <c r="AG88" i="24"/>
  <c r="AH30" i="24"/>
  <c r="AD197" i="24"/>
  <c r="AD196" i="24" s="1"/>
  <c r="AE97" i="24"/>
  <c r="AE96" i="24" s="1"/>
  <c r="AE121" i="24"/>
  <c r="AE120" i="24" s="1"/>
  <c r="AE119" i="24" s="1"/>
  <c r="AF98" i="24"/>
  <c r="AF62" i="24"/>
  <c r="AB412" i="24"/>
  <c r="AB411" i="24" s="1"/>
  <c r="AB410" i="24" s="1"/>
  <c r="AB384" i="24"/>
  <c r="AB383" i="24" s="1"/>
  <c r="AB382" i="24" s="1"/>
  <c r="AB404" i="24" s="1"/>
  <c r="AB295" i="24"/>
  <c r="AB294" i="24" s="1"/>
  <c r="AF198" i="24"/>
  <c r="AE227" i="24"/>
  <c r="AE248" i="24" s="1"/>
  <c r="AE246" i="24"/>
  <c r="AE207" i="24"/>
  <c r="AE206" i="24" s="1"/>
  <c r="AF178" i="24"/>
  <c r="AF171" i="24" s="1"/>
  <c r="AF170" i="24" s="1"/>
  <c r="AG44" i="24"/>
  <c r="AF65" i="24"/>
  <c r="AF100" i="24" s="1"/>
  <c r="AF123" i="24" s="1"/>
  <c r="AE60" i="24"/>
  <c r="AE83" i="24" s="1"/>
  <c r="AE95" i="24" s="1"/>
  <c r="AE118" i="24" s="1"/>
  <c r="AF39" i="24"/>
  <c r="AG158" i="24"/>
  <c r="AG70" i="24"/>
  <c r="AH28" i="24"/>
  <c r="AD413" i="24"/>
  <c r="AD385" i="24"/>
  <c r="AF161" i="24"/>
  <c r="AF73" i="24"/>
  <c r="AF108" i="24" s="1"/>
  <c r="AG31" i="24"/>
  <c r="AG27" i="24" s="1"/>
  <c r="AG26" i="24" s="1"/>
  <c r="AD262" i="24"/>
  <c r="AD237" i="24"/>
  <c r="AD236" i="24" s="1"/>
  <c r="AD254" i="24" s="1"/>
  <c r="AG165" i="24"/>
  <c r="AH35" i="24"/>
  <c r="AE194" i="24"/>
  <c r="AE220" i="24" s="1"/>
  <c r="AE234" i="24" s="1"/>
  <c r="AE258" i="24" s="1"/>
  <c r="AE292" i="24" s="1"/>
  <c r="AE380" i="24" s="1"/>
  <c r="AE408" i="24" s="1"/>
  <c r="AE448" i="24" s="1"/>
  <c r="AF168" i="24"/>
  <c r="AF184" i="24"/>
  <c r="AG50" i="24"/>
  <c r="AF48" i="24"/>
  <c r="AF47" i="24" s="1"/>
  <c r="AD207" i="24"/>
  <c r="AD206" i="24" s="1"/>
  <c r="AB468" i="24"/>
  <c r="AB467" i="24" s="1"/>
  <c r="AB485" i="24" s="1"/>
  <c r="AB422" i="24"/>
  <c r="AB421" i="24" s="1"/>
  <c r="AB420" i="24" s="1"/>
  <c r="AB391" i="24"/>
  <c r="AB390" i="24" s="1"/>
  <c r="AB389" i="24" s="1"/>
  <c r="AB303" i="24"/>
  <c r="AB302" i="24" s="1"/>
  <c r="AF228" i="24"/>
  <c r="AG154" i="24"/>
  <c r="AG204" i="24" s="1"/>
  <c r="AG242" i="24" s="1"/>
  <c r="AG265" i="24" s="1"/>
  <c r="AH24" i="24"/>
  <c r="AE145" i="24"/>
  <c r="AE181" i="24"/>
  <c r="AE191" i="24" s="1"/>
  <c r="AF180" i="24"/>
  <c r="AG46" i="24"/>
  <c r="AF67" i="24"/>
  <c r="AF102" i="24" s="1"/>
  <c r="AF125" i="24" s="1"/>
  <c r="AD269" i="24"/>
  <c r="AD245" i="24"/>
  <c r="AD244" i="24" s="1"/>
  <c r="AH183" i="24"/>
  <c r="AI49" i="24"/>
  <c r="AG59" i="24"/>
  <c r="AG82" i="24" s="1"/>
  <c r="AG94" i="24" s="1"/>
  <c r="AG117" i="24" s="1"/>
  <c r="AH38" i="24"/>
  <c r="AD472" i="24"/>
  <c r="AD426" i="24"/>
  <c r="AD395" i="24"/>
  <c r="AD469" i="24"/>
  <c r="AD423" i="24"/>
  <c r="AD392" i="24"/>
  <c r="AG174" i="24"/>
  <c r="AG224" i="24" s="1"/>
  <c r="AG86" i="24"/>
  <c r="AH43" i="24"/>
  <c r="AF105" i="24"/>
  <c r="AF190" i="24"/>
  <c r="AG56" i="24"/>
  <c r="AF414" i="24"/>
  <c r="AF386" i="24"/>
  <c r="AF215" i="24"/>
  <c r="AF253" i="24" s="1"/>
  <c r="AF274" i="24" s="1"/>
  <c r="AF309" i="24" s="1"/>
  <c r="AE238" i="24"/>
  <c r="AF149" i="24"/>
  <c r="AF85" i="24"/>
  <c r="AF84" i="24" s="1"/>
  <c r="AG22" i="24"/>
  <c r="AG64" i="24" s="1"/>
  <c r="AG99" i="24" s="1"/>
  <c r="AG122" i="24" s="1"/>
  <c r="AG163" i="24"/>
  <c r="AG213" i="24" s="1"/>
  <c r="AG251" i="24" s="1"/>
  <c r="AG272" i="24" s="1"/>
  <c r="AG75" i="24"/>
  <c r="AG110" i="24" s="1"/>
  <c r="AG132" i="24" s="1"/>
  <c r="AH33" i="24"/>
  <c r="AF186" i="24"/>
  <c r="AG52" i="24"/>
  <c r="AF208" i="24"/>
  <c r="AF157" i="24"/>
  <c r="AF156" i="24" s="1"/>
  <c r="AG162" i="24"/>
  <c r="AG212" i="24" s="1"/>
  <c r="AG250" i="24" s="1"/>
  <c r="AG271" i="24" s="1"/>
  <c r="AG306" i="24" s="1"/>
  <c r="AG74" i="24"/>
  <c r="AG109" i="24" s="1"/>
  <c r="AG131" i="24" s="1"/>
  <c r="AH32" i="24"/>
  <c r="AF153" i="24"/>
  <c r="AF203" i="24" s="1"/>
  <c r="AF241" i="24" s="1"/>
  <c r="AF264" i="24" s="1"/>
  <c r="AF298" i="24" s="1"/>
  <c r="AG23" i="24"/>
  <c r="AG159" i="24"/>
  <c r="AG71" i="24"/>
  <c r="AH29" i="24"/>
  <c r="AE90" i="24"/>
  <c r="AF41" i="24"/>
  <c r="AE40" i="24"/>
  <c r="AE57" i="24" s="1"/>
  <c r="X442" i="24"/>
  <c r="Y441" i="24"/>
  <c r="AC304" i="24"/>
  <c r="AC268" i="24"/>
  <c r="AC267" i="24" s="1"/>
  <c r="AF189" i="24"/>
  <c r="AG55" i="24"/>
  <c r="AE203" i="24"/>
  <c r="AE241" i="24" s="1"/>
  <c r="AE264" i="24" s="1"/>
  <c r="AE298" i="24" s="1"/>
  <c r="AG164" i="24"/>
  <c r="AG76" i="24"/>
  <c r="AG111" i="24" s="1"/>
  <c r="AG133" i="24" s="1"/>
  <c r="AH34" i="24"/>
  <c r="AF71" i="24"/>
  <c r="AF106" i="24" s="1"/>
  <c r="AF130" i="24" s="1"/>
  <c r="AE223" i="24"/>
  <c r="AE222" i="24" s="1"/>
  <c r="AE230" i="24" s="1"/>
  <c r="AE200" i="24"/>
  <c r="AE239" i="24" s="1"/>
  <c r="AE263" i="24" s="1"/>
  <c r="AE297" i="24" s="1"/>
  <c r="AF471" i="24"/>
  <c r="AF425" i="24"/>
  <c r="AF394" i="24"/>
  <c r="AH187" i="24"/>
  <c r="AI53" i="24"/>
  <c r="AI187" i="24" s="1"/>
  <c r="AC296" i="24"/>
  <c r="AC261" i="24"/>
  <c r="AC260" i="24" s="1"/>
  <c r="AC286" i="24" s="1"/>
  <c r="AF155" i="24"/>
  <c r="AF205" i="24" s="1"/>
  <c r="AF243" i="24" s="1"/>
  <c r="AF266" i="24" s="1"/>
  <c r="AF300" i="24" s="1"/>
  <c r="AG25" i="24"/>
  <c r="AF306" i="24"/>
  <c r="AG66" i="24"/>
  <c r="AG101" i="24" s="1"/>
  <c r="AG124" i="24" s="1"/>
  <c r="AF214" i="24"/>
  <c r="AF252" i="24" s="1"/>
  <c r="AF273" i="24" s="1"/>
  <c r="AF209" i="24"/>
  <c r="AE195" i="24"/>
  <c r="AE221" i="24" s="1"/>
  <c r="AE235" i="24" s="1"/>
  <c r="AE259" i="24" s="1"/>
  <c r="AE293" i="24" s="1"/>
  <c r="AE381" i="24" s="1"/>
  <c r="AE409" i="24" s="1"/>
  <c r="AE449" i="24" s="1"/>
  <c r="AF169" i="24"/>
  <c r="AG147" i="24"/>
  <c r="AG20" i="24"/>
  <c r="AG19" i="24" s="1"/>
  <c r="AH21" i="24"/>
  <c r="AE129" i="24"/>
  <c r="AE415" i="24"/>
  <c r="AE387" i="24"/>
  <c r="AC216" i="24"/>
  <c r="AJ462" i="24"/>
  <c r="AJ450" i="24" s="1"/>
  <c r="AK463" i="24"/>
  <c r="AE247" i="24"/>
  <c r="AE270" i="24" s="1"/>
  <c r="AE305" i="24" s="1"/>
  <c r="AH179" i="24"/>
  <c r="AI45" i="24"/>
  <c r="AH66" i="24"/>
  <c r="AH101" i="24" s="1"/>
  <c r="AH124" i="24" s="1"/>
  <c r="AF185" i="24"/>
  <c r="AF229" i="24" s="1"/>
  <c r="AF89" i="24"/>
  <c r="AF87" i="24" s="1"/>
  <c r="AG51" i="24"/>
  <c r="AG72" i="24" s="1"/>
  <c r="AG107" i="24" s="1"/>
  <c r="AE62" i="24"/>
  <c r="AE61" i="24" s="1"/>
  <c r="AE78" i="24" s="1"/>
  <c r="AG172" i="24"/>
  <c r="AG63" i="24"/>
  <c r="AH42" i="24"/>
  <c r="AB286" i="24"/>
  <c r="AF20" i="24"/>
  <c r="AF19" i="24" s="1"/>
  <c r="AF36" i="24" s="1"/>
  <c r="AE210" i="24"/>
  <c r="AE157" i="24"/>
  <c r="AE156" i="24" s="1"/>
  <c r="AE106" i="24"/>
  <c r="AE130" i="24" s="1"/>
  <c r="Q17" i="36"/>
  <c r="Q10" i="36"/>
  <c r="W204" i="43"/>
  <c r="W242" i="43" s="1"/>
  <c r="W265" i="43" s="1"/>
  <c r="V306" i="43"/>
  <c r="Q16" i="36"/>
  <c r="P55" i="36"/>
  <c r="Q19" i="36"/>
  <c r="P58" i="36"/>
  <c r="U104" i="43"/>
  <c r="U103" i="43" s="1"/>
  <c r="V307" i="43"/>
  <c r="V471" i="43" s="1"/>
  <c r="U128" i="43"/>
  <c r="U127" i="43" s="1"/>
  <c r="W309" i="43"/>
  <c r="W427" i="43" s="1"/>
  <c r="T99" i="43"/>
  <c r="T62" i="43"/>
  <c r="T61" i="43" s="1"/>
  <c r="T78" i="43" s="1"/>
  <c r="U85" i="43"/>
  <c r="U84" i="43" s="1"/>
  <c r="U90" i="43" s="1"/>
  <c r="U149" i="43"/>
  <c r="U200" i="43" s="1"/>
  <c r="V22" i="43"/>
  <c r="U64" i="43"/>
  <c r="U20" i="43"/>
  <c r="U19" i="43" s="1"/>
  <c r="U36" i="43" s="1"/>
  <c r="S122" i="43"/>
  <c r="S120" i="43" s="1"/>
  <c r="S119" i="43" s="1"/>
  <c r="S137" i="43" s="1"/>
  <c r="S97" i="43"/>
  <c r="S96" i="43" s="1"/>
  <c r="S113" i="43" s="1"/>
  <c r="W203" i="43"/>
  <c r="W241" i="43" s="1"/>
  <c r="W264" i="43" s="1"/>
  <c r="W298" i="43" s="1"/>
  <c r="V198" i="43"/>
  <c r="X154" i="43"/>
  <c r="Y24" i="43"/>
  <c r="X179" i="43"/>
  <c r="Y45" i="43"/>
  <c r="X66" i="43"/>
  <c r="X101" i="43" s="1"/>
  <c r="X124" i="43" s="1"/>
  <c r="U269" i="43"/>
  <c r="X178" i="43"/>
  <c r="X65" i="43"/>
  <c r="X100" i="43" s="1"/>
  <c r="X123" i="43" s="1"/>
  <c r="Y44" i="43"/>
  <c r="Y190" i="43"/>
  <c r="Z56" i="43"/>
  <c r="W189" i="43"/>
  <c r="W214" i="43" s="1"/>
  <c r="W252" i="43" s="1"/>
  <c r="W273" i="43" s="1"/>
  <c r="X55" i="43"/>
  <c r="W76" i="43"/>
  <c r="W111" i="43" s="1"/>
  <c r="W133" i="43" s="1"/>
  <c r="V414" i="43"/>
  <c r="V386" i="43"/>
  <c r="W299" i="43"/>
  <c r="X165" i="43"/>
  <c r="X215" i="43" s="1"/>
  <c r="X253" i="43" s="1"/>
  <c r="X274" i="43" s="1"/>
  <c r="X77" i="43"/>
  <c r="X112" i="43" s="1"/>
  <c r="X134" i="43" s="1"/>
  <c r="Y35" i="43"/>
  <c r="S468" i="43"/>
  <c r="S422" i="43"/>
  <c r="S391" i="43"/>
  <c r="W163" i="43"/>
  <c r="W213" i="43" s="1"/>
  <c r="W251" i="43" s="1"/>
  <c r="W272" i="43" s="1"/>
  <c r="W75" i="43"/>
  <c r="W110" i="43" s="1"/>
  <c r="W132" i="43" s="1"/>
  <c r="X33" i="43"/>
  <c r="V308" i="43"/>
  <c r="W155" i="43"/>
  <c r="W205" i="43" s="1"/>
  <c r="W243" i="43" s="1"/>
  <c r="W266" i="43" s="1"/>
  <c r="X25" i="43"/>
  <c r="W67" i="43"/>
  <c r="W102" i="43" s="1"/>
  <c r="W125" i="43" s="1"/>
  <c r="X162" i="43"/>
  <c r="Y32" i="43"/>
  <c r="W195" i="43"/>
  <c r="W221" i="43" s="1"/>
  <c r="W235" i="43" s="1"/>
  <c r="W259" i="43" s="1"/>
  <c r="W293" i="43" s="1"/>
  <c r="W381" i="43" s="1"/>
  <c r="W409" i="43" s="1"/>
  <c r="W449" i="43" s="1"/>
  <c r="X169" i="43"/>
  <c r="W187" i="43"/>
  <c r="W212" i="43" s="1"/>
  <c r="W250" i="43" s="1"/>
  <c r="W271" i="43" s="1"/>
  <c r="W306" i="43" s="1"/>
  <c r="X53" i="43"/>
  <c r="X74" i="43" s="1"/>
  <c r="X109" i="43" s="1"/>
  <c r="X131" i="43" s="1"/>
  <c r="U471" i="43"/>
  <c r="U425" i="43"/>
  <c r="U394" i="43"/>
  <c r="T262" i="43"/>
  <c r="U121" i="43"/>
  <c r="Y188" i="43"/>
  <c r="Z54" i="43"/>
  <c r="X161" i="43"/>
  <c r="X211" i="43" s="1"/>
  <c r="X249" i="43" s="1"/>
  <c r="X73" i="43"/>
  <c r="X108" i="43" s="1"/>
  <c r="Y31" i="43"/>
  <c r="AA462" i="43"/>
  <c r="AA450" i="43" s="1"/>
  <c r="AB463" i="43"/>
  <c r="V300" i="43"/>
  <c r="Y186" i="43"/>
  <c r="Z52" i="43"/>
  <c r="V473" i="43"/>
  <c r="V427" i="43"/>
  <c r="V396" i="43"/>
  <c r="V40" i="43"/>
  <c r="V57" i="43" s="1"/>
  <c r="W41" i="43"/>
  <c r="Y180" i="43"/>
  <c r="Z46" i="43"/>
  <c r="W473" i="43"/>
  <c r="Y164" i="43"/>
  <c r="Z34" i="43"/>
  <c r="T304" i="43"/>
  <c r="X60" i="43"/>
  <c r="X83" i="43" s="1"/>
  <c r="X95" i="43" s="1"/>
  <c r="X118" i="43" s="1"/>
  <c r="Y39" i="43"/>
  <c r="V69" i="43"/>
  <c r="V68" i="43" s="1"/>
  <c r="W105" i="43"/>
  <c r="X88" i="43"/>
  <c r="Y30" i="43"/>
  <c r="U472" i="43"/>
  <c r="U426" i="43"/>
  <c r="U395" i="43"/>
  <c r="S296" i="43"/>
  <c r="W172" i="43"/>
  <c r="R6" i="36" s="1"/>
  <c r="W63" i="43"/>
  <c r="X42" i="43"/>
  <c r="V246" i="43"/>
  <c r="W194" i="43"/>
  <c r="W220" i="43" s="1"/>
  <c r="W234" i="43" s="1"/>
  <c r="W258" i="43" s="1"/>
  <c r="W292" i="43" s="1"/>
  <c r="W380" i="43" s="1"/>
  <c r="W408" i="43" s="1"/>
  <c r="W448" i="43" s="1"/>
  <c r="X168" i="43"/>
  <c r="V129" i="43"/>
  <c r="V128" i="43" s="1"/>
  <c r="V127" i="43" s="1"/>
  <c r="V104" i="43"/>
  <c r="V103" i="43" s="1"/>
  <c r="W59" i="43"/>
  <c r="W82" i="43" s="1"/>
  <c r="W94" i="43" s="1"/>
  <c r="W117" i="43" s="1"/>
  <c r="X38" i="43"/>
  <c r="X158" i="43"/>
  <c r="X70" i="43"/>
  <c r="Y28" i="43"/>
  <c r="X174" i="43"/>
  <c r="X86" i="43"/>
  <c r="Y43" i="43"/>
  <c r="X183" i="43"/>
  <c r="Y49" i="43"/>
  <c r="W147" i="43"/>
  <c r="R9" i="36" s="1"/>
  <c r="X21" i="43"/>
  <c r="V98" i="43"/>
  <c r="W71" i="43"/>
  <c r="W106" i="43" s="1"/>
  <c r="W130" i="43" s="1"/>
  <c r="X29" i="43"/>
  <c r="V470" i="43"/>
  <c r="V424" i="43"/>
  <c r="V393" i="43"/>
  <c r="W27" i="43"/>
  <c r="W26" i="43" s="1"/>
  <c r="W89" i="43"/>
  <c r="W87" i="43" s="1"/>
  <c r="X51" i="43"/>
  <c r="X72" i="43" s="1"/>
  <c r="X107" i="43" s="1"/>
  <c r="W48" i="43"/>
  <c r="W47" i="43" s="1"/>
  <c r="U238" i="43"/>
  <c r="X153" i="43"/>
  <c r="Y23" i="43"/>
  <c r="R412" i="43"/>
  <c r="R384" i="43"/>
  <c r="W208" i="43"/>
  <c r="Y50" i="43"/>
  <c r="L67" i="41"/>
  <c r="M67" i="41" s="1"/>
  <c r="J67" i="41"/>
  <c r="M24" i="41" s="1"/>
  <c r="AG105" i="35" l="1"/>
  <c r="AF415" i="35"/>
  <c r="AF387" i="35"/>
  <c r="AD237" i="35"/>
  <c r="AD236" i="35" s="1"/>
  <c r="AD262" i="35"/>
  <c r="AG178" i="35"/>
  <c r="AH44" i="35"/>
  <c r="AG65" i="35"/>
  <c r="AG100" i="35" s="1"/>
  <c r="AG123" i="35" s="1"/>
  <c r="AE472" i="35"/>
  <c r="AE426" i="35"/>
  <c r="AE395" i="35"/>
  <c r="AE473" i="35"/>
  <c r="AE427" i="35"/>
  <c r="AE396" i="35"/>
  <c r="AG189" i="35"/>
  <c r="AG214" i="35" s="1"/>
  <c r="AG252" i="35" s="1"/>
  <c r="AG273" i="35" s="1"/>
  <c r="AH55" i="35"/>
  <c r="AG76" i="35"/>
  <c r="AG111" i="35" s="1"/>
  <c r="AG133" i="35" s="1"/>
  <c r="AG185" i="35"/>
  <c r="AG89" i="35"/>
  <c r="AG87" i="35" s="1"/>
  <c r="AH51" i="35"/>
  <c r="AG72" i="35"/>
  <c r="AG107" i="35" s="1"/>
  <c r="AH159" i="35"/>
  <c r="AI29" i="35"/>
  <c r="AG153" i="35"/>
  <c r="AG203" i="35" s="1"/>
  <c r="AG241" i="35" s="1"/>
  <c r="AG264" i="35" s="1"/>
  <c r="AG298" i="35" s="1"/>
  <c r="AH23" i="35"/>
  <c r="AA321" i="35"/>
  <c r="AI160" i="35"/>
  <c r="AI88" i="35"/>
  <c r="AG179" i="35"/>
  <c r="AH45" i="35"/>
  <c r="AG66" i="35"/>
  <c r="AG101" i="35" s="1"/>
  <c r="AG124" i="35" s="1"/>
  <c r="AG154" i="35"/>
  <c r="AG204" i="35" s="1"/>
  <c r="AG242" i="35" s="1"/>
  <c r="AG265" i="35" s="1"/>
  <c r="AH24" i="35"/>
  <c r="AG186" i="35"/>
  <c r="AH52" i="35"/>
  <c r="AE470" i="35"/>
  <c r="AE424" i="35"/>
  <c r="AE393" i="35"/>
  <c r="AF105" i="35"/>
  <c r="AF69" i="35"/>
  <c r="AF68" i="35" s="1"/>
  <c r="AF182" i="35"/>
  <c r="AF181" i="35" s="1"/>
  <c r="AF308" i="35"/>
  <c r="AF60" i="35"/>
  <c r="AF83" i="35" s="1"/>
  <c r="AF95" i="35" s="1"/>
  <c r="AF118" i="35" s="1"/>
  <c r="AG39" i="35"/>
  <c r="AF203" i="35"/>
  <c r="AF241" i="35" s="1"/>
  <c r="AF264" i="35" s="1"/>
  <c r="AF298" i="35" s="1"/>
  <c r="Z441" i="35"/>
  <c r="Y442" i="35"/>
  <c r="AG180" i="35"/>
  <c r="AH46" i="35"/>
  <c r="AG67" i="35"/>
  <c r="AG102" i="35" s="1"/>
  <c r="AG125" i="35" s="1"/>
  <c r="AF299" i="35"/>
  <c r="AF229" i="35"/>
  <c r="AF227" i="35" s="1"/>
  <c r="AF248" i="35" s="1"/>
  <c r="AF210" i="35"/>
  <c r="AI162" i="35"/>
  <c r="AA440" i="35"/>
  <c r="AG190" i="35"/>
  <c r="AH56" i="35"/>
  <c r="AF171" i="35"/>
  <c r="AF170" i="35" s="1"/>
  <c r="AF191" i="35" s="1"/>
  <c r="AH228" i="35"/>
  <c r="AE471" i="35"/>
  <c r="AE425" i="35"/>
  <c r="AE394" i="35"/>
  <c r="AF208" i="35"/>
  <c r="AK462" i="35"/>
  <c r="AK450" i="35" s="1"/>
  <c r="AL463" i="35"/>
  <c r="AG187" i="35"/>
  <c r="AG212" i="35" s="1"/>
  <c r="AG250" i="35" s="1"/>
  <c r="AG271" i="35" s="1"/>
  <c r="AG306" i="35" s="1"/>
  <c r="AH53" i="35"/>
  <c r="AG74" i="35"/>
  <c r="AG109" i="35" s="1"/>
  <c r="AG131" i="35" s="1"/>
  <c r="AD269" i="35"/>
  <c r="AD245" i="35"/>
  <c r="AD244" i="35" s="1"/>
  <c r="AF106" i="35"/>
  <c r="AF130" i="35" s="1"/>
  <c r="AI164" i="35"/>
  <c r="AG195" i="35"/>
  <c r="AG221" i="35" s="1"/>
  <c r="AG235" i="35" s="1"/>
  <c r="AG259" i="35" s="1"/>
  <c r="AG293" i="35" s="1"/>
  <c r="AG381" i="35" s="1"/>
  <c r="AG409" i="35" s="1"/>
  <c r="AG449" i="35" s="1"/>
  <c r="AH169" i="35"/>
  <c r="AF98" i="35"/>
  <c r="AF62" i="35"/>
  <c r="AF61" i="35" s="1"/>
  <c r="AG149" i="35"/>
  <c r="AG85" i="35"/>
  <c r="AH22" i="35"/>
  <c r="AG161" i="35"/>
  <c r="AG211" i="35" s="1"/>
  <c r="AG249" i="35" s="1"/>
  <c r="AH31" i="35"/>
  <c r="AG73" i="35"/>
  <c r="AG108" i="35" s="1"/>
  <c r="AG147" i="35"/>
  <c r="AG20" i="35"/>
  <c r="AG19" i="35" s="1"/>
  <c r="AG36" i="35" s="1"/>
  <c r="AH21" i="35"/>
  <c r="AF306" i="35"/>
  <c r="AH158" i="35"/>
  <c r="AI28" i="35"/>
  <c r="AB412" i="35"/>
  <c r="AB411" i="35" s="1"/>
  <c r="AB410" i="35" s="1"/>
  <c r="AB440" i="35" s="1"/>
  <c r="AB384" i="35"/>
  <c r="AB383" i="35" s="1"/>
  <c r="AB382" i="35" s="1"/>
  <c r="AB404" i="35" s="1"/>
  <c r="AB295" i="35"/>
  <c r="AB294" i="35" s="1"/>
  <c r="AB321" i="35" s="1"/>
  <c r="AH155" i="35"/>
  <c r="AI25" i="35"/>
  <c r="AI155" i="35" s="1"/>
  <c r="AE137" i="35"/>
  <c r="AG165" i="35"/>
  <c r="AG215" i="35" s="1"/>
  <c r="AG253" i="35" s="1"/>
  <c r="AG274" i="35" s="1"/>
  <c r="AH35" i="35"/>
  <c r="AG77" i="35"/>
  <c r="AG112" i="35" s="1"/>
  <c r="AG134" i="35" s="1"/>
  <c r="AE413" i="35"/>
  <c r="AE385" i="35"/>
  <c r="AG184" i="35"/>
  <c r="AG209" i="35" s="1"/>
  <c r="AH50" i="35"/>
  <c r="AH71" i="35" s="1"/>
  <c r="AE414" i="35"/>
  <c r="AE386" i="35"/>
  <c r="AF84" i="35"/>
  <c r="AF90" i="35" s="1"/>
  <c r="AG188" i="35"/>
  <c r="AH54" i="35"/>
  <c r="D450" i="35"/>
  <c r="C450" i="35"/>
  <c r="AH40" i="35"/>
  <c r="AI41" i="35"/>
  <c r="AF211" i="35"/>
  <c r="AF249" i="35" s="1"/>
  <c r="AE207" i="35"/>
  <c r="AE206" i="35" s="1"/>
  <c r="AG205" i="35"/>
  <c r="AG243" i="35" s="1"/>
  <c r="AG266" i="35" s="1"/>
  <c r="AG300" i="35" s="1"/>
  <c r="AE113" i="35"/>
  <c r="AC254" i="35"/>
  <c r="AF223" i="35"/>
  <c r="AF222" i="35" s="1"/>
  <c r="AF230" i="35" s="1"/>
  <c r="AF200" i="35"/>
  <c r="AF239" i="35" s="1"/>
  <c r="AF263" i="35" s="1"/>
  <c r="AF297" i="35" s="1"/>
  <c r="AH172" i="35"/>
  <c r="AI42" i="35"/>
  <c r="AG40" i="35"/>
  <c r="AE197" i="35"/>
  <c r="AE196" i="35" s="1"/>
  <c r="AE216" i="35" s="1"/>
  <c r="AE238" i="35"/>
  <c r="AE269" i="35"/>
  <c r="AF146" i="35"/>
  <c r="AF145" i="35" s="1"/>
  <c r="AF166" i="35" s="1"/>
  <c r="AF198" i="35"/>
  <c r="AG163" i="35"/>
  <c r="AG213" i="35" s="1"/>
  <c r="AG251" i="35" s="1"/>
  <c r="AG272" i="35" s="1"/>
  <c r="AG307" i="35" s="1"/>
  <c r="AG75" i="35"/>
  <c r="AG110" i="35" s="1"/>
  <c r="AG132" i="35" s="1"/>
  <c r="AH33" i="35"/>
  <c r="AH27" i="35" s="1"/>
  <c r="AH26" i="35" s="1"/>
  <c r="AG168" i="35"/>
  <c r="AF194" i="35"/>
  <c r="AF220" i="35" s="1"/>
  <c r="AF234" i="35" s="1"/>
  <c r="AF258" i="35" s="1"/>
  <c r="AF292" i="35" s="1"/>
  <c r="AF380" i="35" s="1"/>
  <c r="AF408" i="35" s="1"/>
  <c r="AF448" i="35" s="1"/>
  <c r="AF215" i="35"/>
  <c r="AF253" i="35" s="1"/>
  <c r="AF274" i="35" s="1"/>
  <c r="AF309" i="35" s="1"/>
  <c r="AD469" i="35"/>
  <c r="AD423" i="35"/>
  <c r="AD392" i="35"/>
  <c r="AC296" i="35"/>
  <c r="AC261" i="35"/>
  <c r="AC260" i="35" s="1"/>
  <c r="AC286" i="35" s="1"/>
  <c r="AG174" i="35"/>
  <c r="AG224" i="35" s="1"/>
  <c r="AG86" i="35"/>
  <c r="AG64" i="35"/>
  <c r="AG99" i="35" s="1"/>
  <c r="AG122" i="35" s="1"/>
  <c r="AH43" i="35"/>
  <c r="AG63" i="35"/>
  <c r="AC468" i="35"/>
  <c r="AC467" i="35" s="1"/>
  <c r="AC485" i="35" s="1"/>
  <c r="AC422" i="35"/>
  <c r="AC421" i="35" s="1"/>
  <c r="AC420" i="35" s="1"/>
  <c r="AC391" i="35"/>
  <c r="AC390" i="35" s="1"/>
  <c r="AC389" i="35" s="1"/>
  <c r="AC303" i="35"/>
  <c r="AC302" i="35" s="1"/>
  <c r="AG183" i="35"/>
  <c r="AG182" i="35" s="1"/>
  <c r="AG181" i="35" s="1"/>
  <c r="AG48" i="35"/>
  <c r="AG47" i="35" s="1"/>
  <c r="AH49" i="35"/>
  <c r="AF213" i="35"/>
  <c r="AF251" i="35" s="1"/>
  <c r="AF272" i="35" s="1"/>
  <c r="AF307" i="35" s="1"/>
  <c r="AH38" i="35"/>
  <c r="AG59" i="35"/>
  <c r="AG82" i="35" s="1"/>
  <c r="AG94" i="35" s="1"/>
  <c r="AG117" i="35" s="1"/>
  <c r="AE247" i="35"/>
  <c r="AE270" i="35" s="1"/>
  <c r="AE305" i="35" s="1"/>
  <c r="AG308" i="34"/>
  <c r="AG190" i="34"/>
  <c r="AG215" i="34" s="1"/>
  <c r="AG253" i="34" s="1"/>
  <c r="AG274" i="34" s="1"/>
  <c r="AH56" i="34"/>
  <c r="AG77" i="34"/>
  <c r="AG112" i="34" s="1"/>
  <c r="AG134" i="34" s="1"/>
  <c r="AI164" i="34"/>
  <c r="AD269" i="34"/>
  <c r="AD245" i="34"/>
  <c r="AD244" i="34" s="1"/>
  <c r="AI172" i="34"/>
  <c r="AG413" i="34"/>
  <c r="AG385" i="34"/>
  <c r="AF415" i="34"/>
  <c r="AF387" i="34"/>
  <c r="AG162" i="34"/>
  <c r="AG212" i="34" s="1"/>
  <c r="AG250" i="34" s="1"/>
  <c r="AG271" i="34" s="1"/>
  <c r="AG306" i="34" s="1"/>
  <c r="AG74" i="34"/>
  <c r="AG109" i="34" s="1"/>
  <c r="AG131" i="34" s="1"/>
  <c r="AH32" i="34"/>
  <c r="AG154" i="34"/>
  <c r="AG204" i="34" s="1"/>
  <c r="AG242" i="34" s="1"/>
  <c r="AG265" i="34" s="1"/>
  <c r="AH24" i="34"/>
  <c r="AD137" i="34"/>
  <c r="AF473" i="34"/>
  <c r="AF427" i="34"/>
  <c r="AF396" i="34"/>
  <c r="AF198" i="34"/>
  <c r="AF146" i="34"/>
  <c r="AF145" i="34" s="1"/>
  <c r="AF469" i="34"/>
  <c r="AF423" i="34"/>
  <c r="AF392" i="34"/>
  <c r="AE121" i="34"/>
  <c r="AE120" i="34" s="1"/>
  <c r="AE119" i="34" s="1"/>
  <c r="AE97" i="34"/>
  <c r="AE96" i="34" s="1"/>
  <c r="AG158" i="34"/>
  <c r="AG70" i="34"/>
  <c r="AG27" i="34"/>
  <c r="AG26" i="34" s="1"/>
  <c r="AH28" i="34"/>
  <c r="AD216" i="34"/>
  <c r="AG153" i="34"/>
  <c r="AH23" i="34"/>
  <c r="AC304" i="34"/>
  <c r="AC268" i="34"/>
  <c r="AC267" i="34" s="1"/>
  <c r="AF414" i="34"/>
  <c r="AF386" i="34"/>
  <c r="AE166" i="34"/>
  <c r="AI185" i="34"/>
  <c r="AI229" i="34" s="1"/>
  <c r="AI89" i="34"/>
  <c r="Y442" i="34"/>
  <c r="Z441" i="34"/>
  <c r="AF194" i="34"/>
  <c r="AF220" i="34" s="1"/>
  <c r="AF234" i="34" s="1"/>
  <c r="AF258" i="34" s="1"/>
  <c r="AF292" i="34" s="1"/>
  <c r="AF380" i="34" s="1"/>
  <c r="AF408" i="34" s="1"/>
  <c r="AF448" i="34" s="1"/>
  <c r="AG168" i="34"/>
  <c r="AD262" i="34"/>
  <c r="AD237" i="34"/>
  <c r="AD236" i="34" s="1"/>
  <c r="AD254" i="34" s="1"/>
  <c r="AF203" i="34"/>
  <c r="AF241" i="34" s="1"/>
  <c r="AF264" i="34" s="1"/>
  <c r="AF298" i="34" s="1"/>
  <c r="AH160" i="34"/>
  <c r="AH88" i="34"/>
  <c r="AH87" i="34" s="1"/>
  <c r="AH72" i="34"/>
  <c r="AH107" i="34" s="1"/>
  <c r="AI30" i="34"/>
  <c r="AF306" i="34"/>
  <c r="AE238" i="34"/>
  <c r="AE197" i="34"/>
  <c r="AE196" i="34" s="1"/>
  <c r="AF69" i="34"/>
  <c r="AF68" i="34" s="1"/>
  <c r="AF105" i="34"/>
  <c r="AF472" i="34"/>
  <c r="AF426" i="34"/>
  <c r="AF395" i="34"/>
  <c r="AG163" i="34"/>
  <c r="AG213" i="34" s="1"/>
  <c r="AG251" i="34" s="1"/>
  <c r="AG272" i="34" s="1"/>
  <c r="AG75" i="34"/>
  <c r="AG110" i="34" s="1"/>
  <c r="AG132" i="34" s="1"/>
  <c r="AH33" i="34"/>
  <c r="AH180" i="34"/>
  <c r="AI46" i="34"/>
  <c r="AI149" i="34"/>
  <c r="AI85" i="34"/>
  <c r="AI84" i="34" s="1"/>
  <c r="AI64" i="34"/>
  <c r="AI99" i="34" s="1"/>
  <c r="AI122" i="34" s="1"/>
  <c r="AH188" i="34"/>
  <c r="AI54" i="34"/>
  <c r="AI188" i="34" s="1"/>
  <c r="AH183" i="34"/>
  <c r="AH48" i="34"/>
  <c r="AH47" i="34" s="1"/>
  <c r="AI49" i="34"/>
  <c r="AH179" i="34"/>
  <c r="AH66" i="34"/>
  <c r="AH101" i="34" s="1"/>
  <c r="AH124" i="34" s="1"/>
  <c r="AI45" i="34"/>
  <c r="AH59" i="34"/>
  <c r="AH82" i="34" s="1"/>
  <c r="AH94" i="34" s="1"/>
  <c r="AH117" i="34" s="1"/>
  <c r="AI38" i="34"/>
  <c r="AI59" i="34" s="1"/>
  <c r="AI82" i="34" s="1"/>
  <c r="AI94" i="34" s="1"/>
  <c r="AI117" i="34" s="1"/>
  <c r="AE129" i="34"/>
  <c r="AE128" i="34" s="1"/>
  <c r="AE127" i="34" s="1"/>
  <c r="AE104" i="34"/>
  <c r="AE103" i="34" s="1"/>
  <c r="AG186" i="34"/>
  <c r="AG211" i="34" s="1"/>
  <c r="AG249" i="34" s="1"/>
  <c r="AH52" i="34"/>
  <c r="AG73" i="34"/>
  <c r="AG108" i="34" s="1"/>
  <c r="AF208" i="34"/>
  <c r="AF157" i="34"/>
  <c r="AF156" i="34" s="1"/>
  <c r="AH90" i="34"/>
  <c r="AG48" i="34"/>
  <c r="AG47" i="34" s="1"/>
  <c r="AG66" i="34"/>
  <c r="AG101" i="34" s="1"/>
  <c r="AG124" i="34" s="1"/>
  <c r="AE246" i="34"/>
  <c r="AE207" i="34"/>
  <c r="AE206" i="34" s="1"/>
  <c r="AH187" i="34"/>
  <c r="AI53" i="34"/>
  <c r="AI187" i="34" s="1"/>
  <c r="AC296" i="34"/>
  <c r="AC261" i="34"/>
  <c r="AC260" i="34" s="1"/>
  <c r="AC286" i="34" s="1"/>
  <c r="AA321" i="34"/>
  <c r="AG178" i="34"/>
  <c r="AG171" i="34" s="1"/>
  <c r="AG170" i="34" s="1"/>
  <c r="AG65" i="34"/>
  <c r="AG100" i="34" s="1"/>
  <c r="AG123" i="34" s="1"/>
  <c r="AH44" i="34"/>
  <c r="AF307" i="34"/>
  <c r="AG228" i="34"/>
  <c r="AG227" i="34" s="1"/>
  <c r="AG248" i="34" s="1"/>
  <c r="AG210" i="34"/>
  <c r="AH223" i="34"/>
  <c r="AH222" i="34" s="1"/>
  <c r="AH200" i="34"/>
  <c r="AH239" i="34" s="1"/>
  <c r="AH263" i="34" s="1"/>
  <c r="AH297" i="34" s="1"/>
  <c r="AG182" i="34"/>
  <c r="AG181" i="34" s="1"/>
  <c r="AH39" i="34"/>
  <c r="AG60" i="34"/>
  <c r="AG83" i="34" s="1"/>
  <c r="AG95" i="34" s="1"/>
  <c r="AG118" i="34" s="1"/>
  <c r="AE469" i="34"/>
  <c r="AE423" i="34"/>
  <c r="AE392" i="34"/>
  <c r="AF98" i="34"/>
  <c r="AF62" i="34"/>
  <c r="AF61" i="34" s="1"/>
  <c r="AF78" i="34" s="1"/>
  <c r="AB412" i="34"/>
  <c r="AB411" i="34" s="1"/>
  <c r="AB410" i="34" s="1"/>
  <c r="AB384" i="34"/>
  <c r="AB383" i="34" s="1"/>
  <c r="AB382" i="34" s="1"/>
  <c r="AB295" i="34"/>
  <c r="AB294" i="34" s="1"/>
  <c r="AH189" i="34"/>
  <c r="AH214" i="34" s="1"/>
  <c r="AH252" i="34" s="1"/>
  <c r="AH273" i="34" s="1"/>
  <c r="AI55" i="34"/>
  <c r="AI189" i="34" s="1"/>
  <c r="AE471" i="34"/>
  <c r="AE425" i="34"/>
  <c r="AE394" i="34"/>
  <c r="AA404" i="34"/>
  <c r="AF182" i="34"/>
  <c r="AF181" i="34" s="1"/>
  <c r="D450" i="34"/>
  <c r="C450" i="34"/>
  <c r="AK462" i="34"/>
  <c r="AK450" i="34" s="1"/>
  <c r="AL463" i="34"/>
  <c r="AG40" i="34"/>
  <c r="AG57" i="34" s="1"/>
  <c r="AH41" i="34"/>
  <c r="AF195" i="34"/>
  <c r="AF221" i="34" s="1"/>
  <c r="AF235" i="34" s="1"/>
  <c r="AF259" i="34" s="1"/>
  <c r="AF293" i="34" s="1"/>
  <c r="AF381" i="34" s="1"/>
  <c r="AF409" i="34" s="1"/>
  <c r="AF449" i="34" s="1"/>
  <c r="AG169" i="34"/>
  <c r="AH184" i="34"/>
  <c r="AI50" i="34"/>
  <c r="AI184" i="34" s="1"/>
  <c r="AG147" i="34"/>
  <c r="AG20" i="34"/>
  <c r="AG19" i="34" s="1"/>
  <c r="AG36" i="34" s="1"/>
  <c r="AH21" i="34"/>
  <c r="AG63" i="34"/>
  <c r="AG159" i="34"/>
  <c r="AG209" i="34" s="1"/>
  <c r="AG247" i="34" s="1"/>
  <c r="AG270" i="34" s="1"/>
  <c r="AG305" i="34" s="1"/>
  <c r="AG71" i="34"/>
  <c r="AG106" i="34" s="1"/>
  <c r="AG130" i="34" s="1"/>
  <c r="AH29" i="34"/>
  <c r="AA440" i="34"/>
  <c r="AF191" i="34"/>
  <c r="AG155" i="34"/>
  <c r="AG205" i="34" s="1"/>
  <c r="AG243" i="34" s="1"/>
  <c r="AG266" i="34" s="1"/>
  <c r="AG300" i="34" s="1"/>
  <c r="AH25" i="34"/>
  <c r="AH67" i="34" s="1"/>
  <c r="AH102" i="34" s="1"/>
  <c r="AH125" i="34" s="1"/>
  <c r="AB468" i="34"/>
  <c r="AB467" i="34" s="1"/>
  <c r="AB485" i="34" s="1"/>
  <c r="AB422" i="34"/>
  <c r="AB421" i="34" s="1"/>
  <c r="AB420" i="34" s="1"/>
  <c r="AB391" i="34"/>
  <c r="AB390" i="34" s="1"/>
  <c r="AB389" i="34" s="1"/>
  <c r="AB303" i="34"/>
  <c r="AB302" i="34" s="1"/>
  <c r="AD113" i="34"/>
  <c r="AF308" i="27"/>
  <c r="AF469" i="27"/>
  <c r="AF423" i="27"/>
  <c r="AF392" i="27"/>
  <c r="Z441" i="27"/>
  <c r="Y442" i="27"/>
  <c r="AG186" i="27"/>
  <c r="AH52" i="27"/>
  <c r="AG180" i="27"/>
  <c r="AG67" i="27"/>
  <c r="AG102" i="27" s="1"/>
  <c r="AG125" i="27" s="1"/>
  <c r="AH46" i="27"/>
  <c r="AD262" i="27"/>
  <c r="AD237" i="27"/>
  <c r="AD236" i="27" s="1"/>
  <c r="AD254" i="27" s="1"/>
  <c r="AG185" i="27"/>
  <c r="AG229" i="27" s="1"/>
  <c r="AG89" i="27"/>
  <c r="AH51" i="27"/>
  <c r="AH149" i="27"/>
  <c r="AH85" i="27"/>
  <c r="AI22" i="27"/>
  <c r="AB412" i="27"/>
  <c r="AB411" i="27" s="1"/>
  <c r="AB410" i="27" s="1"/>
  <c r="AB440" i="27" s="1"/>
  <c r="AB384" i="27"/>
  <c r="AB383" i="27" s="1"/>
  <c r="AB382" i="27" s="1"/>
  <c r="AB404" i="27" s="1"/>
  <c r="AB295" i="27"/>
  <c r="AB294" i="27" s="1"/>
  <c r="AB321" i="27" s="1"/>
  <c r="AF60" i="27"/>
  <c r="AF83" i="27" s="1"/>
  <c r="AF95" i="27" s="1"/>
  <c r="AF118" i="27" s="1"/>
  <c r="AG39" i="27"/>
  <c r="AC468" i="27"/>
  <c r="AC467" i="27" s="1"/>
  <c r="AC485" i="27" s="1"/>
  <c r="AC422" i="27"/>
  <c r="AC421" i="27" s="1"/>
  <c r="AC420" i="27" s="1"/>
  <c r="AC391" i="27"/>
  <c r="AC390" i="27" s="1"/>
  <c r="AC389" i="27" s="1"/>
  <c r="AC303" i="27"/>
  <c r="AC302" i="27" s="1"/>
  <c r="AG90" i="27"/>
  <c r="AH165" i="27"/>
  <c r="AI35" i="27"/>
  <c r="AH162" i="27"/>
  <c r="AH212" i="27" s="1"/>
  <c r="AH250" i="27" s="1"/>
  <c r="AH271" i="27" s="1"/>
  <c r="AH306" i="27" s="1"/>
  <c r="AH74" i="27"/>
  <c r="AH109" i="27" s="1"/>
  <c r="AH131" i="27" s="1"/>
  <c r="AI32" i="27"/>
  <c r="AH168" i="27"/>
  <c r="AG194" i="27"/>
  <c r="AG220" i="27" s="1"/>
  <c r="AG234" i="27" s="1"/>
  <c r="AG258" i="27" s="1"/>
  <c r="AG292" i="27" s="1"/>
  <c r="AG380" i="27" s="1"/>
  <c r="AG408" i="27" s="1"/>
  <c r="AG448" i="27" s="1"/>
  <c r="AE415" i="27"/>
  <c r="AE387" i="27"/>
  <c r="AH154" i="27"/>
  <c r="AH204" i="27" s="1"/>
  <c r="AH242" i="27" s="1"/>
  <c r="AH265" i="27" s="1"/>
  <c r="AH299" i="27" s="1"/>
  <c r="AI24" i="27"/>
  <c r="AI154" i="27" s="1"/>
  <c r="AG223" i="27"/>
  <c r="AG222" i="27" s="1"/>
  <c r="AG200" i="27"/>
  <c r="AG239" i="27" s="1"/>
  <c r="AG263" i="27" s="1"/>
  <c r="AG297" i="27" s="1"/>
  <c r="AG98" i="27"/>
  <c r="AG62" i="27"/>
  <c r="AG61" i="27" s="1"/>
  <c r="AG78" i="27" s="1"/>
  <c r="AJ462" i="27"/>
  <c r="AJ450" i="27" s="1"/>
  <c r="AK463" i="27"/>
  <c r="AH164" i="27"/>
  <c r="AH76" i="27"/>
  <c r="AH111" i="27" s="1"/>
  <c r="AH133" i="27" s="1"/>
  <c r="AI34" i="27"/>
  <c r="AD304" i="27"/>
  <c r="AD268" i="27"/>
  <c r="AD267" i="27" s="1"/>
  <c r="AG189" i="27"/>
  <c r="AG214" i="27" s="1"/>
  <c r="AG252" i="27" s="1"/>
  <c r="AG273" i="27" s="1"/>
  <c r="AH55" i="27"/>
  <c r="AG155" i="27"/>
  <c r="AG205" i="27" s="1"/>
  <c r="AG243" i="27" s="1"/>
  <c r="AG266" i="27" s="1"/>
  <c r="AG300" i="27" s="1"/>
  <c r="AH25" i="27"/>
  <c r="AG414" i="27"/>
  <c r="AG386" i="27"/>
  <c r="AF413" i="27"/>
  <c r="AF385" i="27"/>
  <c r="AF171" i="27"/>
  <c r="AF170" i="27" s="1"/>
  <c r="AF191" i="27" s="1"/>
  <c r="AG163" i="27"/>
  <c r="AH33" i="27"/>
  <c r="AG75" i="27"/>
  <c r="AG110" i="27" s="1"/>
  <c r="AG132" i="27" s="1"/>
  <c r="AH161" i="27"/>
  <c r="AH73" i="27"/>
  <c r="AH108" i="27" s="1"/>
  <c r="AI31" i="27"/>
  <c r="AH172" i="27"/>
  <c r="AH63" i="27"/>
  <c r="AI42" i="27"/>
  <c r="AH174" i="27"/>
  <c r="AH224" i="27" s="1"/>
  <c r="AH64" i="27"/>
  <c r="AH99" i="27" s="1"/>
  <c r="AH122" i="27" s="1"/>
  <c r="AH86" i="27"/>
  <c r="AI43" i="27"/>
  <c r="AG306" i="27"/>
  <c r="AI450" i="27"/>
  <c r="C462" i="27"/>
  <c r="D511" i="27" s="1"/>
  <c r="D462" i="27"/>
  <c r="AH160" i="27"/>
  <c r="AH72" i="27"/>
  <c r="AH107" i="27" s="1"/>
  <c r="AH88" i="27"/>
  <c r="AI30" i="27"/>
  <c r="AF300" i="27"/>
  <c r="AG59" i="27"/>
  <c r="AG82" i="27" s="1"/>
  <c r="AG94" i="27" s="1"/>
  <c r="AG117" i="27" s="1"/>
  <c r="AH38" i="27"/>
  <c r="AG73" i="27"/>
  <c r="AG108" i="27" s="1"/>
  <c r="AE238" i="27"/>
  <c r="AE197" i="27"/>
  <c r="AE196" i="27" s="1"/>
  <c r="AE216" i="27" s="1"/>
  <c r="AG190" i="27"/>
  <c r="AG215" i="27" s="1"/>
  <c r="AG253" i="27" s="1"/>
  <c r="AG274" i="27" s="1"/>
  <c r="AG309" i="27" s="1"/>
  <c r="AH56" i="27"/>
  <c r="AG147" i="27"/>
  <c r="AG20" i="27"/>
  <c r="AG19" i="27" s="1"/>
  <c r="AG36" i="27" s="1"/>
  <c r="AH21" i="27"/>
  <c r="AI179" i="27"/>
  <c r="AI66" i="27"/>
  <c r="AI101" i="27" s="1"/>
  <c r="AI124" i="27" s="1"/>
  <c r="AG228" i="27"/>
  <c r="AG227" i="27" s="1"/>
  <c r="AG248" i="27" s="1"/>
  <c r="AF157" i="27"/>
  <c r="AF156" i="27" s="1"/>
  <c r="AH153" i="27"/>
  <c r="AI23" i="27"/>
  <c r="AI153" i="27" s="1"/>
  <c r="AF129" i="27"/>
  <c r="AF128" i="27" s="1"/>
  <c r="AF127" i="27" s="1"/>
  <c r="AF104" i="27"/>
  <c r="AF103" i="27" s="1"/>
  <c r="AH158" i="27"/>
  <c r="AH70" i="27"/>
  <c r="AH27" i="27"/>
  <c r="AH26" i="27" s="1"/>
  <c r="AI28" i="27"/>
  <c r="AF307" i="27"/>
  <c r="AG211" i="27"/>
  <c r="AG249" i="27" s="1"/>
  <c r="AG188" i="27"/>
  <c r="AH54" i="27"/>
  <c r="AG184" i="27"/>
  <c r="AG182" i="27" s="1"/>
  <c r="AH50" i="27"/>
  <c r="AG48" i="27"/>
  <c r="AG47" i="27" s="1"/>
  <c r="AG159" i="27"/>
  <c r="AH29" i="27"/>
  <c r="AG71" i="27"/>
  <c r="AG106" i="27" s="1"/>
  <c r="AG130" i="27" s="1"/>
  <c r="AI183" i="27"/>
  <c r="AG87" i="27"/>
  <c r="AF246" i="27"/>
  <c r="AF207" i="27"/>
  <c r="AF206" i="27" s="1"/>
  <c r="AF69" i="27"/>
  <c r="AF68" i="27" s="1"/>
  <c r="AE245" i="27"/>
  <c r="AE244" i="27" s="1"/>
  <c r="AE269" i="27"/>
  <c r="AG40" i="27"/>
  <c r="AH41" i="27"/>
  <c r="AF473" i="27"/>
  <c r="AF427" i="27"/>
  <c r="AF396" i="27"/>
  <c r="AG69" i="27"/>
  <c r="AG68" i="27" s="1"/>
  <c r="AG105" i="27"/>
  <c r="AF98" i="27"/>
  <c r="AF62" i="27"/>
  <c r="AF61" i="27" s="1"/>
  <c r="AF78" i="27" s="1"/>
  <c r="AF182" i="27"/>
  <c r="AF181" i="27" s="1"/>
  <c r="AF198" i="27"/>
  <c r="AF146" i="27"/>
  <c r="AF145" i="27" s="1"/>
  <c r="AF166" i="27" s="1"/>
  <c r="AE472" i="27"/>
  <c r="AE426" i="27"/>
  <c r="AE395" i="27"/>
  <c r="AF414" i="27"/>
  <c r="AF386" i="27"/>
  <c r="AG178" i="27"/>
  <c r="AG203" i="27" s="1"/>
  <c r="AG241" i="27" s="1"/>
  <c r="AG264" i="27" s="1"/>
  <c r="AG298" i="27" s="1"/>
  <c r="AG65" i="27"/>
  <c r="AG100" i="27" s="1"/>
  <c r="AG123" i="27" s="1"/>
  <c r="AH44" i="27"/>
  <c r="AE471" i="27"/>
  <c r="AE425" i="27"/>
  <c r="AE394" i="27"/>
  <c r="AG169" i="27"/>
  <c r="AF195" i="27"/>
  <c r="AF221" i="27" s="1"/>
  <c r="AF235" i="27" s="1"/>
  <c r="AF259" i="27" s="1"/>
  <c r="AF293" i="27" s="1"/>
  <c r="AF381" i="27" s="1"/>
  <c r="AF409" i="27" s="1"/>
  <c r="AF449" i="27" s="1"/>
  <c r="AG157" i="27"/>
  <c r="AG156" i="27" s="1"/>
  <c r="AG208" i="27"/>
  <c r="AC296" i="27"/>
  <c r="AC261" i="27"/>
  <c r="AC260" i="27" s="1"/>
  <c r="AC286" i="27" s="1"/>
  <c r="AF210" i="27"/>
  <c r="AF473" i="26"/>
  <c r="AF427" i="26"/>
  <c r="AF396" i="26"/>
  <c r="AG147" i="26"/>
  <c r="AG20" i="26"/>
  <c r="AG19" i="26" s="1"/>
  <c r="AH21" i="26"/>
  <c r="AG160" i="26"/>
  <c r="AG72" i="26"/>
  <c r="AG107" i="26" s="1"/>
  <c r="AG88" i="26"/>
  <c r="AH30" i="26"/>
  <c r="AG158" i="26"/>
  <c r="AG70" i="26"/>
  <c r="AH28" i="26"/>
  <c r="AG27" i="26"/>
  <c r="AG26" i="26" s="1"/>
  <c r="AG164" i="26"/>
  <c r="AG76" i="26"/>
  <c r="AG111" i="26" s="1"/>
  <c r="AG133" i="26" s="1"/>
  <c r="AH34" i="26"/>
  <c r="AF40" i="26"/>
  <c r="AF57" i="26" s="1"/>
  <c r="AG41" i="26"/>
  <c r="AB468" i="26"/>
  <c r="AB467" i="26" s="1"/>
  <c r="AB485" i="26" s="1"/>
  <c r="AB422" i="26"/>
  <c r="AB421" i="26" s="1"/>
  <c r="AB420" i="26" s="1"/>
  <c r="AB391" i="26"/>
  <c r="AB390" i="26" s="1"/>
  <c r="AB389" i="26" s="1"/>
  <c r="AB303" i="26"/>
  <c r="AB302" i="26" s="1"/>
  <c r="AF195" i="26"/>
  <c r="AF221" i="26" s="1"/>
  <c r="AF235" i="26" s="1"/>
  <c r="AF259" i="26" s="1"/>
  <c r="AF293" i="26" s="1"/>
  <c r="AF381" i="26" s="1"/>
  <c r="AF409" i="26" s="1"/>
  <c r="AF449" i="26" s="1"/>
  <c r="AG169" i="26"/>
  <c r="AH165" i="26"/>
  <c r="AI35" i="26"/>
  <c r="AC296" i="26"/>
  <c r="AC261" i="26"/>
  <c r="AC260" i="26" s="1"/>
  <c r="AC286" i="26" s="1"/>
  <c r="AF223" i="26"/>
  <c r="AF222" i="26" s="1"/>
  <c r="AF200" i="26"/>
  <c r="AF239" i="26" s="1"/>
  <c r="AF263" i="26" s="1"/>
  <c r="AF297" i="26" s="1"/>
  <c r="AE191" i="26"/>
  <c r="AG155" i="26"/>
  <c r="AH25" i="26"/>
  <c r="AG187" i="26"/>
  <c r="AH53" i="26"/>
  <c r="AG190" i="26"/>
  <c r="AH56" i="26"/>
  <c r="AH77" i="26" s="1"/>
  <c r="AH112" i="26" s="1"/>
  <c r="AH134" i="26" s="1"/>
  <c r="AF182" i="26"/>
  <c r="AF181" i="26" s="1"/>
  <c r="AG59" i="26"/>
  <c r="AG82" i="26" s="1"/>
  <c r="AG94" i="26" s="1"/>
  <c r="AG117" i="26" s="1"/>
  <c r="AH38" i="26"/>
  <c r="AG163" i="26"/>
  <c r="AG213" i="26" s="1"/>
  <c r="AG251" i="26" s="1"/>
  <c r="AG272" i="26" s="1"/>
  <c r="AG307" i="26" s="1"/>
  <c r="AG75" i="26"/>
  <c r="AG110" i="26" s="1"/>
  <c r="AG132" i="26" s="1"/>
  <c r="AH33" i="26"/>
  <c r="AC304" i="26"/>
  <c r="AC268" i="26"/>
  <c r="AC267" i="26" s="1"/>
  <c r="AG154" i="26"/>
  <c r="AH24" i="26"/>
  <c r="AH161" i="26"/>
  <c r="AH73" i="26"/>
  <c r="AH108" i="26" s="1"/>
  <c r="AI31" i="26"/>
  <c r="AG162" i="26"/>
  <c r="AG74" i="26"/>
  <c r="AG109" i="26" s="1"/>
  <c r="AG131" i="26" s="1"/>
  <c r="AH32" i="26"/>
  <c r="AG77" i="26"/>
  <c r="AG112" i="26" s="1"/>
  <c r="AG134" i="26" s="1"/>
  <c r="AE305" i="26"/>
  <c r="AD469" i="26"/>
  <c r="AD423" i="26"/>
  <c r="AD392" i="26"/>
  <c r="AG153" i="26"/>
  <c r="AH23" i="26"/>
  <c r="AF300" i="26"/>
  <c r="AF198" i="26"/>
  <c r="AF146" i="26"/>
  <c r="AF145" i="26" s="1"/>
  <c r="AF105" i="26"/>
  <c r="AF69" i="26"/>
  <c r="AF68" i="26" s="1"/>
  <c r="AF308" i="26"/>
  <c r="AF414" i="26"/>
  <c r="AF386" i="26"/>
  <c r="AG215" i="26"/>
  <c r="AG253" i="26" s="1"/>
  <c r="AG274" i="26" s="1"/>
  <c r="AG309" i="26" s="1"/>
  <c r="AE415" i="26"/>
  <c r="AE387" i="26"/>
  <c r="AF203" i="26"/>
  <c r="AF241" i="26" s="1"/>
  <c r="AF264" i="26" s="1"/>
  <c r="AF298" i="26" s="1"/>
  <c r="AG186" i="26"/>
  <c r="AG211" i="26" s="1"/>
  <c r="AG249" i="26" s="1"/>
  <c r="AH52" i="26"/>
  <c r="AF210" i="26"/>
  <c r="AF228" i="26"/>
  <c r="AF227" i="26" s="1"/>
  <c r="AF248" i="26" s="1"/>
  <c r="AF208" i="26"/>
  <c r="AF157" i="26"/>
  <c r="AF156" i="26" s="1"/>
  <c r="AF307" i="26"/>
  <c r="AH172" i="26"/>
  <c r="AH63" i="26"/>
  <c r="AI42" i="26"/>
  <c r="AG188" i="26"/>
  <c r="AH54" i="26"/>
  <c r="AF212" i="26"/>
  <c r="AF250" i="26" s="1"/>
  <c r="AF271" i="26" s="1"/>
  <c r="AF306" i="26" s="1"/>
  <c r="AG178" i="26"/>
  <c r="AG171" i="26" s="1"/>
  <c r="AG170" i="26" s="1"/>
  <c r="AG191" i="26" s="1"/>
  <c r="AH44" i="26"/>
  <c r="AG65" i="26"/>
  <c r="AG100" i="26" s="1"/>
  <c r="AG123" i="26" s="1"/>
  <c r="AG179" i="26"/>
  <c r="AH45" i="26"/>
  <c r="AG66" i="26"/>
  <c r="AG101" i="26" s="1"/>
  <c r="AG124" i="26" s="1"/>
  <c r="AG180" i="26"/>
  <c r="AH46" i="26"/>
  <c r="AG67" i="26"/>
  <c r="AG102" i="26" s="1"/>
  <c r="AG125" i="26" s="1"/>
  <c r="AE472" i="26"/>
  <c r="AE426" i="26"/>
  <c r="AE395" i="26"/>
  <c r="AG194" i="26"/>
  <c r="AG220" i="26" s="1"/>
  <c r="AG234" i="26" s="1"/>
  <c r="AG258" i="26" s="1"/>
  <c r="AG292" i="26" s="1"/>
  <c r="AG380" i="26" s="1"/>
  <c r="AG408" i="26" s="1"/>
  <c r="AG448" i="26" s="1"/>
  <c r="AH168" i="26"/>
  <c r="AG63" i="26"/>
  <c r="AG189" i="26"/>
  <c r="AH55" i="26"/>
  <c r="Z441" i="26"/>
  <c r="Y442" i="26"/>
  <c r="AG159" i="26"/>
  <c r="AG71" i="26"/>
  <c r="AG106" i="26" s="1"/>
  <c r="AG130" i="26" s="1"/>
  <c r="AH29" i="26"/>
  <c r="AD269" i="26"/>
  <c r="AD245" i="26"/>
  <c r="AD244" i="26" s="1"/>
  <c r="AF170" i="26"/>
  <c r="AF191" i="26" s="1"/>
  <c r="AB412" i="26"/>
  <c r="AB411" i="26" s="1"/>
  <c r="AB410" i="26" s="1"/>
  <c r="AB440" i="26" s="1"/>
  <c r="AB384" i="26"/>
  <c r="AB383" i="26" s="1"/>
  <c r="AB382" i="26" s="1"/>
  <c r="AB404" i="26" s="1"/>
  <c r="AB295" i="26"/>
  <c r="AB294" i="26" s="1"/>
  <c r="AB321" i="26" s="1"/>
  <c r="D450" i="26"/>
  <c r="C450" i="26"/>
  <c r="AD216" i="26"/>
  <c r="AF60" i="26"/>
  <c r="AF83" i="26" s="1"/>
  <c r="AF95" i="26" s="1"/>
  <c r="AF118" i="26" s="1"/>
  <c r="AG39" i="26"/>
  <c r="AG185" i="26"/>
  <c r="AG229" i="26" s="1"/>
  <c r="AH51" i="26"/>
  <c r="AG89" i="26"/>
  <c r="AF106" i="26"/>
  <c r="AF130" i="26" s="1"/>
  <c r="AE471" i="26"/>
  <c r="AE425" i="26"/>
  <c r="AE394" i="26"/>
  <c r="AG184" i="26"/>
  <c r="AH50" i="26"/>
  <c r="AE414" i="26"/>
  <c r="AE386" i="26"/>
  <c r="AD472" i="26"/>
  <c r="AD426" i="26"/>
  <c r="AD395" i="26"/>
  <c r="AD262" i="26"/>
  <c r="AD237" i="26"/>
  <c r="AD236" i="26" s="1"/>
  <c r="AD254" i="26" s="1"/>
  <c r="AH174" i="26"/>
  <c r="AH224" i="26" s="1"/>
  <c r="AH86" i="26"/>
  <c r="AI43" i="26"/>
  <c r="AE238" i="26"/>
  <c r="AE197" i="26"/>
  <c r="AE196" i="26" s="1"/>
  <c r="AG149" i="26"/>
  <c r="AG85" i="26"/>
  <c r="AG84" i="26" s="1"/>
  <c r="AH22" i="26"/>
  <c r="AE207" i="26"/>
  <c r="AE206" i="26" s="1"/>
  <c r="AE246" i="26"/>
  <c r="AF62" i="26"/>
  <c r="AF61" i="26" s="1"/>
  <c r="AF78" i="26" s="1"/>
  <c r="AE104" i="26"/>
  <c r="AE103" i="26" s="1"/>
  <c r="AE113" i="26" s="1"/>
  <c r="AE129" i="26"/>
  <c r="AE128" i="26" s="1"/>
  <c r="AE127" i="26" s="1"/>
  <c r="AE137" i="26" s="1"/>
  <c r="AF247" i="26"/>
  <c r="AF270" i="26" s="1"/>
  <c r="AF305" i="26" s="1"/>
  <c r="AG183" i="26"/>
  <c r="AG182" i="26" s="1"/>
  <c r="AG181" i="26" s="1"/>
  <c r="AG48" i="26"/>
  <c r="AG47" i="26" s="1"/>
  <c r="AH49" i="26"/>
  <c r="AK462" i="26"/>
  <c r="AK450" i="26" s="1"/>
  <c r="AL463" i="26"/>
  <c r="AE413" i="26"/>
  <c r="AE385" i="26"/>
  <c r="AC254" i="26"/>
  <c r="AF90" i="26"/>
  <c r="AF97" i="26"/>
  <c r="AF96" i="26" s="1"/>
  <c r="AF121" i="26"/>
  <c r="AF120" i="26" s="1"/>
  <c r="AF119" i="26" s="1"/>
  <c r="AF414" i="25"/>
  <c r="AF386" i="25"/>
  <c r="AF471" i="25"/>
  <c r="AF425" i="25"/>
  <c r="AF394" i="25"/>
  <c r="AF308" i="25"/>
  <c r="AF415" i="25"/>
  <c r="AF387" i="25"/>
  <c r="AH159" i="25"/>
  <c r="AI29" i="25"/>
  <c r="AE216" i="25"/>
  <c r="AH190" i="25"/>
  <c r="AH215" i="25" s="1"/>
  <c r="AH253" i="25" s="1"/>
  <c r="AH274" i="25" s="1"/>
  <c r="AH309" i="25" s="1"/>
  <c r="AI56" i="25"/>
  <c r="AH77" i="25"/>
  <c r="AH112" i="25" s="1"/>
  <c r="AH134" i="25" s="1"/>
  <c r="AH88" i="25"/>
  <c r="AH160" i="25"/>
  <c r="AI30" i="25"/>
  <c r="AF194" i="25"/>
  <c r="AF220" i="25" s="1"/>
  <c r="AF234" i="25" s="1"/>
  <c r="AF258" i="25" s="1"/>
  <c r="AF292" i="25" s="1"/>
  <c r="AF380" i="25" s="1"/>
  <c r="AF408" i="25" s="1"/>
  <c r="AF448" i="25" s="1"/>
  <c r="AG168" i="25"/>
  <c r="AH147" i="25"/>
  <c r="AI21" i="25"/>
  <c r="AH164" i="25"/>
  <c r="AI34" i="25"/>
  <c r="AH154" i="25"/>
  <c r="AI24" i="25"/>
  <c r="AI154" i="25" s="1"/>
  <c r="Z441" i="25"/>
  <c r="Y442" i="25"/>
  <c r="AG187" i="25"/>
  <c r="AH53" i="25"/>
  <c r="AH183" i="25"/>
  <c r="AI49" i="25"/>
  <c r="AG172" i="25"/>
  <c r="AG63" i="25"/>
  <c r="AH42" i="25"/>
  <c r="AF60" i="25"/>
  <c r="AF83" i="25" s="1"/>
  <c r="AF95" i="25" s="1"/>
  <c r="AF118" i="25" s="1"/>
  <c r="AG39" i="25"/>
  <c r="C450" i="25"/>
  <c r="D450" i="25"/>
  <c r="AE262" i="25"/>
  <c r="AE237" i="25"/>
  <c r="AE236" i="25" s="1"/>
  <c r="AG473" i="25"/>
  <c r="AG427" i="25"/>
  <c r="AG396" i="25"/>
  <c r="AG228" i="25"/>
  <c r="AG178" i="25"/>
  <c r="AG65" i="25"/>
  <c r="AG100" i="25" s="1"/>
  <c r="AG123" i="25" s="1"/>
  <c r="AH44" i="25"/>
  <c r="AE472" i="25"/>
  <c r="AE426" i="25"/>
  <c r="AE395" i="25"/>
  <c r="AF98" i="25"/>
  <c r="AF62" i="25"/>
  <c r="AF61" i="25" s="1"/>
  <c r="AF78" i="25" s="1"/>
  <c r="AB321" i="25"/>
  <c r="AH162" i="25"/>
  <c r="AH74" i="25"/>
  <c r="AH109" i="25" s="1"/>
  <c r="AH131" i="25" s="1"/>
  <c r="AI32" i="25"/>
  <c r="AG198" i="25"/>
  <c r="AG180" i="25"/>
  <c r="AG67" i="25"/>
  <c r="AG102" i="25" s="1"/>
  <c r="AG125" i="25" s="1"/>
  <c r="AH46" i="25"/>
  <c r="AH186" i="25"/>
  <c r="AI52" i="25"/>
  <c r="AI186" i="25" s="1"/>
  <c r="AG185" i="25"/>
  <c r="AG229" i="25" s="1"/>
  <c r="AG89" i="25"/>
  <c r="AH51" i="25"/>
  <c r="AH72" i="25" s="1"/>
  <c r="AH107" i="25" s="1"/>
  <c r="AD469" i="25"/>
  <c r="AD423" i="25"/>
  <c r="AD392" i="25"/>
  <c r="AF191" i="25"/>
  <c r="AG149" i="25"/>
  <c r="AG85" i="25"/>
  <c r="AG84" i="25" s="1"/>
  <c r="AG90" i="25" s="1"/>
  <c r="AH22" i="25"/>
  <c r="AH20" i="25" s="1"/>
  <c r="AH19" i="25" s="1"/>
  <c r="AH36" i="25" s="1"/>
  <c r="AG64" i="25"/>
  <c r="AG99" i="25" s="1"/>
  <c r="AG122" i="25" s="1"/>
  <c r="AG188" i="25"/>
  <c r="AH54" i="25"/>
  <c r="AF470" i="25"/>
  <c r="AF424" i="25"/>
  <c r="AF393" i="25"/>
  <c r="AK462" i="25"/>
  <c r="AK450" i="25" s="1"/>
  <c r="AL463" i="25"/>
  <c r="AB404" i="25"/>
  <c r="AG87" i="25"/>
  <c r="AG153" i="25"/>
  <c r="AH23" i="25"/>
  <c r="AD304" i="25"/>
  <c r="AD268" i="25"/>
  <c r="AD267" i="25" s="1"/>
  <c r="AF90" i="25"/>
  <c r="AG189" i="25"/>
  <c r="AG214" i="25" s="1"/>
  <c r="AG252" i="25" s="1"/>
  <c r="AG273" i="25" s="1"/>
  <c r="AH55" i="25"/>
  <c r="AH76" i="25" s="1"/>
  <c r="AH111" i="25" s="1"/>
  <c r="AH133" i="25" s="1"/>
  <c r="AB440" i="25"/>
  <c r="AG212" i="25"/>
  <c r="AG250" i="25" s="1"/>
  <c r="AG271" i="25" s="1"/>
  <c r="AG306" i="25" s="1"/>
  <c r="AF157" i="25"/>
  <c r="AF156" i="25" s="1"/>
  <c r="AH163" i="25"/>
  <c r="AH75" i="25"/>
  <c r="AH110" i="25" s="1"/>
  <c r="AH132" i="25" s="1"/>
  <c r="AI33" i="25"/>
  <c r="AG105" i="25"/>
  <c r="AG184" i="25"/>
  <c r="AG209" i="25" s="1"/>
  <c r="AH50" i="25"/>
  <c r="AH71" i="25" s="1"/>
  <c r="AH106" i="25" s="1"/>
  <c r="AH130" i="25" s="1"/>
  <c r="AF129" i="25"/>
  <c r="AD261" i="25"/>
  <c r="AD260" i="25" s="1"/>
  <c r="AD286" i="25" s="1"/>
  <c r="AD296" i="25"/>
  <c r="AG40" i="25"/>
  <c r="AH41" i="25"/>
  <c r="AF223" i="25"/>
  <c r="AF222" i="25" s="1"/>
  <c r="AF230" i="25" s="1"/>
  <c r="AF200" i="25"/>
  <c r="AF239" i="25" s="1"/>
  <c r="AF263" i="25" s="1"/>
  <c r="AF297" i="25" s="1"/>
  <c r="AE469" i="25"/>
  <c r="AE423" i="25"/>
  <c r="AE392" i="25"/>
  <c r="AC468" i="25"/>
  <c r="AC467" i="25" s="1"/>
  <c r="AC485" i="25" s="1"/>
  <c r="AC422" i="25"/>
  <c r="AC421" i="25" s="1"/>
  <c r="AC420" i="25" s="1"/>
  <c r="AC391" i="25"/>
  <c r="AC390" i="25" s="1"/>
  <c r="AC389" i="25" s="1"/>
  <c r="AC303" i="25"/>
  <c r="AC302" i="25" s="1"/>
  <c r="AG179" i="25"/>
  <c r="AG204" i="25" s="1"/>
  <c r="AG242" i="25" s="1"/>
  <c r="AG265" i="25" s="1"/>
  <c r="AG299" i="25" s="1"/>
  <c r="AG66" i="25"/>
  <c r="AG101" i="25" s="1"/>
  <c r="AG124" i="25" s="1"/>
  <c r="AH45" i="25"/>
  <c r="AF246" i="25"/>
  <c r="AF207" i="25"/>
  <c r="AF206" i="25" s="1"/>
  <c r="AG75" i="25"/>
  <c r="AG110" i="25" s="1"/>
  <c r="AG132" i="25" s="1"/>
  <c r="AH158" i="25"/>
  <c r="AH70" i="25"/>
  <c r="AI28" i="25"/>
  <c r="AE78" i="25"/>
  <c r="AD254" i="25"/>
  <c r="AH155" i="25"/>
  <c r="AI25" i="25"/>
  <c r="AI155" i="25" s="1"/>
  <c r="AF106" i="25"/>
  <c r="AF130" i="25" s="1"/>
  <c r="AF305" i="25" s="1"/>
  <c r="AF473" i="25"/>
  <c r="AF427" i="25"/>
  <c r="AF396" i="25"/>
  <c r="AF146" i="25"/>
  <c r="AF145" i="25" s="1"/>
  <c r="AF166" i="25" s="1"/>
  <c r="AF195" i="25"/>
  <c r="AF221" i="25" s="1"/>
  <c r="AF235" i="25" s="1"/>
  <c r="AF259" i="25" s="1"/>
  <c r="AF293" i="25" s="1"/>
  <c r="AF381" i="25" s="1"/>
  <c r="AF409" i="25" s="1"/>
  <c r="AF449" i="25" s="1"/>
  <c r="AG169" i="25"/>
  <c r="AG213" i="25"/>
  <c r="AG251" i="25" s="1"/>
  <c r="AG272" i="25" s="1"/>
  <c r="AG307" i="25" s="1"/>
  <c r="AE385" i="25"/>
  <c r="AE413" i="25"/>
  <c r="AE121" i="25"/>
  <c r="AE120" i="25" s="1"/>
  <c r="AE119" i="25" s="1"/>
  <c r="AE137" i="25" s="1"/>
  <c r="AE97" i="25"/>
  <c r="AE96" i="25" s="1"/>
  <c r="AE113" i="25" s="1"/>
  <c r="AG205" i="25"/>
  <c r="AG243" i="25" s="1"/>
  <c r="AG266" i="25" s="1"/>
  <c r="AG300" i="25" s="1"/>
  <c r="AG161" i="25"/>
  <c r="AG211" i="25" s="1"/>
  <c r="AG249" i="25" s="1"/>
  <c r="AG73" i="25"/>
  <c r="AG108" i="25" s="1"/>
  <c r="AH31" i="25"/>
  <c r="AH27" i="25" s="1"/>
  <c r="AH26" i="25" s="1"/>
  <c r="AE269" i="25"/>
  <c r="AE245" i="25"/>
  <c r="AE244" i="25" s="1"/>
  <c r="AC296" i="25"/>
  <c r="AC261" i="25"/>
  <c r="AC260" i="25" s="1"/>
  <c r="AC286" i="25" s="1"/>
  <c r="AF59" i="25"/>
  <c r="AF82" i="25" s="1"/>
  <c r="AF94" i="25" s="1"/>
  <c r="AF117" i="25" s="1"/>
  <c r="AG38" i="25"/>
  <c r="AF198" i="25"/>
  <c r="AE166" i="25"/>
  <c r="AG208" i="25"/>
  <c r="AG157" i="25"/>
  <c r="AG156" i="25" s="1"/>
  <c r="AG48" i="25"/>
  <c r="AG47" i="25" s="1"/>
  <c r="AG98" i="24"/>
  <c r="AE128" i="24"/>
  <c r="AE127" i="24" s="1"/>
  <c r="AH163" i="24"/>
  <c r="AH213" i="24" s="1"/>
  <c r="AH251" i="24" s="1"/>
  <c r="AH272" i="24" s="1"/>
  <c r="AH75" i="24"/>
  <c r="AH110" i="24" s="1"/>
  <c r="AH132" i="24" s="1"/>
  <c r="AI33" i="24"/>
  <c r="AF473" i="24"/>
  <c r="AF427" i="24"/>
  <c r="AF396" i="24"/>
  <c r="AD304" i="24"/>
  <c r="AD268" i="24"/>
  <c r="AD267" i="24" s="1"/>
  <c r="AF210" i="24"/>
  <c r="AG215" i="24"/>
  <c r="AG253" i="24" s="1"/>
  <c r="AG274" i="24" s="1"/>
  <c r="AG178" i="24"/>
  <c r="AH44" i="24"/>
  <c r="AG65" i="24"/>
  <c r="AG100" i="24" s="1"/>
  <c r="AG123" i="24" s="1"/>
  <c r="AB321" i="24"/>
  <c r="AG171" i="24"/>
  <c r="AE469" i="24"/>
  <c r="AE423" i="24"/>
  <c r="AE392" i="24"/>
  <c r="AH147" i="24"/>
  <c r="AI21" i="24"/>
  <c r="AF470" i="24"/>
  <c r="AF424" i="24"/>
  <c r="AF393" i="24"/>
  <c r="AH162" i="24"/>
  <c r="AH212" i="24" s="1"/>
  <c r="AH250" i="24" s="1"/>
  <c r="AH271" i="24" s="1"/>
  <c r="AH306" i="24" s="1"/>
  <c r="AH74" i="24"/>
  <c r="AH109" i="24" s="1"/>
  <c r="AH131" i="24" s="1"/>
  <c r="AI32" i="24"/>
  <c r="AF227" i="24"/>
  <c r="AF248" i="24" s="1"/>
  <c r="AH158" i="24"/>
  <c r="AH70" i="24"/>
  <c r="AI28" i="24"/>
  <c r="AH160" i="24"/>
  <c r="AH72" i="24"/>
  <c r="AH107" i="24" s="1"/>
  <c r="AH88" i="24"/>
  <c r="AI30" i="24"/>
  <c r="AK462" i="24"/>
  <c r="AK450" i="24" s="1"/>
  <c r="AL463" i="24"/>
  <c r="AG36" i="24"/>
  <c r="AG155" i="24"/>
  <c r="AH25" i="24"/>
  <c r="AG189" i="24"/>
  <c r="AG214" i="24" s="1"/>
  <c r="AG252" i="24" s="1"/>
  <c r="AG273" i="24" s="1"/>
  <c r="AH55" i="24"/>
  <c r="AF40" i="24"/>
  <c r="AF57" i="24" s="1"/>
  <c r="AG41" i="24"/>
  <c r="AG307" i="24"/>
  <c r="AI38" i="24"/>
  <c r="AI59" i="24" s="1"/>
  <c r="AI82" i="24" s="1"/>
  <c r="AI94" i="24" s="1"/>
  <c r="AI117" i="24" s="1"/>
  <c r="AH59" i="24"/>
  <c r="AH82" i="24" s="1"/>
  <c r="AH94" i="24" s="1"/>
  <c r="AH117" i="24" s="1"/>
  <c r="AG180" i="24"/>
  <c r="AG67" i="24"/>
  <c r="AG102" i="24" s="1"/>
  <c r="AG125" i="24" s="1"/>
  <c r="AH46" i="24"/>
  <c r="AG184" i="24"/>
  <c r="AH50" i="24"/>
  <c r="AG48" i="24"/>
  <c r="AG47" i="24" s="1"/>
  <c r="AD296" i="24"/>
  <c r="AD261" i="24"/>
  <c r="AD260" i="24" s="1"/>
  <c r="AD286" i="24" s="1"/>
  <c r="AB440" i="24"/>
  <c r="AG87" i="24"/>
  <c r="AG185" i="24"/>
  <c r="AG229" i="24" s="1"/>
  <c r="AG89" i="24"/>
  <c r="AH51" i="24"/>
  <c r="AG198" i="24"/>
  <c r="AF415" i="24"/>
  <c r="AF387" i="24"/>
  <c r="AE413" i="24"/>
  <c r="AE385" i="24"/>
  <c r="AG470" i="24"/>
  <c r="AG424" i="24"/>
  <c r="AG393" i="24"/>
  <c r="AG149" i="24"/>
  <c r="AG85" i="24"/>
  <c r="AG84" i="24" s="1"/>
  <c r="AG90" i="24" s="1"/>
  <c r="AH22" i="24"/>
  <c r="AG190" i="24"/>
  <c r="AH56" i="24"/>
  <c r="AF182" i="24"/>
  <c r="AF181" i="24" s="1"/>
  <c r="AF191" i="24" s="1"/>
  <c r="AG161" i="24"/>
  <c r="AG73" i="24"/>
  <c r="AG108" i="24" s="1"/>
  <c r="AH31" i="24"/>
  <c r="AG69" i="24"/>
  <c r="AG105" i="24"/>
  <c r="AF61" i="24"/>
  <c r="AG228" i="24"/>
  <c r="AG227" i="24" s="1"/>
  <c r="AG248" i="24" s="1"/>
  <c r="AG210" i="24"/>
  <c r="AF195" i="24"/>
  <c r="AF221" i="24" s="1"/>
  <c r="AF235" i="24" s="1"/>
  <c r="AF259" i="24" s="1"/>
  <c r="AF293" i="24" s="1"/>
  <c r="AF381" i="24" s="1"/>
  <c r="AF409" i="24" s="1"/>
  <c r="AF449" i="24" s="1"/>
  <c r="AG169" i="24"/>
  <c r="AH159" i="24"/>
  <c r="AH71" i="24"/>
  <c r="AH106" i="24" s="1"/>
  <c r="AH130" i="24" s="1"/>
  <c r="AI29" i="24"/>
  <c r="AF90" i="24"/>
  <c r="AI183" i="24"/>
  <c r="AF194" i="24"/>
  <c r="AF220" i="24" s="1"/>
  <c r="AF234" i="24" s="1"/>
  <c r="AF258" i="24" s="1"/>
  <c r="AF292" i="24" s="1"/>
  <c r="AF380" i="24" s="1"/>
  <c r="AF408" i="24" s="1"/>
  <c r="AF448" i="24" s="1"/>
  <c r="AG168" i="24"/>
  <c r="AG208" i="24"/>
  <c r="AG157" i="24"/>
  <c r="AG156" i="24" s="1"/>
  <c r="AE269" i="24"/>
  <c r="AE245" i="24"/>
  <c r="AE244" i="24" s="1"/>
  <c r="AF97" i="24"/>
  <c r="AF96" i="24" s="1"/>
  <c r="AF121" i="24"/>
  <c r="AF120" i="24" s="1"/>
  <c r="AF119" i="24" s="1"/>
  <c r="AC412" i="24"/>
  <c r="AC411" i="24" s="1"/>
  <c r="AC410" i="24" s="1"/>
  <c r="AC440" i="24" s="1"/>
  <c r="AC384" i="24"/>
  <c r="AC383" i="24" s="1"/>
  <c r="AC382" i="24" s="1"/>
  <c r="AC404" i="24" s="1"/>
  <c r="AC295" i="24"/>
  <c r="AC294" i="24" s="1"/>
  <c r="AC321" i="24" s="1"/>
  <c r="AC468" i="24"/>
  <c r="AC467" i="24" s="1"/>
  <c r="AC485" i="24" s="1"/>
  <c r="AC422" i="24"/>
  <c r="AC421" i="24" s="1"/>
  <c r="AC420" i="24" s="1"/>
  <c r="AC391" i="24"/>
  <c r="AC390" i="24" s="1"/>
  <c r="AC389" i="24" s="1"/>
  <c r="AC303" i="24"/>
  <c r="AC302" i="24" s="1"/>
  <c r="AG106" i="24"/>
  <c r="AG130" i="24" s="1"/>
  <c r="AF246" i="24"/>
  <c r="AF223" i="24"/>
  <c r="AF222" i="24" s="1"/>
  <c r="AF230" i="24" s="1"/>
  <c r="AF200" i="24"/>
  <c r="AF239" i="24" s="1"/>
  <c r="AF263" i="24" s="1"/>
  <c r="AF297" i="24" s="1"/>
  <c r="AF69" i="24"/>
  <c r="AF68" i="24" s="1"/>
  <c r="AE166" i="24"/>
  <c r="AF211" i="24"/>
  <c r="AF249" i="24" s="1"/>
  <c r="AF60" i="24"/>
  <c r="AF83" i="24" s="1"/>
  <c r="AF95" i="24" s="1"/>
  <c r="AF118" i="24" s="1"/>
  <c r="AG39" i="24"/>
  <c r="AE137" i="24"/>
  <c r="AF247" i="24"/>
  <c r="AF270" i="24" s="1"/>
  <c r="AF305" i="24" s="1"/>
  <c r="AH164" i="24"/>
  <c r="AH76" i="24"/>
  <c r="AH111" i="24" s="1"/>
  <c r="AH133" i="24" s="1"/>
  <c r="AI34" i="24"/>
  <c r="Z441" i="24"/>
  <c r="Y442" i="24"/>
  <c r="AG209" i="24"/>
  <c r="AG247" i="24" s="1"/>
  <c r="AG270" i="24" s="1"/>
  <c r="AG305" i="24" s="1"/>
  <c r="AG186" i="24"/>
  <c r="AH52" i="24"/>
  <c r="AE197" i="24"/>
  <c r="AE196" i="24" s="1"/>
  <c r="AE216" i="24" s="1"/>
  <c r="AF129" i="24"/>
  <c r="AF128" i="24" s="1"/>
  <c r="AF127" i="24" s="1"/>
  <c r="AF104" i="24"/>
  <c r="AF103" i="24" s="1"/>
  <c r="AH154" i="24"/>
  <c r="AH204" i="24" s="1"/>
  <c r="AH242" i="24" s="1"/>
  <c r="AH265" i="24" s="1"/>
  <c r="AH299" i="24" s="1"/>
  <c r="AI24" i="24"/>
  <c r="AI154" i="24" s="1"/>
  <c r="AH165" i="24"/>
  <c r="AI35" i="24"/>
  <c r="AH77" i="24"/>
  <c r="AH112" i="24" s="1"/>
  <c r="AH134" i="24" s="1"/>
  <c r="AF146" i="24"/>
  <c r="AF145" i="24" s="1"/>
  <c r="AF166" i="24" s="1"/>
  <c r="D450" i="24"/>
  <c r="C450" i="24"/>
  <c r="AE472" i="24"/>
  <c r="AE426" i="24"/>
  <c r="AE395" i="24"/>
  <c r="AH172" i="24"/>
  <c r="AH63" i="24"/>
  <c r="AI42" i="24"/>
  <c r="AI179" i="24"/>
  <c r="AI66" i="24"/>
  <c r="AI101" i="24" s="1"/>
  <c r="AI124" i="24" s="1"/>
  <c r="AE104" i="24"/>
  <c r="AE103" i="24" s="1"/>
  <c r="AE113" i="24" s="1"/>
  <c r="AF308" i="24"/>
  <c r="AG153" i="24"/>
  <c r="AG203" i="24" s="1"/>
  <c r="AG241" i="24" s="1"/>
  <c r="AG264" i="24" s="1"/>
  <c r="AG298" i="24" s="1"/>
  <c r="AH23" i="24"/>
  <c r="AE262" i="24"/>
  <c r="AE237" i="24"/>
  <c r="AE236" i="24" s="1"/>
  <c r="AE254" i="24" s="1"/>
  <c r="AH174" i="24"/>
  <c r="AH224" i="24" s="1"/>
  <c r="AH86" i="24"/>
  <c r="AH64" i="24"/>
  <c r="AH99" i="24" s="1"/>
  <c r="AH122" i="24" s="1"/>
  <c r="AI43" i="24"/>
  <c r="AG299" i="24"/>
  <c r="AG77" i="24"/>
  <c r="AG112" i="24" s="1"/>
  <c r="AG134" i="24" s="1"/>
  <c r="AF238" i="24"/>
  <c r="AF197" i="24"/>
  <c r="AF196" i="24" s="1"/>
  <c r="AD216" i="24"/>
  <c r="R17" i="36"/>
  <c r="R10" i="36"/>
  <c r="X27" i="43"/>
  <c r="X26" i="43" s="1"/>
  <c r="R19" i="36"/>
  <c r="Q58" i="36"/>
  <c r="R16" i="36"/>
  <c r="Q55" i="36"/>
  <c r="X48" i="43"/>
  <c r="X47" i="43" s="1"/>
  <c r="W396" i="43"/>
  <c r="X203" i="43"/>
  <c r="X241" i="43" s="1"/>
  <c r="X264" i="43" s="1"/>
  <c r="X298" i="43" s="1"/>
  <c r="X204" i="43"/>
  <c r="X242" i="43" s="1"/>
  <c r="X265" i="43" s="1"/>
  <c r="X299" i="43" s="1"/>
  <c r="X414" i="43" s="1"/>
  <c r="V425" i="43"/>
  <c r="V394" i="43"/>
  <c r="U99" i="43"/>
  <c r="U62" i="43"/>
  <c r="U61" i="43" s="1"/>
  <c r="U78" i="43" s="1"/>
  <c r="V149" i="43"/>
  <c r="V200" i="43" s="1"/>
  <c r="V85" i="43"/>
  <c r="V84" i="43" s="1"/>
  <c r="V90" i="43" s="1"/>
  <c r="V64" i="43"/>
  <c r="W22" i="43"/>
  <c r="V20" i="43"/>
  <c r="V19" i="43" s="1"/>
  <c r="V36" i="43" s="1"/>
  <c r="T122" i="43"/>
  <c r="T120" i="43" s="1"/>
  <c r="T119" i="43" s="1"/>
  <c r="T137" i="43" s="1"/>
  <c r="T97" i="43"/>
  <c r="T96" i="43" s="1"/>
  <c r="T113" i="43" s="1"/>
  <c r="Y158" i="43"/>
  <c r="Y70" i="43"/>
  <c r="Z28" i="43"/>
  <c r="W69" i="43"/>
  <c r="W68" i="43" s="1"/>
  <c r="Y154" i="43"/>
  <c r="Z24" i="43"/>
  <c r="X105" i="43"/>
  <c r="W104" i="43"/>
  <c r="W103" i="43" s="1"/>
  <c r="W129" i="43"/>
  <c r="W128" i="43" s="1"/>
  <c r="W127" i="43" s="1"/>
  <c r="Y161" i="43"/>
  <c r="Y211" i="43" s="1"/>
  <c r="Y249" i="43" s="1"/>
  <c r="Y73" i="43"/>
  <c r="Y108" i="43" s="1"/>
  <c r="Z31" i="43"/>
  <c r="T296" i="43"/>
  <c r="Y162" i="43"/>
  <c r="Z32" i="43"/>
  <c r="V472" i="43"/>
  <c r="V426" i="43"/>
  <c r="V395" i="43"/>
  <c r="V121" i="43"/>
  <c r="Y174" i="43"/>
  <c r="Y86" i="43"/>
  <c r="Z43" i="43"/>
  <c r="X208" i="43"/>
  <c r="V269" i="43"/>
  <c r="W470" i="43"/>
  <c r="W424" i="43"/>
  <c r="W393" i="43"/>
  <c r="Y60" i="43"/>
  <c r="Y83" i="43" s="1"/>
  <c r="Y95" i="43" s="1"/>
  <c r="Y118" i="43" s="1"/>
  <c r="Z39" i="43"/>
  <c r="Y165" i="43"/>
  <c r="Y215" i="43" s="1"/>
  <c r="Y253" i="43" s="1"/>
  <c r="Y274" i="43" s="1"/>
  <c r="Y77" i="43"/>
  <c r="Y112" i="43" s="1"/>
  <c r="Y134" i="43" s="1"/>
  <c r="Z35" i="43"/>
  <c r="X147" i="43"/>
  <c r="S9" i="36" s="1"/>
  <c r="Y21" i="43"/>
  <c r="Y38" i="43"/>
  <c r="X59" i="43"/>
  <c r="X82" i="43" s="1"/>
  <c r="X94" i="43" s="1"/>
  <c r="X117" i="43" s="1"/>
  <c r="X172" i="43"/>
  <c r="S6" i="36" s="1"/>
  <c r="X63" i="43"/>
  <c r="Y42" i="43"/>
  <c r="X163" i="43"/>
  <c r="X213" i="43" s="1"/>
  <c r="X251" i="43" s="1"/>
  <c r="X272" i="43" s="1"/>
  <c r="X75" i="43"/>
  <c r="X110" i="43" s="1"/>
  <c r="X132" i="43" s="1"/>
  <c r="Y33" i="43"/>
  <c r="X189" i="43"/>
  <c r="X214" i="43" s="1"/>
  <c r="X252" i="43" s="1"/>
  <c r="X273" i="43" s="1"/>
  <c r="Y55" i="43"/>
  <c r="X76" i="43"/>
  <c r="X111" i="43" s="1"/>
  <c r="X133" i="43" s="1"/>
  <c r="W246" i="43"/>
  <c r="Y153" i="43"/>
  <c r="Z23" i="43"/>
  <c r="U262" i="43"/>
  <c r="W98" i="43"/>
  <c r="Y88" i="43"/>
  <c r="Z30" i="43"/>
  <c r="Z186" i="43"/>
  <c r="AA52" i="43"/>
  <c r="Z188" i="43"/>
  <c r="AA54" i="43"/>
  <c r="X309" i="43"/>
  <c r="W308" i="43"/>
  <c r="U304" i="43"/>
  <c r="Z50" i="43"/>
  <c r="W198" i="43"/>
  <c r="T468" i="43"/>
  <c r="T422" i="43"/>
  <c r="T391" i="43"/>
  <c r="Z180" i="43"/>
  <c r="AA46" i="43"/>
  <c r="X187" i="43"/>
  <c r="Y53" i="43"/>
  <c r="Y48" i="43" s="1"/>
  <c r="Y47" i="43" s="1"/>
  <c r="X155" i="43"/>
  <c r="X205" i="43" s="1"/>
  <c r="X243" i="43" s="1"/>
  <c r="X266" i="43" s="1"/>
  <c r="Y25" i="43"/>
  <c r="X67" i="43"/>
  <c r="X102" i="43" s="1"/>
  <c r="X125" i="43" s="1"/>
  <c r="W307" i="43"/>
  <c r="W414" i="43"/>
  <c r="W386" i="43"/>
  <c r="Z190" i="43"/>
  <c r="AA56" i="43"/>
  <c r="X89" i="43"/>
  <c r="X87" i="43" s="1"/>
  <c r="Y51" i="43"/>
  <c r="X71" i="43"/>
  <c r="X106" i="43" s="1"/>
  <c r="X130" i="43" s="1"/>
  <c r="Y29" i="43"/>
  <c r="S412" i="43"/>
  <c r="S384" i="43"/>
  <c r="Z164" i="43"/>
  <c r="AA34" i="43"/>
  <c r="V415" i="43"/>
  <c r="V387" i="43"/>
  <c r="W300" i="43"/>
  <c r="Y179" i="43"/>
  <c r="Y66" i="43"/>
  <c r="Y101" i="43" s="1"/>
  <c r="Y124" i="43" s="1"/>
  <c r="Z45" i="43"/>
  <c r="V238" i="43"/>
  <c r="Y183" i="43"/>
  <c r="Z49" i="43"/>
  <c r="X194" i="43"/>
  <c r="X220" i="43" s="1"/>
  <c r="X234" i="43" s="1"/>
  <c r="X258" i="43" s="1"/>
  <c r="X292" i="43" s="1"/>
  <c r="X380" i="43" s="1"/>
  <c r="X408" i="43" s="1"/>
  <c r="X448" i="43" s="1"/>
  <c r="Y168" i="43"/>
  <c r="W40" i="43"/>
  <c r="W57" i="43" s="1"/>
  <c r="X41" i="43"/>
  <c r="AB462" i="43"/>
  <c r="AB450" i="43" s="1"/>
  <c r="AC463" i="43"/>
  <c r="X195" i="43"/>
  <c r="X221" i="43" s="1"/>
  <c r="X235" i="43" s="1"/>
  <c r="X259" i="43" s="1"/>
  <c r="X293" i="43" s="1"/>
  <c r="X381" i="43" s="1"/>
  <c r="X409" i="43" s="1"/>
  <c r="X449" i="43" s="1"/>
  <c r="Y169" i="43"/>
  <c r="Y178" i="43"/>
  <c r="Z44" i="43"/>
  <c r="Y65" i="43"/>
  <c r="Y100" i="43" s="1"/>
  <c r="Y123" i="43" s="1"/>
  <c r="K24" i="41"/>
  <c r="K67" i="41"/>
  <c r="M23" i="41"/>
  <c r="M18" i="41"/>
  <c r="M22" i="41"/>
  <c r="M27" i="41"/>
  <c r="M21" i="41"/>
  <c r="K46" i="41"/>
  <c r="K27" i="41"/>
  <c r="M32" i="41"/>
  <c r="K40" i="41"/>
  <c r="M29" i="41"/>
  <c r="K18" i="41"/>
  <c r="M50" i="41"/>
  <c r="K32" i="41"/>
  <c r="K30" i="41"/>
  <c r="M42" i="41"/>
  <c r="M40" i="41"/>
  <c r="K45" i="41"/>
  <c r="K17" i="41"/>
  <c r="M37" i="41"/>
  <c r="M30" i="41"/>
  <c r="K42" i="41"/>
  <c r="K49" i="41"/>
  <c r="M49" i="41"/>
  <c r="M35" i="41"/>
  <c r="M41" i="41"/>
  <c r="M25" i="41"/>
  <c r="M44" i="41"/>
  <c r="K31" i="41"/>
  <c r="M31" i="41"/>
  <c r="M39" i="41"/>
  <c r="M45" i="41"/>
  <c r="K21" i="41"/>
  <c r="K25" i="41"/>
  <c r="K44" i="41"/>
  <c r="M36" i="41"/>
  <c r="M38" i="41"/>
  <c r="K43" i="41"/>
  <c r="M43" i="41"/>
  <c r="K38" i="41"/>
  <c r="K23" i="41"/>
  <c r="M51" i="41"/>
  <c r="K36" i="41"/>
  <c r="K37" i="41"/>
  <c r="K41" i="41"/>
  <c r="K35" i="41"/>
  <c r="K29" i="41"/>
  <c r="M46" i="41"/>
  <c r="K50" i="41"/>
  <c r="K22" i="41"/>
  <c r="M17" i="41"/>
  <c r="K39" i="41"/>
  <c r="K51" i="41"/>
  <c r="K28" i="41"/>
  <c r="K26" i="41"/>
  <c r="M26" i="41"/>
  <c r="M28" i="41"/>
  <c r="AH183" i="35" l="1"/>
  <c r="AH48" i="35"/>
  <c r="AH47" i="35" s="1"/>
  <c r="AI49" i="35"/>
  <c r="AH174" i="35"/>
  <c r="AH224" i="35" s="1"/>
  <c r="AH86" i="35"/>
  <c r="AH64" i="35"/>
  <c r="AH99" i="35" s="1"/>
  <c r="AH122" i="35" s="1"/>
  <c r="AI43" i="35"/>
  <c r="AG57" i="35"/>
  <c r="AF470" i="35"/>
  <c r="AF424" i="35"/>
  <c r="AF393" i="35"/>
  <c r="AH149" i="35"/>
  <c r="AH85" i="35"/>
  <c r="AH84" i="35" s="1"/>
  <c r="AI22" i="35"/>
  <c r="AL462" i="35"/>
  <c r="AL450" i="35" s="1"/>
  <c r="AM463" i="35"/>
  <c r="AG299" i="35"/>
  <c r="AH153" i="35"/>
  <c r="AI23" i="35"/>
  <c r="AI153" i="35" s="1"/>
  <c r="AG229" i="35"/>
  <c r="AG227" i="35" s="1"/>
  <c r="AG248" i="35" s="1"/>
  <c r="AG210" i="35"/>
  <c r="AD254" i="35"/>
  <c r="AG471" i="35"/>
  <c r="AG425" i="35"/>
  <c r="AG394" i="35"/>
  <c r="AI172" i="35"/>
  <c r="AI63" i="35"/>
  <c r="AH147" i="35"/>
  <c r="AH20" i="35"/>
  <c r="AH19" i="35" s="1"/>
  <c r="AH36" i="35" s="1"/>
  <c r="AI21" i="35"/>
  <c r="AG84" i="35"/>
  <c r="AG90" i="35" s="1"/>
  <c r="Z442" i="35"/>
  <c r="AA441" i="35"/>
  <c r="AF129" i="35"/>
  <c r="AF128" i="35" s="1"/>
  <c r="AF127" i="35" s="1"/>
  <c r="AF104" i="35"/>
  <c r="AF103" i="35" s="1"/>
  <c r="AF473" i="35"/>
  <c r="AF396" i="35"/>
  <c r="AF427" i="35"/>
  <c r="AF238" i="35"/>
  <c r="AF197" i="35"/>
  <c r="AF196" i="35" s="1"/>
  <c r="AH63" i="35"/>
  <c r="AG415" i="35"/>
  <c r="AG387" i="35"/>
  <c r="AH188" i="35"/>
  <c r="AI54" i="35"/>
  <c r="AI188" i="35" s="1"/>
  <c r="AG223" i="35"/>
  <c r="AG222" i="35" s="1"/>
  <c r="AG230" i="35" s="1"/>
  <c r="AG200" i="35"/>
  <c r="AG239" i="35" s="1"/>
  <c r="AG263" i="35" s="1"/>
  <c r="AG297" i="35" s="1"/>
  <c r="AF246" i="35"/>
  <c r="AF207" i="35"/>
  <c r="AF206" i="35" s="1"/>
  <c r="AH179" i="35"/>
  <c r="AI45" i="35"/>
  <c r="AH66" i="35"/>
  <c r="AH101" i="35" s="1"/>
  <c r="AH124" i="35" s="1"/>
  <c r="AI159" i="35"/>
  <c r="AH189" i="35"/>
  <c r="AH214" i="35" s="1"/>
  <c r="AH252" i="35" s="1"/>
  <c r="AH273" i="35" s="1"/>
  <c r="AI55" i="35"/>
  <c r="AH76" i="35"/>
  <c r="AH111" i="35" s="1"/>
  <c r="AH133" i="35" s="1"/>
  <c r="AE469" i="35"/>
  <c r="AE423" i="35"/>
  <c r="AE392" i="35"/>
  <c r="AG198" i="35"/>
  <c r="AG146" i="35"/>
  <c r="AG145" i="35" s="1"/>
  <c r="AG166" i="35" s="1"/>
  <c r="AF78" i="35"/>
  <c r="AD304" i="35"/>
  <c r="AD268" i="35"/>
  <c r="AD267" i="35" s="1"/>
  <c r="AH190" i="35"/>
  <c r="AI56" i="35"/>
  <c r="AI190" i="35" s="1"/>
  <c r="AF414" i="35"/>
  <c r="AF386" i="35"/>
  <c r="AG60" i="35"/>
  <c r="AG83" i="35" s="1"/>
  <c r="AG95" i="35" s="1"/>
  <c r="AG118" i="35" s="1"/>
  <c r="AH39" i="35"/>
  <c r="AG308" i="35"/>
  <c r="AG171" i="35"/>
  <c r="AG170" i="35" s="1"/>
  <c r="AG191" i="35" s="1"/>
  <c r="AG194" i="35"/>
  <c r="AG220" i="35" s="1"/>
  <c r="AG234" i="35" s="1"/>
  <c r="AG258" i="35" s="1"/>
  <c r="AG292" i="35" s="1"/>
  <c r="AG380" i="35" s="1"/>
  <c r="AG408" i="35" s="1"/>
  <c r="AG448" i="35" s="1"/>
  <c r="AH168" i="35"/>
  <c r="AE304" i="35"/>
  <c r="AE268" i="35"/>
  <c r="AE267" i="35" s="1"/>
  <c r="AF413" i="35"/>
  <c r="AF385" i="35"/>
  <c r="AH165" i="35"/>
  <c r="AH215" i="35" s="1"/>
  <c r="AH253" i="35" s="1"/>
  <c r="AH274" i="35" s="1"/>
  <c r="AH309" i="35" s="1"/>
  <c r="AH77" i="35"/>
  <c r="AH112" i="35" s="1"/>
  <c r="AH134" i="35" s="1"/>
  <c r="AI35" i="35"/>
  <c r="AI158" i="35"/>
  <c r="AI70" i="35"/>
  <c r="AI27" i="35"/>
  <c r="AI26" i="35" s="1"/>
  <c r="AF97" i="35"/>
  <c r="AF96" i="35" s="1"/>
  <c r="AF113" i="35" s="1"/>
  <c r="AF121" i="35"/>
  <c r="AF120" i="35" s="1"/>
  <c r="AF119" i="35" s="1"/>
  <c r="AF137" i="35" s="1"/>
  <c r="AG69" i="35"/>
  <c r="AG68" i="35" s="1"/>
  <c r="AH59" i="35"/>
  <c r="AH82" i="35" s="1"/>
  <c r="AH94" i="35" s="1"/>
  <c r="AH117" i="35" s="1"/>
  <c r="AI38" i="35"/>
  <c r="AI59" i="35" s="1"/>
  <c r="AI82" i="35" s="1"/>
  <c r="AI94" i="35" s="1"/>
  <c r="AI117" i="35" s="1"/>
  <c r="AC412" i="35"/>
  <c r="AC411" i="35" s="1"/>
  <c r="AC410" i="35" s="1"/>
  <c r="AC440" i="35" s="1"/>
  <c r="AC384" i="35"/>
  <c r="AC383" i="35" s="1"/>
  <c r="AC382" i="35" s="1"/>
  <c r="AC404" i="35" s="1"/>
  <c r="AC295" i="35"/>
  <c r="AC294" i="35" s="1"/>
  <c r="AC321" i="35" s="1"/>
  <c r="AG157" i="35"/>
  <c r="AG156" i="35" s="1"/>
  <c r="AE245" i="35"/>
  <c r="AE244" i="35" s="1"/>
  <c r="AI40" i="35"/>
  <c r="AG309" i="35"/>
  <c r="AH70" i="35"/>
  <c r="AH161" i="35"/>
  <c r="AH211" i="35" s="1"/>
  <c r="AH249" i="35" s="1"/>
  <c r="AH73" i="35"/>
  <c r="AH108" i="35" s="1"/>
  <c r="AI31" i="35"/>
  <c r="AI169" i="35"/>
  <c r="AI195" i="35" s="1"/>
  <c r="AI221" i="35" s="1"/>
  <c r="AI235" i="35" s="1"/>
  <c r="AI259" i="35" s="1"/>
  <c r="AI293" i="35" s="1"/>
  <c r="AH195" i="35"/>
  <c r="AH221" i="35" s="1"/>
  <c r="AH235" i="35" s="1"/>
  <c r="AH259" i="35" s="1"/>
  <c r="AH293" i="35" s="1"/>
  <c r="AH381" i="35" s="1"/>
  <c r="AH409" i="35" s="1"/>
  <c r="AH449" i="35" s="1"/>
  <c r="AH186" i="35"/>
  <c r="AI52" i="35"/>
  <c r="AI186" i="35" s="1"/>
  <c r="AH178" i="35"/>
  <c r="AH171" i="35" s="1"/>
  <c r="AH170" i="35" s="1"/>
  <c r="AI44" i="35"/>
  <c r="AH65" i="35"/>
  <c r="AH100" i="35" s="1"/>
  <c r="AH123" i="35" s="1"/>
  <c r="AG129" i="35"/>
  <c r="AF471" i="35"/>
  <c r="AF425" i="35"/>
  <c r="AF394" i="35"/>
  <c r="AG208" i="35"/>
  <c r="AE262" i="35"/>
  <c r="AE237" i="35"/>
  <c r="AE236" i="35" s="1"/>
  <c r="AE254" i="35" s="1"/>
  <c r="AH57" i="35"/>
  <c r="AH187" i="35"/>
  <c r="AH212" i="35" s="1"/>
  <c r="AH250" i="35" s="1"/>
  <c r="AH271" i="35" s="1"/>
  <c r="AH306" i="35" s="1"/>
  <c r="AI53" i="35"/>
  <c r="AH74" i="35"/>
  <c r="AH109" i="35" s="1"/>
  <c r="AH131" i="35" s="1"/>
  <c r="AH180" i="35"/>
  <c r="AH205" i="35" s="1"/>
  <c r="AH243" i="35" s="1"/>
  <c r="AH266" i="35" s="1"/>
  <c r="AH300" i="35" s="1"/>
  <c r="AH67" i="35"/>
  <c r="AH102" i="35" s="1"/>
  <c r="AH125" i="35" s="1"/>
  <c r="AI46" i="35"/>
  <c r="AF472" i="35"/>
  <c r="AF426" i="35"/>
  <c r="AF395" i="35"/>
  <c r="AI228" i="35"/>
  <c r="AH185" i="35"/>
  <c r="AH89" i="35"/>
  <c r="AH87" i="35" s="1"/>
  <c r="AI51" i="35"/>
  <c r="AH72" i="35"/>
  <c r="AH107" i="35" s="1"/>
  <c r="AF247" i="35"/>
  <c r="AF270" i="35" s="1"/>
  <c r="AF305" i="35" s="1"/>
  <c r="AG98" i="35"/>
  <c r="AG62" i="35"/>
  <c r="AG61" i="35" s="1"/>
  <c r="AG78" i="35" s="1"/>
  <c r="AH163" i="35"/>
  <c r="AH213" i="35" s="1"/>
  <c r="AH251" i="35" s="1"/>
  <c r="AH272" i="35" s="1"/>
  <c r="AH75" i="35"/>
  <c r="AH110" i="35" s="1"/>
  <c r="AH132" i="35" s="1"/>
  <c r="AI33" i="35"/>
  <c r="AH184" i="35"/>
  <c r="AH209" i="35" s="1"/>
  <c r="AI50" i="35"/>
  <c r="AI184" i="35" s="1"/>
  <c r="AH208" i="35"/>
  <c r="AG470" i="35"/>
  <c r="AG424" i="35"/>
  <c r="AG393" i="35"/>
  <c r="AH154" i="35"/>
  <c r="AH204" i="35" s="1"/>
  <c r="AH242" i="35" s="1"/>
  <c r="AH265" i="35" s="1"/>
  <c r="AH299" i="35" s="1"/>
  <c r="AI24" i="35"/>
  <c r="AI154" i="35" s="1"/>
  <c r="AD296" i="35"/>
  <c r="AD261" i="35"/>
  <c r="AD260" i="35" s="1"/>
  <c r="AD286" i="35" s="1"/>
  <c r="AG106" i="35"/>
  <c r="AG130" i="35" s="1"/>
  <c r="AH308" i="34"/>
  <c r="AG198" i="34"/>
  <c r="AG146" i="34"/>
  <c r="AG145" i="34" s="1"/>
  <c r="AM463" i="34"/>
  <c r="AL462" i="34"/>
  <c r="AL450" i="34" s="1"/>
  <c r="AF121" i="34"/>
  <c r="AF120" i="34" s="1"/>
  <c r="AF119" i="34" s="1"/>
  <c r="AF137" i="34" s="1"/>
  <c r="AF97" i="34"/>
  <c r="AF96" i="34" s="1"/>
  <c r="AF113" i="34" s="1"/>
  <c r="AI183" i="34"/>
  <c r="AI180" i="34"/>
  <c r="AI214" i="34"/>
  <c r="AI252" i="34" s="1"/>
  <c r="AI273" i="34" s="1"/>
  <c r="AC412" i="34"/>
  <c r="AC411" i="34" s="1"/>
  <c r="AC410" i="34" s="1"/>
  <c r="AC384" i="34"/>
  <c r="AC383" i="34" s="1"/>
  <c r="AC382" i="34" s="1"/>
  <c r="AC295" i="34"/>
  <c r="AC294" i="34" s="1"/>
  <c r="AG194" i="34"/>
  <c r="AG220" i="34" s="1"/>
  <c r="AG234" i="34" s="1"/>
  <c r="AG258" i="34" s="1"/>
  <c r="AG292" i="34" s="1"/>
  <c r="AG380" i="34" s="1"/>
  <c r="AG408" i="34" s="1"/>
  <c r="AG448" i="34" s="1"/>
  <c r="AH168" i="34"/>
  <c r="AG230" i="34"/>
  <c r="AH159" i="34"/>
  <c r="AH209" i="34" s="1"/>
  <c r="AH247" i="34" s="1"/>
  <c r="AH270" i="34" s="1"/>
  <c r="AH305" i="34" s="1"/>
  <c r="AH71" i="34"/>
  <c r="AH106" i="34" s="1"/>
  <c r="AH130" i="34" s="1"/>
  <c r="AI29" i="34"/>
  <c r="AF129" i="34"/>
  <c r="AF128" i="34" s="1"/>
  <c r="AF127" i="34" s="1"/>
  <c r="AF104" i="34"/>
  <c r="AF103" i="34" s="1"/>
  <c r="AH228" i="34"/>
  <c r="AH227" i="34" s="1"/>
  <c r="AH248" i="34" s="1"/>
  <c r="AH210" i="34"/>
  <c r="AH158" i="34"/>
  <c r="AH70" i="34"/>
  <c r="AH27" i="34"/>
  <c r="AH26" i="34" s="1"/>
  <c r="AI28" i="34"/>
  <c r="AH154" i="34"/>
  <c r="AH204" i="34" s="1"/>
  <c r="AH242" i="34" s="1"/>
  <c r="AH265" i="34" s="1"/>
  <c r="AH299" i="34" s="1"/>
  <c r="AI24" i="34"/>
  <c r="AI154" i="34" s="1"/>
  <c r="AH190" i="34"/>
  <c r="AH215" i="34" s="1"/>
  <c r="AH253" i="34" s="1"/>
  <c r="AH274" i="34" s="1"/>
  <c r="AI56" i="34"/>
  <c r="AH77" i="34"/>
  <c r="AH112" i="34" s="1"/>
  <c r="AH134" i="34" s="1"/>
  <c r="AG195" i="34"/>
  <c r="AG221" i="34" s="1"/>
  <c r="AG235" i="34" s="1"/>
  <c r="AG259" i="34" s="1"/>
  <c r="AG293" i="34" s="1"/>
  <c r="AG381" i="34" s="1"/>
  <c r="AG409" i="34" s="1"/>
  <c r="AG449" i="34" s="1"/>
  <c r="AH169" i="34"/>
  <c r="AF471" i="34"/>
  <c r="AF425" i="34"/>
  <c r="AF394" i="34"/>
  <c r="AH163" i="34"/>
  <c r="AH213" i="34" s="1"/>
  <c r="AH251" i="34" s="1"/>
  <c r="AH272" i="34" s="1"/>
  <c r="AH75" i="34"/>
  <c r="AH110" i="34" s="1"/>
  <c r="AH132" i="34" s="1"/>
  <c r="AI33" i="34"/>
  <c r="Z442" i="34"/>
  <c r="AA441" i="34"/>
  <c r="AF166" i="34"/>
  <c r="AG299" i="34"/>
  <c r="AG309" i="34"/>
  <c r="AG469" i="34"/>
  <c r="AG423" i="34"/>
  <c r="AG392" i="34"/>
  <c r="AB321" i="34"/>
  <c r="AH178" i="34"/>
  <c r="AH171" i="34" s="1"/>
  <c r="AH170" i="34" s="1"/>
  <c r="AH65" i="34"/>
  <c r="AH100" i="34" s="1"/>
  <c r="AH123" i="34" s="1"/>
  <c r="AI44" i="34"/>
  <c r="AF246" i="34"/>
  <c r="AF207" i="34"/>
  <c r="AF206" i="34" s="1"/>
  <c r="AE216" i="34"/>
  <c r="AC468" i="34"/>
  <c r="AC467" i="34" s="1"/>
  <c r="AC485" i="34" s="1"/>
  <c r="AC422" i="34"/>
  <c r="AC421" i="34" s="1"/>
  <c r="AC420" i="34" s="1"/>
  <c r="AC391" i="34"/>
  <c r="AC390" i="34" s="1"/>
  <c r="AC389" i="34" s="1"/>
  <c r="AC303" i="34"/>
  <c r="AC302" i="34" s="1"/>
  <c r="AG69" i="34"/>
  <c r="AG68" i="34" s="1"/>
  <c r="AG105" i="34"/>
  <c r="AF238" i="34"/>
  <c r="AF197" i="34"/>
  <c r="AF196" i="34" s="1"/>
  <c r="AF216" i="34" s="1"/>
  <c r="AH162" i="34"/>
  <c r="AH212" i="34" s="1"/>
  <c r="AH250" i="34" s="1"/>
  <c r="AH271" i="34" s="1"/>
  <c r="AH306" i="34" s="1"/>
  <c r="AH74" i="34"/>
  <c r="AH109" i="34" s="1"/>
  <c r="AH131" i="34" s="1"/>
  <c r="AI32" i="34"/>
  <c r="AG98" i="34"/>
  <c r="AG62" i="34"/>
  <c r="AG61" i="34" s="1"/>
  <c r="AB404" i="34"/>
  <c r="AH60" i="34"/>
  <c r="AH83" i="34" s="1"/>
  <c r="AH95" i="34" s="1"/>
  <c r="AH118" i="34" s="1"/>
  <c r="AI39" i="34"/>
  <c r="AI60" i="34" s="1"/>
  <c r="AI83" i="34" s="1"/>
  <c r="AI95" i="34" s="1"/>
  <c r="AI118" i="34" s="1"/>
  <c r="AE269" i="34"/>
  <c r="AE245" i="34"/>
  <c r="AE244" i="34" s="1"/>
  <c r="AI179" i="34"/>
  <c r="AI66" i="34"/>
  <c r="AI101" i="34" s="1"/>
  <c r="AI124" i="34" s="1"/>
  <c r="AG307" i="34"/>
  <c r="AE262" i="34"/>
  <c r="AE237" i="34"/>
  <c r="AE236" i="34" s="1"/>
  <c r="AE254" i="34" s="1"/>
  <c r="AG208" i="34"/>
  <c r="AG157" i="34"/>
  <c r="AG156" i="34" s="1"/>
  <c r="AH155" i="34"/>
  <c r="AH205" i="34" s="1"/>
  <c r="AH243" i="34" s="1"/>
  <c r="AH266" i="34" s="1"/>
  <c r="AH300" i="34" s="1"/>
  <c r="AI25" i="34"/>
  <c r="AI155" i="34" s="1"/>
  <c r="AI205" i="34" s="1"/>
  <c r="AI243" i="34" s="1"/>
  <c r="AI266" i="34" s="1"/>
  <c r="AH147" i="34"/>
  <c r="AH20" i="34"/>
  <c r="AH19" i="34" s="1"/>
  <c r="AH36" i="34" s="1"/>
  <c r="AI21" i="34"/>
  <c r="AH63" i="34"/>
  <c r="AH40" i="34"/>
  <c r="AH57" i="34" s="1"/>
  <c r="AI41" i="34"/>
  <c r="AI40" i="34" s="1"/>
  <c r="AB440" i="34"/>
  <c r="AG191" i="34"/>
  <c r="AH186" i="34"/>
  <c r="AH211" i="34" s="1"/>
  <c r="AH249" i="34" s="1"/>
  <c r="AI52" i="34"/>
  <c r="AH73" i="34"/>
  <c r="AH108" i="34" s="1"/>
  <c r="AF470" i="34"/>
  <c r="AF424" i="34"/>
  <c r="AF393" i="34"/>
  <c r="AD296" i="34"/>
  <c r="AD261" i="34"/>
  <c r="AD260" i="34" s="1"/>
  <c r="AH153" i="34"/>
  <c r="AH203" i="34" s="1"/>
  <c r="AH241" i="34" s="1"/>
  <c r="AH264" i="34" s="1"/>
  <c r="AH298" i="34" s="1"/>
  <c r="AI23" i="34"/>
  <c r="AI153" i="34" s="1"/>
  <c r="AE113" i="34"/>
  <c r="AG470" i="34"/>
  <c r="AG424" i="34"/>
  <c r="AG393" i="34"/>
  <c r="AD304" i="34"/>
  <c r="AD268" i="34"/>
  <c r="AD267" i="34" s="1"/>
  <c r="AG415" i="34"/>
  <c r="AG387" i="34"/>
  <c r="AH413" i="34"/>
  <c r="AH385" i="34"/>
  <c r="AI223" i="34"/>
  <c r="AI222" i="34" s="1"/>
  <c r="AI200" i="34"/>
  <c r="AI239" i="34" s="1"/>
  <c r="AI263" i="34" s="1"/>
  <c r="AI297" i="34" s="1"/>
  <c r="AI160" i="34"/>
  <c r="AI72" i="34"/>
  <c r="AI107" i="34" s="1"/>
  <c r="AI88" i="34"/>
  <c r="AI87" i="34" s="1"/>
  <c r="AI90" i="34" s="1"/>
  <c r="AG203" i="34"/>
  <c r="AG241" i="34" s="1"/>
  <c r="AG264" i="34" s="1"/>
  <c r="AG298" i="34" s="1"/>
  <c r="AE137" i="34"/>
  <c r="AI76" i="34"/>
  <c r="AI111" i="34" s="1"/>
  <c r="AI133" i="34" s="1"/>
  <c r="AG472" i="34"/>
  <c r="AG426" i="34"/>
  <c r="AG395" i="34"/>
  <c r="AG427" i="27"/>
  <c r="AG396" i="27"/>
  <c r="AG473" i="27"/>
  <c r="AG308" i="27"/>
  <c r="AF238" i="27"/>
  <c r="AF197" i="27"/>
  <c r="AF196" i="27" s="1"/>
  <c r="AF216" i="27" s="1"/>
  <c r="AF269" i="27"/>
  <c r="AF245" i="27"/>
  <c r="AF244" i="27" s="1"/>
  <c r="AH184" i="27"/>
  <c r="AI50" i="27"/>
  <c r="AH48" i="27"/>
  <c r="AH47" i="27" s="1"/>
  <c r="AH105" i="27"/>
  <c r="AG210" i="27"/>
  <c r="AI160" i="27"/>
  <c r="AI88" i="27"/>
  <c r="AG470" i="27"/>
  <c r="AG424" i="27"/>
  <c r="AG393" i="27"/>
  <c r="AG121" i="27"/>
  <c r="AG120" i="27" s="1"/>
  <c r="AG119" i="27" s="1"/>
  <c r="AG97" i="27"/>
  <c r="AG96" i="27" s="1"/>
  <c r="AG113" i="27" s="1"/>
  <c r="AI168" i="27"/>
  <c r="AI194" i="27" s="1"/>
  <c r="AI220" i="27" s="1"/>
  <c r="AI234" i="27" s="1"/>
  <c r="AI258" i="27" s="1"/>
  <c r="AI292" i="27" s="1"/>
  <c r="AI380" i="27" s="1"/>
  <c r="AI408" i="27" s="1"/>
  <c r="AI448" i="27" s="1"/>
  <c r="AH194" i="27"/>
  <c r="AH220" i="27" s="1"/>
  <c r="AH234" i="27" s="1"/>
  <c r="AH258" i="27" s="1"/>
  <c r="AH292" i="27" s="1"/>
  <c r="AH380" i="27" s="1"/>
  <c r="AH408" i="27" s="1"/>
  <c r="AH448" i="27" s="1"/>
  <c r="AA441" i="27"/>
  <c r="Z442" i="27"/>
  <c r="AG195" i="27"/>
  <c r="AG221" i="27" s="1"/>
  <c r="AG235" i="27" s="1"/>
  <c r="AG259" i="27" s="1"/>
  <c r="AG293" i="27" s="1"/>
  <c r="AG381" i="27" s="1"/>
  <c r="AG409" i="27" s="1"/>
  <c r="AG449" i="27" s="1"/>
  <c r="AH169" i="27"/>
  <c r="AH40" i="27"/>
  <c r="AH57" i="27" s="1"/>
  <c r="AI41" i="27"/>
  <c r="AI40" i="27" s="1"/>
  <c r="AG181" i="27"/>
  <c r="AH208" i="27"/>
  <c r="AG171" i="27"/>
  <c r="AG170" i="27" s="1"/>
  <c r="AG191" i="27" s="1"/>
  <c r="AI174" i="27"/>
  <c r="AI224" i="27" s="1"/>
  <c r="AI86" i="27"/>
  <c r="AI64" i="27"/>
  <c r="AI99" i="27" s="1"/>
  <c r="AI122" i="27" s="1"/>
  <c r="AI161" i="27"/>
  <c r="AD468" i="27"/>
  <c r="AD467" i="27" s="1"/>
  <c r="AD485" i="27" s="1"/>
  <c r="AD422" i="27"/>
  <c r="AD421" i="27" s="1"/>
  <c r="AD420" i="27" s="1"/>
  <c r="AD391" i="27"/>
  <c r="AD390" i="27" s="1"/>
  <c r="AD389" i="27" s="1"/>
  <c r="AD303" i="27"/>
  <c r="AD302" i="27" s="1"/>
  <c r="AG413" i="27"/>
  <c r="AG385" i="27"/>
  <c r="AI162" i="27"/>
  <c r="AI212" i="27" s="1"/>
  <c r="AI250" i="27" s="1"/>
  <c r="AI271" i="27" s="1"/>
  <c r="AI306" i="27" s="1"/>
  <c r="AI74" i="27"/>
  <c r="AI109" i="27" s="1"/>
  <c r="AI131" i="27" s="1"/>
  <c r="AD296" i="27"/>
  <c r="AD261" i="27"/>
  <c r="AD260" i="27" s="1"/>
  <c r="AD286" i="27" s="1"/>
  <c r="AG57" i="27"/>
  <c r="AH188" i="27"/>
  <c r="AI54" i="27"/>
  <c r="AI188" i="27" s="1"/>
  <c r="AI164" i="27"/>
  <c r="AI214" i="27" s="1"/>
  <c r="AI252" i="27" s="1"/>
  <c r="AI273" i="27" s="1"/>
  <c r="AG230" i="27"/>
  <c r="AI149" i="27"/>
  <c r="AI85" i="27"/>
  <c r="AI84" i="27" s="1"/>
  <c r="AH180" i="27"/>
  <c r="AH67" i="27"/>
  <c r="AH102" i="27" s="1"/>
  <c r="AH125" i="27" s="1"/>
  <c r="AI46" i="27"/>
  <c r="AF121" i="27"/>
  <c r="AF120" i="27" s="1"/>
  <c r="AF119" i="27" s="1"/>
  <c r="AF137" i="27" s="1"/>
  <c r="AF97" i="27"/>
  <c r="AF96" i="27" s="1"/>
  <c r="AF113" i="27" s="1"/>
  <c r="AE304" i="27"/>
  <c r="AE268" i="27"/>
  <c r="AE267" i="27" s="1"/>
  <c r="AE262" i="27"/>
  <c r="AE237" i="27"/>
  <c r="AE236" i="27" s="1"/>
  <c r="AE254" i="27" s="1"/>
  <c r="AH228" i="27"/>
  <c r="AH210" i="27"/>
  <c r="AI204" i="27"/>
  <c r="AI242" i="27" s="1"/>
  <c r="AI265" i="27" s="1"/>
  <c r="AI299" i="27" s="1"/>
  <c r="AH470" i="27"/>
  <c r="AH424" i="27"/>
  <c r="AH393" i="27"/>
  <c r="AH84" i="27"/>
  <c r="AF415" i="27"/>
  <c r="AF387" i="27"/>
  <c r="AG129" i="27"/>
  <c r="AG128" i="27" s="1"/>
  <c r="AG127" i="27" s="1"/>
  <c r="AG104" i="27"/>
  <c r="AG103" i="27" s="1"/>
  <c r="AH147" i="27"/>
  <c r="AH20" i="27"/>
  <c r="AH19" i="27" s="1"/>
  <c r="AH36" i="27" s="1"/>
  <c r="AI21" i="27"/>
  <c r="AH155" i="27"/>
  <c r="AH205" i="27" s="1"/>
  <c r="AH243" i="27" s="1"/>
  <c r="AH266" i="27" s="1"/>
  <c r="AI25" i="27"/>
  <c r="AI155" i="27" s="1"/>
  <c r="AH414" i="27"/>
  <c r="AH386" i="27"/>
  <c r="AI165" i="27"/>
  <c r="AI215" i="27" s="1"/>
  <c r="AI253" i="27" s="1"/>
  <c r="AI274" i="27" s="1"/>
  <c r="AI309" i="27" s="1"/>
  <c r="AI77" i="27"/>
  <c r="AI112" i="27" s="1"/>
  <c r="AI134" i="27" s="1"/>
  <c r="AG60" i="27"/>
  <c r="AG83" i="27" s="1"/>
  <c r="AG95" i="27" s="1"/>
  <c r="AG118" i="27" s="1"/>
  <c r="AH39" i="27"/>
  <c r="AH223" i="27"/>
  <c r="AH222" i="27" s="1"/>
  <c r="AH200" i="27"/>
  <c r="AH239" i="27" s="1"/>
  <c r="AH263" i="27" s="1"/>
  <c r="AH297" i="27" s="1"/>
  <c r="AH190" i="27"/>
  <c r="AI56" i="27"/>
  <c r="AI190" i="27" s="1"/>
  <c r="AC412" i="27"/>
  <c r="AC411" i="27" s="1"/>
  <c r="AC410" i="27" s="1"/>
  <c r="AC440" i="27" s="1"/>
  <c r="AC384" i="27"/>
  <c r="AC383" i="27" s="1"/>
  <c r="AC382" i="27" s="1"/>
  <c r="AC404" i="27" s="1"/>
  <c r="AC295" i="27"/>
  <c r="AC294" i="27" s="1"/>
  <c r="AC321" i="27" s="1"/>
  <c r="AH178" i="27"/>
  <c r="AH171" i="27" s="1"/>
  <c r="AH170" i="27" s="1"/>
  <c r="AH65" i="27"/>
  <c r="AH100" i="27" s="1"/>
  <c r="AH123" i="27" s="1"/>
  <c r="AI44" i="27"/>
  <c r="AH159" i="27"/>
  <c r="AH209" i="27" s="1"/>
  <c r="AH71" i="27"/>
  <c r="AH106" i="27" s="1"/>
  <c r="AH130" i="27" s="1"/>
  <c r="AI29" i="27"/>
  <c r="AF471" i="27"/>
  <c r="AF425" i="27"/>
  <c r="AF394" i="27"/>
  <c r="AH203" i="27"/>
  <c r="AH241" i="27" s="1"/>
  <c r="AH264" i="27" s="1"/>
  <c r="AH298" i="27" s="1"/>
  <c r="AH59" i="27"/>
  <c r="AH82" i="27" s="1"/>
  <c r="AH94" i="27" s="1"/>
  <c r="AH117" i="27" s="1"/>
  <c r="AI38" i="27"/>
  <c r="AI59" i="27" s="1"/>
  <c r="AI82" i="27" s="1"/>
  <c r="AI94" i="27" s="1"/>
  <c r="AI117" i="27" s="1"/>
  <c r="AH163" i="27"/>
  <c r="AH213" i="27" s="1"/>
  <c r="AH251" i="27" s="1"/>
  <c r="AH272" i="27" s="1"/>
  <c r="AH307" i="27" s="1"/>
  <c r="AH75" i="27"/>
  <c r="AH110" i="27" s="1"/>
  <c r="AH132" i="27" s="1"/>
  <c r="AI33" i="27"/>
  <c r="AG415" i="27"/>
  <c r="AG387" i="27"/>
  <c r="AK462" i="27"/>
  <c r="AK450" i="27" s="1"/>
  <c r="AL463" i="27"/>
  <c r="AH77" i="27"/>
  <c r="AH112" i="27" s="1"/>
  <c r="AH134" i="27" s="1"/>
  <c r="AH185" i="27"/>
  <c r="AH229" i="27" s="1"/>
  <c r="AH89" i="27"/>
  <c r="AH87" i="27" s="1"/>
  <c r="AI51" i="27"/>
  <c r="AH186" i="27"/>
  <c r="AH211" i="27" s="1"/>
  <c r="AH249" i="27" s="1"/>
  <c r="AI52" i="27"/>
  <c r="AI186" i="27" s="1"/>
  <c r="AF472" i="27"/>
  <c r="AF426" i="27"/>
  <c r="AF395" i="27"/>
  <c r="D450" i="27"/>
  <c r="C450" i="27"/>
  <c r="AH98" i="27"/>
  <c r="AH62" i="27"/>
  <c r="AH61" i="27" s="1"/>
  <c r="AG246" i="27"/>
  <c r="AG209" i="27"/>
  <c r="AG247" i="27" s="1"/>
  <c r="AG270" i="27" s="1"/>
  <c r="AG305" i="27" s="1"/>
  <c r="AI158" i="27"/>
  <c r="AI70" i="27"/>
  <c r="AG198" i="27"/>
  <c r="AG146" i="27"/>
  <c r="AG145" i="27" s="1"/>
  <c r="AG166" i="27" s="1"/>
  <c r="AI172" i="27"/>
  <c r="AG213" i="27"/>
  <c r="AG251" i="27" s="1"/>
  <c r="AG272" i="27" s="1"/>
  <c r="AG307" i="27" s="1"/>
  <c r="AH189" i="27"/>
  <c r="AH214" i="27" s="1"/>
  <c r="AH252" i="27" s="1"/>
  <c r="AH273" i="27" s="1"/>
  <c r="AI55" i="27"/>
  <c r="AI189" i="27" s="1"/>
  <c r="AH215" i="27"/>
  <c r="AH253" i="27" s="1"/>
  <c r="AH274" i="27" s="1"/>
  <c r="AH309" i="27" s="1"/>
  <c r="AH183" i="26"/>
  <c r="AH48" i="26"/>
  <c r="AH47" i="26" s="1"/>
  <c r="AI49" i="26"/>
  <c r="AD304" i="26"/>
  <c r="AD268" i="26"/>
  <c r="AD267" i="26" s="1"/>
  <c r="AG98" i="26"/>
  <c r="AG62" i="26"/>
  <c r="AG61" i="26" s="1"/>
  <c r="AF471" i="26"/>
  <c r="AF425" i="26"/>
  <c r="AF394" i="26"/>
  <c r="AF472" i="26"/>
  <c r="AF426" i="26"/>
  <c r="AF395" i="26"/>
  <c r="AI161" i="26"/>
  <c r="AH187" i="26"/>
  <c r="AI53" i="26"/>
  <c r="AI187" i="26" s="1"/>
  <c r="AG214" i="26"/>
  <c r="AG252" i="26" s="1"/>
  <c r="AG273" i="26" s="1"/>
  <c r="AG210" i="26"/>
  <c r="AG228" i="26"/>
  <c r="AG227" i="26" s="1"/>
  <c r="AG248" i="26" s="1"/>
  <c r="AF113" i="26"/>
  <c r="AH149" i="26"/>
  <c r="AH85" i="26"/>
  <c r="AH84" i="26" s="1"/>
  <c r="AI22" i="26"/>
  <c r="AH185" i="26"/>
  <c r="AH229" i="26" s="1"/>
  <c r="AI51" i="26"/>
  <c r="AH89" i="26"/>
  <c r="AH159" i="26"/>
  <c r="AH209" i="26" s="1"/>
  <c r="AH71" i="26"/>
  <c r="AI29" i="26"/>
  <c r="AH180" i="26"/>
  <c r="AH67" i="26"/>
  <c r="AH102" i="26" s="1"/>
  <c r="AH125" i="26" s="1"/>
  <c r="AI46" i="26"/>
  <c r="AF470" i="26"/>
  <c r="AF424" i="26"/>
  <c r="AF393" i="26"/>
  <c r="AG471" i="26"/>
  <c r="AG425" i="26"/>
  <c r="AG394" i="26"/>
  <c r="AC412" i="26"/>
  <c r="AC411" i="26" s="1"/>
  <c r="AC410" i="26" s="1"/>
  <c r="AC384" i="26"/>
  <c r="AC383" i="26" s="1"/>
  <c r="AC382" i="26" s="1"/>
  <c r="AC295" i="26"/>
  <c r="AC294" i="26" s="1"/>
  <c r="AH147" i="26"/>
  <c r="AH20" i="26"/>
  <c r="AH19" i="26" s="1"/>
  <c r="AI21" i="26"/>
  <c r="AH184" i="26"/>
  <c r="AI50" i="26"/>
  <c r="AI184" i="26" s="1"/>
  <c r="AI168" i="26"/>
  <c r="AI194" i="26" s="1"/>
  <c r="AI220" i="26" s="1"/>
  <c r="AI234" i="26" s="1"/>
  <c r="AI258" i="26" s="1"/>
  <c r="AI292" i="26" s="1"/>
  <c r="AI380" i="26" s="1"/>
  <c r="AI408" i="26" s="1"/>
  <c r="AI448" i="26" s="1"/>
  <c r="AH194" i="26"/>
  <c r="AH220" i="26" s="1"/>
  <c r="AH234" i="26" s="1"/>
  <c r="AH258" i="26" s="1"/>
  <c r="AH292" i="26" s="1"/>
  <c r="AH380" i="26" s="1"/>
  <c r="AH408" i="26" s="1"/>
  <c r="AH448" i="26" s="1"/>
  <c r="AF104" i="26"/>
  <c r="AF103" i="26" s="1"/>
  <c r="AF129" i="26"/>
  <c r="AF128" i="26" s="1"/>
  <c r="AF127" i="26" s="1"/>
  <c r="AF137" i="26" s="1"/>
  <c r="AH59" i="26"/>
  <c r="AH82" i="26" s="1"/>
  <c r="AH94" i="26" s="1"/>
  <c r="AH117" i="26" s="1"/>
  <c r="AI38" i="26"/>
  <c r="AI59" i="26" s="1"/>
  <c r="AI82" i="26" s="1"/>
  <c r="AI94" i="26" s="1"/>
  <c r="AI117" i="26" s="1"/>
  <c r="AH155" i="26"/>
  <c r="AH205" i="26" s="1"/>
  <c r="AH243" i="26" s="1"/>
  <c r="AH266" i="26" s="1"/>
  <c r="AH300" i="26" s="1"/>
  <c r="AI25" i="26"/>
  <c r="AI155" i="26" s="1"/>
  <c r="AI165" i="26"/>
  <c r="AH158" i="26"/>
  <c r="AH70" i="26"/>
  <c r="AH27" i="26"/>
  <c r="AH26" i="26" s="1"/>
  <c r="AI28" i="26"/>
  <c r="AG36" i="26"/>
  <c r="AF469" i="26"/>
  <c r="AF423" i="26"/>
  <c r="AF392" i="26"/>
  <c r="AG223" i="26"/>
  <c r="AG222" i="26" s="1"/>
  <c r="AG230" i="26" s="1"/>
  <c r="AG200" i="26"/>
  <c r="AG239" i="26" s="1"/>
  <c r="AG263" i="26" s="1"/>
  <c r="AG297" i="26" s="1"/>
  <c r="AD296" i="26"/>
  <c r="AD261" i="26"/>
  <c r="AD260" i="26" s="1"/>
  <c r="AD286" i="26" s="1"/>
  <c r="AG60" i="26"/>
  <c r="AG83" i="26" s="1"/>
  <c r="AG95" i="26" s="1"/>
  <c r="AG118" i="26" s="1"/>
  <c r="AH39" i="26"/>
  <c r="AG209" i="26"/>
  <c r="AG247" i="26" s="1"/>
  <c r="AG270" i="26" s="1"/>
  <c r="AG305" i="26" s="1"/>
  <c r="AH188" i="26"/>
  <c r="AI54" i="26"/>
  <c r="AI188" i="26" s="1"/>
  <c r="AF166" i="26"/>
  <c r="AE469" i="26"/>
  <c r="AE423" i="26"/>
  <c r="AE392" i="26"/>
  <c r="AH154" i="26"/>
  <c r="AI24" i="26"/>
  <c r="AI154" i="26" s="1"/>
  <c r="AG205" i="26"/>
  <c r="AG243" i="26" s="1"/>
  <c r="AG266" i="26" s="1"/>
  <c r="AG300" i="26" s="1"/>
  <c r="AG105" i="26"/>
  <c r="AG69" i="26"/>
  <c r="AG68" i="26" s="1"/>
  <c r="AG198" i="26"/>
  <c r="AG146" i="26"/>
  <c r="AG145" i="26" s="1"/>
  <c r="AE216" i="26"/>
  <c r="AH179" i="26"/>
  <c r="AI45" i="26"/>
  <c r="AH66" i="26"/>
  <c r="AH101" i="26" s="1"/>
  <c r="AH124" i="26" s="1"/>
  <c r="AF207" i="26"/>
  <c r="AF206" i="26" s="1"/>
  <c r="AF246" i="26"/>
  <c r="AG473" i="26"/>
  <c r="AG427" i="26"/>
  <c r="AG396" i="26"/>
  <c r="AF238" i="26"/>
  <c r="AF197" i="26"/>
  <c r="AF196" i="26" s="1"/>
  <c r="AG204" i="26"/>
  <c r="AG242" i="26" s="1"/>
  <c r="AG265" i="26" s="1"/>
  <c r="AG299" i="26" s="1"/>
  <c r="AH41" i="26"/>
  <c r="AG40" i="26"/>
  <c r="AG57" i="26" s="1"/>
  <c r="AG208" i="26"/>
  <c r="AG157" i="26"/>
  <c r="AG156" i="26" s="1"/>
  <c r="AE262" i="26"/>
  <c r="AE237" i="26"/>
  <c r="AE236" i="26" s="1"/>
  <c r="AE254" i="26" s="1"/>
  <c r="AA441" i="26"/>
  <c r="Z442" i="26"/>
  <c r="AI172" i="26"/>
  <c r="AI63" i="26"/>
  <c r="AF415" i="26"/>
  <c r="AF387" i="26"/>
  <c r="AH162" i="26"/>
  <c r="AH212" i="26" s="1"/>
  <c r="AH250" i="26" s="1"/>
  <c r="AH271" i="26" s="1"/>
  <c r="AH74" i="26"/>
  <c r="AH109" i="26" s="1"/>
  <c r="AH131" i="26" s="1"/>
  <c r="AI32" i="26"/>
  <c r="AG195" i="26"/>
  <c r="AG221" i="26" s="1"/>
  <c r="AG235" i="26" s="1"/>
  <c r="AG259" i="26" s="1"/>
  <c r="AG293" i="26" s="1"/>
  <c r="AG381" i="26" s="1"/>
  <c r="AG409" i="26" s="1"/>
  <c r="AG449" i="26" s="1"/>
  <c r="AH169" i="26"/>
  <c r="AH160" i="26"/>
  <c r="AH72" i="26"/>
  <c r="AH107" i="26" s="1"/>
  <c r="AH88" i="26"/>
  <c r="AH87" i="26" s="1"/>
  <c r="AI30" i="26"/>
  <c r="AL462" i="26"/>
  <c r="AL450" i="26" s="1"/>
  <c r="AM463" i="26"/>
  <c r="AI174" i="26"/>
  <c r="AI224" i="26" s="1"/>
  <c r="AI64" i="26"/>
  <c r="AI99" i="26" s="1"/>
  <c r="AI122" i="26" s="1"/>
  <c r="AI86" i="26"/>
  <c r="AH189" i="26"/>
  <c r="AI55" i="26"/>
  <c r="AI189" i="26" s="1"/>
  <c r="AH98" i="26"/>
  <c r="AH62" i="26"/>
  <c r="AH61" i="26" s="1"/>
  <c r="AH153" i="26"/>
  <c r="AI23" i="26"/>
  <c r="AI153" i="26" s="1"/>
  <c r="AC468" i="26"/>
  <c r="AC467" i="26" s="1"/>
  <c r="AC485" i="26" s="1"/>
  <c r="AC422" i="26"/>
  <c r="AC421" i="26" s="1"/>
  <c r="AC420" i="26" s="1"/>
  <c r="AC391" i="26"/>
  <c r="AC390" i="26" s="1"/>
  <c r="AC389" i="26" s="1"/>
  <c r="AC303" i="26"/>
  <c r="AC302" i="26" s="1"/>
  <c r="AH190" i="26"/>
  <c r="AH215" i="26" s="1"/>
  <c r="AH253" i="26" s="1"/>
  <c r="AH274" i="26" s="1"/>
  <c r="AH309" i="26" s="1"/>
  <c r="AI56" i="26"/>
  <c r="AI190" i="26" s="1"/>
  <c r="AF413" i="26"/>
  <c r="AF385" i="26"/>
  <c r="AH164" i="26"/>
  <c r="AH76" i="26"/>
  <c r="AH111" i="26" s="1"/>
  <c r="AH133" i="26" s="1"/>
  <c r="AI34" i="26"/>
  <c r="AG87" i="26"/>
  <c r="AG90" i="26" s="1"/>
  <c r="AE269" i="26"/>
  <c r="AE245" i="26"/>
  <c r="AE244" i="26" s="1"/>
  <c r="AH64" i="26"/>
  <c r="AH99" i="26" s="1"/>
  <c r="AH122" i="26" s="1"/>
  <c r="AH178" i="26"/>
  <c r="AI44" i="26"/>
  <c r="AH65" i="26"/>
  <c r="AH100" i="26" s="1"/>
  <c r="AH123" i="26" s="1"/>
  <c r="AH171" i="26"/>
  <c r="AH170" i="26" s="1"/>
  <c r="AH186" i="26"/>
  <c r="AH211" i="26" s="1"/>
  <c r="AH249" i="26" s="1"/>
  <c r="AI52" i="26"/>
  <c r="AI186" i="26" s="1"/>
  <c r="AG203" i="26"/>
  <c r="AG241" i="26" s="1"/>
  <c r="AG264" i="26" s="1"/>
  <c r="AG298" i="26" s="1"/>
  <c r="AG212" i="26"/>
  <c r="AG250" i="26" s="1"/>
  <c r="AG271" i="26" s="1"/>
  <c r="AG306" i="26" s="1"/>
  <c r="AH163" i="26"/>
  <c r="AH213" i="26" s="1"/>
  <c r="AH251" i="26" s="1"/>
  <c r="AH272" i="26" s="1"/>
  <c r="AH75" i="26"/>
  <c r="AH110" i="26" s="1"/>
  <c r="AH132" i="26" s="1"/>
  <c r="AI33" i="26"/>
  <c r="AF230" i="26"/>
  <c r="AG308" i="25"/>
  <c r="AF469" i="25"/>
  <c r="AF392" i="25"/>
  <c r="AF423" i="25"/>
  <c r="AG386" i="25"/>
  <c r="AG414" i="25"/>
  <c r="AC412" i="25"/>
  <c r="AC411" i="25" s="1"/>
  <c r="AC410" i="25" s="1"/>
  <c r="AC440" i="25" s="1"/>
  <c r="AC384" i="25"/>
  <c r="AC383" i="25" s="1"/>
  <c r="AC382" i="25" s="1"/>
  <c r="AC404" i="25" s="1"/>
  <c r="AC295" i="25"/>
  <c r="AC294" i="25" s="1"/>
  <c r="AC321" i="25" s="1"/>
  <c r="AG415" i="25"/>
  <c r="AG387" i="25"/>
  <c r="AD412" i="25"/>
  <c r="AD411" i="25" s="1"/>
  <c r="AD410" i="25" s="1"/>
  <c r="AD295" i="25"/>
  <c r="AD294" i="25" s="1"/>
  <c r="AD384" i="25"/>
  <c r="AD383" i="25" s="1"/>
  <c r="AD382" i="25" s="1"/>
  <c r="AI163" i="25"/>
  <c r="AG238" i="25"/>
  <c r="AF121" i="25"/>
  <c r="AF120" i="25" s="1"/>
  <c r="AF119" i="25" s="1"/>
  <c r="AF97" i="25"/>
  <c r="AF96" i="25" s="1"/>
  <c r="AE296" i="25"/>
  <c r="AE261" i="25"/>
  <c r="AE260" i="25" s="1"/>
  <c r="AG171" i="25"/>
  <c r="AG170" i="25" s="1"/>
  <c r="AH168" i="25"/>
  <c r="AG194" i="25"/>
  <c r="AG220" i="25" s="1"/>
  <c r="AG234" i="25" s="1"/>
  <c r="AG258" i="25" s="1"/>
  <c r="AG292" i="25" s="1"/>
  <c r="AG380" i="25" s="1"/>
  <c r="AG408" i="25" s="1"/>
  <c r="AG448" i="25" s="1"/>
  <c r="AH473" i="25"/>
  <c r="AH427" i="25"/>
  <c r="AH396" i="25"/>
  <c r="AF472" i="25"/>
  <c r="AF426" i="25"/>
  <c r="AF395" i="25"/>
  <c r="AG207" i="25"/>
  <c r="AG206" i="25" s="1"/>
  <c r="AG246" i="25"/>
  <c r="AF269" i="25"/>
  <c r="AF245" i="25"/>
  <c r="AF244" i="25" s="1"/>
  <c r="AG223" i="25"/>
  <c r="AG222" i="25" s="1"/>
  <c r="AG200" i="25"/>
  <c r="AG239" i="25" s="1"/>
  <c r="AG263" i="25" s="1"/>
  <c r="AG297" i="25" s="1"/>
  <c r="AI162" i="25"/>
  <c r="AH48" i="25"/>
  <c r="AH47" i="25" s="1"/>
  <c r="AH204" i="25"/>
  <c r="AH242" i="25" s="1"/>
  <c r="AH265" i="25" s="1"/>
  <c r="AH299" i="25" s="1"/>
  <c r="AI158" i="25"/>
  <c r="AI70" i="25"/>
  <c r="AH179" i="25"/>
  <c r="AH66" i="25"/>
  <c r="AH101" i="25" s="1"/>
  <c r="AH124" i="25" s="1"/>
  <c r="AI45" i="25"/>
  <c r="AF104" i="25"/>
  <c r="AF103" i="25" s="1"/>
  <c r="AH213" i="25"/>
  <c r="AH251" i="25" s="1"/>
  <c r="AH272" i="25" s="1"/>
  <c r="AH307" i="25" s="1"/>
  <c r="AD468" i="25"/>
  <c r="AD467" i="25" s="1"/>
  <c r="AD485" i="25" s="1"/>
  <c r="AD391" i="25"/>
  <c r="AD390" i="25" s="1"/>
  <c r="AD389" i="25" s="1"/>
  <c r="AD303" i="25"/>
  <c r="AD302" i="25" s="1"/>
  <c r="AD422" i="25"/>
  <c r="AD421" i="25" s="1"/>
  <c r="AD420" i="25" s="1"/>
  <c r="AG210" i="25"/>
  <c r="AI183" i="25"/>
  <c r="AI182" i="25" s="1"/>
  <c r="AI164" i="25"/>
  <c r="AI160" i="25"/>
  <c r="AI88" i="25"/>
  <c r="AI159" i="25"/>
  <c r="AF128" i="25"/>
  <c r="AF127" i="25" s="1"/>
  <c r="AH153" i="25"/>
  <c r="AI23" i="25"/>
  <c r="AI153" i="25" s="1"/>
  <c r="AH180" i="25"/>
  <c r="AH67" i="25"/>
  <c r="AH102" i="25" s="1"/>
  <c r="AH125" i="25" s="1"/>
  <c r="AI46" i="25"/>
  <c r="AG227" i="25"/>
  <c r="AG248" i="25" s="1"/>
  <c r="AH228" i="25"/>
  <c r="AF238" i="25"/>
  <c r="AF197" i="25"/>
  <c r="AF196" i="25" s="1"/>
  <c r="AF216" i="25" s="1"/>
  <c r="AE304" i="25"/>
  <c r="AE268" i="25"/>
  <c r="AE267" i="25" s="1"/>
  <c r="AH105" i="25"/>
  <c r="AF413" i="25"/>
  <c r="AF385" i="25"/>
  <c r="AH184" i="25"/>
  <c r="AH182" i="25" s="1"/>
  <c r="AH181" i="25" s="1"/>
  <c r="AI50" i="25"/>
  <c r="AI184" i="25" s="1"/>
  <c r="AG470" i="25"/>
  <c r="AG424" i="25"/>
  <c r="AG393" i="25"/>
  <c r="AG203" i="25"/>
  <c r="AG241" i="25" s="1"/>
  <c r="AG264" i="25" s="1"/>
  <c r="AG298" i="25" s="1"/>
  <c r="AH188" i="25"/>
  <c r="AI54" i="25"/>
  <c r="AI188" i="25" s="1"/>
  <c r="AG60" i="25"/>
  <c r="AG83" i="25" s="1"/>
  <c r="AG95" i="25" s="1"/>
  <c r="AG118" i="25" s="1"/>
  <c r="AH39" i="25"/>
  <c r="AH187" i="25"/>
  <c r="AH212" i="25" s="1"/>
  <c r="AH250" i="25" s="1"/>
  <c r="AH271" i="25" s="1"/>
  <c r="AH306" i="25" s="1"/>
  <c r="AI53" i="25"/>
  <c r="AI187" i="25" s="1"/>
  <c r="AH214" i="25"/>
  <c r="AH252" i="25" s="1"/>
  <c r="AH273" i="25" s="1"/>
  <c r="AH209" i="25"/>
  <c r="AG59" i="25"/>
  <c r="AG82" i="25" s="1"/>
  <c r="AG94" i="25" s="1"/>
  <c r="AG117" i="25" s="1"/>
  <c r="AH38" i="25"/>
  <c r="AH161" i="25"/>
  <c r="AH211" i="25" s="1"/>
  <c r="AH249" i="25" s="1"/>
  <c r="AH73" i="25"/>
  <c r="AH108" i="25" s="1"/>
  <c r="AI31" i="25"/>
  <c r="AG471" i="25"/>
  <c r="AG425" i="25"/>
  <c r="AG394" i="25"/>
  <c r="AH208" i="25"/>
  <c r="AG182" i="25"/>
  <c r="AG181" i="25" s="1"/>
  <c r="AI147" i="25"/>
  <c r="AH40" i="25"/>
  <c r="AH57" i="25" s="1"/>
  <c r="AI41" i="25"/>
  <c r="AI40" i="25" s="1"/>
  <c r="AG69" i="25"/>
  <c r="AG68" i="25" s="1"/>
  <c r="AH189" i="25"/>
  <c r="AI55" i="25"/>
  <c r="AI189" i="25" s="1"/>
  <c r="AH185" i="25"/>
  <c r="AH229" i="25" s="1"/>
  <c r="AH89" i="25"/>
  <c r="AH87" i="25" s="1"/>
  <c r="AI51" i="25"/>
  <c r="AH178" i="25"/>
  <c r="AH65" i="25"/>
  <c r="AH100" i="25" s="1"/>
  <c r="AH123" i="25" s="1"/>
  <c r="AI44" i="25"/>
  <c r="AH172" i="25"/>
  <c r="AH171" i="25" s="1"/>
  <c r="AH170" i="25" s="1"/>
  <c r="AH63" i="25"/>
  <c r="AI42" i="25"/>
  <c r="AG195" i="25"/>
  <c r="AG221" i="25" s="1"/>
  <c r="AG235" i="25" s="1"/>
  <c r="AG259" i="25" s="1"/>
  <c r="AG293" i="25" s="1"/>
  <c r="AG381" i="25" s="1"/>
  <c r="AG409" i="25" s="1"/>
  <c r="AG449" i="25" s="1"/>
  <c r="AH169" i="25"/>
  <c r="AH205" i="25"/>
  <c r="AH243" i="25" s="1"/>
  <c r="AH266" i="25" s="1"/>
  <c r="AH300" i="25" s="1"/>
  <c r="AG57" i="25"/>
  <c r="AG129" i="25"/>
  <c r="AG128" i="25" s="1"/>
  <c r="AG127" i="25" s="1"/>
  <c r="AG104" i="25"/>
  <c r="AG103" i="25" s="1"/>
  <c r="AL462" i="25"/>
  <c r="AL450" i="25" s="1"/>
  <c r="AM463" i="25"/>
  <c r="AH149" i="25"/>
  <c r="AH85" i="25"/>
  <c r="AH84" i="25" s="1"/>
  <c r="AI22" i="25"/>
  <c r="AH64" i="25"/>
  <c r="AH99" i="25" s="1"/>
  <c r="AH122" i="25" s="1"/>
  <c r="AG146" i="25"/>
  <c r="AG145" i="25" s="1"/>
  <c r="AG166" i="25" s="1"/>
  <c r="AE254" i="25"/>
  <c r="AG98" i="25"/>
  <c r="AG62" i="25"/>
  <c r="AG61" i="25" s="1"/>
  <c r="AA441" i="25"/>
  <c r="Z442" i="25"/>
  <c r="AH198" i="25"/>
  <c r="AI190" i="25"/>
  <c r="AI215" i="25" s="1"/>
  <c r="AI253" i="25" s="1"/>
  <c r="AI274" i="25" s="1"/>
  <c r="AI77" i="25"/>
  <c r="AI112" i="25" s="1"/>
  <c r="AI134" i="25" s="1"/>
  <c r="AG308" i="24"/>
  <c r="AI165" i="24"/>
  <c r="AH186" i="24"/>
  <c r="AI52" i="24"/>
  <c r="AI186" i="24" s="1"/>
  <c r="AF469" i="24"/>
  <c r="AF423" i="24"/>
  <c r="AF392" i="24"/>
  <c r="AE304" i="24"/>
  <c r="AE268" i="24"/>
  <c r="AE267" i="24" s="1"/>
  <c r="AI159" i="24"/>
  <c r="AG129" i="24"/>
  <c r="AG128" i="24" s="1"/>
  <c r="AG127" i="24" s="1"/>
  <c r="AG104" i="24"/>
  <c r="AG103" i="24" s="1"/>
  <c r="AH149" i="24"/>
  <c r="AH85" i="24"/>
  <c r="AH84" i="24" s="1"/>
  <c r="AI22" i="24"/>
  <c r="AG309" i="24"/>
  <c r="AI163" i="24"/>
  <c r="AI213" i="24" s="1"/>
  <c r="AI251" i="24" s="1"/>
  <c r="AI272" i="24" s="1"/>
  <c r="AI307" i="24" s="1"/>
  <c r="AI75" i="24"/>
  <c r="AI110" i="24" s="1"/>
  <c r="AI132" i="24" s="1"/>
  <c r="AF262" i="24"/>
  <c r="AF237" i="24"/>
  <c r="AF236" i="24" s="1"/>
  <c r="AF413" i="24"/>
  <c r="AF385" i="24"/>
  <c r="AG68" i="24"/>
  <c r="AH155" i="24"/>
  <c r="AI25" i="24"/>
  <c r="AI155" i="24" s="1"/>
  <c r="AH228" i="24"/>
  <c r="AH470" i="24"/>
  <c r="AH424" i="24"/>
  <c r="AH393" i="24"/>
  <c r="AE296" i="24"/>
  <c r="AE261" i="24"/>
  <c r="AE260" i="24" s="1"/>
  <c r="AE286" i="24" s="1"/>
  <c r="AI204" i="24"/>
  <c r="AI242" i="24" s="1"/>
  <c r="AI265" i="24" s="1"/>
  <c r="AI299" i="24" s="1"/>
  <c r="AG469" i="24"/>
  <c r="AG423" i="24"/>
  <c r="AG392" i="24"/>
  <c r="AG246" i="24"/>
  <c r="AH161" i="24"/>
  <c r="AH211" i="24" s="1"/>
  <c r="AH249" i="24" s="1"/>
  <c r="AI31" i="24"/>
  <c r="AH73" i="24"/>
  <c r="AH108" i="24" s="1"/>
  <c r="AG223" i="24"/>
  <c r="AG222" i="24" s="1"/>
  <c r="AG230" i="24" s="1"/>
  <c r="AG200" i="24"/>
  <c r="AG239" i="24" s="1"/>
  <c r="AG263" i="24" s="1"/>
  <c r="AG297" i="24" s="1"/>
  <c r="AG146" i="24"/>
  <c r="AG145" i="24" s="1"/>
  <c r="AG166" i="24" s="1"/>
  <c r="AG205" i="24"/>
  <c r="AG243" i="24" s="1"/>
  <c r="AG266" i="24" s="1"/>
  <c r="AG300" i="24" s="1"/>
  <c r="AI158" i="24"/>
  <c r="AI70" i="24"/>
  <c r="AI27" i="24"/>
  <c r="AI26" i="24" s="1"/>
  <c r="AH307" i="24"/>
  <c r="AG414" i="24"/>
  <c r="AG386" i="24"/>
  <c r="AH153" i="24"/>
  <c r="AI23" i="24"/>
  <c r="AI153" i="24" s="1"/>
  <c r="AI172" i="24"/>
  <c r="AI63" i="24"/>
  <c r="AH414" i="24"/>
  <c r="AH386" i="24"/>
  <c r="AF207" i="24"/>
  <c r="AF206" i="24" s="1"/>
  <c r="AF216" i="24" s="1"/>
  <c r="AG194" i="24"/>
  <c r="AG220" i="24" s="1"/>
  <c r="AG234" i="24" s="1"/>
  <c r="AG258" i="24" s="1"/>
  <c r="AG292" i="24" s="1"/>
  <c r="AG380" i="24" s="1"/>
  <c r="AG408" i="24" s="1"/>
  <c r="AG448" i="24" s="1"/>
  <c r="AH168" i="24"/>
  <c r="AG195" i="24"/>
  <c r="AG221" i="24" s="1"/>
  <c r="AG235" i="24" s="1"/>
  <c r="AG259" i="24" s="1"/>
  <c r="AG293" i="24" s="1"/>
  <c r="AG381" i="24" s="1"/>
  <c r="AG409" i="24" s="1"/>
  <c r="AG449" i="24" s="1"/>
  <c r="AH169" i="24"/>
  <c r="AG238" i="24"/>
  <c r="AG197" i="24"/>
  <c r="AG196" i="24" s="1"/>
  <c r="AD412" i="24"/>
  <c r="AD411" i="24" s="1"/>
  <c r="AD410" i="24" s="1"/>
  <c r="AD384" i="24"/>
  <c r="AD383" i="24" s="1"/>
  <c r="AD382" i="24" s="1"/>
  <c r="AD295" i="24"/>
  <c r="AD294" i="24" s="1"/>
  <c r="AD321" i="24" s="1"/>
  <c r="AH27" i="24"/>
  <c r="AH26" i="24" s="1"/>
  <c r="AG170" i="24"/>
  <c r="AD468" i="24"/>
  <c r="AD467" i="24" s="1"/>
  <c r="AD485" i="24" s="1"/>
  <c r="AD422" i="24"/>
  <c r="AD421" i="24" s="1"/>
  <c r="AD420" i="24" s="1"/>
  <c r="AD391" i="24"/>
  <c r="AD390" i="24" s="1"/>
  <c r="AD389" i="24" s="1"/>
  <c r="AD303" i="24"/>
  <c r="AD302" i="24" s="1"/>
  <c r="AH98" i="24"/>
  <c r="AA441" i="24"/>
  <c r="Z442" i="24"/>
  <c r="AG60" i="24"/>
  <c r="AG83" i="24" s="1"/>
  <c r="AG95" i="24" s="1"/>
  <c r="AG118" i="24" s="1"/>
  <c r="AH39" i="24"/>
  <c r="AF269" i="24"/>
  <c r="AF245" i="24"/>
  <c r="AF244" i="24" s="1"/>
  <c r="AG211" i="24"/>
  <c r="AG249" i="24" s="1"/>
  <c r="AG471" i="24"/>
  <c r="AG425" i="24"/>
  <c r="AG394" i="24"/>
  <c r="AL462" i="24"/>
  <c r="AL450" i="24" s="1"/>
  <c r="AM463" i="24"/>
  <c r="AH105" i="24"/>
  <c r="AH69" i="24"/>
  <c r="AH68" i="24" s="1"/>
  <c r="AI174" i="24"/>
  <c r="AI224" i="24" s="1"/>
  <c r="AI86" i="24"/>
  <c r="AI64" i="24"/>
  <c r="AI99" i="24" s="1"/>
  <c r="AI122" i="24" s="1"/>
  <c r="AH171" i="24"/>
  <c r="AI164" i="24"/>
  <c r="AI214" i="24" s="1"/>
  <c r="AI252" i="24" s="1"/>
  <c r="AI273" i="24" s="1"/>
  <c r="AI76" i="24"/>
  <c r="AI111" i="24" s="1"/>
  <c r="AI133" i="24" s="1"/>
  <c r="AF137" i="24"/>
  <c r="AH185" i="24"/>
  <c r="AH229" i="24" s="1"/>
  <c r="AH89" i="24"/>
  <c r="AI51" i="24"/>
  <c r="AH184" i="24"/>
  <c r="AH182" i="24" s="1"/>
  <c r="AI50" i="24"/>
  <c r="AI71" i="24" s="1"/>
  <c r="AI106" i="24" s="1"/>
  <c r="AI130" i="24" s="1"/>
  <c r="AH48" i="24"/>
  <c r="AH47" i="24" s="1"/>
  <c r="AG40" i="24"/>
  <c r="AG57" i="24" s="1"/>
  <c r="AH41" i="24"/>
  <c r="AH208" i="24"/>
  <c r="AI147" i="24"/>
  <c r="AI20" i="24"/>
  <c r="AI19" i="24" s="1"/>
  <c r="AI36" i="24" s="1"/>
  <c r="AG62" i="24"/>
  <c r="AG61" i="24" s="1"/>
  <c r="AG78" i="24" s="1"/>
  <c r="AF113" i="24"/>
  <c r="AH190" i="24"/>
  <c r="AH215" i="24" s="1"/>
  <c r="AH253" i="24" s="1"/>
  <c r="AH274" i="24" s="1"/>
  <c r="AH309" i="24" s="1"/>
  <c r="AI56" i="24"/>
  <c r="AI190" i="24" s="1"/>
  <c r="AG182" i="24"/>
  <c r="AG181" i="24" s="1"/>
  <c r="AI160" i="24"/>
  <c r="AI72" i="24"/>
  <c r="AI107" i="24" s="1"/>
  <c r="AI88" i="24"/>
  <c r="AH20" i="24"/>
  <c r="AH19" i="24" s="1"/>
  <c r="AH36" i="24" s="1"/>
  <c r="AH178" i="24"/>
  <c r="AI44" i="24"/>
  <c r="AH65" i="24"/>
  <c r="AH100" i="24" s="1"/>
  <c r="AH123" i="24" s="1"/>
  <c r="AG97" i="24"/>
  <c r="AG96" i="24" s="1"/>
  <c r="AG113" i="24" s="1"/>
  <c r="AG121" i="24"/>
  <c r="AG120" i="24" s="1"/>
  <c r="AG119" i="24" s="1"/>
  <c r="AF472" i="24"/>
  <c r="AF426" i="24"/>
  <c r="AF395" i="24"/>
  <c r="AF78" i="24"/>
  <c r="AH180" i="24"/>
  <c r="AI46" i="24"/>
  <c r="AH67" i="24"/>
  <c r="AH102" i="24" s="1"/>
  <c r="AH125" i="24" s="1"/>
  <c r="AH189" i="24"/>
  <c r="AH214" i="24" s="1"/>
  <c r="AH252" i="24" s="1"/>
  <c r="AH273" i="24" s="1"/>
  <c r="AI55" i="24"/>
  <c r="AI189" i="24" s="1"/>
  <c r="AH87" i="24"/>
  <c r="AI162" i="24"/>
  <c r="AI212" i="24" s="1"/>
  <c r="AI250" i="24" s="1"/>
  <c r="AI271" i="24" s="1"/>
  <c r="AI74" i="24"/>
  <c r="AI109" i="24" s="1"/>
  <c r="AI131" i="24" s="1"/>
  <c r="AH198" i="24"/>
  <c r="AH146" i="24"/>
  <c r="AH145" i="24" s="1"/>
  <c r="S17" i="36"/>
  <c r="S10" i="36"/>
  <c r="X307" i="43"/>
  <c r="S16" i="36"/>
  <c r="R55" i="36"/>
  <c r="S19" i="36"/>
  <c r="R58" i="36"/>
  <c r="X386" i="43"/>
  <c r="W149" i="43"/>
  <c r="W200" i="43" s="1"/>
  <c r="W64" i="43"/>
  <c r="W85" i="43"/>
  <c r="W84" i="43" s="1"/>
  <c r="W90" i="43" s="1"/>
  <c r="X22" i="43"/>
  <c r="W20" i="43"/>
  <c r="W19" i="43" s="1"/>
  <c r="W36" i="43" s="1"/>
  <c r="V99" i="43"/>
  <c r="V62" i="43"/>
  <c r="V61" i="43" s="1"/>
  <c r="V78" i="43" s="1"/>
  <c r="U122" i="43"/>
  <c r="U120" i="43" s="1"/>
  <c r="U119" i="43" s="1"/>
  <c r="U137" i="43" s="1"/>
  <c r="U97" i="43"/>
  <c r="U96" i="43" s="1"/>
  <c r="U113" i="43" s="1"/>
  <c r="X300" i="43"/>
  <c r="X415" i="43" s="1"/>
  <c r="AA50" i="43"/>
  <c r="W121" i="43"/>
  <c r="X212" i="43"/>
  <c r="X250" i="43" s="1"/>
  <c r="X271" i="43" s="1"/>
  <c r="X306" i="43" s="1"/>
  <c r="X198" i="43"/>
  <c r="Z174" i="43"/>
  <c r="Z86" i="43"/>
  <c r="AA43" i="43"/>
  <c r="X104" i="43"/>
  <c r="X103" i="43" s="1"/>
  <c r="X129" i="43"/>
  <c r="X128" i="43" s="1"/>
  <c r="X127" i="43" s="1"/>
  <c r="Y195" i="43"/>
  <c r="Y221" i="43" s="1"/>
  <c r="Y235" i="43" s="1"/>
  <c r="Y259" i="43" s="1"/>
  <c r="Y293" i="43" s="1"/>
  <c r="Y381" i="43" s="1"/>
  <c r="Y409" i="43" s="1"/>
  <c r="Y449" i="43" s="1"/>
  <c r="Z169" i="43"/>
  <c r="Y194" i="43"/>
  <c r="Y220" i="43" s="1"/>
  <c r="Y234" i="43" s="1"/>
  <c r="Y258" i="43" s="1"/>
  <c r="Y292" i="43" s="1"/>
  <c r="Y380" i="43" s="1"/>
  <c r="Y408" i="43" s="1"/>
  <c r="Y448" i="43" s="1"/>
  <c r="Z168" i="43"/>
  <c r="V262" i="43"/>
  <c r="Z29" i="43"/>
  <c r="Y71" i="43"/>
  <c r="AA190" i="43"/>
  <c r="AB56" i="43"/>
  <c r="Y187" i="43"/>
  <c r="Y212" i="43" s="1"/>
  <c r="Y250" i="43" s="1"/>
  <c r="Y271" i="43" s="1"/>
  <c r="Z53" i="43"/>
  <c r="AA186" i="43"/>
  <c r="AB52" i="43"/>
  <c r="Y172" i="43"/>
  <c r="T6" i="36" s="1"/>
  <c r="Y63" i="43"/>
  <c r="Z42" i="43"/>
  <c r="T412" i="43"/>
  <c r="T384" i="43"/>
  <c r="Z158" i="43"/>
  <c r="Z70" i="43"/>
  <c r="AA28" i="43"/>
  <c r="Z179" i="43"/>
  <c r="Z66" i="43"/>
  <c r="Z101" i="43" s="1"/>
  <c r="Z124" i="43" s="1"/>
  <c r="AA45" i="43"/>
  <c r="AA164" i="43"/>
  <c r="AB34" i="43"/>
  <c r="U296" i="43"/>
  <c r="X98" i="43"/>
  <c r="Z161" i="43"/>
  <c r="Z211" i="43" s="1"/>
  <c r="Z249" i="43" s="1"/>
  <c r="Z73" i="43"/>
  <c r="Z108" i="43" s="1"/>
  <c r="AA31" i="43"/>
  <c r="Y27" i="43"/>
  <c r="Y26" i="43" s="1"/>
  <c r="AC462" i="43"/>
  <c r="AC450" i="43" s="1"/>
  <c r="AD463" i="43"/>
  <c r="U468" i="43"/>
  <c r="U422" i="43"/>
  <c r="U391" i="43"/>
  <c r="Z88" i="43"/>
  <c r="AA30" i="43"/>
  <c r="Z153" i="43"/>
  <c r="AA23" i="43"/>
  <c r="Y189" i="43"/>
  <c r="Y214" i="43" s="1"/>
  <c r="Y252" i="43" s="1"/>
  <c r="Y273" i="43" s="1"/>
  <c r="Z55" i="43"/>
  <c r="Y76" i="43"/>
  <c r="Y111" i="43" s="1"/>
  <c r="Y133" i="43" s="1"/>
  <c r="Z165" i="43"/>
  <c r="Z215" i="43" s="1"/>
  <c r="Z253" i="43" s="1"/>
  <c r="Z274" i="43" s="1"/>
  <c r="Z77" i="43"/>
  <c r="Z112" i="43" s="1"/>
  <c r="Z134" i="43" s="1"/>
  <c r="AA35" i="43"/>
  <c r="Z154" i="43"/>
  <c r="AA24" i="43"/>
  <c r="Y105" i="43"/>
  <c r="Z183" i="43"/>
  <c r="Z48" i="43"/>
  <c r="AA49" i="43"/>
  <c r="Y89" i="43"/>
  <c r="Y87" i="43" s="1"/>
  <c r="Z51" i="43"/>
  <c r="Z72" i="43" s="1"/>
  <c r="Z107" i="43" s="1"/>
  <c r="AA180" i="43"/>
  <c r="AB46" i="43"/>
  <c r="W238" i="43"/>
  <c r="Y72" i="43"/>
  <c r="Y107" i="43" s="1"/>
  <c r="Y203" i="43"/>
  <c r="Y241" i="43" s="1"/>
  <c r="Y264" i="43" s="1"/>
  <c r="Y298" i="43" s="1"/>
  <c r="X308" i="43"/>
  <c r="Y204" i="43"/>
  <c r="Y242" i="43" s="1"/>
  <c r="Y265" i="43" s="1"/>
  <c r="Y299" i="43" s="1"/>
  <c r="Y208" i="43"/>
  <c r="X40" i="43"/>
  <c r="X57" i="43" s="1"/>
  <c r="Y41" i="43"/>
  <c r="W471" i="43"/>
  <c r="W425" i="43"/>
  <c r="W394" i="43"/>
  <c r="W472" i="43"/>
  <c r="W426" i="43"/>
  <c r="W395" i="43"/>
  <c r="Y163" i="43"/>
  <c r="Y213" i="43" s="1"/>
  <c r="Y251" i="43" s="1"/>
  <c r="Y272" i="43" s="1"/>
  <c r="Z33" i="43"/>
  <c r="Y75" i="43"/>
  <c r="Y110" i="43" s="1"/>
  <c r="Y132" i="43" s="1"/>
  <c r="Z38" i="43"/>
  <c r="Y59" i="43"/>
  <c r="Y82" i="43" s="1"/>
  <c r="Y94" i="43" s="1"/>
  <c r="Y117" i="43" s="1"/>
  <c r="Y309" i="43"/>
  <c r="V304" i="43"/>
  <c r="Z162" i="43"/>
  <c r="Z74" i="43"/>
  <c r="Z109" i="43" s="1"/>
  <c r="Z131" i="43" s="1"/>
  <c r="AA32" i="43"/>
  <c r="Z178" i="43"/>
  <c r="AA44" i="43"/>
  <c r="Z65" i="43"/>
  <c r="Z100" i="43" s="1"/>
  <c r="Z123" i="43" s="1"/>
  <c r="X473" i="43"/>
  <c r="X427" i="43"/>
  <c r="X396" i="43"/>
  <c r="W269" i="43"/>
  <c r="Y147" i="43"/>
  <c r="T9" i="36" s="1"/>
  <c r="Z21" i="43"/>
  <c r="Z60" i="43"/>
  <c r="Z83" i="43" s="1"/>
  <c r="Z95" i="43" s="1"/>
  <c r="Z118" i="43" s="1"/>
  <c r="AA39" i="43"/>
  <c r="X246" i="43"/>
  <c r="Y74" i="43"/>
  <c r="Y109" i="43" s="1"/>
  <c r="Y131" i="43" s="1"/>
  <c r="W415" i="43"/>
  <c r="W387" i="43"/>
  <c r="Y155" i="43"/>
  <c r="Y205" i="43" s="1"/>
  <c r="Y243" i="43" s="1"/>
  <c r="Y266" i="43" s="1"/>
  <c r="Z25" i="43"/>
  <c r="Y67" i="43"/>
  <c r="Y102" i="43" s="1"/>
  <c r="Y125" i="43" s="1"/>
  <c r="AA188" i="43"/>
  <c r="AB54" i="43"/>
  <c r="X471" i="43"/>
  <c r="X425" i="43"/>
  <c r="X394" i="43"/>
  <c r="X69" i="43"/>
  <c r="X68" i="43" s="1"/>
  <c r="C56" i="12"/>
  <c r="J32" i="18"/>
  <c r="D3" i="17"/>
  <c r="AH415" i="35" l="1"/>
  <c r="AH387" i="35"/>
  <c r="AH229" i="35"/>
  <c r="AH227" i="35" s="1"/>
  <c r="AH248" i="35" s="1"/>
  <c r="AH210" i="35"/>
  <c r="AG246" i="35"/>
  <c r="AG207" i="35"/>
  <c r="AG206" i="35" s="1"/>
  <c r="AH308" i="35"/>
  <c r="AG413" i="35"/>
  <c r="AG385" i="35"/>
  <c r="AF237" i="35"/>
  <c r="AF236" i="35" s="1"/>
  <c r="AF262" i="35"/>
  <c r="AA442" i="35"/>
  <c r="AB441" i="35"/>
  <c r="AI98" i="35"/>
  <c r="AH90" i="35"/>
  <c r="AH307" i="35"/>
  <c r="AI105" i="35"/>
  <c r="AE468" i="35"/>
  <c r="AE467" i="35" s="1"/>
  <c r="AE485" i="35" s="1"/>
  <c r="AE422" i="35"/>
  <c r="AE421" i="35" s="1"/>
  <c r="AE420" i="35" s="1"/>
  <c r="AE391" i="35"/>
  <c r="AE390" i="35" s="1"/>
  <c r="AE389" i="35" s="1"/>
  <c r="AE303" i="35"/>
  <c r="AE302" i="35" s="1"/>
  <c r="AG238" i="35"/>
  <c r="AG197" i="35"/>
  <c r="AG196" i="35" s="1"/>
  <c r="AI71" i="35"/>
  <c r="AI69" i="35" s="1"/>
  <c r="AI68" i="35" s="1"/>
  <c r="AH223" i="35"/>
  <c r="AH222" i="35" s="1"/>
  <c r="AH230" i="35" s="1"/>
  <c r="AH200" i="35"/>
  <c r="AH239" i="35" s="1"/>
  <c r="AH263" i="35" s="1"/>
  <c r="AH297" i="35" s="1"/>
  <c r="AH157" i="35"/>
  <c r="AH156" i="35" s="1"/>
  <c r="AH105" i="35"/>
  <c r="AH69" i="35"/>
  <c r="AH68" i="35" s="1"/>
  <c r="AH194" i="35"/>
  <c r="AH220" i="35" s="1"/>
  <c r="AH234" i="35" s="1"/>
  <c r="AH258" i="35" s="1"/>
  <c r="AH292" i="35" s="1"/>
  <c r="AH380" i="35" s="1"/>
  <c r="AH408" i="35" s="1"/>
  <c r="AH448" i="35" s="1"/>
  <c r="AI168" i="35"/>
  <c r="AI194" i="35" s="1"/>
  <c r="AI220" i="35" s="1"/>
  <c r="AI234" i="35" s="1"/>
  <c r="AI258" i="35" s="1"/>
  <c r="AI292" i="35" s="1"/>
  <c r="AI380" i="35" s="1"/>
  <c r="AI408" i="35" s="1"/>
  <c r="AI448" i="35" s="1"/>
  <c r="AI209" i="35"/>
  <c r="AH203" i="35"/>
  <c r="AH241" i="35" s="1"/>
  <c r="AH264" i="35" s="1"/>
  <c r="AH298" i="35" s="1"/>
  <c r="AD412" i="35"/>
  <c r="AD411" i="35" s="1"/>
  <c r="AD410" i="35" s="1"/>
  <c r="AD384" i="35"/>
  <c r="AD383" i="35" s="1"/>
  <c r="AD382" i="35" s="1"/>
  <c r="AD295" i="35"/>
  <c r="AD294" i="35" s="1"/>
  <c r="AH246" i="35"/>
  <c r="AH207" i="35"/>
  <c r="AH206" i="35" s="1"/>
  <c r="AG97" i="35"/>
  <c r="AG96" i="35" s="1"/>
  <c r="AG121" i="35"/>
  <c r="AG120" i="35" s="1"/>
  <c r="AG119" i="35" s="1"/>
  <c r="AI187" i="35"/>
  <c r="AI212" i="35" s="1"/>
  <c r="AI250" i="35" s="1"/>
  <c r="AI271" i="35" s="1"/>
  <c r="AI74" i="35"/>
  <c r="AI109" i="35" s="1"/>
  <c r="AI131" i="35" s="1"/>
  <c r="AG473" i="35"/>
  <c r="AG427" i="35"/>
  <c r="AG396" i="35"/>
  <c r="AI165" i="35"/>
  <c r="AI215" i="35" s="1"/>
  <c r="AI253" i="35" s="1"/>
  <c r="AI274" i="35" s="1"/>
  <c r="AI309" i="35" s="1"/>
  <c r="AI77" i="35"/>
  <c r="AI112" i="35" s="1"/>
  <c r="AI134" i="35" s="1"/>
  <c r="AG414" i="35"/>
  <c r="AG386" i="35"/>
  <c r="AI183" i="35"/>
  <c r="AI182" i="35" s="1"/>
  <c r="AI48" i="35"/>
  <c r="AI47" i="35" s="1"/>
  <c r="AF469" i="35"/>
  <c r="AF423" i="35"/>
  <c r="AF392" i="35"/>
  <c r="AH470" i="35"/>
  <c r="AH424" i="35"/>
  <c r="AH393" i="35"/>
  <c r="AG104" i="35"/>
  <c r="AG103" i="35" s="1"/>
  <c r="AI57" i="35"/>
  <c r="AI179" i="35"/>
  <c r="AI204" i="35" s="1"/>
  <c r="AI242" i="35" s="1"/>
  <c r="AI265" i="35" s="1"/>
  <c r="AI299" i="35" s="1"/>
  <c r="AI66" i="35"/>
  <c r="AI101" i="35" s="1"/>
  <c r="AI124" i="35" s="1"/>
  <c r="AN463" i="35"/>
  <c r="AM462" i="35"/>
  <c r="AM450" i="35" s="1"/>
  <c r="AH414" i="35"/>
  <c r="AH386" i="35"/>
  <c r="AG128" i="35"/>
  <c r="AG127" i="35" s="1"/>
  <c r="AH473" i="35"/>
  <c r="AH427" i="35"/>
  <c r="AH396" i="35"/>
  <c r="AI147" i="35"/>
  <c r="AI20" i="35"/>
  <c r="AI19" i="35" s="1"/>
  <c r="AI36" i="35" s="1"/>
  <c r="AH182" i="35"/>
  <c r="AH181" i="35" s="1"/>
  <c r="AH191" i="35" s="1"/>
  <c r="AI185" i="35"/>
  <c r="AI89" i="35"/>
  <c r="AI87" i="35" s="1"/>
  <c r="AI72" i="35"/>
  <c r="AI107" i="35" s="1"/>
  <c r="AI381" i="35"/>
  <c r="AI409" i="35" s="1"/>
  <c r="AI449" i="35" s="1"/>
  <c r="AJ449" i="35" s="1"/>
  <c r="AK449" i="35" s="1"/>
  <c r="AL449" i="35" s="1"/>
  <c r="AM449" i="35" s="1"/>
  <c r="AN449" i="35" s="1"/>
  <c r="AO449" i="35" s="1"/>
  <c r="AP449" i="35" s="1"/>
  <c r="AQ449" i="35" s="1"/>
  <c r="AR449" i="35" s="1"/>
  <c r="AS449" i="35" s="1"/>
  <c r="AT449" i="35" s="1"/>
  <c r="AU449" i="35" s="1"/>
  <c r="AJ293" i="35"/>
  <c r="AK293" i="35" s="1"/>
  <c r="AL293" i="35" s="1"/>
  <c r="AM293" i="35" s="1"/>
  <c r="AN293" i="35" s="1"/>
  <c r="AO293" i="35" s="1"/>
  <c r="AP293" i="35" s="1"/>
  <c r="AQ293" i="35" s="1"/>
  <c r="AR293" i="35" s="1"/>
  <c r="AS293" i="35" s="1"/>
  <c r="AT293" i="35" s="1"/>
  <c r="AU293" i="35" s="1"/>
  <c r="AG472" i="35"/>
  <c r="AG426" i="35"/>
  <c r="AG395" i="35"/>
  <c r="AD468" i="35"/>
  <c r="AD467" i="35" s="1"/>
  <c r="AD485" i="35" s="1"/>
  <c r="AD422" i="35"/>
  <c r="AD421" i="35" s="1"/>
  <c r="AD420" i="35" s="1"/>
  <c r="AD391" i="35"/>
  <c r="AD390" i="35" s="1"/>
  <c r="AD389" i="35" s="1"/>
  <c r="AD303" i="35"/>
  <c r="AD302" i="35" s="1"/>
  <c r="AH98" i="35"/>
  <c r="AH62" i="35"/>
  <c r="AH61" i="35" s="1"/>
  <c r="AH78" i="35" s="1"/>
  <c r="AG247" i="35"/>
  <c r="AG270" i="35" s="1"/>
  <c r="AG305" i="35" s="1"/>
  <c r="AI163" i="35"/>
  <c r="AI213" i="35" s="1"/>
  <c r="AI251" i="35" s="1"/>
  <c r="AI272" i="35" s="1"/>
  <c r="AI307" i="35" s="1"/>
  <c r="AI75" i="35"/>
  <c r="AI110" i="35" s="1"/>
  <c r="AI132" i="35" s="1"/>
  <c r="AI180" i="35"/>
  <c r="AI205" i="35" s="1"/>
  <c r="AI243" i="35" s="1"/>
  <c r="AI266" i="35" s="1"/>
  <c r="AI67" i="35"/>
  <c r="AI102" i="35" s="1"/>
  <c r="AI125" i="35" s="1"/>
  <c r="AE296" i="35"/>
  <c r="AE261" i="35"/>
  <c r="AE260" i="35" s="1"/>
  <c r="AE286" i="35" s="1"/>
  <c r="AI178" i="35"/>
  <c r="AI203" i="35" s="1"/>
  <c r="AI241" i="35" s="1"/>
  <c r="AI264" i="35" s="1"/>
  <c r="AI298" i="35" s="1"/>
  <c r="AI65" i="35"/>
  <c r="AI100" i="35" s="1"/>
  <c r="AI123" i="35" s="1"/>
  <c r="AI161" i="35"/>
  <c r="AI211" i="35" s="1"/>
  <c r="AI249" i="35" s="1"/>
  <c r="AI73" i="35"/>
  <c r="AI108" i="35" s="1"/>
  <c r="AH60" i="35"/>
  <c r="AH83" i="35" s="1"/>
  <c r="AH95" i="35" s="1"/>
  <c r="AH118" i="35" s="1"/>
  <c r="AI39" i="35"/>
  <c r="AI60" i="35" s="1"/>
  <c r="AI83" i="35" s="1"/>
  <c r="AI95" i="35" s="1"/>
  <c r="AI118" i="35" s="1"/>
  <c r="AI189" i="35"/>
  <c r="AI214" i="35" s="1"/>
  <c r="AI252" i="35" s="1"/>
  <c r="AI273" i="35" s="1"/>
  <c r="AI76" i="35"/>
  <c r="AI111" i="35" s="1"/>
  <c r="AI133" i="35" s="1"/>
  <c r="AF245" i="35"/>
  <c r="AF244" i="35" s="1"/>
  <c r="AF269" i="35"/>
  <c r="AF216" i="35"/>
  <c r="AH198" i="35"/>
  <c r="AH146" i="35"/>
  <c r="AH145" i="35" s="1"/>
  <c r="AH166" i="35" s="1"/>
  <c r="AI149" i="35"/>
  <c r="AI85" i="35"/>
  <c r="AI84" i="35" s="1"/>
  <c r="AI90" i="35" s="1"/>
  <c r="AI174" i="35"/>
  <c r="AI224" i="35" s="1"/>
  <c r="AI86" i="35"/>
  <c r="AI64" i="35"/>
  <c r="AI99" i="35" s="1"/>
  <c r="AI122" i="35" s="1"/>
  <c r="AH106" i="35"/>
  <c r="AH130" i="35" s="1"/>
  <c r="AG246" i="34"/>
  <c r="AG207" i="34"/>
  <c r="AG206" i="34" s="1"/>
  <c r="AH470" i="34"/>
  <c r="AH424" i="34"/>
  <c r="AH393" i="34"/>
  <c r="AI163" i="34"/>
  <c r="AI213" i="34" s="1"/>
  <c r="AI251" i="34" s="1"/>
  <c r="AI272" i="34" s="1"/>
  <c r="AI75" i="34"/>
  <c r="AI110" i="34" s="1"/>
  <c r="AI132" i="34" s="1"/>
  <c r="AH208" i="34"/>
  <c r="AH157" i="34"/>
  <c r="AH156" i="34" s="1"/>
  <c r="AH469" i="34"/>
  <c r="AH423" i="34"/>
  <c r="AH392" i="34"/>
  <c r="AH62" i="34"/>
  <c r="AH61" i="34" s="1"/>
  <c r="AH98" i="34"/>
  <c r="AI190" i="34"/>
  <c r="AI215" i="34" s="1"/>
  <c r="AI253" i="34" s="1"/>
  <c r="AI274" i="34" s="1"/>
  <c r="AI309" i="34" s="1"/>
  <c r="AI77" i="34"/>
  <c r="AI112" i="34" s="1"/>
  <c r="AI134" i="34" s="1"/>
  <c r="AI308" i="34"/>
  <c r="AI147" i="34"/>
  <c r="AI20" i="34"/>
  <c r="AI19" i="34" s="1"/>
  <c r="AI63" i="34"/>
  <c r="AE296" i="34"/>
  <c r="AE261" i="34"/>
  <c r="AE260" i="34" s="1"/>
  <c r="AF262" i="34"/>
  <c r="AF237" i="34"/>
  <c r="AF236" i="34" s="1"/>
  <c r="AH307" i="34"/>
  <c r="AH309" i="34"/>
  <c r="AI228" i="34"/>
  <c r="AI227" i="34" s="1"/>
  <c r="AI248" i="34" s="1"/>
  <c r="AI210" i="34"/>
  <c r="AI186" i="34"/>
  <c r="AI211" i="34" s="1"/>
  <c r="AI249" i="34" s="1"/>
  <c r="AI73" i="34"/>
  <c r="AI108" i="34" s="1"/>
  <c r="AG471" i="34"/>
  <c r="AG425" i="34"/>
  <c r="AG394" i="34"/>
  <c r="AG78" i="34"/>
  <c r="AG129" i="34"/>
  <c r="AG128" i="34" s="1"/>
  <c r="AG127" i="34" s="1"/>
  <c r="AG104" i="34"/>
  <c r="AG103" i="34" s="1"/>
  <c r="AF269" i="34"/>
  <c r="AF245" i="34"/>
  <c r="AF244" i="34" s="1"/>
  <c r="AG473" i="34"/>
  <c r="AG427" i="34"/>
  <c r="AG396" i="34"/>
  <c r="AI204" i="34"/>
  <c r="AI242" i="34" s="1"/>
  <c r="AI265" i="34" s="1"/>
  <c r="AI299" i="34" s="1"/>
  <c r="AH194" i="34"/>
  <c r="AH220" i="34" s="1"/>
  <c r="AH234" i="34" s="1"/>
  <c r="AH258" i="34" s="1"/>
  <c r="AH292" i="34" s="1"/>
  <c r="AH380" i="34" s="1"/>
  <c r="AH408" i="34" s="1"/>
  <c r="AH448" i="34" s="1"/>
  <c r="AI168" i="34"/>
  <c r="AI194" i="34" s="1"/>
  <c r="AI220" i="34" s="1"/>
  <c r="AI234" i="34" s="1"/>
  <c r="AI258" i="34" s="1"/>
  <c r="AI292" i="34" s="1"/>
  <c r="AI380" i="34" s="1"/>
  <c r="AI408" i="34" s="1"/>
  <c r="AI448" i="34" s="1"/>
  <c r="AI67" i="34"/>
  <c r="AI102" i="34" s="1"/>
  <c r="AI125" i="34" s="1"/>
  <c r="AN463" i="34"/>
  <c r="AM462" i="34"/>
  <c r="AM450" i="34" s="1"/>
  <c r="AD286" i="34"/>
  <c r="AH198" i="34"/>
  <c r="AH146" i="34"/>
  <c r="AH145" i="34" s="1"/>
  <c r="AH166" i="34" s="1"/>
  <c r="AG121" i="34"/>
  <c r="AG120" i="34" s="1"/>
  <c r="AG119" i="34" s="1"/>
  <c r="AG97" i="34"/>
  <c r="AG96" i="34" s="1"/>
  <c r="AG113" i="34" s="1"/>
  <c r="AI178" i="34"/>
  <c r="AI171" i="34" s="1"/>
  <c r="AI170" i="34" s="1"/>
  <c r="AI65" i="34"/>
  <c r="AI100" i="34" s="1"/>
  <c r="AI123" i="34" s="1"/>
  <c r="AG414" i="34"/>
  <c r="AG386" i="34"/>
  <c r="AH414" i="34"/>
  <c r="AH386" i="34"/>
  <c r="AG166" i="34"/>
  <c r="AI413" i="34"/>
  <c r="AI385" i="34"/>
  <c r="AJ297" i="34"/>
  <c r="AK297" i="34" s="1"/>
  <c r="AL297" i="34" s="1"/>
  <c r="AM297" i="34" s="1"/>
  <c r="AN297" i="34" s="1"/>
  <c r="AO297" i="34" s="1"/>
  <c r="AP297" i="34" s="1"/>
  <c r="AQ297" i="34" s="1"/>
  <c r="AR297" i="34" s="1"/>
  <c r="AS297" i="34" s="1"/>
  <c r="AT297" i="34" s="1"/>
  <c r="AU297" i="34" s="1"/>
  <c r="AD468" i="34"/>
  <c r="AD467" i="34" s="1"/>
  <c r="AD485" i="34" s="1"/>
  <c r="AD422" i="34"/>
  <c r="AD421" i="34" s="1"/>
  <c r="AD420" i="34" s="1"/>
  <c r="AD391" i="34"/>
  <c r="AD390" i="34" s="1"/>
  <c r="AD389" i="34" s="1"/>
  <c r="AD303" i="34"/>
  <c r="AD302" i="34" s="1"/>
  <c r="AD412" i="34"/>
  <c r="AD411" i="34" s="1"/>
  <c r="AD410" i="34" s="1"/>
  <c r="AD384" i="34"/>
  <c r="AD383" i="34" s="1"/>
  <c r="AD382" i="34" s="1"/>
  <c r="AD295" i="34"/>
  <c r="AD294" i="34" s="1"/>
  <c r="AI300" i="34"/>
  <c r="AI158" i="34"/>
  <c r="AI70" i="34"/>
  <c r="AI27" i="34"/>
  <c r="AI26" i="34" s="1"/>
  <c r="AH182" i="34"/>
  <c r="AH181" i="34" s="1"/>
  <c r="AH191" i="34" s="1"/>
  <c r="AC321" i="34"/>
  <c r="AI48" i="34"/>
  <c r="AI47" i="34" s="1"/>
  <c r="AG238" i="34"/>
  <c r="AG197" i="34"/>
  <c r="AG196" i="34" s="1"/>
  <c r="AG216" i="34" s="1"/>
  <c r="AI230" i="34"/>
  <c r="AH415" i="34"/>
  <c r="AH387" i="34"/>
  <c r="AI162" i="34"/>
  <c r="AI212" i="34" s="1"/>
  <c r="AI250" i="34" s="1"/>
  <c r="AI271" i="34" s="1"/>
  <c r="AI306" i="34" s="1"/>
  <c r="AI74" i="34"/>
  <c r="AI109" i="34" s="1"/>
  <c r="AI131" i="34" s="1"/>
  <c r="AB441" i="34"/>
  <c r="AA442" i="34"/>
  <c r="AH195" i="34"/>
  <c r="AH221" i="34" s="1"/>
  <c r="AH235" i="34" s="1"/>
  <c r="AH259" i="34" s="1"/>
  <c r="AH293" i="34" s="1"/>
  <c r="AH381" i="34" s="1"/>
  <c r="AH409" i="34" s="1"/>
  <c r="AH449" i="34" s="1"/>
  <c r="AI169" i="34"/>
  <c r="AI195" i="34" s="1"/>
  <c r="AI221" i="34" s="1"/>
  <c r="AI235" i="34" s="1"/>
  <c r="AI259" i="34" s="1"/>
  <c r="AI293" i="34" s="1"/>
  <c r="AI159" i="34"/>
  <c r="AI209" i="34" s="1"/>
  <c r="AI247" i="34" s="1"/>
  <c r="AI270" i="34" s="1"/>
  <c r="AI305" i="34" s="1"/>
  <c r="AI71" i="34"/>
  <c r="AI106" i="34" s="1"/>
  <c r="AI130" i="34" s="1"/>
  <c r="AC404" i="34"/>
  <c r="AI182" i="34"/>
  <c r="AI181" i="34" s="1"/>
  <c r="AI57" i="34"/>
  <c r="AE304" i="34"/>
  <c r="AE268" i="34"/>
  <c r="AE267" i="34" s="1"/>
  <c r="AH69" i="34"/>
  <c r="AH68" i="34" s="1"/>
  <c r="AH105" i="34"/>
  <c r="AC440" i="34"/>
  <c r="AH230" i="34"/>
  <c r="AH472" i="34"/>
  <c r="AH426" i="34"/>
  <c r="AH395" i="34"/>
  <c r="AH308" i="27"/>
  <c r="AI147" i="27"/>
  <c r="AI20" i="27"/>
  <c r="AI19" i="27" s="1"/>
  <c r="AF304" i="27"/>
  <c r="AF268" i="27"/>
  <c r="AF267" i="27" s="1"/>
  <c r="AI63" i="27"/>
  <c r="AI208" i="27"/>
  <c r="AI159" i="27"/>
  <c r="AI71" i="27"/>
  <c r="AH90" i="27"/>
  <c r="AH227" i="27"/>
  <c r="AH248" i="27" s="1"/>
  <c r="AI180" i="27"/>
  <c r="AI67" i="27"/>
  <c r="AI102" i="27" s="1"/>
  <c r="AI125" i="27" s="1"/>
  <c r="AG137" i="27"/>
  <c r="AG469" i="27"/>
  <c r="AG423" i="27"/>
  <c r="AG392" i="27"/>
  <c r="AH471" i="27"/>
  <c r="AH425" i="27"/>
  <c r="AH394" i="27"/>
  <c r="AI473" i="27"/>
  <c r="AI427" i="27"/>
  <c r="AI396" i="27"/>
  <c r="D309" i="27"/>
  <c r="C309" i="27"/>
  <c r="AH198" i="27"/>
  <c r="AH146" i="27"/>
  <c r="AH145" i="27" s="1"/>
  <c r="AH195" i="27"/>
  <c r="AH221" i="27" s="1"/>
  <c r="AH235" i="27" s="1"/>
  <c r="AH259" i="27" s="1"/>
  <c r="AH293" i="27" s="1"/>
  <c r="AH381" i="27" s="1"/>
  <c r="AH409" i="27" s="1"/>
  <c r="AH449" i="27" s="1"/>
  <c r="AI169" i="27"/>
  <c r="AI195" i="27" s="1"/>
  <c r="AI221" i="27" s="1"/>
  <c r="AI235" i="27" s="1"/>
  <c r="AI259" i="27" s="1"/>
  <c r="AI293" i="27" s="1"/>
  <c r="AH129" i="27"/>
  <c r="AH128" i="27" s="1"/>
  <c r="AH127" i="27" s="1"/>
  <c r="AH104" i="27"/>
  <c r="AH103" i="27" s="1"/>
  <c r="AF262" i="27"/>
  <c r="AF237" i="27"/>
  <c r="AF236" i="27" s="1"/>
  <c r="AF254" i="27" s="1"/>
  <c r="AI105" i="27"/>
  <c r="AG207" i="27"/>
  <c r="AG206" i="27" s="1"/>
  <c r="AH247" i="27"/>
  <c r="AH270" i="27" s="1"/>
  <c r="AH305" i="27" s="1"/>
  <c r="AE296" i="27"/>
  <c r="AE261" i="27"/>
  <c r="AE260" i="27" s="1"/>
  <c r="AE286" i="27" s="1"/>
  <c r="AH69" i="27"/>
  <c r="AH68" i="27" s="1"/>
  <c r="AH78" i="27" s="1"/>
  <c r="AG472" i="27"/>
  <c r="AG426" i="27"/>
  <c r="AG395" i="27"/>
  <c r="AI185" i="27"/>
  <c r="AI229" i="27" s="1"/>
  <c r="AI89" i="27"/>
  <c r="AH473" i="27"/>
  <c r="AH427" i="27"/>
  <c r="AH396" i="27"/>
  <c r="AG269" i="27"/>
  <c r="AG245" i="27"/>
  <c r="AG244" i="27" s="1"/>
  <c r="AM463" i="27"/>
  <c r="AL462" i="27"/>
  <c r="AL450" i="27" s="1"/>
  <c r="AG471" i="27"/>
  <c r="AG425" i="27"/>
  <c r="AG394" i="27"/>
  <c r="AI178" i="27"/>
  <c r="AI203" i="27" s="1"/>
  <c r="AI241" i="27" s="1"/>
  <c r="AI264" i="27" s="1"/>
  <c r="AI65" i="27"/>
  <c r="AI100" i="27" s="1"/>
  <c r="AI123" i="27" s="1"/>
  <c r="AH413" i="27"/>
  <c r="AH385" i="27"/>
  <c r="AI414" i="27"/>
  <c r="AI386" i="27"/>
  <c r="AJ299" i="27"/>
  <c r="AK299" i="27" s="1"/>
  <c r="AL299" i="27" s="1"/>
  <c r="AM299" i="27" s="1"/>
  <c r="AN299" i="27" s="1"/>
  <c r="AO299" i="27" s="1"/>
  <c r="AP299" i="27" s="1"/>
  <c r="AQ299" i="27" s="1"/>
  <c r="AR299" i="27" s="1"/>
  <c r="AS299" i="27" s="1"/>
  <c r="AT299" i="27" s="1"/>
  <c r="AU299" i="27" s="1"/>
  <c r="AI223" i="27"/>
  <c r="AI222" i="27" s="1"/>
  <c r="AI200" i="27"/>
  <c r="AI239" i="27" s="1"/>
  <c r="AI263" i="27" s="1"/>
  <c r="AI297" i="27" s="1"/>
  <c r="AD412" i="27"/>
  <c r="AD411" i="27" s="1"/>
  <c r="AD410" i="27" s="1"/>
  <c r="AD440" i="27" s="1"/>
  <c r="AD384" i="27"/>
  <c r="AD383" i="27" s="1"/>
  <c r="AD382" i="27" s="1"/>
  <c r="AD404" i="27" s="1"/>
  <c r="AD295" i="27"/>
  <c r="AD294" i="27" s="1"/>
  <c r="AD321" i="27" s="1"/>
  <c r="AH157" i="27"/>
  <c r="AH156" i="27" s="1"/>
  <c r="AB441" i="27"/>
  <c r="AA442" i="27"/>
  <c r="AI184" i="27"/>
  <c r="AI182" i="27" s="1"/>
  <c r="AI181" i="27" s="1"/>
  <c r="AI48" i="27"/>
  <c r="AI47" i="27" s="1"/>
  <c r="AI57" i="27"/>
  <c r="AG238" i="27"/>
  <c r="AG197" i="27"/>
  <c r="AG196" i="27" s="1"/>
  <c r="AG216" i="27" s="1"/>
  <c r="AH121" i="27"/>
  <c r="AH120" i="27" s="1"/>
  <c r="AH119" i="27" s="1"/>
  <c r="AH97" i="27"/>
  <c r="AH96" i="27" s="1"/>
  <c r="AH230" i="27"/>
  <c r="AI205" i="27"/>
  <c r="AI243" i="27" s="1"/>
  <c r="AI266" i="27" s="1"/>
  <c r="AI300" i="27" s="1"/>
  <c r="AE468" i="27"/>
  <c r="AE467" i="27" s="1"/>
  <c r="AE485" i="27" s="1"/>
  <c r="AE422" i="27"/>
  <c r="AE421" i="27" s="1"/>
  <c r="AE420" i="27" s="1"/>
  <c r="AE391" i="27"/>
  <c r="AE390" i="27" s="1"/>
  <c r="AE389" i="27" s="1"/>
  <c r="AE303" i="27"/>
  <c r="AE302" i="27" s="1"/>
  <c r="AI211" i="27"/>
  <c r="AI249" i="27" s="1"/>
  <c r="AH246" i="27"/>
  <c r="AH207" i="27"/>
  <c r="AH206" i="27" s="1"/>
  <c r="AI72" i="27"/>
  <c r="AI107" i="27" s="1"/>
  <c r="AH182" i="27"/>
  <c r="AH181" i="27" s="1"/>
  <c r="AH191" i="27" s="1"/>
  <c r="AI163" i="27"/>
  <c r="AI213" i="27" s="1"/>
  <c r="AI251" i="27" s="1"/>
  <c r="AI272" i="27" s="1"/>
  <c r="AI307" i="27" s="1"/>
  <c r="AI75" i="27"/>
  <c r="AI110" i="27" s="1"/>
  <c r="AI132" i="27" s="1"/>
  <c r="AI228" i="27"/>
  <c r="AI227" i="27" s="1"/>
  <c r="AI248" i="27" s="1"/>
  <c r="AI210" i="27"/>
  <c r="AI27" i="27"/>
  <c r="AI26" i="27" s="1"/>
  <c r="AH60" i="27"/>
  <c r="AH83" i="27" s="1"/>
  <c r="AH95" i="27" s="1"/>
  <c r="AH118" i="27" s="1"/>
  <c r="AI39" i="27"/>
  <c r="AI60" i="27" s="1"/>
  <c r="AI83" i="27" s="1"/>
  <c r="AI95" i="27" s="1"/>
  <c r="AI118" i="27" s="1"/>
  <c r="AH300" i="27"/>
  <c r="AI76" i="27"/>
  <c r="AI111" i="27" s="1"/>
  <c r="AI133" i="27" s="1"/>
  <c r="AI308" i="27" s="1"/>
  <c r="AI470" i="27"/>
  <c r="AJ470" i="27" s="1"/>
  <c r="AK470" i="27" s="1"/>
  <c r="AL470" i="27" s="1"/>
  <c r="AM470" i="27" s="1"/>
  <c r="AN470" i="27" s="1"/>
  <c r="AO470" i="27" s="1"/>
  <c r="AP470" i="27" s="1"/>
  <c r="AQ470" i="27" s="1"/>
  <c r="AR470" i="27" s="1"/>
  <c r="AS470" i="27" s="1"/>
  <c r="AT470" i="27" s="1"/>
  <c r="AU470" i="27" s="1"/>
  <c r="AI424" i="27"/>
  <c r="AI393" i="27"/>
  <c r="AJ306" i="27"/>
  <c r="AK306" i="27" s="1"/>
  <c r="AL306" i="27" s="1"/>
  <c r="AM306" i="27" s="1"/>
  <c r="AN306" i="27" s="1"/>
  <c r="AO306" i="27" s="1"/>
  <c r="AP306" i="27" s="1"/>
  <c r="AQ306" i="27" s="1"/>
  <c r="AR306" i="27" s="1"/>
  <c r="AS306" i="27" s="1"/>
  <c r="AT306" i="27" s="1"/>
  <c r="AU306" i="27" s="1"/>
  <c r="AI73" i="27"/>
  <c r="AI108" i="27" s="1"/>
  <c r="AI87" i="27"/>
  <c r="AI90" i="27" s="1"/>
  <c r="AH473" i="26"/>
  <c r="AH427" i="26"/>
  <c r="AH396" i="26"/>
  <c r="AE304" i="26"/>
  <c r="AE268" i="26"/>
  <c r="AE267" i="26" s="1"/>
  <c r="AG238" i="26"/>
  <c r="AG197" i="26"/>
  <c r="AG196" i="26" s="1"/>
  <c r="AD412" i="26"/>
  <c r="AD411" i="26" s="1"/>
  <c r="AD410" i="26" s="1"/>
  <c r="AD384" i="26"/>
  <c r="AD383" i="26" s="1"/>
  <c r="AD382" i="26" s="1"/>
  <c r="AD295" i="26"/>
  <c r="AD294" i="26" s="1"/>
  <c r="AI159" i="26"/>
  <c r="AI209" i="26" s="1"/>
  <c r="AI71" i="26"/>
  <c r="AH223" i="26"/>
  <c r="AH222" i="26" s="1"/>
  <c r="AH200" i="26"/>
  <c r="AH239" i="26" s="1"/>
  <c r="AH263" i="26" s="1"/>
  <c r="AH297" i="26" s="1"/>
  <c r="AI211" i="26"/>
  <c r="AI249" i="26" s="1"/>
  <c r="AG78" i="26"/>
  <c r="AH97" i="26"/>
  <c r="AH96" i="26" s="1"/>
  <c r="AH121" i="26"/>
  <c r="AH120" i="26" s="1"/>
  <c r="AH119" i="26" s="1"/>
  <c r="AM462" i="26"/>
  <c r="AM450" i="26" s="1"/>
  <c r="AN463" i="26"/>
  <c r="AI162" i="26"/>
  <c r="AI212" i="26" s="1"/>
  <c r="AI250" i="26" s="1"/>
  <c r="AI271" i="26" s="1"/>
  <c r="AI74" i="26"/>
  <c r="AI109" i="26" s="1"/>
  <c r="AI131" i="26" s="1"/>
  <c r="AH40" i="26"/>
  <c r="AH57" i="26" s="1"/>
  <c r="AI41" i="26"/>
  <c r="AI40" i="26" s="1"/>
  <c r="AF269" i="26"/>
  <c r="AF245" i="26"/>
  <c r="AF244" i="26" s="1"/>
  <c r="AG413" i="26"/>
  <c r="AG385" i="26"/>
  <c r="AH105" i="26"/>
  <c r="AH69" i="26"/>
  <c r="AH68" i="26" s="1"/>
  <c r="AH78" i="26" s="1"/>
  <c r="AI147" i="26"/>
  <c r="AI20" i="26"/>
  <c r="AI19" i="26" s="1"/>
  <c r="AH106" i="26"/>
  <c r="AH130" i="26" s="1"/>
  <c r="AG97" i="26"/>
  <c r="AG96" i="26" s="1"/>
  <c r="AG113" i="26" s="1"/>
  <c r="AG121" i="26"/>
  <c r="AG120" i="26" s="1"/>
  <c r="AG119" i="26" s="1"/>
  <c r="AG137" i="26" s="1"/>
  <c r="AA442" i="26"/>
  <c r="AB441" i="26"/>
  <c r="AG104" i="26"/>
  <c r="AG103" i="26" s="1"/>
  <c r="AG129" i="26"/>
  <c r="AG128" i="26" s="1"/>
  <c r="AG127" i="26" s="1"/>
  <c r="AH208" i="26"/>
  <c r="AH157" i="26"/>
  <c r="AH156" i="26" s="1"/>
  <c r="AH36" i="26"/>
  <c r="AI163" i="26"/>
  <c r="AI213" i="26" s="1"/>
  <c r="AI251" i="26" s="1"/>
  <c r="AI272" i="26" s="1"/>
  <c r="AI307" i="26" s="1"/>
  <c r="AI75" i="26"/>
  <c r="AI110" i="26" s="1"/>
  <c r="AI132" i="26" s="1"/>
  <c r="AI164" i="26"/>
  <c r="AI214" i="26" s="1"/>
  <c r="AI252" i="26" s="1"/>
  <c r="AI273" i="26" s="1"/>
  <c r="AI76" i="26"/>
  <c r="AI111" i="26" s="1"/>
  <c r="AI133" i="26" s="1"/>
  <c r="AI160" i="26"/>
  <c r="AI72" i="26"/>
  <c r="AI107" i="26" s="1"/>
  <c r="AI88" i="26"/>
  <c r="AH306" i="26"/>
  <c r="AG414" i="26"/>
  <c r="AG386" i="26"/>
  <c r="AG415" i="26"/>
  <c r="AG387" i="26"/>
  <c r="AI77" i="26"/>
  <c r="AI112" i="26" s="1"/>
  <c r="AI134" i="26" s="1"/>
  <c r="AH198" i="26"/>
  <c r="AH146" i="26"/>
  <c r="AH145" i="26" s="1"/>
  <c r="AD468" i="26"/>
  <c r="AD467" i="26" s="1"/>
  <c r="AD485" i="26" s="1"/>
  <c r="AD422" i="26"/>
  <c r="AD421" i="26" s="1"/>
  <c r="AD420" i="26" s="1"/>
  <c r="AD391" i="26"/>
  <c r="AD390" i="26" s="1"/>
  <c r="AD389" i="26" s="1"/>
  <c r="AD303" i="26"/>
  <c r="AD302" i="26" s="1"/>
  <c r="AI178" i="26"/>
  <c r="AI65" i="26"/>
  <c r="AI100" i="26" s="1"/>
  <c r="AI123" i="26" s="1"/>
  <c r="AF216" i="26"/>
  <c r="AI179" i="26"/>
  <c r="AI204" i="26" s="1"/>
  <c r="AI242" i="26" s="1"/>
  <c r="AI265" i="26" s="1"/>
  <c r="AI299" i="26" s="1"/>
  <c r="AI66" i="26"/>
  <c r="AI101" i="26" s="1"/>
  <c r="AI124" i="26" s="1"/>
  <c r="AG469" i="26"/>
  <c r="AG423" i="26"/>
  <c r="AG392" i="26"/>
  <c r="AI215" i="26"/>
  <c r="AI253" i="26" s="1"/>
  <c r="AI274" i="26" s="1"/>
  <c r="AC321" i="26"/>
  <c r="AI185" i="26"/>
  <c r="AI229" i="26" s="1"/>
  <c r="AI89" i="26"/>
  <c r="AG308" i="26"/>
  <c r="AI183" i="26"/>
  <c r="AI182" i="26" s="1"/>
  <c r="AI181" i="26" s="1"/>
  <c r="AI48" i="26"/>
  <c r="AI47" i="26" s="1"/>
  <c r="AH307" i="26"/>
  <c r="AH214" i="26"/>
  <c r="AH252" i="26" s="1"/>
  <c r="AH273" i="26" s="1"/>
  <c r="AE296" i="26"/>
  <c r="AE261" i="26"/>
  <c r="AE260" i="26" s="1"/>
  <c r="AE286" i="26" s="1"/>
  <c r="AF262" i="26"/>
  <c r="AF237" i="26"/>
  <c r="AF236" i="26" s="1"/>
  <c r="AF254" i="26" s="1"/>
  <c r="AH204" i="26"/>
  <c r="AH242" i="26" s="1"/>
  <c r="AH265" i="26" s="1"/>
  <c r="AH299" i="26" s="1"/>
  <c r="AH60" i="26"/>
  <c r="AH83" i="26" s="1"/>
  <c r="AH95" i="26" s="1"/>
  <c r="AH118" i="26" s="1"/>
  <c r="AI39" i="26"/>
  <c r="AI60" i="26" s="1"/>
  <c r="AI83" i="26" s="1"/>
  <c r="AI95" i="26" s="1"/>
  <c r="AI118" i="26" s="1"/>
  <c r="AI205" i="26"/>
  <c r="AI243" i="26" s="1"/>
  <c r="AI266" i="26" s="1"/>
  <c r="AI300" i="26" s="1"/>
  <c r="AC404" i="26"/>
  <c r="AI180" i="26"/>
  <c r="AI67" i="26"/>
  <c r="AI102" i="26" s="1"/>
  <c r="AI125" i="26" s="1"/>
  <c r="AG470" i="26"/>
  <c r="AG424" i="26"/>
  <c r="AG393" i="26"/>
  <c r="AI203" i="26"/>
  <c r="AI241" i="26" s="1"/>
  <c r="AI264" i="26" s="1"/>
  <c r="AI298" i="26" s="1"/>
  <c r="AH228" i="26"/>
  <c r="AH227" i="26" s="1"/>
  <c r="AH248" i="26" s="1"/>
  <c r="AH210" i="26"/>
  <c r="AI98" i="26"/>
  <c r="AI62" i="26"/>
  <c r="AI61" i="26" s="1"/>
  <c r="AH415" i="26"/>
  <c r="AH387" i="26"/>
  <c r="AC440" i="26"/>
  <c r="AI149" i="26"/>
  <c r="AI85" i="26"/>
  <c r="AI84" i="26" s="1"/>
  <c r="AH182" i="26"/>
  <c r="AH181" i="26" s="1"/>
  <c r="AH191" i="26" s="1"/>
  <c r="AH203" i="26"/>
  <c r="AH241" i="26" s="1"/>
  <c r="AH264" i="26" s="1"/>
  <c r="AH298" i="26" s="1"/>
  <c r="AH195" i="26"/>
  <c r="AH221" i="26" s="1"/>
  <c r="AH235" i="26" s="1"/>
  <c r="AH259" i="26" s="1"/>
  <c r="AH293" i="26" s="1"/>
  <c r="AH381" i="26" s="1"/>
  <c r="AH409" i="26" s="1"/>
  <c r="AH449" i="26" s="1"/>
  <c r="AI169" i="26"/>
  <c r="AI195" i="26" s="1"/>
  <c r="AI221" i="26" s="1"/>
  <c r="AI235" i="26" s="1"/>
  <c r="AI259" i="26" s="1"/>
  <c r="AI293" i="26" s="1"/>
  <c r="AI171" i="26"/>
  <c r="AI170" i="26" s="1"/>
  <c r="AI191" i="26" s="1"/>
  <c r="AG207" i="26"/>
  <c r="AG206" i="26" s="1"/>
  <c r="AG246" i="26"/>
  <c r="AG166" i="26"/>
  <c r="AI158" i="26"/>
  <c r="AI70" i="26"/>
  <c r="AI27" i="26"/>
  <c r="AI26" i="26" s="1"/>
  <c r="AH90" i="26"/>
  <c r="AI73" i="26"/>
  <c r="AI108" i="26" s="1"/>
  <c r="AH470" i="25"/>
  <c r="AH424" i="25"/>
  <c r="AH393" i="25"/>
  <c r="AH238" i="25"/>
  <c r="AI85" i="25"/>
  <c r="AI84" i="25" s="1"/>
  <c r="AI149" i="25"/>
  <c r="AI64" i="25"/>
  <c r="AI99" i="25" s="1"/>
  <c r="AI122" i="25" s="1"/>
  <c r="AH415" i="25"/>
  <c r="AH387" i="25"/>
  <c r="AH69" i="25"/>
  <c r="AH68" i="25" s="1"/>
  <c r="AH203" i="25"/>
  <c r="AH241" i="25" s="1"/>
  <c r="AH264" i="25" s="1"/>
  <c r="AH298" i="25" s="1"/>
  <c r="AI214" i="25"/>
  <c r="AI252" i="25" s="1"/>
  <c r="AI273" i="25" s="1"/>
  <c r="AI208" i="25"/>
  <c r="AF304" i="25"/>
  <c r="AF268" i="25"/>
  <c r="AF267" i="25" s="1"/>
  <c r="AF113" i="25"/>
  <c r="AD321" i="25"/>
  <c r="AG247" i="25"/>
  <c r="AG270" i="25" s="1"/>
  <c r="AG305" i="25" s="1"/>
  <c r="AH90" i="25"/>
  <c r="AH195" i="25"/>
  <c r="AH221" i="25" s="1"/>
  <c r="AH235" i="25" s="1"/>
  <c r="AH259" i="25" s="1"/>
  <c r="AH293" i="25" s="1"/>
  <c r="AH381" i="25" s="1"/>
  <c r="AH409" i="25" s="1"/>
  <c r="AH449" i="25" s="1"/>
  <c r="AI169" i="25"/>
  <c r="AI195" i="25" s="1"/>
  <c r="AI221" i="25" s="1"/>
  <c r="AI235" i="25" s="1"/>
  <c r="AI259" i="25" s="1"/>
  <c r="AI293" i="25" s="1"/>
  <c r="AI185" i="25"/>
  <c r="AI229" i="25" s="1"/>
  <c r="AI89" i="25"/>
  <c r="AH308" i="25"/>
  <c r="AH129" i="25"/>
  <c r="AH128" i="25" s="1"/>
  <c r="AH127" i="25" s="1"/>
  <c r="AH104" i="25"/>
  <c r="AH103" i="25" s="1"/>
  <c r="AI181" i="25"/>
  <c r="AH471" i="25"/>
  <c r="AH394" i="25"/>
  <c r="AH425" i="25"/>
  <c r="AH414" i="25"/>
  <c r="AH386" i="25"/>
  <c r="AG245" i="25"/>
  <c r="AG244" i="25" s="1"/>
  <c r="AG269" i="25"/>
  <c r="AF137" i="25"/>
  <c r="AD440" i="25"/>
  <c r="AA442" i="25"/>
  <c r="AB441" i="25"/>
  <c r="AH223" i="25"/>
  <c r="AH222" i="25" s="1"/>
  <c r="AH200" i="25"/>
  <c r="AH239" i="25" s="1"/>
  <c r="AH263" i="25" s="1"/>
  <c r="AH297" i="25" s="1"/>
  <c r="AI71" i="25"/>
  <c r="AI48" i="25"/>
  <c r="AI47" i="25" s="1"/>
  <c r="AG197" i="25"/>
  <c r="AG196" i="25" s="1"/>
  <c r="AG216" i="25" s="1"/>
  <c r="AG78" i="25"/>
  <c r="AM462" i="25"/>
  <c r="AM450" i="25" s="1"/>
  <c r="AN463" i="25"/>
  <c r="AI172" i="25"/>
  <c r="AI63" i="25"/>
  <c r="AI20" i="25"/>
  <c r="AI19" i="25" s="1"/>
  <c r="AI161" i="25"/>
  <c r="AI211" i="25" s="1"/>
  <c r="AI249" i="25" s="1"/>
  <c r="AI73" i="25"/>
  <c r="AI108" i="25" s="1"/>
  <c r="AE468" i="25"/>
  <c r="AE467" i="25" s="1"/>
  <c r="AE485" i="25" s="1"/>
  <c r="AE422" i="25"/>
  <c r="AE421" i="25" s="1"/>
  <c r="AE420" i="25" s="1"/>
  <c r="AE391" i="25"/>
  <c r="AE390" i="25" s="1"/>
  <c r="AE389" i="25" s="1"/>
  <c r="AE303" i="25"/>
  <c r="AE302" i="25" s="1"/>
  <c r="AI209" i="25"/>
  <c r="AI179" i="25"/>
  <c r="AI204" i="25" s="1"/>
  <c r="AI242" i="25" s="1"/>
  <c r="AI265" i="25" s="1"/>
  <c r="AI299" i="25" s="1"/>
  <c r="AI66" i="25"/>
  <c r="AI101" i="25" s="1"/>
  <c r="AI124" i="25" s="1"/>
  <c r="AI74" i="25"/>
  <c r="AI109" i="25" s="1"/>
  <c r="AI131" i="25" s="1"/>
  <c r="AH194" i="25"/>
  <c r="AH220" i="25" s="1"/>
  <c r="AH234" i="25" s="1"/>
  <c r="AH258" i="25" s="1"/>
  <c r="AH292" i="25" s="1"/>
  <c r="AH380" i="25" s="1"/>
  <c r="AH408" i="25" s="1"/>
  <c r="AH448" i="25" s="1"/>
  <c r="AI168" i="25"/>
  <c r="AI194" i="25" s="1"/>
  <c r="AI220" i="25" s="1"/>
  <c r="AI234" i="25" s="1"/>
  <c r="AI258" i="25" s="1"/>
  <c r="AI292" i="25" s="1"/>
  <c r="AI380" i="25" s="1"/>
  <c r="AI408" i="25" s="1"/>
  <c r="AI448" i="25" s="1"/>
  <c r="AG262" i="25"/>
  <c r="AG237" i="25"/>
  <c r="AG236" i="25" s="1"/>
  <c r="AG254" i="25" s="1"/>
  <c r="AG121" i="25"/>
  <c r="AG120" i="25" s="1"/>
  <c r="AG119" i="25" s="1"/>
  <c r="AG137" i="25" s="1"/>
  <c r="AG97" i="25"/>
  <c r="AG96" i="25" s="1"/>
  <c r="AG113" i="25" s="1"/>
  <c r="AH62" i="25"/>
  <c r="AH61" i="25" s="1"/>
  <c r="AH78" i="25" s="1"/>
  <c r="AH98" i="25"/>
  <c r="AI198" i="25"/>
  <c r="AI146" i="25"/>
  <c r="AI145" i="25" s="1"/>
  <c r="AH60" i="25"/>
  <c r="AH83" i="25" s="1"/>
  <c r="AH95" i="25" s="1"/>
  <c r="AH118" i="25" s="1"/>
  <c r="AI39" i="25"/>
  <c r="AI60" i="25" s="1"/>
  <c r="AI83" i="25" s="1"/>
  <c r="AI95" i="25" s="1"/>
  <c r="AI118" i="25" s="1"/>
  <c r="AI180" i="25"/>
  <c r="AI205" i="25" s="1"/>
  <c r="AI243" i="25" s="1"/>
  <c r="AI266" i="25" s="1"/>
  <c r="AI67" i="25"/>
  <c r="AI102" i="25" s="1"/>
  <c r="AI125" i="25" s="1"/>
  <c r="AI87" i="25"/>
  <c r="AI212" i="25"/>
  <c r="AI250" i="25" s="1"/>
  <c r="AI271" i="25" s="1"/>
  <c r="AH191" i="25"/>
  <c r="AF262" i="25"/>
  <c r="AF237" i="25"/>
  <c r="AF236" i="25" s="1"/>
  <c r="AF254" i="25" s="1"/>
  <c r="AI72" i="25"/>
  <c r="AI107" i="25" s="1"/>
  <c r="AG413" i="25"/>
  <c r="AG385" i="25"/>
  <c r="AG191" i="25"/>
  <c r="AI75" i="25"/>
  <c r="AI110" i="25" s="1"/>
  <c r="AI132" i="25" s="1"/>
  <c r="AI309" i="25"/>
  <c r="AI178" i="25"/>
  <c r="AI65" i="25"/>
  <c r="AI100" i="25" s="1"/>
  <c r="AI123" i="25" s="1"/>
  <c r="AH157" i="25"/>
  <c r="AH156" i="25" s="1"/>
  <c r="AH59" i="25"/>
  <c r="AH82" i="25" s="1"/>
  <c r="AH94" i="25" s="1"/>
  <c r="AH117" i="25" s="1"/>
  <c r="AI38" i="25"/>
  <c r="AI59" i="25" s="1"/>
  <c r="AI82" i="25" s="1"/>
  <c r="AI94" i="25" s="1"/>
  <c r="AI117" i="25" s="1"/>
  <c r="AH210" i="25"/>
  <c r="AI228" i="25"/>
  <c r="AI227" i="25" s="1"/>
  <c r="AI248" i="25" s="1"/>
  <c r="AI210" i="25"/>
  <c r="AI27" i="25"/>
  <c r="AI26" i="25" s="1"/>
  <c r="AG230" i="25"/>
  <c r="AE286" i="25"/>
  <c r="AI213" i="25"/>
  <c r="AI251" i="25" s="1"/>
  <c r="AI272" i="25" s="1"/>
  <c r="AI307" i="25" s="1"/>
  <c r="AH146" i="25"/>
  <c r="AH145" i="25" s="1"/>
  <c r="AH166" i="25" s="1"/>
  <c r="AI57" i="25"/>
  <c r="AH246" i="25"/>
  <c r="AH207" i="25"/>
  <c r="AH206" i="25" s="1"/>
  <c r="AH227" i="25"/>
  <c r="AH248" i="25" s="1"/>
  <c r="AI203" i="25"/>
  <c r="AI241" i="25" s="1"/>
  <c r="AI264" i="25" s="1"/>
  <c r="AI298" i="25" s="1"/>
  <c r="AI76" i="25"/>
  <c r="AI111" i="25" s="1"/>
  <c r="AI133" i="25" s="1"/>
  <c r="AI105" i="25"/>
  <c r="AI69" i="25"/>
  <c r="AI68" i="25" s="1"/>
  <c r="AE412" i="25"/>
  <c r="AE411" i="25" s="1"/>
  <c r="AE410" i="25" s="1"/>
  <c r="AE440" i="25" s="1"/>
  <c r="AE384" i="25"/>
  <c r="AE383" i="25" s="1"/>
  <c r="AE382" i="25" s="1"/>
  <c r="AE404" i="25" s="1"/>
  <c r="AE295" i="25"/>
  <c r="AE294" i="25" s="1"/>
  <c r="AE321" i="25" s="1"/>
  <c r="AD404" i="25"/>
  <c r="AG472" i="25"/>
  <c r="AG426" i="25"/>
  <c r="AG395" i="25"/>
  <c r="AH308" i="24"/>
  <c r="AH473" i="24"/>
  <c r="AH427" i="24"/>
  <c r="AH396" i="24"/>
  <c r="AH40" i="24"/>
  <c r="AH57" i="24" s="1"/>
  <c r="AI41" i="24"/>
  <c r="AI40" i="24" s="1"/>
  <c r="AH129" i="24"/>
  <c r="AH128" i="24" s="1"/>
  <c r="AH127" i="24" s="1"/>
  <c r="AH104" i="24"/>
  <c r="AH103" i="24" s="1"/>
  <c r="AF304" i="24"/>
  <c r="AF268" i="24"/>
  <c r="AF267" i="24" s="1"/>
  <c r="AI161" i="24"/>
  <c r="AI211" i="24" s="1"/>
  <c r="AI249" i="24" s="1"/>
  <c r="AI73" i="24"/>
  <c r="AI108" i="24" s="1"/>
  <c r="AI414" i="24"/>
  <c r="AI386" i="24"/>
  <c r="AJ299" i="24"/>
  <c r="AK299" i="24" s="1"/>
  <c r="AL299" i="24" s="1"/>
  <c r="AM299" i="24" s="1"/>
  <c r="AN299" i="24" s="1"/>
  <c r="AO299" i="24" s="1"/>
  <c r="AP299" i="24" s="1"/>
  <c r="AQ299" i="24" s="1"/>
  <c r="AR299" i="24" s="1"/>
  <c r="AS299" i="24" s="1"/>
  <c r="AT299" i="24" s="1"/>
  <c r="AU299" i="24" s="1"/>
  <c r="AN463" i="24"/>
  <c r="AM462" i="24"/>
  <c r="AM450" i="24" s="1"/>
  <c r="AH60" i="24"/>
  <c r="AH83" i="24" s="1"/>
  <c r="AH95" i="24" s="1"/>
  <c r="AH118" i="24" s="1"/>
  <c r="AI39" i="24"/>
  <c r="AI60" i="24" s="1"/>
  <c r="AI83" i="24" s="1"/>
  <c r="AI95" i="24" s="1"/>
  <c r="AI118" i="24" s="1"/>
  <c r="AG262" i="24"/>
  <c r="AG237" i="24"/>
  <c r="AG236" i="24" s="1"/>
  <c r="AI98" i="24"/>
  <c r="AI105" i="24"/>
  <c r="AI69" i="24"/>
  <c r="AI68" i="24" s="1"/>
  <c r="AH205" i="24"/>
  <c r="AH243" i="24" s="1"/>
  <c r="AH266" i="24" s="1"/>
  <c r="AH300" i="24" s="1"/>
  <c r="AI471" i="24"/>
  <c r="AI425" i="24"/>
  <c r="AI394" i="24"/>
  <c r="AI77" i="24"/>
  <c r="AI112" i="24" s="1"/>
  <c r="AI134" i="24" s="1"/>
  <c r="AI180" i="24"/>
  <c r="AI205" i="24" s="1"/>
  <c r="AI243" i="24" s="1"/>
  <c r="AI266" i="24" s="1"/>
  <c r="AI300" i="24" s="1"/>
  <c r="AI67" i="24"/>
  <c r="AI102" i="24" s="1"/>
  <c r="AI125" i="24" s="1"/>
  <c r="AI308" i="24"/>
  <c r="AH195" i="24"/>
  <c r="AH221" i="24" s="1"/>
  <c r="AH235" i="24" s="1"/>
  <c r="AH259" i="24" s="1"/>
  <c r="AH293" i="24" s="1"/>
  <c r="AH381" i="24" s="1"/>
  <c r="AH409" i="24" s="1"/>
  <c r="AH449" i="24" s="1"/>
  <c r="AI169" i="24"/>
  <c r="AI195" i="24" s="1"/>
  <c r="AI221" i="24" s="1"/>
  <c r="AI235" i="24" s="1"/>
  <c r="AI259" i="24" s="1"/>
  <c r="AI293" i="24" s="1"/>
  <c r="AI208" i="24"/>
  <c r="AI157" i="24"/>
  <c r="AI156" i="24" s="1"/>
  <c r="AH209" i="24"/>
  <c r="AE412" i="24"/>
  <c r="AE411" i="24" s="1"/>
  <c r="AE410" i="24" s="1"/>
  <c r="AE384" i="24"/>
  <c r="AE383" i="24" s="1"/>
  <c r="AE382" i="24" s="1"/>
  <c r="AE295" i="24"/>
  <c r="AE294" i="24" s="1"/>
  <c r="AG473" i="24"/>
  <c r="AG427" i="24"/>
  <c r="AG396" i="24"/>
  <c r="AI215" i="24"/>
  <c r="AI253" i="24" s="1"/>
  <c r="AI274" i="24" s="1"/>
  <c r="AI309" i="24" s="1"/>
  <c r="AH238" i="24"/>
  <c r="AG137" i="24"/>
  <c r="AI228" i="24"/>
  <c r="AI184" i="24"/>
  <c r="AI182" i="24" s="1"/>
  <c r="AI181" i="24" s="1"/>
  <c r="AI48" i="24"/>
  <c r="AI47" i="24" s="1"/>
  <c r="AH170" i="24"/>
  <c r="AG191" i="24"/>
  <c r="AG415" i="24"/>
  <c r="AG387" i="24"/>
  <c r="AG207" i="24"/>
  <c r="AG206" i="24" s="1"/>
  <c r="AG216" i="24" s="1"/>
  <c r="AI149" i="24"/>
  <c r="AI85" i="24"/>
  <c r="AI84" i="24" s="1"/>
  <c r="AE468" i="24"/>
  <c r="AE467" i="24" s="1"/>
  <c r="AE485" i="24" s="1"/>
  <c r="AE422" i="24"/>
  <c r="AE421" i="24" s="1"/>
  <c r="AE420" i="24" s="1"/>
  <c r="AE391" i="24"/>
  <c r="AE390" i="24" s="1"/>
  <c r="AE389" i="24" s="1"/>
  <c r="AE303" i="24"/>
  <c r="AE302" i="24" s="1"/>
  <c r="AI198" i="24"/>
  <c r="AH181" i="24"/>
  <c r="AA442" i="24"/>
  <c r="AB441" i="24"/>
  <c r="AH194" i="24"/>
  <c r="AH220" i="24" s="1"/>
  <c r="AH234" i="24" s="1"/>
  <c r="AH258" i="24" s="1"/>
  <c r="AH292" i="24" s="1"/>
  <c r="AH380" i="24" s="1"/>
  <c r="AH408" i="24" s="1"/>
  <c r="AH448" i="24" s="1"/>
  <c r="AI168" i="24"/>
  <c r="AI194" i="24" s="1"/>
  <c r="AI220" i="24" s="1"/>
  <c r="AI234" i="24" s="1"/>
  <c r="AI258" i="24" s="1"/>
  <c r="AI292" i="24" s="1"/>
  <c r="AI380" i="24" s="1"/>
  <c r="AI408" i="24" s="1"/>
  <c r="AI448" i="24" s="1"/>
  <c r="AH203" i="24"/>
  <c r="AH241" i="24" s="1"/>
  <c r="AH264" i="24" s="1"/>
  <c r="AH298" i="24" s="1"/>
  <c r="AG269" i="24"/>
  <c r="AG245" i="24"/>
  <c r="AG244" i="24" s="1"/>
  <c r="AH90" i="24"/>
  <c r="AI306" i="24"/>
  <c r="AH157" i="24"/>
  <c r="AH156" i="24" s="1"/>
  <c r="AH166" i="24" s="1"/>
  <c r="AI185" i="24"/>
  <c r="AI229" i="24" s="1"/>
  <c r="AI89" i="24"/>
  <c r="AI87" i="24" s="1"/>
  <c r="AH62" i="24"/>
  <c r="AH61" i="24" s="1"/>
  <c r="AH78" i="24" s="1"/>
  <c r="AG413" i="24"/>
  <c r="AG385" i="24"/>
  <c r="AH223" i="24"/>
  <c r="AH222" i="24" s="1"/>
  <c r="AH200" i="24"/>
  <c r="AH239" i="24" s="1"/>
  <c r="AH263" i="24" s="1"/>
  <c r="AH297" i="24" s="1"/>
  <c r="AI178" i="24"/>
  <c r="AI203" i="24" s="1"/>
  <c r="AI241" i="24" s="1"/>
  <c r="AI264" i="24" s="1"/>
  <c r="AI298" i="24" s="1"/>
  <c r="AI65" i="24"/>
  <c r="AI100" i="24" s="1"/>
  <c r="AI123" i="24" s="1"/>
  <c r="AH246" i="24"/>
  <c r="AH207" i="24"/>
  <c r="AH206" i="24" s="1"/>
  <c r="AH121" i="24"/>
  <c r="AH120" i="24" s="1"/>
  <c r="AH119" i="24" s="1"/>
  <c r="AH137" i="24" s="1"/>
  <c r="AH97" i="24"/>
  <c r="AH96" i="24" s="1"/>
  <c r="AH113" i="24" s="1"/>
  <c r="AD404" i="24"/>
  <c r="AH227" i="24"/>
  <c r="AH248" i="24" s="1"/>
  <c r="AF254" i="24"/>
  <c r="AG472" i="24"/>
  <c r="AG426" i="24"/>
  <c r="AG395" i="24"/>
  <c r="AD440" i="24"/>
  <c r="AH471" i="24"/>
  <c r="AH425" i="24"/>
  <c r="AH394" i="24"/>
  <c r="AH210" i="24"/>
  <c r="AF296" i="24"/>
  <c r="AF261" i="24"/>
  <c r="AF260" i="24" s="1"/>
  <c r="AF286" i="24" s="1"/>
  <c r="T17" i="36"/>
  <c r="T10" i="36"/>
  <c r="T16" i="36"/>
  <c r="S55" i="36"/>
  <c r="T19" i="36"/>
  <c r="S58" i="36"/>
  <c r="Z204" i="43"/>
  <c r="Z242" i="43" s="1"/>
  <c r="Z265" i="43" s="1"/>
  <c r="Z299" i="43" s="1"/>
  <c r="V122" i="43"/>
  <c r="V120" i="43" s="1"/>
  <c r="V119" i="43" s="1"/>
  <c r="V137" i="43" s="1"/>
  <c r="V97" i="43"/>
  <c r="V96" i="43" s="1"/>
  <c r="V113" i="43" s="1"/>
  <c r="X85" i="43"/>
  <c r="X84" i="43" s="1"/>
  <c r="X90" i="43" s="1"/>
  <c r="Y22" i="43"/>
  <c r="X149" i="43"/>
  <c r="X200" i="43" s="1"/>
  <c r="X64" i="43"/>
  <c r="X20" i="43"/>
  <c r="X19" i="43" s="1"/>
  <c r="X36" i="43" s="1"/>
  <c r="W99" i="43"/>
  <c r="W62" i="43"/>
  <c r="W61" i="43" s="1"/>
  <c r="W78" i="43" s="1"/>
  <c r="X387" i="43"/>
  <c r="Z27" i="43"/>
  <c r="Z26" i="43" s="1"/>
  <c r="Y129" i="43"/>
  <c r="Y98" i="43"/>
  <c r="Y106" i="43"/>
  <c r="Y130" i="43" s="1"/>
  <c r="AB188" i="43"/>
  <c r="AC54" i="43"/>
  <c r="Y198" i="43"/>
  <c r="AA38" i="43"/>
  <c r="Z59" i="43"/>
  <c r="Z82" i="43" s="1"/>
  <c r="Z94" i="43" s="1"/>
  <c r="Z117" i="43" s="1"/>
  <c r="Z41" i="43"/>
  <c r="Y40" i="43"/>
  <c r="Y57" i="43" s="1"/>
  <c r="AA154" i="43"/>
  <c r="AB24" i="43"/>
  <c r="Z189" i="43"/>
  <c r="Z214" i="43" s="1"/>
  <c r="Z252" i="43" s="1"/>
  <c r="Z273" i="43" s="1"/>
  <c r="AA55" i="43"/>
  <c r="Z76" i="43"/>
  <c r="Z111" i="43" s="1"/>
  <c r="Z133" i="43" s="1"/>
  <c r="AA161" i="43"/>
  <c r="AA211" i="43" s="1"/>
  <c r="AA249" i="43" s="1"/>
  <c r="AA73" i="43"/>
  <c r="AA108" i="43" s="1"/>
  <c r="AB31" i="43"/>
  <c r="U412" i="43"/>
  <c r="U384" i="43"/>
  <c r="AA158" i="43"/>
  <c r="AA70" i="43"/>
  <c r="AB28" i="43"/>
  <c r="Z71" i="43"/>
  <c r="Z106" i="43" s="1"/>
  <c r="Z130" i="43" s="1"/>
  <c r="AA29" i="43"/>
  <c r="X470" i="43"/>
  <c r="X424" i="43"/>
  <c r="X393" i="43"/>
  <c r="AA162" i="43"/>
  <c r="AB32" i="43"/>
  <c r="Z414" i="43"/>
  <c r="Z386" i="43"/>
  <c r="Y308" i="43"/>
  <c r="AB164" i="43"/>
  <c r="AC34" i="43"/>
  <c r="Z105" i="43"/>
  <c r="AB186" i="43"/>
  <c r="AC52" i="43"/>
  <c r="W304" i="43"/>
  <c r="Z163" i="43"/>
  <c r="Z213" i="43" s="1"/>
  <c r="Z251" i="43" s="1"/>
  <c r="Z272" i="43" s="1"/>
  <c r="Z75" i="43"/>
  <c r="Z110" i="43" s="1"/>
  <c r="Z132" i="43" s="1"/>
  <c r="AA33" i="43"/>
  <c r="W262" i="43"/>
  <c r="AA183" i="43"/>
  <c r="AB49" i="43"/>
  <c r="AA153" i="43"/>
  <c r="AB23" i="43"/>
  <c r="Z208" i="43"/>
  <c r="Y306" i="43"/>
  <c r="X269" i="43"/>
  <c r="Y307" i="43"/>
  <c r="Y246" i="43"/>
  <c r="Z47" i="43"/>
  <c r="AA165" i="43"/>
  <c r="AA215" i="43" s="1"/>
  <c r="AA253" i="43" s="1"/>
  <c r="AA274" i="43" s="1"/>
  <c r="AA77" i="43"/>
  <c r="AA112" i="43" s="1"/>
  <c r="AA134" i="43" s="1"/>
  <c r="AB35" i="43"/>
  <c r="Z203" i="43"/>
  <c r="Z241" i="43" s="1"/>
  <c r="Z264" i="43" s="1"/>
  <c r="Z298" i="43" s="1"/>
  <c r="Z187" i="43"/>
  <c r="Z212" i="43" s="1"/>
  <c r="Z250" i="43" s="1"/>
  <c r="Z271" i="43" s="1"/>
  <c r="Z306" i="43" s="1"/>
  <c r="AA53" i="43"/>
  <c r="AA74" i="43" s="1"/>
  <c r="AA109" i="43" s="1"/>
  <c r="AA131" i="43" s="1"/>
  <c r="V296" i="43"/>
  <c r="AA174" i="43"/>
  <c r="AA86" i="43"/>
  <c r="AB43" i="43"/>
  <c r="AB50" i="43"/>
  <c r="AB39" i="43"/>
  <c r="AA60" i="43"/>
  <c r="AA83" i="43" s="1"/>
  <c r="AA95" i="43" s="1"/>
  <c r="AA118" i="43" s="1"/>
  <c r="Y414" i="43"/>
  <c r="Y386" i="43"/>
  <c r="AB180" i="43"/>
  <c r="AC46" i="43"/>
  <c r="AA88" i="43"/>
  <c r="AB30" i="43"/>
  <c r="AA179" i="43"/>
  <c r="AB45" i="43"/>
  <c r="AA66" i="43"/>
  <c r="AA101" i="43" s="1"/>
  <c r="AA124" i="43" s="1"/>
  <c r="Z194" i="43"/>
  <c r="Z220" i="43" s="1"/>
  <c r="Z234" i="43" s="1"/>
  <c r="Z258" i="43" s="1"/>
  <c r="Z292" i="43" s="1"/>
  <c r="Z380" i="43" s="1"/>
  <c r="Z408" i="43" s="1"/>
  <c r="Z448" i="43" s="1"/>
  <c r="AA168" i="43"/>
  <c r="Z155" i="43"/>
  <c r="Z205" i="43" s="1"/>
  <c r="Z243" i="43" s="1"/>
  <c r="Z266" i="43" s="1"/>
  <c r="AA25" i="43"/>
  <c r="Z67" i="43"/>
  <c r="Z102" i="43" s="1"/>
  <c r="Z125" i="43" s="1"/>
  <c r="V468" i="43"/>
  <c r="V422" i="43"/>
  <c r="V391" i="43"/>
  <c r="Z309" i="43"/>
  <c r="AD462" i="43"/>
  <c r="AD450" i="43" s="1"/>
  <c r="AE463" i="43"/>
  <c r="X121" i="43"/>
  <c r="AB190" i="43"/>
  <c r="AC56" i="43"/>
  <c r="Y300" i="43"/>
  <c r="Z147" i="43"/>
  <c r="U9" i="36" s="1"/>
  <c r="AA21" i="43"/>
  <c r="AA178" i="43"/>
  <c r="AA65" i="43"/>
  <c r="AA100" i="43" s="1"/>
  <c r="AA123" i="43" s="1"/>
  <c r="AB44" i="43"/>
  <c r="Y473" i="43"/>
  <c r="Y427" i="43"/>
  <c r="Y396" i="43"/>
  <c r="X472" i="43"/>
  <c r="X426" i="43"/>
  <c r="X395" i="43"/>
  <c r="Z89" i="43"/>
  <c r="Z87" i="43" s="1"/>
  <c r="AA51" i="43"/>
  <c r="Y69" i="43"/>
  <c r="Y68" i="43" s="1"/>
  <c r="Z172" i="43"/>
  <c r="U6" i="36" s="1"/>
  <c r="AA42" i="43"/>
  <c r="Z63" i="43"/>
  <c r="Z195" i="43"/>
  <c r="Z221" i="43" s="1"/>
  <c r="Z235" i="43" s="1"/>
  <c r="Z259" i="43" s="1"/>
  <c r="Z293" i="43" s="1"/>
  <c r="Z381" i="43" s="1"/>
  <c r="Z409" i="43" s="1"/>
  <c r="Z449" i="43" s="1"/>
  <c r="AA169" i="43"/>
  <c r="X238" i="43"/>
  <c r="K15" i="12"/>
  <c r="K18" i="12"/>
  <c r="K21" i="12"/>
  <c r="K24" i="12"/>
  <c r="K27" i="12"/>
  <c r="G45" i="8"/>
  <c r="G52" i="8"/>
  <c r="D26" i="2"/>
  <c r="D28" i="2" s="1"/>
  <c r="D30" i="2" s="1"/>
  <c r="D32" i="2" s="1"/>
  <c r="N12" i="1"/>
  <c r="N13" i="1"/>
  <c r="N11" i="1"/>
  <c r="P41" i="1"/>
  <c r="P42" i="1"/>
  <c r="P40" i="1"/>
  <c r="Q62" i="40"/>
  <c r="M59" i="40"/>
  <c r="N59" i="40"/>
  <c r="L59" i="40"/>
  <c r="I59" i="40"/>
  <c r="I69" i="40" s="1"/>
  <c r="J59" i="40"/>
  <c r="J69" i="40" s="1"/>
  <c r="K59" i="40"/>
  <c r="K69" i="40" s="1"/>
  <c r="H59" i="40"/>
  <c r="H69" i="40" s="1"/>
  <c r="K52" i="40"/>
  <c r="L52" i="40"/>
  <c r="P52" i="40"/>
  <c r="I52" i="40"/>
  <c r="G54" i="40"/>
  <c r="G52" i="40" s="1"/>
  <c r="F30" i="40"/>
  <c r="P59" i="40"/>
  <c r="O59" i="40"/>
  <c r="E59" i="40"/>
  <c r="E58" i="40"/>
  <c r="E57" i="40"/>
  <c r="E55" i="40"/>
  <c r="I51" i="40"/>
  <c r="J51" i="40" s="1"/>
  <c r="K51" i="40" s="1"/>
  <c r="L51" i="40" s="1"/>
  <c r="M51" i="40" s="1"/>
  <c r="N51" i="40" s="1"/>
  <c r="O51" i="40" s="1"/>
  <c r="P51" i="40" s="1"/>
  <c r="AI414" i="35" l="1"/>
  <c r="AI386" i="35"/>
  <c r="AJ299" i="35"/>
  <c r="AK299" i="35" s="1"/>
  <c r="AL299" i="35" s="1"/>
  <c r="AM299" i="35" s="1"/>
  <c r="AN299" i="35" s="1"/>
  <c r="AO299" i="35" s="1"/>
  <c r="AP299" i="35" s="1"/>
  <c r="AQ299" i="35" s="1"/>
  <c r="AR299" i="35" s="1"/>
  <c r="AS299" i="35" s="1"/>
  <c r="AT299" i="35" s="1"/>
  <c r="AU299" i="35" s="1"/>
  <c r="AI471" i="35"/>
  <c r="AI425" i="35"/>
  <c r="AI394" i="35"/>
  <c r="AI473" i="35"/>
  <c r="AI427" i="35"/>
  <c r="AI396" i="35"/>
  <c r="D309" i="35"/>
  <c r="C309" i="35"/>
  <c r="AC441" i="35"/>
  <c r="AB442" i="35"/>
  <c r="AF304" i="35"/>
  <c r="AF268" i="35"/>
  <c r="AF267" i="35" s="1"/>
  <c r="AG469" i="35"/>
  <c r="AG423" i="35"/>
  <c r="AG392" i="35"/>
  <c r="AI229" i="35"/>
  <c r="AI227" i="35" s="1"/>
  <c r="AI248" i="35" s="1"/>
  <c r="AI210" i="35"/>
  <c r="AH269" i="35"/>
  <c r="AI157" i="35"/>
  <c r="AI156" i="35" s="1"/>
  <c r="AG269" i="35"/>
  <c r="AG245" i="35"/>
  <c r="AG244" i="35" s="1"/>
  <c r="AD321" i="35"/>
  <c r="AI208" i="35"/>
  <c r="AI171" i="35"/>
  <c r="AI170" i="35" s="1"/>
  <c r="AI191" i="35" s="1"/>
  <c r="AF296" i="35"/>
  <c r="AF261" i="35"/>
  <c r="AF260" i="35" s="1"/>
  <c r="AF286" i="35" s="1"/>
  <c r="AH97" i="35"/>
  <c r="AH96" i="35" s="1"/>
  <c r="AH121" i="35"/>
  <c r="AH120" i="35" s="1"/>
  <c r="AH119" i="35" s="1"/>
  <c r="AD404" i="35"/>
  <c r="AI106" i="35"/>
  <c r="AI130" i="35" s="1"/>
  <c r="AI129" i="35"/>
  <c r="AI104" i="35"/>
  <c r="AI103" i="35" s="1"/>
  <c r="AF254" i="35"/>
  <c r="AI308" i="35"/>
  <c r="AE412" i="35"/>
  <c r="AE411" i="35" s="1"/>
  <c r="AE410" i="35" s="1"/>
  <c r="AE440" i="35" s="1"/>
  <c r="AE384" i="35"/>
  <c r="AE383" i="35" s="1"/>
  <c r="AE382" i="35" s="1"/>
  <c r="AE404" i="35" s="1"/>
  <c r="AE295" i="35"/>
  <c r="AE294" i="35" s="1"/>
  <c r="AE321" i="35" s="1"/>
  <c r="AI181" i="35"/>
  <c r="AD440" i="35"/>
  <c r="AH129" i="35"/>
  <c r="AH128" i="35" s="1"/>
  <c r="AH127" i="35" s="1"/>
  <c r="AH104" i="35"/>
  <c r="AH103" i="35" s="1"/>
  <c r="AG216" i="35"/>
  <c r="AH471" i="35"/>
  <c r="AH425" i="35"/>
  <c r="AH394" i="35"/>
  <c r="AI200" i="35"/>
  <c r="AI239" i="35" s="1"/>
  <c r="AI263" i="35" s="1"/>
  <c r="AI297" i="35" s="1"/>
  <c r="AI223" i="35"/>
  <c r="AI222" i="35" s="1"/>
  <c r="AI230" i="35" s="1"/>
  <c r="AI198" i="35"/>
  <c r="AI146" i="35"/>
  <c r="AI145" i="35" s="1"/>
  <c r="AI306" i="35"/>
  <c r="AG262" i="35"/>
  <c r="AG237" i="35"/>
  <c r="AG236" i="35" s="1"/>
  <c r="AG254" i="35" s="1"/>
  <c r="AI300" i="35"/>
  <c r="AO463" i="35"/>
  <c r="AN462" i="35"/>
  <c r="AN450" i="35" s="1"/>
  <c r="AG137" i="35"/>
  <c r="AI247" i="35"/>
  <c r="AI270" i="35" s="1"/>
  <c r="AI305" i="35" s="1"/>
  <c r="AI62" i="35"/>
  <c r="AI61" i="35" s="1"/>
  <c r="AI78" i="35" s="1"/>
  <c r="AH238" i="35"/>
  <c r="AH197" i="35"/>
  <c r="AH196" i="35" s="1"/>
  <c r="AH216" i="35" s="1"/>
  <c r="AG113" i="35"/>
  <c r="AH413" i="35"/>
  <c r="AH385" i="35"/>
  <c r="AI121" i="35"/>
  <c r="AI120" i="35" s="1"/>
  <c r="AI119" i="35" s="1"/>
  <c r="AI97" i="35"/>
  <c r="AI96" i="35" s="1"/>
  <c r="AH472" i="35"/>
  <c r="AH426" i="35"/>
  <c r="AH395" i="35"/>
  <c r="AH247" i="35"/>
  <c r="AH270" i="35" s="1"/>
  <c r="AH305" i="35" s="1"/>
  <c r="AI469" i="34"/>
  <c r="AJ469" i="34" s="1"/>
  <c r="AK469" i="34" s="1"/>
  <c r="AL469" i="34" s="1"/>
  <c r="AM469" i="34" s="1"/>
  <c r="AN469" i="34" s="1"/>
  <c r="AO469" i="34" s="1"/>
  <c r="AP469" i="34" s="1"/>
  <c r="AQ469" i="34" s="1"/>
  <c r="AR469" i="34" s="1"/>
  <c r="AS469" i="34" s="1"/>
  <c r="AT469" i="34" s="1"/>
  <c r="AU469" i="34" s="1"/>
  <c r="AI423" i="34"/>
  <c r="AI392" i="34"/>
  <c r="AJ305" i="34"/>
  <c r="AK305" i="34" s="1"/>
  <c r="AL305" i="34" s="1"/>
  <c r="AM305" i="34" s="1"/>
  <c r="AN305" i="34" s="1"/>
  <c r="AO305" i="34" s="1"/>
  <c r="AP305" i="34" s="1"/>
  <c r="AQ305" i="34" s="1"/>
  <c r="AR305" i="34" s="1"/>
  <c r="AS305" i="34" s="1"/>
  <c r="AT305" i="34" s="1"/>
  <c r="AU305" i="34" s="1"/>
  <c r="AE412" i="34"/>
  <c r="AE411" i="34" s="1"/>
  <c r="AE410" i="34" s="1"/>
  <c r="AE440" i="34" s="1"/>
  <c r="AE384" i="34"/>
  <c r="AE383" i="34" s="1"/>
  <c r="AE382" i="34" s="1"/>
  <c r="AE295" i="34"/>
  <c r="AE294" i="34" s="1"/>
  <c r="AI473" i="34"/>
  <c r="AI427" i="34"/>
  <c r="AI396" i="34"/>
  <c r="D309" i="34"/>
  <c r="C309" i="34"/>
  <c r="AI381" i="34"/>
  <c r="AI409" i="34" s="1"/>
  <c r="AI449" i="34" s="1"/>
  <c r="AJ449" i="34" s="1"/>
  <c r="AK449" i="34" s="1"/>
  <c r="AL449" i="34" s="1"/>
  <c r="AM449" i="34" s="1"/>
  <c r="AN449" i="34" s="1"/>
  <c r="AO449" i="34" s="1"/>
  <c r="AP449" i="34" s="1"/>
  <c r="AQ449" i="34" s="1"/>
  <c r="AR449" i="34" s="1"/>
  <c r="AS449" i="34" s="1"/>
  <c r="AT449" i="34" s="1"/>
  <c r="AU449" i="34" s="1"/>
  <c r="AJ293" i="34"/>
  <c r="AK293" i="34" s="1"/>
  <c r="AL293" i="34" s="1"/>
  <c r="AM293" i="34" s="1"/>
  <c r="AN293" i="34" s="1"/>
  <c r="AO293" i="34" s="1"/>
  <c r="AP293" i="34" s="1"/>
  <c r="AQ293" i="34" s="1"/>
  <c r="AR293" i="34" s="1"/>
  <c r="AS293" i="34" s="1"/>
  <c r="AT293" i="34" s="1"/>
  <c r="AU293" i="34" s="1"/>
  <c r="AH238" i="34"/>
  <c r="AH197" i="34"/>
  <c r="AH196" i="34" s="1"/>
  <c r="AI414" i="34"/>
  <c r="AI386" i="34"/>
  <c r="AJ299" i="34"/>
  <c r="AK299" i="34" s="1"/>
  <c r="AL299" i="34" s="1"/>
  <c r="AM299" i="34" s="1"/>
  <c r="AN299" i="34" s="1"/>
  <c r="AO299" i="34" s="1"/>
  <c r="AP299" i="34" s="1"/>
  <c r="AQ299" i="34" s="1"/>
  <c r="AR299" i="34" s="1"/>
  <c r="AS299" i="34" s="1"/>
  <c r="AT299" i="34" s="1"/>
  <c r="AU299" i="34" s="1"/>
  <c r="AI62" i="34"/>
  <c r="AI61" i="34" s="1"/>
  <c r="AI98" i="34"/>
  <c r="AH121" i="34"/>
  <c r="AH120" i="34" s="1"/>
  <c r="AH119" i="34" s="1"/>
  <c r="AH97" i="34"/>
  <c r="AH96" i="34" s="1"/>
  <c r="AH113" i="34" s="1"/>
  <c r="AE468" i="34"/>
  <c r="AE467" i="34" s="1"/>
  <c r="AE485" i="34" s="1"/>
  <c r="AE422" i="34"/>
  <c r="AE421" i="34" s="1"/>
  <c r="AE420" i="34" s="1"/>
  <c r="AE391" i="34"/>
  <c r="AE390" i="34" s="1"/>
  <c r="AE389" i="34" s="1"/>
  <c r="AE303" i="34"/>
  <c r="AE302" i="34" s="1"/>
  <c r="AI105" i="34"/>
  <c r="AI69" i="34"/>
  <c r="AI68" i="34" s="1"/>
  <c r="AI36" i="34"/>
  <c r="AH78" i="34"/>
  <c r="AI307" i="34"/>
  <c r="AI208" i="34"/>
  <c r="AI157" i="34"/>
  <c r="AI156" i="34" s="1"/>
  <c r="AH473" i="34"/>
  <c r="AH427" i="34"/>
  <c r="AH396" i="34"/>
  <c r="AI198" i="34"/>
  <c r="AI146" i="34"/>
  <c r="AI145" i="34" s="1"/>
  <c r="AC441" i="34"/>
  <c r="AB442" i="34"/>
  <c r="AI415" i="34"/>
  <c r="AI387" i="34"/>
  <c r="AJ300" i="34"/>
  <c r="AK300" i="34" s="1"/>
  <c r="AL300" i="34" s="1"/>
  <c r="AM300" i="34" s="1"/>
  <c r="AN300" i="34" s="1"/>
  <c r="AO300" i="34" s="1"/>
  <c r="AP300" i="34" s="1"/>
  <c r="AQ300" i="34" s="1"/>
  <c r="AR300" i="34" s="1"/>
  <c r="AS300" i="34" s="1"/>
  <c r="AT300" i="34" s="1"/>
  <c r="AU300" i="34" s="1"/>
  <c r="AH471" i="34"/>
  <c r="AH425" i="34"/>
  <c r="AH394" i="34"/>
  <c r="AI203" i="34"/>
  <c r="AI241" i="34" s="1"/>
  <c r="AI264" i="34" s="1"/>
  <c r="AI298" i="34" s="1"/>
  <c r="AG262" i="34"/>
  <c r="AG237" i="34"/>
  <c r="AG236" i="34" s="1"/>
  <c r="AD321" i="34"/>
  <c r="AI191" i="34"/>
  <c r="AN462" i="34"/>
  <c r="AN450" i="34" s="1"/>
  <c r="AO463" i="34"/>
  <c r="AF254" i="34"/>
  <c r="AD404" i="34"/>
  <c r="AF304" i="34"/>
  <c r="AF268" i="34"/>
  <c r="AF267" i="34" s="1"/>
  <c r="AF296" i="34"/>
  <c r="AF261" i="34"/>
  <c r="AF260" i="34" s="1"/>
  <c r="AI472" i="34"/>
  <c r="AI426" i="34"/>
  <c r="AI395" i="34"/>
  <c r="D308" i="34"/>
  <c r="C308" i="34"/>
  <c r="AH129" i="34"/>
  <c r="AH128" i="34" s="1"/>
  <c r="AH127" i="34" s="1"/>
  <c r="AH104" i="34"/>
  <c r="AH103" i="34" s="1"/>
  <c r="AI470" i="34"/>
  <c r="AJ470" i="34" s="1"/>
  <c r="AK470" i="34" s="1"/>
  <c r="AL470" i="34" s="1"/>
  <c r="AM470" i="34" s="1"/>
  <c r="AN470" i="34" s="1"/>
  <c r="AO470" i="34" s="1"/>
  <c r="AP470" i="34" s="1"/>
  <c r="AQ470" i="34" s="1"/>
  <c r="AR470" i="34" s="1"/>
  <c r="AS470" i="34" s="1"/>
  <c r="AT470" i="34" s="1"/>
  <c r="AU470" i="34" s="1"/>
  <c r="AI424" i="34"/>
  <c r="AI393" i="34"/>
  <c r="AJ306" i="34"/>
  <c r="AK306" i="34" s="1"/>
  <c r="AL306" i="34" s="1"/>
  <c r="AM306" i="34" s="1"/>
  <c r="AN306" i="34" s="1"/>
  <c r="AO306" i="34" s="1"/>
  <c r="AP306" i="34" s="1"/>
  <c r="AQ306" i="34" s="1"/>
  <c r="AR306" i="34" s="1"/>
  <c r="AS306" i="34" s="1"/>
  <c r="AT306" i="34" s="1"/>
  <c r="AU306" i="34" s="1"/>
  <c r="AD440" i="34"/>
  <c r="AG137" i="34"/>
  <c r="AE286" i="34"/>
  <c r="AH246" i="34"/>
  <c r="AH207" i="34"/>
  <c r="AH206" i="34" s="1"/>
  <c r="AG269" i="34"/>
  <c r="AG245" i="34"/>
  <c r="AG244" i="34" s="1"/>
  <c r="AI472" i="27"/>
  <c r="AI426" i="27"/>
  <c r="AI395" i="27"/>
  <c r="C308" i="27"/>
  <c r="D308" i="27"/>
  <c r="AG262" i="27"/>
  <c r="AG237" i="27"/>
  <c r="AG236" i="27" s="1"/>
  <c r="AG254" i="27" s="1"/>
  <c r="AF296" i="27"/>
  <c r="AF261" i="27"/>
  <c r="AF260" i="27" s="1"/>
  <c r="AF286" i="27" s="1"/>
  <c r="AI106" i="27"/>
  <c r="AI130" i="27" s="1"/>
  <c r="AI471" i="27"/>
  <c r="AI425" i="27"/>
  <c r="AI394" i="27"/>
  <c r="AE412" i="27"/>
  <c r="AE411" i="27" s="1"/>
  <c r="AE410" i="27" s="1"/>
  <c r="AE440" i="27" s="1"/>
  <c r="AE384" i="27"/>
  <c r="AE383" i="27" s="1"/>
  <c r="AE382" i="27" s="1"/>
  <c r="AE404" i="27" s="1"/>
  <c r="AE295" i="27"/>
  <c r="AE294" i="27" s="1"/>
  <c r="AE321" i="27" s="1"/>
  <c r="AI209" i="27"/>
  <c r="AI247" i="27" s="1"/>
  <c r="AI270" i="27" s="1"/>
  <c r="AI305" i="27" s="1"/>
  <c r="AI36" i="27"/>
  <c r="AH415" i="27"/>
  <c r="AH387" i="27"/>
  <c r="AI413" i="27"/>
  <c r="AI385" i="27"/>
  <c r="AJ297" i="27"/>
  <c r="AK297" i="27" s="1"/>
  <c r="AL297" i="27" s="1"/>
  <c r="AM297" i="27" s="1"/>
  <c r="AN297" i="27" s="1"/>
  <c r="AO297" i="27" s="1"/>
  <c r="AP297" i="27" s="1"/>
  <c r="AQ297" i="27" s="1"/>
  <c r="AR297" i="27" s="1"/>
  <c r="AS297" i="27" s="1"/>
  <c r="AT297" i="27" s="1"/>
  <c r="AU297" i="27" s="1"/>
  <c r="AI298" i="27"/>
  <c r="AN463" i="27"/>
  <c r="AM462" i="27"/>
  <c r="AM450" i="27" s="1"/>
  <c r="AH469" i="27"/>
  <c r="AH423" i="27"/>
  <c r="AH392" i="27"/>
  <c r="AI171" i="27"/>
  <c r="AI170" i="27" s="1"/>
  <c r="AI191" i="27" s="1"/>
  <c r="AI157" i="27"/>
  <c r="AI156" i="27" s="1"/>
  <c r="AI198" i="27"/>
  <c r="AI146" i="27"/>
  <c r="AI145" i="27" s="1"/>
  <c r="AI415" i="27"/>
  <c r="AI387" i="27"/>
  <c r="AJ300" i="27"/>
  <c r="AK300" i="27" s="1"/>
  <c r="AL300" i="27" s="1"/>
  <c r="AM300" i="27" s="1"/>
  <c r="AN300" i="27" s="1"/>
  <c r="AO300" i="27" s="1"/>
  <c r="AP300" i="27" s="1"/>
  <c r="AQ300" i="27" s="1"/>
  <c r="AR300" i="27" s="1"/>
  <c r="AS300" i="27" s="1"/>
  <c r="AT300" i="27" s="1"/>
  <c r="AU300" i="27" s="1"/>
  <c r="AI230" i="27"/>
  <c r="AI381" i="27"/>
  <c r="AI409" i="27" s="1"/>
  <c r="AI449" i="27" s="1"/>
  <c r="AJ449" i="27" s="1"/>
  <c r="AK449" i="27" s="1"/>
  <c r="AL449" i="27" s="1"/>
  <c r="AM449" i="27" s="1"/>
  <c r="AN449" i="27" s="1"/>
  <c r="AO449" i="27" s="1"/>
  <c r="AP449" i="27" s="1"/>
  <c r="AQ449" i="27" s="1"/>
  <c r="AR449" i="27" s="1"/>
  <c r="AS449" i="27" s="1"/>
  <c r="AT449" i="27" s="1"/>
  <c r="AU449" i="27" s="1"/>
  <c r="AJ293" i="27"/>
  <c r="AK293" i="27" s="1"/>
  <c r="AL293" i="27" s="1"/>
  <c r="AM293" i="27" s="1"/>
  <c r="AN293" i="27" s="1"/>
  <c r="AO293" i="27" s="1"/>
  <c r="AP293" i="27" s="1"/>
  <c r="AQ293" i="27" s="1"/>
  <c r="AR293" i="27" s="1"/>
  <c r="AS293" i="27" s="1"/>
  <c r="AT293" i="27" s="1"/>
  <c r="AU293" i="27" s="1"/>
  <c r="D473" i="27"/>
  <c r="C473" i="27"/>
  <c r="AI246" i="27"/>
  <c r="AI207" i="27"/>
  <c r="AI206" i="27" s="1"/>
  <c r="AI62" i="27"/>
  <c r="AI61" i="27" s="1"/>
  <c r="AI98" i="27"/>
  <c r="AH269" i="27"/>
  <c r="AH245" i="27"/>
  <c r="AH244" i="27" s="1"/>
  <c r="AH113" i="27"/>
  <c r="AC441" i="27"/>
  <c r="AB442" i="27"/>
  <c r="AG304" i="27"/>
  <c r="AG268" i="27"/>
  <c r="AG267" i="27" s="1"/>
  <c r="AI129" i="27"/>
  <c r="AI128" i="27" s="1"/>
  <c r="AI127" i="27" s="1"/>
  <c r="AI104" i="27"/>
  <c r="AI103" i="27" s="1"/>
  <c r="AH166" i="27"/>
  <c r="AH472" i="27"/>
  <c r="AH426" i="27"/>
  <c r="AH395" i="27"/>
  <c r="AH137" i="27"/>
  <c r="AI69" i="27"/>
  <c r="AI68" i="27" s="1"/>
  <c r="AH238" i="27"/>
  <c r="AH197" i="27"/>
  <c r="AH196" i="27" s="1"/>
  <c r="AH216" i="27" s="1"/>
  <c r="AF468" i="27"/>
  <c r="AF467" i="27" s="1"/>
  <c r="AF485" i="27" s="1"/>
  <c r="AF422" i="27"/>
  <c r="AF421" i="27" s="1"/>
  <c r="AF420" i="27" s="1"/>
  <c r="AF391" i="27"/>
  <c r="AF390" i="27" s="1"/>
  <c r="AF389" i="27" s="1"/>
  <c r="AF303" i="27"/>
  <c r="AF302" i="27" s="1"/>
  <c r="AI414" i="26"/>
  <c r="AI386" i="26"/>
  <c r="AJ299" i="26"/>
  <c r="AK299" i="26" s="1"/>
  <c r="AL299" i="26" s="1"/>
  <c r="AM299" i="26" s="1"/>
  <c r="AN299" i="26" s="1"/>
  <c r="AO299" i="26" s="1"/>
  <c r="AP299" i="26" s="1"/>
  <c r="AQ299" i="26" s="1"/>
  <c r="AR299" i="26" s="1"/>
  <c r="AS299" i="26" s="1"/>
  <c r="AT299" i="26" s="1"/>
  <c r="AU299" i="26" s="1"/>
  <c r="AI208" i="26"/>
  <c r="AI157" i="26"/>
  <c r="AI156" i="26" s="1"/>
  <c r="AE412" i="26"/>
  <c r="AE411" i="26" s="1"/>
  <c r="AE410" i="26" s="1"/>
  <c r="AE384" i="26"/>
  <c r="AE383" i="26" s="1"/>
  <c r="AE382" i="26" s="1"/>
  <c r="AE404" i="26" s="1"/>
  <c r="AE295" i="26"/>
  <c r="AE294" i="26" s="1"/>
  <c r="AI471" i="26"/>
  <c r="AI425" i="26"/>
  <c r="AI394" i="26"/>
  <c r="AB442" i="26"/>
  <c r="AC441" i="26"/>
  <c r="AI198" i="26"/>
  <c r="AI146" i="26"/>
  <c r="AI145" i="26" s="1"/>
  <c r="AI166" i="26" s="1"/>
  <c r="AG216" i="26"/>
  <c r="AI415" i="26"/>
  <c r="AI387" i="26"/>
  <c r="AJ300" i="26"/>
  <c r="AK300" i="26" s="1"/>
  <c r="AL300" i="26" s="1"/>
  <c r="AM300" i="26" s="1"/>
  <c r="AN300" i="26" s="1"/>
  <c r="AO300" i="26" s="1"/>
  <c r="AP300" i="26" s="1"/>
  <c r="AQ300" i="26" s="1"/>
  <c r="AR300" i="26" s="1"/>
  <c r="AS300" i="26" s="1"/>
  <c r="AT300" i="26" s="1"/>
  <c r="AU300" i="26" s="1"/>
  <c r="AH308" i="26"/>
  <c r="AH470" i="26"/>
  <c r="AH424" i="26"/>
  <c r="AH393" i="26"/>
  <c r="AH413" i="26"/>
  <c r="AH385" i="26"/>
  <c r="AG262" i="26"/>
  <c r="AG237" i="26"/>
  <c r="AG236" i="26" s="1"/>
  <c r="AG269" i="26"/>
  <c r="AG245" i="26"/>
  <c r="AG244" i="26" s="1"/>
  <c r="AI223" i="26"/>
  <c r="AI222" i="26" s="1"/>
  <c r="AI200" i="26"/>
  <c r="AI239" i="26" s="1"/>
  <c r="AI263" i="26" s="1"/>
  <c r="AI297" i="26" s="1"/>
  <c r="AH471" i="26"/>
  <c r="AH425" i="26"/>
  <c r="AH394" i="26"/>
  <c r="AI309" i="26"/>
  <c r="AH166" i="26"/>
  <c r="AI87" i="26"/>
  <c r="AI90" i="26" s="1"/>
  <c r="AH247" i="26"/>
  <c r="AH270" i="26" s="1"/>
  <c r="AH305" i="26" s="1"/>
  <c r="AH104" i="26"/>
  <c r="AH103" i="26" s="1"/>
  <c r="AH129" i="26"/>
  <c r="AH128" i="26" s="1"/>
  <c r="AH127" i="26" s="1"/>
  <c r="AI306" i="26"/>
  <c r="AH230" i="26"/>
  <c r="AH238" i="26"/>
  <c r="AH197" i="26"/>
  <c r="AH196" i="26" s="1"/>
  <c r="AN462" i="26"/>
  <c r="AN450" i="26" s="1"/>
  <c r="AO463" i="26"/>
  <c r="AI106" i="26"/>
  <c r="AI130" i="26" s="1"/>
  <c r="AH414" i="26"/>
  <c r="AH386" i="26"/>
  <c r="AI228" i="26"/>
  <c r="AI227" i="26" s="1"/>
  <c r="AI248" i="26" s="1"/>
  <c r="AI210" i="26"/>
  <c r="AI247" i="26"/>
  <c r="AI270" i="26" s="1"/>
  <c r="AI305" i="26" s="1"/>
  <c r="AE468" i="26"/>
  <c r="AE467" i="26" s="1"/>
  <c r="AE485" i="26" s="1"/>
  <c r="AE422" i="26"/>
  <c r="AE421" i="26" s="1"/>
  <c r="AE420" i="26" s="1"/>
  <c r="AE391" i="26"/>
  <c r="AE390" i="26" s="1"/>
  <c r="AE389" i="26" s="1"/>
  <c r="AE303" i="26"/>
  <c r="AE302" i="26" s="1"/>
  <c r="AI381" i="26"/>
  <c r="AI409" i="26" s="1"/>
  <c r="AI449" i="26" s="1"/>
  <c r="AJ449" i="26" s="1"/>
  <c r="AK449" i="26" s="1"/>
  <c r="AL449" i="26" s="1"/>
  <c r="AM449" i="26" s="1"/>
  <c r="AN449" i="26" s="1"/>
  <c r="AO449" i="26" s="1"/>
  <c r="AP449" i="26" s="1"/>
  <c r="AQ449" i="26" s="1"/>
  <c r="AR449" i="26" s="1"/>
  <c r="AS449" i="26" s="1"/>
  <c r="AT449" i="26" s="1"/>
  <c r="AU449" i="26" s="1"/>
  <c r="AJ293" i="26"/>
  <c r="AK293" i="26" s="1"/>
  <c r="AL293" i="26" s="1"/>
  <c r="AM293" i="26" s="1"/>
  <c r="AN293" i="26" s="1"/>
  <c r="AO293" i="26" s="1"/>
  <c r="AP293" i="26" s="1"/>
  <c r="AQ293" i="26" s="1"/>
  <c r="AR293" i="26" s="1"/>
  <c r="AS293" i="26" s="1"/>
  <c r="AT293" i="26" s="1"/>
  <c r="AU293" i="26" s="1"/>
  <c r="AH207" i="26"/>
  <c r="AH206" i="26" s="1"/>
  <c r="AH246" i="26"/>
  <c r="AH137" i="26"/>
  <c r="AD321" i="26"/>
  <c r="AF296" i="26"/>
  <c r="AF261" i="26"/>
  <c r="AF260" i="26" s="1"/>
  <c r="AG472" i="26"/>
  <c r="AG426" i="26"/>
  <c r="AG395" i="26"/>
  <c r="AI308" i="26"/>
  <c r="AF304" i="26"/>
  <c r="AF268" i="26"/>
  <c r="AF267" i="26" s="1"/>
  <c r="AH113" i="26"/>
  <c r="AD404" i="26"/>
  <c r="AI105" i="26"/>
  <c r="AI69" i="26"/>
  <c r="AI68" i="26" s="1"/>
  <c r="AI78" i="26" s="1"/>
  <c r="AI97" i="26"/>
  <c r="AI96" i="26" s="1"/>
  <c r="AI121" i="26"/>
  <c r="AI120" i="26" s="1"/>
  <c r="AI119" i="26" s="1"/>
  <c r="AI36" i="26"/>
  <c r="AI57" i="26"/>
  <c r="AD440" i="26"/>
  <c r="AJ293" i="25"/>
  <c r="AK293" i="25" s="1"/>
  <c r="AL293" i="25" s="1"/>
  <c r="AM293" i="25" s="1"/>
  <c r="AN293" i="25" s="1"/>
  <c r="AO293" i="25" s="1"/>
  <c r="AP293" i="25" s="1"/>
  <c r="AQ293" i="25" s="1"/>
  <c r="AR293" i="25" s="1"/>
  <c r="AS293" i="25" s="1"/>
  <c r="AT293" i="25" s="1"/>
  <c r="AU293" i="25" s="1"/>
  <c r="AI381" i="25"/>
  <c r="AI409" i="25" s="1"/>
  <c r="AI449" i="25" s="1"/>
  <c r="AJ449" i="25" s="1"/>
  <c r="AK449" i="25" s="1"/>
  <c r="AL449" i="25" s="1"/>
  <c r="AM449" i="25" s="1"/>
  <c r="AN449" i="25" s="1"/>
  <c r="AO449" i="25" s="1"/>
  <c r="AP449" i="25" s="1"/>
  <c r="AQ449" i="25" s="1"/>
  <c r="AR449" i="25" s="1"/>
  <c r="AS449" i="25" s="1"/>
  <c r="AT449" i="25" s="1"/>
  <c r="AU449" i="25" s="1"/>
  <c r="AI157" i="25"/>
  <c r="AI156" i="25" s="1"/>
  <c r="AI129" i="25"/>
  <c r="AI471" i="25"/>
  <c r="AI425" i="25"/>
  <c r="AI394" i="25"/>
  <c r="AI246" i="25"/>
  <c r="AI207" i="25"/>
  <c r="AI206" i="25" s="1"/>
  <c r="AI223" i="25"/>
  <c r="AI222" i="25" s="1"/>
  <c r="AI230" i="25" s="1"/>
  <c r="AI200" i="25"/>
  <c r="AI239" i="25" s="1"/>
  <c r="AI263" i="25" s="1"/>
  <c r="AI297" i="25" s="1"/>
  <c r="AI300" i="25"/>
  <c r="AG304" i="25"/>
  <c r="AG268" i="25"/>
  <c r="AG267" i="25" s="1"/>
  <c r="AI308" i="25"/>
  <c r="AI90" i="25"/>
  <c r="AI414" i="25"/>
  <c r="AI386" i="25"/>
  <c r="AJ299" i="25"/>
  <c r="AK299" i="25" s="1"/>
  <c r="AL299" i="25" s="1"/>
  <c r="AM299" i="25" s="1"/>
  <c r="AN299" i="25" s="1"/>
  <c r="AO299" i="25" s="1"/>
  <c r="AP299" i="25" s="1"/>
  <c r="AQ299" i="25" s="1"/>
  <c r="AR299" i="25" s="1"/>
  <c r="AS299" i="25" s="1"/>
  <c r="AT299" i="25" s="1"/>
  <c r="AU299" i="25" s="1"/>
  <c r="AI36" i="25"/>
  <c r="AI106" i="25"/>
  <c r="AI130" i="25" s="1"/>
  <c r="AG469" i="25"/>
  <c r="AG423" i="25"/>
  <c r="AG392" i="25"/>
  <c r="AH197" i="25"/>
  <c r="AH196" i="25" s="1"/>
  <c r="AH216" i="25" s="1"/>
  <c r="AI247" i="25"/>
  <c r="AI270" i="25" s="1"/>
  <c r="AI305" i="25" s="1"/>
  <c r="AI62" i="25"/>
  <c r="AI61" i="25" s="1"/>
  <c r="AI78" i="25" s="1"/>
  <c r="AI98" i="25"/>
  <c r="AH413" i="25"/>
  <c r="AH385" i="25"/>
  <c r="AH262" i="25"/>
  <c r="AH237" i="25"/>
  <c r="AH236" i="25" s="1"/>
  <c r="AI473" i="25"/>
  <c r="AI427" i="25"/>
  <c r="AI396" i="25"/>
  <c r="D309" i="25"/>
  <c r="C309" i="25"/>
  <c r="AF261" i="25"/>
  <c r="AF260" i="25" s="1"/>
  <c r="AF286" i="25" s="1"/>
  <c r="AF296" i="25"/>
  <c r="AI166" i="25"/>
  <c r="AG296" i="25"/>
  <c r="AG261" i="25"/>
  <c r="AG260" i="25" s="1"/>
  <c r="AG286" i="25" s="1"/>
  <c r="AI171" i="25"/>
  <c r="AI170" i="25" s="1"/>
  <c r="AI191" i="25" s="1"/>
  <c r="AH230" i="25"/>
  <c r="AH472" i="25"/>
  <c r="AH426" i="25"/>
  <c r="AH395" i="25"/>
  <c r="AH247" i="25"/>
  <c r="AH270" i="25" s="1"/>
  <c r="AH305" i="25" s="1"/>
  <c r="AH269" i="25"/>
  <c r="AH245" i="25"/>
  <c r="AH244" i="25" s="1"/>
  <c r="AI238" i="25"/>
  <c r="AI197" i="25"/>
  <c r="AI196" i="25" s="1"/>
  <c r="AI216" i="25" s="1"/>
  <c r="AN462" i="25"/>
  <c r="AN450" i="25" s="1"/>
  <c r="AO463" i="25"/>
  <c r="AB442" i="25"/>
  <c r="AC441" i="25"/>
  <c r="AI306" i="25"/>
  <c r="AH121" i="25"/>
  <c r="AH120" i="25" s="1"/>
  <c r="AH119" i="25" s="1"/>
  <c r="AH137" i="25" s="1"/>
  <c r="AH97" i="25"/>
  <c r="AH96" i="25" s="1"/>
  <c r="AH113" i="25" s="1"/>
  <c r="AF468" i="25"/>
  <c r="AF467" i="25" s="1"/>
  <c r="AF485" i="25" s="1"/>
  <c r="AF422" i="25"/>
  <c r="AF421" i="25" s="1"/>
  <c r="AF420" i="25" s="1"/>
  <c r="AF391" i="25"/>
  <c r="AF390" i="25" s="1"/>
  <c r="AF389" i="25" s="1"/>
  <c r="AF303" i="25"/>
  <c r="AF302" i="25" s="1"/>
  <c r="AI415" i="24"/>
  <c r="AI387" i="24"/>
  <c r="AJ300" i="24"/>
  <c r="AK300" i="24" s="1"/>
  <c r="AL300" i="24" s="1"/>
  <c r="AM300" i="24" s="1"/>
  <c r="AN300" i="24" s="1"/>
  <c r="AO300" i="24" s="1"/>
  <c r="AP300" i="24" s="1"/>
  <c r="AQ300" i="24" s="1"/>
  <c r="AR300" i="24" s="1"/>
  <c r="AS300" i="24" s="1"/>
  <c r="AT300" i="24" s="1"/>
  <c r="AU300" i="24" s="1"/>
  <c r="AH413" i="24"/>
  <c r="AH385" i="24"/>
  <c r="AI470" i="24"/>
  <c r="AJ470" i="24" s="1"/>
  <c r="AK470" i="24" s="1"/>
  <c r="AL470" i="24" s="1"/>
  <c r="AM470" i="24" s="1"/>
  <c r="AN470" i="24" s="1"/>
  <c r="AO470" i="24" s="1"/>
  <c r="AP470" i="24" s="1"/>
  <c r="AQ470" i="24" s="1"/>
  <c r="AR470" i="24" s="1"/>
  <c r="AS470" i="24" s="1"/>
  <c r="AT470" i="24" s="1"/>
  <c r="AU470" i="24" s="1"/>
  <c r="AI424" i="24"/>
  <c r="AI393" i="24"/>
  <c r="AJ306" i="24"/>
  <c r="AK306" i="24" s="1"/>
  <c r="AL306" i="24" s="1"/>
  <c r="AM306" i="24" s="1"/>
  <c r="AN306" i="24" s="1"/>
  <c r="AO306" i="24" s="1"/>
  <c r="AP306" i="24" s="1"/>
  <c r="AQ306" i="24" s="1"/>
  <c r="AR306" i="24" s="1"/>
  <c r="AS306" i="24" s="1"/>
  <c r="AT306" i="24" s="1"/>
  <c r="AU306" i="24" s="1"/>
  <c r="AI90" i="24"/>
  <c r="AI246" i="24"/>
  <c r="AI57" i="24"/>
  <c r="AH230" i="24"/>
  <c r="AI223" i="24"/>
  <c r="AI222" i="24" s="1"/>
  <c r="AI200" i="24"/>
  <c r="AI239" i="24" s="1"/>
  <c r="AI263" i="24" s="1"/>
  <c r="AI297" i="24" s="1"/>
  <c r="AI171" i="24"/>
  <c r="AI170" i="24" s="1"/>
  <c r="AI191" i="24" s="1"/>
  <c r="AI129" i="24"/>
  <c r="AI128" i="24" s="1"/>
  <c r="AI127" i="24" s="1"/>
  <c r="AI104" i="24"/>
  <c r="AI103" i="24" s="1"/>
  <c r="AO463" i="24"/>
  <c r="AN462" i="24"/>
  <c r="AN450" i="24" s="1"/>
  <c r="AI146" i="24"/>
  <c r="AI145" i="24" s="1"/>
  <c r="AI166" i="24" s="1"/>
  <c r="AI227" i="24"/>
  <c r="AI248" i="24" s="1"/>
  <c r="AI381" i="24"/>
  <c r="AI409" i="24" s="1"/>
  <c r="AI449" i="24" s="1"/>
  <c r="AJ449" i="24" s="1"/>
  <c r="AK449" i="24" s="1"/>
  <c r="AL449" i="24" s="1"/>
  <c r="AM449" i="24" s="1"/>
  <c r="AN449" i="24" s="1"/>
  <c r="AO449" i="24" s="1"/>
  <c r="AP449" i="24" s="1"/>
  <c r="AQ449" i="24" s="1"/>
  <c r="AR449" i="24" s="1"/>
  <c r="AS449" i="24" s="1"/>
  <c r="AT449" i="24" s="1"/>
  <c r="AU449" i="24" s="1"/>
  <c r="AJ293" i="24"/>
  <c r="AK293" i="24" s="1"/>
  <c r="AL293" i="24" s="1"/>
  <c r="AM293" i="24" s="1"/>
  <c r="AN293" i="24" s="1"/>
  <c r="AO293" i="24" s="1"/>
  <c r="AP293" i="24" s="1"/>
  <c r="AQ293" i="24" s="1"/>
  <c r="AR293" i="24" s="1"/>
  <c r="AS293" i="24" s="1"/>
  <c r="AT293" i="24" s="1"/>
  <c r="AU293" i="24" s="1"/>
  <c r="AI62" i="24"/>
  <c r="AI61" i="24" s="1"/>
  <c r="AI78" i="24" s="1"/>
  <c r="AG304" i="24"/>
  <c r="AG268" i="24"/>
  <c r="AG267" i="24" s="1"/>
  <c r="AI238" i="24"/>
  <c r="AI197" i="24"/>
  <c r="AI196" i="24" s="1"/>
  <c r="AI210" i="24"/>
  <c r="AE321" i="24"/>
  <c r="AI209" i="24"/>
  <c r="AI247" i="24" s="1"/>
  <c r="AI270" i="24" s="1"/>
  <c r="AI305" i="24" s="1"/>
  <c r="AI97" i="24"/>
  <c r="AI96" i="24" s="1"/>
  <c r="AI113" i="24" s="1"/>
  <c r="AI121" i="24"/>
  <c r="AI120" i="24" s="1"/>
  <c r="AI119" i="24" s="1"/>
  <c r="AE404" i="24"/>
  <c r="AG254" i="24"/>
  <c r="AF412" i="24"/>
  <c r="AF411" i="24" s="1"/>
  <c r="AF410" i="24" s="1"/>
  <c r="AF384" i="24"/>
  <c r="AF383" i="24" s="1"/>
  <c r="AF382" i="24" s="1"/>
  <c r="AF404" i="24" s="1"/>
  <c r="AF295" i="24"/>
  <c r="AF294" i="24" s="1"/>
  <c r="AH269" i="24"/>
  <c r="AH197" i="24"/>
  <c r="AH196" i="24" s="1"/>
  <c r="AH216" i="24" s="1"/>
  <c r="AE440" i="24"/>
  <c r="AG296" i="24"/>
  <c r="AG261" i="24"/>
  <c r="AG260" i="24" s="1"/>
  <c r="AG286" i="24" s="1"/>
  <c r="AF468" i="24"/>
  <c r="AF467" i="24" s="1"/>
  <c r="AF485" i="24" s="1"/>
  <c r="AF422" i="24"/>
  <c r="AF421" i="24" s="1"/>
  <c r="AF420" i="24" s="1"/>
  <c r="AF391" i="24"/>
  <c r="AF390" i="24" s="1"/>
  <c r="AF389" i="24" s="1"/>
  <c r="AF303" i="24"/>
  <c r="AF302" i="24" s="1"/>
  <c r="AH262" i="24"/>
  <c r="AH237" i="24"/>
  <c r="AH236" i="24" s="1"/>
  <c r="AH247" i="24"/>
  <c r="AH270" i="24" s="1"/>
  <c r="AH305" i="24" s="1"/>
  <c r="AI472" i="24"/>
  <c r="AI426" i="24"/>
  <c r="AI395" i="24"/>
  <c r="C308" i="24"/>
  <c r="D308" i="24"/>
  <c r="AB442" i="24"/>
  <c r="AC441" i="24"/>
  <c r="AH191" i="24"/>
  <c r="AI473" i="24"/>
  <c r="AI427" i="24"/>
  <c r="AI396" i="24"/>
  <c r="C309" i="24"/>
  <c r="D309" i="24"/>
  <c r="AH415" i="24"/>
  <c r="AH387" i="24"/>
  <c r="AH472" i="24"/>
  <c r="AH426" i="24"/>
  <c r="AH395" i="24"/>
  <c r="U17" i="36"/>
  <c r="U10" i="36"/>
  <c r="U19" i="36"/>
  <c r="T58" i="36"/>
  <c r="U16" i="36"/>
  <c r="T55" i="36"/>
  <c r="AA309" i="43"/>
  <c r="AA427" i="43" s="1"/>
  <c r="Z307" i="43"/>
  <c r="Z394" i="43" s="1"/>
  <c r="W122" i="43"/>
  <c r="W120" i="43" s="1"/>
  <c r="W119" i="43" s="1"/>
  <c r="W137" i="43" s="1"/>
  <c r="W97" i="43"/>
  <c r="W96" i="43" s="1"/>
  <c r="W113" i="43" s="1"/>
  <c r="X99" i="43"/>
  <c r="X62" i="43"/>
  <c r="X61" i="43" s="1"/>
  <c r="X78" i="43" s="1"/>
  <c r="Y64" i="43"/>
  <c r="Y149" i="43"/>
  <c r="Y200" i="43" s="1"/>
  <c r="Y85" i="43"/>
  <c r="Y84" i="43" s="1"/>
  <c r="Y90" i="43" s="1"/>
  <c r="Z22" i="43"/>
  <c r="Y20" i="43"/>
  <c r="Y19" i="43" s="1"/>
  <c r="Y36" i="43" s="1"/>
  <c r="Z300" i="43"/>
  <c r="Z415" i="43" s="1"/>
  <c r="Z470" i="43"/>
  <c r="Z424" i="43"/>
  <c r="Z393" i="43"/>
  <c r="AA195" i="43"/>
  <c r="AA221" i="43" s="1"/>
  <c r="AA235" i="43" s="1"/>
  <c r="AA259" i="43" s="1"/>
  <c r="AA293" i="43" s="1"/>
  <c r="AA381" i="43" s="1"/>
  <c r="AA409" i="43" s="1"/>
  <c r="AA449" i="43" s="1"/>
  <c r="AB169" i="43"/>
  <c r="AA89" i="43"/>
  <c r="AA87" i="43" s="1"/>
  <c r="AB51" i="43"/>
  <c r="AB72" i="43" s="1"/>
  <c r="AB107" i="43" s="1"/>
  <c r="Y415" i="43"/>
  <c r="Y387" i="43"/>
  <c r="AA194" i="43"/>
  <c r="AA220" i="43" s="1"/>
  <c r="AA234" i="43" s="1"/>
  <c r="AA258" i="43" s="1"/>
  <c r="AA292" i="43" s="1"/>
  <c r="AA380" i="43" s="1"/>
  <c r="AA408" i="43" s="1"/>
  <c r="AA448" i="43" s="1"/>
  <c r="AB168" i="43"/>
  <c r="AB174" i="43"/>
  <c r="AB86" i="43"/>
  <c r="AC43" i="43"/>
  <c r="Y269" i="43"/>
  <c r="Y470" i="43"/>
  <c r="Y424" i="43"/>
  <c r="Y393" i="43"/>
  <c r="W468" i="43"/>
  <c r="W422" i="43"/>
  <c r="W391" i="43"/>
  <c r="AC164" i="43"/>
  <c r="AD34" i="43"/>
  <c r="AA71" i="43"/>
  <c r="AB29" i="43"/>
  <c r="Z308" i="43"/>
  <c r="AC190" i="43"/>
  <c r="AD56" i="43"/>
  <c r="AA72" i="43"/>
  <c r="AA107" i="43" s="1"/>
  <c r="W296" i="43"/>
  <c r="AB154" i="43"/>
  <c r="AC24" i="43"/>
  <c r="Y121" i="43"/>
  <c r="Z98" i="43"/>
  <c r="AB178" i="43"/>
  <c r="AC44" i="43"/>
  <c r="AB65" i="43"/>
  <c r="AB100" i="43" s="1"/>
  <c r="AB123" i="43" s="1"/>
  <c r="AB88" i="43"/>
  <c r="AC30" i="43"/>
  <c r="Z246" i="43"/>
  <c r="AB162" i="43"/>
  <c r="AC32" i="43"/>
  <c r="AA204" i="43"/>
  <c r="AA242" i="43" s="1"/>
  <c r="AA265" i="43" s="1"/>
  <c r="AA299" i="43" s="1"/>
  <c r="AA172" i="43"/>
  <c r="V6" i="36" s="1"/>
  <c r="AA63" i="43"/>
  <c r="AB42" i="43"/>
  <c r="AB179" i="43"/>
  <c r="AC45" i="43"/>
  <c r="AB66" i="43"/>
  <c r="AB101" i="43" s="1"/>
  <c r="AB124" i="43" s="1"/>
  <c r="V412" i="43"/>
  <c r="V384" i="43"/>
  <c r="AB165" i="43"/>
  <c r="AB215" i="43" s="1"/>
  <c r="AB253" i="43" s="1"/>
  <c r="AB274" i="43" s="1"/>
  <c r="AB77" i="43"/>
  <c r="AB112" i="43" s="1"/>
  <c r="AB134" i="43" s="1"/>
  <c r="AC35" i="43"/>
  <c r="Y471" i="43"/>
  <c r="Y425" i="43"/>
  <c r="Y394" i="43"/>
  <c r="AB153" i="43"/>
  <c r="AC23" i="43"/>
  <c r="AB161" i="43"/>
  <c r="AB211" i="43" s="1"/>
  <c r="AB249" i="43" s="1"/>
  <c r="AB73" i="43"/>
  <c r="AB108" i="43" s="1"/>
  <c r="AC31" i="43"/>
  <c r="Y238" i="43"/>
  <c r="AC39" i="43"/>
  <c r="AB60" i="43"/>
  <c r="AB83" i="43" s="1"/>
  <c r="AB95" i="43" s="1"/>
  <c r="AB118" i="43" s="1"/>
  <c r="AA203" i="43"/>
  <c r="AA241" i="43" s="1"/>
  <c r="AA264" i="43" s="1"/>
  <c r="AA298" i="43" s="1"/>
  <c r="AA163" i="43"/>
  <c r="AA213" i="43" s="1"/>
  <c r="AA251" i="43" s="1"/>
  <c r="AA272" i="43" s="1"/>
  <c r="AA75" i="43"/>
  <c r="AA110" i="43" s="1"/>
  <c r="AA132" i="43" s="1"/>
  <c r="AB33" i="43"/>
  <c r="AC186" i="43"/>
  <c r="AD52" i="43"/>
  <c r="Y472" i="43"/>
  <c r="Y426" i="43"/>
  <c r="Y395" i="43"/>
  <c r="AB158" i="43"/>
  <c r="AB70" i="43"/>
  <c r="AC28" i="43"/>
  <c r="Z40" i="43"/>
  <c r="Z57" i="43" s="1"/>
  <c r="AA41" i="43"/>
  <c r="AC188" i="43"/>
  <c r="AD54" i="43"/>
  <c r="AE462" i="43"/>
  <c r="AE450" i="43" s="1"/>
  <c r="AF463" i="43"/>
  <c r="AC50" i="43"/>
  <c r="AA187" i="43"/>
  <c r="AA212" i="43" s="1"/>
  <c r="AA250" i="43" s="1"/>
  <c r="AA271" i="43" s="1"/>
  <c r="AA306" i="43" s="1"/>
  <c r="AB53" i="43"/>
  <c r="AB48" i="43" s="1"/>
  <c r="AA473" i="43"/>
  <c r="AA396" i="43"/>
  <c r="AB183" i="43"/>
  <c r="AC49" i="43"/>
  <c r="AA27" i="43"/>
  <c r="AA26" i="43" s="1"/>
  <c r="Y128" i="43"/>
  <c r="Y127" i="43" s="1"/>
  <c r="AA147" i="43"/>
  <c r="V9" i="36" s="1"/>
  <c r="AB21" i="43"/>
  <c r="AA155" i="43"/>
  <c r="AA205" i="43" s="1"/>
  <c r="AA243" i="43" s="1"/>
  <c r="AA266" i="43" s="1"/>
  <c r="AB25" i="43"/>
  <c r="AA67" i="43"/>
  <c r="AA102" i="43" s="1"/>
  <c r="AA125" i="43" s="1"/>
  <c r="AC180" i="43"/>
  <c r="AD46" i="43"/>
  <c r="AA48" i="43"/>
  <c r="AA47" i="43" s="1"/>
  <c r="Z69" i="43"/>
  <c r="Z68" i="43" s="1"/>
  <c r="AA105" i="43"/>
  <c r="AA59" i="43"/>
  <c r="AA82" i="43" s="1"/>
  <c r="AA94" i="43" s="1"/>
  <c r="AA117" i="43" s="1"/>
  <c r="AB38" i="43"/>
  <c r="Y104" i="43"/>
  <c r="Y103" i="43" s="1"/>
  <c r="X262" i="43"/>
  <c r="Z198" i="43"/>
  <c r="Z473" i="43"/>
  <c r="Z427" i="43"/>
  <c r="Z396" i="43"/>
  <c r="X304" i="43"/>
  <c r="Z104" i="43"/>
  <c r="Z103" i="43" s="1"/>
  <c r="Z129" i="43"/>
  <c r="Z128" i="43" s="1"/>
  <c r="Z127" i="43" s="1"/>
  <c r="AA208" i="43"/>
  <c r="AA189" i="43"/>
  <c r="AA214" i="43" s="1"/>
  <c r="AA252" i="43" s="1"/>
  <c r="AA273" i="43" s="1"/>
  <c r="AB55" i="43"/>
  <c r="AA76" i="43"/>
  <c r="AA111" i="43" s="1"/>
  <c r="AA133" i="43" s="1"/>
  <c r="F63" i="40"/>
  <c r="Q63" i="40"/>
  <c r="M69" i="40"/>
  <c r="P69" i="40"/>
  <c r="L69" i="40"/>
  <c r="I64" i="40"/>
  <c r="I65" i="40" s="1"/>
  <c r="I66" i="40" s="1"/>
  <c r="K64" i="40"/>
  <c r="K65" i="40" s="1"/>
  <c r="K66" i="40" s="1"/>
  <c r="F61" i="40"/>
  <c r="L64" i="40"/>
  <c r="M64" i="40"/>
  <c r="G59" i="40"/>
  <c r="F62" i="40"/>
  <c r="Q57" i="40"/>
  <c r="E39" i="40"/>
  <c r="B96" i="40"/>
  <c r="B97" i="40"/>
  <c r="B98" i="40"/>
  <c r="E104" i="40"/>
  <c r="F104" i="40" s="1"/>
  <c r="G104" i="40" s="1"/>
  <c r="H104" i="40" s="1"/>
  <c r="I104" i="40" s="1"/>
  <c r="J104" i="40" s="1"/>
  <c r="K104" i="40" s="1"/>
  <c r="L104" i="40" s="1"/>
  <c r="C120" i="40"/>
  <c r="E121" i="40"/>
  <c r="C121" i="40" s="1"/>
  <c r="D122" i="40"/>
  <c r="D124" i="40"/>
  <c r="D125" i="40" s="1"/>
  <c r="E125" i="40" s="1"/>
  <c r="F125" i="40" s="1"/>
  <c r="G125" i="40" s="1"/>
  <c r="D36" i="40"/>
  <c r="D34" i="40"/>
  <c r="D32" i="40"/>
  <c r="E37" i="40"/>
  <c r="E29" i="40"/>
  <c r="E28" i="40"/>
  <c r="E27" i="40"/>
  <c r="E26" i="40"/>
  <c r="E25" i="40"/>
  <c r="E24" i="40"/>
  <c r="E23" i="40"/>
  <c r="E22" i="40"/>
  <c r="E21" i="40"/>
  <c r="E20" i="40"/>
  <c r="F19" i="40"/>
  <c r="E18" i="40"/>
  <c r="E17" i="40"/>
  <c r="F16" i="40"/>
  <c r="J52" i="40"/>
  <c r="J64" i="40" s="1"/>
  <c r="J65" i="40" s="1"/>
  <c r="J66" i="40" s="1"/>
  <c r="E15" i="40"/>
  <c r="E14" i="40"/>
  <c r="E13" i="40"/>
  <c r="E12" i="40"/>
  <c r="E11" i="40"/>
  <c r="E10" i="40"/>
  <c r="E9" i="40"/>
  <c r="E8" i="40"/>
  <c r="E7" i="40"/>
  <c r="D6" i="40"/>
  <c r="AE321" i="26" l="1"/>
  <c r="AI238" i="35"/>
  <c r="AI197" i="35"/>
  <c r="AI196" i="35" s="1"/>
  <c r="AG304" i="35"/>
  <c r="AG268" i="35"/>
  <c r="AG267" i="35" s="1"/>
  <c r="AH469" i="35"/>
  <c r="AH423" i="35"/>
  <c r="AH392" i="35"/>
  <c r="AO462" i="35"/>
  <c r="AO450" i="35" s="1"/>
  <c r="AP463" i="35"/>
  <c r="C473" i="35"/>
  <c r="D473" i="35"/>
  <c r="AI415" i="35"/>
  <c r="AI387" i="35"/>
  <c r="AJ300" i="35"/>
  <c r="AK300" i="35" s="1"/>
  <c r="AL300" i="35" s="1"/>
  <c r="AM300" i="35" s="1"/>
  <c r="AN300" i="35" s="1"/>
  <c r="AO300" i="35" s="1"/>
  <c r="AP300" i="35" s="1"/>
  <c r="AQ300" i="35" s="1"/>
  <c r="AR300" i="35" s="1"/>
  <c r="AS300" i="35" s="1"/>
  <c r="AT300" i="35" s="1"/>
  <c r="AU300" i="35" s="1"/>
  <c r="AI413" i="35"/>
  <c r="AI385" i="35"/>
  <c r="AJ297" i="35"/>
  <c r="AK297" i="35" s="1"/>
  <c r="AL297" i="35" s="1"/>
  <c r="AM297" i="35" s="1"/>
  <c r="AN297" i="35" s="1"/>
  <c r="AO297" i="35" s="1"/>
  <c r="AP297" i="35" s="1"/>
  <c r="AQ297" i="35" s="1"/>
  <c r="AR297" i="35" s="1"/>
  <c r="AS297" i="35" s="1"/>
  <c r="AT297" i="35" s="1"/>
  <c r="AU297" i="35" s="1"/>
  <c r="AI128" i="35"/>
  <c r="AI127" i="35" s="1"/>
  <c r="AF412" i="35"/>
  <c r="AF411" i="35" s="1"/>
  <c r="AF410" i="35" s="1"/>
  <c r="AF440" i="35" s="1"/>
  <c r="AF384" i="35"/>
  <c r="AF383" i="35" s="1"/>
  <c r="AF382" i="35" s="1"/>
  <c r="AF404" i="35" s="1"/>
  <c r="AF295" i="35"/>
  <c r="AF294" i="35" s="1"/>
  <c r="AH245" i="35"/>
  <c r="AH244" i="35" s="1"/>
  <c r="AF468" i="35"/>
  <c r="AF467" i="35" s="1"/>
  <c r="AF485" i="35" s="1"/>
  <c r="AF422" i="35"/>
  <c r="AF421" i="35" s="1"/>
  <c r="AF420" i="35" s="1"/>
  <c r="AF391" i="35"/>
  <c r="AF390" i="35" s="1"/>
  <c r="AF389" i="35" s="1"/>
  <c r="AF303" i="35"/>
  <c r="AF302" i="35" s="1"/>
  <c r="AH304" i="35"/>
  <c r="AH268" i="35"/>
  <c r="AH267" i="35" s="1"/>
  <c r="AH262" i="35"/>
  <c r="AH237" i="35"/>
  <c r="AH236" i="35" s="1"/>
  <c r="AG296" i="35"/>
  <c r="AG261" i="35"/>
  <c r="AG260" i="35" s="1"/>
  <c r="AG286" i="35" s="1"/>
  <c r="AI207" i="35"/>
  <c r="AI206" i="35" s="1"/>
  <c r="AI246" i="35"/>
  <c r="AD441" i="35"/>
  <c r="AC442" i="35"/>
  <c r="AI470" i="35"/>
  <c r="AJ470" i="35" s="1"/>
  <c r="AK470" i="35" s="1"/>
  <c r="AL470" i="35" s="1"/>
  <c r="AM470" i="35" s="1"/>
  <c r="AN470" i="35" s="1"/>
  <c r="AO470" i="35" s="1"/>
  <c r="AP470" i="35" s="1"/>
  <c r="AQ470" i="35" s="1"/>
  <c r="AR470" i="35" s="1"/>
  <c r="AS470" i="35" s="1"/>
  <c r="AT470" i="35" s="1"/>
  <c r="AU470" i="35" s="1"/>
  <c r="AI424" i="35"/>
  <c r="AI393" i="35"/>
  <c r="AJ306" i="35"/>
  <c r="AK306" i="35" s="1"/>
  <c r="AL306" i="35" s="1"/>
  <c r="AM306" i="35" s="1"/>
  <c r="AN306" i="35" s="1"/>
  <c r="AO306" i="35" s="1"/>
  <c r="AP306" i="35" s="1"/>
  <c r="AQ306" i="35" s="1"/>
  <c r="AR306" i="35" s="1"/>
  <c r="AS306" i="35" s="1"/>
  <c r="AT306" i="35" s="1"/>
  <c r="AU306" i="35" s="1"/>
  <c r="AI113" i="35"/>
  <c r="AI469" i="35"/>
  <c r="AJ469" i="35" s="1"/>
  <c r="AK469" i="35" s="1"/>
  <c r="AL469" i="35" s="1"/>
  <c r="AM469" i="35" s="1"/>
  <c r="AN469" i="35" s="1"/>
  <c r="AO469" i="35" s="1"/>
  <c r="AP469" i="35" s="1"/>
  <c r="AQ469" i="35" s="1"/>
  <c r="AR469" i="35" s="1"/>
  <c r="AS469" i="35" s="1"/>
  <c r="AT469" i="35" s="1"/>
  <c r="AU469" i="35" s="1"/>
  <c r="AI423" i="35"/>
  <c r="AI392" i="35"/>
  <c r="AJ305" i="35"/>
  <c r="AK305" i="35" s="1"/>
  <c r="AL305" i="35" s="1"/>
  <c r="AM305" i="35" s="1"/>
  <c r="AN305" i="35" s="1"/>
  <c r="AO305" i="35" s="1"/>
  <c r="AP305" i="35" s="1"/>
  <c r="AQ305" i="35" s="1"/>
  <c r="AR305" i="35" s="1"/>
  <c r="AS305" i="35" s="1"/>
  <c r="AT305" i="35" s="1"/>
  <c r="AU305" i="35" s="1"/>
  <c r="AH137" i="35"/>
  <c r="AI137" i="35"/>
  <c r="AI166" i="35"/>
  <c r="AI472" i="35"/>
  <c r="AI426" i="35"/>
  <c r="AI395" i="35"/>
  <c r="C308" i="35"/>
  <c r="D308" i="35"/>
  <c r="AH113" i="35"/>
  <c r="AF384" i="34"/>
  <c r="AF383" i="34" s="1"/>
  <c r="AF382" i="34" s="1"/>
  <c r="AF412" i="34"/>
  <c r="AF411" i="34" s="1"/>
  <c r="AF410" i="34" s="1"/>
  <c r="AF295" i="34"/>
  <c r="AF294" i="34" s="1"/>
  <c r="AH262" i="34"/>
  <c r="AH237" i="34"/>
  <c r="AH236" i="34" s="1"/>
  <c r="AH254" i="34" s="1"/>
  <c r="AE321" i="34"/>
  <c r="AH137" i="34"/>
  <c r="AE404" i="34"/>
  <c r="AF468" i="34"/>
  <c r="AF467" i="34" s="1"/>
  <c r="AF485" i="34" s="1"/>
  <c r="AF422" i="34"/>
  <c r="AF421" i="34" s="1"/>
  <c r="AF420" i="34" s="1"/>
  <c r="AF391" i="34"/>
  <c r="AF390" i="34" s="1"/>
  <c r="AF389" i="34" s="1"/>
  <c r="AF303" i="34"/>
  <c r="AF302" i="34" s="1"/>
  <c r="AG254" i="34"/>
  <c r="AI129" i="34"/>
  <c r="AI128" i="34" s="1"/>
  <c r="AI127" i="34" s="1"/>
  <c r="AI104" i="34"/>
  <c r="AI103" i="34" s="1"/>
  <c r="AI121" i="34"/>
  <c r="AI120" i="34" s="1"/>
  <c r="AI119" i="34" s="1"/>
  <c r="AI97" i="34"/>
  <c r="AI96" i="34" s="1"/>
  <c r="AI113" i="34" s="1"/>
  <c r="AG296" i="34"/>
  <c r="AG261" i="34"/>
  <c r="AG260" i="34" s="1"/>
  <c r="AI78" i="34"/>
  <c r="AI246" i="34"/>
  <c r="AI207" i="34"/>
  <c r="AI206" i="34" s="1"/>
  <c r="AG304" i="34"/>
  <c r="AG268" i="34"/>
  <c r="AG267" i="34" s="1"/>
  <c r="AD441" i="34"/>
  <c r="AC442" i="34"/>
  <c r="AJ472" i="34"/>
  <c r="C472" i="34"/>
  <c r="D472" i="34"/>
  <c r="AO462" i="34"/>
  <c r="AO450" i="34" s="1"/>
  <c r="AP463" i="34"/>
  <c r="AI166" i="34"/>
  <c r="AI471" i="34"/>
  <c r="AI425" i="34"/>
  <c r="AI394" i="34"/>
  <c r="AH269" i="34"/>
  <c r="AH245" i="34"/>
  <c r="AH244" i="34" s="1"/>
  <c r="AF286" i="34"/>
  <c r="AI238" i="34"/>
  <c r="AI197" i="34"/>
  <c r="AI196" i="34" s="1"/>
  <c r="AI216" i="34" s="1"/>
  <c r="AH216" i="34"/>
  <c r="D473" i="34"/>
  <c r="C473" i="34"/>
  <c r="AI78" i="27"/>
  <c r="AG468" i="27"/>
  <c r="AG467" i="27" s="1"/>
  <c r="AG485" i="27" s="1"/>
  <c r="AG422" i="27"/>
  <c r="AG421" i="27" s="1"/>
  <c r="AG420" i="27" s="1"/>
  <c r="AG391" i="27"/>
  <c r="AG390" i="27" s="1"/>
  <c r="AG389" i="27" s="1"/>
  <c r="AG303" i="27"/>
  <c r="AG302" i="27" s="1"/>
  <c r="AG296" i="27"/>
  <c r="AG261" i="27"/>
  <c r="AG260" i="27" s="1"/>
  <c r="AG286" i="27" s="1"/>
  <c r="AD441" i="27"/>
  <c r="AC442" i="27"/>
  <c r="AI245" i="27"/>
  <c r="AI244" i="27" s="1"/>
  <c r="AI269" i="27"/>
  <c r="AI166" i="27"/>
  <c r="AO463" i="27"/>
  <c r="AN462" i="27"/>
  <c r="AN450" i="27" s="1"/>
  <c r="AI469" i="27"/>
  <c r="AJ469" i="27" s="1"/>
  <c r="AK469" i="27" s="1"/>
  <c r="AL469" i="27" s="1"/>
  <c r="AM469" i="27" s="1"/>
  <c r="AN469" i="27" s="1"/>
  <c r="AO469" i="27" s="1"/>
  <c r="AP469" i="27" s="1"/>
  <c r="AQ469" i="27" s="1"/>
  <c r="AR469" i="27" s="1"/>
  <c r="AS469" i="27" s="1"/>
  <c r="AT469" i="27" s="1"/>
  <c r="AU469" i="27" s="1"/>
  <c r="AI423" i="27"/>
  <c r="AI392" i="27"/>
  <c r="AJ305" i="27"/>
  <c r="AK305" i="27" s="1"/>
  <c r="AL305" i="27" s="1"/>
  <c r="AM305" i="27" s="1"/>
  <c r="AN305" i="27" s="1"/>
  <c r="AO305" i="27" s="1"/>
  <c r="AP305" i="27" s="1"/>
  <c r="AQ305" i="27" s="1"/>
  <c r="AR305" i="27" s="1"/>
  <c r="AS305" i="27" s="1"/>
  <c r="AT305" i="27" s="1"/>
  <c r="AU305" i="27" s="1"/>
  <c r="AH262" i="27"/>
  <c r="AH237" i="27"/>
  <c r="AH236" i="27" s="1"/>
  <c r="AH254" i="27" s="1"/>
  <c r="AI238" i="27"/>
  <c r="AI197" i="27"/>
  <c r="AI196" i="27" s="1"/>
  <c r="AI216" i="27" s="1"/>
  <c r="AH304" i="27"/>
  <c r="AH268" i="27"/>
  <c r="AH267" i="27" s="1"/>
  <c r="AI121" i="27"/>
  <c r="AI120" i="27" s="1"/>
  <c r="AI119" i="27" s="1"/>
  <c r="AI137" i="27" s="1"/>
  <c r="AI97" i="27"/>
  <c r="AI96" i="27" s="1"/>
  <c r="AI113" i="27" s="1"/>
  <c r="AF412" i="27"/>
  <c r="AF411" i="27" s="1"/>
  <c r="AF410" i="27" s="1"/>
  <c r="AF440" i="27" s="1"/>
  <c r="AF384" i="27"/>
  <c r="AF383" i="27" s="1"/>
  <c r="AF382" i="27" s="1"/>
  <c r="AF404" i="27" s="1"/>
  <c r="AF295" i="27"/>
  <c r="AF294" i="27" s="1"/>
  <c r="AF321" i="27" s="1"/>
  <c r="AJ472" i="27"/>
  <c r="D472" i="27"/>
  <c r="C472" i="27"/>
  <c r="AI104" i="26"/>
  <c r="AI103" i="26" s="1"/>
  <c r="AI129" i="26"/>
  <c r="AI128" i="26" s="1"/>
  <c r="AI127" i="26" s="1"/>
  <c r="AH269" i="26"/>
  <c r="AH245" i="26"/>
  <c r="AH244" i="26" s="1"/>
  <c r="AP463" i="26"/>
  <c r="AO462" i="26"/>
  <c r="AO450" i="26" s="1"/>
  <c r="AH469" i="26"/>
  <c r="AH423" i="26"/>
  <c r="AH392" i="26"/>
  <c r="AI230" i="26"/>
  <c r="AI469" i="26"/>
  <c r="AJ469" i="26" s="1"/>
  <c r="AK469" i="26" s="1"/>
  <c r="AL469" i="26" s="1"/>
  <c r="AM469" i="26" s="1"/>
  <c r="AN469" i="26" s="1"/>
  <c r="AO469" i="26" s="1"/>
  <c r="AP469" i="26" s="1"/>
  <c r="AQ469" i="26" s="1"/>
  <c r="AR469" i="26" s="1"/>
  <c r="AS469" i="26" s="1"/>
  <c r="AT469" i="26" s="1"/>
  <c r="AU469" i="26" s="1"/>
  <c r="AI423" i="26"/>
  <c r="AI392" i="26"/>
  <c r="AJ305" i="26"/>
  <c r="AK305" i="26" s="1"/>
  <c r="AL305" i="26" s="1"/>
  <c r="AM305" i="26" s="1"/>
  <c r="AN305" i="26" s="1"/>
  <c r="AO305" i="26" s="1"/>
  <c r="AP305" i="26" s="1"/>
  <c r="AQ305" i="26" s="1"/>
  <c r="AR305" i="26" s="1"/>
  <c r="AS305" i="26" s="1"/>
  <c r="AT305" i="26" s="1"/>
  <c r="AU305" i="26" s="1"/>
  <c r="AH216" i="26"/>
  <c r="AG304" i="26"/>
  <c r="AG268" i="26"/>
  <c r="AG267" i="26" s="1"/>
  <c r="AI238" i="26"/>
  <c r="AI197" i="26"/>
  <c r="AI196" i="26" s="1"/>
  <c r="AE440" i="26"/>
  <c r="AF286" i="26"/>
  <c r="AH262" i="26"/>
  <c r="AH237" i="26"/>
  <c r="AH236" i="26" s="1"/>
  <c r="AH254" i="26" s="1"/>
  <c r="AI473" i="26"/>
  <c r="AI427" i="26"/>
  <c r="AI396" i="26"/>
  <c r="D309" i="26"/>
  <c r="C309" i="26"/>
  <c r="AG254" i="26"/>
  <c r="AH472" i="26"/>
  <c r="AH426" i="26"/>
  <c r="AH395" i="26"/>
  <c r="AC442" i="26"/>
  <c r="AD441" i="26"/>
  <c r="AF468" i="26"/>
  <c r="AF467" i="26" s="1"/>
  <c r="AF485" i="26" s="1"/>
  <c r="AF422" i="26"/>
  <c r="AF421" i="26" s="1"/>
  <c r="AF420" i="26" s="1"/>
  <c r="AF391" i="26"/>
  <c r="AF390" i="26" s="1"/>
  <c r="AF389" i="26" s="1"/>
  <c r="AF303" i="26"/>
  <c r="AF302" i="26" s="1"/>
  <c r="AF412" i="26"/>
  <c r="AF411" i="26" s="1"/>
  <c r="AF410" i="26" s="1"/>
  <c r="AF384" i="26"/>
  <c r="AF383" i="26" s="1"/>
  <c r="AF382" i="26" s="1"/>
  <c r="AF404" i="26" s="1"/>
  <c r="AF295" i="26"/>
  <c r="AF294" i="26" s="1"/>
  <c r="AG296" i="26"/>
  <c r="AG261" i="26"/>
  <c r="AG260" i="26" s="1"/>
  <c r="AG286" i="26" s="1"/>
  <c r="AI207" i="26"/>
  <c r="AI206" i="26" s="1"/>
  <c r="AI246" i="26"/>
  <c r="AI137" i="26"/>
  <c r="AI470" i="26"/>
  <c r="AJ470" i="26" s="1"/>
  <c r="AK470" i="26" s="1"/>
  <c r="AL470" i="26" s="1"/>
  <c r="AM470" i="26" s="1"/>
  <c r="AN470" i="26" s="1"/>
  <c r="AO470" i="26" s="1"/>
  <c r="AP470" i="26" s="1"/>
  <c r="AQ470" i="26" s="1"/>
  <c r="AR470" i="26" s="1"/>
  <c r="AS470" i="26" s="1"/>
  <c r="AT470" i="26" s="1"/>
  <c r="AU470" i="26" s="1"/>
  <c r="AI424" i="26"/>
  <c r="AI393" i="26"/>
  <c r="AJ306" i="26"/>
  <c r="AK306" i="26" s="1"/>
  <c r="AL306" i="26" s="1"/>
  <c r="AM306" i="26" s="1"/>
  <c r="AN306" i="26" s="1"/>
  <c r="AO306" i="26" s="1"/>
  <c r="AP306" i="26" s="1"/>
  <c r="AQ306" i="26" s="1"/>
  <c r="AR306" i="26" s="1"/>
  <c r="AS306" i="26" s="1"/>
  <c r="AT306" i="26" s="1"/>
  <c r="AU306" i="26" s="1"/>
  <c r="AI113" i="26"/>
  <c r="AI472" i="26"/>
  <c r="AI426" i="26"/>
  <c r="AI395" i="26"/>
  <c r="D308" i="26"/>
  <c r="C308" i="26"/>
  <c r="AI413" i="26"/>
  <c r="AI385" i="26"/>
  <c r="AJ297" i="26"/>
  <c r="AK297" i="26" s="1"/>
  <c r="AL297" i="26" s="1"/>
  <c r="AM297" i="26" s="1"/>
  <c r="AN297" i="26" s="1"/>
  <c r="AO297" i="26" s="1"/>
  <c r="AP297" i="26" s="1"/>
  <c r="AQ297" i="26" s="1"/>
  <c r="AR297" i="26" s="1"/>
  <c r="AS297" i="26" s="1"/>
  <c r="AT297" i="26" s="1"/>
  <c r="AU297" i="26" s="1"/>
  <c r="AI387" i="25"/>
  <c r="AI415" i="25"/>
  <c r="AJ300" i="25"/>
  <c r="AK300" i="25" s="1"/>
  <c r="AL300" i="25" s="1"/>
  <c r="AM300" i="25" s="1"/>
  <c r="AN300" i="25" s="1"/>
  <c r="AO300" i="25" s="1"/>
  <c r="AP300" i="25" s="1"/>
  <c r="AQ300" i="25" s="1"/>
  <c r="AR300" i="25" s="1"/>
  <c r="AS300" i="25" s="1"/>
  <c r="AT300" i="25" s="1"/>
  <c r="AU300" i="25" s="1"/>
  <c r="AI470" i="25"/>
  <c r="AJ470" i="25" s="1"/>
  <c r="AK470" i="25" s="1"/>
  <c r="AL470" i="25" s="1"/>
  <c r="AM470" i="25" s="1"/>
  <c r="AN470" i="25" s="1"/>
  <c r="AO470" i="25" s="1"/>
  <c r="AP470" i="25" s="1"/>
  <c r="AQ470" i="25" s="1"/>
  <c r="AR470" i="25" s="1"/>
  <c r="AS470" i="25" s="1"/>
  <c r="AT470" i="25" s="1"/>
  <c r="AU470" i="25" s="1"/>
  <c r="AI424" i="25"/>
  <c r="AI393" i="25"/>
  <c r="AJ306" i="25"/>
  <c r="AK306" i="25" s="1"/>
  <c r="AL306" i="25" s="1"/>
  <c r="AM306" i="25" s="1"/>
  <c r="AN306" i="25" s="1"/>
  <c r="AO306" i="25" s="1"/>
  <c r="AP306" i="25" s="1"/>
  <c r="AQ306" i="25" s="1"/>
  <c r="AR306" i="25" s="1"/>
  <c r="AS306" i="25" s="1"/>
  <c r="AT306" i="25" s="1"/>
  <c r="AU306" i="25" s="1"/>
  <c r="AH304" i="25"/>
  <c r="AH268" i="25"/>
  <c r="AH267" i="25" s="1"/>
  <c r="AI469" i="25"/>
  <c r="AJ469" i="25" s="1"/>
  <c r="AK469" i="25" s="1"/>
  <c r="AL469" i="25" s="1"/>
  <c r="AM469" i="25" s="1"/>
  <c r="AN469" i="25" s="1"/>
  <c r="AO469" i="25" s="1"/>
  <c r="AP469" i="25" s="1"/>
  <c r="AQ469" i="25" s="1"/>
  <c r="AR469" i="25" s="1"/>
  <c r="AS469" i="25" s="1"/>
  <c r="AT469" i="25" s="1"/>
  <c r="AU469" i="25" s="1"/>
  <c r="AI423" i="25"/>
  <c r="AI392" i="25"/>
  <c r="AJ305" i="25"/>
  <c r="AK305" i="25" s="1"/>
  <c r="AL305" i="25" s="1"/>
  <c r="AM305" i="25" s="1"/>
  <c r="AN305" i="25" s="1"/>
  <c r="AO305" i="25" s="1"/>
  <c r="AP305" i="25" s="1"/>
  <c r="AQ305" i="25" s="1"/>
  <c r="AR305" i="25" s="1"/>
  <c r="AS305" i="25" s="1"/>
  <c r="AT305" i="25" s="1"/>
  <c r="AU305" i="25" s="1"/>
  <c r="AD441" i="25"/>
  <c r="AC442" i="25"/>
  <c r="AH469" i="25"/>
  <c r="AH423" i="25"/>
  <c r="AH392" i="25"/>
  <c r="AG384" i="25"/>
  <c r="AG383" i="25" s="1"/>
  <c r="AG382" i="25" s="1"/>
  <c r="AG295" i="25"/>
  <c r="AG294" i="25" s="1"/>
  <c r="AG412" i="25"/>
  <c r="AG411" i="25" s="1"/>
  <c r="AG410" i="25" s="1"/>
  <c r="C473" i="25"/>
  <c r="D473" i="25"/>
  <c r="AI104" i="25"/>
  <c r="AI103" i="25" s="1"/>
  <c r="AH254" i="25"/>
  <c r="AI413" i="25"/>
  <c r="AI385" i="25"/>
  <c r="AJ297" i="25"/>
  <c r="AK297" i="25" s="1"/>
  <c r="AL297" i="25" s="1"/>
  <c r="AM297" i="25" s="1"/>
  <c r="AN297" i="25" s="1"/>
  <c r="AO297" i="25" s="1"/>
  <c r="AP297" i="25" s="1"/>
  <c r="AQ297" i="25" s="1"/>
  <c r="AR297" i="25" s="1"/>
  <c r="AS297" i="25" s="1"/>
  <c r="AT297" i="25" s="1"/>
  <c r="AU297" i="25" s="1"/>
  <c r="AI128" i="25"/>
  <c r="AI127" i="25" s="1"/>
  <c r="AP463" i="25"/>
  <c r="AO462" i="25"/>
  <c r="AO450" i="25" s="1"/>
  <c r="AF412" i="25"/>
  <c r="AF411" i="25" s="1"/>
  <c r="AF410" i="25" s="1"/>
  <c r="AF440" i="25" s="1"/>
  <c r="AF384" i="25"/>
  <c r="AF383" i="25" s="1"/>
  <c r="AF382" i="25" s="1"/>
  <c r="AF404" i="25" s="1"/>
  <c r="AF295" i="25"/>
  <c r="AF294" i="25" s="1"/>
  <c r="AF321" i="25" s="1"/>
  <c r="AH296" i="25"/>
  <c r="AH261" i="25"/>
  <c r="AH260" i="25" s="1"/>
  <c r="AH286" i="25" s="1"/>
  <c r="AI472" i="25"/>
  <c r="AI426" i="25"/>
  <c r="AI395" i="25"/>
  <c r="D308" i="25"/>
  <c r="C308" i="25"/>
  <c r="AI269" i="25"/>
  <c r="AI245" i="25"/>
  <c r="AI244" i="25" s="1"/>
  <c r="AI262" i="25"/>
  <c r="AI237" i="25"/>
  <c r="AI236" i="25" s="1"/>
  <c r="AI97" i="25"/>
  <c r="AI96" i="25" s="1"/>
  <c r="AI113" i="25" s="1"/>
  <c r="AI121" i="25"/>
  <c r="AI120" i="25" s="1"/>
  <c r="AI119" i="25" s="1"/>
  <c r="AI137" i="25" s="1"/>
  <c r="AG468" i="25"/>
  <c r="AG467" i="25" s="1"/>
  <c r="AG485" i="25" s="1"/>
  <c r="AG422" i="25"/>
  <c r="AG421" i="25" s="1"/>
  <c r="AG420" i="25" s="1"/>
  <c r="AG391" i="25"/>
  <c r="AG390" i="25" s="1"/>
  <c r="AG389" i="25" s="1"/>
  <c r="AG303" i="25"/>
  <c r="AG302" i="25" s="1"/>
  <c r="AH296" i="24"/>
  <c r="AH261" i="24"/>
  <c r="AH260" i="24" s="1"/>
  <c r="AI262" i="24"/>
  <c r="AI237" i="24"/>
  <c r="AI236" i="24" s="1"/>
  <c r="AI254" i="24" s="1"/>
  <c r="AH245" i="24"/>
  <c r="AH244" i="24" s="1"/>
  <c r="AH254" i="24" s="1"/>
  <c r="AO462" i="24"/>
  <c r="AO450" i="24" s="1"/>
  <c r="AP463" i="24"/>
  <c r="AH304" i="24"/>
  <c r="AH268" i="24"/>
  <c r="AH267" i="24" s="1"/>
  <c r="AI137" i="24"/>
  <c r="AG468" i="24"/>
  <c r="AG467" i="24" s="1"/>
  <c r="AG485" i="24" s="1"/>
  <c r="AG422" i="24"/>
  <c r="AG421" i="24" s="1"/>
  <c r="AG420" i="24" s="1"/>
  <c r="AG391" i="24"/>
  <c r="AG390" i="24" s="1"/>
  <c r="AG389" i="24" s="1"/>
  <c r="AG303" i="24"/>
  <c r="AG302" i="24" s="1"/>
  <c r="AI207" i="24"/>
  <c r="AI206" i="24" s="1"/>
  <c r="AI216" i="24" s="1"/>
  <c r="D473" i="24"/>
  <c r="C473" i="24"/>
  <c r="AI269" i="24"/>
  <c r="AI245" i="24"/>
  <c r="AI244" i="24" s="1"/>
  <c r="AJ472" i="24"/>
  <c r="D472" i="24"/>
  <c r="C472" i="24"/>
  <c r="AF321" i="24"/>
  <c r="AI469" i="24"/>
  <c r="AJ469" i="24" s="1"/>
  <c r="AK469" i="24" s="1"/>
  <c r="AL469" i="24" s="1"/>
  <c r="AM469" i="24" s="1"/>
  <c r="AN469" i="24" s="1"/>
  <c r="AO469" i="24" s="1"/>
  <c r="AP469" i="24" s="1"/>
  <c r="AQ469" i="24" s="1"/>
  <c r="AR469" i="24" s="1"/>
  <c r="AS469" i="24" s="1"/>
  <c r="AT469" i="24" s="1"/>
  <c r="AU469" i="24" s="1"/>
  <c r="AI423" i="24"/>
  <c r="AI392" i="24"/>
  <c r="AJ305" i="24"/>
  <c r="AK305" i="24" s="1"/>
  <c r="AL305" i="24" s="1"/>
  <c r="AM305" i="24" s="1"/>
  <c r="AN305" i="24" s="1"/>
  <c r="AO305" i="24" s="1"/>
  <c r="AP305" i="24" s="1"/>
  <c r="AQ305" i="24" s="1"/>
  <c r="AR305" i="24" s="1"/>
  <c r="AS305" i="24" s="1"/>
  <c r="AT305" i="24" s="1"/>
  <c r="AU305" i="24" s="1"/>
  <c r="AD441" i="24"/>
  <c r="AC442" i="24"/>
  <c r="AH469" i="24"/>
  <c r="AH423" i="24"/>
  <c r="AH392" i="24"/>
  <c r="AG412" i="24"/>
  <c r="AG411" i="24" s="1"/>
  <c r="AG410" i="24" s="1"/>
  <c r="AG440" i="24" s="1"/>
  <c r="AG384" i="24"/>
  <c r="AG383" i="24" s="1"/>
  <c r="AG382" i="24" s="1"/>
  <c r="AG404" i="24" s="1"/>
  <c r="AG295" i="24"/>
  <c r="AG294" i="24" s="1"/>
  <c r="AG321" i="24" s="1"/>
  <c r="AI413" i="24"/>
  <c r="AI385" i="24"/>
  <c r="AJ297" i="24"/>
  <c r="AK297" i="24" s="1"/>
  <c r="AL297" i="24" s="1"/>
  <c r="AM297" i="24" s="1"/>
  <c r="AN297" i="24" s="1"/>
  <c r="AO297" i="24" s="1"/>
  <c r="AP297" i="24" s="1"/>
  <c r="AQ297" i="24" s="1"/>
  <c r="AR297" i="24" s="1"/>
  <c r="AS297" i="24" s="1"/>
  <c r="AT297" i="24" s="1"/>
  <c r="AU297" i="24" s="1"/>
  <c r="AF440" i="24"/>
  <c r="AI230" i="24"/>
  <c r="V17" i="36"/>
  <c r="V10" i="36"/>
  <c r="Z425" i="43"/>
  <c r="AB47" i="43"/>
  <c r="AB27" i="43"/>
  <c r="AB26" i="43" s="1"/>
  <c r="V16" i="36"/>
  <c r="U55" i="36"/>
  <c r="V19" i="36"/>
  <c r="U58" i="36"/>
  <c r="AB204" i="43"/>
  <c r="AB242" i="43" s="1"/>
  <c r="AB265" i="43" s="1"/>
  <c r="Z387" i="43"/>
  <c r="AB203" i="43"/>
  <c r="AB241" i="43" s="1"/>
  <c r="AB264" i="43" s="1"/>
  <c r="AB298" i="43" s="1"/>
  <c r="Z471" i="43"/>
  <c r="AB309" i="43"/>
  <c r="AB473" i="43" s="1"/>
  <c r="Y99" i="43"/>
  <c r="Y62" i="43"/>
  <c r="Y61" i="43" s="1"/>
  <c r="Y78" i="43" s="1"/>
  <c r="X122" i="43"/>
  <c r="X120" i="43" s="1"/>
  <c r="X119" i="43" s="1"/>
  <c r="X137" i="43" s="1"/>
  <c r="X97" i="43"/>
  <c r="X96" i="43" s="1"/>
  <c r="X113" i="43" s="1"/>
  <c r="Z85" i="43"/>
  <c r="Z84" i="43" s="1"/>
  <c r="Z90" i="43" s="1"/>
  <c r="AA22" i="43"/>
  <c r="Z64" i="43"/>
  <c r="Z149" i="43"/>
  <c r="Z200" i="43" s="1"/>
  <c r="Z20" i="43"/>
  <c r="Z19" i="43" s="1"/>
  <c r="Z36" i="43" s="1"/>
  <c r="AA106" i="43"/>
  <c r="AA130" i="43" s="1"/>
  <c r="AA69" i="43"/>
  <c r="AA68" i="43" s="1"/>
  <c r="AB299" i="43"/>
  <c r="AB414" i="43" s="1"/>
  <c r="AA470" i="43"/>
  <c r="AA424" i="43"/>
  <c r="AA393" i="43"/>
  <c r="X468" i="43"/>
  <c r="X422" i="43"/>
  <c r="X391" i="43"/>
  <c r="Z238" i="43"/>
  <c r="AA129" i="43"/>
  <c r="AB187" i="43"/>
  <c r="AB212" i="43" s="1"/>
  <c r="AB250" i="43" s="1"/>
  <c r="AB271" i="43" s="1"/>
  <c r="AC53" i="43"/>
  <c r="AC48" i="43" s="1"/>
  <c r="AA307" i="43"/>
  <c r="AC153" i="43"/>
  <c r="AD23" i="43"/>
  <c r="AA98" i="43"/>
  <c r="AC154" i="43"/>
  <c r="AD24" i="43"/>
  <c r="AB71" i="43"/>
  <c r="AB106" i="43" s="1"/>
  <c r="AB130" i="43" s="1"/>
  <c r="AC29" i="43"/>
  <c r="AC174" i="43"/>
  <c r="AC86" i="43"/>
  <c r="AD43" i="43"/>
  <c r="AB89" i="43"/>
  <c r="AB87" i="43" s="1"/>
  <c r="AC51" i="43"/>
  <c r="AC72" i="43" s="1"/>
  <c r="AC107" i="43" s="1"/>
  <c r="AA246" i="43"/>
  <c r="AA40" i="43"/>
  <c r="AA57" i="43" s="1"/>
  <c r="AB41" i="43"/>
  <c r="Y262" i="43"/>
  <c r="AD190" i="43"/>
  <c r="AE56" i="43"/>
  <c r="X296" i="43"/>
  <c r="AB155" i="43"/>
  <c r="AB205" i="43" s="1"/>
  <c r="AB243" i="43" s="1"/>
  <c r="AB266" i="43" s="1"/>
  <c r="AC25" i="43"/>
  <c r="AB67" i="43"/>
  <c r="AB102" i="43" s="1"/>
  <c r="AB125" i="43" s="1"/>
  <c r="AD50" i="43"/>
  <c r="AC161" i="43"/>
  <c r="AC211" i="43" s="1"/>
  <c r="AC249" i="43" s="1"/>
  <c r="AD31" i="43"/>
  <c r="AC73" i="43"/>
  <c r="AC108" i="43" s="1"/>
  <c r="AC178" i="43"/>
  <c r="AC65" i="43"/>
  <c r="AC100" i="43" s="1"/>
  <c r="AC123" i="43" s="1"/>
  <c r="AD44" i="43"/>
  <c r="AA300" i="43"/>
  <c r="AC183" i="43"/>
  <c r="AD49" i="43"/>
  <c r="AC158" i="43"/>
  <c r="AC70" i="43"/>
  <c r="AD28" i="43"/>
  <c r="AC60" i="43"/>
  <c r="AC83" i="43" s="1"/>
  <c r="AC95" i="43" s="1"/>
  <c r="AC118" i="43" s="1"/>
  <c r="AD39" i="43"/>
  <c r="Z269" i="43"/>
  <c r="AB195" i="43"/>
  <c r="AB221" i="43" s="1"/>
  <c r="AB235" i="43" s="1"/>
  <c r="AB259" i="43" s="1"/>
  <c r="AB293" i="43" s="1"/>
  <c r="AB381" i="43" s="1"/>
  <c r="AB409" i="43" s="1"/>
  <c r="AB449" i="43" s="1"/>
  <c r="AC169" i="43"/>
  <c r="AB59" i="43"/>
  <c r="AB82" i="43" s="1"/>
  <c r="AB94" i="43" s="1"/>
  <c r="AB117" i="43" s="1"/>
  <c r="AC38" i="43"/>
  <c r="AF462" i="43"/>
  <c r="AF450" i="43" s="1"/>
  <c r="AG463" i="43"/>
  <c r="AD186" i="43"/>
  <c r="AE52" i="43"/>
  <c r="AA414" i="43"/>
  <c r="AA386" i="43"/>
  <c r="W412" i="43"/>
  <c r="W384" i="43"/>
  <c r="AD164" i="43"/>
  <c r="AE34" i="43"/>
  <c r="AC168" i="43"/>
  <c r="AB194" i="43"/>
  <c r="AB220" i="43" s="1"/>
  <c r="AB234" i="43" s="1"/>
  <c r="AB258" i="43" s="1"/>
  <c r="AB292" i="43" s="1"/>
  <c r="AB380" i="43" s="1"/>
  <c r="AB408" i="43" s="1"/>
  <c r="AB448" i="43" s="1"/>
  <c r="AB147" i="43"/>
  <c r="W9" i="36" s="1"/>
  <c r="AC21" i="43"/>
  <c r="AB105" i="43"/>
  <c r="AC165" i="43"/>
  <c r="AC215" i="43" s="1"/>
  <c r="AC253" i="43" s="1"/>
  <c r="AC274" i="43" s="1"/>
  <c r="AD35" i="43"/>
  <c r="AC77" i="43"/>
  <c r="AC112" i="43" s="1"/>
  <c r="AC134" i="43" s="1"/>
  <c r="AC179" i="43"/>
  <c r="AC66" i="43"/>
  <c r="AC101" i="43" s="1"/>
  <c r="AC124" i="43" s="1"/>
  <c r="AD45" i="43"/>
  <c r="AC88" i="43"/>
  <c r="AD30" i="43"/>
  <c r="Z121" i="43"/>
  <c r="Z472" i="43"/>
  <c r="Z426" i="43"/>
  <c r="Z395" i="43"/>
  <c r="AB189" i="43"/>
  <c r="AB214" i="43" s="1"/>
  <c r="AB252" i="43" s="1"/>
  <c r="AB273" i="43" s="1"/>
  <c r="AC55" i="43"/>
  <c r="AB76" i="43"/>
  <c r="AB111" i="43" s="1"/>
  <c r="AB133" i="43" s="1"/>
  <c r="AB208" i="43"/>
  <c r="AB163" i="43"/>
  <c r="AB213" i="43" s="1"/>
  <c r="AB251" i="43" s="1"/>
  <c r="AB272" i="43" s="1"/>
  <c r="AB75" i="43"/>
  <c r="AB110" i="43" s="1"/>
  <c r="AB132" i="43" s="1"/>
  <c r="AC33" i="43"/>
  <c r="AC162" i="43"/>
  <c r="AC74" i="43"/>
  <c r="AC109" i="43" s="1"/>
  <c r="AC131" i="43" s="1"/>
  <c r="AD32" i="43"/>
  <c r="AA308" i="43"/>
  <c r="AD180" i="43"/>
  <c r="AE46" i="43"/>
  <c r="AA198" i="43"/>
  <c r="AD188" i="43"/>
  <c r="AE54" i="43"/>
  <c r="AB172" i="43"/>
  <c r="W6" i="36" s="1"/>
  <c r="AB63" i="43"/>
  <c r="AC42" i="43"/>
  <c r="AB74" i="43"/>
  <c r="AB109" i="43" s="1"/>
  <c r="AB131" i="43" s="1"/>
  <c r="Y304" i="43"/>
  <c r="Q59" i="40"/>
  <c r="C109" i="40"/>
  <c r="I112" i="40" s="1"/>
  <c r="G69" i="40"/>
  <c r="M65" i="40"/>
  <c r="M66" i="40" s="1"/>
  <c r="M68" i="40"/>
  <c r="L65" i="40"/>
  <c r="L66" i="40" s="1"/>
  <c r="L68" i="40"/>
  <c r="F6" i="40"/>
  <c r="O54" i="40"/>
  <c r="N54" i="40"/>
  <c r="D53" i="40"/>
  <c r="D73" i="40" s="1"/>
  <c r="H52" i="40"/>
  <c r="G72" i="40" s="1"/>
  <c r="D54" i="40"/>
  <c r="F60" i="40"/>
  <c r="F59" i="40" s="1"/>
  <c r="D37" i="8"/>
  <c r="E122" i="40"/>
  <c r="F122" i="40" s="1"/>
  <c r="G122" i="40" s="1"/>
  <c r="E34" i="40"/>
  <c r="E36" i="40"/>
  <c r="X48" i="12"/>
  <c r="X50" i="12" s="1"/>
  <c r="G64" i="40"/>
  <c r="G65" i="40" s="1"/>
  <c r="G66" i="40" s="1"/>
  <c r="P64" i="40"/>
  <c r="C124" i="40"/>
  <c r="E32" i="40"/>
  <c r="E33" i="40"/>
  <c r="D30" i="40"/>
  <c r="D56" i="40" s="1"/>
  <c r="E31" i="40"/>
  <c r="E6" i="40"/>
  <c r="E35" i="40"/>
  <c r="E38" i="40"/>
  <c r="F43" i="40"/>
  <c r="AF321" i="26" l="1"/>
  <c r="AH296" i="35"/>
  <c r="AH261" i="35"/>
  <c r="AH260" i="35" s="1"/>
  <c r="AH286" i="35" s="1"/>
  <c r="AE441" i="35"/>
  <c r="AD442" i="35"/>
  <c r="AF321" i="35"/>
  <c r="AI269" i="35"/>
  <c r="AI245" i="35"/>
  <c r="AI244" i="35" s="1"/>
  <c r="AH468" i="35"/>
  <c r="AH467" i="35" s="1"/>
  <c r="AH485" i="35" s="1"/>
  <c r="AH422" i="35"/>
  <c r="AH421" i="35" s="1"/>
  <c r="AH420" i="35" s="1"/>
  <c r="AH391" i="35"/>
  <c r="AH390" i="35" s="1"/>
  <c r="AH389" i="35" s="1"/>
  <c r="AH303" i="35"/>
  <c r="AH302" i="35" s="1"/>
  <c r="AJ472" i="35"/>
  <c r="D472" i="35"/>
  <c r="C472" i="35"/>
  <c r="AG468" i="35"/>
  <c r="AG467" i="35" s="1"/>
  <c r="AG485" i="35" s="1"/>
  <c r="AG422" i="35"/>
  <c r="AG421" i="35" s="1"/>
  <c r="AG420" i="35" s="1"/>
  <c r="AG391" i="35"/>
  <c r="AG390" i="35" s="1"/>
  <c r="AG389" i="35" s="1"/>
  <c r="AG303" i="35"/>
  <c r="AG302" i="35" s="1"/>
  <c r="AI216" i="35"/>
  <c r="AG412" i="35"/>
  <c r="AG411" i="35" s="1"/>
  <c r="AG410" i="35" s="1"/>
  <c r="AG440" i="35" s="1"/>
  <c r="AG384" i="35"/>
  <c r="AG383" i="35" s="1"/>
  <c r="AG382" i="35" s="1"/>
  <c r="AG404" i="35" s="1"/>
  <c r="AG295" i="35"/>
  <c r="AG294" i="35" s="1"/>
  <c r="AG321" i="35" s="1"/>
  <c r="AP462" i="35"/>
  <c r="AP450" i="35" s="1"/>
  <c r="AQ463" i="35"/>
  <c r="AI262" i="35"/>
  <c r="AI237" i="35"/>
  <c r="AI236" i="35" s="1"/>
  <c r="AI254" i="35" s="1"/>
  <c r="AH254" i="35"/>
  <c r="AH304" i="34"/>
  <c r="AH268" i="34"/>
  <c r="AH267" i="34" s="1"/>
  <c r="AI269" i="34"/>
  <c r="AI245" i="34"/>
  <c r="AI244" i="34" s="1"/>
  <c r="AH296" i="34"/>
  <c r="AH261" i="34"/>
  <c r="AH260" i="34" s="1"/>
  <c r="AH286" i="34" s="1"/>
  <c r="AE441" i="34"/>
  <c r="AD442" i="34"/>
  <c r="AG286" i="34"/>
  <c r="AF321" i="34"/>
  <c r="AI262" i="34"/>
  <c r="AI237" i="34"/>
  <c r="AI236" i="34" s="1"/>
  <c r="AI254" i="34" s="1"/>
  <c r="AG412" i="34"/>
  <c r="AG411" i="34" s="1"/>
  <c r="AG410" i="34" s="1"/>
  <c r="AG384" i="34"/>
  <c r="AG383" i="34" s="1"/>
  <c r="AG382" i="34" s="1"/>
  <c r="AG295" i="34"/>
  <c r="AG294" i="34" s="1"/>
  <c r="AF440" i="34"/>
  <c r="AP462" i="34"/>
  <c r="AP450" i="34" s="1"/>
  <c r="AQ463" i="34"/>
  <c r="AF404" i="34"/>
  <c r="AG468" i="34"/>
  <c r="AG467" i="34" s="1"/>
  <c r="AG485" i="34" s="1"/>
  <c r="AG422" i="34"/>
  <c r="AG421" i="34" s="1"/>
  <c r="AG420" i="34" s="1"/>
  <c r="AG391" i="34"/>
  <c r="AG390" i="34" s="1"/>
  <c r="AG389" i="34" s="1"/>
  <c r="AG303" i="34"/>
  <c r="AG302" i="34" s="1"/>
  <c r="AI137" i="34"/>
  <c r="AI262" i="27"/>
  <c r="AI237" i="27"/>
  <c r="AI236" i="27" s="1"/>
  <c r="AI254" i="27" s="1"/>
  <c r="AO462" i="27"/>
  <c r="AO450" i="27" s="1"/>
  <c r="AP463" i="27"/>
  <c r="AG412" i="27"/>
  <c r="AG411" i="27" s="1"/>
  <c r="AG410" i="27" s="1"/>
  <c r="AG440" i="27" s="1"/>
  <c r="AG384" i="27"/>
  <c r="AG383" i="27" s="1"/>
  <c r="AG382" i="27" s="1"/>
  <c r="AG404" i="27" s="1"/>
  <c r="AG295" i="27"/>
  <c r="AG294" i="27" s="1"/>
  <c r="AG321" i="27" s="1"/>
  <c r="AH296" i="27"/>
  <c r="AH261" i="27"/>
  <c r="AH260" i="27" s="1"/>
  <c r="AH286" i="27" s="1"/>
  <c r="AI268" i="27"/>
  <c r="AI267" i="27" s="1"/>
  <c r="AI304" i="27"/>
  <c r="AH422" i="27"/>
  <c r="AH421" i="27" s="1"/>
  <c r="AH420" i="27" s="1"/>
  <c r="AH468" i="27"/>
  <c r="AH467" i="27" s="1"/>
  <c r="AH485" i="27" s="1"/>
  <c r="AH391" i="27"/>
  <c r="AH390" i="27" s="1"/>
  <c r="AH389" i="27" s="1"/>
  <c r="AH303" i="27"/>
  <c r="AH302" i="27" s="1"/>
  <c r="AD442" i="27"/>
  <c r="AE441" i="27"/>
  <c r="AJ472" i="26"/>
  <c r="D472" i="26"/>
  <c r="C472" i="26"/>
  <c r="AG412" i="26"/>
  <c r="AG411" i="26" s="1"/>
  <c r="AG410" i="26" s="1"/>
  <c r="AG384" i="26"/>
  <c r="AG383" i="26" s="1"/>
  <c r="AG382" i="26" s="1"/>
  <c r="AG295" i="26"/>
  <c r="AG294" i="26" s="1"/>
  <c r="AE441" i="26"/>
  <c r="AD442" i="26"/>
  <c r="AI216" i="26"/>
  <c r="AQ463" i="26"/>
  <c r="AP462" i="26"/>
  <c r="AP450" i="26" s="1"/>
  <c r="AI262" i="26"/>
  <c r="AI237" i="26"/>
  <c r="AI236" i="26" s="1"/>
  <c r="AH304" i="26"/>
  <c r="AH268" i="26"/>
  <c r="AH267" i="26" s="1"/>
  <c r="AF440" i="26"/>
  <c r="D473" i="26"/>
  <c r="C473" i="26"/>
  <c r="AG468" i="26"/>
  <c r="AG467" i="26" s="1"/>
  <c r="AG485" i="26" s="1"/>
  <c r="AG422" i="26"/>
  <c r="AG421" i="26" s="1"/>
  <c r="AG420" i="26" s="1"/>
  <c r="AG391" i="26"/>
  <c r="AG390" i="26" s="1"/>
  <c r="AG389" i="26" s="1"/>
  <c r="AG303" i="26"/>
  <c r="AG302" i="26" s="1"/>
  <c r="AI269" i="26"/>
  <c r="AI245" i="26"/>
  <c r="AI244" i="26" s="1"/>
  <c r="AH296" i="26"/>
  <c r="AH261" i="26"/>
  <c r="AH260" i="26" s="1"/>
  <c r="AH286" i="26" s="1"/>
  <c r="AI296" i="25"/>
  <c r="AI261" i="25"/>
  <c r="AI260" i="25" s="1"/>
  <c r="AJ472" i="25"/>
  <c r="D472" i="25"/>
  <c r="C472" i="25"/>
  <c r="AH468" i="25"/>
  <c r="AH467" i="25" s="1"/>
  <c r="AH485" i="25" s="1"/>
  <c r="AH422" i="25"/>
  <c r="AH421" i="25" s="1"/>
  <c r="AH420" i="25" s="1"/>
  <c r="AH391" i="25"/>
  <c r="AH390" i="25" s="1"/>
  <c r="AH389" i="25" s="1"/>
  <c r="AH303" i="25"/>
  <c r="AH302" i="25" s="1"/>
  <c r="AI304" i="25"/>
  <c r="AI268" i="25"/>
  <c r="AI267" i="25" s="1"/>
  <c r="AP462" i="25"/>
  <c r="AP450" i="25" s="1"/>
  <c r="AQ463" i="25"/>
  <c r="AE441" i="25"/>
  <c r="AD442" i="25"/>
  <c r="AG440" i="25"/>
  <c r="AH412" i="25"/>
  <c r="AH411" i="25" s="1"/>
  <c r="AH410" i="25" s="1"/>
  <c r="AH384" i="25"/>
  <c r="AH383" i="25" s="1"/>
  <c r="AH382" i="25" s="1"/>
  <c r="AH295" i="25"/>
  <c r="AH294" i="25" s="1"/>
  <c r="AH321" i="25" s="1"/>
  <c r="AG321" i="25"/>
  <c r="AG404" i="25"/>
  <c r="AI254" i="25"/>
  <c r="AI304" i="24"/>
  <c r="AI268" i="24"/>
  <c r="AI267" i="24" s="1"/>
  <c r="AH468" i="24"/>
  <c r="AH467" i="24" s="1"/>
  <c r="AH485" i="24" s="1"/>
  <c r="AH422" i="24"/>
  <c r="AH421" i="24" s="1"/>
  <c r="AH420" i="24" s="1"/>
  <c r="AH391" i="24"/>
  <c r="AH390" i="24" s="1"/>
  <c r="AH389" i="24" s="1"/>
  <c r="AH303" i="24"/>
  <c r="AH302" i="24" s="1"/>
  <c r="AI296" i="24"/>
  <c r="AI261" i="24"/>
  <c r="AI260" i="24" s="1"/>
  <c r="AE441" i="24"/>
  <c r="AD442" i="24"/>
  <c r="AH286" i="24"/>
  <c r="AP462" i="24"/>
  <c r="AP450" i="24" s="1"/>
  <c r="AQ463" i="24"/>
  <c r="AH412" i="24"/>
  <c r="AH411" i="24" s="1"/>
  <c r="AH410" i="24" s="1"/>
  <c r="AH440" i="24" s="1"/>
  <c r="AH384" i="24"/>
  <c r="AH383" i="24" s="1"/>
  <c r="AH382" i="24" s="1"/>
  <c r="AH404" i="24" s="1"/>
  <c r="AH295" i="24"/>
  <c r="AH294" i="24" s="1"/>
  <c r="W17" i="36"/>
  <c r="W10" i="36"/>
  <c r="AB427" i="43"/>
  <c r="AB386" i="43"/>
  <c r="X284" i="43"/>
  <c r="X281" i="43" s="1"/>
  <c r="X319" i="43"/>
  <c r="X316" i="43" s="1"/>
  <c r="W16" i="36"/>
  <c r="V55" i="36"/>
  <c r="W19" i="36"/>
  <c r="V58" i="36"/>
  <c r="AA128" i="43"/>
  <c r="AA127" i="43" s="1"/>
  <c r="AB396" i="43"/>
  <c r="AC27" i="43"/>
  <c r="AC26" i="43" s="1"/>
  <c r="AB307" i="43"/>
  <c r="AB425" i="43" s="1"/>
  <c r="Z99" i="43"/>
  <c r="Z62" i="43"/>
  <c r="Z61" i="43" s="1"/>
  <c r="Z78" i="43" s="1"/>
  <c r="AB22" i="43"/>
  <c r="AA64" i="43"/>
  <c r="AA149" i="43"/>
  <c r="AA200" i="43" s="1"/>
  <c r="AA85" i="43"/>
  <c r="AA84" i="43" s="1"/>
  <c r="AA90" i="43" s="1"/>
  <c r="AA20" i="43"/>
  <c r="AA19" i="43" s="1"/>
  <c r="AA36" i="43" s="1"/>
  <c r="Y122" i="43"/>
  <c r="Y120" i="43" s="1"/>
  <c r="Y119" i="43" s="1"/>
  <c r="Y137" i="43" s="1"/>
  <c r="Y97" i="43"/>
  <c r="Y96" i="43" s="1"/>
  <c r="Y113" i="43" s="1"/>
  <c r="AA104" i="43"/>
  <c r="AA103" i="43" s="1"/>
  <c r="AA472" i="43"/>
  <c r="AA426" i="43"/>
  <c r="AA395" i="43"/>
  <c r="AB69" i="43"/>
  <c r="AB68" i="43" s="1"/>
  <c r="AC194" i="43"/>
  <c r="AC220" i="43" s="1"/>
  <c r="AC234" i="43" s="1"/>
  <c r="AC258" i="43" s="1"/>
  <c r="AC292" i="43" s="1"/>
  <c r="AC380" i="43" s="1"/>
  <c r="AC408" i="43" s="1"/>
  <c r="AC448" i="43" s="1"/>
  <c r="AD168" i="43"/>
  <c r="AC59" i="43"/>
  <c r="AC82" i="43" s="1"/>
  <c r="AC94" i="43" s="1"/>
  <c r="AC117" i="43" s="1"/>
  <c r="AD38" i="43"/>
  <c r="AC47" i="43"/>
  <c r="AD178" i="43"/>
  <c r="AE44" i="43"/>
  <c r="AD65" i="43"/>
  <c r="AD100" i="43" s="1"/>
  <c r="AD123" i="43" s="1"/>
  <c r="AB40" i="43"/>
  <c r="AB57" i="43" s="1"/>
  <c r="AC41" i="43"/>
  <c r="AC203" i="43"/>
  <c r="AC241" i="43" s="1"/>
  <c r="AC264" i="43" s="1"/>
  <c r="AC298" i="43" s="1"/>
  <c r="Z262" i="43"/>
  <c r="AC172" i="43"/>
  <c r="X6" i="36" s="1"/>
  <c r="AC63" i="43"/>
  <c r="AD42" i="43"/>
  <c r="AB104" i="43"/>
  <c r="AB103" i="43" s="1"/>
  <c r="AB129" i="43"/>
  <c r="AB128" i="43" s="1"/>
  <c r="AB127" i="43" s="1"/>
  <c r="AE164" i="43"/>
  <c r="AF34" i="43"/>
  <c r="Z304" i="43"/>
  <c r="AD183" i="43"/>
  <c r="AE49" i="43"/>
  <c r="AE190" i="43"/>
  <c r="AF56" i="43"/>
  <c r="AA471" i="43"/>
  <c r="AA425" i="43"/>
  <c r="AA394" i="43"/>
  <c r="AB98" i="43"/>
  <c r="AA238" i="43"/>
  <c r="AB246" i="43"/>
  <c r="AD179" i="43"/>
  <c r="AD66" i="43"/>
  <c r="AD101" i="43" s="1"/>
  <c r="AD124" i="43" s="1"/>
  <c r="AE45" i="43"/>
  <c r="AD60" i="43"/>
  <c r="AD83" i="43" s="1"/>
  <c r="AD95" i="43" s="1"/>
  <c r="AD118" i="43" s="1"/>
  <c r="AE39" i="43"/>
  <c r="AC155" i="43"/>
  <c r="AC205" i="43" s="1"/>
  <c r="AC243" i="43" s="1"/>
  <c r="AC266" i="43" s="1"/>
  <c r="AD25" i="43"/>
  <c r="AC67" i="43"/>
  <c r="AC102" i="43" s="1"/>
  <c r="AC125" i="43" s="1"/>
  <c r="AA269" i="43"/>
  <c r="AB306" i="43"/>
  <c r="AD162" i="43"/>
  <c r="AE32" i="43"/>
  <c r="AE186" i="43"/>
  <c r="AF52" i="43"/>
  <c r="AA415" i="43"/>
  <c r="AA387" i="43"/>
  <c r="AB300" i="43"/>
  <c r="AC71" i="43"/>
  <c r="AC106" i="43" s="1"/>
  <c r="AC130" i="43" s="1"/>
  <c r="AD29" i="43"/>
  <c r="AC187" i="43"/>
  <c r="AC212" i="43" s="1"/>
  <c r="AC250" i="43" s="1"/>
  <c r="AC271" i="43" s="1"/>
  <c r="AC306" i="43" s="1"/>
  <c r="AD53" i="43"/>
  <c r="AD74" i="43" s="1"/>
  <c r="AD109" i="43" s="1"/>
  <c r="AD131" i="43" s="1"/>
  <c r="AE180" i="43"/>
  <c r="AF46" i="43"/>
  <c r="AC147" i="43"/>
  <c r="X9" i="36" s="1"/>
  <c r="AD21" i="43"/>
  <c r="AC195" i="43"/>
  <c r="AC221" i="43" s="1"/>
  <c r="AC235" i="43" s="1"/>
  <c r="AC259" i="43" s="1"/>
  <c r="AC293" i="43" s="1"/>
  <c r="AC381" i="43" s="1"/>
  <c r="AC409" i="43" s="1"/>
  <c r="AC449" i="43" s="1"/>
  <c r="AD169" i="43"/>
  <c r="AD158" i="43"/>
  <c r="AD70" i="43"/>
  <c r="AE28" i="43"/>
  <c r="AD161" i="43"/>
  <c r="AD211" i="43" s="1"/>
  <c r="AD249" i="43" s="1"/>
  <c r="AD73" i="43"/>
  <c r="AD108" i="43" s="1"/>
  <c r="AE31" i="43"/>
  <c r="X412" i="43"/>
  <c r="X384" i="43"/>
  <c r="AC89" i="43"/>
  <c r="AC87" i="43" s="1"/>
  <c r="AD51" i="43"/>
  <c r="AD72" i="43" s="1"/>
  <c r="AD107" i="43" s="1"/>
  <c r="AA121" i="43"/>
  <c r="Y468" i="43"/>
  <c r="Y422" i="43"/>
  <c r="Y391" i="43"/>
  <c r="AC189" i="43"/>
  <c r="AC214" i="43" s="1"/>
  <c r="AC252" i="43" s="1"/>
  <c r="AC273" i="43" s="1"/>
  <c r="AD55" i="43"/>
  <c r="AC76" i="43"/>
  <c r="AC111" i="43" s="1"/>
  <c r="AC133" i="43" s="1"/>
  <c r="AD88" i="43"/>
  <c r="AE30" i="43"/>
  <c r="AB198" i="43"/>
  <c r="AH463" i="43"/>
  <c r="AG462" i="43"/>
  <c r="AG450" i="43" s="1"/>
  <c r="AC163" i="43"/>
  <c r="AC213" i="43" s="1"/>
  <c r="AC251" i="43" s="1"/>
  <c r="AC272" i="43" s="1"/>
  <c r="AC75" i="43"/>
  <c r="AC110" i="43" s="1"/>
  <c r="AC132" i="43" s="1"/>
  <c r="AD33" i="43"/>
  <c r="AB308" i="43"/>
  <c r="AD165" i="43"/>
  <c r="AD215" i="43" s="1"/>
  <c r="AD253" i="43" s="1"/>
  <c r="AD274" i="43" s="1"/>
  <c r="AD77" i="43"/>
  <c r="AD112" i="43" s="1"/>
  <c r="AD134" i="43" s="1"/>
  <c r="AE35" i="43"/>
  <c r="AC105" i="43"/>
  <c r="AD154" i="43"/>
  <c r="AE24" i="43"/>
  <c r="AE188" i="43"/>
  <c r="AF54" i="43"/>
  <c r="AC309" i="43"/>
  <c r="AC208" i="43"/>
  <c r="AE50" i="43"/>
  <c r="Y296" i="43"/>
  <c r="AD174" i="43"/>
  <c r="AD86" i="43"/>
  <c r="AE43" i="43"/>
  <c r="AC204" i="43"/>
  <c r="AC242" i="43" s="1"/>
  <c r="AC265" i="43" s="1"/>
  <c r="AC299" i="43" s="1"/>
  <c r="AD153" i="43"/>
  <c r="AE23" i="43"/>
  <c r="T49" i="12"/>
  <c r="C57" i="12"/>
  <c r="AL48" i="12"/>
  <c r="O53" i="40"/>
  <c r="J73" i="40" s="1"/>
  <c r="J74" i="40"/>
  <c r="J89" i="40" s="1"/>
  <c r="D74" i="40"/>
  <c r="Q54" i="40"/>
  <c r="G94" i="40"/>
  <c r="G84" i="40"/>
  <c r="D72" i="40"/>
  <c r="E73" i="40"/>
  <c r="E72" i="40" s="1"/>
  <c r="E56" i="40"/>
  <c r="D76" i="40"/>
  <c r="Q56" i="40"/>
  <c r="N53" i="40"/>
  <c r="I73" i="40" s="1"/>
  <c r="I72" i="40" s="1"/>
  <c r="I74" i="40"/>
  <c r="I89" i="40" s="1"/>
  <c r="N69" i="40"/>
  <c r="O69" i="40"/>
  <c r="P65" i="40"/>
  <c r="P66" i="40" s="1"/>
  <c r="P68" i="40"/>
  <c r="H64" i="40"/>
  <c r="H65" i="40" s="1"/>
  <c r="H66" i="40" s="1"/>
  <c r="F54" i="40"/>
  <c r="F52" i="40" s="1"/>
  <c r="F64" i="40" s="1"/>
  <c r="D39" i="40"/>
  <c r="E53" i="40"/>
  <c r="D52" i="40"/>
  <c r="F40" i="40"/>
  <c r="E30" i="40"/>
  <c r="F41" i="40"/>
  <c r="F42" i="40"/>
  <c r="AG321" i="26" l="1"/>
  <c r="AI304" i="35"/>
  <c r="AI268" i="35"/>
  <c r="AI267" i="35" s="1"/>
  <c r="AF441" i="35"/>
  <c r="AE442" i="35"/>
  <c r="AI296" i="35"/>
  <c r="AI261" i="35"/>
  <c r="AI260" i="35" s="1"/>
  <c r="AI286" i="35" s="1"/>
  <c r="AQ462" i="35"/>
  <c r="AQ450" i="35" s="1"/>
  <c r="AR463" i="35"/>
  <c r="AH412" i="35"/>
  <c r="AH411" i="35" s="1"/>
  <c r="AH410" i="35" s="1"/>
  <c r="AH440" i="35" s="1"/>
  <c r="AH384" i="35"/>
  <c r="AH383" i="35" s="1"/>
  <c r="AH382" i="35" s="1"/>
  <c r="AH404" i="35" s="1"/>
  <c r="AH295" i="35"/>
  <c r="AH294" i="35" s="1"/>
  <c r="AH321" i="35" s="1"/>
  <c r="AG321" i="34"/>
  <c r="AF441" i="34"/>
  <c r="AE442" i="34"/>
  <c r="AG404" i="34"/>
  <c r="AG440" i="34"/>
  <c r="AH412" i="34"/>
  <c r="AH411" i="34" s="1"/>
  <c r="AH410" i="34" s="1"/>
  <c r="AH440" i="34" s="1"/>
  <c r="AH384" i="34"/>
  <c r="AH383" i="34" s="1"/>
  <c r="AH382" i="34" s="1"/>
  <c r="AH404" i="34" s="1"/>
  <c r="AH295" i="34"/>
  <c r="AH294" i="34" s="1"/>
  <c r="AH321" i="34" s="1"/>
  <c r="AI296" i="34"/>
  <c r="AI261" i="34"/>
  <c r="AI260" i="34" s="1"/>
  <c r="AI304" i="34"/>
  <c r="AI268" i="34"/>
  <c r="AI267" i="34" s="1"/>
  <c r="AQ462" i="34"/>
  <c r="AQ450" i="34" s="1"/>
  <c r="AR463" i="34"/>
  <c r="AH468" i="34"/>
  <c r="AH467" i="34" s="1"/>
  <c r="AH485" i="34" s="1"/>
  <c r="AH422" i="34"/>
  <c r="AH421" i="34" s="1"/>
  <c r="AH420" i="34" s="1"/>
  <c r="AH391" i="34"/>
  <c r="AH390" i="34" s="1"/>
  <c r="AH389" i="34" s="1"/>
  <c r="AH303" i="34"/>
  <c r="AH302" i="34" s="1"/>
  <c r="AH412" i="27"/>
  <c r="AH411" i="27" s="1"/>
  <c r="AH410" i="27" s="1"/>
  <c r="AH440" i="27" s="1"/>
  <c r="AH384" i="27"/>
  <c r="AH383" i="27" s="1"/>
  <c r="AH382" i="27" s="1"/>
  <c r="AH404" i="27" s="1"/>
  <c r="AH295" i="27"/>
  <c r="AH294" i="27" s="1"/>
  <c r="AH321" i="27" s="1"/>
  <c r="AP462" i="27"/>
  <c r="AP450" i="27" s="1"/>
  <c r="AQ463" i="27"/>
  <c r="AI468" i="27"/>
  <c r="AI391" i="27"/>
  <c r="AI390" i="27" s="1"/>
  <c r="AI389" i="27" s="1"/>
  <c r="AI422" i="27"/>
  <c r="AI421" i="27" s="1"/>
  <c r="AI420" i="27" s="1"/>
  <c r="AI303" i="27"/>
  <c r="AJ304" i="27"/>
  <c r="AE442" i="27"/>
  <c r="AF441" i="27"/>
  <c r="AI296" i="27"/>
  <c r="AI261" i="27"/>
  <c r="AI260" i="27" s="1"/>
  <c r="AI286" i="27" s="1"/>
  <c r="AF441" i="26"/>
  <c r="AE442" i="26"/>
  <c r="AH468" i="26"/>
  <c r="AH467" i="26" s="1"/>
  <c r="AH485" i="26" s="1"/>
  <c r="AH422" i="26"/>
  <c r="AH421" i="26" s="1"/>
  <c r="AH420" i="26" s="1"/>
  <c r="AH391" i="26"/>
  <c r="AH390" i="26" s="1"/>
  <c r="AH389" i="26" s="1"/>
  <c r="AH303" i="26"/>
  <c r="AH302" i="26" s="1"/>
  <c r="AH412" i="26"/>
  <c r="AH411" i="26" s="1"/>
  <c r="AH410" i="26" s="1"/>
  <c r="AH440" i="26" s="1"/>
  <c r="AH384" i="26"/>
  <c r="AH383" i="26" s="1"/>
  <c r="AH382" i="26" s="1"/>
  <c r="AH404" i="26" s="1"/>
  <c r="AH295" i="26"/>
  <c r="AH294" i="26" s="1"/>
  <c r="AI254" i="26"/>
  <c r="AG404" i="26"/>
  <c r="AI296" i="26"/>
  <c r="AI261" i="26"/>
  <c r="AI260" i="26" s="1"/>
  <c r="AG440" i="26"/>
  <c r="AI304" i="26"/>
  <c r="AI268" i="26"/>
  <c r="AI267" i="26" s="1"/>
  <c r="AQ462" i="26"/>
  <c r="AQ450" i="26" s="1"/>
  <c r="AR463" i="26"/>
  <c r="AF441" i="25"/>
  <c r="AE442" i="25"/>
  <c r="AQ462" i="25"/>
  <c r="AQ450" i="25" s="1"/>
  <c r="AR463" i="25"/>
  <c r="AH404" i="25"/>
  <c r="AI468" i="25"/>
  <c r="AI422" i="25"/>
  <c r="AI421" i="25" s="1"/>
  <c r="AI420" i="25" s="1"/>
  <c r="AI391" i="25"/>
  <c r="AI390" i="25" s="1"/>
  <c r="AI389" i="25" s="1"/>
  <c r="AJ304" i="25"/>
  <c r="AI303" i="25"/>
  <c r="AH440" i="25"/>
  <c r="AI286" i="25"/>
  <c r="AI412" i="25"/>
  <c r="AI411" i="25" s="1"/>
  <c r="AI410" i="25" s="1"/>
  <c r="AI440" i="25" s="1"/>
  <c r="AI384" i="25"/>
  <c r="AI383" i="25" s="1"/>
  <c r="AJ296" i="25"/>
  <c r="AI295" i="25"/>
  <c r="AI412" i="24"/>
  <c r="AI411" i="24" s="1"/>
  <c r="AI410" i="24" s="1"/>
  <c r="AI384" i="24"/>
  <c r="AI383" i="24" s="1"/>
  <c r="AI295" i="24"/>
  <c r="AJ296" i="24"/>
  <c r="AQ462" i="24"/>
  <c r="AQ450" i="24" s="1"/>
  <c r="AR463" i="24"/>
  <c r="AF441" i="24"/>
  <c r="AE442" i="24"/>
  <c r="AH321" i="24"/>
  <c r="AI286" i="24"/>
  <c r="AI468" i="24"/>
  <c r="AI422" i="24"/>
  <c r="AI421" i="24" s="1"/>
  <c r="AI420" i="24" s="1"/>
  <c r="AI391" i="24"/>
  <c r="AI390" i="24" s="1"/>
  <c r="AI389" i="24" s="1"/>
  <c r="AI303" i="24"/>
  <c r="AJ304" i="24"/>
  <c r="X17" i="36"/>
  <c r="X10" i="36"/>
  <c r="T320" i="43"/>
  <c r="T316" i="43" s="1"/>
  <c r="T50" i="12"/>
  <c r="AL319" i="43"/>
  <c r="AL316" i="43" s="1"/>
  <c r="AL50" i="12"/>
  <c r="AD204" i="43"/>
  <c r="AD242" i="43" s="1"/>
  <c r="AD265" i="43" s="1"/>
  <c r="AD203" i="43"/>
  <c r="AD241" i="43" s="1"/>
  <c r="AD264" i="43" s="1"/>
  <c r="AD298" i="43" s="1"/>
  <c r="AB471" i="43"/>
  <c r="T285" i="43"/>
  <c r="T281" i="43" s="1"/>
  <c r="X483" i="43"/>
  <c r="X480" i="43" s="1"/>
  <c r="X402" i="43"/>
  <c r="X19" i="36"/>
  <c r="W58" i="36"/>
  <c r="X16" i="36"/>
  <c r="W55" i="36"/>
  <c r="AD299" i="43"/>
  <c r="AD386" i="43" s="1"/>
  <c r="AC69" i="43"/>
  <c r="AC68" i="43" s="1"/>
  <c r="AB394" i="43"/>
  <c r="AD309" i="43"/>
  <c r="AD473" i="43" s="1"/>
  <c r="AC300" i="43"/>
  <c r="AC415" i="43" s="1"/>
  <c r="AA99" i="43"/>
  <c r="AA62" i="43"/>
  <c r="AA61" i="43" s="1"/>
  <c r="AA78" i="43" s="1"/>
  <c r="AB149" i="43"/>
  <c r="AB200" i="43" s="1"/>
  <c r="AB85" i="43"/>
  <c r="AB84" i="43" s="1"/>
  <c r="AB90" i="43" s="1"/>
  <c r="AC22" i="43"/>
  <c r="AB64" i="43"/>
  <c r="AB20" i="43"/>
  <c r="AB19" i="43" s="1"/>
  <c r="AB36" i="43" s="1"/>
  <c r="Z122" i="43"/>
  <c r="Z120" i="43" s="1"/>
  <c r="Z119" i="43" s="1"/>
  <c r="Z137" i="43" s="1"/>
  <c r="Z97" i="43"/>
  <c r="Z96" i="43" s="1"/>
  <c r="Z113" i="43" s="1"/>
  <c r="AC246" i="43"/>
  <c r="AD208" i="43"/>
  <c r="Z468" i="43"/>
  <c r="Z422" i="43"/>
  <c r="Z391" i="43"/>
  <c r="AD41" i="43"/>
  <c r="AC40" i="43"/>
  <c r="AC57" i="43" s="1"/>
  <c r="AE169" i="43"/>
  <c r="AD195" i="43"/>
  <c r="AD221" i="43" s="1"/>
  <c r="AD235" i="43" s="1"/>
  <c r="AD259" i="43" s="1"/>
  <c r="AD293" i="43" s="1"/>
  <c r="AD381" i="43" s="1"/>
  <c r="AD409" i="43" s="1"/>
  <c r="AD449" i="43" s="1"/>
  <c r="AF180" i="43"/>
  <c r="AG46" i="43"/>
  <c r="AB415" i="43"/>
  <c r="AB387" i="43"/>
  <c r="AF164" i="43"/>
  <c r="AG34" i="43"/>
  <c r="AD59" i="43"/>
  <c r="AD82" i="43" s="1"/>
  <c r="AD94" i="43" s="1"/>
  <c r="AD117" i="43" s="1"/>
  <c r="AE38" i="43"/>
  <c r="AC473" i="43"/>
  <c r="AC427" i="43"/>
  <c r="AC396" i="43"/>
  <c r="AB472" i="43"/>
  <c r="AB426" i="43"/>
  <c r="AB395" i="43"/>
  <c r="AE161" i="43"/>
  <c r="AE211" i="43" s="1"/>
  <c r="AE249" i="43" s="1"/>
  <c r="AE73" i="43"/>
  <c r="AE108" i="43" s="1"/>
  <c r="AF31" i="43"/>
  <c r="AF39" i="43"/>
  <c r="AE60" i="43"/>
  <c r="AE83" i="43" s="1"/>
  <c r="AE95" i="43" s="1"/>
  <c r="AE118" i="43" s="1"/>
  <c r="AB269" i="43"/>
  <c r="AF190" i="43"/>
  <c r="AG56" i="43"/>
  <c r="AD172" i="43"/>
  <c r="Y6" i="36" s="1"/>
  <c r="AD63" i="43"/>
  <c r="AE42" i="43"/>
  <c r="AE153" i="43"/>
  <c r="AF23" i="43"/>
  <c r="Y412" i="43"/>
  <c r="Y384" i="43"/>
  <c r="AD163" i="43"/>
  <c r="AD213" i="43" s="1"/>
  <c r="AD251" i="43" s="1"/>
  <c r="AD272" i="43" s="1"/>
  <c r="AD75" i="43"/>
  <c r="AD110" i="43" s="1"/>
  <c r="AD132" i="43" s="1"/>
  <c r="AE33" i="43"/>
  <c r="AI463" i="43"/>
  <c r="AH462" i="43"/>
  <c r="AH450" i="43" s="1"/>
  <c r="AD189" i="43"/>
  <c r="AD214" i="43" s="1"/>
  <c r="AD252" i="43" s="1"/>
  <c r="AD273" i="43" s="1"/>
  <c r="AE55" i="43"/>
  <c r="AD76" i="43"/>
  <c r="AD111" i="43" s="1"/>
  <c r="AD133" i="43" s="1"/>
  <c r="AB470" i="43"/>
  <c r="AB424" i="43"/>
  <c r="AB393" i="43"/>
  <c r="AA262" i="43"/>
  <c r="AC98" i="43"/>
  <c r="AD194" i="43"/>
  <c r="AD220" i="43" s="1"/>
  <c r="AD234" i="43" s="1"/>
  <c r="AD258" i="43" s="1"/>
  <c r="AD292" i="43" s="1"/>
  <c r="AD380" i="43" s="1"/>
  <c r="AD408" i="43" s="1"/>
  <c r="AD448" i="43" s="1"/>
  <c r="AE168" i="43"/>
  <c r="AF188" i="43"/>
  <c r="AG54" i="43"/>
  <c r="AC129" i="43"/>
  <c r="AC128" i="43" s="1"/>
  <c r="AC127" i="43" s="1"/>
  <c r="AC104" i="43"/>
  <c r="AC103" i="43" s="1"/>
  <c r="AB238" i="43"/>
  <c r="AC308" i="43"/>
  <c r="AD89" i="43"/>
  <c r="AD87" i="43" s="1"/>
  <c r="AE51" i="43"/>
  <c r="AD187" i="43"/>
  <c r="AD212" i="43" s="1"/>
  <c r="AD250" i="43" s="1"/>
  <c r="AD271" i="43" s="1"/>
  <c r="AD306" i="43" s="1"/>
  <c r="AE53" i="43"/>
  <c r="AE48" i="43" s="1"/>
  <c r="AF186" i="43"/>
  <c r="AG52" i="43"/>
  <c r="AE183" i="43"/>
  <c r="AF49" i="43"/>
  <c r="AC414" i="43"/>
  <c r="AC386" i="43"/>
  <c r="AF50" i="43"/>
  <c r="AC307" i="43"/>
  <c r="AC470" i="43"/>
  <c r="AC424" i="43"/>
  <c r="AC393" i="43"/>
  <c r="AE158" i="43"/>
  <c r="AF28" i="43"/>
  <c r="AE70" i="43"/>
  <c r="AD147" i="43"/>
  <c r="Y9" i="36" s="1"/>
  <c r="AE21" i="43"/>
  <c r="AA304" i="43"/>
  <c r="AD48" i="43"/>
  <c r="AD47" i="43" s="1"/>
  <c r="AE178" i="43"/>
  <c r="AE65" i="43"/>
  <c r="AE100" i="43" s="1"/>
  <c r="AE123" i="43" s="1"/>
  <c r="AF44" i="43"/>
  <c r="AE174" i="43"/>
  <c r="AE86" i="43"/>
  <c r="AF43" i="43"/>
  <c r="AE154" i="43"/>
  <c r="AF24" i="43"/>
  <c r="AE165" i="43"/>
  <c r="AE215" i="43" s="1"/>
  <c r="AE253" i="43" s="1"/>
  <c r="AE274" i="43" s="1"/>
  <c r="AE77" i="43"/>
  <c r="AE112" i="43" s="1"/>
  <c r="AE134" i="43" s="1"/>
  <c r="AF35" i="43"/>
  <c r="AE88" i="43"/>
  <c r="AF30" i="43"/>
  <c r="AD27" i="43"/>
  <c r="AD26" i="43" s="1"/>
  <c r="AD71" i="43"/>
  <c r="AD106" i="43" s="1"/>
  <c r="AD130" i="43" s="1"/>
  <c r="AE29" i="43"/>
  <c r="AE179" i="43"/>
  <c r="AE66" i="43"/>
  <c r="AE101" i="43" s="1"/>
  <c r="AE124" i="43" s="1"/>
  <c r="AF45" i="43"/>
  <c r="AB121" i="43"/>
  <c r="Z296" i="43"/>
  <c r="AD414" i="43"/>
  <c r="AD105" i="43"/>
  <c r="AC198" i="43"/>
  <c r="AE162" i="43"/>
  <c r="AF32" i="43"/>
  <c r="AD155" i="43"/>
  <c r="AD205" i="43" s="1"/>
  <c r="AD243" i="43" s="1"/>
  <c r="AD266" i="43" s="1"/>
  <c r="AE25" i="43"/>
  <c r="AD67" i="43"/>
  <c r="AD102" i="43" s="1"/>
  <c r="AD125" i="43" s="1"/>
  <c r="AD49" i="12"/>
  <c r="D89" i="40"/>
  <c r="Q89" i="40" s="1"/>
  <c r="R75" i="40"/>
  <c r="I94" i="40"/>
  <c r="I99" i="40" s="1"/>
  <c r="I84" i="40"/>
  <c r="G85" i="40"/>
  <c r="G86" i="40" s="1"/>
  <c r="G88" i="40"/>
  <c r="G99" i="40"/>
  <c r="Q76" i="40"/>
  <c r="E76" i="40"/>
  <c r="E84" i="40" s="1"/>
  <c r="E86" i="40" s="1"/>
  <c r="D84" i="40"/>
  <c r="F74" i="40"/>
  <c r="F72" i="40" s="1"/>
  <c r="F84" i="40" s="1"/>
  <c r="Q74" i="40"/>
  <c r="R55" i="40"/>
  <c r="Q52" i="40"/>
  <c r="Q53" i="40"/>
  <c r="Q73" i="40"/>
  <c r="J72" i="40"/>
  <c r="D69" i="40"/>
  <c r="Q69" i="40" s="1"/>
  <c r="E44" i="40"/>
  <c r="E46" i="40" s="1"/>
  <c r="D44" i="40"/>
  <c r="D45" i="40" s="1"/>
  <c r="F39" i="40"/>
  <c r="F44" i="40" s="1"/>
  <c r="D64" i="40"/>
  <c r="N64" i="40"/>
  <c r="E52" i="40"/>
  <c r="E64" i="40" s="1"/>
  <c r="E66" i="40" s="1"/>
  <c r="AR462" i="35" l="1"/>
  <c r="AR450" i="35" s="1"/>
  <c r="AS463" i="35"/>
  <c r="AI412" i="35"/>
  <c r="AI411" i="35" s="1"/>
  <c r="AI410" i="35" s="1"/>
  <c r="AI440" i="35" s="1"/>
  <c r="AI384" i="35"/>
  <c r="AI383" i="35" s="1"/>
  <c r="AJ296" i="35"/>
  <c r="AI295" i="35"/>
  <c r="AG441" i="35"/>
  <c r="AF442" i="35"/>
  <c r="AI468" i="35"/>
  <c r="AI422" i="35"/>
  <c r="AI421" i="35" s="1"/>
  <c r="AI420" i="35" s="1"/>
  <c r="AI391" i="35"/>
  <c r="AI390" i="35" s="1"/>
  <c r="AI389" i="35" s="1"/>
  <c r="AI303" i="35"/>
  <c r="AJ304" i="35"/>
  <c r="AR462" i="34"/>
  <c r="AR450" i="34" s="1"/>
  <c r="AS463" i="34"/>
  <c r="AI468" i="34"/>
  <c r="AI422" i="34"/>
  <c r="AI421" i="34" s="1"/>
  <c r="AI420" i="34" s="1"/>
  <c r="AI391" i="34"/>
  <c r="AI390" i="34" s="1"/>
  <c r="AI389" i="34" s="1"/>
  <c r="AJ304" i="34"/>
  <c r="AI303" i="34"/>
  <c r="AI286" i="34"/>
  <c r="AG441" i="34"/>
  <c r="AF442" i="34"/>
  <c r="AI412" i="34"/>
  <c r="AI411" i="34" s="1"/>
  <c r="AI410" i="34" s="1"/>
  <c r="AI440" i="34" s="1"/>
  <c r="AI384" i="34"/>
  <c r="AI383" i="34" s="1"/>
  <c r="AI295" i="34"/>
  <c r="AJ296" i="34"/>
  <c r="AI412" i="27"/>
  <c r="AI411" i="27" s="1"/>
  <c r="AI410" i="27" s="1"/>
  <c r="AI440" i="27" s="1"/>
  <c r="AI384" i="27"/>
  <c r="AI383" i="27" s="1"/>
  <c r="AI295" i="27"/>
  <c r="AJ296" i="27"/>
  <c r="AJ468" i="27"/>
  <c r="AI467" i="27"/>
  <c r="AF442" i="27"/>
  <c r="AG441" i="27"/>
  <c r="AQ462" i="27"/>
  <c r="AQ450" i="27" s="1"/>
  <c r="AR463" i="27"/>
  <c r="AJ303" i="27"/>
  <c r="AJ302" i="27" s="1"/>
  <c r="AK304" i="27"/>
  <c r="D303" i="27"/>
  <c r="C303" i="27"/>
  <c r="E334" i="27" s="1"/>
  <c r="AI302" i="27"/>
  <c r="AI468" i="26"/>
  <c r="AI422" i="26"/>
  <c r="AI421" i="26" s="1"/>
  <c r="AI420" i="26" s="1"/>
  <c r="AI391" i="26"/>
  <c r="AI390" i="26" s="1"/>
  <c r="AI389" i="26" s="1"/>
  <c r="AJ304" i="26"/>
  <c r="AI303" i="26"/>
  <c r="AI286" i="26"/>
  <c r="AI412" i="26"/>
  <c r="AI411" i="26" s="1"/>
  <c r="AI410" i="26" s="1"/>
  <c r="AI440" i="26" s="1"/>
  <c r="AI384" i="26"/>
  <c r="AI383" i="26" s="1"/>
  <c r="AJ296" i="26"/>
  <c r="AI295" i="26"/>
  <c r="AR462" i="26"/>
  <c r="AR450" i="26" s="1"/>
  <c r="AS463" i="26"/>
  <c r="AH321" i="26"/>
  <c r="AG441" i="26"/>
  <c r="AF442" i="26"/>
  <c r="AK296" i="25"/>
  <c r="AJ295" i="25"/>
  <c r="AJ294" i="25" s="1"/>
  <c r="AJ468" i="25"/>
  <c r="AI467" i="25"/>
  <c r="AS463" i="25"/>
  <c r="AR462" i="25"/>
  <c r="AR450" i="25" s="1"/>
  <c r="D303" i="25"/>
  <c r="C303" i="25"/>
  <c r="E334" i="25" s="1"/>
  <c r="AI302" i="25"/>
  <c r="AK304" i="25"/>
  <c r="AJ303" i="25"/>
  <c r="AJ302" i="25" s="1"/>
  <c r="C295" i="25"/>
  <c r="E333" i="25" s="1"/>
  <c r="D295" i="25"/>
  <c r="AG441" i="25"/>
  <c r="AF442" i="25"/>
  <c r="AJ303" i="24"/>
  <c r="AJ302" i="24" s="1"/>
  <c r="AK304" i="24"/>
  <c r="AF442" i="24"/>
  <c r="AG441" i="24"/>
  <c r="C303" i="24"/>
  <c r="E334" i="24" s="1"/>
  <c r="D303" i="24"/>
  <c r="AI302" i="24"/>
  <c r="AR462" i="24"/>
  <c r="AR450" i="24" s="1"/>
  <c r="AS463" i="24"/>
  <c r="AJ468" i="24"/>
  <c r="AI467" i="24"/>
  <c r="AJ295" i="24"/>
  <c r="AJ294" i="24" s="1"/>
  <c r="AJ321" i="24" s="1"/>
  <c r="AK296" i="24"/>
  <c r="D295" i="24"/>
  <c r="C295" i="24"/>
  <c r="E333" i="24" s="1"/>
  <c r="AI440" i="24"/>
  <c r="Y17" i="36"/>
  <c r="Y10" i="36"/>
  <c r="AL483" i="43"/>
  <c r="AL480" i="43" s="1"/>
  <c r="AD320" i="43"/>
  <c r="AD316" i="43" s="1"/>
  <c r="AD50" i="12"/>
  <c r="AE47" i="43"/>
  <c r="AD300" i="43"/>
  <c r="AD415" i="43" s="1"/>
  <c r="AD396" i="43"/>
  <c r="AD285" i="43"/>
  <c r="AD281" i="43" s="1"/>
  <c r="T484" i="43"/>
  <c r="T480" i="43" s="1"/>
  <c r="T403" i="43"/>
  <c r="X438" i="43"/>
  <c r="X435" i="43" s="1"/>
  <c r="X399" i="43"/>
  <c r="Y16" i="36"/>
  <c r="X55" i="36"/>
  <c r="Y19" i="36"/>
  <c r="X58" i="36"/>
  <c r="AD427" i="43"/>
  <c r="AE74" i="43"/>
  <c r="AE109" i="43" s="1"/>
  <c r="AE131" i="43" s="1"/>
  <c r="AD69" i="43"/>
  <c r="AD68" i="43" s="1"/>
  <c r="AC387" i="43"/>
  <c r="AB99" i="43"/>
  <c r="AB62" i="43"/>
  <c r="AB61" i="43" s="1"/>
  <c r="AB78" i="43" s="1"/>
  <c r="AC149" i="43"/>
  <c r="AC200" i="43" s="1"/>
  <c r="AC85" i="43"/>
  <c r="AC84" i="43" s="1"/>
  <c r="AC90" i="43" s="1"/>
  <c r="AD22" i="43"/>
  <c r="AC64" i="43"/>
  <c r="AC20" i="43"/>
  <c r="AC19" i="43" s="1"/>
  <c r="AC36" i="43" s="1"/>
  <c r="AA122" i="43"/>
  <c r="AA120" i="43" s="1"/>
  <c r="AA119" i="43" s="1"/>
  <c r="AA137" i="43" s="1"/>
  <c r="AA97" i="43"/>
  <c r="AA96" i="43" s="1"/>
  <c r="AA113" i="43" s="1"/>
  <c r="AD470" i="43"/>
  <c r="AD424" i="43"/>
  <c r="AD393" i="43"/>
  <c r="AF165" i="43"/>
  <c r="AF215" i="43" s="1"/>
  <c r="AF253" i="43" s="1"/>
  <c r="AF274" i="43" s="1"/>
  <c r="AF77" i="43"/>
  <c r="AF112" i="43" s="1"/>
  <c r="AF134" i="43" s="1"/>
  <c r="AG35" i="43"/>
  <c r="AA468" i="43"/>
  <c r="AA422" i="43"/>
  <c r="AA391" i="43"/>
  <c r="AE89" i="43"/>
  <c r="AE87" i="43" s="1"/>
  <c r="AF51" i="43"/>
  <c r="AD308" i="43"/>
  <c r="AG190" i="43"/>
  <c r="AH56" i="43"/>
  <c r="AE195" i="43"/>
  <c r="AE221" i="43" s="1"/>
  <c r="AE235" i="43" s="1"/>
  <c r="AE259" i="43" s="1"/>
  <c r="AE293" i="43" s="1"/>
  <c r="AE381" i="43" s="1"/>
  <c r="AE409" i="43" s="1"/>
  <c r="AE449" i="43" s="1"/>
  <c r="AF169" i="43"/>
  <c r="AF162" i="43"/>
  <c r="AG32" i="43"/>
  <c r="AF88" i="43"/>
  <c r="AG30" i="43"/>
  <c r="AE147" i="43"/>
  <c r="Z9" i="36" s="1"/>
  <c r="AF21" i="43"/>
  <c r="AF183" i="43"/>
  <c r="AG49" i="43"/>
  <c r="AG188" i="43"/>
  <c r="AH54" i="43"/>
  <c r="AF153" i="43"/>
  <c r="AG23" i="43"/>
  <c r="AF179" i="43"/>
  <c r="AG45" i="43"/>
  <c r="AF66" i="43"/>
  <c r="AF101" i="43" s="1"/>
  <c r="AF124" i="43" s="1"/>
  <c r="AE72" i="43"/>
  <c r="AE107" i="43" s="1"/>
  <c r="AE309" i="43"/>
  <c r="AF178" i="43"/>
  <c r="AF65" i="43"/>
  <c r="AF100" i="43" s="1"/>
  <c r="AF123" i="43" s="1"/>
  <c r="AG44" i="43"/>
  <c r="AA296" i="43"/>
  <c r="AI462" i="43"/>
  <c r="AJ463" i="43"/>
  <c r="AE203" i="43"/>
  <c r="AE241" i="43" s="1"/>
  <c r="AE264" i="43" s="1"/>
  <c r="AE298" i="43" s="1"/>
  <c r="AF154" i="43"/>
  <c r="AG24" i="43"/>
  <c r="AD198" i="43"/>
  <c r="AC471" i="43"/>
  <c r="AC425" i="43"/>
  <c r="AC394" i="43"/>
  <c r="AE194" i="43"/>
  <c r="AE220" i="43" s="1"/>
  <c r="AE234" i="43" s="1"/>
  <c r="AE258" i="43" s="1"/>
  <c r="AE292" i="43" s="1"/>
  <c r="AE380" i="43" s="1"/>
  <c r="AE408" i="43" s="1"/>
  <c r="AE448" i="43" s="1"/>
  <c r="AF168" i="43"/>
  <c r="AE163" i="43"/>
  <c r="AE213" i="43" s="1"/>
  <c r="AE251" i="43" s="1"/>
  <c r="AE272" i="43" s="1"/>
  <c r="AE75" i="43"/>
  <c r="AE110" i="43" s="1"/>
  <c r="AE132" i="43" s="1"/>
  <c r="AF33" i="43"/>
  <c r="AB304" i="43"/>
  <c r="AC238" i="43"/>
  <c r="AE204" i="43"/>
  <c r="AE242" i="43" s="1"/>
  <c r="AE265" i="43" s="1"/>
  <c r="AE299" i="43" s="1"/>
  <c r="AE105" i="43"/>
  <c r="AG50" i="43"/>
  <c r="AG186" i="43"/>
  <c r="AH52" i="43"/>
  <c r="AC472" i="43"/>
  <c r="AC426" i="43"/>
  <c r="AC395" i="43"/>
  <c r="AE59" i="43"/>
  <c r="AE82" i="43" s="1"/>
  <c r="AE94" i="43" s="1"/>
  <c r="AE117" i="43" s="1"/>
  <c r="AF38" i="43"/>
  <c r="Z412" i="43"/>
  <c r="Z384" i="43"/>
  <c r="AE71" i="43"/>
  <c r="AF29" i="43"/>
  <c r="AF27" i="43" s="1"/>
  <c r="AF26" i="43" s="1"/>
  <c r="AF174" i="43"/>
  <c r="AF86" i="43"/>
  <c r="AG43" i="43"/>
  <c r="AF158" i="43"/>
  <c r="AF70" i="43"/>
  <c r="AG28" i="43"/>
  <c r="AD307" i="43"/>
  <c r="AE172" i="43"/>
  <c r="Z6" i="36" s="1"/>
  <c r="AE63" i="43"/>
  <c r="AF42" i="43"/>
  <c r="AF60" i="43"/>
  <c r="AF83" i="43" s="1"/>
  <c r="AF95" i="43" s="1"/>
  <c r="AF118" i="43" s="1"/>
  <c r="AG39" i="43"/>
  <c r="AG180" i="43"/>
  <c r="AH46" i="43"/>
  <c r="AD40" i="43"/>
  <c r="AD57" i="43" s="1"/>
  <c r="AE41" i="43"/>
  <c r="AE155" i="43"/>
  <c r="AE205" i="43" s="1"/>
  <c r="AE243" i="43" s="1"/>
  <c r="AE266" i="43" s="1"/>
  <c r="AF25" i="43"/>
  <c r="AE67" i="43"/>
  <c r="AE102" i="43" s="1"/>
  <c r="AE125" i="43" s="1"/>
  <c r="AD129" i="43"/>
  <c r="AD128" i="43" s="1"/>
  <c r="AD127" i="43" s="1"/>
  <c r="AD104" i="43"/>
  <c r="AD103" i="43" s="1"/>
  <c r="AE27" i="43"/>
  <c r="AE26" i="43" s="1"/>
  <c r="AE187" i="43"/>
  <c r="AE212" i="43" s="1"/>
  <c r="AE250" i="43" s="1"/>
  <c r="AE271" i="43" s="1"/>
  <c r="AF53" i="43"/>
  <c r="AF74" i="43" s="1"/>
  <c r="AF109" i="43" s="1"/>
  <c r="AF131" i="43" s="1"/>
  <c r="AB262" i="43"/>
  <c r="AD98" i="43"/>
  <c r="AF161" i="43"/>
  <c r="AF211" i="43" s="1"/>
  <c r="AF249" i="43" s="1"/>
  <c r="AF73" i="43"/>
  <c r="AF108" i="43" s="1"/>
  <c r="AG31" i="43"/>
  <c r="AG164" i="43"/>
  <c r="AH34" i="43"/>
  <c r="AD246" i="43"/>
  <c r="AD387" i="43"/>
  <c r="AE208" i="43"/>
  <c r="AC121" i="43"/>
  <c r="AE189" i="43"/>
  <c r="AE214" i="43" s="1"/>
  <c r="AE252" i="43" s="1"/>
  <c r="AE273" i="43" s="1"/>
  <c r="AF55" i="43"/>
  <c r="AE76" i="43"/>
  <c r="AE111" i="43" s="1"/>
  <c r="AE133" i="43" s="1"/>
  <c r="AC269" i="43"/>
  <c r="AN49" i="12"/>
  <c r="I85" i="40"/>
  <c r="I86" i="40" s="1"/>
  <c r="I88" i="40"/>
  <c r="D85" i="40"/>
  <c r="J94" i="40"/>
  <c r="J99" i="40" s="1"/>
  <c r="J84" i="40"/>
  <c r="Q72" i="40"/>
  <c r="D65" i="40"/>
  <c r="N65" i="40"/>
  <c r="N66" i="40" s="1"/>
  <c r="N68" i="40"/>
  <c r="D46" i="40"/>
  <c r="F45" i="40"/>
  <c r="F46" i="40" s="1"/>
  <c r="AH441" i="35" l="1"/>
  <c r="AG442" i="35"/>
  <c r="C295" i="35"/>
  <c r="E333" i="35" s="1"/>
  <c r="D295" i="35"/>
  <c r="AK304" i="35"/>
  <c r="AJ303" i="35"/>
  <c r="AJ302" i="35" s="1"/>
  <c r="AK296" i="35"/>
  <c r="AJ295" i="35"/>
  <c r="AJ294" i="35" s="1"/>
  <c r="C303" i="35"/>
  <c r="E334" i="35" s="1"/>
  <c r="D303" i="35"/>
  <c r="AI302" i="35"/>
  <c r="AJ468" i="35"/>
  <c r="AI467" i="35"/>
  <c r="AS462" i="35"/>
  <c r="AS450" i="35" s="1"/>
  <c r="AT463" i="35"/>
  <c r="C303" i="34"/>
  <c r="E334" i="34" s="1"/>
  <c r="D303" i="34"/>
  <c r="AI302" i="34"/>
  <c r="AJ295" i="34"/>
  <c r="AJ294" i="34" s="1"/>
  <c r="AK296" i="34"/>
  <c r="AJ303" i="34"/>
  <c r="AJ302" i="34" s="1"/>
  <c r="AK304" i="34"/>
  <c r="C295" i="34"/>
  <c r="E333" i="34" s="1"/>
  <c r="D295" i="34"/>
  <c r="AJ468" i="34"/>
  <c r="AI467" i="34"/>
  <c r="AG442" i="34"/>
  <c r="AH441" i="34"/>
  <c r="AS462" i="34"/>
  <c r="AS450" i="34" s="1"/>
  <c r="AT463" i="34"/>
  <c r="AH441" i="27"/>
  <c r="AG442" i="27"/>
  <c r="D467" i="27"/>
  <c r="C467" i="27"/>
  <c r="D516" i="27" s="1"/>
  <c r="AL304" i="27"/>
  <c r="AK303" i="27"/>
  <c r="AK302" i="27" s="1"/>
  <c r="AK468" i="27"/>
  <c r="AJ467" i="27"/>
  <c r="AJ485" i="27" s="1"/>
  <c r="AJ295" i="27"/>
  <c r="AJ294" i="27" s="1"/>
  <c r="AJ321" i="27" s="1"/>
  <c r="AK296" i="27"/>
  <c r="C295" i="27"/>
  <c r="E333" i="27" s="1"/>
  <c r="D295" i="27"/>
  <c r="AR462" i="27"/>
  <c r="AR450" i="27" s="1"/>
  <c r="AS463" i="27"/>
  <c r="AH441" i="26"/>
  <c r="AG442" i="26"/>
  <c r="C303" i="26"/>
  <c r="E334" i="26" s="1"/>
  <c r="D303" i="26"/>
  <c r="AI302" i="26"/>
  <c r="AS462" i="26"/>
  <c r="AS450" i="26" s="1"/>
  <c r="AT463" i="26"/>
  <c r="AK304" i="26"/>
  <c r="AJ303" i="26"/>
  <c r="AJ302" i="26" s="1"/>
  <c r="C295" i="26"/>
  <c r="E333" i="26" s="1"/>
  <c r="D295" i="26"/>
  <c r="AJ295" i="26"/>
  <c r="AJ294" i="26" s="1"/>
  <c r="AJ321" i="26" s="1"/>
  <c r="AK296" i="26"/>
  <c r="AJ468" i="26"/>
  <c r="AI467" i="26"/>
  <c r="AS462" i="25"/>
  <c r="AS450" i="25" s="1"/>
  <c r="AT463" i="25"/>
  <c r="D467" i="25"/>
  <c r="C467" i="25"/>
  <c r="D516" i="25" s="1"/>
  <c r="AL304" i="25"/>
  <c r="AK303" i="25"/>
  <c r="AK302" i="25" s="1"/>
  <c r="AJ467" i="25"/>
  <c r="AJ485" i="25" s="1"/>
  <c r="AK468" i="25"/>
  <c r="AJ321" i="25"/>
  <c r="AH441" i="25"/>
  <c r="AG442" i="25"/>
  <c r="AK295" i="25"/>
  <c r="AK294" i="25" s="1"/>
  <c r="AK321" i="25" s="1"/>
  <c r="AL296" i="25"/>
  <c r="AK295" i="24"/>
  <c r="AK294" i="24" s="1"/>
  <c r="AL296" i="24"/>
  <c r="C467" i="24"/>
  <c r="D516" i="24" s="1"/>
  <c r="D467" i="24"/>
  <c r="AH441" i="24"/>
  <c r="AG442" i="24"/>
  <c r="AK468" i="24"/>
  <c r="AJ467" i="24"/>
  <c r="AJ485" i="24" s="1"/>
  <c r="AK303" i="24"/>
  <c r="AK302" i="24" s="1"/>
  <c r="AL304" i="24"/>
  <c r="AS462" i="24"/>
  <c r="AS450" i="24" s="1"/>
  <c r="AT463" i="24"/>
  <c r="Z17" i="36"/>
  <c r="Z10" i="36"/>
  <c r="AN320" i="43"/>
  <c r="AN316" i="43" s="1"/>
  <c r="AN50" i="12"/>
  <c r="AE106" i="43"/>
  <c r="AE130" i="43" s="1"/>
  <c r="AE306" i="43"/>
  <c r="AE424" i="43" s="1"/>
  <c r="AF204" i="43"/>
  <c r="AF242" i="43" s="1"/>
  <c r="AF265" i="43" s="1"/>
  <c r="T439" i="43"/>
  <c r="T435" i="43" s="1"/>
  <c r="T399" i="43"/>
  <c r="AD484" i="43"/>
  <c r="AD480" i="43" s="1"/>
  <c r="AD403" i="43"/>
  <c r="C316" i="43"/>
  <c r="Z16" i="36"/>
  <c r="Y55" i="36"/>
  <c r="Z19" i="36"/>
  <c r="Y58" i="36"/>
  <c r="AC99" i="43"/>
  <c r="AC62" i="43"/>
  <c r="AC61" i="43" s="1"/>
  <c r="AC78" i="43" s="1"/>
  <c r="AD64" i="43"/>
  <c r="AD149" i="43"/>
  <c r="AD200" i="43" s="1"/>
  <c r="AD85" i="43"/>
  <c r="AD84" i="43" s="1"/>
  <c r="AD90" i="43" s="1"/>
  <c r="AE22" i="43"/>
  <c r="AD20" i="43"/>
  <c r="AD19" i="43" s="1"/>
  <c r="AD36" i="43" s="1"/>
  <c r="AB122" i="43"/>
  <c r="AB120" i="43" s="1"/>
  <c r="AB119" i="43" s="1"/>
  <c r="AB137" i="43" s="1"/>
  <c r="AB97" i="43"/>
  <c r="AB96" i="43" s="1"/>
  <c r="AB113" i="43" s="1"/>
  <c r="AE470" i="43"/>
  <c r="AE393" i="43"/>
  <c r="AG161" i="43"/>
  <c r="AG211" i="43" s="1"/>
  <c r="AG249" i="43" s="1"/>
  <c r="AG73" i="43"/>
  <c r="AG108" i="43" s="1"/>
  <c r="AH31" i="43"/>
  <c r="AF155" i="43"/>
  <c r="AF205" i="43" s="1"/>
  <c r="AF243" i="43" s="1"/>
  <c r="AF266" i="43" s="1"/>
  <c r="AG25" i="43"/>
  <c r="AF67" i="43"/>
  <c r="AF102" i="43" s="1"/>
  <c r="AF125" i="43" s="1"/>
  <c r="AD471" i="43"/>
  <c r="AD425" i="43"/>
  <c r="AD394" i="43"/>
  <c r="AB468" i="43"/>
  <c r="AB422" i="43"/>
  <c r="AB391" i="43"/>
  <c r="AG162" i="43"/>
  <c r="AH32" i="43"/>
  <c r="AB296" i="43"/>
  <c r="AE300" i="43"/>
  <c r="AH186" i="43"/>
  <c r="AI52" i="43"/>
  <c r="AI186" i="43" s="1"/>
  <c r="AG153" i="43"/>
  <c r="AH23" i="43"/>
  <c r="AF147" i="43"/>
  <c r="AA9" i="36" s="1"/>
  <c r="AG21" i="43"/>
  <c r="AF189" i="43"/>
  <c r="AF214" i="43" s="1"/>
  <c r="AF252" i="43" s="1"/>
  <c r="AF273" i="43" s="1"/>
  <c r="AG55" i="43"/>
  <c r="AF76" i="43"/>
  <c r="AF111" i="43" s="1"/>
  <c r="AF133" i="43" s="1"/>
  <c r="AF187" i="43"/>
  <c r="AG53" i="43"/>
  <c r="AG74" i="43" s="1"/>
  <c r="AG109" i="43" s="1"/>
  <c r="AG131" i="43" s="1"/>
  <c r="AF71" i="43"/>
  <c r="AG29" i="43"/>
  <c r="AF59" i="43"/>
  <c r="AF82" i="43" s="1"/>
  <c r="AF94" i="43" s="1"/>
  <c r="AF117" i="43" s="1"/>
  <c r="AG38" i="43"/>
  <c r="AF163" i="43"/>
  <c r="AF213" i="43" s="1"/>
  <c r="AF251" i="43" s="1"/>
  <c r="AF272" i="43" s="1"/>
  <c r="AF75" i="43"/>
  <c r="AF110" i="43" s="1"/>
  <c r="AF132" i="43" s="1"/>
  <c r="AG33" i="43"/>
  <c r="AJ462" i="43"/>
  <c r="AJ450" i="43" s="1"/>
  <c r="AK463" i="43"/>
  <c r="AE473" i="43"/>
  <c r="AE427" i="43"/>
  <c r="AE396" i="43"/>
  <c r="AF203" i="43"/>
  <c r="AF241" i="43" s="1"/>
  <c r="AF264" i="43" s="1"/>
  <c r="AF298" i="43" s="1"/>
  <c r="AD472" i="43"/>
  <c r="AD426" i="43"/>
  <c r="AD395" i="43"/>
  <c r="AG165" i="43"/>
  <c r="AG215" i="43" s="1"/>
  <c r="AG253" i="43" s="1"/>
  <c r="AG274" i="43" s="1"/>
  <c r="AG77" i="43"/>
  <c r="AG112" i="43" s="1"/>
  <c r="AG134" i="43" s="1"/>
  <c r="AH35" i="43"/>
  <c r="AE308" i="43"/>
  <c r="AG60" i="43"/>
  <c r="AG83" i="43" s="1"/>
  <c r="AG95" i="43" s="1"/>
  <c r="AG118" i="43" s="1"/>
  <c r="AH39" i="43"/>
  <c r="AG158" i="43"/>
  <c r="AG70" i="43"/>
  <c r="AH28" i="43"/>
  <c r="AH50" i="43"/>
  <c r="AC262" i="43"/>
  <c r="AI450" i="43"/>
  <c r="D462" i="43"/>
  <c r="C462" i="43"/>
  <c r="D511" i="43" s="1"/>
  <c r="AE198" i="43"/>
  <c r="AF195" i="43"/>
  <c r="AF221" i="43" s="1"/>
  <c r="AF235" i="43" s="1"/>
  <c r="AF259" i="43" s="1"/>
  <c r="AF293" i="43" s="1"/>
  <c r="AF381" i="43" s="1"/>
  <c r="AF409" i="43" s="1"/>
  <c r="AF449" i="43" s="1"/>
  <c r="AG169" i="43"/>
  <c r="AF89" i="43"/>
  <c r="AF87" i="43" s="1"/>
  <c r="AG51" i="43"/>
  <c r="AG72" i="43" s="1"/>
  <c r="AG107" i="43" s="1"/>
  <c r="AD269" i="43"/>
  <c r="AD121" i="43"/>
  <c r="AF105" i="43"/>
  <c r="AE307" i="43"/>
  <c r="AD238" i="43"/>
  <c r="AA412" i="43"/>
  <c r="AA384" i="43"/>
  <c r="AH188" i="43"/>
  <c r="AI54" i="43"/>
  <c r="AI188" i="43" s="1"/>
  <c r="AG88" i="43"/>
  <c r="AH30" i="43"/>
  <c r="AF309" i="43"/>
  <c r="AC304" i="43"/>
  <c r="AH164" i="43"/>
  <c r="AI34" i="43"/>
  <c r="AE40" i="43"/>
  <c r="AE57" i="43" s="1"/>
  <c r="AF41" i="43"/>
  <c r="AF172" i="43"/>
  <c r="AA6" i="36" s="1"/>
  <c r="AF63" i="43"/>
  <c r="AG42" i="43"/>
  <c r="AF208" i="43"/>
  <c r="AE69" i="43"/>
  <c r="AE68" i="43" s="1"/>
  <c r="AG168" i="43"/>
  <c r="AF194" i="43"/>
  <c r="AF220" i="43" s="1"/>
  <c r="AF234" i="43" s="1"/>
  <c r="AF258" i="43" s="1"/>
  <c r="AF292" i="43" s="1"/>
  <c r="AF380" i="43" s="1"/>
  <c r="AF408" i="43" s="1"/>
  <c r="AF448" i="43" s="1"/>
  <c r="AG154" i="43"/>
  <c r="AH24" i="43"/>
  <c r="AG179" i="43"/>
  <c r="AG66" i="43"/>
  <c r="AG101" i="43" s="1"/>
  <c r="AG124" i="43" s="1"/>
  <c r="AH45" i="43"/>
  <c r="AF72" i="43"/>
  <c r="AF107" i="43" s="1"/>
  <c r="AE98" i="43"/>
  <c r="AG174" i="43"/>
  <c r="AH43" i="43"/>
  <c r="AG86" i="43"/>
  <c r="AE104" i="43"/>
  <c r="AE103" i="43" s="1"/>
  <c r="AE129" i="43"/>
  <c r="AE128" i="43" s="1"/>
  <c r="AE127" i="43" s="1"/>
  <c r="AF299" i="43"/>
  <c r="AG183" i="43"/>
  <c r="AH49" i="43"/>
  <c r="AG48" i="43"/>
  <c r="AG47" i="43" s="1"/>
  <c r="AE246" i="43"/>
  <c r="AH180" i="43"/>
  <c r="AI46" i="43"/>
  <c r="AE414" i="43"/>
  <c r="AE386" i="43"/>
  <c r="AG178" i="43"/>
  <c r="AH44" i="43"/>
  <c r="AG65" i="43"/>
  <c r="AG100" i="43" s="1"/>
  <c r="AG123" i="43" s="1"/>
  <c r="AF48" i="43"/>
  <c r="AF47" i="43" s="1"/>
  <c r="AH190" i="43"/>
  <c r="AI56" i="43"/>
  <c r="AI190" i="43" s="1"/>
  <c r="J85" i="40"/>
  <c r="J86" i="40" s="1"/>
  <c r="J88" i="40"/>
  <c r="D88" i="40" s="1"/>
  <c r="Q88" i="40" s="1"/>
  <c r="Q84" i="40"/>
  <c r="D86" i="40"/>
  <c r="F85" i="40"/>
  <c r="F86" i="40" s="1"/>
  <c r="C94" i="40"/>
  <c r="O64" i="40"/>
  <c r="D66" i="40"/>
  <c r="F65" i="40"/>
  <c r="F66" i="40" s="1"/>
  <c r="AL296" i="35" l="1"/>
  <c r="AK295" i="35"/>
  <c r="AK294" i="35" s="1"/>
  <c r="C467" i="35"/>
  <c r="D516" i="35" s="1"/>
  <c r="D467" i="35"/>
  <c r="AK468" i="35"/>
  <c r="AJ467" i="35"/>
  <c r="AJ485" i="35" s="1"/>
  <c r="AL304" i="35"/>
  <c r="AK303" i="35"/>
  <c r="AK302" i="35" s="1"/>
  <c r="AT462" i="35"/>
  <c r="AT450" i="35" s="1"/>
  <c r="AU463" i="35"/>
  <c r="AU462" i="35" s="1"/>
  <c r="AU450" i="35" s="1"/>
  <c r="AJ321" i="35"/>
  <c r="AH442" i="35"/>
  <c r="AI441" i="35"/>
  <c r="AI442" i="35" s="1"/>
  <c r="AH442" i="34"/>
  <c r="AI441" i="34"/>
  <c r="AI442" i="34" s="1"/>
  <c r="AK303" i="34"/>
  <c r="AK302" i="34" s="1"/>
  <c r="AL304" i="34"/>
  <c r="D467" i="34"/>
  <c r="C467" i="34"/>
  <c r="D516" i="34" s="1"/>
  <c r="AK295" i="34"/>
  <c r="AK294" i="34" s="1"/>
  <c r="AK321" i="34" s="1"/>
  <c r="AL296" i="34"/>
  <c r="AK468" i="34"/>
  <c r="AJ467" i="34"/>
  <c r="AJ485" i="34" s="1"/>
  <c r="AJ321" i="34"/>
  <c r="AU463" i="34"/>
  <c r="AU462" i="34" s="1"/>
  <c r="AU450" i="34" s="1"/>
  <c r="AT462" i="34"/>
  <c r="AT450" i="34" s="1"/>
  <c r="AS462" i="27"/>
  <c r="AS450" i="27" s="1"/>
  <c r="AT463" i="27"/>
  <c r="AK467" i="27"/>
  <c r="AK485" i="27" s="1"/>
  <c r="AL468" i="27"/>
  <c r="AM304" i="27"/>
  <c r="AL303" i="27"/>
  <c r="AL302" i="27" s="1"/>
  <c r="D519" i="27"/>
  <c r="E516" i="27" s="1"/>
  <c r="AL296" i="27"/>
  <c r="AK295" i="27"/>
  <c r="AK294" i="27" s="1"/>
  <c r="AK321" i="27" s="1"/>
  <c r="AI441" i="27"/>
  <c r="AI442" i="27" s="1"/>
  <c r="AH442" i="27"/>
  <c r="AK295" i="26"/>
  <c r="AK294" i="26" s="1"/>
  <c r="AL296" i="26"/>
  <c r="AT462" i="26"/>
  <c r="AT450" i="26" s="1"/>
  <c r="AU463" i="26"/>
  <c r="AU462" i="26" s="1"/>
  <c r="AU450" i="26" s="1"/>
  <c r="C467" i="26"/>
  <c r="D516" i="26" s="1"/>
  <c r="D467" i="26"/>
  <c r="AI441" i="26"/>
  <c r="AI442" i="26" s="1"/>
  <c r="AH442" i="26"/>
  <c r="AK468" i="26"/>
  <c r="AJ467" i="26"/>
  <c r="AJ485" i="26" s="1"/>
  <c r="AK303" i="26"/>
  <c r="AK302" i="26" s="1"/>
  <c r="AL304" i="26"/>
  <c r="AM296" i="25"/>
  <c r="AL295" i="25"/>
  <c r="AL294" i="25" s="1"/>
  <c r="AL303" i="25"/>
  <c r="AL302" i="25" s="1"/>
  <c r="AM304" i="25"/>
  <c r="D519" i="25"/>
  <c r="AI441" i="25"/>
  <c r="AI442" i="25" s="1"/>
  <c r="AH442" i="25"/>
  <c r="AT462" i="25"/>
  <c r="AT450" i="25" s="1"/>
  <c r="AU463" i="25"/>
  <c r="AU462" i="25" s="1"/>
  <c r="AU450" i="25" s="1"/>
  <c r="AL468" i="25"/>
  <c r="AK467" i="25"/>
  <c r="AK485" i="25" s="1"/>
  <c r="AT462" i="24"/>
  <c r="AT450" i="24" s="1"/>
  <c r="AU463" i="24"/>
  <c r="AU462" i="24" s="1"/>
  <c r="AU450" i="24" s="1"/>
  <c r="AI441" i="24"/>
  <c r="AI442" i="24" s="1"/>
  <c r="AH442" i="24"/>
  <c r="D519" i="24"/>
  <c r="AM304" i="24"/>
  <c r="AL303" i="24"/>
  <c r="AL302" i="24" s="1"/>
  <c r="AM296" i="24"/>
  <c r="AL295" i="24"/>
  <c r="AL294" i="24" s="1"/>
  <c r="AL321" i="24" s="1"/>
  <c r="AK321" i="24"/>
  <c r="AL468" i="24"/>
  <c r="AK467" i="24"/>
  <c r="AK485" i="24" s="1"/>
  <c r="AA17" i="36"/>
  <c r="AA10" i="36"/>
  <c r="AN484" i="43"/>
  <c r="AN480" i="43" s="1"/>
  <c r="AG27" i="43"/>
  <c r="AG26" i="43" s="1"/>
  <c r="AD439" i="43"/>
  <c r="AD435" i="43" s="1"/>
  <c r="AD399" i="43"/>
  <c r="D480" i="43"/>
  <c r="C480" i="43"/>
  <c r="D518" i="43" s="1"/>
  <c r="D316" i="43"/>
  <c r="AA19" i="36"/>
  <c r="Z58" i="36"/>
  <c r="AA16" i="36"/>
  <c r="Z55" i="36"/>
  <c r="AG309" i="43"/>
  <c r="AG427" i="43" s="1"/>
  <c r="AF307" i="43"/>
  <c r="AF69" i="43"/>
  <c r="AF68" i="43" s="1"/>
  <c r="AE85" i="43"/>
  <c r="AE84" i="43" s="1"/>
  <c r="AE90" i="43" s="1"/>
  <c r="AE64" i="43"/>
  <c r="AF22" i="43"/>
  <c r="AE149" i="43"/>
  <c r="AE200" i="43" s="1"/>
  <c r="AE20" i="43"/>
  <c r="AE19" i="43" s="1"/>
  <c r="AE36" i="43" s="1"/>
  <c r="AD99" i="43"/>
  <c r="AD62" i="43"/>
  <c r="AD61" i="43" s="1"/>
  <c r="AD78" i="43" s="1"/>
  <c r="AC122" i="43"/>
  <c r="AC120" i="43" s="1"/>
  <c r="AC119" i="43" s="1"/>
  <c r="AC137" i="43" s="1"/>
  <c r="AC97" i="43"/>
  <c r="AC96" i="43" s="1"/>
  <c r="AC113" i="43" s="1"/>
  <c r="AH174" i="43"/>
  <c r="AH86" i="43"/>
  <c r="AI43" i="43"/>
  <c r="AI164" i="43"/>
  <c r="AD262" i="43"/>
  <c r="AG208" i="43"/>
  <c r="AF414" i="43"/>
  <c r="AF386" i="43"/>
  <c r="AH154" i="43"/>
  <c r="AI24" i="43"/>
  <c r="AI154" i="43" s="1"/>
  <c r="AF246" i="43"/>
  <c r="AE471" i="43"/>
  <c r="AE425" i="43"/>
  <c r="AE394" i="43"/>
  <c r="AF129" i="43"/>
  <c r="AG195" i="43"/>
  <c r="AG221" i="43" s="1"/>
  <c r="AG235" i="43" s="1"/>
  <c r="AG259" i="43" s="1"/>
  <c r="AG293" i="43" s="1"/>
  <c r="AG381" i="43" s="1"/>
  <c r="AG409" i="43" s="1"/>
  <c r="AG449" i="43" s="1"/>
  <c r="AH169" i="43"/>
  <c r="AH60" i="43"/>
  <c r="AH83" i="43" s="1"/>
  <c r="AH95" i="43" s="1"/>
  <c r="AH118" i="43" s="1"/>
  <c r="AI39" i="43"/>
  <c r="AI60" i="43" s="1"/>
  <c r="AI83" i="43" s="1"/>
  <c r="AI95" i="43" s="1"/>
  <c r="AI118" i="43" s="1"/>
  <c r="AH29" i="43"/>
  <c r="AG71" i="43"/>
  <c r="AG106" i="43" s="1"/>
  <c r="AG130" i="43" s="1"/>
  <c r="AG189" i="43"/>
  <c r="AG214" i="43" s="1"/>
  <c r="AG252" i="43" s="1"/>
  <c r="AG273" i="43" s="1"/>
  <c r="AH55" i="43"/>
  <c r="AG76" i="43"/>
  <c r="AG111" i="43" s="1"/>
  <c r="AG133" i="43" s="1"/>
  <c r="AH162" i="43"/>
  <c r="AI32" i="43"/>
  <c r="AE269" i="43"/>
  <c r="AG204" i="43"/>
  <c r="AG242" i="43" s="1"/>
  <c r="AG265" i="43" s="1"/>
  <c r="AG299" i="43" s="1"/>
  <c r="AC296" i="43"/>
  <c r="AK462" i="43"/>
  <c r="AK450" i="43" s="1"/>
  <c r="AL463" i="43"/>
  <c r="AF106" i="43"/>
  <c r="AF130" i="43" s="1"/>
  <c r="AF308" i="43"/>
  <c r="AG172" i="43"/>
  <c r="AB6" i="36" s="1"/>
  <c r="AH42" i="43"/>
  <c r="AG63" i="43"/>
  <c r="AI50" i="43"/>
  <c r="AG147" i="43"/>
  <c r="AB9" i="36" s="1"/>
  <c r="AH21" i="43"/>
  <c r="AE121" i="43"/>
  <c r="AG194" i="43"/>
  <c r="AG220" i="43" s="1"/>
  <c r="AG234" i="43" s="1"/>
  <c r="AG258" i="43" s="1"/>
  <c r="AG292" i="43" s="1"/>
  <c r="AG380" i="43" s="1"/>
  <c r="AG408" i="43" s="1"/>
  <c r="AG448" i="43" s="1"/>
  <c r="AH168" i="43"/>
  <c r="AF98" i="43"/>
  <c r="AC468" i="43"/>
  <c r="AC422" i="43"/>
  <c r="AC391" i="43"/>
  <c r="AE238" i="43"/>
  <c r="AE472" i="43"/>
  <c r="AE426" i="43"/>
  <c r="AE395" i="43"/>
  <c r="AF212" i="43"/>
  <c r="AF250" i="43" s="1"/>
  <c r="AF271" i="43" s="1"/>
  <c r="AF306" i="43" s="1"/>
  <c r="AG163" i="43"/>
  <c r="AG213" i="43" s="1"/>
  <c r="AG251" i="43" s="1"/>
  <c r="AG272" i="43" s="1"/>
  <c r="AH33" i="43"/>
  <c r="AG75" i="43"/>
  <c r="AG110" i="43" s="1"/>
  <c r="AG132" i="43" s="1"/>
  <c r="AF473" i="43"/>
  <c r="AF427" i="43"/>
  <c r="AF396" i="43"/>
  <c r="AD304" i="43"/>
  <c r="AH158" i="43"/>
  <c r="AH70" i="43"/>
  <c r="AI28" i="43"/>
  <c r="AH165" i="43"/>
  <c r="AH215" i="43" s="1"/>
  <c r="AH253" i="43" s="1"/>
  <c r="AH274" i="43" s="1"/>
  <c r="AH77" i="43"/>
  <c r="AH112" i="43" s="1"/>
  <c r="AH134" i="43" s="1"/>
  <c r="AI35" i="43"/>
  <c r="AF198" i="43"/>
  <c r="AE415" i="43"/>
  <c r="AE387" i="43"/>
  <c r="AG155" i="43"/>
  <c r="AG205" i="43" s="1"/>
  <c r="AG243" i="43" s="1"/>
  <c r="AG266" i="43" s="1"/>
  <c r="AH25" i="43"/>
  <c r="AG67" i="43"/>
  <c r="AG102" i="43" s="1"/>
  <c r="AG125" i="43" s="1"/>
  <c r="AH179" i="43"/>
  <c r="AH66" i="43"/>
  <c r="AH101" i="43" s="1"/>
  <c r="AH124" i="43" s="1"/>
  <c r="AI45" i="43"/>
  <c r="AF40" i="43"/>
  <c r="AF57" i="43" s="1"/>
  <c r="AG41" i="43"/>
  <c r="AH88" i="43"/>
  <c r="AI30" i="43"/>
  <c r="AG89" i="43"/>
  <c r="AG87" i="43" s="1"/>
  <c r="AH51" i="43"/>
  <c r="AF471" i="43"/>
  <c r="AF425" i="43"/>
  <c r="AF394" i="43"/>
  <c r="AG187" i="43"/>
  <c r="AH53" i="43"/>
  <c r="AH74" i="43" s="1"/>
  <c r="AH109" i="43" s="1"/>
  <c r="AH131" i="43" s="1"/>
  <c r="AH153" i="43"/>
  <c r="AI23" i="43"/>
  <c r="AI153" i="43" s="1"/>
  <c r="AF300" i="43"/>
  <c r="AH178" i="43"/>
  <c r="AI44" i="43"/>
  <c r="AH65" i="43"/>
  <c r="AH100" i="43" s="1"/>
  <c r="AH123" i="43" s="1"/>
  <c r="AI180" i="43"/>
  <c r="AH183" i="43"/>
  <c r="AI49" i="43"/>
  <c r="D450" i="43"/>
  <c r="AG105" i="43"/>
  <c r="AG473" i="43"/>
  <c r="AG396" i="43"/>
  <c r="AG59" i="43"/>
  <c r="AG82" i="43" s="1"/>
  <c r="AG94" i="43" s="1"/>
  <c r="AG117" i="43" s="1"/>
  <c r="AH38" i="43"/>
  <c r="AG203" i="43"/>
  <c r="AG241" i="43" s="1"/>
  <c r="AG264" i="43" s="1"/>
  <c r="AG298" i="43" s="1"/>
  <c r="AB412" i="43"/>
  <c r="AB384" i="43"/>
  <c r="AH161" i="43"/>
  <c r="AH211" i="43" s="1"/>
  <c r="AH249" i="43" s="1"/>
  <c r="AH73" i="43"/>
  <c r="AH108" i="43" s="1"/>
  <c r="AI31" i="43"/>
  <c r="Q86" i="40"/>
  <c r="Q85" i="40"/>
  <c r="O68" i="40"/>
  <c r="C3" i="20" s="1"/>
  <c r="Q64" i="40"/>
  <c r="D68" i="40"/>
  <c r="Q68" i="40" s="1"/>
  <c r="O65" i="40"/>
  <c r="Q65" i="40" s="1"/>
  <c r="AM304" i="35" l="1"/>
  <c r="AL303" i="35"/>
  <c r="AL302" i="35" s="1"/>
  <c r="AL468" i="35"/>
  <c r="AK467" i="35"/>
  <c r="AK485" i="35" s="1"/>
  <c r="E516" i="35"/>
  <c r="D519" i="35"/>
  <c r="AK321" i="35"/>
  <c r="AL295" i="35"/>
  <c r="AL294" i="35" s="1"/>
  <c r="AL321" i="35" s="1"/>
  <c r="AM296" i="35"/>
  <c r="D519" i="34"/>
  <c r="AL303" i="34"/>
  <c r="AL302" i="34" s="1"/>
  <c r="AM304" i="34"/>
  <c r="AK467" i="34"/>
  <c r="AK485" i="34" s="1"/>
  <c r="AL468" i="34"/>
  <c r="AM296" i="34"/>
  <c r="AL295" i="34"/>
  <c r="AL294" i="34" s="1"/>
  <c r="AL321" i="34" s="1"/>
  <c r="AN304" i="27"/>
  <c r="AM303" i="27"/>
  <c r="AM302" i="27" s="1"/>
  <c r="AL467" i="27"/>
  <c r="AL485" i="27" s="1"/>
  <c r="AM468" i="27"/>
  <c r="AM296" i="27"/>
  <c r="AL295" i="27"/>
  <c r="AL294" i="27" s="1"/>
  <c r="AL321" i="27" s="1"/>
  <c r="E518" i="27"/>
  <c r="E517" i="27"/>
  <c r="AU463" i="27"/>
  <c r="AU462" i="27" s="1"/>
  <c r="AU450" i="27" s="1"/>
  <c r="AT462" i="27"/>
  <c r="AT450" i="27" s="1"/>
  <c r="D519" i="26"/>
  <c r="AL303" i="26"/>
  <c r="AL302" i="26" s="1"/>
  <c r="AM304" i="26"/>
  <c r="AK467" i="26"/>
  <c r="AK485" i="26" s="1"/>
  <c r="AL468" i="26"/>
  <c r="AL295" i="26"/>
  <c r="AL294" i="26" s="1"/>
  <c r="AL321" i="26" s="1"/>
  <c r="AM296" i="26"/>
  <c r="AK321" i="26"/>
  <c r="E517" i="25"/>
  <c r="E518" i="25"/>
  <c r="AM468" i="25"/>
  <c r="AL467" i="25"/>
  <c r="AL485" i="25" s="1"/>
  <c r="E516" i="25"/>
  <c r="E519" i="25" s="1"/>
  <c r="AN304" i="25"/>
  <c r="AM303" i="25"/>
  <c r="AM302" i="25" s="1"/>
  <c r="AL321" i="25"/>
  <c r="AM295" i="25"/>
  <c r="AM294" i="25" s="1"/>
  <c r="AN296" i="25"/>
  <c r="AN304" i="24"/>
  <c r="AM303" i="24"/>
  <c r="AM302" i="24" s="1"/>
  <c r="E518" i="24"/>
  <c r="E517" i="24"/>
  <c r="AM468" i="24"/>
  <c r="AL467" i="24"/>
  <c r="AL485" i="24" s="1"/>
  <c r="E516" i="24"/>
  <c r="AN296" i="24"/>
  <c r="AM295" i="24"/>
  <c r="AM294" i="24" s="1"/>
  <c r="AM321" i="24" s="1"/>
  <c r="AB17" i="36"/>
  <c r="AB10" i="36"/>
  <c r="AG300" i="43"/>
  <c r="AH309" i="43"/>
  <c r="AB16" i="36"/>
  <c r="AA55" i="36"/>
  <c r="AB19" i="36"/>
  <c r="AA58" i="36"/>
  <c r="AH203" i="43"/>
  <c r="AH241" i="43" s="1"/>
  <c r="AH264" i="43" s="1"/>
  <c r="AH298" i="43" s="1"/>
  <c r="AH27" i="43"/>
  <c r="AH26" i="43" s="1"/>
  <c r="AG69" i="43"/>
  <c r="AG68" i="43" s="1"/>
  <c r="AD122" i="43"/>
  <c r="AD120" i="43" s="1"/>
  <c r="AD119" i="43" s="1"/>
  <c r="AD137" i="43" s="1"/>
  <c r="AD97" i="43"/>
  <c r="AD96" i="43" s="1"/>
  <c r="AD113" i="43" s="1"/>
  <c r="AF64" i="43"/>
  <c r="AF149" i="43"/>
  <c r="AF200" i="43" s="1"/>
  <c r="AF85" i="43"/>
  <c r="AF84" i="43" s="1"/>
  <c r="AF90" i="43" s="1"/>
  <c r="AG22" i="43"/>
  <c r="AF20" i="43"/>
  <c r="AF19" i="43" s="1"/>
  <c r="AF36" i="43" s="1"/>
  <c r="AE99" i="43"/>
  <c r="AE62" i="43"/>
  <c r="AE61" i="43" s="1"/>
  <c r="AE78" i="43" s="1"/>
  <c r="AF128" i="43"/>
  <c r="AF127" i="43" s="1"/>
  <c r="AH41" i="43"/>
  <c r="AG40" i="43"/>
  <c r="AG57" i="43" s="1"/>
  <c r="AI158" i="43"/>
  <c r="AI70" i="43"/>
  <c r="AI168" i="43"/>
  <c r="AI194" i="43" s="1"/>
  <c r="AI220" i="43" s="1"/>
  <c r="AI234" i="43" s="1"/>
  <c r="AI258" i="43" s="1"/>
  <c r="AI292" i="43" s="1"/>
  <c r="AI380" i="43" s="1"/>
  <c r="AI408" i="43" s="1"/>
  <c r="AI448" i="43" s="1"/>
  <c r="AH194" i="43"/>
  <c r="AH220" i="43" s="1"/>
  <c r="AH234" i="43" s="1"/>
  <c r="AH258" i="43" s="1"/>
  <c r="AH292" i="43" s="1"/>
  <c r="AH380" i="43" s="1"/>
  <c r="AH408" i="43" s="1"/>
  <c r="AH448" i="43" s="1"/>
  <c r="AE304" i="43"/>
  <c r="AH71" i="43"/>
  <c r="AI29" i="43"/>
  <c r="AF104" i="43"/>
  <c r="AF103" i="43" s="1"/>
  <c r="AD296" i="43"/>
  <c r="AI183" i="43"/>
  <c r="AF415" i="43"/>
  <c r="AF387" i="43"/>
  <c r="AH89" i="43"/>
  <c r="AH87" i="43" s="1"/>
  <c r="AI51" i="43"/>
  <c r="AI72" i="43" s="1"/>
  <c r="AI107" i="43" s="1"/>
  <c r="AH105" i="43"/>
  <c r="AF472" i="43"/>
  <c r="AF426" i="43"/>
  <c r="AF395" i="43"/>
  <c r="AI162" i="43"/>
  <c r="AH204" i="43"/>
  <c r="AH242" i="43" s="1"/>
  <c r="AH265" i="43" s="1"/>
  <c r="AH299" i="43" s="1"/>
  <c r="AH48" i="43"/>
  <c r="AH47" i="43" s="1"/>
  <c r="AI179" i="43"/>
  <c r="AI204" i="43" s="1"/>
  <c r="AI242" i="43" s="1"/>
  <c r="AI265" i="43" s="1"/>
  <c r="AI66" i="43"/>
  <c r="AI101" i="43" s="1"/>
  <c r="AI124" i="43" s="1"/>
  <c r="AH208" i="43"/>
  <c r="AF238" i="43"/>
  <c r="AL462" i="43"/>
  <c r="AL450" i="43" s="1"/>
  <c r="AM463" i="43"/>
  <c r="AI174" i="43"/>
  <c r="AI86" i="43"/>
  <c r="AG104" i="43"/>
  <c r="AG103" i="43" s="1"/>
  <c r="AG129" i="43"/>
  <c r="AG128" i="43" s="1"/>
  <c r="AG127" i="43" s="1"/>
  <c r="AH187" i="43"/>
  <c r="AH212" i="43" s="1"/>
  <c r="AH250" i="43" s="1"/>
  <c r="AH271" i="43" s="1"/>
  <c r="AH306" i="43" s="1"/>
  <c r="AI53" i="43"/>
  <c r="AI187" i="43" s="1"/>
  <c r="AI88" i="43"/>
  <c r="AI165" i="43"/>
  <c r="AI215" i="43" s="1"/>
  <c r="AI253" i="43" s="1"/>
  <c r="AI274" i="43" s="1"/>
  <c r="AI77" i="43"/>
  <c r="AI112" i="43" s="1"/>
  <c r="AI134" i="43" s="1"/>
  <c r="AG212" i="43"/>
  <c r="AG250" i="43" s="1"/>
  <c r="AG271" i="43" s="1"/>
  <c r="AG306" i="43" s="1"/>
  <c r="AG414" i="43"/>
  <c r="AG386" i="43"/>
  <c r="AH72" i="43"/>
  <c r="AH107" i="43" s="1"/>
  <c r="AH163" i="43"/>
  <c r="AH213" i="43" s="1"/>
  <c r="AH251" i="43" s="1"/>
  <c r="AH272" i="43" s="1"/>
  <c r="AH75" i="43"/>
  <c r="AH110" i="43" s="1"/>
  <c r="AH132" i="43" s="1"/>
  <c r="AI33" i="43"/>
  <c r="AE262" i="43"/>
  <c r="AH147" i="43"/>
  <c r="AC9" i="36" s="1"/>
  <c r="AI21" i="43"/>
  <c r="AG98" i="43"/>
  <c r="AH189" i="43"/>
  <c r="AH214" i="43" s="1"/>
  <c r="AH252" i="43" s="1"/>
  <c r="AH273" i="43" s="1"/>
  <c r="AI55" i="43"/>
  <c r="AH76" i="43"/>
  <c r="AH111" i="43" s="1"/>
  <c r="AH133" i="43" s="1"/>
  <c r="AH195" i="43"/>
  <c r="AH221" i="43" s="1"/>
  <c r="AH235" i="43" s="1"/>
  <c r="AH259" i="43" s="1"/>
  <c r="AH293" i="43" s="1"/>
  <c r="AH381" i="43" s="1"/>
  <c r="AH409" i="43" s="1"/>
  <c r="AH449" i="43" s="1"/>
  <c r="AI169" i="43"/>
  <c r="AI195" i="43" s="1"/>
  <c r="AI221" i="43" s="1"/>
  <c r="AI235" i="43" s="1"/>
  <c r="AI259" i="43" s="1"/>
  <c r="AI293" i="43" s="1"/>
  <c r="AH59" i="43"/>
  <c r="AH82" i="43" s="1"/>
  <c r="AH94" i="43" s="1"/>
  <c r="AH117" i="43" s="1"/>
  <c r="AI38" i="43"/>
  <c r="AI59" i="43" s="1"/>
  <c r="AI82" i="43" s="1"/>
  <c r="AI94" i="43" s="1"/>
  <c r="AI117" i="43" s="1"/>
  <c r="AH155" i="43"/>
  <c r="AH205" i="43" s="1"/>
  <c r="AH243" i="43" s="1"/>
  <c r="AH266" i="43" s="1"/>
  <c r="AI25" i="43"/>
  <c r="AH67" i="43"/>
  <c r="AH102" i="43" s="1"/>
  <c r="AH125" i="43" s="1"/>
  <c r="AH473" i="43"/>
  <c r="AH427" i="43"/>
  <c r="AH396" i="43"/>
  <c r="AD468" i="43"/>
  <c r="AD422" i="43"/>
  <c r="AD391" i="43"/>
  <c r="AG307" i="43"/>
  <c r="AH172" i="43"/>
  <c r="AC6" i="36" s="1"/>
  <c r="AI42" i="43"/>
  <c r="AH63" i="43"/>
  <c r="AG308" i="43"/>
  <c r="AG246" i="43"/>
  <c r="AI161" i="43"/>
  <c r="AI211" i="43" s="1"/>
  <c r="AI249" i="43" s="1"/>
  <c r="AI73" i="43"/>
  <c r="AI108" i="43" s="1"/>
  <c r="AI178" i="43"/>
  <c r="AI203" i="43" s="1"/>
  <c r="AI241" i="43" s="1"/>
  <c r="AI264" i="43" s="1"/>
  <c r="AI65" i="43"/>
  <c r="AI100" i="43" s="1"/>
  <c r="AI123" i="43" s="1"/>
  <c r="AG415" i="43"/>
  <c r="AG387" i="43"/>
  <c r="AF470" i="43"/>
  <c r="AF424" i="43"/>
  <c r="AF393" i="43"/>
  <c r="AF121" i="43"/>
  <c r="AG198" i="43"/>
  <c r="AC412" i="43"/>
  <c r="AC384" i="43"/>
  <c r="AF269" i="43"/>
  <c r="O66" i="40"/>
  <c r="Q66" i="40" s="1"/>
  <c r="H15" i="23"/>
  <c r="F17" i="21"/>
  <c r="E17" i="21"/>
  <c r="D17" i="21"/>
  <c r="AC15" i="21"/>
  <c r="G13" i="21"/>
  <c r="F13" i="21"/>
  <c r="AC11" i="21"/>
  <c r="AD11" i="21" s="1"/>
  <c r="AE11" i="21" s="1"/>
  <c r="D10" i="21"/>
  <c r="D9" i="21" s="1"/>
  <c r="C10" i="21"/>
  <c r="B10" i="21"/>
  <c r="C9" i="21"/>
  <c r="C12" i="21" s="1"/>
  <c r="C13" i="21" s="1"/>
  <c r="B9" i="21"/>
  <c r="C7" i="21"/>
  <c r="B7" i="21"/>
  <c r="B6" i="21" s="1"/>
  <c r="C6" i="21"/>
  <c r="C5" i="21"/>
  <c r="D5" i="21" s="1"/>
  <c r="E5" i="21" s="1"/>
  <c r="F5" i="21" s="1"/>
  <c r="G5" i="21" s="1"/>
  <c r="H5" i="21" s="1"/>
  <c r="I5" i="21" s="1"/>
  <c r="J5" i="21" s="1"/>
  <c r="K5" i="21" s="1"/>
  <c r="L5" i="21" s="1"/>
  <c r="M5" i="21" s="1"/>
  <c r="N5" i="21" s="1"/>
  <c r="O5" i="21" s="1"/>
  <c r="P5" i="21" s="1"/>
  <c r="Q5" i="21" s="1"/>
  <c r="R5" i="21" s="1"/>
  <c r="S5" i="21" s="1"/>
  <c r="T5" i="21" s="1"/>
  <c r="U5" i="21" s="1"/>
  <c r="V5" i="21" s="1"/>
  <c r="W5" i="21" s="1"/>
  <c r="X5" i="21" s="1"/>
  <c r="Y5" i="21" s="1"/>
  <c r="Z5" i="21" s="1"/>
  <c r="AA5" i="21" s="1"/>
  <c r="AB5" i="21" s="1"/>
  <c r="AC5" i="21" s="1"/>
  <c r="AD5" i="21" s="1"/>
  <c r="AE5" i="21" s="1"/>
  <c r="C68" i="22"/>
  <c r="E61" i="22"/>
  <c r="F61" i="22" s="1"/>
  <c r="G61" i="22" s="1"/>
  <c r="H61" i="22" s="1"/>
  <c r="I61" i="22" s="1"/>
  <c r="J61" i="22" s="1"/>
  <c r="K61" i="22" s="1"/>
  <c r="L61" i="22" s="1"/>
  <c r="M61" i="22" s="1"/>
  <c r="D61" i="22"/>
  <c r="D40" i="22"/>
  <c r="E40" i="22" s="1"/>
  <c r="F40" i="22" s="1"/>
  <c r="G40" i="22" s="1"/>
  <c r="H40" i="22" s="1"/>
  <c r="I40" i="22" s="1"/>
  <c r="J40" i="22" s="1"/>
  <c r="K40" i="22" s="1"/>
  <c r="L40" i="22" s="1"/>
  <c r="M40" i="22" s="1"/>
  <c r="N40" i="22" s="1"/>
  <c r="O40" i="22" s="1"/>
  <c r="P40" i="22" s="1"/>
  <c r="Q40" i="22" s="1"/>
  <c r="R40" i="22" s="1"/>
  <c r="S40" i="22" s="1"/>
  <c r="T40" i="22" s="1"/>
  <c r="D39" i="22"/>
  <c r="E39" i="22" s="1"/>
  <c r="F39" i="22" s="1"/>
  <c r="G39" i="22" s="1"/>
  <c r="H39" i="22" s="1"/>
  <c r="I39" i="22" s="1"/>
  <c r="J39" i="22" s="1"/>
  <c r="K39" i="22" s="1"/>
  <c r="L39" i="22" s="1"/>
  <c r="M39" i="22" s="1"/>
  <c r="N39" i="22" s="1"/>
  <c r="O39" i="22" s="1"/>
  <c r="P39" i="22" s="1"/>
  <c r="Q39" i="22" s="1"/>
  <c r="R39" i="22" s="1"/>
  <c r="S39" i="22" s="1"/>
  <c r="T39" i="22" s="1"/>
  <c r="U39" i="22" s="1"/>
  <c r="V39" i="22" s="1"/>
  <c r="W39" i="22" s="1"/>
  <c r="X39" i="22" s="1"/>
  <c r="Y39" i="22" s="1"/>
  <c r="Z39" i="22" s="1"/>
  <c r="AA39" i="22" s="1"/>
  <c r="AB39" i="22" s="1"/>
  <c r="AC39" i="22" s="1"/>
  <c r="AD39" i="22" s="1"/>
  <c r="AE39" i="22" s="1"/>
  <c r="AF39" i="22" s="1"/>
  <c r="AG39" i="22" s="1"/>
  <c r="AH39" i="22" s="1"/>
  <c r="AI39" i="22" s="1"/>
  <c r="AJ39" i="22" s="1"/>
  <c r="AK39" i="22" s="1"/>
  <c r="AL39" i="22" s="1"/>
  <c r="AM39" i="22" s="1"/>
  <c r="AN39" i="22" s="1"/>
  <c r="AO39" i="22" s="1"/>
  <c r="AP39" i="22" s="1"/>
  <c r="AQ39" i="22" s="1"/>
  <c r="AR39" i="22" s="1"/>
  <c r="AS39" i="22" s="1"/>
  <c r="AT39" i="22" s="1"/>
  <c r="AU39" i="22" s="1"/>
  <c r="AV39" i="22" s="1"/>
  <c r="AW39" i="22" s="1"/>
  <c r="D27" i="22"/>
  <c r="D14" i="22"/>
  <c r="H37" i="6"/>
  <c r="I36" i="6"/>
  <c r="I38" i="6" s="1"/>
  <c r="H36" i="6"/>
  <c r="D36" i="6"/>
  <c r="C36" i="6"/>
  <c r="J35" i="6"/>
  <c r="K35" i="6" s="1"/>
  <c r="I35" i="6"/>
  <c r="H35" i="6"/>
  <c r="D35" i="6"/>
  <c r="C35" i="6"/>
  <c r="N32" i="6"/>
  <c r="M32" i="6"/>
  <c r="L32" i="6"/>
  <c r="H32" i="6"/>
  <c r="M33" i="6" s="1"/>
  <c r="I31" i="6"/>
  <c r="J31" i="6" s="1"/>
  <c r="J30" i="6"/>
  <c r="J36" i="6" s="1"/>
  <c r="K36" i="6" s="1"/>
  <c r="I30" i="6"/>
  <c r="I32" i="6" s="1"/>
  <c r="D30" i="6"/>
  <c r="C30" i="6"/>
  <c r="B30" i="6"/>
  <c r="B36" i="6" s="1"/>
  <c r="E29" i="6"/>
  <c r="D29" i="6"/>
  <c r="J29" i="6" s="1"/>
  <c r="K29" i="6" s="1"/>
  <c r="C29" i="6"/>
  <c r="B29" i="6"/>
  <c r="B35" i="6" s="1"/>
  <c r="J23" i="6"/>
  <c r="G23" i="6"/>
  <c r="D23" i="6"/>
  <c r="J22" i="6"/>
  <c r="L22" i="6" s="1"/>
  <c r="G22" i="6"/>
  <c r="D22" i="6"/>
  <c r="J21" i="6"/>
  <c r="L21" i="6" s="1"/>
  <c r="G21" i="6"/>
  <c r="K21" i="6" s="1"/>
  <c r="D21" i="6"/>
  <c r="J20" i="6"/>
  <c r="L20" i="6" s="1"/>
  <c r="G20" i="6"/>
  <c r="K20" i="6" s="1"/>
  <c r="D20" i="6"/>
  <c r="J19" i="6"/>
  <c r="G19" i="6"/>
  <c r="D19" i="6"/>
  <c r="L19" i="6" s="1"/>
  <c r="J18" i="6"/>
  <c r="G18" i="6"/>
  <c r="D18" i="6"/>
  <c r="J11" i="6"/>
  <c r="L11" i="6" s="1"/>
  <c r="G11" i="6"/>
  <c r="D11" i="6"/>
  <c r="K10" i="6"/>
  <c r="J10" i="6"/>
  <c r="L10" i="6" s="1"/>
  <c r="G10" i="6"/>
  <c r="D10" i="6"/>
  <c r="J9" i="6"/>
  <c r="L9" i="6" s="1"/>
  <c r="G9" i="6"/>
  <c r="D9" i="6"/>
  <c r="J8" i="6"/>
  <c r="L8" i="6" s="1"/>
  <c r="G8" i="6"/>
  <c r="K8" i="6" s="1"/>
  <c r="D8" i="6"/>
  <c r="J7" i="6"/>
  <c r="G7" i="6"/>
  <c r="K7" i="6" s="1"/>
  <c r="D7" i="6"/>
  <c r="J6" i="6"/>
  <c r="G6" i="6"/>
  <c r="L6" i="6" s="1"/>
  <c r="D6" i="6"/>
  <c r="C128" i="18"/>
  <c r="C124" i="18"/>
  <c r="B121" i="18"/>
  <c r="B122" i="18" s="1"/>
  <c r="B123" i="18" s="1"/>
  <c r="B124" i="18" s="1"/>
  <c r="B125" i="18" s="1"/>
  <c r="D120" i="18"/>
  <c r="E120" i="18" s="1"/>
  <c r="F120" i="18" s="1"/>
  <c r="G120" i="18" s="1"/>
  <c r="H120" i="18" s="1"/>
  <c r="I120" i="18" s="1"/>
  <c r="J120" i="18" s="1"/>
  <c r="K120" i="18" s="1"/>
  <c r="L120" i="18" s="1"/>
  <c r="M120" i="18" s="1"/>
  <c r="N120" i="18" s="1"/>
  <c r="O120" i="18" s="1"/>
  <c r="P120" i="18" s="1"/>
  <c r="Q120" i="18" s="1"/>
  <c r="R120" i="18" s="1"/>
  <c r="S120" i="18" s="1"/>
  <c r="T120" i="18" s="1"/>
  <c r="U120" i="18" s="1"/>
  <c r="V120" i="18" s="1"/>
  <c r="W120" i="18" s="1"/>
  <c r="X120" i="18" s="1"/>
  <c r="Y120" i="18" s="1"/>
  <c r="Z120" i="18" s="1"/>
  <c r="AA120" i="18" s="1"/>
  <c r="AB120" i="18" s="1"/>
  <c r="AC120" i="18" s="1"/>
  <c r="AD120" i="18" s="1"/>
  <c r="AE120" i="18" s="1"/>
  <c r="AF120" i="18" s="1"/>
  <c r="AG120" i="18" s="1"/>
  <c r="AH120" i="18" s="1"/>
  <c r="F119" i="18"/>
  <c r="G119" i="18" s="1"/>
  <c r="H119" i="18" s="1"/>
  <c r="I119" i="18" s="1"/>
  <c r="J119" i="18" s="1"/>
  <c r="K119" i="18" s="1"/>
  <c r="L119" i="18" s="1"/>
  <c r="M119" i="18" s="1"/>
  <c r="N119" i="18" s="1"/>
  <c r="O119" i="18" s="1"/>
  <c r="P119" i="18" s="1"/>
  <c r="Q119" i="18" s="1"/>
  <c r="R119" i="18" s="1"/>
  <c r="S119" i="18" s="1"/>
  <c r="T119" i="18" s="1"/>
  <c r="U119" i="18" s="1"/>
  <c r="V119" i="18" s="1"/>
  <c r="W119" i="18" s="1"/>
  <c r="X119" i="18" s="1"/>
  <c r="Y119" i="18" s="1"/>
  <c r="Z119" i="18" s="1"/>
  <c r="AA119" i="18" s="1"/>
  <c r="AB119" i="18" s="1"/>
  <c r="AC119" i="18" s="1"/>
  <c r="AD119" i="18" s="1"/>
  <c r="AE119" i="18" s="1"/>
  <c r="AF119" i="18" s="1"/>
  <c r="AG119" i="18" s="1"/>
  <c r="AH119" i="18" s="1"/>
  <c r="D116" i="18"/>
  <c r="F115" i="18"/>
  <c r="G115" i="18" s="1"/>
  <c r="H115" i="18" s="1"/>
  <c r="I115" i="18" s="1"/>
  <c r="J115" i="18" s="1"/>
  <c r="K115" i="18" s="1"/>
  <c r="L115" i="18" s="1"/>
  <c r="M115" i="18" s="1"/>
  <c r="N115" i="18" s="1"/>
  <c r="O115" i="18" s="1"/>
  <c r="P115" i="18" s="1"/>
  <c r="Q115" i="18" s="1"/>
  <c r="R115" i="18" s="1"/>
  <c r="S115" i="18" s="1"/>
  <c r="T115" i="18" s="1"/>
  <c r="U115" i="18" s="1"/>
  <c r="V115" i="18" s="1"/>
  <c r="W115" i="18" s="1"/>
  <c r="X115" i="18" s="1"/>
  <c r="Y115" i="18" s="1"/>
  <c r="Z115" i="18" s="1"/>
  <c r="AA115" i="18" s="1"/>
  <c r="AB115" i="18" s="1"/>
  <c r="AC115" i="18" s="1"/>
  <c r="AD115" i="18" s="1"/>
  <c r="AE115" i="18" s="1"/>
  <c r="AF115" i="18" s="1"/>
  <c r="AG115" i="18" s="1"/>
  <c r="AH115" i="18" s="1"/>
  <c r="B106" i="18"/>
  <c r="B107" i="18" s="1"/>
  <c r="B108" i="18" s="1"/>
  <c r="B109" i="18" s="1"/>
  <c r="B110" i="18" s="1"/>
  <c r="D104" i="18"/>
  <c r="E104" i="18" s="1"/>
  <c r="F104" i="18" s="1"/>
  <c r="G104" i="18" s="1"/>
  <c r="H104" i="18" s="1"/>
  <c r="I104" i="18" s="1"/>
  <c r="J104" i="18" s="1"/>
  <c r="K104" i="18" s="1"/>
  <c r="L104" i="18" s="1"/>
  <c r="M104" i="18" s="1"/>
  <c r="N104" i="18" s="1"/>
  <c r="O104" i="18" s="1"/>
  <c r="P104" i="18" s="1"/>
  <c r="Q104" i="18" s="1"/>
  <c r="R104" i="18" s="1"/>
  <c r="S104" i="18" s="1"/>
  <c r="T104" i="18" s="1"/>
  <c r="U104" i="18" s="1"/>
  <c r="V104" i="18" s="1"/>
  <c r="W104" i="18" s="1"/>
  <c r="X104" i="18" s="1"/>
  <c r="Y104" i="18" s="1"/>
  <c r="Z104" i="18" s="1"/>
  <c r="AA104" i="18" s="1"/>
  <c r="AB104" i="18" s="1"/>
  <c r="AC104" i="18" s="1"/>
  <c r="AD104" i="18" s="1"/>
  <c r="AE104" i="18" s="1"/>
  <c r="AF104" i="18" s="1"/>
  <c r="AG104" i="18" s="1"/>
  <c r="AH104" i="18" s="1"/>
  <c r="F103" i="18"/>
  <c r="G103" i="18" s="1"/>
  <c r="H103" i="18" s="1"/>
  <c r="I103" i="18" s="1"/>
  <c r="J103" i="18" s="1"/>
  <c r="K103" i="18" s="1"/>
  <c r="L103" i="18" s="1"/>
  <c r="M103" i="18" s="1"/>
  <c r="N103" i="18" s="1"/>
  <c r="O103" i="18" s="1"/>
  <c r="P103" i="18" s="1"/>
  <c r="Q103" i="18" s="1"/>
  <c r="R103" i="18" s="1"/>
  <c r="S103" i="18" s="1"/>
  <c r="T103" i="18" s="1"/>
  <c r="U103" i="18" s="1"/>
  <c r="V103" i="18" s="1"/>
  <c r="W103" i="18" s="1"/>
  <c r="X103" i="18" s="1"/>
  <c r="Y103" i="18" s="1"/>
  <c r="Z103" i="18" s="1"/>
  <c r="AA103" i="18" s="1"/>
  <c r="AB103" i="18" s="1"/>
  <c r="AC103" i="18" s="1"/>
  <c r="AD103" i="18" s="1"/>
  <c r="AE103" i="18" s="1"/>
  <c r="AF103" i="18" s="1"/>
  <c r="AG103" i="18" s="1"/>
  <c r="AH103" i="18" s="1"/>
  <c r="D99" i="18"/>
  <c r="E99" i="18" s="1"/>
  <c r="F99" i="18" s="1"/>
  <c r="G99" i="18" s="1"/>
  <c r="H99" i="18" s="1"/>
  <c r="I99" i="18" s="1"/>
  <c r="J99" i="18" s="1"/>
  <c r="K99" i="18" s="1"/>
  <c r="L99" i="18" s="1"/>
  <c r="M99" i="18" s="1"/>
  <c r="N99" i="18" s="1"/>
  <c r="O99" i="18" s="1"/>
  <c r="P99" i="18" s="1"/>
  <c r="Q99" i="18" s="1"/>
  <c r="R99" i="18" s="1"/>
  <c r="S99" i="18" s="1"/>
  <c r="T99" i="18" s="1"/>
  <c r="U99" i="18" s="1"/>
  <c r="V99" i="18" s="1"/>
  <c r="W99" i="18" s="1"/>
  <c r="X99" i="18" s="1"/>
  <c r="Y99" i="18" s="1"/>
  <c r="Z99" i="18" s="1"/>
  <c r="AA99" i="18" s="1"/>
  <c r="AB99" i="18" s="1"/>
  <c r="AC99" i="18" s="1"/>
  <c r="AD99" i="18" s="1"/>
  <c r="AE99" i="18" s="1"/>
  <c r="AF99" i="18" s="1"/>
  <c r="AG99" i="18" s="1"/>
  <c r="AH99" i="18" s="1"/>
  <c r="F98" i="18"/>
  <c r="G98" i="18" s="1"/>
  <c r="H98" i="18" s="1"/>
  <c r="I98" i="18" s="1"/>
  <c r="J98" i="18" s="1"/>
  <c r="K98" i="18" s="1"/>
  <c r="L98" i="18" s="1"/>
  <c r="M98" i="18" s="1"/>
  <c r="N98" i="18" s="1"/>
  <c r="O98" i="18" s="1"/>
  <c r="P98" i="18" s="1"/>
  <c r="Q98" i="18" s="1"/>
  <c r="R98" i="18" s="1"/>
  <c r="S98" i="18" s="1"/>
  <c r="T98" i="18" s="1"/>
  <c r="U98" i="18" s="1"/>
  <c r="V98" i="18" s="1"/>
  <c r="W98" i="18" s="1"/>
  <c r="X98" i="18" s="1"/>
  <c r="Y98" i="18" s="1"/>
  <c r="Z98" i="18" s="1"/>
  <c r="AA98" i="18" s="1"/>
  <c r="AB98" i="18" s="1"/>
  <c r="AC98" i="18" s="1"/>
  <c r="AD98" i="18" s="1"/>
  <c r="AE98" i="18" s="1"/>
  <c r="AF98" i="18" s="1"/>
  <c r="AG98" i="18" s="1"/>
  <c r="AH98" i="18" s="1"/>
  <c r="G92" i="18"/>
  <c r="J87" i="18"/>
  <c r="J92" i="18" s="1"/>
  <c r="G86" i="18"/>
  <c r="J83" i="18"/>
  <c r="K83" i="18" s="1"/>
  <c r="L83" i="18" s="1"/>
  <c r="M83" i="18" s="1"/>
  <c r="N83" i="18" s="1"/>
  <c r="G82" i="18"/>
  <c r="G81" i="18"/>
  <c r="D79" i="18"/>
  <c r="E79" i="18" s="1"/>
  <c r="F79" i="18" s="1"/>
  <c r="G79" i="18" s="1"/>
  <c r="H79" i="18" s="1"/>
  <c r="I79" i="18" s="1"/>
  <c r="J79" i="18" s="1"/>
  <c r="K79" i="18" s="1"/>
  <c r="L79" i="18" s="1"/>
  <c r="M79" i="18" s="1"/>
  <c r="N79" i="18" s="1"/>
  <c r="O79" i="18" s="1"/>
  <c r="P79" i="18" s="1"/>
  <c r="Q79" i="18" s="1"/>
  <c r="R79" i="18" s="1"/>
  <c r="S79" i="18" s="1"/>
  <c r="T79" i="18" s="1"/>
  <c r="U79" i="18" s="1"/>
  <c r="V79" i="18" s="1"/>
  <c r="W79" i="18" s="1"/>
  <c r="X79" i="18" s="1"/>
  <c r="Y79" i="18" s="1"/>
  <c r="Z79" i="18" s="1"/>
  <c r="AA79" i="18" s="1"/>
  <c r="AB79" i="18" s="1"/>
  <c r="AC79" i="18" s="1"/>
  <c r="AD79" i="18" s="1"/>
  <c r="AE79" i="18" s="1"/>
  <c r="AF79" i="18" s="1"/>
  <c r="AG79" i="18" s="1"/>
  <c r="AH79" i="18" s="1"/>
  <c r="F78" i="18"/>
  <c r="G78" i="18" s="1"/>
  <c r="H78" i="18" s="1"/>
  <c r="I78" i="18" s="1"/>
  <c r="J78" i="18" s="1"/>
  <c r="K78" i="18" s="1"/>
  <c r="L78" i="18" s="1"/>
  <c r="M78" i="18" s="1"/>
  <c r="N78" i="18" s="1"/>
  <c r="O78" i="18" s="1"/>
  <c r="P78" i="18" s="1"/>
  <c r="Q78" i="18" s="1"/>
  <c r="R78" i="18" s="1"/>
  <c r="S78" i="18" s="1"/>
  <c r="T78" i="18" s="1"/>
  <c r="U78" i="18" s="1"/>
  <c r="V78" i="18" s="1"/>
  <c r="W78" i="18" s="1"/>
  <c r="X78" i="18" s="1"/>
  <c r="Y78" i="18" s="1"/>
  <c r="Z78" i="18" s="1"/>
  <c r="AA78" i="18" s="1"/>
  <c r="AB78" i="18" s="1"/>
  <c r="AC78" i="18" s="1"/>
  <c r="AD78" i="18" s="1"/>
  <c r="AE78" i="18" s="1"/>
  <c r="AF78" i="18" s="1"/>
  <c r="AG78" i="18" s="1"/>
  <c r="AH78" i="18" s="1"/>
  <c r="D70" i="18"/>
  <c r="E70" i="18" s="1"/>
  <c r="F70" i="18" s="1"/>
  <c r="G70" i="18" s="1"/>
  <c r="H70" i="18" s="1"/>
  <c r="I70" i="18" s="1"/>
  <c r="J70" i="18" s="1"/>
  <c r="K70" i="18" s="1"/>
  <c r="L70" i="18" s="1"/>
  <c r="M70" i="18" s="1"/>
  <c r="N70" i="18" s="1"/>
  <c r="O70" i="18" s="1"/>
  <c r="P70" i="18" s="1"/>
  <c r="Q70" i="18" s="1"/>
  <c r="R70" i="18" s="1"/>
  <c r="S70" i="18" s="1"/>
  <c r="T70" i="18" s="1"/>
  <c r="U70" i="18" s="1"/>
  <c r="V70" i="18" s="1"/>
  <c r="W70" i="18" s="1"/>
  <c r="X70" i="18" s="1"/>
  <c r="Y70" i="18" s="1"/>
  <c r="Z70" i="18" s="1"/>
  <c r="AA70" i="18" s="1"/>
  <c r="AB70" i="18" s="1"/>
  <c r="AC70" i="18" s="1"/>
  <c r="AD70" i="18" s="1"/>
  <c r="AE70" i="18" s="1"/>
  <c r="AF70" i="18" s="1"/>
  <c r="AG70" i="18" s="1"/>
  <c r="AH70" i="18" s="1"/>
  <c r="F69" i="18"/>
  <c r="G69" i="18" s="1"/>
  <c r="H69" i="18" s="1"/>
  <c r="I69" i="18" s="1"/>
  <c r="J69" i="18" s="1"/>
  <c r="K69" i="18" s="1"/>
  <c r="L69" i="18" s="1"/>
  <c r="M69" i="18" s="1"/>
  <c r="N69" i="18" s="1"/>
  <c r="O69" i="18" s="1"/>
  <c r="P69" i="18" s="1"/>
  <c r="Q69" i="18" s="1"/>
  <c r="R69" i="18" s="1"/>
  <c r="S69" i="18" s="1"/>
  <c r="T69" i="18" s="1"/>
  <c r="U69" i="18" s="1"/>
  <c r="V69" i="18" s="1"/>
  <c r="W69" i="18" s="1"/>
  <c r="X69" i="18" s="1"/>
  <c r="Y69" i="18" s="1"/>
  <c r="Z69" i="18" s="1"/>
  <c r="AA69" i="18" s="1"/>
  <c r="AB69" i="18" s="1"/>
  <c r="AC69" i="18" s="1"/>
  <c r="AD69" i="18" s="1"/>
  <c r="AE69" i="18" s="1"/>
  <c r="AF69" i="18" s="1"/>
  <c r="AG69" i="18" s="1"/>
  <c r="AH69" i="18" s="1"/>
  <c r="G66" i="18"/>
  <c r="C63" i="18"/>
  <c r="D63" i="18" s="1"/>
  <c r="C62" i="18"/>
  <c r="C61" i="18"/>
  <c r="C65" i="18" s="1"/>
  <c r="D59" i="18"/>
  <c r="E59" i="18" s="1"/>
  <c r="F59" i="18" s="1"/>
  <c r="G59" i="18" s="1"/>
  <c r="C58" i="18"/>
  <c r="D58" i="18" s="1"/>
  <c r="D82" i="18" s="1"/>
  <c r="C57" i="18"/>
  <c r="C81" i="18" s="1"/>
  <c r="D55" i="18"/>
  <c r="E55" i="18" s="1"/>
  <c r="F55" i="18" s="1"/>
  <c r="G55" i="18" s="1"/>
  <c r="H55" i="18" s="1"/>
  <c r="I55" i="18" s="1"/>
  <c r="J55" i="18" s="1"/>
  <c r="K55" i="18" s="1"/>
  <c r="L55" i="18" s="1"/>
  <c r="M55" i="18" s="1"/>
  <c r="N55" i="18" s="1"/>
  <c r="O55" i="18" s="1"/>
  <c r="P55" i="18" s="1"/>
  <c r="Q55" i="18" s="1"/>
  <c r="R55" i="18" s="1"/>
  <c r="S55" i="18" s="1"/>
  <c r="T55" i="18" s="1"/>
  <c r="U55" i="18" s="1"/>
  <c r="V55" i="18" s="1"/>
  <c r="W55" i="18" s="1"/>
  <c r="X55" i="18" s="1"/>
  <c r="Y55" i="18" s="1"/>
  <c r="Z55" i="18" s="1"/>
  <c r="AA55" i="18" s="1"/>
  <c r="AB55" i="18" s="1"/>
  <c r="AC55" i="18" s="1"/>
  <c r="AD55" i="18" s="1"/>
  <c r="AE55" i="18" s="1"/>
  <c r="AF55" i="18" s="1"/>
  <c r="AG55" i="18" s="1"/>
  <c r="AH55" i="18" s="1"/>
  <c r="F54" i="18"/>
  <c r="G54" i="18" s="1"/>
  <c r="H54" i="18" s="1"/>
  <c r="I54" i="18" s="1"/>
  <c r="J54" i="18" s="1"/>
  <c r="K54" i="18" s="1"/>
  <c r="L54" i="18" s="1"/>
  <c r="M54" i="18" s="1"/>
  <c r="N54" i="18" s="1"/>
  <c r="O54" i="18" s="1"/>
  <c r="P54" i="18" s="1"/>
  <c r="Q54" i="18" s="1"/>
  <c r="R54" i="18" s="1"/>
  <c r="S54" i="18" s="1"/>
  <c r="T54" i="18" s="1"/>
  <c r="U54" i="18" s="1"/>
  <c r="V54" i="18" s="1"/>
  <c r="W54" i="18" s="1"/>
  <c r="X54" i="18" s="1"/>
  <c r="Y54" i="18" s="1"/>
  <c r="Z54" i="18" s="1"/>
  <c r="AA54" i="18" s="1"/>
  <c r="AB54" i="18" s="1"/>
  <c r="AC54" i="18" s="1"/>
  <c r="AD54" i="18" s="1"/>
  <c r="AE54" i="18" s="1"/>
  <c r="AF54" i="18" s="1"/>
  <c r="AG54" i="18" s="1"/>
  <c r="AH54" i="18" s="1"/>
  <c r="D45" i="18"/>
  <c r="E45" i="18" s="1"/>
  <c r="F45" i="18" s="1"/>
  <c r="G45" i="18" s="1"/>
  <c r="H45" i="18" s="1"/>
  <c r="I45" i="18" s="1"/>
  <c r="J45" i="18" s="1"/>
  <c r="K45" i="18" s="1"/>
  <c r="L45" i="18" s="1"/>
  <c r="M45" i="18" s="1"/>
  <c r="N45" i="18" s="1"/>
  <c r="O45" i="18" s="1"/>
  <c r="P45" i="18" s="1"/>
  <c r="Q45" i="18" s="1"/>
  <c r="R45" i="18" s="1"/>
  <c r="S45" i="18" s="1"/>
  <c r="T45" i="18" s="1"/>
  <c r="U45" i="18" s="1"/>
  <c r="V45" i="18" s="1"/>
  <c r="W45" i="18" s="1"/>
  <c r="X45" i="18" s="1"/>
  <c r="Y45" i="18" s="1"/>
  <c r="Z45" i="18" s="1"/>
  <c r="AA45" i="18" s="1"/>
  <c r="AB45" i="18" s="1"/>
  <c r="AC45" i="18" s="1"/>
  <c r="AD45" i="18" s="1"/>
  <c r="AE45" i="18" s="1"/>
  <c r="AF45" i="18" s="1"/>
  <c r="AG45" i="18" s="1"/>
  <c r="AH45" i="18" s="1"/>
  <c r="F44" i="18"/>
  <c r="G44" i="18" s="1"/>
  <c r="H44" i="18" s="1"/>
  <c r="I44" i="18" s="1"/>
  <c r="J44" i="18" s="1"/>
  <c r="K44" i="18" s="1"/>
  <c r="L44" i="18" s="1"/>
  <c r="M44" i="18" s="1"/>
  <c r="N44" i="18" s="1"/>
  <c r="O44" i="18" s="1"/>
  <c r="P44" i="18" s="1"/>
  <c r="Q44" i="18" s="1"/>
  <c r="R44" i="18" s="1"/>
  <c r="S44" i="18" s="1"/>
  <c r="T44" i="18" s="1"/>
  <c r="U44" i="18" s="1"/>
  <c r="V44" i="18" s="1"/>
  <c r="W44" i="18" s="1"/>
  <c r="X44" i="18" s="1"/>
  <c r="Y44" i="18" s="1"/>
  <c r="Z44" i="18" s="1"/>
  <c r="AA44" i="18" s="1"/>
  <c r="AB44" i="18" s="1"/>
  <c r="AC44" i="18" s="1"/>
  <c r="AD44" i="18" s="1"/>
  <c r="AE44" i="18" s="1"/>
  <c r="AF44" i="18" s="1"/>
  <c r="AG44" i="18" s="1"/>
  <c r="AH44" i="18" s="1"/>
  <c r="C38" i="18"/>
  <c r="C37" i="18"/>
  <c r="D37" i="18" s="1"/>
  <c r="C34" i="18"/>
  <c r="D34" i="18" s="1"/>
  <c r="E34" i="18" s="1"/>
  <c r="F34" i="18" s="1"/>
  <c r="G34" i="18" s="1"/>
  <c r="H34" i="18" s="1"/>
  <c r="C33" i="18"/>
  <c r="D33" i="18" s="1"/>
  <c r="E33" i="18" s="1"/>
  <c r="F33" i="18" s="1"/>
  <c r="G33" i="18" s="1"/>
  <c r="C32" i="18"/>
  <c r="D30" i="18"/>
  <c r="E30" i="18" s="1"/>
  <c r="F30" i="18" s="1"/>
  <c r="G30" i="18" s="1"/>
  <c r="H30" i="18" s="1"/>
  <c r="I30" i="18" s="1"/>
  <c r="J30" i="18" s="1"/>
  <c r="K30" i="18" s="1"/>
  <c r="L30" i="18" s="1"/>
  <c r="M30" i="18" s="1"/>
  <c r="N30" i="18" s="1"/>
  <c r="O30" i="18" s="1"/>
  <c r="P30" i="18" s="1"/>
  <c r="Q30" i="18" s="1"/>
  <c r="R30" i="18" s="1"/>
  <c r="S30" i="18" s="1"/>
  <c r="T30" i="18" s="1"/>
  <c r="U30" i="18" s="1"/>
  <c r="V30" i="18" s="1"/>
  <c r="W30" i="18" s="1"/>
  <c r="X30" i="18" s="1"/>
  <c r="Y30" i="18" s="1"/>
  <c r="Z30" i="18" s="1"/>
  <c r="AA30" i="18" s="1"/>
  <c r="AB30" i="18" s="1"/>
  <c r="AC30" i="18" s="1"/>
  <c r="AD30" i="18" s="1"/>
  <c r="AE30" i="18" s="1"/>
  <c r="AF30" i="18" s="1"/>
  <c r="AG30" i="18" s="1"/>
  <c r="AH30" i="18" s="1"/>
  <c r="F29" i="18"/>
  <c r="G29" i="18" s="1"/>
  <c r="H29" i="18" s="1"/>
  <c r="I29" i="18" s="1"/>
  <c r="J29" i="18" s="1"/>
  <c r="K29" i="18" s="1"/>
  <c r="L29" i="18" s="1"/>
  <c r="M29" i="18" s="1"/>
  <c r="N29" i="18" s="1"/>
  <c r="O29" i="18" s="1"/>
  <c r="P29" i="18" s="1"/>
  <c r="Q29" i="18" s="1"/>
  <c r="R29" i="18" s="1"/>
  <c r="S29" i="18" s="1"/>
  <c r="T29" i="18" s="1"/>
  <c r="U29" i="18" s="1"/>
  <c r="V29" i="18" s="1"/>
  <c r="W29" i="18" s="1"/>
  <c r="X29" i="18" s="1"/>
  <c r="Y29" i="18" s="1"/>
  <c r="Z29" i="18" s="1"/>
  <c r="AA29" i="18" s="1"/>
  <c r="AB29" i="18" s="1"/>
  <c r="AC29" i="18" s="1"/>
  <c r="AD29" i="18" s="1"/>
  <c r="AE29" i="18" s="1"/>
  <c r="AF29" i="18" s="1"/>
  <c r="AG29" i="18" s="1"/>
  <c r="AH29" i="18" s="1"/>
  <c r="C21" i="18"/>
  <c r="D21" i="18" s="1"/>
  <c r="E21" i="18" s="1"/>
  <c r="F21" i="18" s="1"/>
  <c r="C20" i="18"/>
  <c r="D20" i="18" s="1"/>
  <c r="E20" i="18" s="1"/>
  <c r="C19" i="18"/>
  <c r="C36" i="18" s="1"/>
  <c r="D36" i="18" s="1"/>
  <c r="C17" i="18"/>
  <c r="D17" i="18" s="1"/>
  <c r="E17" i="18" s="1"/>
  <c r="F17" i="18" s="1"/>
  <c r="G17" i="18" s="1"/>
  <c r="H17" i="18" s="1"/>
  <c r="C16" i="18"/>
  <c r="D16" i="18" s="1"/>
  <c r="E16" i="18" s="1"/>
  <c r="F16" i="18" s="1"/>
  <c r="G16" i="18" s="1"/>
  <c r="H16" i="18" s="1"/>
  <c r="D15" i="18"/>
  <c r="E15" i="18" s="1"/>
  <c r="D13" i="18"/>
  <c r="E13" i="18" s="1"/>
  <c r="F13" i="18" s="1"/>
  <c r="G13" i="18" s="1"/>
  <c r="H13" i="18" s="1"/>
  <c r="I13" i="18" s="1"/>
  <c r="J13" i="18" s="1"/>
  <c r="K13" i="18" s="1"/>
  <c r="L13" i="18" s="1"/>
  <c r="M13" i="18" s="1"/>
  <c r="N13" i="18" s="1"/>
  <c r="O13" i="18" s="1"/>
  <c r="P13" i="18" s="1"/>
  <c r="Q13" i="18" s="1"/>
  <c r="R13" i="18" s="1"/>
  <c r="S13" i="18" s="1"/>
  <c r="T13" i="18" s="1"/>
  <c r="U13" i="18" s="1"/>
  <c r="V13" i="18" s="1"/>
  <c r="W13" i="18" s="1"/>
  <c r="X13" i="18" s="1"/>
  <c r="Y13" i="18" s="1"/>
  <c r="Z13" i="18" s="1"/>
  <c r="AA13" i="18" s="1"/>
  <c r="AB13" i="18" s="1"/>
  <c r="AC13" i="18" s="1"/>
  <c r="AD13" i="18" s="1"/>
  <c r="AE13" i="18" s="1"/>
  <c r="AF13" i="18" s="1"/>
  <c r="AG13" i="18" s="1"/>
  <c r="AH13" i="18" s="1"/>
  <c r="F12" i="18"/>
  <c r="G12" i="18" s="1"/>
  <c r="H12" i="18" s="1"/>
  <c r="I12" i="18" s="1"/>
  <c r="J12" i="18" s="1"/>
  <c r="K12" i="18" s="1"/>
  <c r="L12" i="18" s="1"/>
  <c r="M12" i="18" s="1"/>
  <c r="N12" i="18" s="1"/>
  <c r="O12" i="18" s="1"/>
  <c r="P12" i="18" s="1"/>
  <c r="Q12" i="18" s="1"/>
  <c r="R12" i="18" s="1"/>
  <c r="S12" i="18" s="1"/>
  <c r="T12" i="18" s="1"/>
  <c r="U12" i="18" s="1"/>
  <c r="V12" i="18" s="1"/>
  <c r="W12" i="18" s="1"/>
  <c r="X12" i="18" s="1"/>
  <c r="Y12" i="18" s="1"/>
  <c r="Z12" i="18" s="1"/>
  <c r="AA12" i="18" s="1"/>
  <c r="AB12" i="18" s="1"/>
  <c r="AC12" i="18" s="1"/>
  <c r="AD12" i="18" s="1"/>
  <c r="AE12" i="18" s="1"/>
  <c r="AF12" i="18" s="1"/>
  <c r="AG12" i="18" s="1"/>
  <c r="AH12" i="18" s="1"/>
  <c r="D7" i="18"/>
  <c r="E7" i="18" s="1"/>
  <c r="F7" i="18" s="1"/>
  <c r="G7" i="18" s="1"/>
  <c r="H7" i="18" s="1"/>
  <c r="I7" i="18" s="1"/>
  <c r="J7" i="18" s="1"/>
  <c r="K7" i="18" s="1"/>
  <c r="L7" i="18" s="1"/>
  <c r="M7" i="18" s="1"/>
  <c r="N7" i="18" s="1"/>
  <c r="O7" i="18" s="1"/>
  <c r="P7" i="18" s="1"/>
  <c r="Q7" i="18" s="1"/>
  <c r="R7" i="18" s="1"/>
  <c r="S7" i="18" s="1"/>
  <c r="T7" i="18" s="1"/>
  <c r="U7" i="18" s="1"/>
  <c r="V7" i="18" s="1"/>
  <c r="W7" i="18" s="1"/>
  <c r="X7" i="18" s="1"/>
  <c r="Y7" i="18" s="1"/>
  <c r="Z7" i="18" s="1"/>
  <c r="AA7" i="18" s="1"/>
  <c r="AB7" i="18" s="1"/>
  <c r="AC7" i="18" s="1"/>
  <c r="AD7" i="18" s="1"/>
  <c r="AE7" i="18" s="1"/>
  <c r="AF7" i="18" s="1"/>
  <c r="AG7" i="18" s="1"/>
  <c r="AH7" i="18" s="1"/>
  <c r="F6" i="18"/>
  <c r="G6" i="18" s="1"/>
  <c r="H6" i="18" s="1"/>
  <c r="I6" i="18" s="1"/>
  <c r="J6" i="18" s="1"/>
  <c r="K6" i="18" s="1"/>
  <c r="L6" i="18" s="1"/>
  <c r="M6" i="18" s="1"/>
  <c r="N6" i="18" s="1"/>
  <c r="O6" i="18" s="1"/>
  <c r="P6" i="18" s="1"/>
  <c r="Q6" i="18" s="1"/>
  <c r="R6" i="18" s="1"/>
  <c r="S6" i="18" s="1"/>
  <c r="T6" i="18" s="1"/>
  <c r="U6" i="18" s="1"/>
  <c r="V6" i="18" s="1"/>
  <c r="W6" i="18" s="1"/>
  <c r="X6" i="18" s="1"/>
  <c r="Y6" i="18" s="1"/>
  <c r="Z6" i="18" s="1"/>
  <c r="AA6" i="18" s="1"/>
  <c r="AB6" i="18" s="1"/>
  <c r="AC6" i="18" s="1"/>
  <c r="AD6" i="18" s="1"/>
  <c r="AE6" i="18" s="1"/>
  <c r="AF6" i="18" s="1"/>
  <c r="AG6" i="18" s="1"/>
  <c r="AH6" i="18" s="1"/>
  <c r="C119" i="15"/>
  <c r="B116" i="15"/>
  <c r="B117" i="15" s="1"/>
  <c r="B118" i="15" s="1"/>
  <c r="B119" i="15" s="1"/>
  <c r="B120" i="15" s="1"/>
  <c r="B121" i="15" s="1"/>
  <c r="D115" i="15"/>
  <c r="E115" i="15" s="1"/>
  <c r="F115" i="15" s="1"/>
  <c r="G115" i="15" s="1"/>
  <c r="H115" i="15" s="1"/>
  <c r="I115" i="15" s="1"/>
  <c r="J115" i="15" s="1"/>
  <c r="K115" i="15" s="1"/>
  <c r="L115" i="15" s="1"/>
  <c r="M115" i="15" s="1"/>
  <c r="N115" i="15" s="1"/>
  <c r="O115" i="15" s="1"/>
  <c r="P115" i="15" s="1"/>
  <c r="Q115" i="15" s="1"/>
  <c r="R115" i="15" s="1"/>
  <c r="S115" i="15" s="1"/>
  <c r="T115" i="15" s="1"/>
  <c r="U115" i="15" s="1"/>
  <c r="V115" i="15" s="1"/>
  <c r="W115" i="15" s="1"/>
  <c r="X115" i="15" s="1"/>
  <c r="Y115" i="15" s="1"/>
  <c r="Z115" i="15" s="1"/>
  <c r="AA115" i="15" s="1"/>
  <c r="AB115" i="15" s="1"/>
  <c r="AC115" i="15" s="1"/>
  <c r="AD115" i="15" s="1"/>
  <c r="AE115" i="15" s="1"/>
  <c r="AF115" i="15" s="1"/>
  <c r="AG115" i="15" s="1"/>
  <c r="AH115" i="15" s="1"/>
  <c r="F114" i="15"/>
  <c r="G114" i="15" s="1"/>
  <c r="H114" i="15" s="1"/>
  <c r="I114" i="15" s="1"/>
  <c r="J114" i="15" s="1"/>
  <c r="K114" i="15" s="1"/>
  <c r="L114" i="15" s="1"/>
  <c r="M114" i="15" s="1"/>
  <c r="N114" i="15" s="1"/>
  <c r="O114" i="15" s="1"/>
  <c r="P114" i="15" s="1"/>
  <c r="Q114" i="15" s="1"/>
  <c r="R114" i="15" s="1"/>
  <c r="S114" i="15" s="1"/>
  <c r="T114" i="15" s="1"/>
  <c r="U114" i="15" s="1"/>
  <c r="V114" i="15" s="1"/>
  <c r="W114" i="15" s="1"/>
  <c r="X114" i="15" s="1"/>
  <c r="Y114" i="15" s="1"/>
  <c r="Z114" i="15" s="1"/>
  <c r="AA114" i="15" s="1"/>
  <c r="AB114" i="15" s="1"/>
  <c r="AC114" i="15" s="1"/>
  <c r="AD114" i="15" s="1"/>
  <c r="AE114" i="15" s="1"/>
  <c r="AF114" i="15" s="1"/>
  <c r="AG114" i="15" s="1"/>
  <c r="AH114" i="15" s="1"/>
  <c r="D111" i="15"/>
  <c r="E111" i="15" s="1"/>
  <c r="F111" i="15" s="1"/>
  <c r="G111" i="15" s="1"/>
  <c r="H111" i="15" s="1"/>
  <c r="I111" i="15" s="1"/>
  <c r="J111" i="15" s="1"/>
  <c r="K111" i="15" s="1"/>
  <c r="L111" i="15" s="1"/>
  <c r="M111" i="15" s="1"/>
  <c r="N111" i="15" s="1"/>
  <c r="O111" i="15" s="1"/>
  <c r="P111" i="15" s="1"/>
  <c r="Q111" i="15" s="1"/>
  <c r="R111" i="15" s="1"/>
  <c r="S111" i="15" s="1"/>
  <c r="T111" i="15" s="1"/>
  <c r="U111" i="15" s="1"/>
  <c r="V111" i="15" s="1"/>
  <c r="W111" i="15" s="1"/>
  <c r="X111" i="15" s="1"/>
  <c r="Y111" i="15" s="1"/>
  <c r="Z111" i="15" s="1"/>
  <c r="AA111" i="15" s="1"/>
  <c r="AB111" i="15" s="1"/>
  <c r="AC111" i="15" s="1"/>
  <c r="AD111" i="15" s="1"/>
  <c r="AE111" i="15" s="1"/>
  <c r="AF111" i="15" s="1"/>
  <c r="AG111" i="15" s="1"/>
  <c r="AH111" i="15" s="1"/>
  <c r="F110" i="15"/>
  <c r="G110" i="15" s="1"/>
  <c r="H110" i="15" s="1"/>
  <c r="I110" i="15" s="1"/>
  <c r="J110" i="15" s="1"/>
  <c r="K110" i="15" s="1"/>
  <c r="L110" i="15" s="1"/>
  <c r="M110" i="15" s="1"/>
  <c r="N110" i="15" s="1"/>
  <c r="O110" i="15" s="1"/>
  <c r="P110" i="15" s="1"/>
  <c r="Q110" i="15" s="1"/>
  <c r="R110" i="15" s="1"/>
  <c r="S110" i="15" s="1"/>
  <c r="T110" i="15" s="1"/>
  <c r="U110" i="15" s="1"/>
  <c r="V110" i="15" s="1"/>
  <c r="W110" i="15" s="1"/>
  <c r="X110" i="15" s="1"/>
  <c r="Y110" i="15" s="1"/>
  <c r="Z110" i="15" s="1"/>
  <c r="AA110" i="15" s="1"/>
  <c r="AB110" i="15" s="1"/>
  <c r="AC110" i="15" s="1"/>
  <c r="AD110" i="15" s="1"/>
  <c r="AE110" i="15" s="1"/>
  <c r="AF110" i="15" s="1"/>
  <c r="AG110" i="15" s="1"/>
  <c r="AH110" i="15" s="1"/>
  <c r="B101" i="15"/>
  <c r="B102" i="15" s="1"/>
  <c r="B103" i="15" s="1"/>
  <c r="B104" i="15" s="1"/>
  <c r="B105" i="15" s="1"/>
  <c r="D99" i="15"/>
  <c r="E99" i="15" s="1"/>
  <c r="F99" i="15" s="1"/>
  <c r="G99" i="15" s="1"/>
  <c r="H99" i="15" s="1"/>
  <c r="I99" i="15" s="1"/>
  <c r="J99" i="15" s="1"/>
  <c r="K99" i="15" s="1"/>
  <c r="L99" i="15" s="1"/>
  <c r="M99" i="15" s="1"/>
  <c r="N99" i="15" s="1"/>
  <c r="O99" i="15" s="1"/>
  <c r="P99" i="15" s="1"/>
  <c r="Q99" i="15" s="1"/>
  <c r="R99" i="15" s="1"/>
  <c r="S99" i="15" s="1"/>
  <c r="T99" i="15" s="1"/>
  <c r="U99" i="15" s="1"/>
  <c r="V99" i="15" s="1"/>
  <c r="W99" i="15" s="1"/>
  <c r="X99" i="15" s="1"/>
  <c r="Y99" i="15" s="1"/>
  <c r="Z99" i="15" s="1"/>
  <c r="AA99" i="15" s="1"/>
  <c r="AB99" i="15" s="1"/>
  <c r="AC99" i="15" s="1"/>
  <c r="AD99" i="15" s="1"/>
  <c r="AE99" i="15" s="1"/>
  <c r="AF99" i="15" s="1"/>
  <c r="AG99" i="15" s="1"/>
  <c r="AH99" i="15" s="1"/>
  <c r="F98" i="15"/>
  <c r="G98" i="15" s="1"/>
  <c r="H98" i="15" s="1"/>
  <c r="I98" i="15" s="1"/>
  <c r="J98" i="15" s="1"/>
  <c r="K98" i="15" s="1"/>
  <c r="L98" i="15" s="1"/>
  <c r="M98" i="15" s="1"/>
  <c r="N98" i="15" s="1"/>
  <c r="O98" i="15" s="1"/>
  <c r="P98" i="15" s="1"/>
  <c r="Q98" i="15" s="1"/>
  <c r="R98" i="15" s="1"/>
  <c r="S98" i="15" s="1"/>
  <c r="T98" i="15" s="1"/>
  <c r="U98" i="15" s="1"/>
  <c r="V98" i="15" s="1"/>
  <c r="W98" i="15" s="1"/>
  <c r="X98" i="15" s="1"/>
  <c r="Y98" i="15" s="1"/>
  <c r="Z98" i="15" s="1"/>
  <c r="AA98" i="15" s="1"/>
  <c r="AB98" i="15" s="1"/>
  <c r="AC98" i="15" s="1"/>
  <c r="AD98" i="15" s="1"/>
  <c r="AE98" i="15" s="1"/>
  <c r="AF98" i="15" s="1"/>
  <c r="AG98" i="15" s="1"/>
  <c r="AH98" i="15" s="1"/>
  <c r="D94" i="15"/>
  <c r="E94" i="15" s="1"/>
  <c r="F94" i="15" s="1"/>
  <c r="G94" i="15" s="1"/>
  <c r="H94" i="15" s="1"/>
  <c r="I94" i="15" s="1"/>
  <c r="J94" i="15" s="1"/>
  <c r="K94" i="15" s="1"/>
  <c r="L94" i="15" s="1"/>
  <c r="M94" i="15" s="1"/>
  <c r="N94" i="15" s="1"/>
  <c r="O94" i="15" s="1"/>
  <c r="P94" i="15" s="1"/>
  <c r="Q94" i="15" s="1"/>
  <c r="R94" i="15" s="1"/>
  <c r="S94" i="15" s="1"/>
  <c r="T94" i="15" s="1"/>
  <c r="U94" i="15" s="1"/>
  <c r="V94" i="15" s="1"/>
  <c r="W94" i="15" s="1"/>
  <c r="X94" i="15" s="1"/>
  <c r="Y94" i="15" s="1"/>
  <c r="Z94" i="15" s="1"/>
  <c r="AA94" i="15" s="1"/>
  <c r="AB94" i="15" s="1"/>
  <c r="AC94" i="15" s="1"/>
  <c r="AD94" i="15" s="1"/>
  <c r="AE94" i="15" s="1"/>
  <c r="AF94" i="15" s="1"/>
  <c r="AG94" i="15" s="1"/>
  <c r="AH94" i="15" s="1"/>
  <c r="F93" i="15"/>
  <c r="G93" i="15" s="1"/>
  <c r="H93" i="15" s="1"/>
  <c r="I93" i="15" s="1"/>
  <c r="J93" i="15" s="1"/>
  <c r="K93" i="15" s="1"/>
  <c r="L93" i="15" s="1"/>
  <c r="M93" i="15" s="1"/>
  <c r="N93" i="15" s="1"/>
  <c r="O93" i="15" s="1"/>
  <c r="P93" i="15" s="1"/>
  <c r="Q93" i="15" s="1"/>
  <c r="R93" i="15" s="1"/>
  <c r="S93" i="15" s="1"/>
  <c r="T93" i="15" s="1"/>
  <c r="U93" i="15" s="1"/>
  <c r="V93" i="15" s="1"/>
  <c r="W93" i="15" s="1"/>
  <c r="X93" i="15" s="1"/>
  <c r="Y93" i="15" s="1"/>
  <c r="Z93" i="15" s="1"/>
  <c r="AA93" i="15" s="1"/>
  <c r="AB93" i="15" s="1"/>
  <c r="AC93" i="15" s="1"/>
  <c r="AD93" i="15" s="1"/>
  <c r="AE93" i="15" s="1"/>
  <c r="AF93" i="15" s="1"/>
  <c r="AG93" i="15" s="1"/>
  <c r="AH93" i="15" s="1"/>
  <c r="D80" i="15"/>
  <c r="E80" i="15" s="1"/>
  <c r="F80" i="15" s="1"/>
  <c r="G80" i="15" s="1"/>
  <c r="H80" i="15" s="1"/>
  <c r="I80" i="15" s="1"/>
  <c r="J80" i="15" s="1"/>
  <c r="K80" i="15" s="1"/>
  <c r="L80" i="15" s="1"/>
  <c r="M80" i="15" s="1"/>
  <c r="N80" i="15" s="1"/>
  <c r="O80" i="15" s="1"/>
  <c r="P80" i="15" s="1"/>
  <c r="Q80" i="15" s="1"/>
  <c r="R80" i="15" s="1"/>
  <c r="S80" i="15" s="1"/>
  <c r="T80" i="15" s="1"/>
  <c r="U80" i="15" s="1"/>
  <c r="V80" i="15" s="1"/>
  <c r="W80" i="15" s="1"/>
  <c r="X80" i="15" s="1"/>
  <c r="Y80" i="15" s="1"/>
  <c r="Z80" i="15" s="1"/>
  <c r="AA80" i="15" s="1"/>
  <c r="AB80" i="15" s="1"/>
  <c r="AC80" i="15" s="1"/>
  <c r="AD80" i="15" s="1"/>
  <c r="AE80" i="15" s="1"/>
  <c r="AF80" i="15" s="1"/>
  <c r="AG80" i="15" s="1"/>
  <c r="AH80" i="15" s="1"/>
  <c r="F79" i="15"/>
  <c r="G79" i="15" s="1"/>
  <c r="H79" i="15" s="1"/>
  <c r="I79" i="15" s="1"/>
  <c r="J79" i="15" s="1"/>
  <c r="K79" i="15" s="1"/>
  <c r="L79" i="15" s="1"/>
  <c r="M79" i="15" s="1"/>
  <c r="N79" i="15" s="1"/>
  <c r="O79" i="15" s="1"/>
  <c r="P79" i="15" s="1"/>
  <c r="Q79" i="15" s="1"/>
  <c r="R79" i="15" s="1"/>
  <c r="S79" i="15" s="1"/>
  <c r="T79" i="15" s="1"/>
  <c r="U79" i="15" s="1"/>
  <c r="V79" i="15" s="1"/>
  <c r="W79" i="15" s="1"/>
  <c r="X79" i="15" s="1"/>
  <c r="Y79" i="15" s="1"/>
  <c r="Z79" i="15" s="1"/>
  <c r="AA79" i="15" s="1"/>
  <c r="AB79" i="15" s="1"/>
  <c r="AC79" i="15" s="1"/>
  <c r="AD79" i="15" s="1"/>
  <c r="AE79" i="15" s="1"/>
  <c r="AF79" i="15" s="1"/>
  <c r="AG79" i="15" s="1"/>
  <c r="AH79" i="15" s="1"/>
  <c r="D71" i="15"/>
  <c r="E71" i="15" s="1"/>
  <c r="F71" i="15" s="1"/>
  <c r="G71" i="15" s="1"/>
  <c r="H71" i="15" s="1"/>
  <c r="I71" i="15" s="1"/>
  <c r="J71" i="15" s="1"/>
  <c r="K71" i="15" s="1"/>
  <c r="L71" i="15" s="1"/>
  <c r="M71" i="15" s="1"/>
  <c r="N71" i="15" s="1"/>
  <c r="O71" i="15" s="1"/>
  <c r="P71" i="15" s="1"/>
  <c r="Q71" i="15" s="1"/>
  <c r="R71" i="15" s="1"/>
  <c r="S71" i="15" s="1"/>
  <c r="T71" i="15" s="1"/>
  <c r="U71" i="15" s="1"/>
  <c r="V71" i="15" s="1"/>
  <c r="W71" i="15" s="1"/>
  <c r="X71" i="15" s="1"/>
  <c r="Y71" i="15" s="1"/>
  <c r="Z71" i="15" s="1"/>
  <c r="AA71" i="15" s="1"/>
  <c r="AB71" i="15" s="1"/>
  <c r="AC71" i="15" s="1"/>
  <c r="AD71" i="15" s="1"/>
  <c r="AE71" i="15" s="1"/>
  <c r="AF71" i="15" s="1"/>
  <c r="AG71" i="15" s="1"/>
  <c r="AH71" i="15" s="1"/>
  <c r="F70" i="15"/>
  <c r="G70" i="15" s="1"/>
  <c r="H70" i="15" s="1"/>
  <c r="I70" i="15" s="1"/>
  <c r="J70" i="15" s="1"/>
  <c r="K70" i="15" s="1"/>
  <c r="L70" i="15" s="1"/>
  <c r="M70" i="15" s="1"/>
  <c r="N70" i="15" s="1"/>
  <c r="O70" i="15" s="1"/>
  <c r="P70" i="15" s="1"/>
  <c r="Q70" i="15" s="1"/>
  <c r="R70" i="15" s="1"/>
  <c r="S70" i="15" s="1"/>
  <c r="T70" i="15" s="1"/>
  <c r="U70" i="15" s="1"/>
  <c r="V70" i="15" s="1"/>
  <c r="W70" i="15" s="1"/>
  <c r="X70" i="15" s="1"/>
  <c r="Y70" i="15" s="1"/>
  <c r="Z70" i="15" s="1"/>
  <c r="AA70" i="15" s="1"/>
  <c r="AB70" i="15" s="1"/>
  <c r="AC70" i="15" s="1"/>
  <c r="AD70" i="15" s="1"/>
  <c r="AE70" i="15" s="1"/>
  <c r="AF70" i="15" s="1"/>
  <c r="AG70" i="15" s="1"/>
  <c r="AH70" i="15" s="1"/>
  <c r="D64" i="15"/>
  <c r="E64" i="15" s="1"/>
  <c r="C64" i="15"/>
  <c r="C68" i="15" s="1"/>
  <c r="C63" i="15"/>
  <c r="C86" i="15" s="1"/>
  <c r="D62" i="15"/>
  <c r="E62" i="15" s="1"/>
  <c r="C62" i="15"/>
  <c r="C85" i="15" s="1"/>
  <c r="D60" i="15"/>
  <c r="E60" i="15" s="1"/>
  <c r="F60" i="15" s="1"/>
  <c r="G60" i="15" s="1"/>
  <c r="H60" i="15" s="1"/>
  <c r="C59" i="15"/>
  <c r="C83" i="15" s="1"/>
  <c r="C58" i="15"/>
  <c r="C82" i="15" s="1"/>
  <c r="C81" i="15" s="1"/>
  <c r="C57" i="15"/>
  <c r="D56" i="15"/>
  <c r="E56" i="15" s="1"/>
  <c r="F56" i="15" s="1"/>
  <c r="G56" i="15" s="1"/>
  <c r="H56" i="15" s="1"/>
  <c r="I56" i="15" s="1"/>
  <c r="J56" i="15" s="1"/>
  <c r="K56" i="15" s="1"/>
  <c r="L56" i="15" s="1"/>
  <c r="M56" i="15" s="1"/>
  <c r="N56" i="15" s="1"/>
  <c r="O56" i="15" s="1"/>
  <c r="P56" i="15" s="1"/>
  <c r="Q56" i="15" s="1"/>
  <c r="R56" i="15" s="1"/>
  <c r="S56" i="15" s="1"/>
  <c r="T56" i="15" s="1"/>
  <c r="U56" i="15" s="1"/>
  <c r="V56" i="15" s="1"/>
  <c r="W56" i="15" s="1"/>
  <c r="X56" i="15" s="1"/>
  <c r="Y56" i="15" s="1"/>
  <c r="Z56" i="15" s="1"/>
  <c r="AA56" i="15" s="1"/>
  <c r="AB56" i="15" s="1"/>
  <c r="AC56" i="15" s="1"/>
  <c r="AD56" i="15" s="1"/>
  <c r="AE56" i="15" s="1"/>
  <c r="AF56" i="15" s="1"/>
  <c r="AG56" i="15" s="1"/>
  <c r="AH56" i="15" s="1"/>
  <c r="F55" i="15"/>
  <c r="G55" i="15" s="1"/>
  <c r="H55" i="15" s="1"/>
  <c r="I55" i="15" s="1"/>
  <c r="J55" i="15" s="1"/>
  <c r="K55" i="15" s="1"/>
  <c r="L55" i="15" s="1"/>
  <c r="M55" i="15" s="1"/>
  <c r="N55" i="15" s="1"/>
  <c r="O55" i="15" s="1"/>
  <c r="P55" i="15" s="1"/>
  <c r="Q55" i="15" s="1"/>
  <c r="R55" i="15" s="1"/>
  <c r="S55" i="15" s="1"/>
  <c r="T55" i="15" s="1"/>
  <c r="U55" i="15" s="1"/>
  <c r="V55" i="15" s="1"/>
  <c r="W55" i="15" s="1"/>
  <c r="X55" i="15" s="1"/>
  <c r="Y55" i="15" s="1"/>
  <c r="Z55" i="15" s="1"/>
  <c r="AA55" i="15" s="1"/>
  <c r="AB55" i="15" s="1"/>
  <c r="AC55" i="15" s="1"/>
  <c r="AD55" i="15" s="1"/>
  <c r="AE55" i="15" s="1"/>
  <c r="AF55" i="15" s="1"/>
  <c r="AG55" i="15" s="1"/>
  <c r="AH55" i="15" s="1"/>
  <c r="D46" i="15"/>
  <c r="E46" i="15" s="1"/>
  <c r="F46" i="15" s="1"/>
  <c r="G46" i="15" s="1"/>
  <c r="H46" i="15" s="1"/>
  <c r="I46" i="15" s="1"/>
  <c r="J46" i="15" s="1"/>
  <c r="K46" i="15" s="1"/>
  <c r="L46" i="15" s="1"/>
  <c r="M46" i="15" s="1"/>
  <c r="N46" i="15" s="1"/>
  <c r="O46" i="15" s="1"/>
  <c r="P46" i="15" s="1"/>
  <c r="Q46" i="15" s="1"/>
  <c r="R46" i="15" s="1"/>
  <c r="S46" i="15" s="1"/>
  <c r="T46" i="15" s="1"/>
  <c r="U46" i="15" s="1"/>
  <c r="V46" i="15" s="1"/>
  <c r="W46" i="15" s="1"/>
  <c r="X46" i="15" s="1"/>
  <c r="Y46" i="15" s="1"/>
  <c r="Z46" i="15" s="1"/>
  <c r="AA46" i="15" s="1"/>
  <c r="AB46" i="15" s="1"/>
  <c r="AC46" i="15" s="1"/>
  <c r="AD46" i="15" s="1"/>
  <c r="AE46" i="15" s="1"/>
  <c r="AF46" i="15" s="1"/>
  <c r="AG46" i="15" s="1"/>
  <c r="AH46" i="15" s="1"/>
  <c r="F45" i="15"/>
  <c r="G45" i="15" s="1"/>
  <c r="H45" i="15" s="1"/>
  <c r="I45" i="15" s="1"/>
  <c r="J45" i="15" s="1"/>
  <c r="K45" i="15" s="1"/>
  <c r="L45" i="15" s="1"/>
  <c r="M45" i="15" s="1"/>
  <c r="N45" i="15" s="1"/>
  <c r="O45" i="15" s="1"/>
  <c r="P45" i="15" s="1"/>
  <c r="Q45" i="15" s="1"/>
  <c r="R45" i="15" s="1"/>
  <c r="S45" i="15" s="1"/>
  <c r="T45" i="15" s="1"/>
  <c r="U45" i="15" s="1"/>
  <c r="V45" i="15" s="1"/>
  <c r="W45" i="15" s="1"/>
  <c r="X45" i="15" s="1"/>
  <c r="Y45" i="15" s="1"/>
  <c r="Z45" i="15" s="1"/>
  <c r="AA45" i="15" s="1"/>
  <c r="AB45" i="15" s="1"/>
  <c r="AC45" i="15" s="1"/>
  <c r="AD45" i="15" s="1"/>
  <c r="AE45" i="15" s="1"/>
  <c r="AF45" i="15" s="1"/>
  <c r="AG45" i="15" s="1"/>
  <c r="AH45" i="15" s="1"/>
  <c r="C39" i="15"/>
  <c r="C43" i="15" s="1"/>
  <c r="C38" i="15"/>
  <c r="C37" i="15"/>
  <c r="C35" i="15"/>
  <c r="D35" i="15" s="1"/>
  <c r="E35" i="15" s="1"/>
  <c r="F35" i="15" s="1"/>
  <c r="G35" i="15" s="1"/>
  <c r="H35" i="15" s="1"/>
  <c r="C34" i="15"/>
  <c r="D34" i="15" s="1"/>
  <c r="D33" i="15"/>
  <c r="E33" i="15" s="1"/>
  <c r="C33" i="15"/>
  <c r="D31" i="15"/>
  <c r="E31" i="15" s="1"/>
  <c r="F31" i="15" s="1"/>
  <c r="G31" i="15" s="1"/>
  <c r="H31" i="15" s="1"/>
  <c r="I31" i="15" s="1"/>
  <c r="J31" i="15" s="1"/>
  <c r="K31" i="15" s="1"/>
  <c r="L31" i="15" s="1"/>
  <c r="M31" i="15" s="1"/>
  <c r="N31" i="15" s="1"/>
  <c r="O31" i="15" s="1"/>
  <c r="P31" i="15" s="1"/>
  <c r="Q31" i="15" s="1"/>
  <c r="R31" i="15" s="1"/>
  <c r="S31" i="15" s="1"/>
  <c r="T31" i="15" s="1"/>
  <c r="U31" i="15" s="1"/>
  <c r="V31" i="15" s="1"/>
  <c r="W31" i="15" s="1"/>
  <c r="X31" i="15" s="1"/>
  <c r="Y31" i="15" s="1"/>
  <c r="Z31" i="15" s="1"/>
  <c r="AA31" i="15" s="1"/>
  <c r="AB31" i="15" s="1"/>
  <c r="AC31" i="15" s="1"/>
  <c r="AD31" i="15" s="1"/>
  <c r="AE31" i="15" s="1"/>
  <c r="AF31" i="15" s="1"/>
  <c r="AG31" i="15" s="1"/>
  <c r="AH31" i="15" s="1"/>
  <c r="F30" i="15"/>
  <c r="G30" i="15" s="1"/>
  <c r="H30" i="15" s="1"/>
  <c r="I30" i="15" s="1"/>
  <c r="J30" i="15" s="1"/>
  <c r="K30" i="15" s="1"/>
  <c r="L30" i="15" s="1"/>
  <c r="M30" i="15" s="1"/>
  <c r="N30" i="15" s="1"/>
  <c r="O30" i="15" s="1"/>
  <c r="P30" i="15" s="1"/>
  <c r="Q30" i="15" s="1"/>
  <c r="R30" i="15" s="1"/>
  <c r="S30" i="15" s="1"/>
  <c r="T30" i="15" s="1"/>
  <c r="U30" i="15" s="1"/>
  <c r="V30" i="15" s="1"/>
  <c r="W30" i="15" s="1"/>
  <c r="X30" i="15" s="1"/>
  <c r="Y30" i="15" s="1"/>
  <c r="Z30" i="15" s="1"/>
  <c r="AA30" i="15" s="1"/>
  <c r="AB30" i="15" s="1"/>
  <c r="AC30" i="15" s="1"/>
  <c r="AD30" i="15" s="1"/>
  <c r="AE30" i="15" s="1"/>
  <c r="AF30" i="15" s="1"/>
  <c r="AG30" i="15" s="1"/>
  <c r="AH30" i="15" s="1"/>
  <c r="C22" i="15"/>
  <c r="D22" i="15" s="1"/>
  <c r="C21" i="15"/>
  <c r="D21" i="15" s="1"/>
  <c r="C20" i="15"/>
  <c r="D20" i="15" s="1"/>
  <c r="C18" i="15"/>
  <c r="D18" i="15" s="1"/>
  <c r="E18" i="15" s="1"/>
  <c r="F18" i="15" s="1"/>
  <c r="G18" i="15" s="1"/>
  <c r="H18" i="15" s="1"/>
  <c r="C17" i="15"/>
  <c r="D17" i="15" s="1"/>
  <c r="D16" i="15"/>
  <c r="E16" i="15" s="1"/>
  <c r="D14" i="15"/>
  <c r="E14" i="15" s="1"/>
  <c r="F14" i="15" s="1"/>
  <c r="G14" i="15" s="1"/>
  <c r="H14" i="15" s="1"/>
  <c r="I14" i="15" s="1"/>
  <c r="J14" i="15" s="1"/>
  <c r="K14" i="15" s="1"/>
  <c r="L14" i="15" s="1"/>
  <c r="M14" i="15" s="1"/>
  <c r="N14" i="15" s="1"/>
  <c r="O14" i="15" s="1"/>
  <c r="P14" i="15" s="1"/>
  <c r="Q14" i="15" s="1"/>
  <c r="R14" i="15" s="1"/>
  <c r="S14" i="15" s="1"/>
  <c r="T14" i="15" s="1"/>
  <c r="U14" i="15" s="1"/>
  <c r="V14" i="15" s="1"/>
  <c r="W14" i="15" s="1"/>
  <c r="X14" i="15" s="1"/>
  <c r="Y14" i="15" s="1"/>
  <c r="Z14" i="15" s="1"/>
  <c r="AA14" i="15" s="1"/>
  <c r="AB14" i="15" s="1"/>
  <c r="AC14" i="15" s="1"/>
  <c r="AD14" i="15" s="1"/>
  <c r="AE14" i="15" s="1"/>
  <c r="AF14" i="15" s="1"/>
  <c r="AG14" i="15" s="1"/>
  <c r="AH14" i="15" s="1"/>
  <c r="F13" i="15"/>
  <c r="G13" i="15" s="1"/>
  <c r="H13" i="15" s="1"/>
  <c r="I13" i="15" s="1"/>
  <c r="J13" i="15" s="1"/>
  <c r="K13" i="15" s="1"/>
  <c r="L13" i="15" s="1"/>
  <c r="M13" i="15" s="1"/>
  <c r="N13" i="15" s="1"/>
  <c r="O13" i="15" s="1"/>
  <c r="P13" i="15" s="1"/>
  <c r="Q13" i="15" s="1"/>
  <c r="R13" i="15" s="1"/>
  <c r="S13" i="15" s="1"/>
  <c r="T13" i="15" s="1"/>
  <c r="U13" i="15" s="1"/>
  <c r="V13" i="15" s="1"/>
  <c r="W13" i="15" s="1"/>
  <c r="X13" i="15" s="1"/>
  <c r="Y13" i="15" s="1"/>
  <c r="Z13" i="15" s="1"/>
  <c r="AA13" i="15" s="1"/>
  <c r="AB13" i="15" s="1"/>
  <c r="AC13" i="15" s="1"/>
  <c r="AD13" i="15" s="1"/>
  <c r="AE13" i="15" s="1"/>
  <c r="AF13" i="15" s="1"/>
  <c r="AG13" i="15" s="1"/>
  <c r="AH13" i="15" s="1"/>
  <c r="D8" i="15"/>
  <c r="E8" i="15" s="1"/>
  <c r="F8" i="15" s="1"/>
  <c r="G8" i="15" s="1"/>
  <c r="H8" i="15" s="1"/>
  <c r="C8" i="15"/>
  <c r="D7" i="15"/>
  <c r="E7" i="15" s="1"/>
  <c r="F7" i="15" s="1"/>
  <c r="G7" i="15" s="1"/>
  <c r="H7" i="15" s="1"/>
  <c r="I7" i="15" s="1"/>
  <c r="J7" i="15" s="1"/>
  <c r="K7" i="15" s="1"/>
  <c r="L7" i="15" s="1"/>
  <c r="M7" i="15" s="1"/>
  <c r="N7" i="15" s="1"/>
  <c r="O7" i="15" s="1"/>
  <c r="P7" i="15" s="1"/>
  <c r="Q7" i="15" s="1"/>
  <c r="R7" i="15" s="1"/>
  <c r="S7" i="15" s="1"/>
  <c r="T7" i="15" s="1"/>
  <c r="U7" i="15" s="1"/>
  <c r="V7" i="15" s="1"/>
  <c r="W7" i="15" s="1"/>
  <c r="X7" i="15" s="1"/>
  <c r="Y7" i="15" s="1"/>
  <c r="Z7" i="15" s="1"/>
  <c r="AA7" i="15" s="1"/>
  <c r="AB7" i="15" s="1"/>
  <c r="AC7" i="15" s="1"/>
  <c r="AD7" i="15" s="1"/>
  <c r="AE7" i="15" s="1"/>
  <c r="AF7" i="15" s="1"/>
  <c r="AG7" i="15" s="1"/>
  <c r="AH7" i="15" s="1"/>
  <c r="G6" i="15"/>
  <c r="H6" i="15" s="1"/>
  <c r="I6" i="15" s="1"/>
  <c r="J6" i="15" s="1"/>
  <c r="K6" i="15" s="1"/>
  <c r="L6" i="15" s="1"/>
  <c r="M6" i="15" s="1"/>
  <c r="N6" i="15" s="1"/>
  <c r="O6" i="15" s="1"/>
  <c r="P6" i="15" s="1"/>
  <c r="Q6" i="15" s="1"/>
  <c r="R6" i="15" s="1"/>
  <c r="S6" i="15" s="1"/>
  <c r="T6" i="15" s="1"/>
  <c r="U6" i="15" s="1"/>
  <c r="V6" i="15" s="1"/>
  <c r="W6" i="15" s="1"/>
  <c r="X6" i="15" s="1"/>
  <c r="Y6" i="15" s="1"/>
  <c r="Z6" i="15" s="1"/>
  <c r="AA6" i="15" s="1"/>
  <c r="AB6" i="15" s="1"/>
  <c r="AC6" i="15" s="1"/>
  <c r="AD6" i="15" s="1"/>
  <c r="AE6" i="15" s="1"/>
  <c r="AF6" i="15" s="1"/>
  <c r="AG6" i="15" s="1"/>
  <c r="AH6" i="15" s="1"/>
  <c r="D52" i="8"/>
  <c r="C42" i="8"/>
  <c r="C41" i="8"/>
  <c r="E38" i="8"/>
  <c r="E35" i="8"/>
  <c r="E34" i="8"/>
  <c r="E33" i="8"/>
  <c r="E32" i="8"/>
  <c r="E31" i="8"/>
  <c r="E30" i="8"/>
  <c r="C23" i="8"/>
  <c r="E22" i="8"/>
  <c r="E21" i="8" s="1"/>
  <c r="C20" i="8"/>
  <c r="E19" i="8"/>
  <c r="E18" i="8"/>
  <c r="C17" i="8"/>
  <c r="E16" i="8"/>
  <c r="E15" i="8"/>
  <c r="C14" i="8"/>
  <c r="E13" i="8"/>
  <c r="E12" i="8" s="1"/>
  <c r="E11" i="8"/>
  <c r="E10" i="8" s="1"/>
  <c r="E9" i="8"/>
  <c r="E8" i="8" s="1"/>
  <c r="E58" i="12"/>
  <c r="B58" i="12"/>
  <c r="E57" i="12"/>
  <c r="E56" i="12"/>
  <c r="E55" i="12"/>
  <c r="B55" i="12"/>
  <c r="J50" i="12"/>
  <c r="I50" i="12"/>
  <c r="H50" i="12"/>
  <c r="G50" i="12"/>
  <c r="F50" i="12"/>
  <c r="J45" i="12"/>
  <c r="K45" i="12" s="1"/>
  <c r="L45" i="12" s="1"/>
  <c r="M45" i="12" s="1"/>
  <c r="N45" i="12" s="1"/>
  <c r="O45" i="12" s="1"/>
  <c r="P45" i="12" s="1"/>
  <c r="Q45" i="12" s="1"/>
  <c r="R45" i="12" s="1"/>
  <c r="S45" i="12" s="1"/>
  <c r="T45" i="12" s="1"/>
  <c r="U45" i="12" s="1"/>
  <c r="V45" i="12" s="1"/>
  <c r="W45" i="12" s="1"/>
  <c r="X45" i="12" s="1"/>
  <c r="Y45" i="12" s="1"/>
  <c r="Z45" i="12" s="1"/>
  <c r="AA45" i="12" s="1"/>
  <c r="AB45" i="12" s="1"/>
  <c r="AC45" i="12" s="1"/>
  <c r="AD45" i="12" s="1"/>
  <c r="AE45" i="12" s="1"/>
  <c r="AF45" i="12" s="1"/>
  <c r="AG45" i="12" s="1"/>
  <c r="AH45" i="12" s="1"/>
  <c r="AI45" i="12" s="1"/>
  <c r="AJ45" i="12" s="1"/>
  <c r="AK45" i="12" s="1"/>
  <c r="AL45" i="12" s="1"/>
  <c r="AM45" i="12" s="1"/>
  <c r="AN45" i="12" s="1"/>
  <c r="AO45" i="12" s="1"/>
  <c r="AP45" i="12" s="1"/>
  <c r="AQ45" i="12" s="1"/>
  <c r="AR45" i="12" s="1"/>
  <c r="AS45" i="12" s="1"/>
  <c r="AT45" i="12" s="1"/>
  <c r="AU45" i="12" s="1"/>
  <c r="H45" i="12"/>
  <c r="G45" i="12" s="1"/>
  <c r="F45" i="12" s="1"/>
  <c r="AK43" i="12"/>
  <c r="AL43" i="12" s="1"/>
  <c r="AM43" i="12" s="1"/>
  <c r="AN43" i="12" s="1"/>
  <c r="AO43" i="12" s="1"/>
  <c r="AP43" i="12" s="1"/>
  <c r="AQ43" i="12" s="1"/>
  <c r="AR43" i="12" s="1"/>
  <c r="AS43" i="12" s="1"/>
  <c r="AT43" i="12" s="1"/>
  <c r="AU43" i="12" s="1"/>
  <c r="G43" i="12"/>
  <c r="H43" i="12" s="1"/>
  <c r="I43" i="12" s="1"/>
  <c r="J43" i="12" s="1"/>
  <c r="K43" i="12" s="1"/>
  <c r="L43" i="12" s="1"/>
  <c r="M43" i="12" s="1"/>
  <c r="N43" i="12" s="1"/>
  <c r="O43" i="12" s="1"/>
  <c r="P43" i="12" s="1"/>
  <c r="Q43" i="12" s="1"/>
  <c r="R43" i="12" s="1"/>
  <c r="S43" i="12" s="1"/>
  <c r="T43" i="12" s="1"/>
  <c r="U43" i="12" s="1"/>
  <c r="V43" i="12" s="1"/>
  <c r="W43" i="12" s="1"/>
  <c r="X43" i="12" s="1"/>
  <c r="Y43" i="12" s="1"/>
  <c r="Z43" i="12" s="1"/>
  <c r="AA43" i="12" s="1"/>
  <c r="AB43" i="12" s="1"/>
  <c r="AC43" i="12" s="1"/>
  <c r="AD43" i="12" s="1"/>
  <c r="AE43" i="12" s="1"/>
  <c r="AF43" i="12" s="1"/>
  <c r="AG43" i="12" s="1"/>
  <c r="AH43" i="12" s="1"/>
  <c r="AI43" i="12" s="1"/>
  <c r="E29" i="12"/>
  <c r="K29" i="12" s="1"/>
  <c r="E26" i="12"/>
  <c r="K26" i="12" s="1"/>
  <c r="E23" i="12"/>
  <c r="K23" i="12" s="1"/>
  <c r="E17" i="12"/>
  <c r="K17" i="12" s="1"/>
  <c r="C55" i="12"/>
  <c r="G9" i="12"/>
  <c r="F9" i="12"/>
  <c r="J8" i="12"/>
  <c r="K8" i="12" s="1"/>
  <c r="L8" i="12" s="1"/>
  <c r="M8" i="12" s="1"/>
  <c r="N8" i="12" s="1"/>
  <c r="O8" i="12" s="1"/>
  <c r="P8" i="12" s="1"/>
  <c r="Q8" i="12" s="1"/>
  <c r="R8" i="12" s="1"/>
  <c r="S8" i="12" s="1"/>
  <c r="T8" i="12" s="1"/>
  <c r="U8" i="12" s="1"/>
  <c r="V8" i="12" s="1"/>
  <c r="W8" i="12" s="1"/>
  <c r="X8" i="12" s="1"/>
  <c r="Y8" i="12" s="1"/>
  <c r="Z8" i="12" s="1"/>
  <c r="AA8" i="12" s="1"/>
  <c r="AB8" i="12" s="1"/>
  <c r="AC8" i="12" s="1"/>
  <c r="AD8" i="12" s="1"/>
  <c r="AE8" i="12" s="1"/>
  <c r="AF8" i="12" s="1"/>
  <c r="AG8" i="12" s="1"/>
  <c r="AH8" i="12" s="1"/>
  <c r="AI8" i="12" s="1"/>
  <c r="H8" i="12"/>
  <c r="G8" i="12" s="1"/>
  <c r="F8" i="12" s="1"/>
  <c r="H6" i="12"/>
  <c r="I6" i="12" s="1"/>
  <c r="J6" i="12" s="1"/>
  <c r="K6" i="12" s="1"/>
  <c r="L6" i="12" s="1"/>
  <c r="M6" i="12" s="1"/>
  <c r="N6" i="12" s="1"/>
  <c r="O6" i="12" s="1"/>
  <c r="P6" i="12" s="1"/>
  <c r="Q6" i="12" s="1"/>
  <c r="R6" i="12" s="1"/>
  <c r="S6" i="12" s="1"/>
  <c r="T6" i="12" s="1"/>
  <c r="U6" i="12" s="1"/>
  <c r="V6" i="12" s="1"/>
  <c r="W6" i="12" s="1"/>
  <c r="X6" i="12" s="1"/>
  <c r="Y6" i="12" s="1"/>
  <c r="Z6" i="12" s="1"/>
  <c r="AA6" i="12" s="1"/>
  <c r="AB6" i="12" s="1"/>
  <c r="AC6" i="12" s="1"/>
  <c r="AD6" i="12" s="1"/>
  <c r="AE6" i="12" s="1"/>
  <c r="AF6" i="12" s="1"/>
  <c r="AG6" i="12" s="1"/>
  <c r="AH6" i="12" s="1"/>
  <c r="AI6" i="12" s="1"/>
  <c r="L5" i="12"/>
  <c r="M5" i="12" s="1"/>
  <c r="N5" i="12" s="1"/>
  <c r="O5" i="12" s="1"/>
  <c r="P5" i="12" s="1"/>
  <c r="Q5" i="12" s="1"/>
  <c r="R5" i="12" s="1"/>
  <c r="S5" i="12" s="1"/>
  <c r="T5" i="12" s="1"/>
  <c r="U5" i="12" s="1"/>
  <c r="V5" i="12" s="1"/>
  <c r="W5" i="12" s="1"/>
  <c r="X5" i="12" s="1"/>
  <c r="Y5" i="12" s="1"/>
  <c r="Z5" i="12" s="1"/>
  <c r="AA5" i="12" s="1"/>
  <c r="AB5" i="12" s="1"/>
  <c r="AC5" i="12" s="1"/>
  <c r="AD5" i="12" s="1"/>
  <c r="AE5" i="12" s="1"/>
  <c r="AF5" i="12" s="1"/>
  <c r="AG5" i="12" s="1"/>
  <c r="AH5" i="12" s="1"/>
  <c r="AI5" i="12" s="1"/>
  <c r="D46" i="10"/>
  <c r="D43" i="10"/>
  <c r="F39" i="10"/>
  <c r="F38" i="10" s="1"/>
  <c r="H38" i="10"/>
  <c r="D38" i="10"/>
  <c r="G37" i="10"/>
  <c r="G36" i="10"/>
  <c r="D35" i="10"/>
  <c r="G35" i="10" s="1"/>
  <c r="G34" i="10"/>
  <c r="D34" i="10"/>
  <c r="F33" i="10"/>
  <c r="E33" i="10"/>
  <c r="D32" i="10"/>
  <c r="D30" i="10" s="1"/>
  <c r="D31" i="10"/>
  <c r="G31" i="10" s="1"/>
  <c r="F30" i="10"/>
  <c r="E30" i="10"/>
  <c r="D29" i="10"/>
  <c r="D27" i="10" s="1"/>
  <c r="G28" i="10"/>
  <c r="F27" i="10"/>
  <c r="E27" i="10"/>
  <c r="D26" i="10"/>
  <c r="D24" i="10" s="1"/>
  <c r="G25" i="10"/>
  <c r="F24" i="10"/>
  <c r="G23" i="10"/>
  <c r="G20" i="10" s="1"/>
  <c r="G22" i="10"/>
  <c r="G21" i="10"/>
  <c r="H20" i="10"/>
  <c r="F20" i="10"/>
  <c r="D20" i="10"/>
  <c r="I19" i="10"/>
  <c r="G19" i="10"/>
  <c r="G18" i="10"/>
  <c r="G17" i="10"/>
  <c r="F16" i="10"/>
  <c r="E16" i="10"/>
  <c r="D16" i="10"/>
  <c r="G15" i="10"/>
  <c r="D14" i="10"/>
  <c r="G14" i="10" s="1"/>
  <c r="G13" i="10"/>
  <c r="G12" i="10"/>
  <c r="D10" i="10"/>
  <c r="G10" i="10" s="1"/>
  <c r="G9" i="10"/>
  <c r="G8" i="10"/>
  <c r="D7" i="10"/>
  <c r="F6" i="10"/>
  <c r="E6" i="10"/>
  <c r="F97" i="5"/>
  <c r="E97" i="5"/>
  <c r="D97" i="5"/>
  <c r="C97" i="5"/>
  <c r="E92" i="5"/>
  <c r="D92" i="5"/>
  <c r="C92" i="5"/>
  <c r="F87" i="5"/>
  <c r="E87" i="5"/>
  <c r="D87" i="5"/>
  <c r="C87" i="5"/>
  <c r="F82" i="5"/>
  <c r="E82" i="5"/>
  <c r="D82" i="5"/>
  <c r="C82" i="5"/>
  <c r="E77" i="5"/>
  <c r="D77" i="5"/>
  <c r="C77" i="5"/>
  <c r="F72" i="5"/>
  <c r="E72" i="5"/>
  <c r="D72" i="5"/>
  <c r="C72" i="5"/>
  <c r="D65" i="5"/>
  <c r="E65" i="5" s="1"/>
  <c r="F64" i="5"/>
  <c r="E64" i="5"/>
  <c r="D64" i="5"/>
  <c r="C64" i="5"/>
  <c r="G64" i="5" s="1"/>
  <c r="G63" i="5"/>
  <c r="F60" i="5"/>
  <c r="F57" i="5"/>
  <c r="E56" i="5"/>
  <c r="E57" i="5" s="1"/>
  <c r="D56" i="5"/>
  <c r="D57" i="5" s="1"/>
  <c r="C56" i="5"/>
  <c r="E55" i="5"/>
  <c r="D55" i="5"/>
  <c r="C55" i="5"/>
  <c r="E54" i="5"/>
  <c r="D54" i="5"/>
  <c r="C54" i="5"/>
  <c r="F52" i="5"/>
  <c r="E52" i="5"/>
  <c r="D52" i="5"/>
  <c r="C52" i="5"/>
  <c r="F47" i="5"/>
  <c r="E47" i="5"/>
  <c r="D47" i="5"/>
  <c r="C47" i="5"/>
  <c r="F42" i="5"/>
  <c r="E42" i="5"/>
  <c r="D42" i="5"/>
  <c r="C42" i="5"/>
  <c r="F37" i="5"/>
  <c r="E37" i="5"/>
  <c r="D37" i="5"/>
  <c r="C37" i="5"/>
  <c r="F32" i="5"/>
  <c r="E32" i="5"/>
  <c r="D32" i="5"/>
  <c r="C32" i="5"/>
  <c r="F27" i="5"/>
  <c r="E27" i="5"/>
  <c r="D27" i="5"/>
  <c r="C27" i="5"/>
  <c r="H17" i="5"/>
  <c r="H18" i="5" s="1"/>
  <c r="G17" i="5"/>
  <c r="G18" i="5" s="1"/>
  <c r="F17" i="5"/>
  <c r="F18" i="5" s="1"/>
  <c r="E17" i="5"/>
  <c r="E18" i="5" s="1"/>
  <c r="D17" i="5"/>
  <c r="D18" i="5" s="1"/>
  <c r="C17" i="5"/>
  <c r="C18" i="5" s="1"/>
  <c r="B17" i="5"/>
  <c r="B18" i="5" s="1"/>
  <c r="H16" i="5"/>
  <c r="I16" i="5" s="1"/>
  <c r="I15" i="5"/>
  <c r="I14" i="5"/>
  <c r="H13" i="5"/>
  <c r="G13" i="5"/>
  <c r="F13" i="5"/>
  <c r="E13" i="5"/>
  <c r="D13" i="5"/>
  <c r="C13" i="5"/>
  <c r="B13" i="5"/>
  <c r="I13" i="5" s="1"/>
  <c r="G9" i="5"/>
  <c r="D109" i="14" s="1"/>
  <c r="F9" i="5"/>
  <c r="D61" i="5" s="1"/>
  <c r="D62" i="5" s="1"/>
  <c r="E9" i="5"/>
  <c r="D9" i="5"/>
  <c r="D10" i="5" s="1"/>
  <c r="C9" i="5"/>
  <c r="C10" i="5" s="1"/>
  <c r="B9" i="5"/>
  <c r="B10" i="5" s="1"/>
  <c r="H8" i="5"/>
  <c r="H9" i="5" s="1"/>
  <c r="H10" i="5" s="1"/>
  <c r="I7" i="5"/>
  <c r="I6" i="5"/>
  <c r="H5" i="5"/>
  <c r="G5" i="5"/>
  <c r="F5" i="5"/>
  <c r="E5" i="5"/>
  <c r="D5" i="5"/>
  <c r="C5" i="5"/>
  <c r="B5" i="5"/>
  <c r="C114" i="14"/>
  <c r="C31" i="14"/>
  <c r="C30" i="14"/>
  <c r="C28" i="14"/>
  <c r="C27" i="14"/>
  <c r="C26" i="14"/>
  <c r="C25" i="14"/>
  <c r="C24" i="14"/>
  <c r="C23" i="14"/>
  <c r="C22" i="14"/>
  <c r="C21" i="14"/>
  <c r="C113" i="14" s="1"/>
  <c r="F113" i="14" s="1"/>
  <c r="C20" i="14"/>
  <c r="C18" i="14"/>
  <c r="C17" i="14"/>
  <c r="C16" i="14"/>
  <c r="C15" i="14"/>
  <c r="C14" i="14"/>
  <c r="C13" i="14"/>
  <c r="C12" i="14"/>
  <c r="C11" i="14"/>
  <c r="C112" i="14" s="1"/>
  <c r="F112" i="14" s="1"/>
  <c r="C10" i="14"/>
  <c r="C8" i="14"/>
  <c r="C111" i="14" s="1"/>
  <c r="C7" i="14"/>
  <c r="C110" i="14" s="1"/>
  <c r="C6" i="14"/>
  <c r="O51" i="4"/>
  <c r="O50" i="4"/>
  <c r="C24" i="9"/>
  <c r="E22" i="9"/>
  <c r="D21" i="9"/>
  <c r="D24" i="9" s="1"/>
  <c r="E17" i="9"/>
  <c r="I15" i="9"/>
  <c r="H15" i="9"/>
  <c r="G15" i="9"/>
  <c r="I14" i="9"/>
  <c r="H14" i="9"/>
  <c r="G14" i="9"/>
  <c r="E14" i="9"/>
  <c r="I13" i="9"/>
  <c r="H13" i="9"/>
  <c r="G13" i="9"/>
  <c r="E13" i="9"/>
  <c r="F13" i="9" s="1"/>
  <c r="I12" i="9"/>
  <c r="I10" i="9" s="1"/>
  <c r="H12" i="9"/>
  <c r="G12" i="9"/>
  <c r="E12" i="9"/>
  <c r="F12" i="9" s="1"/>
  <c r="I11" i="9"/>
  <c r="H11" i="9"/>
  <c r="H10" i="9" s="1"/>
  <c r="G11" i="9"/>
  <c r="G10" i="9" s="1"/>
  <c r="F11" i="9"/>
  <c r="E11" i="9"/>
  <c r="E10" i="9"/>
  <c r="F15" i="9" s="1"/>
  <c r="I9" i="9"/>
  <c r="H9" i="9"/>
  <c r="G9" i="9"/>
  <c r="E9" i="9"/>
  <c r="I8" i="9"/>
  <c r="H8" i="9"/>
  <c r="G8" i="9"/>
  <c r="E8" i="9"/>
  <c r="F8" i="9" s="1"/>
  <c r="I7" i="9"/>
  <c r="H7" i="9"/>
  <c r="G7" i="9"/>
  <c r="E7" i="9"/>
  <c r="F7" i="9" s="1"/>
  <c r="I6" i="9"/>
  <c r="H6" i="9"/>
  <c r="G6" i="9"/>
  <c r="E6" i="9"/>
  <c r="I5" i="9"/>
  <c r="H5" i="9"/>
  <c r="G5" i="9"/>
  <c r="E5" i="9"/>
  <c r="I4" i="9"/>
  <c r="H4" i="9"/>
  <c r="G4" i="9"/>
  <c r="E4" i="9"/>
  <c r="F4" i="9" s="1"/>
  <c r="E3" i="9"/>
  <c r="I2" i="9"/>
  <c r="H2" i="9"/>
  <c r="D11" i="17"/>
  <c r="D10" i="17"/>
  <c r="D8" i="17"/>
  <c r="C15" i="22"/>
  <c r="C16" i="22" s="1"/>
  <c r="D5" i="17"/>
  <c r="D4" i="17"/>
  <c r="Z31" i="2"/>
  <c r="AA31" i="2" s="1"/>
  <c r="AB31" i="2" s="1"/>
  <c r="AC31" i="2" s="1"/>
  <c r="AD31" i="2" s="1"/>
  <c r="AE31" i="2" s="1"/>
  <c r="AF31" i="2" s="1"/>
  <c r="AG31" i="2" s="1"/>
  <c r="AH31" i="2" s="1"/>
  <c r="AI31" i="2" s="1"/>
  <c r="Z29" i="2"/>
  <c r="AA29" i="2" s="1"/>
  <c r="AB29" i="2" s="1"/>
  <c r="AC29" i="2" s="1"/>
  <c r="AD29" i="2" s="1"/>
  <c r="AE29" i="2" s="1"/>
  <c r="AF29" i="2" s="1"/>
  <c r="AG29" i="2" s="1"/>
  <c r="AH29" i="2" s="1"/>
  <c r="AI29" i="2" s="1"/>
  <c r="C25" i="2"/>
  <c r="D25" i="2" s="1"/>
  <c r="E25" i="2" s="1"/>
  <c r="F25" i="2" s="1"/>
  <c r="G25" i="2" s="1"/>
  <c r="H25" i="2" s="1"/>
  <c r="I25" i="2" s="1"/>
  <c r="J25" i="2" s="1"/>
  <c r="K25" i="2" s="1"/>
  <c r="L25" i="2" s="1"/>
  <c r="M25" i="2" s="1"/>
  <c r="N25" i="2" s="1"/>
  <c r="O25" i="2" s="1"/>
  <c r="P25" i="2" s="1"/>
  <c r="Q25" i="2" s="1"/>
  <c r="R25" i="2" s="1"/>
  <c r="S25" i="2" s="1"/>
  <c r="T25" i="2" s="1"/>
  <c r="U25" i="2" s="1"/>
  <c r="V25" i="2" s="1"/>
  <c r="W25" i="2" s="1"/>
  <c r="X25" i="2" s="1"/>
  <c r="Y25" i="2" s="1"/>
  <c r="Z25" i="2" s="1"/>
  <c r="AA25" i="2" s="1"/>
  <c r="AB25" i="2" s="1"/>
  <c r="AC25" i="2" s="1"/>
  <c r="AD25" i="2" s="1"/>
  <c r="AE25" i="2" s="1"/>
  <c r="AF25" i="2" s="1"/>
  <c r="AG25" i="2" s="1"/>
  <c r="AH25" i="2" s="1"/>
  <c r="AI25" i="2" s="1"/>
  <c r="I14" i="2"/>
  <c r="H14" i="2"/>
  <c r="Z33" i="2" s="1"/>
  <c r="G14" i="2"/>
  <c r="P33" i="2" s="1"/>
  <c r="F14" i="2"/>
  <c r="F33" i="2" s="1"/>
  <c r="G33" i="2" s="1"/>
  <c r="E14" i="2"/>
  <c r="C33" i="2" s="1"/>
  <c r="D33" i="2" s="1"/>
  <c r="I12" i="2"/>
  <c r="H12" i="2"/>
  <c r="G12" i="2"/>
  <c r="P31" i="2" s="1"/>
  <c r="Q31" i="2" s="1"/>
  <c r="R31" i="2" s="1"/>
  <c r="S31" i="2" s="1"/>
  <c r="T31" i="2" s="1"/>
  <c r="U31" i="2" s="1"/>
  <c r="V31" i="2" s="1"/>
  <c r="W31" i="2" s="1"/>
  <c r="X31" i="2" s="1"/>
  <c r="Y31" i="2" s="1"/>
  <c r="F12" i="2"/>
  <c r="F31" i="2" s="1"/>
  <c r="G31" i="2" s="1"/>
  <c r="H31" i="2" s="1"/>
  <c r="I31" i="2" s="1"/>
  <c r="J31" i="2" s="1"/>
  <c r="K31" i="2" s="1"/>
  <c r="L31" i="2" s="1"/>
  <c r="M31" i="2" s="1"/>
  <c r="N31" i="2" s="1"/>
  <c r="O31" i="2" s="1"/>
  <c r="E12" i="2"/>
  <c r="C31" i="2" s="1"/>
  <c r="D31" i="2" s="1"/>
  <c r="I10" i="2"/>
  <c r="H10" i="2"/>
  <c r="G10" i="2"/>
  <c r="P29" i="2" s="1"/>
  <c r="Q29" i="2" s="1"/>
  <c r="R29" i="2" s="1"/>
  <c r="S29" i="2" s="1"/>
  <c r="T29" i="2" s="1"/>
  <c r="U29" i="2" s="1"/>
  <c r="V29" i="2" s="1"/>
  <c r="W29" i="2" s="1"/>
  <c r="X29" i="2" s="1"/>
  <c r="Y29" i="2" s="1"/>
  <c r="F10" i="2"/>
  <c r="F29" i="2" s="1"/>
  <c r="G29" i="2" s="1"/>
  <c r="H29" i="2" s="1"/>
  <c r="I29" i="2" s="1"/>
  <c r="J29" i="2" s="1"/>
  <c r="K29" i="2" s="1"/>
  <c r="L29" i="2" s="1"/>
  <c r="M29" i="2" s="1"/>
  <c r="N29" i="2" s="1"/>
  <c r="O29" i="2" s="1"/>
  <c r="E10" i="2"/>
  <c r="C29" i="2" s="1"/>
  <c r="D29" i="2" s="1"/>
  <c r="C9" i="2"/>
  <c r="D10" i="2" s="1"/>
  <c r="I8" i="2"/>
  <c r="H8" i="2"/>
  <c r="Z27" i="2" s="1"/>
  <c r="AA27" i="2" s="1"/>
  <c r="AB27" i="2" s="1"/>
  <c r="AC27" i="2" s="1"/>
  <c r="AD27" i="2" s="1"/>
  <c r="AE27" i="2" s="1"/>
  <c r="AF27" i="2" s="1"/>
  <c r="AG27" i="2" s="1"/>
  <c r="AH27" i="2" s="1"/>
  <c r="AI27" i="2" s="1"/>
  <c r="G8" i="2"/>
  <c r="P27" i="2" s="1"/>
  <c r="Q27" i="2" s="1"/>
  <c r="R27" i="2" s="1"/>
  <c r="S27" i="2" s="1"/>
  <c r="T27" i="2" s="1"/>
  <c r="U27" i="2" s="1"/>
  <c r="V27" i="2" s="1"/>
  <c r="W27" i="2" s="1"/>
  <c r="X27" i="2" s="1"/>
  <c r="Y27" i="2" s="1"/>
  <c r="F8" i="2"/>
  <c r="F27" i="2" s="1"/>
  <c r="G27" i="2" s="1"/>
  <c r="H27" i="2" s="1"/>
  <c r="I27" i="2" s="1"/>
  <c r="J27" i="2" s="1"/>
  <c r="K27" i="2" s="1"/>
  <c r="L27" i="2" s="1"/>
  <c r="M27" i="2" s="1"/>
  <c r="N27" i="2" s="1"/>
  <c r="O27" i="2" s="1"/>
  <c r="E8" i="2"/>
  <c r="C27" i="2" s="1"/>
  <c r="D27" i="2" s="1"/>
  <c r="D8" i="2"/>
  <c r="B23" i="9"/>
  <c r="B24" i="9" s="1"/>
  <c r="E519" i="24" l="1"/>
  <c r="E519" i="27"/>
  <c r="AN296" i="35"/>
  <c r="AM295" i="35"/>
  <c r="AM294" i="35" s="1"/>
  <c r="AM468" i="35"/>
  <c r="AL467" i="35"/>
  <c r="AL485" i="35" s="1"/>
  <c r="E518" i="35"/>
  <c r="E517" i="35"/>
  <c r="E519" i="35" s="1"/>
  <c r="AM303" i="35"/>
  <c r="AM302" i="35" s="1"/>
  <c r="AN304" i="35"/>
  <c r="AN304" i="34"/>
  <c r="AM303" i="34"/>
  <c r="AM302" i="34" s="1"/>
  <c r="AN296" i="34"/>
  <c r="AM295" i="34"/>
  <c r="AM294" i="34" s="1"/>
  <c r="AM321" i="34" s="1"/>
  <c r="AM468" i="34"/>
  <c r="AL467" i="34"/>
  <c r="AL485" i="34" s="1"/>
  <c r="E518" i="34"/>
  <c r="E517" i="34"/>
  <c r="E516" i="34"/>
  <c r="AM295" i="27"/>
  <c r="AM294" i="27" s="1"/>
  <c r="AM321" i="27" s="1"/>
  <c r="AN296" i="27"/>
  <c r="AN468" i="27"/>
  <c r="AM467" i="27"/>
  <c r="AM485" i="27" s="1"/>
  <c r="AO304" i="27"/>
  <c r="AN303" i="27"/>
  <c r="AN302" i="27" s="1"/>
  <c r="AM468" i="26"/>
  <c r="AL467" i="26"/>
  <c r="AL485" i="26" s="1"/>
  <c r="AM303" i="26"/>
  <c r="AM302" i="26" s="1"/>
  <c r="AN304" i="26"/>
  <c r="AN296" i="26"/>
  <c r="AM295" i="26"/>
  <c r="AM294" i="26" s="1"/>
  <c r="AM321" i="26" s="1"/>
  <c r="E517" i="26"/>
  <c r="E518" i="26"/>
  <c r="E516" i="26"/>
  <c r="AN303" i="25"/>
  <c r="AN302" i="25" s="1"/>
  <c r="AO304" i="25"/>
  <c r="AO296" i="25"/>
  <c r="AN295" i="25"/>
  <c r="AN294" i="25" s="1"/>
  <c r="AN321" i="25" s="1"/>
  <c r="AM321" i="25"/>
  <c r="AM467" i="25"/>
  <c r="AM485" i="25" s="1"/>
  <c r="AN468" i="25"/>
  <c r="AN468" i="24"/>
  <c r="AM467" i="24"/>
  <c r="AM485" i="24" s="1"/>
  <c r="AO296" i="24"/>
  <c r="AN295" i="24"/>
  <c r="AN294" i="24" s="1"/>
  <c r="AO304" i="24"/>
  <c r="AN303" i="24"/>
  <c r="AN302" i="24" s="1"/>
  <c r="AC17" i="36"/>
  <c r="AC10" i="36"/>
  <c r="F39" i="12"/>
  <c r="F37" i="12"/>
  <c r="G39" i="12"/>
  <c r="G37" i="12"/>
  <c r="AI74" i="43"/>
  <c r="AI109" i="43" s="1"/>
  <c r="AI131" i="43" s="1"/>
  <c r="AH307" i="43"/>
  <c r="AH471" i="43" s="1"/>
  <c r="AC19" i="36"/>
  <c r="AB58" i="36"/>
  <c r="AC16" i="36"/>
  <c r="AB55" i="36"/>
  <c r="AI48" i="43"/>
  <c r="AI47" i="43" s="1"/>
  <c r="AI299" i="43"/>
  <c r="AJ299" i="43" s="1"/>
  <c r="AK299" i="43" s="1"/>
  <c r="AL299" i="43" s="1"/>
  <c r="AM299" i="43" s="1"/>
  <c r="AN299" i="43" s="1"/>
  <c r="AO299" i="43" s="1"/>
  <c r="AP299" i="43" s="1"/>
  <c r="AQ299" i="43" s="1"/>
  <c r="AR299" i="43" s="1"/>
  <c r="AS299" i="43" s="1"/>
  <c r="AT299" i="43" s="1"/>
  <c r="AU299" i="43" s="1"/>
  <c r="AI27" i="43"/>
  <c r="AI26" i="43" s="1"/>
  <c r="AG149" i="43"/>
  <c r="AG200" i="43" s="1"/>
  <c r="AH22" i="43"/>
  <c r="AG85" i="43"/>
  <c r="AG84" i="43" s="1"/>
  <c r="AG90" i="43" s="1"/>
  <c r="AG64" i="43"/>
  <c r="AG20" i="43"/>
  <c r="AG19" i="43" s="1"/>
  <c r="AG36" i="43" s="1"/>
  <c r="AF99" i="43"/>
  <c r="AF62" i="43"/>
  <c r="AF61" i="43" s="1"/>
  <c r="AF78" i="43" s="1"/>
  <c r="AE122" i="43"/>
  <c r="AE120" i="43" s="1"/>
  <c r="AE119" i="43" s="1"/>
  <c r="AE137" i="43" s="1"/>
  <c r="AE97" i="43"/>
  <c r="AE96" i="43" s="1"/>
  <c r="AE113" i="43" s="1"/>
  <c r="AH300" i="43"/>
  <c r="AH415" i="43" s="1"/>
  <c r="AI298" i="43"/>
  <c r="AH470" i="43"/>
  <c r="AH424" i="43"/>
  <c r="AH393" i="43"/>
  <c r="AH414" i="43"/>
  <c r="AH386" i="43"/>
  <c r="AH106" i="43"/>
  <c r="AH130" i="43" s="1"/>
  <c r="AG121" i="43"/>
  <c r="AG470" i="43"/>
  <c r="AG424" i="43"/>
  <c r="AG393" i="43"/>
  <c r="AH246" i="43"/>
  <c r="AG238" i="43"/>
  <c r="AG269" i="43"/>
  <c r="AF262" i="43"/>
  <c r="AH69" i="43"/>
  <c r="AH68" i="43" s="1"/>
  <c r="AG471" i="43"/>
  <c r="AG425" i="43"/>
  <c r="AG394" i="43"/>
  <c r="AI381" i="43"/>
  <c r="AI409" i="43" s="1"/>
  <c r="AI449" i="43" s="1"/>
  <c r="AJ449" i="43" s="1"/>
  <c r="AK449" i="43" s="1"/>
  <c r="AL449" i="43" s="1"/>
  <c r="AM449" i="43" s="1"/>
  <c r="AN449" i="43" s="1"/>
  <c r="AO449" i="43" s="1"/>
  <c r="AP449" i="43" s="1"/>
  <c r="AQ449" i="43" s="1"/>
  <c r="AR449" i="43" s="1"/>
  <c r="AS449" i="43" s="1"/>
  <c r="AT449" i="43" s="1"/>
  <c r="AU449" i="43" s="1"/>
  <c r="AJ293" i="43"/>
  <c r="AK293" i="43" s="1"/>
  <c r="AL293" i="43" s="1"/>
  <c r="AM293" i="43" s="1"/>
  <c r="AN293" i="43" s="1"/>
  <c r="AO293" i="43" s="1"/>
  <c r="AP293" i="43" s="1"/>
  <c r="AQ293" i="43" s="1"/>
  <c r="AR293" i="43" s="1"/>
  <c r="AS293" i="43" s="1"/>
  <c r="AT293" i="43" s="1"/>
  <c r="AU293" i="43" s="1"/>
  <c r="AI147" i="43"/>
  <c r="AD9" i="36" s="1"/>
  <c r="AI309" i="43"/>
  <c r="AI212" i="43"/>
  <c r="AI250" i="43" s="1"/>
  <c r="AI271" i="43" s="1"/>
  <c r="AI306" i="43" s="1"/>
  <c r="AH129" i="43"/>
  <c r="AD412" i="43"/>
  <c r="AD384" i="43"/>
  <c r="AE468" i="43"/>
  <c r="AE422" i="43"/>
  <c r="AE391" i="43"/>
  <c r="AF304" i="43"/>
  <c r="AI155" i="43"/>
  <c r="AI205" i="43" s="1"/>
  <c r="AI243" i="43" s="1"/>
  <c r="AI266" i="43" s="1"/>
  <c r="AI67" i="43"/>
  <c r="AI102" i="43" s="1"/>
  <c r="AI125" i="43" s="1"/>
  <c r="AH198" i="43"/>
  <c r="AI89" i="43"/>
  <c r="AI87" i="43" s="1"/>
  <c r="AI105" i="43"/>
  <c r="AG472" i="43"/>
  <c r="AG426" i="43"/>
  <c r="AG395" i="43"/>
  <c r="AE296" i="43"/>
  <c r="AI208" i="43"/>
  <c r="AH98" i="43"/>
  <c r="AI189" i="43"/>
  <c r="AI214" i="43" s="1"/>
  <c r="AI252" i="43" s="1"/>
  <c r="AI273" i="43" s="1"/>
  <c r="AI76" i="43"/>
  <c r="AI111" i="43" s="1"/>
  <c r="AI133" i="43" s="1"/>
  <c r="AI172" i="43"/>
  <c r="AD6" i="36" s="1"/>
  <c r="AI63" i="43"/>
  <c r="AH308" i="43"/>
  <c r="AI163" i="43"/>
  <c r="AI213" i="43" s="1"/>
  <c r="AI251" i="43" s="1"/>
  <c r="AI272" i="43" s="1"/>
  <c r="AI75" i="43"/>
  <c r="AI110" i="43" s="1"/>
  <c r="AI132" i="43" s="1"/>
  <c r="AM462" i="43"/>
  <c r="AM450" i="43" s="1"/>
  <c r="AN463" i="43"/>
  <c r="AI71" i="43"/>
  <c r="AI106" i="43" s="1"/>
  <c r="AI130" i="43" s="1"/>
  <c r="AH40" i="43"/>
  <c r="AH57" i="43" s="1"/>
  <c r="AI41" i="43"/>
  <c r="AI40" i="43" s="1"/>
  <c r="H13" i="21"/>
  <c r="D6" i="10"/>
  <c r="D63" i="15"/>
  <c r="D86" i="15" s="1"/>
  <c r="K6" i="6"/>
  <c r="H38" i="6"/>
  <c r="I5" i="5"/>
  <c r="E58" i="18"/>
  <c r="E82" i="18" s="1"/>
  <c r="E35" i="6"/>
  <c r="O52" i="4"/>
  <c r="P51" i="4" s="1"/>
  <c r="C36" i="15"/>
  <c r="F5" i="9"/>
  <c r="C42" i="15"/>
  <c r="D32" i="18"/>
  <c r="C60" i="18"/>
  <c r="K9" i="6"/>
  <c r="K11" i="6"/>
  <c r="K22" i="6"/>
  <c r="B32" i="6"/>
  <c r="J37" i="6"/>
  <c r="F14" i="9"/>
  <c r="C32" i="15"/>
  <c r="C61" i="15"/>
  <c r="C56" i="18"/>
  <c r="C66" i="18"/>
  <c r="B38" i="6"/>
  <c r="C38" i="6"/>
  <c r="H3" i="9"/>
  <c r="E21" i="9"/>
  <c r="F62" i="5"/>
  <c r="D104" i="15" s="1"/>
  <c r="G16" i="10"/>
  <c r="F40" i="10"/>
  <c r="D61" i="15"/>
  <c r="K18" i="6"/>
  <c r="L23" i="6"/>
  <c r="G3" i="9"/>
  <c r="E40" i="10"/>
  <c r="E24" i="9"/>
  <c r="I3" i="9"/>
  <c r="E109" i="14"/>
  <c r="D110" i="14"/>
  <c r="C57" i="5"/>
  <c r="D33" i="10"/>
  <c r="D40" i="10" s="1"/>
  <c r="C19" i="15"/>
  <c r="D57" i="18"/>
  <c r="D81" i="18" s="1"/>
  <c r="D80" i="18" s="1"/>
  <c r="L18" i="6"/>
  <c r="C109" i="14"/>
  <c r="E22" i="12"/>
  <c r="K22" i="12" s="1"/>
  <c r="L22" i="12" s="1"/>
  <c r="M22" i="12" s="1"/>
  <c r="N22" i="12" s="1"/>
  <c r="O22" i="12" s="1"/>
  <c r="P22" i="12" s="1"/>
  <c r="Q22" i="12" s="1"/>
  <c r="R22" i="12" s="1"/>
  <c r="S22" i="12" s="1"/>
  <c r="T22" i="12" s="1"/>
  <c r="U22" i="12" s="1"/>
  <c r="V22" i="12" s="1"/>
  <c r="W22" i="12" s="1"/>
  <c r="X22" i="12" s="1"/>
  <c r="Y22" i="12" s="1"/>
  <c r="Z22" i="12" s="1"/>
  <c r="AA22" i="12" s="1"/>
  <c r="AB22" i="12" s="1"/>
  <c r="AC22" i="12" s="1"/>
  <c r="AD22" i="12" s="1"/>
  <c r="AE22" i="12" s="1"/>
  <c r="AF22" i="12" s="1"/>
  <c r="AG22" i="12" s="1"/>
  <c r="AH22" i="12" s="1"/>
  <c r="AI22" i="12" s="1"/>
  <c r="D9" i="17"/>
  <c r="D6" i="17"/>
  <c r="E6" i="17" s="1"/>
  <c r="G80" i="18"/>
  <c r="D40" i="18"/>
  <c r="F20" i="18"/>
  <c r="F24" i="18" s="1"/>
  <c r="E24" i="18"/>
  <c r="G56" i="18"/>
  <c r="C31" i="18"/>
  <c r="E57" i="18"/>
  <c r="C85" i="18"/>
  <c r="C86" i="18"/>
  <c r="D31" i="18"/>
  <c r="D100" i="18" s="1"/>
  <c r="D61" i="18"/>
  <c r="D60" i="18" s="1"/>
  <c r="C41" i="18"/>
  <c r="D41" i="18"/>
  <c r="F58" i="18"/>
  <c r="F82" i="18" s="1"/>
  <c r="D62" i="18"/>
  <c r="C18" i="18"/>
  <c r="C42" i="18"/>
  <c r="D67" i="18"/>
  <c r="D38" i="18"/>
  <c r="C14" i="18"/>
  <c r="R8" i="18"/>
  <c r="Q33" i="2"/>
  <c r="R9" i="15"/>
  <c r="G33" i="10"/>
  <c r="E21" i="15"/>
  <c r="D25" i="15"/>
  <c r="I35" i="15"/>
  <c r="I8" i="18"/>
  <c r="I59" i="18" s="1"/>
  <c r="I9" i="15"/>
  <c r="H33" i="2"/>
  <c r="E34" i="15"/>
  <c r="F34" i="15" s="1"/>
  <c r="G34" i="15" s="1"/>
  <c r="H34" i="15" s="1"/>
  <c r="D32" i="15"/>
  <c r="D95" i="15" s="1"/>
  <c r="H33" i="18"/>
  <c r="AA33" i="2"/>
  <c r="AB8" i="18"/>
  <c r="AB9" i="15"/>
  <c r="F63" i="12"/>
  <c r="L29" i="12"/>
  <c r="M29" i="12" s="1"/>
  <c r="N29" i="12" s="1"/>
  <c r="O29" i="12" s="1"/>
  <c r="P29" i="12" s="1"/>
  <c r="Q29" i="12" s="1"/>
  <c r="R29" i="12" s="1"/>
  <c r="S29" i="12" s="1"/>
  <c r="T29" i="12" s="1"/>
  <c r="U29" i="12" s="1"/>
  <c r="V29" i="12" s="1"/>
  <c r="W29" i="12" s="1"/>
  <c r="X29" i="12" s="1"/>
  <c r="Y29" i="12" s="1"/>
  <c r="Z29" i="12" s="1"/>
  <c r="AA29" i="12" s="1"/>
  <c r="AB29" i="12" s="1"/>
  <c r="AC29" i="12" s="1"/>
  <c r="AD29" i="12" s="1"/>
  <c r="AE29" i="12" s="1"/>
  <c r="AF29" i="12" s="1"/>
  <c r="AG29" i="12" s="1"/>
  <c r="AH29" i="12" s="1"/>
  <c r="AI29" i="12" s="1"/>
  <c r="E22" i="15"/>
  <c r="D26" i="15"/>
  <c r="I34" i="18"/>
  <c r="U40" i="22"/>
  <c r="F62" i="15"/>
  <c r="E85" i="15"/>
  <c r="G24" i="10"/>
  <c r="C49" i="15"/>
  <c r="F16" i="15"/>
  <c r="I60" i="15"/>
  <c r="F64" i="15"/>
  <c r="E68" i="15"/>
  <c r="D108" i="18"/>
  <c r="D107" i="18"/>
  <c r="D117" i="18"/>
  <c r="D106" i="18"/>
  <c r="D101" i="18"/>
  <c r="B129" i="18"/>
  <c r="B131" i="18" s="1"/>
  <c r="B126" i="18"/>
  <c r="B130" i="18" s="1"/>
  <c r="B132" i="18" s="1"/>
  <c r="N61" i="22"/>
  <c r="E20" i="15"/>
  <c r="D24" i="15"/>
  <c r="D23" i="15" s="1"/>
  <c r="D19" i="15"/>
  <c r="L23" i="12"/>
  <c r="M23" i="12" s="1"/>
  <c r="N23" i="12" s="1"/>
  <c r="O23" i="12" s="1"/>
  <c r="P23" i="12" s="1"/>
  <c r="Q23" i="12" s="1"/>
  <c r="R23" i="12" s="1"/>
  <c r="S23" i="12" s="1"/>
  <c r="T23" i="12" s="1"/>
  <c r="U23" i="12" s="1"/>
  <c r="V23" i="12" s="1"/>
  <c r="W23" i="12" s="1"/>
  <c r="X23" i="12" s="1"/>
  <c r="Y23" i="12" s="1"/>
  <c r="Z23" i="12" s="1"/>
  <c r="AA23" i="12" s="1"/>
  <c r="AB23" i="12" s="1"/>
  <c r="AC23" i="12" s="1"/>
  <c r="AD23" i="12" s="1"/>
  <c r="AE23" i="12" s="1"/>
  <c r="AF23" i="12" s="1"/>
  <c r="AG23" i="12" s="1"/>
  <c r="AH23" i="12" s="1"/>
  <c r="AI23" i="12" s="1"/>
  <c r="E28" i="2"/>
  <c r="F28" i="2" s="1"/>
  <c r="G28" i="2" s="1"/>
  <c r="H28" i="2" s="1"/>
  <c r="I28" i="2" s="1"/>
  <c r="J28" i="2" s="1"/>
  <c r="K28" i="2" s="1"/>
  <c r="L28" i="2" s="1"/>
  <c r="M28" i="2" s="1"/>
  <c r="N28" i="2" s="1"/>
  <c r="O28" i="2" s="1"/>
  <c r="P28" i="2" s="1"/>
  <c r="Q28" i="2" s="1"/>
  <c r="R28" i="2" s="1"/>
  <c r="S28" i="2" s="1"/>
  <c r="T28" i="2" s="1"/>
  <c r="U28" i="2" s="1"/>
  <c r="V28" i="2" s="1"/>
  <c r="W28" i="2" s="1"/>
  <c r="X28" i="2" s="1"/>
  <c r="Y28" i="2" s="1"/>
  <c r="Z28" i="2" s="1"/>
  <c r="AA28" i="2" s="1"/>
  <c r="AB28" i="2" s="1"/>
  <c r="AC28" i="2" s="1"/>
  <c r="AD28" i="2" s="1"/>
  <c r="AE28" i="2" s="1"/>
  <c r="AF28" i="2" s="1"/>
  <c r="AG28" i="2" s="1"/>
  <c r="AH28" i="2" s="1"/>
  <c r="AI28" i="2" s="1"/>
  <c r="E17" i="15"/>
  <c r="F17" i="15" s="1"/>
  <c r="G17" i="15" s="1"/>
  <c r="H17" i="15" s="1"/>
  <c r="I17" i="15" s="1"/>
  <c r="D15" i="15"/>
  <c r="I16" i="18"/>
  <c r="L17" i="12"/>
  <c r="M17" i="12" s="1"/>
  <c r="N17" i="12" s="1"/>
  <c r="O17" i="12" s="1"/>
  <c r="P17" i="12" s="1"/>
  <c r="Q17" i="12" s="1"/>
  <c r="R17" i="12" s="1"/>
  <c r="S17" i="12" s="1"/>
  <c r="T17" i="12" s="1"/>
  <c r="U17" i="12" s="1"/>
  <c r="V17" i="12" s="1"/>
  <c r="W17" i="12" s="1"/>
  <c r="X17" i="12" s="1"/>
  <c r="Y17" i="12" s="1"/>
  <c r="Z17" i="12" s="1"/>
  <c r="AA17" i="12" s="1"/>
  <c r="AB17" i="12" s="1"/>
  <c r="AC17" i="12" s="1"/>
  <c r="AD17" i="12" s="1"/>
  <c r="AE17" i="12" s="1"/>
  <c r="AF17" i="12" s="1"/>
  <c r="AG17" i="12" s="1"/>
  <c r="AH17" i="12" s="1"/>
  <c r="AI17" i="12" s="1"/>
  <c r="E24" i="8"/>
  <c r="G46" i="8" s="1"/>
  <c r="I18" i="15"/>
  <c r="I17" i="18"/>
  <c r="I18" i="5"/>
  <c r="H56" i="8"/>
  <c r="F10" i="9"/>
  <c r="C62" i="5"/>
  <c r="L26" i="12"/>
  <c r="M26" i="12" s="1"/>
  <c r="N26" i="12" s="1"/>
  <c r="O26" i="12" s="1"/>
  <c r="P26" i="12" s="1"/>
  <c r="Q26" i="12" s="1"/>
  <c r="R26" i="12" s="1"/>
  <c r="S26" i="12" s="1"/>
  <c r="T26" i="12" s="1"/>
  <c r="U26" i="12" s="1"/>
  <c r="V26" i="12" s="1"/>
  <c r="W26" i="12" s="1"/>
  <c r="X26" i="12" s="1"/>
  <c r="Y26" i="12" s="1"/>
  <c r="Z26" i="12" s="1"/>
  <c r="AA26" i="12" s="1"/>
  <c r="AB26" i="12" s="1"/>
  <c r="AC26" i="12" s="1"/>
  <c r="AD26" i="12" s="1"/>
  <c r="AE26" i="12" s="1"/>
  <c r="AF26" i="12" s="1"/>
  <c r="AG26" i="12" s="1"/>
  <c r="AH26" i="12" s="1"/>
  <c r="AI26" i="12" s="1"/>
  <c r="I8" i="15"/>
  <c r="F33" i="15"/>
  <c r="E32" i="15"/>
  <c r="C88" i="15"/>
  <c r="C84" i="15"/>
  <c r="F10" i="21"/>
  <c r="F9" i="21" s="1"/>
  <c r="D85" i="15"/>
  <c r="D68" i="15"/>
  <c r="D75" i="15" s="1"/>
  <c r="D7" i="17"/>
  <c r="E7" i="17" s="1"/>
  <c r="E10" i="5"/>
  <c r="I17" i="5"/>
  <c r="G29" i="10"/>
  <c r="G27" i="10" s="1"/>
  <c r="G32" i="10"/>
  <c r="G30" i="10" s="1"/>
  <c r="E16" i="12"/>
  <c r="K16" i="12" s="1"/>
  <c r="L16" i="12" s="1"/>
  <c r="M16" i="12" s="1"/>
  <c r="N16" i="12" s="1"/>
  <c r="O16" i="12" s="1"/>
  <c r="P16" i="12" s="1"/>
  <c r="Q16" i="12" s="1"/>
  <c r="R16" i="12" s="1"/>
  <c r="S16" i="12" s="1"/>
  <c r="T16" i="12" s="1"/>
  <c r="U16" i="12" s="1"/>
  <c r="V16" i="12" s="1"/>
  <c r="W16" i="12" s="1"/>
  <c r="X16" i="12" s="1"/>
  <c r="Y16" i="12" s="1"/>
  <c r="Z16" i="12" s="1"/>
  <c r="AA16" i="12" s="1"/>
  <c r="AB16" i="12" s="1"/>
  <c r="AC16" i="12" s="1"/>
  <c r="AD16" i="12" s="1"/>
  <c r="AE16" i="12" s="1"/>
  <c r="AF16" i="12" s="1"/>
  <c r="AG16" i="12" s="1"/>
  <c r="AH16" i="12" s="1"/>
  <c r="AI16" i="12" s="1"/>
  <c r="D37" i="15"/>
  <c r="D38" i="15"/>
  <c r="D39" i="15"/>
  <c r="D58" i="15"/>
  <c r="D66" i="15" s="1"/>
  <c r="D59" i="15"/>
  <c r="D67" i="15" s="1"/>
  <c r="D74" i="15" s="1"/>
  <c r="E63" i="15"/>
  <c r="D14" i="18"/>
  <c r="E32" i="18"/>
  <c r="D86" i="18"/>
  <c r="D91" i="18" s="1"/>
  <c r="E62" i="18"/>
  <c r="D66" i="18"/>
  <c r="H92" i="18"/>
  <c r="K23" i="6"/>
  <c r="E30" i="6"/>
  <c r="E32" i="6" s="1"/>
  <c r="C32" i="6"/>
  <c r="L33" i="6"/>
  <c r="C17" i="21"/>
  <c r="AD15" i="21"/>
  <c r="F10" i="5"/>
  <c r="G7" i="10"/>
  <c r="G6" i="10" s="1"/>
  <c r="G26" i="10"/>
  <c r="G39" i="10"/>
  <c r="G38" i="10" s="1"/>
  <c r="E13" i="12"/>
  <c r="E25" i="12"/>
  <c r="E28" i="12"/>
  <c r="K28" i="12" s="1"/>
  <c r="L28" i="12" s="1"/>
  <c r="M28" i="12" s="1"/>
  <c r="N28" i="12" s="1"/>
  <c r="O28" i="12" s="1"/>
  <c r="P28" i="12" s="1"/>
  <c r="Q28" i="12" s="1"/>
  <c r="R28" i="12" s="1"/>
  <c r="S28" i="12" s="1"/>
  <c r="T28" i="12" s="1"/>
  <c r="U28" i="12" s="1"/>
  <c r="V28" i="12" s="1"/>
  <c r="W28" i="12" s="1"/>
  <c r="X28" i="12" s="1"/>
  <c r="Y28" i="12" s="1"/>
  <c r="Z28" i="12" s="1"/>
  <c r="AA28" i="12" s="1"/>
  <c r="AB28" i="12" s="1"/>
  <c r="AC28" i="12" s="1"/>
  <c r="AD28" i="12" s="1"/>
  <c r="AE28" i="12" s="1"/>
  <c r="AF28" i="12" s="1"/>
  <c r="AG28" i="12" s="1"/>
  <c r="AH28" i="12" s="1"/>
  <c r="AI28" i="12" s="1"/>
  <c r="D42" i="8"/>
  <c r="D7" i="21"/>
  <c r="D6" i="21" s="1"/>
  <c r="D12" i="21" s="1"/>
  <c r="F15" i="18"/>
  <c r="E14" i="18"/>
  <c r="E63" i="18"/>
  <c r="I92" i="18"/>
  <c r="D32" i="6"/>
  <c r="D33" i="6" s="1"/>
  <c r="F6" i="9"/>
  <c r="F3" i="9" s="1"/>
  <c r="C100" i="18"/>
  <c r="C95" i="15"/>
  <c r="G10" i="5"/>
  <c r="E61" i="5"/>
  <c r="E62" i="5" s="1"/>
  <c r="E7" i="21"/>
  <c r="E6" i="21" s="1"/>
  <c r="D128" i="18"/>
  <c r="E116" i="18"/>
  <c r="K19" i="6"/>
  <c r="I33" i="6"/>
  <c r="N33" i="6"/>
  <c r="I13" i="21"/>
  <c r="J19" i="10"/>
  <c r="K19" i="10" s="1"/>
  <c r="E14" i="12"/>
  <c r="K14" i="12" s="1"/>
  <c r="E20" i="12"/>
  <c r="K20" i="12" s="1"/>
  <c r="C24" i="15"/>
  <c r="C25" i="15"/>
  <c r="C26" i="15"/>
  <c r="C75" i="15" s="1"/>
  <c r="E36" i="18"/>
  <c r="K87" i="18"/>
  <c r="D109" i="18"/>
  <c r="K30" i="6"/>
  <c r="K32" i="6" s="1"/>
  <c r="C39" i="6"/>
  <c r="G21" i="18"/>
  <c r="F25" i="18"/>
  <c r="E25" i="18"/>
  <c r="C11" i="2"/>
  <c r="E26" i="2"/>
  <c r="F26" i="2" s="1"/>
  <c r="G26" i="2" s="1"/>
  <c r="H26" i="2" s="1"/>
  <c r="I26" i="2" s="1"/>
  <c r="J26" i="2" s="1"/>
  <c r="K26" i="2" s="1"/>
  <c r="L26" i="2" s="1"/>
  <c r="M26" i="2" s="1"/>
  <c r="N26" i="2" s="1"/>
  <c r="O26" i="2" s="1"/>
  <c r="P26" i="2" s="1"/>
  <c r="Q26" i="2" s="1"/>
  <c r="R26" i="2" s="1"/>
  <c r="S26" i="2" s="1"/>
  <c r="T26" i="2" s="1"/>
  <c r="U26" i="2" s="1"/>
  <c r="V26" i="2" s="1"/>
  <c r="W26" i="2" s="1"/>
  <c r="X26" i="2" s="1"/>
  <c r="Y26" i="2" s="1"/>
  <c r="Z26" i="2" s="1"/>
  <c r="AA26" i="2" s="1"/>
  <c r="AB26" i="2" s="1"/>
  <c r="AC26" i="2" s="1"/>
  <c r="AD26" i="2" s="1"/>
  <c r="AE26" i="2" s="1"/>
  <c r="AF26" i="2" s="1"/>
  <c r="AG26" i="2" s="1"/>
  <c r="AH26" i="2" s="1"/>
  <c r="AI26" i="2" s="1"/>
  <c r="I8" i="5"/>
  <c r="D41" i="8"/>
  <c r="C15" i="15"/>
  <c r="C40" i="18"/>
  <c r="C35" i="18"/>
  <c r="E37" i="18"/>
  <c r="D56" i="18"/>
  <c r="L7" i="6"/>
  <c r="J32" i="6"/>
  <c r="J33" i="6" s="1"/>
  <c r="D38" i="6"/>
  <c r="D39" i="6" s="1"/>
  <c r="E36" i="6"/>
  <c r="B12" i="21"/>
  <c r="B13" i="21" s="1"/>
  <c r="G17" i="21"/>
  <c r="C41" i="15"/>
  <c r="D24" i="18"/>
  <c r="D48" i="18" s="1"/>
  <c r="E61" i="18"/>
  <c r="C89" i="15"/>
  <c r="C66" i="15"/>
  <c r="C67" i="15"/>
  <c r="G20" i="18"/>
  <c r="D25" i="18"/>
  <c r="I39" i="6"/>
  <c r="C23" i="18"/>
  <c r="C24" i="18"/>
  <c r="C48" i="18" s="1"/>
  <c r="C25" i="18"/>
  <c r="C49" i="18" s="1"/>
  <c r="C67" i="18"/>
  <c r="C74" i="18" s="1"/>
  <c r="C82" i="18"/>
  <c r="C91" i="18" s="1"/>
  <c r="D19" i="18"/>
  <c r="E19" i="12"/>
  <c r="K19" i="12" s="1"/>
  <c r="E10" i="12"/>
  <c r="K10" i="12" s="1"/>
  <c r="D47" i="8"/>
  <c r="H55" i="8"/>
  <c r="H57" i="8"/>
  <c r="AN468" i="35" l="1"/>
  <c r="AM467" i="35"/>
  <c r="AM485" i="35" s="1"/>
  <c r="AM321" i="35"/>
  <c r="AO304" i="35"/>
  <c r="AN303" i="35"/>
  <c r="AN302" i="35" s="1"/>
  <c r="AO296" i="35"/>
  <c r="AN295" i="35"/>
  <c r="AN294" i="35" s="1"/>
  <c r="AN321" i="35" s="1"/>
  <c r="AN468" i="34"/>
  <c r="AM467" i="34"/>
  <c r="AM485" i="34" s="1"/>
  <c r="AO296" i="34"/>
  <c r="AN295" i="34"/>
  <c r="AN294" i="34" s="1"/>
  <c r="AN321" i="34" s="1"/>
  <c r="E519" i="34"/>
  <c r="AO304" i="34"/>
  <c r="AN303" i="34"/>
  <c r="AN302" i="34" s="1"/>
  <c r="AO468" i="27"/>
  <c r="AN467" i="27"/>
  <c r="AN485" i="27" s="1"/>
  <c r="AN295" i="27"/>
  <c r="AN294" i="27" s="1"/>
  <c r="AN321" i="27" s="1"/>
  <c r="AO296" i="27"/>
  <c r="AP304" i="27"/>
  <c r="AO303" i="27"/>
  <c r="AO302" i="27" s="1"/>
  <c r="AO296" i="26"/>
  <c r="AN295" i="26"/>
  <c r="AN294" i="26" s="1"/>
  <c r="AO304" i="26"/>
  <c r="AN303" i="26"/>
  <c r="AN302" i="26" s="1"/>
  <c r="E519" i="26"/>
  <c r="AN468" i="26"/>
  <c r="AM467" i="26"/>
  <c r="AM485" i="26" s="1"/>
  <c r="AN467" i="25"/>
  <c r="AN485" i="25" s="1"/>
  <c r="AO468" i="25"/>
  <c r="AO295" i="25"/>
  <c r="AO294" i="25" s="1"/>
  <c r="AP296" i="25"/>
  <c r="AP304" i="25"/>
  <c r="AO303" i="25"/>
  <c r="AO302" i="25" s="1"/>
  <c r="AP304" i="24"/>
  <c r="AO303" i="24"/>
  <c r="AO302" i="24" s="1"/>
  <c r="AN321" i="24"/>
  <c r="AP296" i="24"/>
  <c r="AO295" i="24"/>
  <c r="AO294" i="24" s="1"/>
  <c r="AO321" i="24" s="1"/>
  <c r="AO468" i="24"/>
  <c r="AN467" i="24"/>
  <c r="AN485" i="24" s="1"/>
  <c r="AD17" i="36"/>
  <c r="AD10" i="36"/>
  <c r="F151" i="43"/>
  <c r="F159" i="43"/>
  <c r="F160" i="43"/>
  <c r="AH394" i="43"/>
  <c r="AH425" i="43"/>
  <c r="AI57" i="43"/>
  <c r="AI386" i="43"/>
  <c r="AI414" i="43"/>
  <c r="K13" i="12"/>
  <c r="E11" i="12"/>
  <c r="AD16" i="36"/>
  <c r="AC55" i="36"/>
  <c r="AD19" i="36"/>
  <c r="AD58" i="36" s="1"/>
  <c r="AC58" i="36"/>
  <c r="AH387" i="43"/>
  <c r="AI307" i="43"/>
  <c r="AI425" i="43" s="1"/>
  <c r="AH128" i="43"/>
  <c r="AH127" i="43" s="1"/>
  <c r="AF122" i="43"/>
  <c r="AF120" i="43" s="1"/>
  <c r="AF119" i="43" s="1"/>
  <c r="AF137" i="43" s="1"/>
  <c r="AF97" i="43"/>
  <c r="AF96" i="43" s="1"/>
  <c r="AF113" i="43" s="1"/>
  <c r="AG99" i="43"/>
  <c r="AG62" i="43"/>
  <c r="AG61" i="43" s="1"/>
  <c r="AG78" i="43" s="1"/>
  <c r="AH149" i="43"/>
  <c r="AH200" i="43" s="1"/>
  <c r="AH85" i="43"/>
  <c r="AH84" i="43" s="1"/>
  <c r="AH90" i="43" s="1"/>
  <c r="AI22" i="43"/>
  <c r="AH64" i="43"/>
  <c r="AH20" i="43"/>
  <c r="AH19" i="43" s="1"/>
  <c r="AH36" i="43" s="1"/>
  <c r="AH104" i="43"/>
  <c r="AH103" i="43" s="1"/>
  <c r="AI300" i="43"/>
  <c r="AI415" i="43" s="1"/>
  <c r="AI69" i="43"/>
  <c r="AI68" i="43" s="1"/>
  <c r="AI198" i="43"/>
  <c r="AI104" i="43"/>
  <c r="AI103" i="43" s="1"/>
  <c r="AI129" i="43"/>
  <c r="AI128" i="43" s="1"/>
  <c r="AI127" i="43" s="1"/>
  <c r="AF468" i="43"/>
  <c r="AF422" i="43"/>
  <c r="AF391" i="43"/>
  <c r="AF296" i="43"/>
  <c r="AH472" i="43"/>
  <c r="AH426" i="43"/>
  <c r="AH395" i="43"/>
  <c r="AI308" i="43"/>
  <c r="AH269" i="43"/>
  <c r="AI98" i="43"/>
  <c r="AG304" i="43"/>
  <c r="AH121" i="43"/>
  <c r="AE412" i="43"/>
  <c r="AE384" i="43"/>
  <c r="AI470" i="43"/>
  <c r="AJ470" i="43" s="1"/>
  <c r="AK470" i="43" s="1"/>
  <c r="AL470" i="43" s="1"/>
  <c r="AM470" i="43" s="1"/>
  <c r="AN470" i="43" s="1"/>
  <c r="AO470" i="43" s="1"/>
  <c r="AP470" i="43" s="1"/>
  <c r="AQ470" i="43" s="1"/>
  <c r="AR470" i="43" s="1"/>
  <c r="AS470" i="43" s="1"/>
  <c r="AT470" i="43" s="1"/>
  <c r="AU470" i="43" s="1"/>
  <c r="AI424" i="43"/>
  <c r="AI393" i="43"/>
  <c r="AJ306" i="43"/>
  <c r="AK306" i="43" s="1"/>
  <c r="AL306" i="43" s="1"/>
  <c r="AM306" i="43" s="1"/>
  <c r="AN306" i="43" s="1"/>
  <c r="AO306" i="43" s="1"/>
  <c r="AP306" i="43" s="1"/>
  <c r="AQ306" i="43" s="1"/>
  <c r="AR306" i="43" s="1"/>
  <c r="AS306" i="43" s="1"/>
  <c r="AT306" i="43" s="1"/>
  <c r="AU306" i="43" s="1"/>
  <c r="AN462" i="43"/>
  <c r="AN450" i="43" s="1"/>
  <c r="AO463" i="43"/>
  <c r="AG262" i="43"/>
  <c r="AI246" i="43"/>
  <c r="AH238" i="43"/>
  <c r="AI473" i="43"/>
  <c r="AI427" i="43"/>
  <c r="AI396" i="43"/>
  <c r="D309" i="43"/>
  <c r="C309" i="43"/>
  <c r="C22" i="18"/>
  <c r="E110" i="14"/>
  <c r="F110" i="14" s="1"/>
  <c r="D111" i="14"/>
  <c r="H17" i="21"/>
  <c r="J33" i="10"/>
  <c r="D65" i="18"/>
  <c r="I34" i="15"/>
  <c r="I10" i="5"/>
  <c r="D85" i="18"/>
  <c r="C33" i="6"/>
  <c r="E38" i="6"/>
  <c r="C87" i="15"/>
  <c r="J38" i="6"/>
  <c r="J39" i="6" s="1"/>
  <c r="K37" i="6"/>
  <c r="K38" i="6" s="1"/>
  <c r="E36" i="8"/>
  <c r="E39" i="8" s="1"/>
  <c r="F109" i="14"/>
  <c r="K25" i="12"/>
  <c r="L25" i="12" s="1"/>
  <c r="M25" i="12" s="1"/>
  <c r="N25" i="12" s="1"/>
  <c r="O25" i="12" s="1"/>
  <c r="P25" i="12" s="1"/>
  <c r="Q25" i="12" s="1"/>
  <c r="R25" i="12" s="1"/>
  <c r="S25" i="12" s="1"/>
  <c r="T25" i="12" s="1"/>
  <c r="U25" i="12" s="1"/>
  <c r="V25" i="12" s="1"/>
  <c r="W25" i="12" s="1"/>
  <c r="X25" i="12" s="1"/>
  <c r="Y25" i="12" s="1"/>
  <c r="Z25" i="12" s="1"/>
  <c r="AA25" i="12" s="1"/>
  <c r="AB25" i="12" s="1"/>
  <c r="AC25" i="12" s="1"/>
  <c r="AD25" i="12" s="1"/>
  <c r="AE25" i="12" s="1"/>
  <c r="AF25" i="12" s="1"/>
  <c r="AG25" i="12" s="1"/>
  <c r="AH25" i="12" s="1"/>
  <c r="AI25" i="12" s="1"/>
  <c r="L13" i="12"/>
  <c r="E56" i="18"/>
  <c r="F57" i="18"/>
  <c r="E81" i="18"/>
  <c r="E80" i="18" s="1"/>
  <c r="D42" i="18"/>
  <c r="D39" i="18" s="1"/>
  <c r="E38" i="18"/>
  <c r="C89" i="18"/>
  <c r="D35" i="18"/>
  <c r="C80" i="18"/>
  <c r="C84" i="18"/>
  <c r="C90" i="18"/>
  <c r="I56" i="8"/>
  <c r="D73" i="15"/>
  <c r="D65" i="15"/>
  <c r="D44" i="8"/>
  <c r="D12" i="2"/>
  <c r="C13" i="2"/>
  <c r="D14" i="2" s="1"/>
  <c r="C74" i="15"/>
  <c r="C73" i="18"/>
  <c r="E40" i="18"/>
  <c r="F36" i="18"/>
  <c r="E35" i="18"/>
  <c r="F63" i="18"/>
  <c r="E67" i="18"/>
  <c r="E74" i="18" s="1"/>
  <c r="F20" i="15"/>
  <c r="E24" i="15"/>
  <c r="E19" i="15"/>
  <c r="D96" i="15"/>
  <c r="D103" i="15"/>
  <c r="D112" i="15"/>
  <c r="D102" i="15"/>
  <c r="D101" i="15"/>
  <c r="F116" i="18"/>
  <c r="E128" i="18"/>
  <c r="G10" i="21"/>
  <c r="G9" i="21" s="1"/>
  <c r="H53" i="8"/>
  <c r="C65" i="15"/>
  <c r="C73" i="15"/>
  <c r="D64" i="18"/>
  <c r="C48" i="15"/>
  <c r="C40" i="15"/>
  <c r="E41" i="18"/>
  <c r="E48" i="18" s="1"/>
  <c r="F37" i="18"/>
  <c r="I17" i="21"/>
  <c r="J13" i="21"/>
  <c r="C96" i="15"/>
  <c r="C101" i="15"/>
  <c r="C103" i="15"/>
  <c r="C112" i="15"/>
  <c r="C102" i="15"/>
  <c r="E42" i="8"/>
  <c r="E86" i="15"/>
  <c r="F63" i="15"/>
  <c r="D84" i="15"/>
  <c r="G33" i="15"/>
  <c r="F32" i="15"/>
  <c r="E30" i="2"/>
  <c r="F30" i="2" s="1"/>
  <c r="G30" i="2" s="1"/>
  <c r="H30" i="2" s="1"/>
  <c r="I30" i="2" s="1"/>
  <c r="J30" i="2" s="1"/>
  <c r="K30" i="2" s="1"/>
  <c r="L30" i="2" s="1"/>
  <c r="M30" i="2" s="1"/>
  <c r="N30" i="2" s="1"/>
  <c r="O30" i="2" s="1"/>
  <c r="P30" i="2" s="1"/>
  <c r="Q30" i="2" s="1"/>
  <c r="R30" i="2" s="1"/>
  <c r="S30" i="2" s="1"/>
  <c r="T30" i="2" s="1"/>
  <c r="U30" i="2" s="1"/>
  <c r="V30" i="2" s="1"/>
  <c r="W30" i="2" s="1"/>
  <c r="X30" i="2" s="1"/>
  <c r="Y30" i="2" s="1"/>
  <c r="Z30" i="2" s="1"/>
  <c r="AA30" i="2" s="1"/>
  <c r="AB30" i="2" s="1"/>
  <c r="AC30" i="2" s="1"/>
  <c r="AD30" i="2" s="1"/>
  <c r="AE30" i="2" s="1"/>
  <c r="AF30" i="2" s="1"/>
  <c r="AG30" i="2" s="1"/>
  <c r="AH30" i="2" s="1"/>
  <c r="AI30" i="2" s="1"/>
  <c r="O61" i="22"/>
  <c r="G64" i="15"/>
  <c r="F68" i="15"/>
  <c r="H50" i="8"/>
  <c r="E61" i="15"/>
  <c r="F22" i="15"/>
  <c r="E26" i="15"/>
  <c r="E75" i="15" s="1"/>
  <c r="F32" i="18"/>
  <c r="E31" i="18"/>
  <c r="I33" i="18"/>
  <c r="I31" i="18" s="1"/>
  <c r="E85" i="18"/>
  <c r="F61" i="18"/>
  <c r="E60" i="18"/>
  <c r="E65" i="18"/>
  <c r="C101" i="18"/>
  <c r="C108" i="18"/>
  <c r="C107" i="18"/>
  <c r="C117" i="18"/>
  <c r="C106" i="18"/>
  <c r="G15" i="18"/>
  <c r="F14" i="18"/>
  <c r="AE15" i="21"/>
  <c r="D83" i="15"/>
  <c r="D89" i="15" s="1"/>
  <c r="E59" i="15"/>
  <c r="E10" i="21"/>
  <c r="E9" i="21" s="1"/>
  <c r="E12" i="21" s="1"/>
  <c r="D84" i="18"/>
  <c r="D90" i="18"/>
  <c r="D89" i="18" s="1"/>
  <c r="C39" i="18"/>
  <c r="C47" i="18"/>
  <c r="E100" i="18"/>
  <c r="E95" i="15"/>
  <c r="L20" i="12"/>
  <c r="M20" i="12" s="1"/>
  <c r="N20" i="12" s="1"/>
  <c r="O20" i="12" s="1"/>
  <c r="P20" i="12" s="1"/>
  <c r="Q20" i="12" s="1"/>
  <c r="R20" i="12" s="1"/>
  <c r="S20" i="12" s="1"/>
  <c r="T20" i="12" s="1"/>
  <c r="U20" i="12" s="1"/>
  <c r="V20" i="12" s="1"/>
  <c r="W20" i="12" s="1"/>
  <c r="X20" i="12" s="1"/>
  <c r="Y20" i="12" s="1"/>
  <c r="Z20" i="12" s="1"/>
  <c r="AA20" i="12" s="1"/>
  <c r="AB20" i="12" s="1"/>
  <c r="AC20" i="12" s="1"/>
  <c r="AD20" i="12" s="1"/>
  <c r="AE20" i="12" s="1"/>
  <c r="AF20" i="12" s="1"/>
  <c r="AG20" i="12" s="1"/>
  <c r="AH20" i="12" s="1"/>
  <c r="AI20" i="12" s="1"/>
  <c r="H56" i="18"/>
  <c r="H81" i="18"/>
  <c r="D82" i="15"/>
  <c r="D81" i="15" s="1"/>
  <c r="E58" i="15"/>
  <c r="D57" i="15"/>
  <c r="H51" i="8"/>
  <c r="C50" i="15"/>
  <c r="E84" i="15"/>
  <c r="F21" i="15"/>
  <c r="E25" i="15"/>
  <c r="R33" i="2"/>
  <c r="S8" i="18"/>
  <c r="S9" i="15"/>
  <c r="G25" i="18"/>
  <c r="H21" i="18"/>
  <c r="C23" i="15"/>
  <c r="L14" i="12"/>
  <c r="M14" i="12" s="1"/>
  <c r="N14" i="12" s="1"/>
  <c r="O14" i="12" s="1"/>
  <c r="P14" i="12" s="1"/>
  <c r="Q14" i="12" s="1"/>
  <c r="R14" i="12" s="1"/>
  <c r="S14" i="12" s="1"/>
  <c r="T14" i="12" s="1"/>
  <c r="U14" i="12" s="1"/>
  <c r="V14" i="12" s="1"/>
  <c r="W14" i="12" s="1"/>
  <c r="X14" i="12" s="1"/>
  <c r="Y14" i="12" s="1"/>
  <c r="Z14" i="12" s="1"/>
  <c r="AA14" i="12" s="1"/>
  <c r="AB14" i="12" s="1"/>
  <c r="AC14" i="12" s="1"/>
  <c r="AD14" i="12" s="1"/>
  <c r="AE14" i="12" s="1"/>
  <c r="AF14" i="12" s="1"/>
  <c r="AG14" i="12" s="1"/>
  <c r="AH14" i="12" s="1"/>
  <c r="AI14" i="12" s="1"/>
  <c r="H31" i="18"/>
  <c r="D73" i="18"/>
  <c r="E39" i="15"/>
  <c r="D43" i="15"/>
  <c r="D50" i="15" s="1"/>
  <c r="D105" i="18"/>
  <c r="D110" i="18" s="1"/>
  <c r="D130" i="18" s="1"/>
  <c r="E15" i="15"/>
  <c r="G62" i="15"/>
  <c r="F85" i="15"/>
  <c r="F61" i="15"/>
  <c r="AC8" i="18"/>
  <c r="AC9" i="15"/>
  <c r="AB33" i="2"/>
  <c r="J8" i="18"/>
  <c r="J9" i="15"/>
  <c r="J18" i="15" s="1"/>
  <c r="I33" i="2"/>
  <c r="C64" i="18"/>
  <c r="B17" i="21"/>
  <c r="E41" i="8"/>
  <c r="K92" i="18"/>
  <c r="L87" i="18"/>
  <c r="F7" i="21"/>
  <c r="F6" i="21" s="1"/>
  <c r="F12" i="21" s="1"/>
  <c r="G40" i="10"/>
  <c r="E86" i="18"/>
  <c r="E91" i="18" s="1"/>
  <c r="F62" i="18"/>
  <c r="E66" i="18"/>
  <c r="E73" i="18" s="1"/>
  <c r="E38" i="15"/>
  <c r="D42" i="15"/>
  <c r="D49" i="15" s="1"/>
  <c r="D74" i="18"/>
  <c r="G62" i="5"/>
  <c r="J17" i="15"/>
  <c r="D124" i="18"/>
  <c r="D122" i="18"/>
  <c r="D123" i="18"/>
  <c r="G16" i="15"/>
  <c r="F15" i="15"/>
  <c r="D23" i="18"/>
  <c r="D18" i="18"/>
  <c r="E19" i="18"/>
  <c r="C72" i="18"/>
  <c r="G24" i="18"/>
  <c r="G73" i="18" s="1"/>
  <c r="H20" i="18"/>
  <c r="C109" i="18"/>
  <c r="C104" i="15"/>
  <c r="E37" i="15"/>
  <c r="D41" i="15"/>
  <c r="D36" i="15"/>
  <c r="G61" i="5"/>
  <c r="V40" i="22"/>
  <c r="J34" i="18"/>
  <c r="H49" i="8"/>
  <c r="E9" i="12"/>
  <c r="L19" i="12"/>
  <c r="M19" i="12" s="1"/>
  <c r="N19" i="12" s="1"/>
  <c r="O19" i="12" s="1"/>
  <c r="P19" i="12" s="1"/>
  <c r="Q19" i="12" s="1"/>
  <c r="R19" i="12" s="1"/>
  <c r="S19" i="12" s="1"/>
  <c r="T19" i="12" s="1"/>
  <c r="U19" i="12" s="1"/>
  <c r="V19" i="12" s="1"/>
  <c r="W19" i="12" s="1"/>
  <c r="X19" i="12" s="1"/>
  <c r="Y19" i="12" s="1"/>
  <c r="Z19" i="12" s="1"/>
  <c r="AA19" i="12" s="1"/>
  <c r="AB19" i="12" s="1"/>
  <c r="AC19" i="12" s="1"/>
  <c r="AD19" i="12" s="1"/>
  <c r="AE19" i="12" s="1"/>
  <c r="AF19" i="12" s="1"/>
  <c r="AG19" i="12" s="1"/>
  <c r="AH19" i="12" s="1"/>
  <c r="AI19" i="12" s="1"/>
  <c r="I55" i="8"/>
  <c r="I57" i="8"/>
  <c r="AP296" i="35" l="1"/>
  <c r="AO295" i="35"/>
  <c r="AO294" i="35" s="1"/>
  <c r="AP304" i="35"/>
  <c r="AO303" i="35"/>
  <c r="AO302" i="35" s="1"/>
  <c r="AO468" i="35"/>
  <c r="AN467" i="35"/>
  <c r="AN485" i="35" s="1"/>
  <c r="AP304" i="34"/>
  <c r="AO303" i="34"/>
  <c r="AO302" i="34" s="1"/>
  <c r="AP296" i="34"/>
  <c r="AO295" i="34"/>
  <c r="AO294" i="34" s="1"/>
  <c r="AO321" i="34" s="1"/>
  <c r="AO468" i="34"/>
  <c r="AN467" i="34"/>
  <c r="AN485" i="34" s="1"/>
  <c r="AP303" i="27"/>
  <c r="AP302" i="27" s="1"/>
  <c r="AQ304" i="27"/>
  <c r="AO295" i="27"/>
  <c r="AO294" i="27" s="1"/>
  <c r="AO321" i="27" s="1"/>
  <c r="AP296" i="27"/>
  <c r="AP468" i="27"/>
  <c r="AO467" i="27"/>
  <c r="AO485" i="27" s="1"/>
  <c r="AO468" i="26"/>
  <c r="AN467" i="26"/>
  <c r="AN485" i="26" s="1"/>
  <c r="AP304" i="26"/>
  <c r="AO303" i="26"/>
  <c r="AO302" i="26" s="1"/>
  <c r="AN321" i="26"/>
  <c r="AP296" i="26"/>
  <c r="AO295" i="26"/>
  <c r="AO294" i="26" s="1"/>
  <c r="AO321" i="26" s="1"/>
  <c r="AP303" i="25"/>
  <c r="AP302" i="25" s="1"/>
  <c r="AQ304" i="25"/>
  <c r="AQ296" i="25"/>
  <c r="AP295" i="25"/>
  <c r="AP294" i="25" s="1"/>
  <c r="AP321" i="25" s="1"/>
  <c r="AO321" i="25"/>
  <c r="AO467" i="25"/>
  <c r="AO485" i="25" s="1"/>
  <c r="AP468" i="25"/>
  <c r="AP468" i="24"/>
  <c r="AO467" i="24"/>
  <c r="AO485" i="24" s="1"/>
  <c r="AP295" i="24"/>
  <c r="AP294" i="24" s="1"/>
  <c r="AQ296" i="24"/>
  <c r="AQ304" i="24"/>
  <c r="AP303" i="24"/>
  <c r="AP302" i="24" s="1"/>
  <c r="F210" i="43"/>
  <c r="F228" i="43"/>
  <c r="F227" i="43" s="1"/>
  <c r="F248" i="43" s="1"/>
  <c r="F209" i="43"/>
  <c r="F157" i="43"/>
  <c r="F156" i="43" s="1"/>
  <c r="F150" i="43"/>
  <c r="F225" i="43"/>
  <c r="F202" i="43"/>
  <c r="AI394" i="43"/>
  <c r="AI471" i="43"/>
  <c r="AI387" i="43"/>
  <c r="K11" i="12"/>
  <c r="K9" i="12" s="1"/>
  <c r="AD55" i="36"/>
  <c r="AH99" i="43"/>
  <c r="AH62" i="43"/>
  <c r="AH61" i="43" s="1"/>
  <c r="AH78" i="43" s="1"/>
  <c r="AI64" i="43"/>
  <c r="AI149" i="43"/>
  <c r="AI200" i="43" s="1"/>
  <c r="AI85" i="43"/>
  <c r="AI84" i="43" s="1"/>
  <c r="AI90" i="43" s="1"/>
  <c r="AI20" i="43"/>
  <c r="AI19" i="43" s="1"/>
  <c r="AI36" i="43" s="1"/>
  <c r="AG122" i="43"/>
  <c r="AG120" i="43" s="1"/>
  <c r="AG119" i="43" s="1"/>
  <c r="AG137" i="43" s="1"/>
  <c r="AG97" i="43"/>
  <c r="AG96" i="43" s="1"/>
  <c r="AG113" i="43" s="1"/>
  <c r="AJ300" i="43"/>
  <c r="AK300" i="43" s="1"/>
  <c r="AL300" i="43" s="1"/>
  <c r="AM300" i="43" s="1"/>
  <c r="AN300" i="43" s="1"/>
  <c r="AO300" i="43" s="1"/>
  <c r="AP300" i="43" s="1"/>
  <c r="AQ300" i="43" s="1"/>
  <c r="AR300" i="43" s="1"/>
  <c r="AS300" i="43" s="1"/>
  <c r="AT300" i="43" s="1"/>
  <c r="AU300" i="43" s="1"/>
  <c r="C473" i="43"/>
  <c r="D473" i="43"/>
  <c r="AI472" i="43"/>
  <c r="AI426" i="43"/>
  <c r="AI395" i="43"/>
  <c r="C308" i="43"/>
  <c r="D308" i="43"/>
  <c r="AP463" i="43"/>
  <c r="AO462" i="43"/>
  <c r="AO450" i="43" s="1"/>
  <c r="AI121" i="43"/>
  <c r="AH262" i="43"/>
  <c r="AI238" i="43"/>
  <c r="AI269" i="43"/>
  <c r="AH304" i="43"/>
  <c r="AF412" i="43"/>
  <c r="AF384" i="43"/>
  <c r="AG468" i="43"/>
  <c r="AG422" i="43"/>
  <c r="AG391" i="43"/>
  <c r="AG296" i="43"/>
  <c r="E111" i="14"/>
  <c r="F111" i="14" s="1"/>
  <c r="D114" i="14"/>
  <c r="E114" i="14" s="1"/>
  <c r="F114" i="14" s="1"/>
  <c r="D49" i="18"/>
  <c r="F31" i="18"/>
  <c r="G32" i="18"/>
  <c r="G31" i="18" s="1"/>
  <c r="J56" i="8"/>
  <c r="M13" i="12"/>
  <c r="L11" i="12"/>
  <c r="F38" i="18"/>
  <c r="F35" i="18" s="1"/>
  <c r="E42" i="18"/>
  <c r="E49" i="18" s="1"/>
  <c r="F81" i="18"/>
  <c r="F80" i="18" s="1"/>
  <c r="F56" i="18"/>
  <c r="E32" i="2"/>
  <c r="F32" i="2" s="1"/>
  <c r="G32" i="2" s="1"/>
  <c r="H32" i="2" s="1"/>
  <c r="I32" i="2" s="1"/>
  <c r="J55" i="8"/>
  <c r="W40" i="22"/>
  <c r="F19" i="18"/>
  <c r="E18" i="18"/>
  <c r="E23" i="18"/>
  <c r="E22" i="18" s="1"/>
  <c r="F66" i="18"/>
  <c r="F73" i="18" s="1"/>
  <c r="F86" i="18"/>
  <c r="F91" i="18" s="1"/>
  <c r="H48" i="8"/>
  <c r="H62" i="15"/>
  <c r="G85" i="15"/>
  <c r="J16" i="18"/>
  <c r="I81" i="18"/>
  <c r="F95" i="15"/>
  <c r="E103" i="15"/>
  <c r="E102" i="15"/>
  <c r="E96" i="15"/>
  <c r="E112" i="15"/>
  <c r="E119" i="15" s="1"/>
  <c r="E101" i="15"/>
  <c r="J33" i="18"/>
  <c r="J35" i="15"/>
  <c r="H33" i="15"/>
  <c r="G32" i="15"/>
  <c r="D88" i="15"/>
  <c r="D87" i="15" s="1"/>
  <c r="C118" i="15"/>
  <c r="C117" i="15"/>
  <c r="G63" i="18"/>
  <c r="F67" i="18"/>
  <c r="F74" i="18" s="1"/>
  <c r="M87" i="18"/>
  <c r="L92" i="18"/>
  <c r="AD8" i="18"/>
  <c r="AD9" i="15"/>
  <c r="AC33" i="2"/>
  <c r="S33" i="2"/>
  <c r="T8" i="18"/>
  <c r="T9" i="15"/>
  <c r="I51" i="8"/>
  <c r="F100" i="18"/>
  <c r="E101" i="18"/>
  <c r="E107" i="18"/>
  <c r="E117" i="18"/>
  <c r="E106" i="18"/>
  <c r="E108" i="18"/>
  <c r="J34" i="15"/>
  <c r="D22" i="18"/>
  <c r="D47" i="18"/>
  <c r="G7" i="21"/>
  <c r="G6" i="21" s="1"/>
  <c r="G12" i="21" s="1"/>
  <c r="H45" i="8"/>
  <c r="F39" i="15"/>
  <c r="E43" i="15"/>
  <c r="E50" i="15" s="1"/>
  <c r="C105" i="18"/>
  <c r="F26" i="15"/>
  <c r="F75" i="15" s="1"/>
  <c r="G22" i="15"/>
  <c r="C100" i="15"/>
  <c r="C105" i="15" s="1"/>
  <c r="C129" i="18" s="1"/>
  <c r="J17" i="21"/>
  <c r="K13" i="21"/>
  <c r="I49" i="8"/>
  <c r="J60" i="15"/>
  <c r="C122" i="18"/>
  <c r="C121" i="18" s="1"/>
  <c r="C126" i="18" s="1"/>
  <c r="C132" i="18" s="1"/>
  <c r="C123" i="18"/>
  <c r="H10" i="21"/>
  <c r="H9" i="21" s="1"/>
  <c r="I53" i="8"/>
  <c r="E44" i="8"/>
  <c r="D48" i="15"/>
  <c r="D40" i="15"/>
  <c r="H16" i="15"/>
  <c r="G15" i="15"/>
  <c r="I21" i="18"/>
  <c r="H25" i="18"/>
  <c r="J17" i="18"/>
  <c r="F59" i="15"/>
  <c r="F67" i="15" s="1"/>
  <c r="E83" i="15"/>
  <c r="H15" i="18"/>
  <c r="G14" i="18"/>
  <c r="E72" i="18"/>
  <c r="E64" i="18"/>
  <c r="E67" i="15"/>
  <c r="E74" i="15" s="1"/>
  <c r="D72" i="18"/>
  <c r="D100" i="15"/>
  <c r="D105" i="15" s="1"/>
  <c r="D129" i="18" s="1"/>
  <c r="F37" i="15"/>
  <c r="E41" i="15"/>
  <c r="E36" i="15"/>
  <c r="F41" i="8"/>
  <c r="J8" i="15"/>
  <c r="H64" i="15"/>
  <c r="G68" i="15"/>
  <c r="F86" i="15"/>
  <c r="G63" i="15"/>
  <c r="G61" i="15" s="1"/>
  <c r="E23" i="15"/>
  <c r="G36" i="18"/>
  <c r="F40" i="18"/>
  <c r="C110" i="18"/>
  <c r="C130" i="18" s="1"/>
  <c r="D121" i="18"/>
  <c r="D126" i="18" s="1"/>
  <c r="D132" i="18" s="1"/>
  <c r="F38" i="15"/>
  <c r="E42" i="15"/>
  <c r="E49" i="15" s="1"/>
  <c r="J33" i="2"/>
  <c r="K8" i="18"/>
  <c r="K34" i="18" s="1"/>
  <c r="K9" i="15"/>
  <c r="K17" i="15" s="1"/>
  <c r="F60" i="18"/>
  <c r="F65" i="18"/>
  <c r="F85" i="18"/>
  <c r="I50" i="8"/>
  <c r="P61" i="22"/>
  <c r="E89" i="15"/>
  <c r="F42" i="8"/>
  <c r="G37" i="18"/>
  <c r="F41" i="18"/>
  <c r="F48" i="18" s="1"/>
  <c r="D117" i="15"/>
  <c r="D119" i="15"/>
  <c r="D118" i="15"/>
  <c r="F24" i="15"/>
  <c r="F19" i="15"/>
  <c r="G20" i="15"/>
  <c r="E47" i="18"/>
  <c r="E39" i="18"/>
  <c r="H24" i="18"/>
  <c r="I20" i="18"/>
  <c r="E109" i="18"/>
  <c r="E104" i="15"/>
  <c r="F84" i="15"/>
  <c r="F25" i="15"/>
  <c r="G21" i="15"/>
  <c r="F58" i="15"/>
  <c r="E57" i="15"/>
  <c r="E82" i="15"/>
  <c r="E66" i="15"/>
  <c r="E84" i="18"/>
  <c r="E90" i="18"/>
  <c r="E89" i="18" s="1"/>
  <c r="I56" i="18"/>
  <c r="H82" i="18"/>
  <c r="G116" i="18"/>
  <c r="F128" i="18"/>
  <c r="E33" i="12"/>
  <c r="I9" i="12"/>
  <c r="C58" i="12"/>
  <c r="E32" i="12"/>
  <c r="K32" i="12" s="1"/>
  <c r="K55" i="8"/>
  <c r="J57" i="8"/>
  <c r="K56" i="8"/>
  <c r="F52" i="8"/>
  <c r="AP468" i="35" l="1"/>
  <c r="AO467" i="35"/>
  <c r="AO485" i="35" s="1"/>
  <c r="AQ304" i="35"/>
  <c r="AP303" i="35"/>
  <c r="AP302" i="35" s="1"/>
  <c r="AO321" i="35"/>
  <c r="AP295" i="35"/>
  <c r="AP294" i="35" s="1"/>
  <c r="AP321" i="35" s="1"/>
  <c r="AQ296" i="35"/>
  <c r="AP468" i="34"/>
  <c r="AO467" i="34"/>
  <c r="AO485" i="34" s="1"/>
  <c r="AQ296" i="34"/>
  <c r="AP295" i="34"/>
  <c r="AP294" i="34" s="1"/>
  <c r="AQ304" i="34"/>
  <c r="AP303" i="34"/>
  <c r="AP302" i="34" s="1"/>
  <c r="AQ468" i="27"/>
  <c r="AP467" i="27"/>
  <c r="AP485" i="27" s="1"/>
  <c r="AQ296" i="27"/>
  <c r="AP295" i="27"/>
  <c r="AP294" i="27" s="1"/>
  <c r="AP321" i="27" s="1"/>
  <c r="AQ303" i="27"/>
  <c r="AQ302" i="27" s="1"/>
  <c r="AR304" i="27"/>
  <c r="AQ296" i="26"/>
  <c r="AP295" i="26"/>
  <c r="AP294" i="26" s="1"/>
  <c r="AQ304" i="26"/>
  <c r="AP303" i="26"/>
  <c r="AP302" i="26" s="1"/>
  <c r="AO467" i="26"/>
  <c r="AO485" i="26" s="1"/>
  <c r="AP468" i="26"/>
  <c r="AQ468" i="25"/>
  <c r="AP467" i="25"/>
  <c r="AP485" i="25" s="1"/>
  <c r="AR296" i="25"/>
  <c r="AQ295" i="25"/>
  <c r="AQ294" i="25" s="1"/>
  <c r="AR304" i="25"/>
  <c r="AQ303" i="25"/>
  <c r="AQ302" i="25" s="1"/>
  <c r="AQ303" i="24"/>
  <c r="AQ302" i="24" s="1"/>
  <c r="AR304" i="24"/>
  <c r="AQ295" i="24"/>
  <c r="AQ294" i="24" s="1"/>
  <c r="AQ321" i="24" s="1"/>
  <c r="AR296" i="24"/>
  <c r="AP321" i="24"/>
  <c r="AQ468" i="24"/>
  <c r="AP467" i="24"/>
  <c r="AP485" i="24" s="1"/>
  <c r="F240" i="43"/>
  <c r="F201" i="43"/>
  <c r="F146" i="43"/>
  <c r="F145" i="43" s="1"/>
  <c r="F166" i="43" s="1"/>
  <c r="F223" i="43"/>
  <c r="F222" i="43" s="1"/>
  <c r="F230" i="43" s="1"/>
  <c r="I39" i="12"/>
  <c r="I37" i="12"/>
  <c r="F247" i="43"/>
  <c r="F207" i="43"/>
  <c r="F206" i="43" s="1"/>
  <c r="AI99" i="43"/>
  <c r="AI62" i="43"/>
  <c r="AI61" i="43" s="1"/>
  <c r="AI78" i="43" s="1"/>
  <c r="AH122" i="43"/>
  <c r="AH120" i="43" s="1"/>
  <c r="AH119" i="43" s="1"/>
  <c r="AH137" i="43" s="1"/>
  <c r="AH97" i="43"/>
  <c r="AH96" i="43" s="1"/>
  <c r="AH113" i="43" s="1"/>
  <c r="AG412" i="43"/>
  <c r="AG384" i="43"/>
  <c r="AH468" i="43"/>
  <c r="AH422" i="43"/>
  <c r="AH391" i="43"/>
  <c r="AI304" i="43"/>
  <c r="AJ472" i="43"/>
  <c r="D472" i="43"/>
  <c r="C472" i="43"/>
  <c r="AI262" i="43"/>
  <c r="AH296" i="43"/>
  <c r="AQ463" i="43"/>
  <c r="AP462" i="43"/>
  <c r="AP450" i="43" s="1"/>
  <c r="E100" i="15"/>
  <c r="F115" i="14"/>
  <c r="F120" i="14" s="1"/>
  <c r="F119" i="14"/>
  <c r="F23" i="15"/>
  <c r="K33" i="12"/>
  <c r="L33" i="12" s="1"/>
  <c r="M33" i="12" s="1"/>
  <c r="N33" i="12" s="1"/>
  <c r="O33" i="12" s="1"/>
  <c r="P33" i="12" s="1"/>
  <c r="Q33" i="12" s="1"/>
  <c r="R33" i="12" s="1"/>
  <c r="S33" i="12" s="1"/>
  <c r="T33" i="12" s="1"/>
  <c r="U33" i="12" s="1"/>
  <c r="V33" i="12" s="1"/>
  <c r="W33" i="12" s="1"/>
  <c r="X33" i="12" s="1"/>
  <c r="Y33" i="12" s="1"/>
  <c r="Z33" i="12" s="1"/>
  <c r="AA33" i="12" s="1"/>
  <c r="AB33" i="12" s="1"/>
  <c r="AC33" i="12" s="1"/>
  <c r="AD33" i="12" s="1"/>
  <c r="AE33" i="12" s="1"/>
  <c r="AF33" i="12" s="1"/>
  <c r="AG33" i="12" s="1"/>
  <c r="AH33" i="12" s="1"/>
  <c r="AI33" i="12" s="1"/>
  <c r="N13" i="12"/>
  <c r="M11" i="12"/>
  <c r="H80" i="18"/>
  <c r="G38" i="18"/>
  <c r="F42" i="18"/>
  <c r="F49" i="18" s="1"/>
  <c r="G41" i="8"/>
  <c r="K32" i="18"/>
  <c r="J31" i="18"/>
  <c r="Q61" i="22"/>
  <c r="F90" i="18"/>
  <c r="F89" i="18" s="1"/>
  <c r="F84" i="18"/>
  <c r="H36" i="18"/>
  <c r="G40" i="18"/>
  <c r="G35" i="18"/>
  <c r="J49" i="8"/>
  <c r="K34" i="15"/>
  <c r="E105" i="18"/>
  <c r="E110" i="18" s="1"/>
  <c r="E130" i="18" s="1"/>
  <c r="K35" i="15"/>
  <c r="X40" i="22"/>
  <c r="E73" i="15"/>
  <c r="E65" i="15"/>
  <c r="F64" i="18"/>
  <c r="K33" i="2"/>
  <c r="L8" i="18"/>
  <c r="L34" i="18" s="1"/>
  <c r="L9" i="15"/>
  <c r="L17" i="15" s="1"/>
  <c r="K8" i="15"/>
  <c r="F44" i="8"/>
  <c r="K17" i="21"/>
  <c r="L13" i="21"/>
  <c r="E124" i="18"/>
  <c r="E123" i="18"/>
  <c r="E122" i="18"/>
  <c r="I33" i="15"/>
  <c r="H32" i="15"/>
  <c r="K16" i="18"/>
  <c r="E118" i="15"/>
  <c r="E117" i="15"/>
  <c r="E81" i="15"/>
  <c r="E88" i="15"/>
  <c r="E87" i="15" s="1"/>
  <c r="D116" i="15"/>
  <c r="D121" i="15" s="1"/>
  <c r="D131" i="18" s="1"/>
  <c r="H37" i="18"/>
  <c r="G41" i="18"/>
  <c r="G48" i="18" s="1"/>
  <c r="I64" i="15"/>
  <c r="H68" i="15"/>
  <c r="G59" i="15"/>
  <c r="G67" i="15" s="1"/>
  <c r="F83" i="15"/>
  <c r="F89" i="15" s="1"/>
  <c r="T33" i="2"/>
  <c r="U8" i="18"/>
  <c r="U9" i="15"/>
  <c r="G67" i="18"/>
  <c r="G74" i="18" s="1"/>
  <c r="H63" i="18"/>
  <c r="C116" i="15"/>
  <c r="C121" i="15" s="1"/>
  <c r="C131" i="18" s="1"/>
  <c r="K59" i="18"/>
  <c r="L59" i="18" s="1"/>
  <c r="G39" i="15"/>
  <c r="F43" i="15"/>
  <c r="F50" i="15" s="1"/>
  <c r="E129" i="18"/>
  <c r="F104" i="15"/>
  <c r="F74" i="15"/>
  <c r="K17" i="18"/>
  <c r="L17" i="18" s="1"/>
  <c r="J21" i="18"/>
  <c r="I25" i="18"/>
  <c r="G95" i="15"/>
  <c r="F96" i="15"/>
  <c r="F102" i="15"/>
  <c r="F112" i="15"/>
  <c r="F119" i="15" s="1"/>
  <c r="F101" i="15"/>
  <c r="F103" i="15"/>
  <c r="F109" i="18"/>
  <c r="H63" i="15"/>
  <c r="G86" i="15"/>
  <c r="G84" i="15" s="1"/>
  <c r="E48" i="15"/>
  <c r="E40" i="15"/>
  <c r="I15" i="18"/>
  <c r="H14" i="18"/>
  <c r="G26" i="15"/>
  <c r="G75" i="15" s="1"/>
  <c r="H22" i="15"/>
  <c r="F101" i="18"/>
  <c r="F108" i="18"/>
  <c r="F117" i="18"/>
  <c r="F106" i="18"/>
  <c r="F107" i="18"/>
  <c r="G100" i="18"/>
  <c r="C23" i="36" s="1"/>
  <c r="C27" i="36" s="1"/>
  <c r="C30" i="36" s="1"/>
  <c r="AE8" i="18"/>
  <c r="AE9" i="15"/>
  <c r="AD33" i="2"/>
  <c r="M92" i="18"/>
  <c r="N87" i="18"/>
  <c r="G19" i="18"/>
  <c r="F23" i="18"/>
  <c r="F22" i="18" s="1"/>
  <c r="F18" i="18"/>
  <c r="G25" i="15"/>
  <c r="H21" i="15"/>
  <c r="G58" i="15"/>
  <c r="F57" i="15"/>
  <c r="F82" i="15"/>
  <c r="F66" i="15"/>
  <c r="H9" i="12"/>
  <c r="I24" i="18"/>
  <c r="J20" i="18"/>
  <c r="G24" i="15"/>
  <c r="G23" i="15" s="1"/>
  <c r="G19" i="15"/>
  <c r="H20" i="15"/>
  <c r="G38" i="15"/>
  <c r="F42" i="15"/>
  <c r="F49" i="15" s="1"/>
  <c r="G37" i="15"/>
  <c r="F41" i="15"/>
  <c r="F36" i="15"/>
  <c r="I16" i="15"/>
  <c r="H15" i="15"/>
  <c r="K33" i="18"/>
  <c r="K57" i="18"/>
  <c r="J81" i="18"/>
  <c r="I48" i="8"/>
  <c r="K18" i="15"/>
  <c r="F39" i="18"/>
  <c r="H116" i="18"/>
  <c r="G128" i="18"/>
  <c r="J56" i="18"/>
  <c r="I82" i="18"/>
  <c r="I80" i="18" s="1"/>
  <c r="G42" i="8"/>
  <c r="J50" i="8"/>
  <c r="J32" i="2"/>
  <c r="K32" i="2" s="1"/>
  <c r="I10" i="21"/>
  <c r="I9" i="21" s="1"/>
  <c r="J53" i="8"/>
  <c r="K60" i="15"/>
  <c r="L60" i="15" s="1"/>
  <c r="H7" i="21"/>
  <c r="H6" i="21" s="1"/>
  <c r="H12" i="21" s="1"/>
  <c r="I45" i="8"/>
  <c r="J51" i="8"/>
  <c r="I62" i="15"/>
  <c r="H85" i="15"/>
  <c r="H61" i="15"/>
  <c r="J9" i="12"/>
  <c r="J39" i="12" s="1"/>
  <c r="L32" i="12"/>
  <c r="M32" i="12" s="1"/>
  <c r="N32" i="12" s="1"/>
  <c r="O32" i="12" s="1"/>
  <c r="P32" i="12" s="1"/>
  <c r="Q32" i="12" s="1"/>
  <c r="R32" i="12" s="1"/>
  <c r="S32" i="12" s="1"/>
  <c r="T32" i="12" s="1"/>
  <c r="U32" i="12" s="1"/>
  <c r="V32" i="12" s="1"/>
  <c r="W32" i="12" s="1"/>
  <c r="X32" i="12" s="1"/>
  <c r="Y32" i="12" s="1"/>
  <c r="Z32" i="12" s="1"/>
  <c r="AA32" i="12" s="1"/>
  <c r="AB32" i="12" s="1"/>
  <c r="AC32" i="12" s="1"/>
  <c r="AD32" i="12" s="1"/>
  <c r="AE32" i="12" s="1"/>
  <c r="AF32" i="12" s="1"/>
  <c r="AG32" i="12" s="1"/>
  <c r="AH32" i="12" s="1"/>
  <c r="AI32" i="12" s="1"/>
  <c r="L55" i="8"/>
  <c r="L56" i="8"/>
  <c r="E52" i="8"/>
  <c r="H54" i="8"/>
  <c r="F47" i="8"/>
  <c r="K57" i="8"/>
  <c r="C60" i="12"/>
  <c r="F55" i="12" s="1"/>
  <c r="G55" i="12" s="1"/>
  <c r="E31" i="12"/>
  <c r="K31" i="12" s="1"/>
  <c r="K30" i="12" s="1"/>
  <c r="AR296" i="35" l="1"/>
  <c r="AQ295" i="35"/>
  <c r="AQ294" i="35" s="1"/>
  <c r="AQ303" i="35"/>
  <c r="AQ302" i="35" s="1"/>
  <c r="AR304" i="35"/>
  <c r="AQ468" i="35"/>
  <c r="AP467" i="35"/>
  <c r="AP485" i="35" s="1"/>
  <c r="AR304" i="34"/>
  <c r="AQ303" i="34"/>
  <c r="AQ302" i="34" s="1"/>
  <c r="AP321" i="34"/>
  <c r="AQ295" i="34"/>
  <c r="AQ294" i="34" s="1"/>
  <c r="AQ321" i="34" s="1"/>
  <c r="AR296" i="34"/>
  <c r="AQ468" i="34"/>
  <c r="AP467" i="34"/>
  <c r="AP485" i="34" s="1"/>
  <c r="AR303" i="27"/>
  <c r="AR302" i="27" s="1"/>
  <c r="AS304" i="27"/>
  <c r="AQ295" i="27"/>
  <c r="AQ294" i="27" s="1"/>
  <c r="AQ321" i="27" s="1"/>
  <c r="AR296" i="27"/>
  <c r="AR468" i="27"/>
  <c r="AQ467" i="27"/>
  <c r="AQ485" i="27" s="1"/>
  <c r="AQ468" i="26"/>
  <c r="AP467" i="26"/>
  <c r="AP485" i="26" s="1"/>
  <c r="AR304" i="26"/>
  <c r="AQ303" i="26"/>
  <c r="AQ302" i="26" s="1"/>
  <c r="AP321" i="26"/>
  <c r="AR296" i="26"/>
  <c r="AQ295" i="26"/>
  <c r="AQ294" i="26" s="1"/>
  <c r="AQ321" i="26" s="1"/>
  <c r="AS304" i="25"/>
  <c r="AR303" i="25"/>
  <c r="AR302" i="25" s="1"/>
  <c r="AQ321" i="25"/>
  <c r="AS296" i="25"/>
  <c r="AR295" i="25"/>
  <c r="AR294" i="25" s="1"/>
  <c r="AR321" i="25" s="1"/>
  <c r="AR468" i="25"/>
  <c r="AQ467" i="25"/>
  <c r="AQ485" i="25" s="1"/>
  <c r="AR468" i="24"/>
  <c r="AQ467" i="24"/>
  <c r="AQ485" i="24" s="1"/>
  <c r="AR295" i="24"/>
  <c r="AR294" i="24" s="1"/>
  <c r="AS296" i="24"/>
  <c r="AR303" i="24"/>
  <c r="AR302" i="24" s="1"/>
  <c r="AS304" i="24"/>
  <c r="H39" i="12"/>
  <c r="H37" i="12"/>
  <c r="I151" i="43"/>
  <c r="I160" i="43"/>
  <c r="I159" i="43"/>
  <c r="J151" i="43"/>
  <c r="J160" i="43"/>
  <c r="J159" i="43"/>
  <c r="F270" i="43"/>
  <c r="F245" i="43"/>
  <c r="F244" i="43" s="1"/>
  <c r="F197" i="43"/>
  <c r="F196" i="43" s="1"/>
  <c r="F216" i="43" s="1"/>
  <c r="F239" i="43"/>
  <c r="K37" i="12"/>
  <c r="C31" i="36"/>
  <c r="C62" i="36"/>
  <c r="C66" i="36" s="1"/>
  <c r="AI122" i="43"/>
  <c r="AI120" i="43" s="1"/>
  <c r="AI119" i="43" s="1"/>
  <c r="AI137" i="43" s="1"/>
  <c r="AI97" i="43"/>
  <c r="AI96" i="43" s="1"/>
  <c r="AI113" i="43" s="1"/>
  <c r="AQ462" i="43"/>
  <c r="AQ450" i="43" s="1"/>
  <c r="AR463" i="43"/>
  <c r="AH412" i="43"/>
  <c r="AH384" i="43"/>
  <c r="AI296" i="43"/>
  <c r="AI468" i="43"/>
  <c r="AI422" i="43"/>
  <c r="AI391" i="43"/>
  <c r="AJ304" i="43"/>
  <c r="F100" i="15"/>
  <c r="E35" i="12"/>
  <c r="E36" i="12" s="1"/>
  <c r="F57" i="12"/>
  <c r="G57" i="12" s="1"/>
  <c r="F59" i="12"/>
  <c r="G59" i="12" s="1"/>
  <c r="F58" i="12"/>
  <c r="G58" i="12" s="1"/>
  <c r="F56" i="12"/>
  <c r="G56" i="12" s="1"/>
  <c r="F47" i="18"/>
  <c r="L18" i="15"/>
  <c r="L33" i="18"/>
  <c r="L16" i="18"/>
  <c r="E116" i="15"/>
  <c r="E121" i="15" s="1"/>
  <c r="O13" i="12"/>
  <c r="N11" i="12"/>
  <c r="H38" i="18"/>
  <c r="G42" i="18"/>
  <c r="G49" i="18" s="1"/>
  <c r="F73" i="15"/>
  <c r="F65" i="15"/>
  <c r="G23" i="18"/>
  <c r="G22" i="18" s="1"/>
  <c r="G18" i="18"/>
  <c r="H19" i="18"/>
  <c r="H86" i="15"/>
  <c r="I63" i="15"/>
  <c r="I61" i="15" s="1"/>
  <c r="H67" i="18"/>
  <c r="H74" i="18" s="1"/>
  <c r="I63" i="18"/>
  <c r="H59" i="15"/>
  <c r="H67" i="15" s="1"/>
  <c r="G83" i="15"/>
  <c r="H75" i="15"/>
  <c r="E131" i="18"/>
  <c r="Y40" i="22"/>
  <c r="K31" i="18"/>
  <c r="L32" i="18"/>
  <c r="F48" i="15"/>
  <c r="F40" i="15"/>
  <c r="F81" i="15"/>
  <c r="F88" i="15"/>
  <c r="F87" i="15" s="1"/>
  <c r="F105" i="18"/>
  <c r="F110" i="18" s="1"/>
  <c r="G96" i="15"/>
  <c r="G103" i="15"/>
  <c r="G112" i="15"/>
  <c r="G119" i="15" s="1"/>
  <c r="G101" i="15"/>
  <c r="G102" i="15"/>
  <c r="H95" i="15"/>
  <c r="V8" i="18"/>
  <c r="V9" i="15"/>
  <c r="U33" i="2"/>
  <c r="J64" i="15"/>
  <c r="I68" i="15"/>
  <c r="H46" i="8"/>
  <c r="G44" i="8"/>
  <c r="L35" i="15"/>
  <c r="K51" i="8"/>
  <c r="H37" i="15"/>
  <c r="G41" i="15"/>
  <c r="G36" i="15"/>
  <c r="K20" i="18"/>
  <c r="J24" i="18"/>
  <c r="AF9" i="15"/>
  <c r="AE33" i="2"/>
  <c r="AF8" i="18"/>
  <c r="F124" i="18"/>
  <c r="F123" i="18"/>
  <c r="F122" i="18"/>
  <c r="E121" i="18"/>
  <c r="E126" i="18" s="1"/>
  <c r="K49" i="8"/>
  <c r="I7" i="21"/>
  <c r="I6" i="21" s="1"/>
  <c r="I12" i="21" s="1"/>
  <c r="J45" i="8"/>
  <c r="J10" i="21"/>
  <c r="J9" i="21" s="1"/>
  <c r="K53" i="8"/>
  <c r="H42" i="8"/>
  <c r="I116" i="18"/>
  <c r="H128" i="18"/>
  <c r="L57" i="18"/>
  <c r="K81" i="18"/>
  <c r="J16" i="15"/>
  <c r="I15" i="15"/>
  <c r="H58" i="15"/>
  <c r="G57" i="15"/>
  <c r="G82" i="15"/>
  <c r="G66" i="15"/>
  <c r="K21" i="18"/>
  <c r="J25" i="18"/>
  <c r="J33" i="15"/>
  <c r="I32" i="15"/>
  <c r="K50" i="8"/>
  <c r="K58" i="18"/>
  <c r="J82" i="18"/>
  <c r="J15" i="18"/>
  <c r="I14" i="18"/>
  <c r="H39" i="15"/>
  <c r="G43" i="15"/>
  <c r="G50" i="15" s="1"/>
  <c r="L8" i="15"/>
  <c r="H41" i="8"/>
  <c r="H84" i="15"/>
  <c r="H38" i="15"/>
  <c r="G42" i="15"/>
  <c r="G49" i="15" s="1"/>
  <c r="I21" i="15"/>
  <c r="H25" i="15"/>
  <c r="I22" i="15"/>
  <c r="H26" i="15"/>
  <c r="H41" i="18"/>
  <c r="H48" i="18" s="1"/>
  <c r="I37" i="18"/>
  <c r="M8" i="18"/>
  <c r="M17" i="18" s="1"/>
  <c r="L33" i="2"/>
  <c r="L32" i="2" s="1"/>
  <c r="M9" i="15"/>
  <c r="M17" i="15" s="1"/>
  <c r="G47" i="18"/>
  <c r="G39" i="18"/>
  <c r="J62" i="15"/>
  <c r="I85" i="15"/>
  <c r="J48" i="8"/>
  <c r="N92" i="18"/>
  <c r="O87" i="18"/>
  <c r="G89" i="15"/>
  <c r="F118" i="15"/>
  <c r="F117" i="15"/>
  <c r="M16" i="18"/>
  <c r="L17" i="21"/>
  <c r="M13" i="21"/>
  <c r="F72" i="18"/>
  <c r="L34" i="15"/>
  <c r="M34" i="15" s="1"/>
  <c r="H40" i="18"/>
  <c r="H35" i="18"/>
  <c r="I36" i="18"/>
  <c r="M60" i="15"/>
  <c r="I20" i="15"/>
  <c r="H24" i="15"/>
  <c r="H19" i="15"/>
  <c r="G108" i="18"/>
  <c r="G107" i="18"/>
  <c r="H100" i="18"/>
  <c r="D23" i="36" s="1"/>
  <c r="D27" i="36" s="1"/>
  <c r="G117" i="18"/>
  <c r="G106" i="18"/>
  <c r="H106" i="18" s="1"/>
  <c r="G101" i="18"/>
  <c r="G74" i="15"/>
  <c r="R61" i="22"/>
  <c r="L10" i="12"/>
  <c r="H52" i="8"/>
  <c r="I54" i="8"/>
  <c r="E47" i="8"/>
  <c r="G47" i="8"/>
  <c r="M56" i="8"/>
  <c r="L57" i="8"/>
  <c r="M55" i="8"/>
  <c r="E30" i="12"/>
  <c r="E37" i="12" s="1"/>
  <c r="AR468" i="35" l="1"/>
  <c r="AQ467" i="35"/>
  <c r="AQ485" i="35" s="1"/>
  <c r="AS304" i="35"/>
  <c r="AR303" i="35"/>
  <c r="AR302" i="35" s="1"/>
  <c r="AQ321" i="35"/>
  <c r="AS296" i="35"/>
  <c r="AR295" i="35"/>
  <c r="AR294" i="35" s="1"/>
  <c r="AR321" i="35" s="1"/>
  <c r="AR468" i="34"/>
  <c r="AQ467" i="34"/>
  <c r="AQ485" i="34" s="1"/>
  <c r="AR295" i="34"/>
  <c r="AR294" i="34" s="1"/>
  <c r="AS296" i="34"/>
  <c r="AS304" i="34"/>
  <c r="AR303" i="34"/>
  <c r="AR302" i="34" s="1"/>
  <c r="AS468" i="27"/>
  <c r="AR467" i="27"/>
  <c r="AR485" i="27" s="1"/>
  <c r="AS296" i="27"/>
  <c r="AR295" i="27"/>
  <c r="AR294" i="27" s="1"/>
  <c r="AR321" i="27" s="1"/>
  <c r="AT304" i="27"/>
  <c r="AS303" i="27"/>
  <c r="AS302" i="27" s="1"/>
  <c r="AR295" i="26"/>
  <c r="AR294" i="26" s="1"/>
  <c r="AS296" i="26"/>
  <c r="AS304" i="26"/>
  <c r="AR303" i="26"/>
  <c r="AR302" i="26" s="1"/>
  <c r="AR468" i="26"/>
  <c r="AQ467" i="26"/>
  <c r="AQ485" i="26" s="1"/>
  <c r="AR467" i="25"/>
  <c r="AR485" i="25" s="1"/>
  <c r="AS468" i="25"/>
  <c r="AS295" i="25"/>
  <c r="AS294" i="25" s="1"/>
  <c r="AT296" i="25"/>
  <c r="AT304" i="25"/>
  <c r="AS303" i="25"/>
  <c r="AS302" i="25" s="1"/>
  <c r="AS303" i="24"/>
  <c r="AS302" i="24" s="1"/>
  <c r="AT304" i="24"/>
  <c r="AS295" i="24"/>
  <c r="AS294" i="24" s="1"/>
  <c r="AS321" i="24" s="1"/>
  <c r="AT296" i="24"/>
  <c r="AR321" i="24"/>
  <c r="AS468" i="24"/>
  <c r="AR467" i="24"/>
  <c r="AR485" i="24" s="1"/>
  <c r="I150" i="43"/>
  <c r="I225" i="43"/>
  <c r="I202" i="43"/>
  <c r="G60" i="12"/>
  <c r="F305" i="43"/>
  <c r="F268" i="43"/>
  <c r="F267" i="43" s="1"/>
  <c r="J157" i="43"/>
  <c r="J156" i="43" s="1"/>
  <c r="J228" i="43"/>
  <c r="J150" i="43"/>
  <c r="J225" i="43"/>
  <c r="I209" i="43"/>
  <c r="I157" i="43"/>
  <c r="I156" i="43" s="1"/>
  <c r="H151" i="43"/>
  <c r="H150" i="43" s="1"/>
  <c r="H160" i="43"/>
  <c r="H159" i="43"/>
  <c r="F263" i="43"/>
  <c r="F237" i="43"/>
  <c r="F236" i="43" s="1"/>
  <c r="F254" i="43" s="1"/>
  <c r="I228" i="43"/>
  <c r="I227" i="43" s="1"/>
  <c r="I248" i="43" s="1"/>
  <c r="I210" i="43"/>
  <c r="D31" i="36"/>
  <c r="D62" i="36"/>
  <c r="D66" i="36" s="1"/>
  <c r="C69" i="36"/>
  <c r="C70" i="36"/>
  <c r="AK304" i="43"/>
  <c r="AJ468" i="43"/>
  <c r="AR462" i="43"/>
  <c r="AR450" i="43" s="1"/>
  <c r="AS463" i="43"/>
  <c r="AI412" i="43"/>
  <c r="AI384" i="43"/>
  <c r="AJ296" i="43"/>
  <c r="K35" i="12"/>
  <c r="K39" i="12" s="1"/>
  <c r="K36" i="12"/>
  <c r="K38" i="12" s="1"/>
  <c r="K176" i="43" s="1"/>
  <c r="S51" i="45" s="1"/>
  <c r="M8" i="15"/>
  <c r="M18" i="15"/>
  <c r="H23" i="15"/>
  <c r="H74" i="15"/>
  <c r="P13" i="12"/>
  <c r="O11" i="12"/>
  <c r="H42" i="18"/>
  <c r="H49" i="18" s="1"/>
  <c r="I38" i="18"/>
  <c r="F130" i="18"/>
  <c r="L58" i="18"/>
  <c r="K82" i="18"/>
  <c r="H103" i="15"/>
  <c r="H102" i="15"/>
  <c r="H112" i="15"/>
  <c r="H119" i="15" s="1"/>
  <c r="H101" i="15"/>
  <c r="I95" i="15"/>
  <c r="H96" i="15"/>
  <c r="S61" i="22"/>
  <c r="M17" i="21"/>
  <c r="N13" i="21"/>
  <c r="K48" i="8"/>
  <c r="H86" i="18"/>
  <c r="H66" i="18"/>
  <c r="H73" i="18" s="1"/>
  <c r="I39" i="15"/>
  <c r="H43" i="15"/>
  <c r="H50" i="15" s="1"/>
  <c r="L50" i="8"/>
  <c r="K10" i="21"/>
  <c r="K9" i="21" s="1"/>
  <c r="L53" i="8"/>
  <c r="L51" i="8"/>
  <c r="W8" i="18"/>
  <c r="W9" i="15"/>
  <c r="V33" i="2"/>
  <c r="H18" i="18"/>
  <c r="H23" i="18"/>
  <c r="H22" i="18" s="1"/>
  <c r="I19" i="18"/>
  <c r="M33" i="18"/>
  <c r="H104" i="15"/>
  <c r="G105" i="18"/>
  <c r="G110" i="18" s="1"/>
  <c r="H39" i="18"/>
  <c r="J37" i="18"/>
  <c r="I41" i="18"/>
  <c r="I48" i="18" s="1"/>
  <c r="L21" i="18"/>
  <c r="K25" i="18"/>
  <c r="K64" i="15"/>
  <c r="J68" i="15"/>
  <c r="G100" i="15"/>
  <c r="G105" i="15" s="1"/>
  <c r="I67" i="18"/>
  <c r="I74" i="18" s="1"/>
  <c r="J63" i="18"/>
  <c r="J22" i="15"/>
  <c r="I26" i="15"/>
  <c r="I75" i="15" s="1"/>
  <c r="F129" i="18"/>
  <c r="G123" i="18"/>
  <c r="G122" i="18"/>
  <c r="G124" i="18"/>
  <c r="G73" i="15"/>
  <c r="G65" i="15"/>
  <c r="I42" i="8"/>
  <c r="AG8" i="18"/>
  <c r="AG9" i="15"/>
  <c r="AF33" i="2"/>
  <c r="G40" i="15"/>
  <c r="G48" i="15"/>
  <c r="G118" i="15"/>
  <c r="G117" i="15"/>
  <c r="M32" i="18"/>
  <c r="L31" i="18"/>
  <c r="H107" i="18"/>
  <c r="H117" i="18"/>
  <c r="I100" i="18"/>
  <c r="E23" i="36" s="1"/>
  <c r="E27" i="36" s="1"/>
  <c r="H108" i="18"/>
  <c r="H101" i="18"/>
  <c r="K62" i="15"/>
  <c r="J85" i="15"/>
  <c r="N8" i="18"/>
  <c r="N9" i="15"/>
  <c r="N34" i="15" s="1"/>
  <c r="M33" i="2"/>
  <c r="M32" i="2" s="1"/>
  <c r="I38" i="15"/>
  <c r="H42" i="15"/>
  <c r="H49" i="15" s="1"/>
  <c r="I41" i="8"/>
  <c r="G81" i="15"/>
  <c r="G88" i="15"/>
  <c r="G87" i="15" s="1"/>
  <c r="K56" i="18"/>
  <c r="I128" i="18"/>
  <c r="J116" i="18"/>
  <c r="I37" i="15"/>
  <c r="H41" i="15"/>
  <c r="H36" i="15"/>
  <c r="H109" i="18"/>
  <c r="J36" i="18"/>
  <c r="I40" i="18"/>
  <c r="I35" i="18"/>
  <c r="E132" i="18"/>
  <c r="L81" i="18"/>
  <c r="M57" i="18"/>
  <c r="L56" i="18"/>
  <c r="L49" i="8"/>
  <c r="M59" i="18"/>
  <c r="I59" i="15"/>
  <c r="H83" i="15"/>
  <c r="H89" i="15" s="1"/>
  <c r="J63" i="15"/>
  <c r="J61" i="15" s="1"/>
  <c r="I86" i="15"/>
  <c r="I84" i="15" s="1"/>
  <c r="M34" i="18"/>
  <c r="J20" i="15"/>
  <c r="I24" i="15"/>
  <c r="I19" i="15"/>
  <c r="J21" i="15"/>
  <c r="I25" i="15"/>
  <c r="I58" i="15"/>
  <c r="H57" i="15"/>
  <c r="H82" i="15"/>
  <c r="H66" i="15"/>
  <c r="L20" i="18"/>
  <c r="K24" i="18"/>
  <c r="M35" i="15"/>
  <c r="Z40" i="22"/>
  <c r="H85" i="18"/>
  <c r="H65" i="18"/>
  <c r="H60" i="18"/>
  <c r="F116" i="15"/>
  <c r="F121" i="15" s="1"/>
  <c r="P87" i="18"/>
  <c r="O92" i="18"/>
  <c r="K15" i="18"/>
  <c r="J14" i="18"/>
  <c r="J32" i="15"/>
  <c r="K33" i="15"/>
  <c r="K16" i="15"/>
  <c r="J15" i="15"/>
  <c r="J7" i="21"/>
  <c r="J6" i="21" s="1"/>
  <c r="J12" i="21" s="1"/>
  <c r="K45" i="8"/>
  <c r="F121" i="18"/>
  <c r="F126" i="18" s="1"/>
  <c r="I46" i="8"/>
  <c r="H44" i="8"/>
  <c r="J80" i="18"/>
  <c r="L9" i="12"/>
  <c r="M10" i="12"/>
  <c r="N55" i="8"/>
  <c r="I52" i="8"/>
  <c r="J54" i="8"/>
  <c r="M57" i="8"/>
  <c r="H47" i="8"/>
  <c r="N56" i="8"/>
  <c r="J30" i="12"/>
  <c r="J38" i="12" s="1"/>
  <c r="AT296" i="35" l="1"/>
  <c r="AS295" i="35"/>
  <c r="AS294" i="35" s="1"/>
  <c r="AT304" i="35"/>
  <c r="AS303" i="35"/>
  <c r="AS302" i="35" s="1"/>
  <c r="AS468" i="35"/>
  <c r="AR467" i="35"/>
  <c r="AR485" i="35" s="1"/>
  <c r="AT304" i="34"/>
  <c r="AS303" i="34"/>
  <c r="AS302" i="34" s="1"/>
  <c r="AS295" i="34"/>
  <c r="AS294" i="34" s="1"/>
  <c r="AS321" i="34" s="1"/>
  <c r="AT296" i="34"/>
  <c r="AR321" i="34"/>
  <c r="AS468" i="34"/>
  <c r="AR467" i="34"/>
  <c r="AR485" i="34" s="1"/>
  <c r="AU304" i="27"/>
  <c r="AU303" i="27" s="1"/>
  <c r="AU302" i="27" s="1"/>
  <c r="AT303" i="27"/>
  <c r="AT302" i="27" s="1"/>
  <c r="AT296" i="27"/>
  <c r="AS295" i="27"/>
  <c r="AS294" i="27" s="1"/>
  <c r="AS321" i="27" s="1"/>
  <c r="AT468" i="27"/>
  <c r="AS467" i="27"/>
  <c r="AS485" i="27" s="1"/>
  <c r="AS468" i="26"/>
  <c r="AR467" i="26"/>
  <c r="AR485" i="26" s="1"/>
  <c r="AS303" i="26"/>
  <c r="AS302" i="26" s="1"/>
  <c r="AT304" i="26"/>
  <c r="AS295" i="26"/>
  <c r="AS294" i="26" s="1"/>
  <c r="AS321" i="26" s="1"/>
  <c r="AT296" i="26"/>
  <c r="AR321" i="26"/>
  <c r="AT303" i="25"/>
  <c r="AT302" i="25" s="1"/>
  <c r="AU304" i="25"/>
  <c r="AU303" i="25" s="1"/>
  <c r="AU302" i="25" s="1"/>
  <c r="AU296" i="25"/>
  <c r="AU295" i="25" s="1"/>
  <c r="AU294" i="25" s="1"/>
  <c r="AU321" i="25" s="1"/>
  <c r="AT295" i="25"/>
  <c r="AT294" i="25" s="1"/>
  <c r="AT321" i="25" s="1"/>
  <c r="AS321" i="25"/>
  <c r="AT468" i="25"/>
  <c r="AS467" i="25"/>
  <c r="AS485" i="25" s="1"/>
  <c r="AT468" i="24"/>
  <c r="AS467" i="24"/>
  <c r="AS485" i="24" s="1"/>
  <c r="AU296" i="24"/>
  <c r="AU295" i="24" s="1"/>
  <c r="AU294" i="24" s="1"/>
  <c r="AT295" i="24"/>
  <c r="AT294" i="24" s="1"/>
  <c r="AT321" i="24" s="1"/>
  <c r="AU304" i="24"/>
  <c r="AU303" i="24" s="1"/>
  <c r="AU302" i="24" s="1"/>
  <c r="AT303" i="24"/>
  <c r="AT302" i="24" s="1"/>
  <c r="I240" i="43"/>
  <c r="F297" i="43"/>
  <c r="F286" i="43"/>
  <c r="H209" i="43"/>
  <c r="H157" i="43"/>
  <c r="H156" i="43" s="1"/>
  <c r="J223" i="43"/>
  <c r="J146" i="43"/>
  <c r="J145" i="43" s="1"/>
  <c r="J166" i="43" s="1"/>
  <c r="H210" i="43"/>
  <c r="H228" i="43"/>
  <c r="H227" i="43" s="1"/>
  <c r="H248" i="43" s="1"/>
  <c r="H201" i="43"/>
  <c r="H146" i="43"/>
  <c r="H145" i="43" s="1"/>
  <c r="H223" i="43"/>
  <c r="H222" i="43" s="1"/>
  <c r="F423" i="43"/>
  <c r="F421" i="43" s="1"/>
  <c r="F420" i="43" s="1"/>
  <c r="F469" i="43"/>
  <c r="F467" i="43" s="1"/>
  <c r="F485" i="43" s="1"/>
  <c r="F392" i="43"/>
  <c r="F390" i="43" s="1"/>
  <c r="F389" i="43" s="1"/>
  <c r="F303" i="43"/>
  <c r="F302" i="43" s="1"/>
  <c r="H225" i="43"/>
  <c r="H202" i="43"/>
  <c r="J176" i="43"/>
  <c r="J175" i="43" s="1"/>
  <c r="J184" i="43"/>
  <c r="J185" i="43"/>
  <c r="I207" i="43"/>
  <c r="I206" i="43" s="1"/>
  <c r="I247" i="43"/>
  <c r="I201" i="43"/>
  <c r="I223" i="43"/>
  <c r="I222" i="43" s="1"/>
  <c r="I230" i="43" s="1"/>
  <c r="I146" i="43"/>
  <c r="I145" i="43" s="1"/>
  <c r="I166" i="43" s="1"/>
  <c r="E62" i="36"/>
  <c r="E66" i="36" s="1"/>
  <c r="D30" i="36"/>
  <c r="D70" i="36"/>
  <c r="D69" i="36"/>
  <c r="S18" i="45"/>
  <c r="S16" i="45" s="1"/>
  <c r="K226" i="43"/>
  <c r="K175" i="43"/>
  <c r="K184" i="43"/>
  <c r="K182" i="43" s="1"/>
  <c r="K181" i="43" s="1"/>
  <c r="K185" i="43"/>
  <c r="K229" i="43" s="1"/>
  <c r="L18" i="45"/>
  <c r="L16" i="45" s="1"/>
  <c r="K151" i="43"/>
  <c r="L51" i="45" s="1"/>
  <c r="K160" i="43"/>
  <c r="K159" i="43"/>
  <c r="E30" i="36"/>
  <c r="E31" i="36"/>
  <c r="AK468" i="43"/>
  <c r="AK296" i="43"/>
  <c r="AS462" i="43"/>
  <c r="AS450" i="43" s="1"/>
  <c r="AT463" i="43"/>
  <c r="AL304" i="43"/>
  <c r="L36" i="12"/>
  <c r="L35" i="12"/>
  <c r="L39" i="12" s="1"/>
  <c r="G116" i="15"/>
  <c r="G121" i="15" s="1"/>
  <c r="N35" i="15"/>
  <c r="J37" i="12"/>
  <c r="Q13" i="12"/>
  <c r="P11" i="12"/>
  <c r="J38" i="18"/>
  <c r="I42" i="18"/>
  <c r="I49" i="18" s="1"/>
  <c r="H47" i="18"/>
  <c r="G129" i="18"/>
  <c r="G130" i="18"/>
  <c r="J37" i="15"/>
  <c r="I41" i="15"/>
  <c r="I36" i="15"/>
  <c r="I18" i="18"/>
  <c r="I23" i="18"/>
  <c r="I22" i="18" s="1"/>
  <c r="J19" i="18"/>
  <c r="K7" i="21"/>
  <c r="K6" i="21" s="1"/>
  <c r="L45" i="8"/>
  <c r="K32" i="15"/>
  <c r="L33" i="15"/>
  <c r="I23" i="15"/>
  <c r="M49" i="8"/>
  <c r="I109" i="18"/>
  <c r="I117" i="18"/>
  <c r="I106" i="18"/>
  <c r="J100" i="18"/>
  <c r="F23" i="36" s="1"/>
  <c r="F62" i="36" s="1"/>
  <c r="I108" i="18"/>
  <c r="I101" i="18"/>
  <c r="I107" i="18"/>
  <c r="N32" i="18"/>
  <c r="M31" i="18"/>
  <c r="I104" i="15"/>
  <c r="M58" i="18"/>
  <c r="L82" i="18"/>
  <c r="N17" i="15"/>
  <c r="L15" i="18"/>
  <c r="K14" i="18"/>
  <c r="J58" i="15"/>
  <c r="I57" i="15"/>
  <c r="I82" i="15"/>
  <c r="I66" i="15"/>
  <c r="K20" i="15"/>
  <c r="J24" i="15"/>
  <c r="J19" i="15"/>
  <c r="M81" i="18"/>
  <c r="N57" i="18"/>
  <c r="M56" i="18"/>
  <c r="H105" i="18"/>
  <c r="H110" i="18" s="1"/>
  <c r="K80" i="18"/>
  <c r="K63" i="18"/>
  <c r="J67" i="18"/>
  <c r="J74" i="18" s="1"/>
  <c r="K68" i="15"/>
  <c r="L64" i="15"/>
  <c r="X9" i="15"/>
  <c r="X8" i="18"/>
  <c r="W33" i="2"/>
  <c r="M53" i="8"/>
  <c r="L10" i="21"/>
  <c r="L9" i="21" s="1"/>
  <c r="N8" i="15"/>
  <c r="J59" i="15"/>
  <c r="J67" i="15" s="1"/>
  <c r="J74" i="15" s="1"/>
  <c r="I83" i="15"/>
  <c r="I89" i="15" s="1"/>
  <c r="H81" i="15"/>
  <c r="H88" i="15"/>
  <c r="H87" i="15" s="1"/>
  <c r="Q87" i="18"/>
  <c r="P92" i="18"/>
  <c r="G65" i="18"/>
  <c r="G85" i="18"/>
  <c r="G60" i="18"/>
  <c r="I67" i="15"/>
  <c r="I74" i="15" s="1"/>
  <c r="L80" i="18"/>
  <c r="I39" i="18"/>
  <c r="H124" i="18"/>
  <c r="I124" i="18" s="1"/>
  <c r="H122" i="18"/>
  <c r="H123" i="18"/>
  <c r="J42" i="8"/>
  <c r="M51" i="8"/>
  <c r="M50" i="8"/>
  <c r="I86" i="18"/>
  <c r="I91" i="18" s="1"/>
  <c r="I66" i="18"/>
  <c r="I73" i="18" s="1"/>
  <c r="J62" i="18"/>
  <c r="I102" i="15"/>
  <c r="I112" i="15"/>
  <c r="I119" i="15" s="1"/>
  <c r="I101" i="15"/>
  <c r="I103" i="15"/>
  <c r="J95" i="15"/>
  <c r="I96" i="15"/>
  <c r="N17" i="18"/>
  <c r="N33" i="18"/>
  <c r="I85" i="18"/>
  <c r="I65" i="18"/>
  <c r="I60" i="18"/>
  <c r="L24" i="18"/>
  <c r="M20" i="18"/>
  <c r="K21" i="15"/>
  <c r="J25" i="15"/>
  <c r="J86" i="15"/>
  <c r="J84" i="15" s="1"/>
  <c r="K63" i="15"/>
  <c r="N16" i="18"/>
  <c r="K36" i="18"/>
  <c r="J40" i="18"/>
  <c r="J35" i="18"/>
  <c r="J41" i="8"/>
  <c r="G131" i="18"/>
  <c r="AH8" i="18"/>
  <c r="AH9" i="15"/>
  <c r="AG33" i="2"/>
  <c r="AH33" i="2" s="1"/>
  <c r="AI33" i="2" s="1"/>
  <c r="K37" i="18"/>
  <c r="J41" i="18"/>
  <c r="J48" i="18" s="1"/>
  <c r="K12" i="21"/>
  <c r="N17" i="21"/>
  <c r="O13" i="21"/>
  <c r="H100" i="15"/>
  <c r="H105" i="15" s="1"/>
  <c r="H65" i="15"/>
  <c r="H73" i="15"/>
  <c r="J39" i="15"/>
  <c r="I43" i="15"/>
  <c r="I50" i="15" s="1"/>
  <c r="F132" i="18"/>
  <c r="J46" i="8"/>
  <c r="I44" i="8"/>
  <c r="H72" i="18"/>
  <c r="H64" i="18"/>
  <c r="AA40" i="22"/>
  <c r="N34" i="18"/>
  <c r="N59" i="18"/>
  <c r="O8" i="18"/>
  <c r="O9" i="15"/>
  <c r="O34" i="15" s="1"/>
  <c r="N33" i="2"/>
  <c r="K22" i="15"/>
  <c r="J26" i="15"/>
  <c r="J75" i="15" s="1"/>
  <c r="L25" i="18"/>
  <c r="M21" i="18"/>
  <c r="N60" i="15"/>
  <c r="L48" i="8"/>
  <c r="H118" i="15"/>
  <c r="H117" i="15"/>
  <c r="F131" i="18"/>
  <c r="K116" i="18"/>
  <c r="J128" i="18"/>
  <c r="T61" i="22"/>
  <c r="L16" i="15"/>
  <c r="K15" i="15"/>
  <c r="H84" i="18"/>
  <c r="H90" i="18"/>
  <c r="H89" i="18" s="1"/>
  <c r="H94" i="18" s="1"/>
  <c r="H40" i="15"/>
  <c r="H48" i="15"/>
  <c r="J38" i="15"/>
  <c r="I42" i="15"/>
  <c r="I49" i="15" s="1"/>
  <c r="K85" i="15"/>
  <c r="L62" i="15"/>
  <c r="G126" i="18"/>
  <c r="N18" i="15"/>
  <c r="O18" i="15" s="1"/>
  <c r="M9" i="12"/>
  <c r="N10" i="12"/>
  <c r="F62" i="12"/>
  <c r="F64" i="12" s="1"/>
  <c r="K54" i="8"/>
  <c r="J52" i="8"/>
  <c r="O56" i="8"/>
  <c r="I47" i="8"/>
  <c r="N57" i="8"/>
  <c r="O55" i="8"/>
  <c r="L31" i="12"/>
  <c r="L30" i="12" s="1"/>
  <c r="AT468" i="35" l="1"/>
  <c r="AS467" i="35"/>
  <c r="AS485" i="35" s="1"/>
  <c r="AU304" i="35"/>
  <c r="AU303" i="35" s="1"/>
  <c r="AU302" i="35" s="1"/>
  <c r="AT303" i="35"/>
  <c r="AT302" i="35" s="1"/>
  <c r="AS321" i="35"/>
  <c r="AT295" i="35"/>
  <c r="AT294" i="35" s="1"/>
  <c r="AT321" i="35" s="1"/>
  <c r="AU296" i="35"/>
  <c r="AU295" i="35" s="1"/>
  <c r="AU294" i="35" s="1"/>
  <c r="AU321" i="35" s="1"/>
  <c r="AI301" i="35" s="1"/>
  <c r="AS467" i="34"/>
  <c r="AS485" i="34" s="1"/>
  <c r="AT468" i="34"/>
  <c r="AU296" i="34"/>
  <c r="AU295" i="34" s="1"/>
  <c r="AU294" i="34" s="1"/>
  <c r="AT295" i="34"/>
  <c r="AT294" i="34" s="1"/>
  <c r="AU304" i="34"/>
  <c r="AU303" i="34" s="1"/>
  <c r="AU302" i="34" s="1"/>
  <c r="AT303" i="34"/>
  <c r="AT302" i="34" s="1"/>
  <c r="AT467" i="27"/>
  <c r="AT485" i="27" s="1"/>
  <c r="AU468" i="27"/>
  <c r="AU467" i="27" s="1"/>
  <c r="AU485" i="27" s="1"/>
  <c r="AI466" i="27" s="1"/>
  <c r="AU296" i="27"/>
  <c r="AU295" i="27" s="1"/>
  <c r="AU294" i="27" s="1"/>
  <c r="AU321" i="27" s="1"/>
  <c r="AT295" i="27"/>
  <c r="AT294" i="27" s="1"/>
  <c r="AT321" i="27" s="1"/>
  <c r="AT295" i="26"/>
  <c r="AT294" i="26" s="1"/>
  <c r="AU296" i="26"/>
  <c r="AU295" i="26" s="1"/>
  <c r="AU294" i="26" s="1"/>
  <c r="AT303" i="26"/>
  <c r="AT302" i="26" s="1"/>
  <c r="AU304" i="26"/>
  <c r="AU303" i="26" s="1"/>
  <c r="AU302" i="26" s="1"/>
  <c r="AT468" i="26"/>
  <c r="AS467" i="26"/>
  <c r="AS485" i="26" s="1"/>
  <c r="AU468" i="25"/>
  <c r="AU467" i="25" s="1"/>
  <c r="AU485" i="25" s="1"/>
  <c r="AI466" i="25" s="1"/>
  <c r="AT467" i="25"/>
  <c r="AT485" i="25" s="1"/>
  <c r="AI301" i="25"/>
  <c r="AU321" i="24"/>
  <c r="AI301" i="24" s="1"/>
  <c r="AU468" i="24"/>
  <c r="AU467" i="24" s="1"/>
  <c r="AU485" i="24" s="1"/>
  <c r="AT467" i="24"/>
  <c r="AT485" i="24" s="1"/>
  <c r="H166" i="43"/>
  <c r="H230" i="43"/>
  <c r="H240" i="43"/>
  <c r="J226" i="43"/>
  <c r="J202" i="43"/>
  <c r="I239" i="43"/>
  <c r="I197" i="43"/>
  <c r="I196" i="43" s="1"/>
  <c r="I216" i="43" s="1"/>
  <c r="I270" i="43"/>
  <c r="I245" i="43"/>
  <c r="I244" i="43" s="1"/>
  <c r="H197" i="43"/>
  <c r="H196" i="43" s="1"/>
  <c r="H239" i="43"/>
  <c r="J229" i="43"/>
  <c r="J227" i="43" s="1"/>
  <c r="J248" i="43" s="1"/>
  <c r="J210" i="43"/>
  <c r="H207" i="43"/>
  <c r="H206" i="43" s="1"/>
  <c r="H247" i="43"/>
  <c r="J182" i="43"/>
  <c r="J181" i="43" s="1"/>
  <c r="J209" i="43"/>
  <c r="J201" i="43"/>
  <c r="J224" i="43"/>
  <c r="J222" i="43" s="1"/>
  <c r="J171" i="43"/>
  <c r="J170" i="43" s="1"/>
  <c r="F413" i="43"/>
  <c r="F411" i="43" s="1"/>
  <c r="F410" i="43" s="1"/>
  <c r="F440" i="43" s="1"/>
  <c r="F441" i="43" s="1"/>
  <c r="F385" i="43"/>
  <c r="F383" i="43" s="1"/>
  <c r="F382" i="43" s="1"/>
  <c r="F404" i="43" s="1"/>
  <c r="F295" i="43"/>
  <c r="F321" i="43" s="1"/>
  <c r="L54" i="45"/>
  <c r="S54" i="45"/>
  <c r="E69" i="36"/>
  <c r="E70" i="36"/>
  <c r="K224" i="43"/>
  <c r="K171" i="43"/>
  <c r="K170" i="43" s="1"/>
  <c r="K191" i="43" s="1"/>
  <c r="K225" i="43"/>
  <c r="K202" i="43"/>
  <c r="K150" i="43"/>
  <c r="K201" i="43" s="1"/>
  <c r="L8" i="45"/>
  <c r="L14" i="45"/>
  <c r="L11" i="45"/>
  <c r="L9" i="45"/>
  <c r="L15" i="45"/>
  <c r="L10" i="45"/>
  <c r="L12" i="45"/>
  <c r="L7" i="45"/>
  <c r="L13" i="45"/>
  <c r="K209" i="43"/>
  <c r="K157" i="43"/>
  <c r="K156" i="43" s="1"/>
  <c r="S7" i="45"/>
  <c r="R7" i="45" s="1"/>
  <c r="R38" i="45" s="1"/>
  <c r="S38" i="45" s="1"/>
  <c r="S8" i="45"/>
  <c r="S15" i="45"/>
  <c r="S14" i="45"/>
  <c r="S10" i="45"/>
  <c r="S11" i="45"/>
  <c r="S12" i="45"/>
  <c r="S13" i="45"/>
  <c r="S9" i="45"/>
  <c r="K228" i="43"/>
  <c r="K227" i="43" s="1"/>
  <c r="K248" i="43" s="1"/>
  <c r="K210" i="43"/>
  <c r="L151" i="43"/>
  <c r="L150" i="43" s="1"/>
  <c r="L160" i="43"/>
  <c r="L159" i="43"/>
  <c r="AM304" i="43"/>
  <c r="AL296" i="43"/>
  <c r="AT462" i="43"/>
  <c r="AT450" i="43" s="1"/>
  <c r="AU463" i="43"/>
  <c r="AU462" i="43" s="1"/>
  <c r="AU450" i="43" s="1"/>
  <c r="AL468" i="43"/>
  <c r="M35" i="12"/>
  <c r="M39" i="12" s="1"/>
  <c r="M36" i="12"/>
  <c r="I100" i="15"/>
  <c r="I105" i="15" s="1"/>
  <c r="O8" i="15"/>
  <c r="O60" i="15"/>
  <c r="I47" i="18"/>
  <c r="R13" i="12"/>
  <c r="Q11" i="12"/>
  <c r="O16" i="18"/>
  <c r="P16" i="18" s="1"/>
  <c r="I105" i="18"/>
  <c r="K38" i="18"/>
  <c r="J42" i="18"/>
  <c r="J49" i="18" s="1"/>
  <c r="H130" i="18"/>
  <c r="H129" i="18"/>
  <c r="K46" i="8"/>
  <c r="J44" i="8"/>
  <c r="J39" i="18"/>
  <c r="K86" i="15"/>
  <c r="K84" i="15" s="1"/>
  <c r="L63" i="15"/>
  <c r="Y8" i="18"/>
  <c r="Y9" i="15"/>
  <c r="X33" i="2"/>
  <c r="L68" i="15"/>
  <c r="M64" i="15"/>
  <c r="J42" i="15"/>
  <c r="J49" i="15" s="1"/>
  <c r="K38" i="15"/>
  <c r="N21" i="18"/>
  <c r="M25" i="18"/>
  <c r="L22" i="15"/>
  <c r="K26" i="15"/>
  <c r="K75" i="15" s="1"/>
  <c r="AB40" i="22"/>
  <c r="O35" i="15"/>
  <c r="K40" i="18"/>
  <c r="K35" i="18"/>
  <c r="L36" i="18"/>
  <c r="N20" i="18"/>
  <c r="M24" i="18"/>
  <c r="O33" i="18"/>
  <c r="J112" i="15"/>
  <c r="J119" i="15" s="1"/>
  <c r="J101" i="15"/>
  <c r="K95" i="15"/>
  <c r="J103" i="15"/>
  <c r="J102" i="15"/>
  <c r="J96" i="15"/>
  <c r="J86" i="18"/>
  <c r="J91" i="18" s="1"/>
  <c r="K62" i="18"/>
  <c r="J66" i="18"/>
  <c r="J73" i="18" s="1"/>
  <c r="G64" i="18"/>
  <c r="G72" i="18"/>
  <c r="I81" i="15"/>
  <c r="I88" i="15"/>
  <c r="I87" i="15" s="1"/>
  <c r="I110" i="18"/>
  <c r="J109" i="18"/>
  <c r="L21" i="15"/>
  <c r="K25" i="15"/>
  <c r="N50" i="8"/>
  <c r="G90" i="18"/>
  <c r="G89" i="18" s="1"/>
  <c r="G94" i="18" s="1"/>
  <c r="G84" i="18"/>
  <c r="I65" i="15"/>
  <c r="I73" i="15"/>
  <c r="L85" i="15"/>
  <c r="L61" i="15"/>
  <c r="M62" i="15"/>
  <c r="H116" i="15"/>
  <c r="H121" i="15" s="1"/>
  <c r="M48" i="8"/>
  <c r="H121" i="18"/>
  <c r="M15" i="18"/>
  <c r="L14" i="18"/>
  <c r="J104" i="15"/>
  <c r="K61" i="15"/>
  <c r="P9" i="15"/>
  <c r="P60" i="15" s="1"/>
  <c r="O33" i="2"/>
  <c r="P8" i="18"/>
  <c r="I72" i="18"/>
  <c r="I64" i="18"/>
  <c r="R87" i="18"/>
  <c r="Q92" i="18"/>
  <c r="J57" i="15"/>
  <c r="J82" i="15"/>
  <c r="K58" i="15"/>
  <c r="J66" i="15"/>
  <c r="H126" i="18"/>
  <c r="N49" i="8"/>
  <c r="M33" i="15"/>
  <c r="L32" i="15"/>
  <c r="K19" i="18"/>
  <c r="J23" i="18"/>
  <c r="J22" i="18" s="1"/>
  <c r="J18" i="18"/>
  <c r="M16" i="15"/>
  <c r="L15" i="15"/>
  <c r="O59" i="18"/>
  <c r="P59" i="18" s="1"/>
  <c r="K41" i="8"/>
  <c r="J85" i="18"/>
  <c r="K61" i="18"/>
  <c r="J60" i="18"/>
  <c r="J65" i="18"/>
  <c r="O17" i="18"/>
  <c r="P17" i="18" s="1"/>
  <c r="I117" i="15"/>
  <c r="I118" i="15"/>
  <c r="N51" i="8"/>
  <c r="L63" i="18"/>
  <c r="K67" i="18"/>
  <c r="K74" i="18" s="1"/>
  <c r="N81" i="18"/>
  <c r="O57" i="18"/>
  <c r="I40" i="15"/>
  <c r="I48" i="15"/>
  <c r="U61" i="22"/>
  <c r="P8" i="15"/>
  <c r="N53" i="8"/>
  <c r="M10" i="21"/>
  <c r="M9" i="21" s="1"/>
  <c r="G132" i="18"/>
  <c r="O17" i="21"/>
  <c r="P13" i="21"/>
  <c r="I90" i="18"/>
  <c r="I89" i="18" s="1"/>
  <c r="I94" i="18" s="1"/>
  <c r="I84" i="18"/>
  <c r="K42" i="8"/>
  <c r="J83" i="15"/>
  <c r="J89" i="15" s="1"/>
  <c r="K59" i="15"/>
  <c r="K67" i="15" s="1"/>
  <c r="K74" i="15" s="1"/>
  <c r="J23" i="15"/>
  <c r="N58" i="18"/>
  <c r="M82" i="18"/>
  <c r="O32" i="18"/>
  <c r="N31" i="18"/>
  <c r="J41" i="15"/>
  <c r="J36" i="15"/>
  <c r="K37" i="15"/>
  <c r="J43" i="15"/>
  <c r="J50" i="15" s="1"/>
  <c r="K39" i="15"/>
  <c r="K128" i="18"/>
  <c r="L116" i="18"/>
  <c r="O34" i="18"/>
  <c r="P34" i="18" s="1"/>
  <c r="K41" i="18"/>
  <c r="K48" i="18" s="1"/>
  <c r="L37" i="18"/>
  <c r="N32" i="2"/>
  <c r="O32" i="2" s="1"/>
  <c r="P32" i="2" s="1"/>
  <c r="Q32" i="2" s="1"/>
  <c r="R32" i="2" s="1"/>
  <c r="S32" i="2" s="1"/>
  <c r="T32" i="2" s="1"/>
  <c r="U32" i="2" s="1"/>
  <c r="V32" i="2" s="1"/>
  <c r="W32" i="2" s="1"/>
  <c r="X32" i="2" s="1"/>
  <c r="L20" i="15"/>
  <c r="K24" i="15"/>
  <c r="K19" i="15"/>
  <c r="O17" i="15"/>
  <c r="P17" i="15" s="1"/>
  <c r="K100" i="18"/>
  <c r="G23" i="36" s="1"/>
  <c r="G62" i="36" s="1"/>
  <c r="J101" i="18"/>
  <c r="J108" i="18"/>
  <c r="J107" i="18"/>
  <c r="J117" i="18"/>
  <c r="J106" i="18"/>
  <c r="L7" i="21"/>
  <c r="L6" i="21" s="1"/>
  <c r="L12" i="21" s="1"/>
  <c r="M45" i="8"/>
  <c r="N9" i="12"/>
  <c r="O10" i="12"/>
  <c r="J47" i="8"/>
  <c r="P55" i="8"/>
  <c r="O57" i="8"/>
  <c r="K52" i="8"/>
  <c r="L54" i="8"/>
  <c r="P56" i="8"/>
  <c r="M31" i="12"/>
  <c r="M30" i="12" s="1"/>
  <c r="L37" i="12"/>
  <c r="AI388" i="35" l="1"/>
  <c r="AI382" i="35" s="1"/>
  <c r="AI404" i="35" s="1"/>
  <c r="C301" i="35"/>
  <c r="E332" i="35" s="1"/>
  <c r="E335" i="35" s="1"/>
  <c r="E336" i="35" s="1"/>
  <c r="C337" i="35" s="1"/>
  <c r="C342" i="35" s="1"/>
  <c r="C343" i="35" s="1"/>
  <c r="D301" i="35"/>
  <c r="D331" i="35" s="1"/>
  <c r="AI294" i="35"/>
  <c r="AI321" i="35" s="1"/>
  <c r="AU468" i="35"/>
  <c r="AU467" i="35" s="1"/>
  <c r="AU485" i="35" s="1"/>
  <c r="AI466" i="35" s="1"/>
  <c r="AT467" i="35"/>
  <c r="AT485" i="35" s="1"/>
  <c r="AT321" i="34"/>
  <c r="AU321" i="34"/>
  <c r="AI301" i="34" s="1"/>
  <c r="AU468" i="34"/>
  <c r="AU467" i="34" s="1"/>
  <c r="AU485" i="34" s="1"/>
  <c r="AT467" i="34"/>
  <c r="AT485" i="34" s="1"/>
  <c r="AI301" i="27"/>
  <c r="C466" i="27"/>
  <c r="D512" i="27" s="1"/>
  <c r="D466" i="27"/>
  <c r="AI485" i="27"/>
  <c r="AU468" i="26"/>
  <c r="AU467" i="26" s="1"/>
  <c r="AU485" i="26" s="1"/>
  <c r="AI466" i="26" s="1"/>
  <c r="AT467" i="26"/>
  <c r="AT485" i="26" s="1"/>
  <c r="AU321" i="26"/>
  <c r="AT321" i="26"/>
  <c r="AI388" i="25"/>
  <c r="AI382" i="25" s="1"/>
  <c r="AI404" i="25" s="1"/>
  <c r="D301" i="25"/>
  <c r="D331" i="25" s="1"/>
  <c r="C301" i="25"/>
  <c r="E332" i="25" s="1"/>
  <c r="E335" i="25" s="1"/>
  <c r="E336" i="25" s="1"/>
  <c r="C337" i="25" s="1"/>
  <c r="C342" i="25" s="1"/>
  <c r="C343" i="25" s="1"/>
  <c r="AI294" i="25"/>
  <c r="AI321" i="25" s="1"/>
  <c r="D466" i="25"/>
  <c r="C466" i="25"/>
  <c r="D512" i="25" s="1"/>
  <c r="AI485" i="25"/>
  <c r="AI466" i="24"/>
  <c r="AI388" i="24"/>
  <c r="AI382" i="24" s="1"/>
  <c r="AI404" i="24" s="1"/>
  <c r="D301" i="24"/>
  <c r="D331" i="24" s="1"/>
  <c r="C301" i="24"/>
  <c r="E332" i="24" s="1"/>
  <c r="E335" i="24" s="1"/>
  <c r="E336" i="24" s="1"/>
  <c r="C337" i="24" s="1"/>
  <c r="C342" i="24" s="1"/>
  <c r="C343" i="24" s="1"/>
  <c r="AI294" i="24"/>
  <c r="AI321" i="24" s="1"/>
  <c r="F442" i="43"/>
  <c r="G441" i="43"/>
  <c r="G442" i="43" s="1"/>
  <c r="J191" i="43"/>
  <c r="J230" i="43"/>
  <c r="H270" i="43"/>
  <c r="H245" i="43"/>
  <c r="H244" i="43" s="1"/>
  <c r="I305" i="43"/>
  <c r="I268" i="43"/>
  <c r="I267" i="43" s="1"/>
  <c r="I263" i="43"/>
  <c r="I237" i="43"/>
  <c r="I236" i="43" s="1"/>
  <c r="I254" i="43" s="1"/>
  <c r="J239" i="43"/>
  <c r="J197" i="43"/>
  <c r="J196" i="43" s="1"/>
  <c r="H237" i="43"/>
  <c r="H236" i="43" s="1"/>
  <c r="H263" i="43"/>
  <c r="J207" i="43"/>
  <c r="J206" i="43" s="1"/>
  <c r="J247" i="43"/>
  <c r="H216" i="43"/>
  <c r="J240" i="43"/>
  <c r="L38" i="12"/>
  <c r="K239" i="43"/>
  <c r="K197" i="43"/>
  <c r="K196" i="43" s="1"/>
  <c r="L225" i="43"/>
  <c r="L223" i="43"/>
  <c r="L146" i="43"/>
  <c r="L145" i="43" s="1"/>
  <c r="K207" i="43"/>
  <c r="K206" i="43" s="1"/>
  <c r="K247" i="43"/>
  <c r="K223" i="43"/>
  <c r="K222" i="43" s="1"/>
  <c r="K230" i="43" s="1"/>
  <c r="K146" i="43"/>
  <c r="K145" i="43" s="1"/>
  <c r="K166" i="43" s="1"/>
  <c r="M151" i="43"/>
  <c r="M150" i="43" s="1"/>
  <c r="M160" i="43"/>
  <c r="M159" i="43"/>
  <c r="L228" i="43"/>
  <c r="L157" i="43"/>
  <c r="L156" i="43" s="1"/>
  <c r="K240" i="43"/>
  <c r="AM468" i="43"/>
  <c r="AM296" i="43"/>
  <c r="AN304" i="43"/>
  <c r="N36" i="12"/>
  <c r="N35" i="12"/>
  <c r="N39" i="12" s="1"/>
  <c r="K23" i="15"/>
  <c r="S13" i="12"/>
  <c r="R11" i="12"/>
  <c r="K42" i="18"/>
  <c r="K49" i="18" s="1"/>
  <c r="L38" i="18"/>
  <c r="Q60" i="15"/>
  <c r="R60" i="15" s="1"/>
  <c r="S60" i="15" s="1"/>
  <c r="T60" i="15" s="1"/>
  <c r="U60" i="15" s="1"/>
  <c r="V60" i="15" s="1"/>
  <c r="W60" i="15" s="1"/>
  <c r="X60" i="15" s="1"/>
  <c r="Y60" i="15" s="1"/>
  <c r="M20" i="15"/>
  <c r="L24" i="15"/>
  <c r="L19" i="15"/>
  <c r="J40" i="15"/>
  <c r="J48" i="15"/>
  <c r="L42" i="8"/>
  <c r="O51" i="8"/>
  <c r="L19" i="18"/>
  <c r="K23" i="18"/>
  <c r="K22" i="18" s="1"/>
  <c r="K18" i="18"/>
  <c r="H132" i="18"/>
  <c r="N62" i="15"/>
  <c r="M85" i="15"/>
  <c r="M61" i="15"/>
  <c r="O20" i="18"/>
  <c r="N24" i="18"/>
  <c r="K39" i="18"/>
  <c r="Z8" i="18"/>
  <c r="Y33" i="2"/>
  <c r="Y32" i="2" s="1"/>
  <c r="Z32" i="2" s="1"/>
  <c r="AA32" i="2" s="1"/>
  <c r="AB32" i="2" s="1"/>
  <c r="AC32" i="2" s="1"/>
  <c r="AD32" i="2" s="1"/>
  <c r="AE32" i="2" s="1"/>
  <c r="AF32" i="2" s="1"/>
  <c r="AG32" i="2" s="1"/>
  <c r="AH32" i="2" s="1"/>
  <c r="AI32" i="2" s="1"/>
  <c r="Z9" i="15"/>
  <c r="L86" i="15"/>
  <c r="M63" i="15"/>
  <c r="P34" i="15"/>
  <c r="J81" i="15"/>
  <c r="J88" i="15"/>
  <c r="J87" i="15" s="1"/>
  <c r="M22" i="15"/>
  <c r="L26" i="15"/>
  <c r="L75" i="15" s="1"/>
  <c r="L39" i="15"/>
  <c r="K43" i="15"/>
  <c r="K50" i="15" s="1"/>
  <c r="L41" i="8"/>
  <c r="Q8" i="18"/>
  <c r="Q59" i="18" s="1"/>
  <c r="R59" i="18" s="1"/>
  <c r="S59" i="18" s="1"/>
  <c r="T59" i="18" s="1"/>
  <c r="U59" i="18" s="1"/>
  <c r="V59" i="18" s="1"/>
  <c r="W59" i="18" s="1"/>
  <c r="X59" i="18" s="1"/>
  <c r="Y59" i="18" s="1"/>
  <c r="Z59" i="18" s="1"/>
  <c r="Q9" i="15"/>
  <c r="Q8" i="15" s="1"/>
  <c r="R8" i="15" s="1"/>
  <c r="S8" i="15" s="1"/>
  <c r="T8" i="15" s="1"/>
  <c r="U8" i="15" s="1"/>
  <c r="V8" i="15" s="1"/>
  <c r="W8" i="15" s="1"/>
  <c r="X8" i="15" s="1"/>
  <c r="Y8" i="15" s="1"/>
  <c r="O21" i="18"/>
  <c r="N25" i="18"/>
  <c r="K101" i="18"/>
  <c r="K108" i="18"/>
  <c r="K107" i="18"/>
  <c r="L100" i="18"/>
  <c r="H23" i="36" s="1"/>
  <c r="H62" i="36" s="1"/>
  <c r="K117" i="18"/>
  <c r="K106" i="18"/>
  <c r="J118" i="15"/>
  <c r="J117" i="15"/>
  <c r="J105" i="18"/>
  <c r="J110" i="18" s="1"/>
  <c r="P32" i="18"/>
  <c r="O31" i="18"/>
  <c r="V61" i="22"/>
  <c r="I116" i="15"/>
  <c r="I121" i="15" s="1"/>
  <c r="J72" i="18"/>
  <c r="J64" i="18"/>
  <c r="O49" i="8"/>
  <c r="N15" i="18"/>
  <c r="M14" i="18"/>
  <c r="L38" i="15"/>
  <c r="K42" i="15"/>
  <c r="K49" i="15" s="1"/>
  <c r="I121" i="18"/>
  <c r="I126" i="18" s="1"/>
  <c r="L46" i="8"/>
  <c r="K44" i="8"/>
  <c r="M7" i="21"/>
  <c r="M6" i="21" s="1"/>
  <c r="M12" i="21" s="1"/>
  <c r="N45" i="8"/>
  <c r="J123" i="18"/>
  <c r="J122" i="18"/>
  <c r="J124" i="18"/>
  <c r="N10" i="21"/>
  <c r="N9" i="21" s="1"/>
  <c r="O53" i="8"/>
  <c r="R92" i="18"/>
  <c r="S87" i="18"/>
  <c r="L84" i="15"/>
  <c r="M21" i="15"/>
  <c r="L25" i="15"/>
  <c r="J125" i="18"/>
  <c r="K109" i="18"/>
  <c r="J47" i="18"/>
  <c r="M80" i="18"/>
  <c r="Q17" i="18"/>
  <c r="R17" i="18" s="1"/>
  <c r="S17" i="18" s="1"/>
  <c r="T17" i="18" s="1"/>
  <c r="U17" i="18" s="1"/>
  <c r="V17" i="18" s="1"/>
  <c r="W17" i="18" s="1"/>
  <c r="X17" i="18" s="1"/>
  <c r="Y17" i="18" s="1"/>
  <c r="Z17" i="18" s="1"/>
  <c r="K60" i="18"/>
  <c r="K65" i="18"/>
  <c r="K85" i="18"/>
  <c r="L61" i="18"/>
  <c r="N33" i="15"/>
  <c r="M32" i="15"/>
  <c r="N48" i="8"/>
  <c r="H131" i="18"/>
  <c r="I130" i="18"/>
  <c r="P35" i="15"/>
  <c r="Q35" i="15" s="1"/>
  <c r="R35" i="15" s="1"/>
  <c r="S35" i="15" s="1"/>
  <c r="T35" i="15" s="1"/>
  <c r="U35" i="15" s="1"/>
  <c r="V35" i="15" s="1"/>
  <c r="W35" i="15" s="1"/>
  <c r="X35" i="15" s="1"/>
  <c r="Y35" i="15" s="1"/>
  <c r="Q17" i="15"/>
  <c r="R17" i="15" s="1"/>
  <c r="S17" i="15" s="1"/>
  <c r="T17" i="15" s="1"/>
  <c r="U17" i="15" s="1"/>
  <c r="V17" i="15" s="1"/>
  <c r="W17" i="15" s="1"/>
  <c r="X17" i="15" s="1"/>
  <c r="Y17" i="15" s="1"/>
  <c r="L41" i="18"/>
  <c r="L48" i="18" s="1"/>
  <c r="M37" i="18"/>
  <c r="Q34" i="18"/>
  <c r="R34" i="18" s="1"/>
  <c r="S34" i="18" s="1"/>
  <c r="T34" i="18" s="1"/>
  <c r="U34" i="18" s="1"/>
  <c r="V34" i="18" s="1"/>
  <c r="W34" i="18" s="1"/>
  <c r="X34" i="18" s="1"/>
  <c r="Y34" i="18" s="1"/>
  <c r="Z34" i="18" s="1"/>
  <c r="Q16" i="18"/>
  <c r="N82" i="18"/>
  <c r="O58" i="18"/>
  <c r="N56" i="18"/>
  <c r="L67" i="18"/>
  <c r="L74" i="18" s="1"/>
  <c r="M63" i="18"/>
  <c r="J90" i="18"/>
  <c r="J89" i="18" s="1"/>
  <c r="J94" i="18" s="1"/>
  <c r="J84" i="18"/>
  <c r="N16" i="15"/>
  <c r="M15" i="15"/>
  <c r="J65" i="15"/>
  <c r="J73" i="15"/>
  <c r="P18" i="15"/>
  <c r="Q18" i="15" s="1"/>
  <c r="R18" i="15" s="1"/>
  <c r="S18" i="15" s="1"/>
  <c r="T18" i="15" s="1"/>
  <c r="U18" i="15" s="1"/>
  <c r="V18" i="15" s="1"/>
  <c r="W18" i="15" s="1"/>
  <c r="X18" i="15" s="1"/>
  <c r="Y18" i="15" s="1"/>
  <c r="K104" i="15"/>
  <c r="O50" i="8"/>
  <c r="L95" i="15"/>
  <c r="K96" i="15"/>
  <c r="K103" i="15"/>
  <c r="K112" i="15"/>
  <c r="K119" i="15" s="1"/>
  <c r="K102" i="15"/>
  <c r="K101" i="15"/>
  <c r="P33" i="18"/>
  <c r="Q33" i="18" s="1"/>
  <c r="R33" i="18" s="1"/>
  <c r="S33" i="18" s="1"/>
  <c r="T33" i="18" s="1"/>
  <c r="U33" i="18" s="1"/>
  <c r="V33" i="18" s="1"/>
  <c r="W33" i="18" s="1"/>
  <c r="X33" i="18" s="1"/>
  <c r="Y33" i="18" s="1"/>
  <c r="Z33" i="18" s="1"/>
  <c r="AC40" i="22"/>
  <c r="L128" i="18"/>
  <c r="M116" i="18"/>
  <c r="K36" i="15"/>
  <c r="L37" i="15"/>
  <c r="K41" i="15"/>
  <c r="K83" i="15"/>
  <c r="K89" i="15" s="1"/>
  <c r="L59" i="15"/>
  <c r="P17" i="21"/>
  <c r="Q13" i="21"/>
  <c r="O81" i="18"/>
  <c r="P57" i="18"/>
  <c r="K82" i="15"/>
  <c r="L58" i="15"/>
  <c r="K57" i="15"/>
  <c r="K66" i="15"/>
  <c r="I129" i="18"/>
  <c r="L62" i="18"/>
  <c r="K66" i="18"/>
  <c r="K73" i="18" s="1"/>
  <c r="K86" i="18"/>
  <c r="K91" i="18" s="1"/>
  <c r="J100" i="15"/>
  <c r="J105" i="15" s="1"/>
  <c r="L35" i="18"/>
  <c r="M36" i="18"/>
  <c r="L40" i="18"/>
  <c r="N64" i="15"/>
  <c r="M68" i="15"/>
  <c r="O9" i="12"/>
  <c r="P10" i="12"/>
  <c r="Q56" i="8"/>
  <c r="K47" i="8"/>
  <c r="P57" i="8"/>
  <c r="Q55" i="8"/>
  <c r="L52" i="8"/>
  <c r="M54" i="8"/>
  <c r="M37" i="12"/>
  <c r="N31" i="12"/>
  <c r="N30" i="12" s="1"/>
  <c r="D466" i="35" l="1"/>
  <c r="C466" i="35"/>
  <c r="D512" i="35" s="1"/>
  <c r="AI485" i="35"/>
  <c r="D355" i="35"/>
  <c r="D321" i="35"/>
  <c r="C321" i="35"/>
  <c r="D354" i="35" s="1"/>
  <c r="F4" i="35" s="1"/>
  <c r="C344" i="35"/>
  <c r="C348" i="35"/>
  <c r="C345" i="35"/>
  <c r="D404" i="35"/>
  <c r="C404" i="35"/>
  <c r="F354" i="35" s="1"/>
  <c r="F355" i="35"/>
  <c r="AI466" i="34"/>
  <c r="AI388" i="34"/>
  <c r="AI382" i="34" s="1"/>
  <c r="AI404" i="34" s="1"/>
  <c r="D301" i="34"/>
  <c r="D331" i="34" s="1"/>
  <c r="C301" i="34"/>
  <c r="E332" i="34" s="1"/>
  <c r="E335" i="34" s="1"/>
  <c r="E336" i="34" s="1"/>
  <c r="C337" i="34" s="1"/>
  <c r="C342" i="34" s="1"/>
  <c r="C343" i="34" s="1"/>
  <c r="AI294" i="34"/>
  <c r="AI321" i="34" s="1"/>
  <c r="C492" i="27"/>
  <c r="D497" i="27" s="1"/>
  <c r="D485" i="27"/>
  <c r="C485" i="27"/>
  <c r="C491" i="27" s="1"/>
  <c r="D513" i="27"/>
  <c r="AI388" i="27"/>
  <c r="AI382" i="27" s="1"/>
  <c r="AI404" i="27" s="1"/>
  <c r="C301" i="27"/>
  <c r="E332" i="27" s="1"/>
  <c r="E335" i="27" s="1"/>
  <c r="E336" i="27" s="1"/>
  <c r="C337" i="27" s="1"/>
  <c r="C342" i="27" s="1"/>
  <c r="C343" i="27" s="1"/>
  <c r="D301" i="27"/>
  <c r="D331" i="27" s="1"/>
  <c r="AI294" i="27"/>
  <c r="AI321" i="27" s="1"/>
  <c r="AI301" i="26"/>
  <c r="D466" i="26"/>
  <c r="C466" i="26"/>
  <c r="D512" i="26" s="1"/>
  <c r="AI485" i="26"/>
  <c r="C485" i="25"/>
  <c r="C491" i="25" s="1"/>
  <c r="D485" i="25"/>
  <c r="C492" i="25"/>
  <c r="D497" i="25" s="1"/>
  <c r="D513" i="25"/>
  <c r="C321" i="25"/>
  <c r="D354" i="25" s="1"/>
  <c r="F4" i="25" s="1"/>
  <c r="D321" i="25"/>
  <c r="D355" i="25"/>
  <c r="C344" i="25"/>
  <c r="C348" i="25"/>
  <c r="C345" i="25"/>
  <c r="F355" i="25"/>
  <c r="D404" i="25"/>
  <c r="C404" i="25"/>
  <c r="F354" i="25" s="1"/>
  <c r="D355" i="24"/>
  <c r="D321" i="24"/>
  <c r="C321" i="24"/>
  <c r="D354" i="24" s="1"/>
  <c r="F4" i="24" s="1"/>
  <c r="C348" i="24"/>
  <c r="C345" i="24"/>
  <c r="C344" i="24"/>
  <c r="D404" i="24"/>
  <c r="F355" i="24"/>
  <c r="C404" i="24"/>
  <c r="F354" i="24" s="1"/>
  <c r="D466" i="24"/>
  <c r="C466" i="24"/>
  <c r="D512" i="24" s="1"/>
  <c r="AI485" i="24"/>
  <c r="J216" i="43"/>
  <c r="H254" i="43"/>
  <c r="J263" i="43"/>
  <c r="J237" i="43"/>
  <c r="J236" i="43" s="1"/>
  <c r="I297" i="43"/>
  <c r="I286" i="43"/>
  <c r="J270" i="43"/>
  <c r="J245" i="43"/>
  <c r="J244" i="43" s="1"/>
  <c r="I392" i="43"/>
  <c r="I390" i="43" s="1"/>
  <c r="I469" i="43"/>
  <c r="I467" i="43" s="1"/>
  <c r="I485" i="43" s="1"/>
  <c r="I423" i="43"/>
  <c r="I421" i="43" s="1"/>
  <c r="I420" i="43" s="1"/>
  <c r="I303" i="43"/>
  <c r="I302" i="43" s="1"/>
  <c r="H297" i="43"/>
  <c r="H305" i="43"/>
  <c r="H268" i="43"/>
  <c r="H267" i="43" s="1"/>
  <c r="L176" i="43"/>
  <c r="L184" i="43"/>
  <c r="L185" i="43"/>
  <c r="M38" i="12"/>
  <c r="M223" i="43"/>
  <c r="M146" i="43"/>
  <c r="M145" i="43" s="1"/>
  <c r="N151" i="43"/>
  <c r="N225" i="43" s="1"/>
  <c r="N160" i="43"/>
  <c r="N159" i="43"/>
  <c r="L166" i="43"/>
  <c r="M225" i="43"/>
  <c r="M157" i="43"/>
  <c r="M156" i="43" s="1"/>
  <c r="M228" i="43"/>
  <c r="K216" i="43"/>
  <c r="K270" i="43"/>
  <c r="K245" i="43"/>
  <c r="K244" i="43" s="1"/>
  <c r="K263" i="43"/>
  <c r="K237" i="43"/>
  <c r="K236" i="43" s="1"/>
  <c r="AN468" i="43"/>
  <c r="AO304" i="43"/>
  <c r="AN296" i="43"/>
  <c r="O35" i="12"/>
  <c r="O39" i="12" s="1"/>
  <c r="O36" i="12"/>
  <c r="Z17" i="15"/>
  <c r="Z8" i="15"/>
  <c r="Z60" i="15"/>
  <c r="T13" i="12"/>
  <c r="S11" i="12"/>
  <c r="K47" i="18"/>
  <c r="M38" i="18"/>
  <c r="L42" i="18"/>
  <c r="L49" i="18" s="1"/>
  <c r="K105" i="18"/>
  <c r="K110" i="18" s="1"/>
  <c r="M38" i="15"/>
  <c r="L42" i="15"/>
  <c r="L49" i="15" s="1"/>
  <c r="O24" i="18"/>
  <c r="P20" i="18"/>
  <c r="P51" i="8"/>
  <c r="L83" i="15"/>
  <c r="M59" i="15"/>
  <c r="L96" i="15"/>
  <c r="L103" i="15"/>
  <c r="L112" i="15"/>
  <c r="L119" i="15" s="1"/>
  <c r="L102" i="15"/>
  <c r="L101" i="15"/>
  <c r="M95" i="15"/>
  <c r="K125" i="18"/>
  <c r="L109" i="18"/>
  <c r="J121" i="18"/>
  <c r="J126" i="18" s="1"/>
  <c r="F5" i="36" s="1"/>
  <c r="N80" i="18"/>
  <c r="M100" i="18"/>
  <c r="I23" i="36" s="1"/>
  <c r="I62" i="36" s="1"/>
  <c r="L108" i="18"/>
  <c r="L107" i="18"/>
  <c r="L117" i="18"/>
  <c r="L106" i="18"/>
  <c r="L101" i="18"/>
  <c r="M41" i="8"/>
  <c r="AA8" i="18"/>
  <c r="AA59" i="18" s="1"/>
  <c r="AB59" i="18" s="1"/>
  <c r="AC59" i="18" s="1"/>
  <c r="AD59" i="18" s="1"/>
  <c r="AE59" i="18" s="1"/>
  <c r="AF59" i="18" s="1"/>
  <c r="AG59" i="18" s="1"/>
  <c r="AH59" i="18" s="1"/>
  <c r="AA9" i="15"/>
  <c r="AA8" i="15" s="1"/>
  <c r="AB8" i="15" s="1"/>
  <c r="AC8" i="15" s="1"/>
  <c r="AD8" i="15" s="1"/>
  <c r="AE8" i="15" s="1"/>
  <c r="AF8" i="15" s="1"/>
  <c r="AG8" i="15" s="1"/>
  <c r="AH8" i="15" s="1"/>
  <c r="Q57" i="18"/>
  <c r="P81" i="18"/>
  <c r="P31" i="18"/>
  <c r="Q32" i="18"/>
  <c r="O10" i="21"/>
  <c r="O9" i="21" s="1"/>
  <c r="P53" i="8"/>
  <c r="O62" i="15"/>
  <c r="N85" i="15"/>
  <c r="M42" i="8"/>
  <c r="K65" i="15"/>
  <c r="K73" i="15"/>
  <c r="Q17" i="21"/>
  <c r="R13" i="21"/>
  <c r="P50" i="8"/>
  <c r="Z35" i="15"/>
  <c r="AA35" i="15" s="1"/>
  <c r="AB35" i="15" s="1"/>
  <c r="AC35" i="15" s="1"/>
  <c r="AD35" i="15" s="1"/>
  <c r="AE35" i="15" s="1"/>
  <c r="AF35" i="15" s="1"/>
  <c r="AG35" i="15" s="1"/>
  <c r="AH35" i="15" s="1"/>
  <c r="J130" i="18"/>
  <c r="O25" i="18"/>
  <c r="P21" i="18"/>
  <c r="L23" i="15"/>
  <c r="O48" i="8"/>
  <c r="W61" i="22"/>
  <c r="AA60" i="15"/>
  <c r="AB60" i="15" s="1"/>
  <c r="AC60" i="15" s="1"/>
  <c r="AD60" i="15" s="1"/>
  <c r="AE60" i="15" s="1"/>
  <c r="AF60" i="15" s="1"/>
  <c r="AG60" i="15" s="1"/>
  <c r="AH60" i="15" s="1"/>
  <c r="O82" i="18"/>
  <c r="O83" i="18" s="1"/>
  <c r="P58" i="18"/>
  <c r="K122" i="18"/>
  <c r="K123" i="18"/>
  <c r="K124" i="18"/>
  <c r="O64" i="15"/>
  <c r="N68" i="15"/>
  <c r="L86" i="18"/>
  <c r="L91" i="18" s="1"/>
  <c r="L66" i="18"/>
  <c r="L73" i="18" s="1"/>
  <c r="M62" i="18"/>
  <c r="AA33" i="18"/>
  <c r="AB33" i="18" s="1"/>
  <c r="AC33" i="18" s="1"/>
  <c r="AD33" i="18" s="1"/>
  <c r="AE33" i="18" s="1"/>
  <c r="AF33" i="18" s="1"/>
  <c r="AG33" i="18" s="1"/>
  <c r="AH33" i="18" s="1"/>
  <c r="O33" i="15"/>
  <c r="N32" i="15"/>
  <c r="N7" i="21"/>
  <c r="N6" i="21" s="1"/>
  <c r="N12" i="21" s="1"/>
  <c r="O45" i="8"/>
  <c r="M46" i="8"/>
  <c r="L44" i="8"/>
  <c r="I131" i="18"/>
  <c r="M39" i="15"/>
  <c r="L43" i="15"/>
  <c r="L50" i="15" s="1"/>
  <c r="N22" i="15"/>
  <c r="M26" i="15"/>
  <c r="M75" i="15" s="1"/>
  <c r="M86" i="15"/>
  <c r="N63" i="15"/>
  <c r="M67" i="15"/>
  <c r="M74" i="15" s="1"/>
  <c r="N20" i="15"/>
  <c r="M24" i="15"/>
  <c r="M19" i="15"/>
  <c r="K72" i="18"/>
  <c r="K64" i="18"/>
  <c r="M58" i="15"/>
  <c r="L57" i="15"/>
  <c r="L82" i="15"/>
  <c r="L66" i="15"/>
  <c r="K48" i="15"/>
  <c r="K40" i="15"/>
  <c r="N116" i="18"/>
  <c r="M128" i="18"/>
  <c r="AD40" i="22"/>
  <c r="K100" i="15"/>
  <c r="K105" i="15" s="1"/>
  <c r="O16" i="15"/>
  <c r="N15" i="15"/>
  <c r="N63" i="18"/>
  <c r="M67" i="18"/>
  <c r="M74" i="18" s="1"/>
  <c r="M41" i="18"/>
  <c r="M48" i="18" s="1"/>
  <c r="N37" i="18"/>
  <c r="S92" i="18"/>
  <c r="T87" i="18"/>
  <c r="P49" i="8"/>
  <c r="L89" i="15"/>
  <c r="L23" i="18"/>
  <c r="L22" i="18" s="1"/>
  <c r="L18" i="18"/>
  <c r="M19" i="18"/>
  <c r="AA17" i="15"/>
  <c r="AB17" i="15" s="1"/>
  <c r="AC17" i="15" s="1"/>
  <c r="AD17" i="15" s="1"/>
  <c r="AE17" i="15" s="1"/>
  <c r="AF17" i="15" s="1"/>
  <c r="AG17" i="15" s="1"/>
  <c r="AH17" i="15" s="1"/>
  <c r="L39" i="18"/>
  <c r="K81" i="15"/>
  <c r="K88" i="15"/>
  <c r="K87" i="15" s="1"/>
  <c r="M37" i="15"/>
  <c r="L41" i="15"/>
  <c r="L36" i="15"/>
  <c r="I132" i="18"/>
  <c r="R16" i="18"/>
  <c r="N21" i="15"/>
  <c r="M25" i="15"/>
  <c r="J116" i="15"/>
  <c r="J121" i="15" s="1"/>
  <c r="L67" i="15"/>
  <c r="L74" i="15" s="1"/>
  <c r="J129" i="18"/>
  <c r="K84" i="18"/>
  <c r="K90" i="18"/>
  <c r="K89" i="18" s="1"/>
  <c r="K94" i="18" s="1"/>
  <c r="M35" i="18"/>
  <c r="M40" i="18"/>
  <c r="N36" i="18"/>
  <c r="O56" i="18"/>
  <c r="K118" i="15"/>
  <c r="K117" i="15"/>
  <c r="L104" i="15"/>
  <c r="Z18" i="15"/>
  <c r="AA18" i="15" s="1"/>
  <c r="AB18" i="15" s="1"/>
  <c r="AC18" i="15" s="1"/>
  <c r="AD18" i="15" s="1"/>
  <c r="AE18" i="15" s="1"/>
  <c r="AF18" i="15" s="1"/>
  <c r="AG18" i="15" s="1"/>
  <c r="AH18" i="15" s="1"/>
  <c r="L85" i="18"/>
  <c r="M61" i="18"/>
  <c r="L65" i="18"/>
  <c r="L60" i="18"/>
  <c r="O15" i="18"/>
  <c r="N14" i="18"/>
  <c r="Q34" i="15"/>
  <c r="R34" i="15" s="1"/>
  <c r="S34" i="15" s="1"/>
  <c r="T34" i="15" s="1"/>
  <c r="U34" i="15" s="1"/>
  <c r="V34" i="15" s="1"/>
  <c r="W34" i="15" s="1"/>
  <c r="X34" i="15" s="1"/>
  <c r="Y34" i="15" s="1"/>
  <c r="Z34" i="15" s="1"/>
  <c r="AA34" i="15" s="1"/>
  <c r="AB34" i="15" s="1"/>
  <c r="AC34" i="15" s="1"/>
  <c r="AD34" i="15" s="1"/>
  <c r="AE34" i="15" s="1"/>
  <c r="AF34" i="15" s="1"/>
  <c r="AG34" i="15" s="1"/>
  <c r="AH34" i="15" s="1"/>
  <c r="P9" i="12"/>
  <c r="Q10" i="12"/>
  <c r="M52" i="8"/>
  <c r="N54" i="8"/>
  <c r="R55" i="8"/>
  <c r="L47" i="8"/>
  <c r="R56" i="8"/>
  <c r="Q57" i="8"/>
  <c r="N37" i="12"/>
  <c r="O31" i="12"/>
  <c r="O30" i="12" s="1"/>
  <c r="D485" i="35" l="1"/>
  <c r="C485" i="35"/>
  <c r="C491" i="35" s="1"/>
  <c r="C492" i="35"/>
  <c r="D497" i="35" s="1"/>
  <c r="D513" i="35"/>
  <c r="C321" i="34"/>
  <c r="D354" i="34" s="1"/>
  <c r="F4" i="34" s="1"/>
  <c r="D321" i="34"/>
  <c r="D355" i="34"/>
  <c r="C348" i="34"/>
  <c r="C345" i="34"/>
  <c r="C344" i="34"/>
  <c r="C404" i="34"/>
  <c r="F354" i="34" s="1"/>
  <c r="D404" i="34"/>
  <c r="F355" i="34"/>
  <c r="D466" i="34"/>
  <c r="C466" i="34"/>
  <c r="D512" i="34" s="1"/>
  <c r="AI485" i="34"/>
  <c r="C344" i="27"/>
  <c r="C348" i="27"/>
  <c r="C345" i="27"/>
  <c r="D404" i="27"/>
  <c r="C404" i="27"/>
  <c r="F354" i="27" s="1"/>
  <c r="F355" i="27"/>
  <c r="C493" i="27"/>
  <c r="D499" i="27" s="1"/>
  <c r="F513" i="27"/>
  <c r="E508" i="27"/>
  <c r="E510" i="27"/>
  <c r="E509" i="27"/>
  <c r="E507" i="27"/>
  <c r="E511" i="27"/>
  <c r="E512" i="27"/>
  <c r="D496" i="27"/>
  <c r="D498" i="27" s="1"/>
  <c r="F6" i="27"/>
  <c r="C321" i="27"/>
  <c r="D354" i="27" s="1"/>
  <c r="F4" i="27" s="1"/>
  <c r="D355" i="27"/>
  <c r="D321" i="27"/>
  <c r="D485" i="26"/>
  <c r="C485" i="26"/>
  <c r="C491" i="26" s="1"/>
  <c r="C492" i="26"/>
  <c r="D497" i="26" s="1"/>
  <c r="D513" i="26"/>
  <c r="AI388" i="26"/>
  <c r="AI382" i="26" s="1"/>
  <c r="AI404" i="26" s="1"/>
  <c r="C301" i="26"/>
  <c r="E332" i="26" s="1"/>
  <c r="E335" i="26" s="1"/>
  <c r="E336" i="26" s="1"/>
  <c r="C337" i="26" s="1"/>
  <c r="C342" i="26" s="1"/>
  <c r="C343" i="26" s="1"/>
  <c r="D301" i="26"/>
  <c r="D331" i="26" s="1"/>
  <c r="AI294" i="26"/>
  <c r="AI321" i="26" s="1"/>
  <c r="F513" i="25"/>
  <c r="C493" i="25"/>
  <c r="D499" i="25" s="1"/>
  <c r="E509" i="25"/>
  <c r="E507" i="25"/>
  <c r="E508" i="25"/>
  <c r="E510" i="25"/>
  <c r="E511" i="25"/>
  <c r="E512" i="25"/>
  <c r="D496" i="25"/>
  <c r="D498" i="25" s="1"/>
  <c r="F6" i="25"/>
  <c r="C485" i="24"/>
  <c r="C491" i="24" s="1"/>
  <c r="D485" i="24"/>
  <c r="C492" i="24"/>
  <c r="D497" i="24" s="1"/>
  <c r="D513" i="24"/>
  <c r="F7" i="36"/>
  <c r="F18" i="36" s="1"/>
  <c r="F57" i="36" s="1"/>
  <c r="H469" i="43"/>
  <c r="H467" i="43" s="1"/>
  <c r="H485" i="43" s="1"/>
  <c r="H423" i="43"/>
  <c r="H421" i="43" s="1"/>
  <c r="H420" i="43" s="1"/>
  <c r="H392" i="43"/>
  <c r="H390" i="43" s="1"/>
  <c r="H303" i="43"/>
  <c r="H302" i="43" s="1"/>
  <c r="J305" i="43"/>
  <c r="J268" i="43"/>
  <c r="J267" i="43" s="1"/>
  <c r="H286" i="43"/>
  <c r="H413" i="43"/>
  <c r="H411" i="43" s="1"/>
  <c r="H295" i="43"/>
  <c r="H385" i="43"/>
  <c r="H383" i="43" s="1"/>
  <c r="H382" i="43" s="1"/>
  <c r="I413" i="43"/>
  <c r="I411" i="43" s="1"/>
  <c r="I385" i="43"/>
  <c r="I383" i="43" s="1"/>
  <c r="I382" i="43" s="1"/>
  <c r="I295" i="43"/>
  <c r="I294" i="43" s="1"/>
  <c r="I321" i="43" s="1"/>
  <c r="J254" i="43"/>
  <c r="J297" i="43"/>
  <c r="M176" i="43"/>
  <c r="M184" i="43"/>
  <c r="M185" i="43"/>
  <c r="L229" i="43"/>
  <c r="L227" i="43" s="1"/>
  <c r="L248" i="43" s="1"/>
  <c r="L210" i="43"/>
  <c r="L182" i="43"/>
  <c r="L181" i="43" s="1"/>
  <c r="L209" i="43"/>
  <c r="L226" i="43"/>
  <c r="L202" i="43"/>
  <c r="N38" i="12"/>
  <c r="L175" i="43"/>
  <c r="N150" i="43"/>
  <c r="K254" i="43"/>
  <c r="N228" i="43"/>
  <c r="O151" i="43"/>
  <c r="O150" i="43" s="1"/>
  <c r="O160" i="43"/>
  <c r="O159" i="43"/>
  <c r="K305" i="43"/>
  <c r="K268" i="43"/>
  <c r="K267" i="43" s="1"/>
  <c r="K297" i="43"/>
  <c r="M166" i="43"/>
  <c r="N157" i="43"/>
  <c r="N156" i="43" s="1"/>
  <c r="AO296" i="43"/>
  <c r="AP304" i="43"/>
  <c r="AO468" i="43"/>
  <c r="P36" i="12"/>
  <c r="P35" i="12"/>
  <c r="P39" i="12" s="1"/>
  <c r="K116" i="15"/>
  <c r="K121" i="15" s="1"/>
  <c r="AA17" i="18"/>
  <c r="AB17" i="18" s="1"/>
  <c r="AC17" i="18" s="1"/>
  <c r="AD17" i="18" s="1"/>
  <c r="AE17" i="18" s="1"/>
  <c r="AF17" i="18" s="1"/>
  <c r="AG17" i="18" s="1"/>
  <c r="AH17" i="18" s="1"/>
  <c r="L100" i="15"/>
  <c r="L105" i="15" s="1"/>
  <c r="U13" i="12"/>
  <c r="T11" i="12"/>
  <c r="L47" i="18"/>
  <c r="N38" i="18"/>
  <c r="N35" i="18" s="1"/>
  <c r="M42" i="18"/>
  <c r="M49" i="18" s="1"/>
  <c r="K121" i="18"/>
  <c r="K126" i="18" s="1"/>
  <c r="G5" i="36" s="1"/>
  <c r="G7" i="36" s="1"/>
  <c r="M85" i="18"/>
  <c r="N61" i="18"/>
  <c r="M60" i="18"/>
  <c r="M65" i="18"/>
  <c r="M104" i="15"/>
  <c r="N58" i="15"/>
  <c r="M57" i="15"/>
  <c r="M82" i="15"/>
  <c r="M66" i="15"/>
  <c r="N86" i="15"/>
  <c r="O63" i="15"/>
  <c r="P33" i="15"/>
  <c r="O32" i="15"/>
  <c r="Q58" i="18"/>
  <c r="P82" i="18"/>
  <c r="P83" i="18" s="1"/>
  <c r="P62" i="15"/>
  <c r="O85" i="15"/>
  <c r="O61" i="15"/>
  <c r="P10" i="21"/>
  <c r="P9" i="21" s="1"/>
  <c r="Q53" i="8"/>
  <c r="R32" i="18"/>
  <c r="Q31" i="18"/>
  <c r="AA34" i="18"/>
  <c r="AB34" i="18" s="1"/>
  <c r="AC34" i="18" s="1"/>
  <c r="AD34" i="18" s="1"/>
  <c r="AE34" i="18" s="1"/>
  <c r="AF34" i="18" s="1"/>
  <c r="AG34" i="18" s="1"/>
  <c r="AH34" i="18" s="1"/>
  <c r="N95" i="15"/>
  <c r="M103" i="15"/>
  <c r="M102" i="15"/>
  <c r="M112" i="15"/>
  <c r="M119" i="15" s="1"/>
  <c r="M101" i="15"/>
  <c r="M96" i="15"/>
  <c r="P24" i="18"/>
  <c r="Q20" i="18"/>
  <c r="Q49" i="8"/>
  <c r="L84" i="18"/>
  <c r="L90" i="18"/>
  <c r="L89" i="18" s="1"/>
  <c r="L94" i="18" s="1"/>
  <c r="K129" i="18"/>
  <c r="O63" i="18"/>
  <c r="N67" i="18"/>
  <c r="N74" i="18" s="1"/>
  <c r="X61" i="22"/>
  <c r="M84" i="15"/>
  <c r="N25" i="15"/>
  <c r="O21" i="15"/>
  <c r="O7" i="21"/>
  <c r="O6" i="21" s="1"/>
  <c r="O12" i="21" s="1"/>
  <c r="P45" i="8"/>
  <c r="L124" i="18"/>
  <c r="L122" i="18"/>
  <c r="L123" i="18"/>
  <c r="N19" i="18"/>
  <c r="M23" i="18"/>
  <c r="M22" i="18" s="1"/>
  <c r="M18" i="18"/>
  <c r="N46" i="8"/>
  <c r="M44" i="8"/>
  <c r="N100" i="18"/>
  <c r="J23" i="36" s="1"/>
  <c r="J62" i="36" s="1"/>
  <c r="M101" i="18"/>
  <c r="M107" i="18"/>
  <c r="M117" i="18"/>
  <c r="M106" i="18"/>
  <c r="M108" i="18"/>
  <c r="AE40" i="22"/>
  <c r="N39" i="15"/>
  <c r="M43" i="15"/>
  <c r="M50" i="15" s="1"/>
  <c r="K131" i="18"/>
  <c r="O36" i="18"/>
  <c r="N40" i="18"/>
  <c r="L48" i="15"/>
  <c r="L40" i="15"/>
  <c r="P16" i="15"/>
  <c r="O15" i="15"/>
  <c r="Q21" i="18"/>
  <c r="P25" i="18"/>
  <c r="K130" i="18"/>
  <c r="L117" i="15"/>
  <c r="L118" i="15"/>
  <c r="P48" i="8"/>
  <c r="N59" i="15"/>
  <c r="M83" i="15"/>
  <c r="M89" i="15" s="1"/>
  <c r="M47" i="18"/>
  <c r="S16" i="18"/>
  <c r="N37" i="15"/>
  <c r="M41" i="15"/>
  <c r="M36" i="15"/>
  <c r="P64" i="15"/>
  <c r="O68" i="15"/>
  <c r="Q50" i="8"/>
  <c r="R17" i="21"/>
  <c r="S13" i="21"/>
  <c r="O80" i="18"/>
  <c r="L125" i="18"/>
  <c r="M109" i="18"/>
  <c r="L64" i="18"/>
  <c r="L72" i="18"/>
  <c r="T92" i="18"/>
  <c r="U87" i="18"/>
  <c r="N128" i="18"/>
  <c r="O116" i="18"/>
  <c r="P15" i="18"/>
  <c r="O14" i="18"/>
  <c r="L65" i="15"/>
  <c r="L73" i="15"/>
  <c r="M23" i="15"/>
  <c r="M86" i="18"/>
  <c r="M91" i="18" s="1"/>
  <c r="N62" i="18"/>
  <c r="M66" i="18"/>
  <c r="M73" i="18" s="1"/>
  <c r="N42" i="8"/>
  <c r="N61" i="15"/>
  <c r="P56" i="18"/>
  <c r="N38" i="15"/>
  <c r="M42" i="15"/>
  <c r="M49" i="15" s="1"/>
  <c r="N26" i="15"/>
  <c r="N75" i="15" s="1"/>
  <c r="O22" i="15"/>
  <c r="N84" i="15"/>
  <c r="J131" i="18"/>
  <c r="O37" i="18"/>
  <c r="N41" i="18"/>
  <c r="N48" i="18" s="1"/>
  <c r="L81" i="15"/>
  <c r="L88" i="15"/>
  <c r="L87" i="15" s="1"/>
  <c r="N24" i="15"/>
  <c r="N19" i="15"/>
  <c r="O20" i="15"/>
  <c r="J132" i="18"/>
  <c r="R57" i="18"/>
  <c r="Q56" i="18"/>
  <c r="Q81" i="18"/>
  <c r="N41" i="8"/>
  <c r="L105" i="18"/>
  <c r="L110" i="18" s="1"/>
  <c r="Q51" i="8"/>
  <c r="Q9" i="12"/>
  <c r="R10" i="12"/>
  <c r="R57" i="8"/>
  <c r="S56" i="8"/>
  <c r="N52" i="8"/>
  <c r="O54" i="8"/>
  <c r="S55" i="8"/>
  <c r="M47" i="8"/>
  <c r="O37" i="12"/>
  <c r="P31" i="12"/>
  <c r="P30" i="12" s="1"/>
  <c r="F513" i="35" l="1"/>
  <c r="C493" i="35"/>
  <c r="D499" i="35" s="1"/>
  <c r="E507" i="35"/>
  <c r="E508" i="35"/>
  <c r="E509" i="35"/>
  <c r="E510" i="35"/>
  <c r="E511" i="35"/>
  <c r="E512" i="35"/>
  <c r="D496" i="35"/>
  <c r="D498" i="35" s="1"/>
  <c r="F6" i="35"/>
  <c r="C485" i="34"/>
  <c r="C491" i="34" s="1"/>
  <c r="C492" i="34"/>
  <c r="D497" i="34" s="1"/>
  <c r="D485" i="34"/>
  <c r="D513" i="34"/>
  <c r="E513" i="27"/>
  <c r="C348" i="26"/>
  <c r="C345" i="26"/>
  <c r="C344" i="26"/>
  <c r="D404" i="26"/>
  <c r="F355" i="26"/>
  <c r="C404" i="26"/>
  <c r="F354" i="26" s="1"/>
  <c r="F513" i="26"/>
  <c r="C493" i="26"/>
  <c r="D499" i="26" s="1"/>
  <c r="E509" i="26"/>
  <c r="E510" i="26"/>
  <c r="E507" i="26"/>
  <c r="E508" i="26"/>
  <c r="E511" i="26"/>
  <c r="E512" i="26"/>
  <c r="D496" i="26"/>
  <c r="D498" i="26" s="1"/>
  <c r="F6" i="26"/>
  <c r="D321" i="26"/>
  <c r="D355" i="26"/>
  <c r="C321" i="26"/>
  <c r="D354" i="26" s="1"/>
  <c r="F4" i="26" s="1"/>
  <c r="E513" i="25"/>
  <c r="F513" i="24"/>
  <c r="C493" i="24"/>
  <c r="D499" i="24" s="1"/>
  <c r="E507" i="24"/>
  <c r="E509" i="24"/>
  <c r="E508" i="24"/>
  <c r="E510" i="24"/>
  <c r="E511" i="24"/>
  <c r="E512" i="24"/>
  <c r="D496" i="24"/>
  <c r="D498" i="24" s="1"/>
  <c r="F6" i="24"/>
  <c r="H294" i="43"/>
  <c r="J286" i="43"/>
  <c r="H321" i="43"/>
  <c r="J385" i="43"/>
  <c r="J383" i="43" s="1"/>
  <c r="J382" i="43" s="1"/>
  <c r="J413" i="43"/>
  <c r="J411" i="43" s="1"/>
  <c r="J295" i="43"/>
  <c r="J294" i="43" s="1"/>
  <c r="J469" i="43"/>
  <c r="J467" i="43" s="1"/>
  <c r="J485" i="43" s="1"/>
  <c r="J423" i="43"/>
  <c r="J421" i="43" s="1"/>
  <c r="J420" i="43" s="1"/>
  <c r="J392" i="43"/>
  <c r="J390" i="43" s="1"/>
  <c r="J303" i="43"/>
  <c r="J302" i="43" s="1"/>
  <c r="L240" i="43"/>
  <c r="L207" i="43"/>
  <c r="L206" i="43" s="1"/>
  <c r="L247" i="43"/>
  <c r="L201" i="43"/>
  <c r="L224" i="43"/>
  <c r="L222" i="43" s="1"/>
  <c r="L230" i="43" s="1"/>
  <c r="L171" i="43"/>
  <c r="L170" i="43" s="1"/>
  <c r="L191" i="43" s="1"/>
  <c r="O38" i="12"/>
  <c r="N176" i="43"/>
  <c r="N184" i="43"/>
  <c r="N185" i="43"/>
  <c r="M229" i="43"/>
  <c r="M227" i="43" s="1"/>
  <c r="M248" i="43" s="1"/>
  <c r="M210" i="43"/>
  <c r="M182" i="43"/>
  <c r="M181" i="43" s="1"/>
  <c r="M209" i="43"/>
  <c r="M226" i="43"/>
  <c r="M202" i="43"/>
  <c r="M175" i="43"/>
  <c r="N146" i="43"/>
  <c r="N145" i="43" s="1"/>
  <c r="N166" i="43" s="1"/>
  <c r="N223" i="43"/>
  <c r="K286" i="43"/>
  <c r="C9" i="45"/>
  <c r="B9" i="45" s="1"/>
  <c r="G18" i="36"/>
  <c r="G57" i="36" s="1"/>
  <c r="C10" i="45"/>
  <c r="B10" i="45" s="1"/>
  <c r="K385" i="43"/>
  <c r="K383" i="43" s="1"/>
  <c r="K382" i="43" s="1"/>
  <c r="K413" i="43"/>
  <c r="K411" i="43" s="1"/>
  <c r="K423" i="43"/>
  <c r="K421" i="43" s="1"/>
  <c r="K420" i="43" s="1"/>
  <c r="K392" i="43"/>
  <c r="K390" i="43" s="1"/>
  <c r="K469" i="43"/>
  <c r="O225" i="43"/>
  <c r="P151" i="43"/>
  <c r="P150" i="43" s="1"/>
  <c r="P160" i="43"/>
  <c r="P159" i="43"/>
  <c r="O223" i="43"/>
  <c r="O146" i="43"/>
  <c r="O145" i="43" s="1"/>
  <c r="O157" i="43"/>
  <c r="O156" i="43" s="1"/>
  <c r="O228" i="43"/>
  <c r="AP468" i="43"/>
  <c r="AQ304" i="43"/>
  <c r="AP296" i="43"/>
  <c r="Q35" i="12"/>
  <c r="Q39" i="12" s="1"/>
  <c r="Q36" i="12"/>
  <c r="P80" i="18"/>
  <c r="M39" i="18"/>
  <c r="N23" i="15"/>
  <c r="M100" i="15"/>
  <c r="M105" i="15" s="1"/>
  <c r="V13" i="12"/>
  <c r="U11" i="12"/>
  <c r="O38" i="18"/>
  <c r="N42" i="18"/>
  <c r="N49" i="18" s="1"/>
  <c r="M105" i="18"/>
  <c r="L130" i="18"/>
  <c r="O41" i="8"/>
  <c r="O39" i="15"/>
  <c r="N43" i="15"/>
  <c r="N50" i="15" s="1"/>
  <c r="Q24" i="18"/>
  <c r="R20" i="18"/>
  <c r="M118" i="15"/>
  <c r="M117" i="15"/>
  <c r="M81" i="15"/>
  <c r="M88" i="15"/>
  <c r="M87" i="15" s="1"/>
  <c r="N60" i="18"/>
  <c r="N65" i="18"/>
  <c r="N85" i="18"/>
  <c r="O61" i="18"/>
  <c r="K132" i="18"/>
  <c r="O42" i="8"/>
  <c r="S17" i="21"/>
  <c r="T13" i="21"/>
  <c r="P36" i="18"/>
  <c r="O40" i="18"/>
  <c r="O35" i="18"/>
  <c r="M84" i="18"/>
  <c r="M90" i="18"/>
  <c r="M89" i="18" s="1"/>
  <c r="M94" i="18" s="1"/>
  <c r="Q62" i="15"/>
  <c r="P85" i="15"/>
  <c r="U92" i="18"/>
  <c r="V87" i="18"/>
  <c r="M48" i="15"/>
  <c r="M40" i="15"/>
  <c r="O59" i="15"/>
  <c r="N83" i="15"/>
  <c r="Q16" i="15"/>
  <c r="P15" i="15"/>
  <c r="N67" i="15"/>
  <c r="N74" i="15" s="1"/>
  <c r="O58" i="15"/>
  <c r="N57" i="15"/>
  <c r="N82" i="15"/>
  <c r="N66" i="15"/>
  <c r="N104" i="15"/>
  <c r="R50" i="8"/>
  <c r="N101" i="18"/>
  <c r="N108" i="18"/>
  <c r="N117" i="18"/>
  <c r="N106" i="18"/>
  <c r="O100" i="18"/>
  <c r="K23" i="36" s="1"/>
  <c r="K62" i="36" s="1"/>
  <c r="N107" i="18"/>
  <c r="S32" i="18"/>
  <c r="R31" i="18"/>
  <c r="O19" i="15"/>
  <c r="O24" i="15"/>
  <c r="P20" i="15"/>
  <c r="O62" i="18"/>
  <c r="N66" i="18"/>
  <c r="N73" i="18" s="1"/>
  <c r="N86" i="18"/>
  <c r="N91" i="18" s="1"/>
  <c r="Q64" i="15"/>
  <c r="P68" i="15"/>
  <c r="O37" i="15"/>
  <c r="N41" i="15"/>
  <c r="N36" i="15"/>
  <c r="Q48" i="8"/>
  <c r="O19" i="18"/>
  <c r="N23" i="18"/>
  <c r="N22" i="18" s="1"/>
  <c r="N18" i="18"/>
  <c r="O67" i="18"/>
  <c r="O74" i="18" s="1"/>
  <c r="P63" i="18"/>
  <c r="R49" i="8"/>
  <c r="O95" i="15"/>
  <c r="N96" i="15"/>
  <c r="N102" i="15"/>
  <c r="N112" i="15"/>
  <c r="N119" i="15" s="1"/>
  <c r="N101" i="15"/>
  <c r="N103" i="15"/>
  <c r="O86" i="15"/>
  <c r="P63" i="15"/>
  <c r="P61" i="15" s="1"/>
  <c r="O67" i="15"/>
  <c r="L129" i="18"/>
  <c r="S57" i="18"/>
  <c r="R81" i="18"/>
  <c r="P37" i="18"/>
  <c r="O41" i="18"/>
  <c r="O48" i="18" s="1"/>
  <c r="O26" i="15"/>
  <c r="O75" i="15" s="1"/>
  <c r="P22" i="15"/>
  <c r="AF40" i="22"/>
  <c r="M124" i="18"/>
  <c r="M123" i="18"/>
  <c r="M122" i="18"/>
  <c r="L121" i="18"/>
  <c r="L126" i="18" s="1"/>
  <c r="H5" i="36" s="1"/>
  <c r="H7" i="36" s="1"/>
  <c r="P21" i="15"/>
  <c r="O25" i="15"/>
  <c r="Y61" i="22"/>
  <c r="N89" i="15"/>
  <c r="M73" i="15"/>
  <c r="M65" i="15"/>
  <c r="O38" i="15"/>
  <c r="N42" i="15"/>
  <c r="N49" i="15" s="1"/>
  <c r="P14" i="18"/>
  <c r="Q15" i="18"/>
  <c r="P116" i="18"/>
  <c r="O128" i="18"/>
  <c r="M125" i="18"/>
  <c r="M110" i="18"/>
  <c r="N109" i="18"/>
  <c r="T16" i="18"/>
  <c r="O46" i="8"/>
  <c r="N44" i="8"/>
  <c r="Q10" i="21"/>
  <c r="Q9" i="21" s="1"/>
  <c r="R53" i="8"/>
  <c r="Q33" i="15"/>
  <c r="P32" i="15"/>
  <c r="R51" i="8"/>
  <c r="L116" i="15"/>
  <c r="L121" i="15" s="1"/>
  <c r="R21" i="18"/>
  <c r="Q25" i="18"/>
  <c r="Q45" i="8"/>
  <c r="P7" i="21"/>
  <c r="P6" i="21" s="1"/>
  <c r="P12" i="21" s="1"/>
  <c r="O84" i="15"/>
  <c r="R58" i="18"/>
  <c r="Q82" i="18"/>
  <c r="Q83" i="18" s="1"/>
  <c r="M72" i="18"/>
  <c r="M64" i="18"/>
  <c r="R9" i="12"/>
  <c r="S10" i="12"/>
  <c r="S57" i="8"/>
  <c r="T55" i="8"/>
  <c r="O52" i="8"/>
  <c r="P54" i="8"/>
  <c r="N47" i="8"/>
  <c r="T56" i="8"/>
  <c r="P37" i="12"/>
  <c r="Q31" i="12"/>
  <c r="Q30" i="12" s="1"/>
  <c r="E513" i="35" l="1"/>
  <c r="F513" i="34"/>
  <c r="C493" i="34"/>
  <c r="D499" i="34" s="1"/>
  <c r="E508" i="34"/>
  <c r="E507" i="34"/>
  <c r="E509" i="34"/>
  <c r="E510" i="34"/>
  <c r="E511" i="34"/>
  <c r="E512" i="34"/>
  <c r="D496" i="34"/>
  <c r="D498" i="34" s="1"/>
  <c r="F6" i="34"/>
  <c r="E513" i="26"/>
  <c r="E513" i="24"/>
  <c r="J321" i="43"/>
  <c r="N229" i="43"/>
  <c r="N227" i="43" s="1"/>
  <c r="N248" i="43" s="1"/>
  <c r="N210" i="43"/>
  <c r="L197" i="43"/>
  <c r="L196" i="43" s="1"/>
  <c r="L216" i="43" s="1"/>
  <c r="L239" i="43"/>
  <c r="M171" i="43"/>
  <c r="M170" i="43" s="1"/>
  <c r="M191" i="43" s="1"/>
  <c r="M201" i="43"/>
  <c r="M224" i="43"/>
  <c r="M222" i="43" s="1"/>
  <c r="M230" i="43" s="1"/>
  <c r="N182" i="43"/>
  <c r="N181" i="43" s="1"/>
  <c r="N209" i="43"/>
  <c r="M240" i="43"/>
  <c r="N175" i="43"/>
  <c r="N202" i="43"/>
  <c r="N226" i="43"/>
  <c r="P38" i="12"/>
  <c r="L245" i="43"/>
  <c r="L244" i="43" s="1"/>
  <c r="L270" i="43"/>
  <c r="M247" i="43"/>
  <c r="M207" i="43"/>
  <c r="M206" i="43" s="1"/>
  <c r="O176" i="43"/>
  <c r="O184" i="43"/>
  <c r="O185" i="43"/>
  <c r="G56" i="36"/>
  <c r="H18" i="36"/>
  <c r="H57" i="36" s="1"/>
  <c r="P223" i="43"/>
  <c r="P146" i="43"/>
  <c r="P145" i="43" s="1"/>
  <c r="P157" i="43"/>
  <c r="P156" i="43" s="1"/>
  <c r="P228" i="43"/>
  <c r="Q151" i="43"/>
  <c r="Q150" i="43" s="1"/>
  <c r="Q160" i="43"/>
  <c r="Q159" i="43"/>
  <c r="O166" i="43"/>
  <c r="K302" i="43"/>
  <c r="P225" i="43"/>
  <c r="K485" i="43"/>
  <c r="K294" i="43"/>
  <c r="AQ296" i="43"/>
  <c r="AR304" i="43"/>
  <c r="AQ468" i="43"/>
  <c r="R36" i="12"/>
  <c r="R35" i="12"/>
  <c r="R39" i="12" s="1"/>
  <c r="N39" i="18"/>
  <c r="W13" i="12"/>
  <c r="V11" i="12"/>
  <c r="M121" i="18"/>
  <c r="M126" i="18" s="1"/>
  <c r="I5" i="36" s="1"/>
  <c r="I7" i="36" s="1"/>
  <c r="P38" i="18"/>
  <c r="O42" i="18"/>
  <c r="O49" i="18" s="1"/>
  <c r="L132" i="18"/>
  <c r="V92" i="18"/>
  <c r="W87" i="18"/>
  <c r="P40" i="18"/>
  <c r="P35" i="18"/>
  <c r="Q36" i="18"/>
  <c r="S21" i="18"/>
  <c r="R25" i="18"/>
  <c r="L131" i="18"/>
  <c r="Q80" i="18"/>
  <c r="AG40" i="22"/>
  <c r="P67" i="18"/>
  <c r="P74" i="18" s="1"/>
  <c r="Q63" i="18"/>
  <c r="P58" i="15"/>
  <c r="O57" i="15"/>
  <c r="O82" i="15"/>
  <c r="O66" i="15"/>
  <c r="P42" i="8"/>
  <c r="S20" i="18"/>
  <c r="R24" i="18"/>
  <c r="S58" i="18"/>
  <c r="R82" i="18"/>
  <c r="R83" i="18" s="1"/>
  <c r="P38" i="15"/>
  <c r="O42" i="15"/>
  <c r="O49" i="15" s="1"/>
  <c r="Q21" i="15"/>
  <c r="P25" i="15"/>
  <c r="Q22" i="15"/>
  <c r="P26" i="15"/>
  <c r="P75" i="15" s="1"/>
  <c r="O96" i="15"/>
  <c r="O103" i="15"/>
  <c r="O112" i="15"/>
  <c r="O119" i="15" s="1"/>
  <c r="O101" i="15"/>
  <c r="O102" i="15"/>
  <c r="P95" i="15"/>
  <c r="O66" i="18"/>
  <c r="O73" i="18" s="1"/>
  <c r="P62" i="18"/>
  <c r="O86" i="18"/>
  <c r="O91" i="18" s="1"/>
  <c r="R16" i="15"/>
  <c r="Q15" i="15"/>
  <c r="P39" i="15"/>
  <c r="O43" i="15"/>
  <c r="O50" i="15" s="1"/>
  <c r="S51" i="8"/>
  <c r="R33" i="15"/>
  <c r="Q32" i="15"/>
  <c r="P46" i="8"/>
  <c r="O44" i="8"/>
  <c r="R80" i="18"/>
  <c r="S49" i="8"/>
  <c r="Q20" i="15"/>
  <c r="P24" i="15"/>
  <c r="P23" i="15" s="1"/>
  <c r="P19" i="15"/>
  <c r="R62" i="15"/>
  <c r="Q85" i="15"/>
  <c r="Q61" i="15"/>
  <c r="N47" i="18"/>
  <c r="P41" i="8"/>
  <c r="Q7" i="21"/>
  <c r="Q6" i="21" s="1"/>
  <c r="Q12" i="21" s="1"/>
  <c r="R45" i="8"/>
  <c r="U16" i="18"/>
  <c r="R56" i="18"/>
  <c r="O23" i="15"/>
  <c r="O108" i="18"/>
  <c r="O107" i="18"/>
  <c r="O117" i="18"/>
  <c r="O106" i="18"/>
  <c r="O101" i="18"/>
  <c r="P100" i="18"/>
  <c r="L23" i="36" s="1"/>
  <c r="L62" i="36" s="1"/>
  <c r="O104" i="15"/>
  <c r="O65" i="18"/>
  <c r="P61" i="18"/>
  <c r="O60" i="18"/>
  <c r="O85" i="18"/>
  <c r="R48" i="8"/>
  <c r="S31" i="18"/>
  <c r="T32" i="18"/>
  <c r="P41" i="18"/>
  <c r="P48" i="18" s="1"/>
  <c r="Q37" i="18"/>
  <c r="T57" i="18"/>
  <c r="S56" i="18"/>
  <c r="S81" i="18"/>
  <c r="O74" i="15"/>
  <c r="N105" i="18"/>
  <c r="N110" i="18" s="1"/>
  <c r="M129" i="18"/>
  <c r="N90" i="18"/>
  <c r="N89" i="18" s="1"/>
  <c r="N94" i="18" s="1"/>
  <c r="N84" i="18"/>
  <c r="N125" i="18"/>
  <c r="O109" i="18"/>
  <c r="Q116" i="18"/>
  <c r="P128" i="18"/>
  <c r="R15" i="18"/>
  <c r="Q14" i="18"/>
  <c r="P86" i="15"/>
  <c r="P84" i="15" s="1"/>
  <c r="Q63" i="15"/>
  <c r="N100" i="15"/>
  <c r="N105" i="15" s="1"/>
  <c r="O23" i="18"/>
  <c r="O22" i="18" s="1"/>
  <c r="O18" i="18"/>
  <c r="P19" i="18"/>
  <c r="N48" i="15"/>
  <c r="N40" i="15"/>
  <c r="N124" i="18"/>
  <c r="N123" i="18"/>
  <c r="N122" i="18"/>
  <c r="N73" i="15"/>
  <c r="N65" i="15"/>
  <c r="P59" i="15"/>
  <c r="P67" i="15" s="1"/>
  <c r="P74" i="15" s="1"/>
  <c r="O83" i="15"/>
  <c r="T17" i="21"/>
  <c r="U13" i="21"/>
  <c r="N64" i="18"/>
  <c r="N72" i="18"/>
  <c r="M116" i="15"/>
  <c r="M121" i="15" s="1"/>
  <c r="R64" i="15"/>
  <c r="Q68" i="15"/>
  <c r="R10" i="21"/>
  <c r="R9" i="21" s="1"/>
  <c r="S53" i="8"/>
  <c r="M130" i="18"/>
  <c r="Z61" i="22"/>
  <c r="O89" i="15"/>
  <c r="N117" i="15"/>
  <c r="N118" i="15"/>
  <c r="P37" i="15"/>
  <c r="O41" i="15"/>
  <c r="O36" i="15"/>
  <c r="S50" i="8"/>
  <c r="N81" i="15"/>
  <c r="N88" i="15"/>
  <c r="N87" i="15" s="1"/>
  <c r="O39" i="18"/>
  <c r="T10" i="12"/>
  <c r="S9" i="12"/>
  <c r="T57" i="8"/>
  <c r="U56" i="8"/>
  <c r="P52" i="8"/>
  <c r="Q54" i="8"/>
  <c r="O47" i="8"/>
  <c r="U55" i="8"/>
  <c r="Q37" i="12"/>
  <c r="R31" i="12"/>
  <c r="R30" i="12" s="1"/>
  <c r="E513" i="34" l="1"/>
  <c r="O229" i="43"/>
  <c r="O227" i="43" s="1"/>
  <c r="O248" i="43" s="1"/>
  <c r="O210" i="43"/>
  <c r="M197" i="43"/>
  <c r="M196" i="43" s="1"/>
  <c r="M216" i="43" s="1"/>
  <c r="M239" i="43"/>
  <c r="O182" i="43"/>
  <c r="O181" i="43" s="1"/>
  <c r="O209" i="43"/>
  <c r="N240" i="43"/>
  <c r="O226" i="43"/>
  <c r="O202" i="43"/>
  <c r="O175" i="43"/>
  <c r="N224" i="43"/>
  <c r="N222" i="43" s="1"/>
  <c r="N230" i="43" s="1"/>
  <c r="N171" i="43"/>
  <c r="N170" i="43" s="1"/>
  <c r="N191" i="43" s="1"/>
  <c r="N201" i="43"/>
  <c r="Q38" i="12"/>
  <c r="L263" i="43"/>
  <c r="L237" i="43"/>
  <c r="L236" i="43" s="1"/>
  <c r="L254" i="43" s="1"/>
  <c r="M270" i="43"/>
  <c r="M245" i="43"/>
  <c r="M244" i="43" s="1"/>
  <c r="L305" i="43"/>
  <c r="L268" i="43"/>
  <c r="L267" i="43" s="1"/>
  <c r="N207" i="43"/>
  <c r="N206" i="43" s="1"/>
  <c r="N247" i="43"/>
  <c r="P176" i="43"/>
  <c r="P184" i="43"/>
  <c r="P185" i="43"/>
  <c r="H56" i="36"/>
  <c r="I18" i="36"/>
  <c r="I57" i="36" s="1"/>
  <c r="Q223" i="43"/>
  <c r="Q146" i="43"/>
  <c r="Q145" i="43" s="1"/>
  <c r="K321" i="43"/>
  <c r="Q228" i="43"/>
  <c r="R151" i="43"/>
  <c r="R150" i="43" s="1"/>
  <c r="R160" i="43"/>
  <c r="R159" i="43"/>
  <c r="Q225" i="43"/>
  <c r="P166" i="43"/>
  <c r="Q157" i="43"/>
  <c r="Q156" i="43" s="1"/>
  <c r="AR468" i="43"/>
  <c r="AS304" i="43"/>
  <c r="AR296" i="43"/>
  <c r="S35" i="12"/>
  <c r="S39" i="12" s="1"/>
  <c r="S36" i="12"/>
  <c r="O47" i="18"/>
  <c r="X13" i="12"/>
  <c r="W11" i="12"/>
  <c r="M132" i="18"/>
  <c r="O105" i="18"/>
  <c r="P42" i="18"/>
  <c r="P49" i="18" s="1"/>
  <c r="Q38" i="18"/>
  <c r="Q35" i="18" s="1"/>
  <c r="N129" i="18"/>
  <c r="N130" i="18"/>
  <c r="T49" i="8"/>
  <c r="T50" i="8"/>
  <c r="Q37" i="15"/>
  <c r="P41" i="15"/>
  <c r="P36" i="15"/>
  <c r="R20" i="15"/>
  <c r="Q24" i="15"/>
  <c r="Q19" i="15"/>
  <c r="Q46" i="8"/>
  <c r="P44" i="8"/>
  <c r="R22" i="15"/>
  <c r="Q26" i="15"/>
  <c r="O73" i="15"/>
  <c r="O65" i="15"/>
  <c r="T21" i="18"/>
  <c r="S25" i="18"/>
  <c r="P39" i="18"/>
  <c r="O48" i="15"/>
  <c r="O40" i="15"/>
  <c r="Q62" i="18"/>
  <c r="P66" i="18"/>
  <c r="P73" i="18" s="1"/>
  <c r="P86" i="18"/>
  <c r="P91" i="18" s="1"/>
  <c r="T81" i="18"/>
  <c r="U57" i="18"/>
  <c r="O64" i="18"/>
  <c r="O72" i="18"/>
  <c r="M131" i="18"/>
  <c r="U17" i="21"/>
  <c r="V13" i="21"/>
  <c r="N121" i="18"/>
  <c r="N126" i="18" s="1"/>
  <c r="J5" i="36" s="1"/>
  <c r="J7" i="36" s="1"/>
  <c r="T31" i="18"/>
  <c r="U32" i="18"/>
  <c r="P107" i="18"/>
  <c r="P117" i="18"/>
  <c r="P106" i="18"/>
  <c r="Q100" i="18"/>
  <c r="M23" i="36" s="1"/>
  <c r="M62" i="36" s="1"/>
  <c r="P108" i="18"/>
  <c r="P101" i="18"/>
  <c r="P103" i="15"/>
  <c r="P102" i="15"/>
  <c r="P101" i="15"/>
  <c r="Q95" i="15"/>
  <c r="P96" i="15"/>
  <c r="P112" i="15"/>
  <c r="P119" i="15" s="1"/>
  <c r="Q38" i="15"/>
  <c r="P42" i="15"/>
  <c r="P49" i="15" s="1"/>
  <c r="O81" i="15"/>
  <c r="O88" i="15"/>
  <c r="O87" i="15" s="1"/>
  <c r="AH40" i="22"/>
  <c r="Q42" i="8"/>
  <c r="Q128" i="18"/>
  <c r="R116" i="18"/>
  <c r="R7" i="21"/>
  <c r="R6" i="21" s="1"/>
  <c r="R12" i="21" s="1"/>
  <c r="S45" i="8"/>
  <c r="S62" i="15"/>
  <c r="R85" i="15"/>
  <c r="S15" i="18"/>
  <c r="R14" i="18"/>
  <c r="S10" i="21"/>
  <c r="S9" i="21" s="1"/>
  <c r="T53" i="8"/>
  <c r="O125" i="18"/>
  <c r="O110" i="18"/>
  <c r="P109" i="18"/>
  <c r="R37" i="18"/>
  <c r="Q41" i="18"/>
  <c r="Q48" i="18" s="1"/>
  <c r="R32" i="15"/>
  <c r="S33" i="15"/>
  <c r="O100" i="15"/>
  <c r="O105" i="15" s="1"/>
  <c r="Q58" i="15"/>
  <c r="P57" i="15"/>
  <c r="P82" i="15"/>
  <c r="P66" i="15"/>
  <c r="Q67" i="18"/>
  <c r="Q74" i="18" s="1"/>
  <c r="R63" i="18"/>
  <c r="P65" i="18"/>
  <c r="Q61" i="18"/>
  <c r="P60" i="18"/>
  <c r="P85" i="18"/>
  <c r="N116" i="15"/>
  <c r="N121" i="15" s="1"/>
  <c r="Q86" i="15"/>
  <c r="Q84" i="15" s="1"/>
  <c r="R63" i="15"/>
  <c r="Q67" i="15"/>
  <c r="S48" i="8"/>
  <c r="P104" i="15"/>
  <c r="O123" i="18"/>
  <c r="O122" i="18"/>
  <c r="O124" i="18"/>
  <c r="Q41" i="8"/>
  <c r="T51" i="8"/>
  <c r="O118" i="15"/>
  <c r="O117" i="15"/>
  <c r="T58" i="18"/>
  <c r="S82" i="18"/>
  <c r="S83" i="18" s="1"/>
  <c r="S64" i="15"/>
  <c r="R68" i="15"/>
  <c r="P23" i="18"/>
  <c r="P22" i="18" s="1"/>
  <c r="Q19" i="18"/>
  <c r="P18" i="18"/>
  <c r="AA61" i="22"/>
  <c r="Q59" i="15"/>
  <c r="P83" i="15"/>
  <c r="P89" i="15"/>
  <c r="O90" i="18"/>
  <c r="O89" i="18" s="1"/>
  <c r="O94" i="18" s="1"/>
  <c r="O84" i="18"/>
  <c r="V16" i="18"/>
  <c r="S16" i="15"/>
  <c r="R15" i="15"/>
  <c r="R21" i="15"/>
  <c r="Q25" i="15"/>
  <c r="T20" i="18"/>
  <c r="S24" i="18"/>
  <c r="Q75" i="15"/>
  <c r="Q39" i="15"/>
  <c r="P43" i="15"/>
  <c r="P50" i="15" s="1"/>
  <c r="R36" i="18"/>
  <c r="Q40" i="18"/>
  <c r="X87" i="18"/>
  <c r="W92" i="18"/>
  <c r="T9" i="12"/>
  <c r="U10" i="12"/>
  <c r="V55" i="8"/>
  <c r="V56" i="8"/>
  <c r="Q52" i="8"/>
  <c r="R54" i="8"/>
  <c r="P47" i="8"/>
  <c r="U57" i="8"/>
  <c r="R37" i="12"/>
  <c r="S31" i="12"/>
  <c r="S30" i="12" s="1"/>
  <c r="O240" i="43" l="1"/>
  <c r="Q185" i="43"/>
  <c r="Q176" i="43"/>
  <c r="Q184" i="43"/>
  <c r="O207" i="43"/>
  <c r="O206" i="43" s="1"/>
  <c r="O247" i="43"/>
  <c r="N239" i="43"/>
  <c r="N197" i="43"/>
  <c r="N196" i="43" s="1"/>
  <c r="N216" i="43" s="1"/>
  <c r="L469" i="43"/>
  <c r="L485" i="43" s="1"/>
  <c r="L423" i="43"/>
  <c r="L421" i="43" s="1"/>
  <c r="L420" i="43" s="1"/>
  <c r="L392" i="43"/>
  <c r="L390" i="43" s="1"/>
  <c r="L389" i="43" s="1"/>
  <c r="L302" i="43"/>
  <c r="M237" i="43"/>
  <c r="M236" i="43" s="1"/>
  <c r="M254" i="43" s="1"/>
  <c r="M263" i="43"/>
  <c r="P229" i="43"/>
  <c r="P227" i="43" s="1"/>
  <c r="P248" i="43" s="1"/>
  <c r="P210" i="43"/>
  <c r="M305" i="43"/>
  <c r="M268" i="43"/>
  <c r="M267" i="43" s="1"/>
  <c r="O201" i="43"/>
  <c r="O224" i="43"/>
  <c r="O222" i="43" s="1"/>
  <c r="O230" i="43" s="1"/>
  <c r="O171" i="43"/>
  <c r="O170" i="43" s="1"/>
  <c r="O191" i="43" s="1"/>
  <c r="N270" i="43"/>
  <c r="N245" i="43"/>
  <c r="N244" i="43" s="1"/>
  <c r="P182" i="43"/>
  <c r="P181" i="43" s="1"/>
  <c r="P209" i="43"/>
  <c r="P226" i="43"/>
  <c r="P202" i="43"/>
  <c r="P175" i="43"/>
  <c r="L297" i="43"/>
  <c r="L286" i="43"/>
  <c r="R38" i="12"/>
  <c r="I56" i="36"/>
  <c r="J18" i="36"/>
  <c r="J57" i="36" s="1"/>
  <c r="S151" i="43"/>
  <c r="S160" i="43"/>
  <c r="S159" i="43"/>
  <c r="R225" i="43"/>
  <c r="R157" i="43"/>
  <c r="R156" i="43" s="1"/>
  <c r="R223" i="43"/>
  <c r="R146" i="43"/>
  <c r="R145" i="43" s="1"/>
  <c r="R228" i="43"/>
  <c r="Q166" i="43"/>
  <c r="AS296" i="43"/>
  <c r="AT304" i="43"/>
  <c r="AS468" i="43"/>
  <c r="T36" i="12"/>
  <c r="T35" i="12"/>
  <c r="T39" i="12" s="1"/>
  <c r="O116" i="15"/>
  <c r="O121" i="15" s="1"/>
  <c r="Y13" i="12"/>
  <c r="X11" i="12"/>
  <c r="R38" i="18"/>
  <c r="Q42" i="18"/>
  <c r="Q49" i="18" s="1"/>
  <c r="P47" i="18"/>
  <c r="O129" i="18"/>
  <c r="Q74" i="15"/>
  <c r="S32" i="15"/>
  <c r="T33" i="15"/>
  <c r="T15" i="18"/>
  <c r="S14" i="18"/>
  <c r="Q23" i="18"/>
  <c r="Q22" i="18" s="1"/>
  <c r="R19" i="18"/>
  <c r="Q18" i="18"/>
  <c r="R86" i="15"/>
  <c r="S63" i="15"/>
  <c r="S61" i="15" s="1"/>
  <c r="R42" i="8"/>
  <c r="R38" i="15"/>
  <c r="Q42" i="15"/>
  <c r="Q49" i="15" s="1"/>
  <c r="Y87" i="18"/>
  <c r="X92" i="18"/>
  <c r="Q104" i="15"/>
  <c r="R58" i="15"/>
  <c r="Q57" i="15"/>
  <c r="Q82" i="15"/>
  <c r="Q66" i="15"/>
  <c r="S85" i="15"/>
  <c r="T62" i="15"/>
  <c r="P118" i="15"/>
  <c r="P117" i="15"/>
  <c r="P105" i="18"/>
  <c r="P110" i="18" s="1"/>
  <c r="Q86" i="18"/>
  <c r="Q91" i="18" s="1"/>
  <c r="R62" i="18"/>
  <c r="Q66" i="18"/>
  <c r="Q73" i="18" s="1"/>
  <c r="S20" i="15"/>
  <c r="R24" i="15"/>
  <c r="R19" i="15"/>
  <c r="T16" i="15"/>
  <c r="S15" i="15"/>
  <c r="V57" i="18"/>
  <c r="U81" i="18"/>
  <c r="N132" i="18"/>
  <c r="U58" i="18"/>
  <c r="U56" i="18" s="1"/>
  <c r="T82" i="18"/>
  <c r="T83" i="18" s="1"/>
  <c r="P90" i="18"/>
  <c r="P89" i="18" s="1"/>
  <c r="P94" i="18" s="1"/>
  <c r="P84" i="18"/>
  <c r="R84" i="15"/>
  <c r="Q117" i="18"/>
  <c r="Q106" i="18"/>
  <c r="R100" i="18"/>
  <c r="N23" i="36" s="1"/>
  <c r="N62" i="36" s="1"/>
  <c r="Q108" i="18"/>
  <c r="Q101" i="18"/>
  <c r="Q107" i="18"/>
  <c r="Q23" i="15"/>
  <c r="S80" i="18"/>
  <c r="R41" i="8"/>
  <c r="N131" i="18"/>
  <c r="Q85" i="18"/>
  <c r="R61" i="18"/>
  <c r="Q65" i="18"/>
  <c r="Q60" i="18"/>
  <c r="P124" i="18"/>
  <c r="P122" i="18"/>
  <c r="P123" i="18"/>
  <c r="W16" i="18"/>
  <c r="R59" i="15"/>
  <c r="Q83" i="15"/>
  <c r="Q89" i="15" s="1"/>
  <c r="U51" i="8"/>
  <c r="T48" i="8"/>
  <c r="P72" i="18"/>
  <c r="P64" i="18"/>
  <c r="P125" i="18"/>
  <c r="Q109" i="18"/>
  <c r="R128" i="18"/>
  <c r="S116" i="18"/>
  <c r="Q102" i="15"/>
  <c r="Q112" i="15"/>
  <c r="Q119" i="15" s="1"/>
  <c r="Q101" i="15"/>
  <c r="R95" i="15"/>
  <c r="Q103" i="15"/>
  <c r="Q96" i="15"/>
  <c r="W13" i="21"/>
  <c r="V17" i="21"/>
  <c r="S22" i="15"/>
  <c r="R26" i="15"/>
  <c r="P40" i="15"/>
  <c r="P48" i="15"/>
  <c r="O131" i="18"/>
  <c r="U53" i="8"/>
  <c r="T10" i="21"/>
  <c r="T9" i="21" s="1"/>
  <c r="AI40" i="22"/>
  <c r="S21" i="15"/>
  <c r="R25" i="15"/>
  <c r="S36" i="18"/>
  <c r="R40" i="18"/>
  <c r="R35" i="18"/>
  <c r="R75" i="15"/>
  <c r="O130" i="18"/>
  <c r="P100" i="15"/>
  <c r="P105" i="15" s="1"/>
  <c r="R37" i="15"/>
  <c r="Q41" i="15"/>
  <c r="Q36" i="15"/>
  <c r="S63" i="18"/>
  <c r="R67" i="18"/>
  <c r="R74" i="18" s="1"/>
  <c r="AB61" i="22"/>
  <c r="S68" i="15"/>
  <c r="T64" i="15"/>
  <c r="S7" i="21"/>
  <c r="S6" i="21" s="1"/>
  <c r="S12" i="21" s="1"/>
  <c r="T45" i="8"/>
  <c r="V32" i="18"/>
  <c r="U31" i="18"/>
  <c r="T25" i="18"/>
  <c r="U21" i="18"/>
  <c r="R46" i="8"/>
  <c r="Q44" i="8"/>
  <c r="U49" i="8"/>
  <c r="P81" i="15"/>
  <c r="P88" i="15"/>
  <c r="P87" i="15" s="1"/>
  <c r="T24" i="18"/>
  <c r="U20" i="18"/>
  <c r="R39" i="15"/>
  <c r="Q43" i="15"/>
  <c r="Q50" i="15" s="1"/>
  <c r="O121" i="18"/>
  <c r="O126" i="18" s="1"/>
  <c r="K5" i="36" s="1"/>
  <c r="K7" i="36" s="1"/>
  <c r="P65" i="15"/>
  <c r="P73" i="15"/>
  <c r="S37" i="18"/>
  <c r="R41" i="18"/>
  <c r="R48" i="18" s="1"/>
  <c r="R61" i="15"/>
  <c r="T56" i="18"/>
  <c r="U50" i="8"/>
  <c r="U9" i="12"/>
  <c r="V10" i="12"/>
  <c r="W56" i="8"/>
  <c r="W55" i="8"/>
  <c r="S54" i="8"/>
  <c r="R52" i="8"/>
  <c r="V57" i="8"/>
  <c r="Q47" i="8"/>
  <c r="T31" i="12"/>
  <c r="T30" i="12" s="1"/>
  <c r="S37" i="12"/>
  <c r="D495" i="43" l="1"/>
  <c r="P240" i="43"/>
  <c r="S38" i="12"/>
  <c r="S176" i="43" s="1"/>
  <c r="S226" i="43" s="1"/>
  <c r="L385" i="43"/>
  <c r="L383" i="43" s="1"/>
  <c r="L382" i="43" s="1"/>
  <c r="L404" i="43" s="1"/>
  <c r="L413" i="43"/>
  <c r="L411" i="43" s="1"/>
  <c r="L410" i="43" s="1"/>
  <c r="L440" i="43" s="1"/>
  <c r="N305" i="43"/>
  <c r="N268" i="43"/>
  <c r="N267" i="43" s="1"/>
  <c r="M297" i="43"/>
  <c r="M286" i="43"/>
  <c r="N263" i="43"/>
  <c r="N237" i="43"/>
  <c r="N236" i="43" s="1"/>
  <c r="N254" i="43" s="1"/>
  <c r="P224" i="43"/>
  <c r="P222" i="43" s="1"/>
  <c r="P230" i="43" s="1"/>
  <c r="P171" i="43"/>
  <c r="P170" i="43" s="1"/>
  <c r="P191" i="43" s="1"/>
  <c r="P201" i="43"/>
  <c r="O270" i="43"/>
  <c r="O245" i="43"/>
  <c r="O244" i="43" s="1"/>
  <c r="O239" i="43"/>
  <c r="O197" i="43"/>
  <c r="O196" i="43" s="1"/>
  <c r="O216" i="43" s="1"/>
  <c r="Q182" i="43"/>
  <c r="Q181" i="43" s="1"/>
  <c r="Q209" i="43"/>
  <c r="R184" i="43"/>
  <c r="R185" i="43"/>
  <c r="R176" i="43"/>
  <c r="R175" i="43" s="1"/>
  <c r="P207" i="43"/>
  <c r="P206" i="43" s="1"/>
  <c r="P247" i="43"/>
  <c r="Q226" i="43"/>
  <c r="Q175" i="43"/>
  <c r="Q202" i="43"/>
  <c r="M302" i="43"/>
  <c r="M469" i="43"/>
  <c r="M485" i="43" s="1"/>
  <c r="M423" i="43"/>
  <c r="M421" i="43" s="1"/>
  <c r="M420" i="43" s="1"/>
  <c r="M392" i="43"/>
  <c r="M390" i="43" s="1"/>
  <c r="M389" i="43" s="1"/>
  <c r="Q229" i="43"/>
  <c r="Q227" i="43" s="1"/>
  <c r="Q248" i="43" s="1"/>
  <c r="Q210" i="43"/>
  <c r="R166" i="43"/>
  <c r="K18" i="36"/>
  <c r="K57" i="36" s="1"/>
  <c r="J56" i="36"/>
  <c r="T151" i="43"/>
  <c r="T150" i="43" s="1"/>
  <c r="T160" i="43"/>
  <c r="T159" i="43"/>
  <c r="S157" i="43"/>
  <c r="S156" i="43" s="1"/>
  <c r="S228" i="43"/>
  <c r="S225" i="43"/>
  <c r="S150" i="43"/>
  <c r="AT468" i="43"/>
  <c r="AU304" i="43"/>
  <c r="AT296" i="43"/>
  <c r="U35" i="12"/>
  <c r="U39" i="12" s="1"/>
  <c r="U36" i="12"/>
  <c r="R23" i="15"/>
  <c r="Q39" i="18"/>
  <c r="Q100" i="15"/>
  <c r="Q105" i="15" s="1"/>
  <c r="Z13" i="12"/>
  <c r="Y11" i="12"/>
  <c r="Q105" i="18"/>
  <c r="Q110" i="18" s="1"/>
  <c r="S38" i="18"/>
  <c r="R42" i="18"/>
  <c r="R49" i="18" s="1"/>
  <c r="P129" i="18"/>
  <c r="R112" i="15"/>
  <c r="R119" i="15" s="1"/>
  <c r="R101" i="15"/>
  <c r="S95" i="15"/>
  <c r="R96" i="15"/>
  <c r="R102" i="15"/>
  <c r="R103" i="15"/>
  <c r="S128" i="18"/>
  <c r="T116" i="18"/>
  <c r="Q90" i="18"/>
  <c r="Q89" i="18" s="1"/>
  <c r="Q94" i="18" s="1"/>
  <c r="Q84" i="18"/>
  <c r="R43" i="15"/>
  <c r="R50" i="15" s="1"/>
  <c r="S39" i="15"/>
  <c r="T20" i="15"/>
  <c r="S24" i="15"/>
  <c r="S19" i="15"/>
  <c r="Q65" i="15"/>
  <c r="Q73" i="15"/>
  <c r="S42" i="8"/>
  <c r="Q40" i="15"/>
  <c r="Q48" i="15"/>
  <c r="S40" i="18"/>
  <c r="S35" i="18"/>
  <c r="T36" i="18"/>
  <c r="Q47" i="18"/>
  <c r="Q117" i="15"/>
  <c r="Q118" i="15"/>
  <c r="P130" i="18"/>
  <c r="R83" i="15"/>
  <c r="S59" i="15"/>
  <c r="Q124" i="18"/>
  <c r="Q123" i="18"/>
  <c r="Q122" i="18"/>
  <c r="Q81" i="15"/>
  <c r="Q88" i="15"/>
  <c r="Q87" i="15" s="1"/>
  <c r="S100" i="18"/>
  <c r="O23" i="36" s="1"/>
  <c r="O62" i="36" s="1"/>
  <c r="R101" i="18"/>
  <c r="R108" i="18"/>
  <c r="R107" i="18"/>
  <c r="R117" i="18"/>
  <c r="R106" i="18"/>
  <c r="V21" i="18"/>
  <c r="U25" i="18"/>
  <c r="R39" i="18"/>
  <c r="AJ40" i="22"/>
  <c r="P121" i="18"/>
  <c r="P126" i="18" s="1"/>
  <c r="L5" i="36" s="1"/>
  <c r="L7" i="36" s="1"/>
  <c r="P116" i="15"/>
  <c r="P121" i="15" s="1"/>
  <c r="W32" i="18"/>
  <c r="V31" i="18"/>
  <c r="R41" i="15"/>
  <c r="R36" i="15"/>
  <c r="S37" i="15"/>
  <c r="T21" i="15"/>
  <c r="S25" i="15"/>
  <c r="T22" i="15"/>
  <c r="S26" i="15"/>
  <c r="R86" i="18"/>
  <c r="R91" i="18" s="1"/>
  <c r="S62" i="18"/>
  <c r="R66" i="18"/>
  <c r="R73" i="18" s="1"/>
  <c r="X13" i="21"/>
  <c r="W17" i="21"/>
  <c r="Q125" i="18"/>
  <c r="R109" i="18"/>
  <c r="X16" i="18"/>
  <c r="U16" i="15"/>
  <c r="T15" i="15"/>
  <c r="R57" i="15"/>
  <c r="R82" i="15"/>
  <c r="S58" i="15"/>
  <c r="R66" i="15"/>
  <c r="V20" i="18"/>
  <c r="U24" i="18"/>
  <c r="T7" i="21"/>
  <c r="T6" i="21" s="1"/>
  <c r="T12" i="21" s="1"/>
  <c r="U45" i="8"/>
  <c r="O132" i="18"/>
  <c r="T63" i="18"/>
  <c r="S67" i="18"/>
  <c r="S74" i="18" s="1"/>
  <c r="V53" i="8"/>
  <c r="U10" i="21"/>
  <c r="U9" i="21" s="1"/>
  <c r="U48" i="8"/>
  <c r="S41" i="8"/>
  <c r="V81" i="18"/>
  <c r="W57" i="18"/>
  <c r="U62" i="15"/>
  <c r="T85" i="15"/>
  <c r="R104" i="15"/>
  <c r="R67" i="15"/>
  <c r="R74" i="15" s="1"/>
  <c r="T68" i="15"/>
  <c r="U64" i="15"/>
  <c r="Q72" i="18"/>
  <c r="Q64" i="18"/>
  <c r="V58" i="18"/>
  <c r="V56" i="18" s="1"/>
  <c r="U82" i="18"/>
  <c r="U83" i="18" s="1"/>
  <c r="S86" i="15"/>
  <c r="S67" i="15"/>
  <c r="T63" i="15"/>
  <c r="V50" i="8"/>
  <c r="S41" i="18"/>
  <c r="S48" i="18" s="1"/>
  <c r="T37" i="18"/>
  <c r="V49" i="8"/>
  <c r="S46" i="8"/>
  <c r="R44" i="8"/>
  <c r="S75" i="15"/>
  <c r="AC61" i="22"/>
  <c r="V51" i="8"/>
  <c r="R85" i="18"/>
  <c r="S61" i="18"/>
  <c r="R60" i="18"/>
  <c r="R65" i="18"/>
  <c r="Z87" i="18"/>
  <c r="Y92" i="18"/>
  <c r="T80" i="18"/>
  <c r="R42" i="15"/>
  <c r="R49" i="15" s="1"/>
  <c r="S38" i="15"/>
  <c r="R89" i="15"/>
  <c r="S19" i="18"/>
  <c r="R23" i="18"/>
  <c r="R22" i="18" s="1"/>
  <c r="R18" i="18"/>
  <c r="U15" i="18"/>
  <c r="T14" i="18"/>
  <c r="U33" i="15"/>
  <c r="T32" i="15"/>
  <c r="V9" i="12"/>
  <c r="W10" i="12"/>
  <c r="W57" i="8"/>
  <c r="R47" i="8"/>
  <c r="X56" i="8"/>
  <c r="S52" i="8"/>
  <c r="T54" i="8"/>
  <c r="X55" i="8"/>
  <c r="U31" i="12"/>
  <c r="U30" i="12" s="1"/>
  <c r="T37" i="12"/>
  <c r="L294" i="43" l="1"/>
  <c r="L321" i="43" s="1"/>
  <c r="S202" i="43"/>
  <c r="S240" i="43" s="1"/>
  <c r="S184" i="43"/>
  <c r="R224" i="43"/>
  <c r="R222" i="43" s="1"/>
  <c r="R201" i="43"/>
  <c r="R239" i="43" s="1"/>
  <c r="R171" i="43"/>
  <c r="R170" i="43" s="1"/>
  <c r="S185" i="43"/>
  <c r="S175" i="43"/>
  <c r="S224" i="43" s="1"/>
  <c r="Q240" i="43"/>
  <c r="Q207" i="43"/>
  <c r="Q206" i="43" s="1"/>
  <c r="Q247" i="43"/>
  <c r="R182" i="43"/>
  <c r="R181" i="43" s="1"/>
  <c r="R209" i="43"/>
  <c r="N423" i="43"/>
  <c r="N421" i="43" s="1"/>
  <c r="N420" i="43" s="1"/>
  <c r="N392" i="43"/>
  <c r="N390" i="43" s="1"/>
  <c r="N389" i="43" s="1"/>
  <c r="N302" i="43"/>
  <c r="N469" i="43"/>
  <c r="N485" i="43" s="1"/>
  <c r="Q201" i="43"/>
  <c r="Q171" i="43"/>
  <c r="Q170" i="43" s="1"/>
  <c r="Q191" i="43" s="1"/>
  <c r="Q224" i="43"/>
  <c r="Q222" i="43" s="1"/>
  <c r="Q230" i="43" s="1"/>
  <c r="T38" i="12"/>
  <c r="P270" i="43"/>
  <c r="P245" i="43"/>
  <c r="P244" i="43" s="1"/>
  <c r="O263" i="43"/>
  <c r="O237" i="43"/>
  <c r="O236" i="43" s="1"/>
  <c r="O254" i="43" s="1"/>
  <c r="N297" i="43"/>
  <c r="N286" i="43"/>
  <c r="R226" i="43"/>
  <c r="R202" i="43"/>
  <c r="O305" i="43"/>
  <c r="O268" i="43"/>
  <c r="O267" i="43" s="1"/>
  <c r="M413" i="43"/>
  <c r="M411" i="43" s="1"/>
  <c r="M410" i="43" s="1"/>
  <c r="M440" i="43" s="1"/>
  <c r="M385" i="43"/>
  <c r="M383" i="43" s="1"/>
  <c r="M382" i="43" s="1"/>
  <c r="M404" i="43" s="1"/>
  <c r="M294" i="43"/>
  <c r="M321" i="43" s="1"/>
  <c r="R229" i="43"/>
  <c r="R227" i="43" s="1"/>
  <c r="R248" i="43" s="1"/>
  <c r="R210" i="43"/>
  <c r="P239" i="43"/>
  <c r="P197" i="43"/>
  <c r="P196" i="43" s="1"/>
  <c r="P216" i="43" s="1"/>
  <c r="L18" i="36"/>
  <c r="L57" i="36" s="1"/>
  <c r="K56" i="36"/>
  <c r="T157" i="43"/>
  <c r="T156" i="43" s="1"/>
  <c r="T228" i="43"/>
  <c r="U151" i="43"/>
  <c r="U150" i="43" s="1"/>
  <c r="U160" i="43"/>
  <c r="U159" i="43"/>
  <c r="T225" i="43"/>
  <c r="S223" i="43"/>
  <c r="S146" i="43"/>
  <c r="S145" i="43" s="1"/>
  <c r="S166" i="43" s="1"/>
  <c r="T223" i="43"/>
  <c r="T146" i="43"/>
  <c r="T145" i="43" s="1"/>
  <c r="AU296" i="43"/>
  <c r="AU468" i="43"/>
  <c r="V36" i="12"/>
  <c r="V35" i="12"/>
  <c r="V39" i="12" s="1"/>
  <c r="S74" i="15"/>
  <c r="AA13" i="12"/>
  <c r="Z11" i="12"/>
  <c r="S42" i="18"/>
  <c r="S49" i="18" s="1"/>
  <c r="T38" i="18"/>
  <c r="R105" i="18"/>
  <c r="Q121" i="18"/>
  <c r="Q126" i="18" s="1"/>
  <c r="M5" i="36" s="1"/>
  <c r="M7" i="36" s="1"/>
  <c r="V33" i="15"/>
  <c r="U32" i="15"/>
  <c r="S60" i="18"/>
  <c r="S65" i="18"/>
  <c r="T61" i="18"/>
  <c r="S85" i="18"/>
  <c r="T86" i="15"/>
  <c r="U63" i="15"/>
  <c r="T84" i="15"/>
  <c r="U7" i="21"/>
  <c r="U6" i="21" s="1"/>
  <c r="U12" i="21" s="1"/>
  <c r="V45" i="8"/>
  <c r="S82" i="15"/>
  <c r="S57" i="15"/>
  <c r="T58" i="15"/>
  <c r="S66" i="15"/>
  <c r="R123" i="18"/>
  <c r="R122" i="18"/>
  <c r="R124" i="18"/>
  <c r="T42" i="8"/>
  <c r="V62" i="15"/>
  <c r="U85" i="15"/>
  <c r="U61" i="15"/>
  <c r="R81" i="15"/>
  <c r="R88" i="15"/>
  <c r="R87" i="15" s="1"/>
  <c r="AK40" i="22"/>
  <c r="R47" i="18"/>
  <c r="T95" i="15"/>
  <c r="S96" i="15"/>
  <c r="S103" i="15"/>
  <c r="S112" i="15"/>
  <c r="S119" i="15" s="1"/>
  <c r="S102" i="15"/>
  <c r="S101" i="15"/>
  <c r="U20" i="15"/>
  <c r="T24" i="15"/>
  <c r="T19" i="15"/>
  <c r="V15" i="18"/>
  <c r="U14" i="18"/>
  <c r="S104" i="15"/>
  <c r="T61" i="15"/>
  <c r="W20" i="18"/>
  <c r="V24" i="18"/>
  <c r="U80" i="18"/>
  <c r="T40" i="18"/>
  <c r="U36" i="18"/>
  <c r="T35" i="18"/>
  <c r="R100" i="15"/>
  <c r="R105" i="15" s="1"/>
  <c r="Q130" i="18"/>
  <c r="R90" i="18"/>
  <c r="R89" i="18" s="1"/>
  <c r="R94" i="18" s="1"/>
  <c r="R84" i="18"/>
  <c r="W51" i="8"/>
  <c r="W50" i="8"/>
  <c r="V64" i="15"/>
  <c r="U68" i="15"/>
  <c r="Q129" i="18"/>
  <c r="X17" i="21"/>
  <c r="Y13" i="21"/>
  <c r="P132" i="18"/>
  <c r="U21" i="15"/>
  <c r="T25" i="15"/>
  <c r="X32" i="18"/>
  <c r="W31" i="18"/>
  <c r="S84" i="15"/>
  <c r="S83" i="15"/>
  <c r="S89" i="15" s="1"/>
  <c r="T59" i="15"/>
  <c r="Q116" i="15"/>
  <c r="Q121" i="15" s="1"/>
  <c r="R118" i="15"/>
  <c r="R117" i="15"/>
  <c r="Y16" i="18"/>
  <c r="T41" i="8"/>
  <c r="T37" i="15"/>
  <c r="S36" i="15"/>
  <c r="S41" i="15"/>
  <c r="S101" i="18"/>
  <c r="S108" i="18"/>
  <c r="S107" i="18"/>
  <c r="T100" i="18"/>
  <c r="P23" i="36" s="1"/>
  <c r="P62" i="36" s="1"/>
  <c r="S117" i="18"/>
  <c r="S106" i="18"/>
  <c r="S39" i="18"/>
  <c r="T39" i="15"/>
  <c r="S43" i="15"/>
  <c r="S50" i="15" s="1"/>
  <c r="T128" i="18"/>
  <c r="U116" i="18"/>
  <c r="V82" i="18"/>
  <c r="V83" i="18" s="1"/>
  <c r="W58" i="18"/>
  <c r="W56" i="18" s="1"/>
  <c r="W81" i="18"/>
  <c r="X57" i="18"/>
  <c r="T41" i="18"/>
  <c r="T48" i="18" s="1"/>
  <c r="U37" i="18"/>
  <c r="V48" i="8"/>
  <c r="V10" i="21"/>
  <c r="V9" i="21" s="1"/>
  <c r="W53" i="8"/>
  <c r="T62" i="18"/>
  <c r="S66" i="18"/>
  <c r="S73" i="18" s="1"/>
  <c r="S86" i="18"/>
  <c r="S91" i="18" s="1"/>
  <c r="U22" i="15"/>
  <c r="T26" i="15"/>
  <c r="T75" i="15" s="1"/>
  <c r="P131" i="18"/>
  <c r="Z92" i="18"/>
  <c r="AA87" i="18"/>
  <c r="AD61" i="22"/>
  <c r="W49" i="8"/>
  <c r="R65" i="15"/>
  <c r="R73" i="15"/>
  <c r="T19" i="18"/>
  <c r="S23" i="18"/>
  <c r="S22" i="18" s="1"/>
  <c r="S18" i="18"/>
  <c r="S42" i="15"/>
  <c r="S49" i="15" s="1"/>
  <c r="T38" i="15"/>
  <c r="R72" i="18"/>
  <c r="R64" i="18"/>
  <c r="T46" i="8"/>
  <c r="S44" i="8"/>
  <c r="T67" i="18"/>
  <c r="T74" i="18" s="1"/>
  <c r="U63" i="18"/>
  <c r="V16" i="15"/>
  <c r="U15" i="15"/>
  <c r="R125" i="18"/>
  <c r="R110" i="18"/>
  <c r="S109" i="18"/>
  <c r="R40" i="15"/>
  <c r="R48" i="15"/>
  <c r="W21" i="18"/>
  <c r="V25" i="18"/>
  <c r="S23" i="15"/>
  <c r="W9" i="12"/>
  <c r="X10" i="12"/>
  <c r="T52" i="8"/>
  <c r="U54" i="8"/>
  <c r="S47" i="8"/>
  <c r="Y56" i="8"/>
  <c r="Y55" i="8"/>
  <c r="X57" i="8"/>
  <c r="U37" i="12"/>
  <c r="V31" i="12"/>
  <c r="V30" i="12" s="1"/>
  <c r="R191" i="43" l="1"/>
  <c r="S171" i="43"/>
  <c r="S170" i="43" s="1"/>
  <c r="R240" i="43"/>
  <c r="R230" i="43"/>
  <c r="S182" i="43"/>
  <c r="S181" i="43" s="1"/>
  <c r="S209" i="43"/>
  <c r="S207" i="43" s="1"/>
  <c r="S206" i="43" s="1"/>
  <c r="T166" i="43"/>
  <c r="S229" i="43"/>
  <c r="S227" i="43" s="1"/>
  <c r="S210" i="43"/>
  <c r="S201" i="43"/>
  <c r="S239" i="43" s="1"/>
  <c r="S222" i="43"/>
  <c r="P263" i="43"/>
  <c r="P237" i="43"/>
  <c r="P236" i="43" s="1"/>
  <c r="P254" i="43" s="1"/>
  <c r="T176" i="43"/>
  <c r="T175" i="43" s="1"/>
  <c r="T184" i="43"/>
  <c r="T185" i="43"/>
  <c r="R247" i="43"/>
  <c r="R207" i="43"/>
  <c r="R206" i="43" s="1"/>
  <c r="U38" i="12"/>
  <c r="P268" i="43"/>
  <c r="P267" i="43" s="1"/>
  <c r="P305" i="43"/>
  <c r="Q270" i="43"/>
  <c r="Q245" i="43"/>
  <c r="Q244" i="43" s="1"/>
  <c r="N413" i="43"/>
  <c r="N411" i="43" s="1"/>
  <c r="N410" i="43" s="1"/>
  <c r="N440" i="43" s="1"/>
  <c r="N385" i="43"/>
  <c r="N383" i="43" s="1"/>
  <c r="N382" i="43" s="1"/>
  <c r="N404" i="43" s="1"/>
  <c r="N294" i="43"/>
  <c r="N321" i="43" s="1"/>
  <c r="Q239" i="43"/>
  <c r="Q197" i="43"/>
  <c r="Q196" i="43" s="1"/>
  <c r="Q216" i="43" s="1"/>
  <c r="O297" i="43"/>
  <c r="O286" i="43"/>
  <c r="R197" i="43"/>
  <c r="R196" i="43" s="1"/>
  <c r="O469" i="43"/>
  <c r="O485" i="43" s="1"/>
  <c r="O423" i="43"/>
  <c r="O421" i="43" s="1"/>
  <c r="O420" i="43" s="1"/>
  <c r="O392" i="43"/>
  <c r="O390" i="43" s="1"/>
  <c r="O389" i="43" s="1"/>
  <c r="O302" i="43"/>
  <c r="L56" i="36"/>
  <c r="M18" i="36"/>
  <c r="M57" i="36" s="1"/>
  <c r="V151" i="43"/>
  <c r="V160" i="43"/>
  <c r="V159" i="43"/>
  <c r="U157" i="43"/>
  <c r="U156" i="43" s="1"/>
  <c r="R263" i="43"/>
  <c r="R237" i="43"/>
  <c r="R236" i="43" s="1"/>
  <c r="U228" i="43"/>
  <c r="U225" i="43"/>
  <c r="U223" i="43"/>
  <c r="U146" i="43"/>
  <c r="U145" i="43" s="1"/>
  <c r="W35" i="12"/>
  <c r="W39" i="12" s="1"/>
  <c r="W36" i="12"/>
  <c r="S100" i="15"/>
  <c r="S105" i="15" s="1"/>
  <c r="T23" i="15"/>
  <c r="AB13" i="12"/>
  <c r="AA11" i="12"/>
  <c r="S47" i="18"/>
  <c r="T42" i="18"/>
  <c r="T49" i="18" s="1"/>
  <c r="U38" i="18"/>
  <c r="R121" i="18"/>
  <c r="R126" i="18" s="1"/>
  <c r="N5" i="36" s="1"/>
  <c r="N7" i="36" s="1"/>
  <c r="R129" i="18"/>
  <c r="Q131" i="18"/>
  <c r="W15" i="18"/>
  <c r="V14" i="18"/>
  <c r="S118" i="15"/>
  <c r="S117" i="15"/>
  <c r="U58" i="15"/>
  <c r="T57" i="15"/>
  <c r="T82" i="15"/>
  <c r="T66" i="15"/>
  <c r="R130" i="18"/>
  <c r="U38" i="15"/>
  <c r="T42" i="15"/>
  <c r="T49" i="15" s="1"/>
  <c r="W48" i="8"/>
  <c r="Y57" i="18"/>
  <c r="X81" i="18"/>
  <c r="U37" i="15"/>
  <c r="T41" i="15"/>
  <c r="T36" i="15"/>
  <c r="U41" i="8"/>
  <c r="V20" i="15"/>
  <c r="U24" i="15"/>
  <c r="U19" i="15"/>
  <c r="T85" i="18"/>
  <c r="U61" i="18"/>
  <c r="T65" i="18"/>
  <c r="T60" i="18"/>
  <c r="S90" i="18"/>
  <c r="S89" i="18" s="1"/>
  <c r="S94" i="18" s="1"/>
  <c r="S84" i="18"/>
  <c r="W10" i="21"/>
  <c r="W9" i="21" s="1"/>
  <c r="X53" i="8"/>
  <c r="S105" i="18"/>
  <c r="S110" i="18" s="1"/>
  <c r="V21" i="15"/>
  <c r="U25" i="15"/>
  <c r="W64" i="15"/>
  <c r="V68" i="15"/>
  <c r="V80" i="18"/>
  <c r="W62" i="15"/>
  <c r="V85" i="15"/>
  <c r="U42" i="8"/>
  <c r="S81" i="15"/>
  <c r="S88" i="15"/>
  <c r="S87" i="15" s="1"/>
  <c r="S72" i="18"/>
  <c r="S64" i="18"/>
  <c r="W33" i="15"/>
  <c r="V32" i="15"/>
  <c r="AE61" i="22"/>
  <c r="AA92" i="18"/>
  <c r="AB87" i="18"/>
  <c r="U39" i="15"/>
  <c r="T43" i="15"/>
  <c r="T50" i="15" s="1"/>
  <c r="S122" i="18"/>
  <c r="S123" i="18"/>
  <c r="S124" i="18"/>
  <c r="U40" i="18"/>
  <c r="V36" i="18"/>
  <c r="U35" i="18"/>
  <c r="W24" i="18"/>
  <c r="X20" i="18"/>
  <c r="T104" i="15"/>
  <c r="T96" i="15"/>
  <c r="T103" i="15"/>
  <c r="T112" i="15"/>
  <c r="T119" i="15" s="1"/>
  <c r="T102" i="15"/>
  <c r="T101" i="15"/>
  <c r="U95" i="15"/>
  <c r="U100" i="18"/>
  <c r="Q23" i="36" s="1"/>
  <c r="Q62" i="36" s="1"/>
  <c r="T108" i="18"/>
  <c r="T107" i="18"/>
  <c r="T117" i="18"/>
  <c r="T106" i="18"/>
  <c r="T101" i="18"/>
  <c r="X31" i="18"/>
  <c r="Y32" i="18"/>
  <c r="T39" i="18"/>
  <c r="V7" i="21"/>
  <c r="V6" i="21" s="1"/>
  <c r="V12" i="21" s="1"/>
  <c r="W45" i="8"/>
  <c r="W25" i="18"/>
  <c r="X21" i="18"/>
  <c r="W16" i="15"/>
  <c r="V15" i="15"/>
  <c r="V63" i="18"/>
  <c r="U67" i="18"/>
  <c r="U74" i="18" s="1"/>
  <c r="T23" i="18"/>
  <c r="T22" i="18" s="1"/>
  <c r="T18" i="18"/>
  <c r="U19" i="18"/>
  <c r="X49" i="8"/>
  <c r="V22" i="15"/>
  <c r="U26" i="15"/>
  <c r="U75" i="15" s="1"/>
  <c r="X50" i="8"/>
  <c r="X51" i="8"/>
  <c r="U86" i="15"/>
  <c r="V63" i="15"/>
  <c r="S125" i="18"/>
  <c r="T109" i="18"/>
  <c r="U46" i="8"/>
  <c r="T44" i="8"/>
  <c r="W82" i="18"/>
  <c r="W83" i="18" s="1"/>
  <c r="X58" i="18"/>
  <c r="X56" i="18" s="1"/>
  <c r="Z16" i="18"/>
  <c r="R116" i="15"/>
  <c r="R121" i="15" s="1"/>
  <c r="T83" i="15"/>
  <c r="U59" i="15"/>
  <c r="U67" i="15" s="1"/>
  <c r="U74" i="15" s="1"/>
  <c r="AL40" i="22"/>
  <c r="T67" i="15"/>
  <c r="T74" i="15" s="1"/>
  <c r="T86" i="18"/>
  <c r="T91" i="18" s="1"/>
  <c r="T66" i="18"/>
  <c r="T73" i="18" s="1"/>
  <c r="U62" i="18"/>
  <c r="U41" i="18"/>
  <c r="U48" i="18" s="1"/>
  <c r="V37" i="18"/>
  <c r="V116" i="18"/>
  <c r="U128" i="18"/>
  <c r="S48" i="15"/>
  <c r="S40" i="15"/>
  <c r="Y17" i="21"/>
  <c r="Z13" i="21"/>
  <c r="Q132" i="18"/>
  <c r="S65" i="15"/>
  <c r="S73" i="15"/>
  <c r="T89" i="15"/>
  <c r="X9" i="12"/>
  <c r="Y10" i="12"/>
  <c r="Y57" i="8"/>
  <c r="U52" i="8"/>
  <c r="V54" i="8"/>
  <c r="T47" i="8"/>
  <c r="Z55" i="8"/>
  <c r="Z56" i="8"/>
  <c r="V37" i="12"/>
  <c r="W31" i="12"/>
  <c r="W30" i="12" s="1"/>
  <c r="S197" i="43" l="1"/>
  <c r="S196" i="43" s="1"/>
  <c r="S216" i="43" s="1"/>
  <c r="S191" i="43"/>
  <c r="T201" i="43"/>
  <c r="T239" i="43" s="1"/>
  <c r="T263" i="43" s="1"/>
  <c r="T224" i="43"/>
  <c r="T222" i="43" s="1"/>
  <c r="T171" i="43"/>
  <c r="T170" i="43" s="1"/>
  <c r="S230" i="43"/>
  <c r="S248" i="43"/>
  <c r="S247" i="43"/>
  <c r="R216" i="43"/>
  <c r="R270" i="43"/>
  <c r="R245" i="43"/>
  <c r="R244" i="43" s="1"/>
  <c r="R254" i="43" s="1"/>
  <c r="T229" i="43"/>
  <c r="T227" i="43" s="1"/>
  <c r="T248" i="43" s="1"/>
  <c r="T210" i="43"/>
  <c r="O294" i="43"/>
  <c r="O321" i="43" s="1"/>
  <c r="O385" i="43"/>
  <c r="O383" i="43" s="1"/>
  <c r="O382" i="43" s="1"/>
  <c r="O404" i="43" s="1"/>
  <c r="O413" i="43"/>
  <c r="O411" i="43" s="1"/>
  <c r="O410" i="43" s="1"/>
  <c r="O440" i="43" s="1"/>
  <c r="Q305" i="43"/>
  <c r="Q268" i="43"/>
  <c r="Q267" i="43" s="1"/>
  <c r="T182" i="43"/>
  <c r="T181" i="43" s="1"/>
  <c r="T209" i="43"/>
  <c r="P469" i="43"/>
  <c r="P485" i="43" s="1"/>
  <c r="P423" i="43"/>
  <c r="P421" i="43" s="1"/>
  <c r="P420" i="43" s="1"/>
  <c r="P392" i="43"/>
  <c r="P390" i="43" s="1"/>
  <c r="P389" i="43" s="1"/>
  <c r="P302" i="43"/>
  <c r="T226" i="43"/>
  <c r="T202" i="43"/>
  <c r="V38" i="12"/>
  <c r="Q263" i="43"/>
  <c r="Q237" i="43"/>
  <c r="Q236" i="43" s="1"/>
  <c r="Q254" i="43" s="1"/>
  <c r="U176" i="43"/>
  <c r="U184" i="43"/>
  <c r="U185" i="43"/>
  <c r="P286" i="43"/>
  <c r="P297" i="43"/>
  <c r="U166" i="43"/>
  <c r="M56" i="36"/>
  <c r="N18" i="36"/>
  <c r="N57" i="36" s="1"/>
  <c r="V228" i="43"/>
  <c r="R297" i="43"/>
  <c r="V225" i="43"/>
  <c r="S263" i="43"/>
  <c r="S237" i="43"/>
  <c r="S236" i="43" s="1"/>
  <c r="V150" i="43"/>
  <c r="W151" i="43"/>
  <c r="W150" i="43" s="1"/>
  <c r="W160" i="43"/>
  <c r="W159" i="43"/>
  <c r="V157" i="43"/>
  <c r="V156" i="43" s="1"/>
  <c r="X36" i="12"/>
  <c r="X35" i="12"/>
  <c r="X39" i="12" s="1"/>
  <c r="T100" i="15"/>
  <c r="T105" i="15" s="1"/>
  <c r="S116" i="15"/>
  <c r="S121" i="15" s="1"/>
  <c r="AC13" i="12"/>
  <c r="AB11" i="12"/>
  <c r="R132" i="18"/>
  <c r="V38" i="18"/>
  <c r="U42" i="18"/>
  <c r="U49" i="18" s="1"/>
  <c r="W37" i="18"/>
  <c r="V41" i="18"/>
  <c r="V48" i="18" s="1"/>
  <c r="X16" i="15"/>
  <c r="W15" i="15"/>
  <c r="V100" i="18"/>
  <c r="R23" i="36" s="1"/>
  <c r="R62" i="36" s="1"/>
  <c r="U101" i="18"/>
  <c r="U107" i="18"/>
  <c r="U117" i="18"/>
  <c r="U106" i="18"/>
  <c r="U108" i="18"/>
  <c r="V95" i="15"/>
  <c r="U103" i="15"/>
  <c r="U102" i="15"/>
  <c r="U96" i="15"/>
  <c r="U112" i="15"/>
  <c r="U119" i="15" s="1"/>
  <c r="U101" i="15"/>
  <c r="X24" i="18"/>
  <c r="Y20" i="18"/>
  <c r="Y81" i="18"/>
  <c r="Z57" i="18"/>
  <c r="V38" i="15"/>
  <c r="U42" i="15"/>
  <c r="U49" i="15" s="1"/>
  <c r="V58" i="15"/>
  <c r="U57" i="15"/>
  <c r="U82" i="15"/>
  <c r="U66" i="15"/>
  <c r="X15" i="18"/>
  <c r="W14" i="18"/>
  <c r="S129" i="18"/>
  <c r="V46" i="8"/>
  <c r="U44" i="8"/>
  <c r="W63" i="15"/>
  <c r="V86" i="15"/>
  <c r="V19" i="18"/>
  <c r="U18" i="18"/>
  <c r="U23" i="18"/>
  <c r="U22" i="18" s="1"/>
  <c r="Z32" i="18"/>
  <c r="Y31" i="18"/>
  <c r="AC87" i="18"/>
  <c r="AB92" i="18"/>
  <c r="X33" i="15"/>
  <c r="W32" i="15"/>
  <c r="V42" i="8"/>
  <c r="T64" i="18"/>
  <c r="T72" i="18"/>
  <c r="V26" i="15"/>
  <c r="V75" i="15" s="1"/>
  <c r="W22" i="15"/>
  <c r="R131" i="18"/>
  <c r="Z17" i="21"/>
  <c r="AA13" i="21"/>
  <c r="S130" i="18"/>
  <c r="Y49" i="8"/>
  <c r="W7" i="21"/>
  <c r="W6" i="21" s="1"/>
  <c r="W12" i="21" s="1"/>
  <c r="X45" i="8"/>
  <c r="T47" i="18"/>
  <c r="U85" i="18"/>
  <c r="V61" i="18"/>
  <c r="U60" i="18"/>
  <c r="U65" i="18"/>
  <c r="U23" i="15"/>
  <c r="T125" i="18"/>
  <c r="U109" i="18"/>
  <c r="Y50" i="8"/>
  <c r="T117" i="15"/>
  <c r="T118" i="15"/>
  <c r="V39" i="15"/>
  <c r="U43" i="15"/>
  <c r="U50" i="15" s="1"/>
  <c r="AF61" i="22"/>
  <c r="V61" i="15"/>
  <c r="X64" i="15"/>
  <c r="W68" i="15"/>
  <c r="T84" i="18"/>
  <c r="T90" i="18"/>
  <c r="T89" i="18" s="1"/>
  <c r="T94" i="18" s="1"/>
  <c r="V24" i="15"/>
  <c r="V19" i="15"/>
  <c r="W20" i="15"/>
  <c r="T48" i="15"/>
  <c r="T40" i="15"/>
  <c r="V59" i="15"/>
  <c r="U83" i="15"/>
  <c r="U89" i="15" s="1"/>
  <c r="V128" i="18"/>
  <c r="W116" i="18"/>
  <c r="U86" i="18"/>
  <c r="U91" i="18" s="1"/>
  <c r="V62" i="18"/>
  <c r="U66" i="18"/>
  <c r="U73" i="18" s="1"/>
  <c r="AA16" i="18"/>
  <c r="Y58" i="18"/>
  <c r="Y56" i="18" s="1"/>
  <c r="X82" i="18"/>
  <c r="X83" i="18" s="1"/>
  <c r="T105" i="18"/>
  <c r="T110" i="18" s="1"/>
  <c r="W36" i="18"/>
  <c r="V40" i="18"/>
  <c r="V35" i="18"/>
  <c r="V25" i="15"/>
  <c r="W21" i="15"/>
  <c r="W80" i="18"/>
  <c r="V41" i="8"/>
  <c r="V37" i="15"/>
  <c r="U41" i="15"/>
  <c r="U36" i="15"/>
  <c r="Y51" i="8"/>
  <c r="T124" i="18"/>
  <c r="T123" i="18"/>
  <c r="T122" i="18"/>
  <c r="U39" i="18"/>
  <c r="V84" i="15"/>
  <c r="T73" i="15"/>
  <c r="T65" i="15"/>
  <c r="S131" i="18"/>
  <c r="AM40" i="22"/>
  <c r="W63" i="18"/>
  <c r="V67" i="18"/>
  <c r="V74" i="18" s="1"/>
  <c r="Y21" i="18"/>
  <c r="X25" i="18"/>
  <c r="U104" i="15"/>
  <c r="S121" i="18"/>
  <c r="S126" i="18" s="1"/>
  <c r="O5" i="36" s="1"/>
  <c r="O7" i="36" s="1"/>
  <c r="X62" i="15"/>
  <c r="W85" i="15"/>
  <c r="W61" i="15"/>
  <c r="X10" i="21"/>
  <c r="X9" i="21" s="1"/>
  <c r="Y53" i="8"/>
  <c r="U84" i="15"/>
  <c r="X48" i="8"/>
  <c r="T81" i="15"/>
  <c r="T88" i="15"/>
  <c r="T87" i="15" s="1"/>
  <c r="Y9" i="12"/>
  <c r="Z10" i="12"/>
  <c r="V52" i="8"/>
  <c r="W54" i="8"/>
  <c r="AA56" i="8"/>
  <c r="U47" i="8"/>
  <c r="Z57" i="8"/>
  <c r="AA55" i="8"/>
  <c r="W37" i="12"/>
  <c r="X31" i="12"/>
  <c r="X30" i="12" s="1"/>
  <c r="T191" i="43" l="1"/>
  <c r="T230" i="43"/>
  <c r="S270" i="43"/>
  <c r="S245" i="43"/>
  <c r="S244" i="43" s="1"/>
  <c r="S254" i="43" s="1"/>
  <c r="V176" i="43"/>
  <c r="V175" i="43" s="1"/>
  <c r="V184" i="43"/>
  <c r="V185" i="43"/>
  <c r="U229" i="43"/>
  <c r="U227" i="43" s="1"/>
  <c r="U248" i="43" s="1"/>
  <c r="U210" i="43"/>
  <c r="T247" i="43"/>
  <c r="T207" i="43"/>
  <c r="T206" i="43" s="1"/>
  <c r="U182" i="43"/>
  <c r="U181" i="43" s="1"/>
  <c r="U209" i="43"/>
  <c r="T197" i="43"/>
  <c r="T196" i="43" s="1"/>
  <c r="T240" i="43"/>
  <c r="T237" i="43" s="1"/>
  <c r="T236" i="43" s="1"/>
  <c r="U226" i="43"/>
  <c r="U202" i="43"/>
  <c r="Q392" i="43"/>
  <c r="Q390" i="43" s="1"/>
  <c r="Q389" i="43" s="1"/>
  <c r="Q423" i="43"/>
  <c r="Q421" i="43" s="1"/>
  <c r="Q420" i="43" s="1"/>
  <c r="Q469" i="43"/>
  <c r="Q485" i="43" s="1"/>
  <c r="Q302" i="43"/>
  <c r="R305" i="43"/>
  <c r="R268" i="43"/>
  <c r="R267" i="43" s="1"/>
  <c r="R286" i="43" s="1"/>
  <c r="Q297" i="43"/>
  <c r="Q286" i="43"/>
  <c r="P385" i="43"/>
  <c r="P383" i="43" s="1"/>
  <c r="P382" i="43" s="1"/>
  <c r="P404" i="43" s="1"/>
  <c r="P413" i="43"/>
  <c r="P411" i="43" s="1"/>
  <c r="P410" i="43" s="1"/>
  <c r="P440" i="43" s="1"/>
  <c r="P294" i="43"/>
  <c r="P321" i="43" s="1"/>
  <c r="W38" i="12"/>
  <c r="U175" i="43"/>
  <c r="N56" i="36"/>
  <c r="O18" i="36"/>
  <c r="O57" i="36" s="1"/>
  <c r="W223" i="43"/>
  <c r="W146" i="43"/>
  <c r="W145" i="43" s="1"/>
  <c r="W225" i="43"/>
  <c r="T297" i="43"/>
  <c r="W157" i="43"/>
  <c r="W156" i="43" s="1"/>
  <c r="V223" i="43"/>
  <c r="V146" i="43"/>
  <c r="V145" i="43" s="1"/>
  <c r="V166" i="43" s="1"/>
  <c r="S297" i="43"/>
  <c r="X151" i="43"/>
  <c r="X150" i="43" s="1"/>
  <c r="X160" i="43"/>
  <c r="X159" i="43"/>
  <c r="W228" i="43"/>
  <c r="R413" i="43"/>
  <c r="R411" i="43" s="1"/>
  <c r="R410" i="43" s="1"/>
  <c r="R385" i="43"/>
  <c r="R383" i="43" s="1"/>
  <c r="R382" i="43" s="1"/>
  <c r="I360" i="43"/>
  <c r="C363" i="43"/>
  <c r="Y35" i="12"/>
  <c r="Y39" i="12" s="1"/>
  <c r="Y36" i="12"/>
  <c r="U47" i="18"/>
  <c r="T116" i="15"/>
  <c r="T121" i="15" s="1"/>
  <c r="AD13" i="12"/>
  <c r="AC11" i="12"/>
  <c r="T121" i="18"/>
  <c r="T126" i="18" s="1"/>
  <c r="P5" i="36" s="1"/>
  <c r="P7" i="36" s="1"/>
  <c r="W38" i="18"/>
  <c r="V42" i="18"/>
  <c r="V49" i="18" s="1"/>
  <c r="S132" i="18"/>
  <c r="W19" i="18"/>
  <c r="V23" i="18"/>
  <c r="V22" i="18" s="1"/>
  <c r="V18" i="18"/>
  <c r="U124" i="18"/>
  <c r="U123" i="18"/>
  <c r="U122" i="18"/>
  <c r="V104" i="15"/>
  <c r="U48" i="15"/>
  <c r="U40" i="15"/>
  <c r="W59" i="15"/>
  <c r="W67" i="15" s="1"/>
  <c r="W74" i="15" s="1"/>
  <c r="V83" i="15"/>
  <c r="V89" i="15" s="1"/>
  <c r="W19" i="15"/>
  <c r="X20" i="15"/>
  <c r="W24" i="15"/>
  <c r="W23" i="15" s="1"/>
  <c r="Y64" i="15"/>
  <c r="X68" i="15"/>
  <c r="W39" i="15"/>
  <c r="V43" i="15"/>
  <c r="V50" i="15" s="1"/>
  <c r="U100" i="15"/>
  <c r="U105" i="15" s="1"/>
  <c r="AB16" i="18"/>
  <c r="U72" i="18"/>
  <c r="U64" i="18"/>
  <c r="X80" i="18"/>
  <c r="Y10" i="21"/>
  <c r="Y9" i="21" s="1"/>
  <c r="Z53" i="8"/>
  <c r="T129" i="18"/>
  <c r="W67" i="18"/>
  <c r="W74" i="18" s="1"/>
  <c r="X63" i="18"/>
  <c r="AN40" i="22"/>
  <c r="W37" i="15"/>
  <c r="V41" i="15"/>
  <c r="V36" i="15"/>
  <c r="AG61" i="22"/>
  <c r="V60" i="18"/>
  <c r="V65" i="18"/>
  <c r="V85" i="18"/>
  <c r="W61" i="18"/>
  <c r="AA17" i="21"/>
  <c r="AB13" i="21"/>
  <c r="Y33" i="15"/>
  <c r="X32" i="15"/>
  <c r="W46" i="8"/>
  <c r="V44" i="8"/>
  <c r="U73" i="15"/>
  <c r="U65" i="15"/>
  <c r="AA57" i="18"/>
  <c r="Z81" i="18"/>
  <c r="U118" i="15"/>
  <c r="U117" i="15"/>
  <c r="T130" i="18"/>
  <c r="V23" i="15"/>
  <c r="U84" i="18"/>
  <c r="U90" i="18"/>
  <c r="U89" i="18" s="1"/>
  <c r="U94" i="18" s="1"/>
  <c r="Y45" i="8"/>
  <c r="X7" i="21"/>
  <c r="X6" i="21" s="1"/>
  <c r="X12" i="21" s="1"/>
  <c r="U81" i="15"/>
  <c r="U88" i="15"/>
  <c r="U87" i="15" s="1"/>
  <c r="V101" i="18"/>
  <c r="V108" i="18"/>
  <c r="V117" i="18"/>
  <c r="V106" i="18"/>
  <c r="V107" i="18"/>
  <c r="W100" i="18"/>
  <c r="S23" i="36" s="1"/>
  <c r="S62" i="36" s="1"/>
  <c r="Z21" i="18"/>
  <c r="Y25" i="18"/>
  <c r="Y48" i="8"/>
  <c r="Z58" i="18"/>
  <c r="Y82" i="18"/>
  <c r="Y83" i="18" s="1"/>
  <c r="W62" i="18"/>
  <c r="V66" i="18"/>
  <c r="V73" i="18" s="1"/>
  <c r="V86" i="18"/>
  <c r="V91" i="18" s="1"/>
  <c r="Z50" i="8"/>
  <c r="AC92" i="18"/>
  <c r="AD87" i="18"/>
  <c r="Y15" i="18"/>
  <c r="X14" i="18"/>
  <c r="Y16" i="15"/>
  <c r="X15" i="15"/>
  <c r="X37" i="18"/>
  <c r="W41" i="18"/>
  <c r="W48" i="18" s="1"/>
  <c r="X116" i="18"/>
  <c r="W128" i="18"/>
  <c r="W58" i="15"/>
  <c r="V57" i="15"/>
  <c r="V82" i="15"/>
  <c r="V66" i="15"/>
  <c r="T131" i="18"/>
  <c r="W26" i="15"/>
  <c r="W75" i="15" s="1"/>
  <c r="X22" i="15"/>
  <c r="AA32" i="18"/>
  <c r="Z31" i="18"/>
  <c r="V67" i="15"/>
  <c r="V74" i="15" s="1"/>
  <c r="W38" i="15"/>
  <c r="V42" i="15"/>
  <c r="V49" i="15" s="1"/>
  <c r="Y24" i="18"/>
  <c r="Z20" i="18"/>
  <c r="W95" i="15"/>
  <c r="V96" i="15"/>
  <c r="V102" i="15"/>
  <c r="V112" i="15"/>
  <c r="V119" i="15" s="1"/>
  <c r="V101" i="15"/>
  <c r="V103" i="15"/>
  <c r="Y62" i="15"/>
  <c r="X85" i="15"/>
  <c r="X61" i="15"/>
  <c r="Z51" i="8"/>
  <c r="W41" i="8"/>
  <c r="W25" i="15"/>
  <c r="X21" i="15"/>
  <c r="X36" i="18"/>
  <c r="W40" i="18"/>
  <c r="W35" i="18"/>
  <c r="U125" i="18"/>
  <c r="V109" i="18"/>
  <c r="Z49" i="8"/>
  <c r="W42" i="8"/>
  <c r="W86" i="15"/>
  <c r="W84" i="15" s="1"/>
  <c r="X63" i="15"/>
  <c r="U105" i="18"/>
  <c r="U110" i="18" s="1"/>
  <c r="Z9" i="12"/>
  <c r="AA10" i="12"/>
  <c r="AA57" i="8"/>
  <c r="W52" i="8"/>
  <c r="X54" i="8"/>
  <c r="V47" i="8"/>
  <c r="AB55" i="8"/>
  <c r="AB56" i="8"/>
  <c r="X37" i="12"/>
  <c r="Y31" i="12"/>
  <c r="Y30" i="12" s="1"/>
  <c r="V171" i="43" l="1"/>
  <c r="V170" i="43" s="1"/>
  <c r="V201" i="43"/>
  <c r="V239" i="43" s="1"/>
  <c r="V224" i="43"/>
  <c r="V222" i="43" s="1"/>
  <c r="T216" i="43"/>
  <c r="X38" i="12"/>
  <c r="X176" i="43" s="1"/>
  <c r="X226" i="43" s="1"/>
  <c r="S305" i="43"/>
  <c r="S268" i="43"/>
  <c r="S267" i="43" s="1"/>
  <c r="S286" i="43" s="1"/>
  <c r="Q294" i="43"/>
  <c r="Q321" i="43" s="1"/>
  <c r="Q413" i="43"/>
  <c r="Q411" i="43" s="1"/>
  <c r="Q410" i="43" s="1"/>
  <c r="Q440" i="43" s="1"/>
  <c r="Q385" i="43"/>
  <c r="Q383" i="43" s="1"/>
  <c r="Q382" i="43" s="1"/>
  <c r="Q404" i="43" s="1"/>
  <c r="U240" i="43"/>
  <c r="U201" i="43"/>
  <c r="U171" i="43"/>
  <c r="U170" i="43" s="1"/>
  <c r="U191" i="43" s="1"/>
  <c r="U224" i="43"/>
  <c r="U222" i="43" s="1"/>
  <c r="U230" i="43" s="1"/>
  <c r="T245" i="43"/>
  <c r="T244" i="43" s="1"/>
  <c r="T254" i="43" s="1"/>
  <c r="T270" i="43"/>
  <c r="W176" i="43"/>
  <c r="W184" i="43"/>
  <c r="W185" i="43"/>
  <c r="R302" i="43"/>
  <c r="R469" i="43"/>
  <c r="R485" i="43" s="1"/>
  <c r="R423" i="43"/>
  <c r="R421" i="43" s="1"/>
  <c r="R420" i="43" s="1"/>
  <c r="R440" i="43" s="1"/>
  <c r="R392" i="43"/>
  <c r="R390" i="43" s="1"/>
  <c r="R389" i="43" s="1"/>
  <c r="R404" i="43" s="1"/>
  <c r="U207" i="43"/>
  <c r="U206" i="43" s="1"/>
  <c r="U247" i="43"/>
  <c r="V229" i="43"/>
  <c r="V227" i="43" s="1"/>
  <c r="V248" i="43" s="1"/>
  <c r="V210" i="43"/>
  <c r="V182" i="43"/>
  <c r="V181" i="43" s="1"/>
  <c r="V209" i="43"/>
  <c r="V226" i="43"/>
  <c r="V202" i="43"/>
  <c r="P18" i="36"/>
  <c r="P57" i="36" s="1"/>
  <c r="O56" i="36"/>
  <c r="X223" i="43"/>
  <c r="X146" i="43"/>
  <c r="X145" i="43" s="1"/>
  <c r="Y151" i="43"/>
  <c r="Y150" i="43" s="1"/>
  <c r="Y160" i="43"/>
  <c r="Y159" i="43"/>
  <c r="R294" i="43"/>
  <c r="S413" i="43"/>
  <c r="S411" i="43" s="1"/>
  <c r="S410" i="43" s="1"/>
  <c r="S385" i="43"/>
  <c r="S383" i="43" s="1"/>
  <c r="S382" i="43" s="1"/>
  <c r="X225" i="43"/>
  <c r="W166" i="43"/>
  <c r="X157" i="43"/>
  <c r="X156" i="43" s="1"/>
  <c r="T413" i="43"/>
  <c r="T411" i="43" s="1"/>
  <c r="T410" i="43" s="1"/>
  <c r="T385" i="43"/>
  <c r="T383" i="43" s="1"/>
  <c r="T382" i="43" s="1"/>
  <c r="X228" i="43"/>
  <c r="J360" i="43"/>
  <c r="J370" i="43" s="1"/>
  <c r="C361" i="43"/>
  <c r="C362" i="43"/>
  <c r="D360" i="43"/>
  <c r="D361" i="43" s="1"/>
  <c r="H360" i="43"/>
  <c r="H361" i="43" s="1"/>
  <c r="I370" i="43"/>
  <c r="I362" i="43"/>
  <c r="I372" i="43" s="1"/>
  <c r="I418" i="43" s="1"/>
  <c r="I361" i="43"/>
  <c r="I371" i="43" s="1"/>
  <c r="I417" i="43" s="1"/>
  <c r="I363" i="43"/>
  <c r="I373" i="43" s="1"/>
  <c r="U116" i="15"/>
  <c r="U121" i="15" s="1"/>
  <c r="Z36" i="12"/>
  <c r="Z35" i="12"/>
  <c r="Z39" i="12" s="1"/>
  <c r="V39" i="18"/>
  <c r="AE13" i="12"/>
  <c r="AD11" i="12"/>
  <c r="W42" i="18"/>
  <c r="W49" i="18" s="1"/>
  <c r="X38" i="18"/>
  <c r="U121" i="18"/>
  <c r="U129" i="18"/>
  <c r="AO40" i="22"/>
  <c r="X67" i="18"/>
  <c r="X74" i="18" s="1"/>
  <c r="Y63" i="18"/>
  <c r="AA51" i="8"/>
  <c r="AA20" i="18"/>
  <c r="Z24" i="18"/>
  <c r="AA31" i="18"/>
  <c r="AB32" i="18"/>
  <c r="Z15" i="18"/>
  <c r="Y14" i="18"/>
  <c r="W66" i="18"/>
  <c r="W73" i="18" s="1"/>
  <c r="W86" i="18"/>
  <c r="W91" i="18" s="1"/>
  <c r="X62" i="18"/>
  <c r="Z82" i="18"/>
  <c r="Z83" i="18" s="1"/>
  <c r="AA58" i="18"/>
  <c r="Z45" i="8"/>
  <c r="Y7" i="21"/>
  <c r="Y6" i="21" s="1"/>
  <c r="Y12" i="21"/>
  <c r="Y20" i="15"/>
  <c r="X24" i="15"/>
  <c r="X19" i="15"/>
  <c r="X59" i="15"/>
  <c r="W83" i="15"/>
  <c r="W23" i="18"/>
  <c r="W22" i="18" s="1"/>
  <c r="W18" i="18"/>
  <c r="X19" i="18"/>
  <c r="Z48" i="8"/>
  <c r="U131" i="18"/>
  <c r="Z10" i="21"/>
  <c r="Z9" i="21" s="1"/>
  <c r="AA53" i="8"/>
  <c r="X42" i="8"/>
  <c r="X41" i="8"/>
  <c r="Y22" i="15"/>
  <c r="X26" i="15"/>
  <c r="V73" i="15"/>
  <c r="V65" i="15"/>
  <c r="Y80" i="18"/>
  <c r="X46" i="8"/>
  <c r="W44" i="8"/>
  <c r="V48" i="15"/>
  <c r="V40" i="15"/>
  <c r="AA21" i="18"/>
  <c r="Z25" i="18"/>
  <c r="V81" i="15"/>
  <c r="V88" i="15"/>
  <c r="V87" i="15" s="1"/>
  <c r="Z16" i="15"/>
  <c r="Y15" i="15"/>
  <c r="AA50" i="8"/>
  <c r="W108" i="18"/>
  <c r="W107" i="18"/>
  <c r="X100" i="18"/>
  <c r="T23" i="36" s="1"/>
  <c r="T62" i="36" s="1"/>
  <c r="W106" i="18"/>
  <c r="W101" i="18"/>
  <c r="W117" i="18"/>
  <c r="Z80" i="18"/>
  <c r="X37" i="15"/>
  <c r="W41" i="15"/>
  <c r="W36" i="15"/>
  <c r="V125" i="18"/>
  <c r="W109" i="18"/>
  <c r="Y21" i="15"/>
  <c r="X25" i="15"/>
  <c r="V100" i="15"/>
  <c r="V105" i="15" s="1"/>
  <c r="Z56" i="18"/>
  <c r="T132" i="18"/>
  <c r="X39" i="15"/>
  <c r="W43" i="15"/>
  <c r="W50" i="15" s="1"/>
  <c r="W96" i="15"/>
  <c r="W103" i="15"/>
  <c r="W112" i="15"/>
  <c r="W119" i="15" s="1"/>
  <c r="W101" i="15"/>
  <c r="W102" i="15"/>
  <c r="X95" i="15"/>
  <c r="U130" i="18"/>
  <c r="V118" i="15"/>
  <c r="V117" i="15"/>
  <c r="V47" i="18"/>
  <c r="X58" i="15"/>
  <c r="W57" i="15"/>
  <c r="W82" i="15"/>
  <c r="W66" i="15"/>
  <c r="Y116" i="18"/>
  <c r="X128" i="18"/>
  <c r="V105" i="18"/>
  <c r="V110" i="18" s="1"/>
  <c r="AB57" i="18"/>
  <c r="AA56" i="18"/>
  <c r="AA81" i="18"/>
  <c r="W65" i="18"/>
  <c r="W85" i="18"/>
  <c r="W60" i="18"/>
  <c r="X61" i="18"/>
  <c r="AH61" i="22"/>
  <c r="X75" i="15"/>
  <c r="X40" i="18"/>
  <c r="X35" i="18"/>
  <c r="Y36" i="18"/>
  <c r="AD92" i="18"/>
  <c r="AE87" i="18"/>
  <c r="X86" i="15"/>
  <c r="X84" i="15" s="1"/>
  <c r="Y63" i="15"/>
  <c r="AA49" i="8"/>
  <c r="U126" i="18"/>
  <c r="Q5" i="36" s="1"/>
  <c r="Q7" i="36" s="1"/>
  <c r="Z62" i="15"/>
  <c r="Y85" i="15"/>
  <c r="Y61" i="15"/>
  <c r="V124" i="18"/>
  <c r="V123" i="18"/>
  <c r="V122" i="18"/>
  <c r="Z33" i="15"/>
  <c r="Y32" i="15"/>
  <c r="V90" i="18"/>
  <c r="V89" i="18" s="1"/>
  <c r="V94" i="18" s="1"/>
  <c r="V84" i="18"/>
  <c r="AC16" i="18"/>
  <c r="Z64" i="15"/>
  <c r="Y68" i="15"/>
  <c r="W104" i="15"/>
  <c r="W89" i="15"/>
  <c r="W47" i="18"/>
  <c r="W39" i="18"/>
  <c r="X38" i="15"/>
  <c r="W42" i="15"/>
  <c r="W49" i="15" s="1"/>
  <c r="X41" i="18"/>
  <c r="X48" i="18" s="1"/>
  <c r="Y37" i="18"/>
  <c r="AB17" i="21"/>
  <c r="AC13" i="21"/>
  <c r="V64" i="18"/>
  <c r="V72" i="18"/>
  <c r="AB10" i="12"/>
  <c r="AA9" i="12"/>
  <c r="W47" i="8"/>
  <c r="AC56" i="8"/>
  <c r="AB57" i="8"/>
  <c r="AC55" i="8"/>
  <c r="X52" i="8"/>
  <c r="Y54" i="8"/>
  <c r="Y37" i="12"/>
  <c r="Z31" i="12"/>
  <c r="Z30" i="12" s="1"/>
  <c r="X184" i="43" l="1"/>
  <c r="X182" i="43" s="1"/>
  <c r="X181" i="43" s="1"/>
  <c r="X185" i="43"/>
  <c r="X229" i="43" s="1"/>
  <c r="X227" i="43" s="1"/>
  <c r="X248" i="43" s="1"/>
  <c r="X202" i="43"/>
  <c r="X240" i="43" s="1"/>
  <c r="V191" i="43"/>
  <c r="X175" i="43"/>
  <c r="X201" i="43" s="1"/>
  <c r="S469" i="43"/>
  <c r="S485" i="43" s="1"/>
  <c r="S423" i="43"/>
  <c r="S421" i="43" s="1"/>
  <c r="S420" i="43" s="1"/>
  <c r="S440" i="43" s="1"/>
  <c r="S392" i="43"/>
  <c r="S390" i="43" s="1"/>
  <c r="S389" i="43" s="1"/>
  <c r="S404" i="43" s="1"/>
  <c r="S302" i="43"/>
  <c r="R321" i="43"/>
  <c r="V240" i="43"/>
  <c r="W182" i="43"/>
  <c r="W181" i="43" s="1"/>
  <c r="W209" i="43"/>
  <c r="W226" i="43"/>
  <c r="W202" i="43"/>
  <c r="X209" i="43"/>
  <c r="X207" i="43" s="1"/>
  <c r="X206" i="43" s="1"/>
  <c r="V247" i="43"/>
  <c r="V207" i="43"/>
  <c r="V206" i="43" s="1"/>
  <c r="T305" i="43"/>
  <c r="T268" i="43"/>
  <c r="T267" i="43" s="1"/>
  <c r="T286" i="43" s="1"/>
  <c r="W229" i="43"/>
  <c r="W227" i="43" s="1"/>
  <c r="W248" i="43" s="1"/>
  <c r="W210" i="43"/>
  <c r="V197" i="43"/>
  <c r="V196" i="43" s="1"/>
  <c r="V230" i="43"/>
  <c r="Y38" i="12"/>
  <c r="U270" i="43"/>
  <c r="U245" i="43"/>
  <c r="U244" i="43" s="1"/>
  <c r="U239" i="43"/>
  <c r="U197" i="43"/>
  <c r="U196" i="43" s="1"/>
  <c r="U216" i="43" s="1"/>
  <c r="W175" i="43"/>
  <c r="P56" i="36"/>
  <c r="Q18" i="36"/>
  <c r="Q57" i="36" s="1"/>
  <c r="Y223" i="43"/>
  <c r="Y146" i="43"/>
  <c r="Y145" i="43" s="1"/>
  <c r="Z151" i="43"/>
  <c r="Z160" i="43"/>
  <c r="Z159" i="43"/>
  <c r="V263" i="43"/>
  <c r="V237" i="43"/>
  <c r="V236" i="43" s="1"/>
  <c r="S294" i="43"/>
  <c r="Y225" i="43"/>
  <c r="X166" i="43"/>
  <c r="Y157" i="43"/>
  <c r="Y156" i="43" s="1"/>
  <c r="T294" i="43"/>
  <c r="Y228" i="43"/>
  <c r="D362" i="43"/>
  <c r="H362" i="43"/>
  <c r="H372" i="43" s="1"/>
  <c r="H418" i="43" s="1"/>
  <c r="J362" i="43"/>
  <c r="J372" i="43" s="1"/>
  <c r="J418" i="43" s="1"/>
  <c r="J363" i="43"/>
  <c r="J373" i="43" s="1"/>
  <c r="J369" i="43" s="1"/>
  <c r="D363" i="43"/>
  <c r="J361" i="43"/>
  <c r="J371" i="43" s="1"/>
  <c r="J417" i="43" s="1"/>
  <c r="H370" i="43"/>
  <c r="C370" i="43" s="1"/>
  <c r="I419" i="43"/>
  <c r="I416" i="43" s="1"/>
  <c r="I410" i="43" s="1"/>
  <c r="I440" i="43" s="1"/>
  <c r="I398" i="43"/>
  <c r="I397" i="43" s="1"/>
  <c r="I389" i="43" s="1"/>
  <c r="I404" i="43" s="1"/>
  <c r="I369" i="43"/>
  <c r="H371" i="43"/>
  <c r="H417" i="43" s="1"/>
  <c r="AA35" i="12"/>
  <c r="AA39" i="12" s="1"/>
  <c r="AA36" i="12"/>
  <c r="AF13" i="12"/>
  <c r="AE11" i="12"/>
  <c r="V121" i="18"/>
  <c r="V126" i="18" s="1"/>
  <c r="R5" i="36" s="1"/>
  <c r="R7" i="36" s="1"/>
  <c r="X42" i="18"/>
  <c r="X49" i="18" s="1"/>
  <c r="Y38" i="18"/>
  <c r="V130" i="18"/>
  <c r="Z37" i="18"/>
  <c r="Y41" i="18"/>
  <c r="Y48" i="18" s="1"/>
  <c r="Y59" i="15"/>
  <c r="X83" i="15"/>
  <c r="AD16" i="18"/>
  <c r="W90" i="18"/>
  <c r="W89" i="18" s="1"/>
  <c r="W94" i="18" s="1"/>
  <c r="W84" i="18"/>
  <c r="Y128" i="18"/>
  <c r="Z116" i="18"/>
  <c r="Y39" i="15"/>
  <c r="X43" i="15"/>
  <c r="X50" i="15" s="1"/>
  <c r="AA48" i="8"/>
  <c r="AB51" i="8"/>
  <c r="Y67" i="18"/>
  <c r="Y74" i="18" s="1"/>
  <c r="Z63" i="18"/>
  <c r="W64" i="18"/>
  <c r="W72" i="18"/>
  <c r="W40" i="15"/>
  <c r="W48" i="15"/>
  <c r="AB50" i="8"/>
  <c r="Y41" i="8"/>
  <c r="AB58" i="18"/>
  <c r="AB56" i="18" s="1"/>
  <c r="AA82" i="18"/>
  <c r="AA83" i="18" s="1"/>
  <c r="AA15" i="18"/>
  <c r="Z14" i="18"/>
  <c r="U132" i="18"/>
  <c r="Y38" i="15"/>
  <c r="X42" i="15"/>
  <c r="X49" i="15" s="1"/>
  <c r="V129" i="18"/>
  <c r="AA62" i="15"/>
  <c r="Z85" i="15"/>
  <c r="AF87" i="18"/>
  <c r="AE92" i="18"/>
  <c r="Y37" i="15"/>
  <c r="X41" i="15"/>
  <c r="X36" i="15"/>
  <c r="X104" i="15"/>
  <c r="AB81" i="18"/>
  <c r="AC57" i="18"/>
  <c r="W73" i="15"/>
  <c r="W65" i="15"/>
  <c r="X103" i="15"/>
  <c r="X102" i="15"/>
  <c r="X112" i="15"/>
  <c r="X119" i="15" s="1"/>
  <c r="X101" i="15"/>
  <c r="Y95" i="15"/>
  <c r="X96" i="15"/>
  <c r="Z21" i="15"/>
  <c r="Y25" i="15"/>
  <c r="W123" i="18"/>
  <c r="W122" i="18"/>
  <c r="W124" i="18"/>
  <c r="Z22" i="15"/>
  <c r="Y26" i="15"/>
  <c r="Y42" i="8"/>
  <c r="Z7" i="21"/>
  <c r="Z6" i="21" s="1"/>
  <c r="AA45" i="8"/>
  <c r="X86" i="18"/>
  <c r="X91" i="18" s="1"/>
  <c r="X66" i="18"/>
  <c r="X73" i="18" s="1"/>
  <c r="Y62" i="18"/>
  <c r="AC32" i="18"/>
  <c r="AB31" i="18"/>
  <c r="AP40" i="22"/>
  <c r="Y75" i="15"/>
  <c r="Z36" i="18"/>
  <c r="Y35" i="18"/>
  <c r="Y40" i="18"/>
  <c r="W81" i="15"/>
  <c r="W88" i="15"/>
  <c r="W87" i="15" s="1"/>
  <c r="W125" i="18"/>
  <c r="X109" i="18"/>
  <c r="AA16" i="15"/>
  <c r="Z15" i="15"/>
  <c r="Y46" i="8"/>
  <c r="X44" i="8"/>
  <c r="X18" i="18"/>
  <c r="X23" i="18"/>
  <c r="X22" i="18" s="1"/>
  <c r="Y19" i="18"/>
  <c r="X23" i="15"/>
  <c r="AA64" i="15"/>
  <c r="Z68" i="15"/>
  <c r="AB49" i="8"/>
  <c r="X67" i="15"/>
  <c r="X74" i="15" s="1"/>
  <c r="V116" i="15"/>
  <c r="V121" i="15" s="1"/>
  <c r="W100" i="15"/>
  <c r="W105" i="15" s="1"/>
  <c r="W105" i="18"/>
  <c r="W110" i="18" s="1"/>
  <c r="AB21" i="18"/>
  <c r="AA25" i="18"/>
  <c r="AA10" i="21"/>
  <c r="AA9" i="21" s="1"/>
  <c r="AB53" i="8"/>
  <c r="Z20" i="15"/>
  <c r="Y24" i="15"/>
  <c r="Y19" i="15"/>
  <c r="X89" i="15"/>
  <c r="AD13" i="21"/>
  <c r="AC17" i="21"/>
  <c r="Z32" i="15"/>
  <c r="AA33" i="15"/>
  <c r="Z63" i="15"/>
  <c r="Z61" i="15" s="1"/>
  <c r="Y67" i="15"/>
  <c r="Y74" i="15" s="1"/>
  <c r="Y86" i="15"/>
  <c r="Y84" i="15" s="1"/>
  <c r="X47" i="18"/>
  <c r="AI61" i="22"/>
  <c r="X85" i="18"/>
  <c r="X65" i="18"/>
  <c r="Y61" i="18"/>
  <c r="X60" i="18"/>
  <c r="Y58" i="15"/>
  <c r="X57" i="15"/>
  <c r="X82" i="15"/>
  <c r="X66" i="15"/>
  <c r="W118" i="15"/>
  <c r="W117" i="15"/>
  <c r="X107" i="18"/>
  <c r="X117" i="18"/>
  <c r="X106" i="18"/>
  <c r="Y100" i="18"/>
  <c r="U23" i="36" s="1"/>
  <c r="U62" i="36" s="1"/>
  <c r="X108" i="18"/>
  <c r="X101" i="18"/>
  <c r="Z12" i="21"/>
  <c r="AB20" i="18"/>
  <c r="AA24" i="18"/>
  <c r="AC10" i="12"/>
  <c r="AB9" i="12"/>
  <c r="Y52" i="8"/>
  <c r="Z54" i="8"/>
  <c r="AC57" i="8"/>
  <c r="AD56" i="8"/>
  <c r="X47" i="8"/>
  <c r="AD55" i="8"/>
  <c r="Z37" i="12"/>
  <c r="AA31" i="12"/>
  <c r="AA30" i="12" s="1"/>
  <c r="X210" i="43" l="1"/>
  <c r="H363" i="43"/>
  <c r="H373" i="43" s="1"/>
  <c r="H419" i="43" s="1"/>
  <c r="H416" i="43" s="1"/>
  <c r="H410" i="43" s="1"/>
  <c r="H440" i="43" s="1"/>
  <c r="J419" i="43"/>
  <c r="K361" i="43"/>
  <c r="X171" i="43"/>
  <c r="X170" i="43" s="1"/>
  <c r="X191" i="43" s="1"/>
  <c r="X224" i="43"/>
  <c r="X222" i="43" s="1"/>
  <c r="X230" i="43" s="1"/>
  <c r="W240" i="43"/>
  <c r="S321" i="43"/>
  <c r="X247" i="43"/>
  <c r="X245" i="43" s="1"/>
  <c r="X244" i="43" s="1"/>
  <c r="Y176" i="43"/>
  <c r="Y184" i="43"/>
  <c r="Y185" i="43"/>
  <c r="V270" i="43"/>
  <c r="V245" i="43"/>
  <c r="V244" i="43" s="1"/>
  <c r="V254" i="43" s="1"/>
  <c r="V216" i="43"/>
  <c r="Z38" i="12"/>
  <c r="W171" i="43"/>
  <c r="W170" i="43" s="1"/>
  <c r="W191" i="43" s="1"/>
  <c r="W224" i="43"/>
  <c r="W222" i="43" s="1"/>
  <c r="W230" i="43" s="1"/>
  <c r="W201" i="43"/>
  <c r="U263" i="43"/>
  <c r="U237" i="43"/>
  <c r="U236" i="43" s="1"/>
  <c r="U254" i="43" s="1"/>
  <c r="W207" i="43"/>
  <c r="W206" i="43" s="1"/>
  <c r="W247" i="43"/>
  <c r="U305" i="43"/>
  <c r="U268" i="43"/>
  <c r="U267" i="43" s="1"/>
  <c r="T469" i="43"/>
  <c r="T485" i="43" s="1"/>
  <c r="T423" i="43"/>
  <c r="T421" i="43" s="1"/>
  <c r="T420" i="43" s="1"/>
  <c r="T440" i="43" s="1"/>
  <c r="T302" i="43"/>
  <c r="T321" i="43" s="1"/>
  <c r="T392" i="43"/>
  <c r="T390" i="43" s="1"/>
  <c r="T389" i="43" s="1"/>
  <c r="T404" i="43" s="1"/>
  <c r="Q56" i="36"/>
  <c r="R18" i="36"/>
  <c r="R57" i="36" s="1"/>
  <c r="Z225" i="43"/>
  <c r="X239" i="43"/>
  <c r="X197" i="43"/>
  <c r="X196" i="43" s="1"/>
  <c r="X216" i="43" s="1"/>
  <c r="Y166" i="43"/>
  <c r="Z157" i="43"/>
  <c r="Z156" i="43" s="1"/>
  <c r="Z228" i="43"/>
  <c r="AA151" i="43"/>
  <c r="AA160" i="43"/>
  <c r="AA159" i="43"/>
  <c r="Z150" i="43"/>
  <c r="V297" i="43"/>
  <c r="K362" i="43"/>
  <c r="H369" i="43"/>
  <c r="C372" i="43"/>
  <c r="D372" i="43" s="1"/>
  <c r="J398" i="43"/>
  <c r="J397" i="43" s="1"/>
  <c r="J389" i="43" s="1"/>
  <c r="J404" i="43" s="1"/>
  <c r="J416" i="43"/>
  <c r="J410" i="43" s="1"/>
  <c r="J440" i="43" s="1"/>
  <c r="C373" i="43"/>
  <c r="C369" i="43" s="1"/>
  <c r="K363" i="43"/>
  <c r="H398" i="43"/>
  <c r="H397" i="43" s="1"/>
  <c r="H389" i="43" s="1"/>
  <c r="H404" i="43" s="1"/>
  <c r="C371" i="43"/>
  <c r="K370" i="43"/>
  <c r="K372" i="43"/>
  <c r="K418" i="43" s="1"/>
  <c r="AB36" i="12"/>
  <c r="AB35" i="12"/>
  <c r="AB39" i="12" s="1"/>
  <c r="X39" i="18"/>
  <c r="X100" i="15"/>
  <c r="X105" i="15" s="1"/>
  <c r="Y23" i="15"/>
  <c r="AG13" i="12"/>
  <c r="AF11" i="12"/>
  <c r="Z38" i="18"/>
  <c r="Y42" i="18"/>
  <c r="Y49" i="18" s="1"/>
  <c r="W129" i="18"/>
  <c r="W130" i="18"/>
  <c r="AD57" i="18"/>
  <c r="AC81" i="18"/>
  <c r="Y117" i="18"/>
  <c r="Y106" i="18"/>
  <c r="Z100" i="18"/>
  <c r="V23" i="36" s="1"/>
  <c r="V62" i="36" s="1"/>
  <c r="Y108" i="18"/>
  <c r="Y101" i="18"/>
  <c r="Y107" i="18"/>
  <c r="X81" i="15"/>
  <c r="X88" i="15"/>
  <c r="X87" i="15" s="1"/>
  <c r="X72" i="18"/>
  <c r="X64" i="18"/>
  <c r="AB25" i="18"/>
  <c r="AC21" i="18"/>
  <c r="AC49" i="8"/>
  <c r="Y18" i="18"/>
  <c r="Y23" i="18"/>
  <c r="Y22" i="18" s="1"/>
  <c r="Z19" i="18"/>
  <c r="AD32" i="18"/>
  <c r="AC31" i="18"/>
  <c r="W121" i="18"/>
  <c r="W126" i="18" s="1"/>
  <c r="S5" i="36" s="1"/>
  <c r="S7" i="36" s="1"/>
  <c r="Y104" i="15"/>
  <c r="Z41" i="8"/>
  <c r="AA116" i="18"/>
  <c r="Z128" i="18"/>
  <c r="AB15" i="18"/>
  <c r="AA14" i="18"/>
  <c r="X105" i="18"/>
  <c r="X110" i="18" s="1"/>
  <c r="X84" i="18"/>
  <c r="X90" i="18"/>
  <c r="X89" i="18" s="1"/>
  <c r="X94" i="18" s="1"/>
  <c r="Z86" i="15"/>
  <c r="AA63" i="15"/>
  <c r="AB16" i="15"/>
  <c r="AA15" i="15"/>
  <c r="AA36" i="18"/>
  <c r="Z40" i="18"/>
  <c r="Z35" i="18"/>
  <c r="AA7" i="21"/>
  <c r="AA6" i="21" s="1"/>
  <c r="AA12" i="21" s="1"/>
  <c r="AB45" i="8"/>
  <c r="Y102" i="15"/>
  <c r="Y112" i="15"/>
  <c r="Y119" i="15" s="1"/>
  <c r="Y101" i="15"/>
  <c r="Y103" i="15"/>
  <c r="Z95" i="15"/>
  <c r="Y96" i="15"/>
  <c r="AG87" i="18"/>
  <c r="AF92" i="18"/>
  <c r="AC58" i="18"/>
  <c r="AB82" i="18"/>
  <c r="AB83" i="18" s="1"/>
  <c r="Z39" i="15"/>
  <c r="Y43" i="15"/>
  <c r="Y50" i="15" s="1"/>
  <c r="AE16" i="18"/>
  <c r="AC50" i="8"/>
  <c r="X124" i="18"/>
  <c r="X122" i="18"/>
  <c r="X123" i="18"/>
  <c r="Z58" i="15"/>
  <c r="Y57" i="15"/>
  <c r="Y82" i="15"/>
  <c r="Y66" i="15"/>
  <c r="Z46" i="8"/>
  <c r="Y44" i="8"/>
  <c r="AA21" i="15"/>
  <c r="Z25" i="15"/>
  <c r="X40" i="15"/>
  <c r="X48" i="15"/>
  <c r="Z84" i="15"/>
  <c r="AE13" i="21"/>
  <c r="AD17" i="21"/>
  <c r="AJ61" i="22"/>
  <c r="AA68" i="15"/>
  <c r="AB64" i="15"/>
  <c r="X118" i="15"/>
  <c r="X117" i="15"/>
  <c r="Z37" i="15"/>
  <c r="Y41" i="15"/>
  <c r="Y36" i="15"/>
  <c r="AA85" i="15"/>
  <c r="AB62" i="15"/>
  <c r="Z38" i="15"/>
  <c r="Y42" i="15"/>
  <c r="Y49" i="15" s="1"/>
  <c r="Z59" i="15"/>
  <c r="Y83" i="15"/>
  <c r="Y89" i="15" s="1"/>
  <c r="AB24" i="18"/>
  <c r="AC20" i="18"/>
  <c r="V131" i="18"/>
  <c r="AQ40" i="22"/>
  <c r="Y86" i="18"/>
  <c r="Y91" i="18" s="1"/>
  <c r="Y66" i="18"/>
  <c r="Y73" i="18" s="1"/>
  <c r="Z62" i="18"/>
  <c r="AA22" i="15"/>
  <c r="Z26" i="15"/>
  <c r="Z75" i="15" s="1"/>
  <c r="AC51" i="8"/>
  <c r="AB48" i="8"/>
  <c r="AA37" i="18"/>
  <c r="Z41" i="18"/>
  <c r="Z48" i="18" s="1"/>
  <c r="X65" i="15"/>
  <c r="X73" i="15"/>
  <c r="AB33" i="15"/>
  <c r="AA32" i="15"/>
  <c r="AC53" i="8"/>
  <c r="AB10" i="21"/>
  <c r="AB9" i="21" s="1"/>
  <c r="X125" i="18"/>
  <c r="Y109" i="18"/>
  <c r="Z42" i="8"/>
  <c r="AA80" i="18"/>
  <c r="AA63" i="18"/>
  <c r="Z67" i="18"/>
  <c r="Z74" i="18" s="1"/>
  <c r="Y85" i="18"/>
  <c r="Z61" i="18"/>
  <c r="Y65" i="18"/>
  <c r="Y60" i="18"/>
  <c r="Y47" i="18"/>
  <c r="Y39" i="18"/>
  <c r="V132" i="18"/>
  <c r="W116" i="15"/>
  <c r="W121" i="15" s="1"/>
  <c r="AA20" i="15"/>
  <c r="Z24" i="15"/>
  <c r="Z19" i="15"/>
  <c r="AC9" i="12"/>
  <c r="AD10" i="12"/>
  <c r="AA54" i="8"/>
  <c r="Z52" i="8"/>
  <c r="Y47" i="8"/>
  <c r="AE55" i="8"/>
  <c r="AE56" i="8"/>
  <c r="AD57" i="8"/>
  <c r="AB31" i="12"/>
  <c r="AB30" i="12" s="1"/>
  <c r="AA37" i="12"/>
  <c r="X270" i="43" l="1"/>
  <c r="X305" i="43" s="1"/>
  <c r="U297" i="43"/>
  <c r="U286" i="43"/>
  <c r="V268" i="43"/>
  <c r="V267" i="43" s="1"/>
  <c r="V286" i="43" s="1"/>
  <c r="V305" i="43"/>
  <c r="W239" i="43"/>
  <c r="W197" i="43"/>
  <c r="W196" i="43" s="1"/>
  <c r="W216" i="43" s="1"/>
  <c r="Y229" i="43"/>
  <c r="Y227" i="43" s="1"/>
  <c r="Y248" i="43" s="1"/>
  <c r="Y210" i="43"/>
  <c r="Y182" i="43"/>
  <c r="Y181" i="43" s="1"/>
  <c r="Y209" i="43"/>
  <c r="U469" i="43"/>
  <c r="U485" i="43" s="1"/>
  <c r="U423" i="43"/>
  <c r="U421" i="43" s="1"/>
  <c r="U420" i="43" s="1"/>
  <c r="U392" i="43"/>
  <c r="U390" i="43" s="1"/>
  <c r="U389" i="43" s="1"/>
  <c r="U302" i="43"/>
  <c r="Y226" i="43"/>
  <c r="Y175" i="43"/>
  <c r="Y202" i="43"/>
  <c r="W245" i="43"/>
  <c r="W244" i="43" s="1"/>
  <c r="W270" i="43"/>
  <c r="Z176" i="43"/>
  <c r="Z184" i="43"/>
  <c r="Z185" i="43"/>
  <c r="AA38" i="12"/>
  <c r="S18" i="36"/>
  <c r="S57" i="36" s="1"/>
  <c r="R56" i="36"/>
  <c r="AB151" i="43"/>
  <c r="AB160" i="43"/>
  <c r="AB159" i="43"/>
  <c r="V385" i="43"/>
  <c r="V383" i="43" s="1"/>
  <c r="V382" i="43" s="1"/>
  <c r="V413" i="43"/>
  <c r="V411" i="43" s="1"/>
  <c r="V410" i="43" s="1"/>
  <c r="AA157" i="43"/>
  <c r="AA156" i="43" s="1"/>
  <c r="AA228" i="43"/>
  <c r="AA225" i="43"/>
  <c r="AA150" i="43"/>
  <c r="X268" i="43"/>
  <c r="X267" i="43" s="1"/>
  <c r="X263" i="43"/>
  <c r="X237" i="43"/>
  <c r="X236" i="43" s="1"/>
  <c r="X254" i="43" s="1"/>
  <c r="Z223" i="43"/>
  <c r="Z146" i="43"/>
  <c r="Z145" i="43" s="1"/>
  <c r="Z166" i="43" s="1"/>
  <c r="K369" i="43"/>
  <c r="D370" i="43"/>
  <c r="K373" i="43"/>
  <c r="K419" i="43" s="1"/>
  <c r="H441" i="43"/>
  <c r="D373" i="43"/>
  <c r="D369" i="43" s="1"/>
  <c r="K371" i="43"/>
  <c r="K417" i="43" s="1"/>
  <c r="D371" i="43"/>
  <c r="AC35" i="12"/>
  <c r="AC39" i="12" s="1"/>
  <c r="AC36" i="12"/>
  <c r="Z23" i="15"/>
  <c r="Y100" i="15"/>
  <c r="Y105" i="15" s="1"/>
  <c r="AH13" i="12"/>
  <c r="AG11" i="12"/>
  <c r="AA38" i="18"/>
  <c r="Z42" i="18"/>
  <c r="Z49" i="18" s="1"/>
  <c r="Y105" i="18"/>
  <c r="Y110" i="18" s="1"/>
  <c r="Y65" i="15"/>
  <c r="Y73" i="15"/>
  <c r="AD58" i="18"/>
  <c r="AD56" i="18" s="1"/>
  <c r="AC82" i="18"/>
  <c r="AC83" i="18" s="1"/>
  <c r="AB7" i="21"/>
  <c r="AB6" i="21" s="1"/>
  <c r="AC45" i="8"/>
  <c r="AB20" i="15"/>
  <c r="AA24" i="15"/>
  <c r="AA19" i="15"/>
  <c r="AC10" i="21"/>
  <c r="AC9" i="21" s="1"/>
  <c r="AD53" i="8"/>
  <c r="AC33" i="15"/>
  <c r="AB32" i="15"/>
  <c r="AA41" i="18"/>
  <c r="AA48" i="18" s="1"/>
  <c r="AB37" i="18"/>
  <c r="AD51" i="8"/>
  <c r="AB22" i="15"/>
  <c r="AA26" i="15"/>
  <c r="Z83" i="15"/>
  <c r="Z89" i="15" s="1"/>
  <c r="AA59" i="15"/>
  <c r="X116" i="15"/>
  <c r="X121" i="15" s="1"/>
  <c r="AB21" i="15"/>
  <c r="AA25" i="15"/>
  <c r="Y81" i="15"/>
  <c r="Y88" i="15"/>
  <c r="Y87" i="15" s="1"/>
  <c r="Z112" i="15"/>
  <c r="Z119" i="15" s="1"/>
  <c r="Z101" i="15"/>
  <c r="AA95" i="15"/>
  <c r="Z103" i="15"/>
  <c r="Z102" i="15"/>
  <c r="Z96" i="15"/>
  <c r="AH87" i="18"/>
  <c r="AH92" i="18" s="1"/>
  <c r="AG92" i="18"/>
  <c r="AA86" i="15"/>
  <c r="AA67" i="15"/>
  <c r="AB63" i="15"/>
  <c r="AA19" i="18"/>
  <c r="Z18" i="18"/>
  <c r="Z23" i="18"/>
  <c r="Z22" i="18" s="1"/>
  <c r="W131" i="18"/>
  <c r="AB63" i="18"/>
  <c r="AA67" i="18"/>
  <c r="AA74" i="18" s="1"/>
  <c r="AA42" i="8"/>
  <c r="Z86" i="18"/>
  <c r="Z91" i="18" s="1"/>
  <c r="AA62" i="18"/>
  <c r="Z66" i="18"/>
  <c r="Z73" i="18" s="1"/>
  <c r="Y40" i="15"/>
  <c r="Y48" i="15"/>
  <c r="AF16" i="18"/>
  <c r="AE32" i="18"/>
  <c r="AD31" i="18"/>
  <c r="Y124" i="18"/>
  <c r="Y123" i="18"/>
  <c r="Y122" i="18"/>
  <c r="AA100" i="18"/>
  <c r="W23" i="36" s="1"/>
  <c r="W62" i="36" s="1"/>
  <c r="Z101" i="18"/>
  <c r="Z108" i="18"/>
  <c r="Z107" i="18"/>
  <c r="Z106" i="18"/>
  <c r="Z117" i="18"/>
  <c r="Y72" i="18"/>
  <c r="Y64" i="18"/>
  <c r="AC48" i="8"/>
  <c r="Z42" i="15"/>
  <c r="Z49" i="15" s="1"/>
  <c r="AA38" i="15"/>
  <c r="Z41" i="15"/>
  <c r="Z36" i="15"/>
  <c r="AA37" i="15"/>
  <c r="AK61" i="22"/>
  <c r="Z57" i="15"/>
  <c r="Z82" i="15"/>
  <c r="AA58" i="15"/>
  <c r="Z66" i="15"/>
  <c r="AA75" i="15"/>
  <c r="W132" i="18"/>
  <c r="Z85" i="18"/>
  <c r="AA61" i="18"/>
  <c r="Z60" i="18"/>
  <c r="Z65" i="18"/>
  <c r="AE17" i="21"/>
  <c r="Y117" i="15"/>
  <c r="Y118" i="15"/>
  <c r="AA128" i="18"/>
  <c r="AB116" i="18"/>
  <c r="AA41" i="8"/>
  <c r="AB80" i="18"/>
  <c r="AC80" i="18"/>
  <c r="Z43" i="15"/>
  <c r="Z50" i="15" s="1"/>
  <c r="AA39" i="15"/>
  <c r="Y90" i="18"/>
  <c r="Y89" i="18" s="1"/>
  <c r="Y94" i="18" s="1"/>
  <c r="Y84" i="18"/>
  <c r="AR40" i="22"/>
  <c r="AA46" i="8"/>
  <c r="Z44" i="8"/>
  <c r="X121" i="18"/>
  <c r="X126" i="18" s="1"/>
  <c r="T5" i="36" s="1"/>
  <c r="T7" i="36" s="1"/>
  <c r="Z39" i="18"/>
  <c r="Z47" i="18"/>
  <c r="AC16" i="15"/>
  <c r="AB15" i="15"/>
  <c r="AC15" i="18"/>
  <c r="AB14" i="18"/>
  <c r="AC56" i="18"/>
  <c r="X129" i="18"/>
  <c r="Y125" i="18"/>
  <c r="Z109" i="18"/>
  <c r="AD20" i="18"/>
  <c r="AC24" i="18"/>
  <c r="AB85" i="15"/>
  <c r="AC62" i="15"/>
  <c r="AB61" i="15"/>
  <c r="AA40" i="18"/>
  <c r="AA35" i="18"/>
  <c r="AB36" i="18"/>
  <c r="AD49" i="8"/>
  <c r="AD81" i="18"/>
  <c r="AE57" i="18"/>
  <c r="AB12" i="21"/>
  <c r="X130" i="18"/>
  <c r="AA61" i="15"/>
  <c r="AB68" i="15"/>
  <c r="AC64" i="15"/>
  <c r="AD50" i="8"/>
  <c r="Z67" i="15"/>
  <c r="Z74" i="15" s="1"/>
  <c r="Z104" i="15"/>
  <c r="AD21" i="18"/>
  <c r="AC25" i="18"/>
  <c r="AD9" i="12"/>
  <c r="AE10" i="12"/>
  <c r="AA52" i="8"/>
  <c r="AB54" i="8"/>
  <c r="AE57" i="8"/>
  <c r="Z47" i="8"/>
  <c r="AC31" i="12"/>
  <c r="AC30" i="12" s="1"/>
  <c r="AB37" i="12"/>
  <c r="Z182" i="43" l="1"/>
  <c r="Z181" i="43" s="1"/>
  <c r="Z209" i="43"/>
  <c r="Z226" i="43"/>
  <c r="Z202" i="43"/>
  <c r="Z175" i="43"/>
  <c r="W263" i="43"/>
  <c r="W237" i="43"/>
  <c r="W236" i="43" s="1"/>
  <c r="W254" i="43" s="1"/>
  <c r="V469" i="43"/>
  <c r="V485" i="43" s="1"/>
  <c r="V423" i="43"/>
  <c r="V421" i="43" s="1"/>
  <c r="V420" i="43" s="1"/>
  <c r="V440" i="43" s="1"/>
  <c r="V392" i="43"/>
  <c r="V390" i="43" s="1"/>
  <c r="V389" i="43" s="1"/>
  <c r="V404" i="43" s="1"/>
  <c r="V302" i="43"/>
  <c r="W305" i="43"/>
  <c r="W268" i="43"/>
  <c r="W267" i="43" s="1"/>
  <c r="Y247" i="43"/>
  <c r="Y207" i="43"/>
  <c r="Y206" i="43" s="1"/>
  <c r="Y240" i="43"/>
  <c r="U413" i="43"/>
  <c r="U411" i="43" s="1"/>
  <c r="U410" i="43" s="1"/>
  <c r="U440" i="43" s="1"/>
  <c r="U385" i="43"/>
  <c r="U383" i="43" s="1"/>
  <c r="U382" i="43" s="1"/>
  <c r="U404" i="43" s="1"/>
  <c r="U294" i="43"/>
  <c r="U321" i="43" s="1"/>
  <c r="AA176" i="43"/>
  <c r="AA184" i="43"/>
  <c r="AA185" i="43"/>
  <c r="Y201" i="43"/>
  <c r="Y224" i="43"/>
  <c r="Y222" i="43" s="1"/>
  <c r="Y230" i="43" s="1"/>
  <c r="Y171" i="43"/>
  <c r="Y170" i="43" s="1"/>
  <c r="Y191" i="43" s="1"/>
  <c r="Z229" i="43"/>
  <c r="Z227" i="43" s="1"/>
  <c r="Z248" i="43" s="1"/>
  <c r="Z210" i="43"/>
  <c r="AB38" i="12"/>
  <c r="S56" i="36"/>
  <c r="T18" i="36"/>
  <c r="T57" i="36" s="1"/>
  <c r="AB157" i="43"/>
  <c r="AB156" i="43" s="1"/>
  <c r="X297" i="43"/>
  <c r="X286" i="43"/>
  <c r="AB228" i="43"/>
  <c r="AC151" i="43"/>
  <c r="AC150" i="43" s="1"/>
  <c r="AC160" i="43"/>
  <c r="AC159" i="43"/>
  <c r="AB225" i="43"/>
  <c r="X469" i="43"/>
  <c r="X485" i="43" s="1"/>
  <c r="X423" i="43"/>
  <c r="X421" i="43" s="1"/>
  <c r="X420" i="43" s="1"/>
  <c r="X392" i="43"/>
  <c r="X390" i="43" s="1"/>
  <c r="X389" i="43" s="1"/>
  <c r="X302" i="43"/>
  <c r="V294" i="43"/>
  <c r="V321" i="43" s="1"/>
  <c r="AB150" i="43"/>
  <c r="AA223" i="43"/>
  <c r="AA146" i="43"/>
  <c r="AA145" i="43" s="1"/>
  <c r="AA166" i="43" s="1"/>
  <c r="K398" i="43"/>
  <c r="K397" i="43" s="1"/>
  <c r="K389" i="43" s="1"/>
  <c r="K404" i="43" s="1"/>
  <c r="K416" i="43"/>
  <c r="K410" i="43" s="1"/>
  <c r="K440" i="43" s="1"/>
  <c r="I441" i="43"/>
  <c r="H442" i="43"/>
  <c r="Y116" i="15"/>
  <c r="Y121" i="15" s="1"/>
  <c r="AD36" i="12"/>
  <c r="AD35" i="12"/>
  <c r="AD39" i="12" s="1"/>
  <c r="AA74" i="15"/>
  <c r="Z105" i="18"/>
  <c r="AI13" i="12"/>
  <c r="AI11" i="12" s="1"/>
  <c r="AH11" i="12"/>
  <c r="AA42" i="18"/>
  <c r="AA49" i="18" s="1"/>
  <c r="AB38" i="18"/>
  <c r="X132" i="18"/>
  <c r="AE49" i="8"/>
  <c r="AA43" i="15"/>
  <c r="AA50" i="15" s="1"/>
  <c r="AB39" i="15"/>
  <c r="Z90" i="18"/>
  <c r="Z89" i="18" s="1"/>
  <c r="Z94" i="18" s="1"/>
  <c r="Z84" i="18"/>
  <c r="Z65" i="15"/>
  <c r="Z73" i="15"/>
  <c r="AF32" i="18"/>
  <c r="AE31" i="18"/>
  <c r="AC7" i="21"/>
  <c r="AC6" i="21" s="1"/>
  <c r="AC12" i="21" s="1"/>
  <c r="AD45" i="8"/>
  <c r="AE81" i="18"/>
  <c r="AF57" i="18"/>
  <c r="AD16" i="15"/>
  <c r="AC15" i="15"/>
  <c r="AB41" i="8"/>
  <c r="AA82" i="15"/>
  <c r="AA57" i="15"/>
  <c r="AB58" i="15"/>
  <c r="AA66" i="15"/>
  <c r="AA41" i="15"/>
  <c r="AB37" i="15"/>
  <c r="AA36" i="15"/>
  <c r="AC21" i="15"/>
  <c r="AB25" i="15"/>
  <c r="AD10" i="21"/>
  <c r="AD9" i="21" s="1"/>
  <c r="AE53" i="8"/>
  <c r="AD82" i="18"/>
  <c r="AD83" i="18" s="1"/>
  <c r="AE58" i="18"/>
  <c r="AE56" i="18" s="1"/>
  <c r="AC22" i="15"/>
  <c r="AB26" i="15"/>
  <c r="AB75" i="15" s="1"/>
  <c r="AD64" i="15"/>
  <c r="AC68" i="15"/>
  <c r="AB35" i="18"/>
  <c r="AC36" i="18"/>
  <c r="AB40" i="18"/>
  <c r="Z40" i="15"/>
  <c r="Z48" i="15"/>
  <c r="AB67" i="18"/>
  <c r="AB74" i="18" s="1"/>
  <c r="AC63" i="18"/>
  <c r="Z81" i="15"/>
  <c r="Z88" i="15"/>
  <c r="Z87" i="15" s="1"/>
  <c r="AA104" i="15"/>
  <c r="AE50" i="8"/>
  <c r="AD15" i="18"/>
  <c r="AC14" i="18"/>
  <c r="AA42" i="15"/>
  <c r="AA49" i="15" s="1"/>
  <c r="AB38" i="15"/>
  <c r="AB19" i="18"/>
  <c r="AA23" i="18"/>
  <c r="AA22" i="18" s="1"/>
  <c r="AA18" i="18"/>
  <c r="Y129" i="18"/>
  <c r="AB46" i="8"/>
  <c r="AA44" i="8"/>
  <c r="Y131" i="18"/>
  <c r="Z72" i="18"/>
  <c r="Z64" i="18"/>
  <c r="AG16" i="18"/>
  <c r="AB95" i="15"/>
  <c r="AA96" i="15"/>
  <c r="AA103" i="15"/>
  <c r="AA112" i="15"/>
  <c r="AA119" i="15" s="1"/>
  <c r="AA102" i="15"/>
  <c r="AA101" i="15"/>
  <c r="AA83" i="15"/>
  <c r="AA89" i="15" s="1"/>
  <c r="AB59" i="15"/>
  <c r="AE51" i="8"/>
  <c r="Z123" i="18"/>
  <c r="Z122" i="18"/>
  <c r="Z124" i="18"/>
  <c r="X131" i="18"/>
  <c r="AE21" i="18"/>
  <c r="AD25" i="18"/>
  <c r="AC85" i="15"/>
  <c r="AD62" i="15"/>
  <c r="Z125" i="18"/>
  <c r="Z110" i="18"/>
  <c r="AA109" i="18"/>
  <c r="AB128" i="18"/>
  <c r="AC116" i="18"/>
  <c r="AD48" i="8"/>
  <c r="AB86" i="15"/>
  <c r="AC63" i="15"/>
  <c r="AC61" i="15" s="1"/>
  <c r="Z100" i="15"/>
  <c r="Z105" i="15" s="1"/>
  <c r="AA84" i="15"/>
  <c r="AD33" i="15"/>
  <c r="AC32" i="15"/>
  <c r="AA23" i="15"/>
  <c r="AE20" i="18"/>
  <c r="AD24" i="18"/>
  <c r="Y130" i="18"/>
  <c r="AS40" i="22"/>
  <c r="AA60" i="18"/>
  <c r="AA65" i="18"/>
  <c r="AA85" i="18"/>
  <c r="AB61" i="18"/>
  <c r="AL61" i="22"/>
  <c r="AA101" i="18"/>
  <c r="AA108" i="18"/>
  <c r="AA107" i="18"/>
  <c r="AB100" i="18"/>
  <c r="X23" i="36" s="1"/>
  <c r="X62" i="36" s="1"/>
  <c r="AA106" i="18"/>
  <c r="AA117" i="18"/>
  <c r="Y121" i="18"/>
  <c r="Y126" i="18" s="1"/>
  <c r="U5" i="36" s="1"/>
  <c r="U7" i="36" s="1"/>
  <c r="AB62" i="18"/>
  <c r="AA66" i="18"/>
  <c r="AA73" i="18" s="1"/>
  <c r="AA86" i="18"/>
  <c r="AA91" i="18" s="1"/>
  <c r="AB42" i="8"/>
  <c r="Z118" i="15"/>
  <c r="Z117" i="15"/>
  <c r="AB41" i="18"/>
  <c r="AB48" i="18" s="1"/>
  <c r="AC37" i="18"/>
  <c r="AC20" i="15"/>
  <c r="AB24" i="15"/>
  <c r="AB19" i="15"/>
  <c r="AE9" i="12"/>
  <c r="AF10" i="12"/>
  <c r="AB52" i="8"/>
  <c r="AC54" i="8"/>
  <c r="AA47" i="8"/>
  <c r="AC37" i="12"/>
  <c r="AD31" i="12"/>
  <c r="AD30" i="12" s="1"/>
  <c r="Z240" i="43" l="1"/>
  <c r="W302" i="43"/>
  <c r="W469" i="43"/>
  <c r="W485" i="43" s="1"/>
  <c r="W423" i="43"/>
  <c r="W421" i="43" s="1"/>
  <c r="W420" i="43" s="1"/>
  <c r="W392" i="43"/>
  <c r="W390" i="43" s="1"/>
  <c r="W389" i="43" s="1"/>
  <c r="W286" i="43"/>
  <c r="W297" i="43"/>
  <c r="Z171" i="43"/>
  <c r="Z170" i="43" s="1"/>
  <c r="Z191" i="43" s="1"/>
  <c r="Z224" i="43"/>
  <c r="Z222" i="43" s="1"/>
  <c r="Z230" i="43" s="1"/>
  <c r="Z201" i="43"/>
  <c r="Y197" i="43"/>
  <c r="Y196" i="43" s="1"/>
  <c r="Y216" i="43" s="1"/>
  <c r="Y239" i="43"/>
  <c r="AA229" i="43"/>
  <c r="AA227" i="43" s="1"/>
  <c r="AA248" i="43" s="1"/>
  <c r="AA210" i="43"/>
  <c r="Z207" i="43"/>
  <c r="Z206" i="43" s="1"/>
  <c r="Z247" i="43"/>
  <c r="AA182" i="43"/>
  <c r="AA181" i="43" s="1"/>
  <c r="AA209" i="43"/>
  <c r="Y270" i="43"/>
  <c r="Y245" i="43"/>
  <c r="Y244" i="43" s="1"/>
  <c r="AB176" i="43"/>
  <c r="AB184" i="43"/>
  <c r="AB185" i="43"/>
  <c r="AA226" i="43"/>
  <c r="AA202" i="43"/>
  <c r="AC38" i="12"/>
  <c r="AA175" i="43"/>
  <c r="U18" i="36"/>
  <c r="U57" i="36" s="1"/>
  <c r="T56" i="36"/>
  <c r="AD151" i="43"/>
  <c r="AD160" i="43"/>
  <c r="AD159" i="43"/>
  <c r="X413" i="43"/>
  <c r="X411" i="43" s="1"/>
  <c r="X410" i="43" s="1"/>
  <c r="X440" i="43" s="1"/>
  <c r="X385" i="43"/>
  <c r="X383" i="43" s="1"/>
  <c r="X382" i="43" s="1"/>
  <c r="X404" i="43" s="1"/>
  <c r="AB223" i="43"/>
  <c r="AB146" i="43"/>
  <c r="AB145" i="43" s="1"/>
  <c r="AB166" i="43" s="1"/>
  <c r="AC157" i="43"/>
  <c r="AC156" i="43" s="1"/>
  <c r="AC228" i="43"/>
  <c r="AC223" i="43"/>
  <c r="AC146" i="43"/>
  <c r="AC145" i="43" s="1"/>
  <c r="AC225" i="43"/>
  <c r="J441" i="43"/>
  <c r="I442" i="43"/>
  <c r="AA100" i="15"/>
  <c r="AA105" i="15" s="1"/>
  <c r="AE35" i="12"/>
  <c r="AE39" i="12" s="1"/>
  <c r="AE36" i="12"/>
  <c r="AA39" i="18"/>
  <c r="AB23" i="15"/>
  <c r="AC38" i="18"/>
  <c r="AB42" i="18"/>
  <c r="AB49" i="18" s="1"/>
  <c r="Y132" i="18"/>
  <c r="AC38" i="15"/>
  <c r="AB42" i="15"/>
  <c r="AB49" i="15" s="1"/>
  <c r="AA81" i="15"/>
  <c r="AA88" i="15"/>
  <c r="AA87" i="15" s="1"/>
  <c r="AD15" i="15"/>
  <c r="AE16" i="15"/>
  <c r="AD20" i="15"/>
  <c r="AC24" i="15"/>
  <c r="AC19" i="15"/>
  <c r="AA122" i="18"/>
  <c r="AA124" i="18"/>
  <c r="AA123" i="18"/>
  <c r="AE33" i="15"/>
  <c r="AD32" i="15"/>
  <c r="AH16" i="18"/>
  <c r="AB23" i="18"/>
  <c r="AB22" i="18" s="1"/>
  <c r="AB18" i="18"/>
  <c r="AC19" i="18"/>
  <c r="AC41" i="8"/>
  <c r="AF31" i="18"/>
  <c r="AG32" i="18"/>
  <c r="Z129" i="18"/>
  <c r="AA105" i="18"/>
  <c r="AA110" i="18" s="1"/>
  <c r="AT40" i="22"/>
  <c r="AE48" i="8"/>
  <c r="AE25" i="18"/>
  <c r="AF21" i="18"/>
  <c r="AD63" i="18"/>
  <c r="AC67" i="18"/>
  <c r="AC74" i="18" s="1"/>
  <c r="AB47" i="18"/>
  <c r="AB39" i="18"/>
  <c r="AD22" i="15"/>
  <c r="AC26" i="15"/>
  <c r="AC100" i="18"/>
  <c r="Y23" i="36" s="1"/>
  <c r="Y62" i="36" s="1"/>
  <c r="AB108" i="18"/>
  <c r="AB107" i="18"/>
  <c r="AB117" i="18"/>
  <c r="AB106" i="18"/>
  <c r="AB101" i="18"/>
  <c r="AB109" i="18"/>
  <c r="AA125" i="18"/>
  <c r="AA118" i="15"/>
  <c r="AA117" i="15"/>
  <c r="AC40" i="18"/>
  <c r="AD36" i="18"/>
  <c r="AC35" i="18"/>
  <c r="AC75" i="15"/>
  <c r="AC37" i="15"/>
  <c r="AB41" i="15"/>
  <c r="AB36" i="15"/>
  <c r="AC41" i="18"/>
  <c r="AC48" i="18" s="1"/>
  <c r="AD37" i="18"/>
  <c r="AM61" i="22"/>
  <c r="AE24" i="18"/>
  <c r="AF20" i="18"/>
  <c r="Z130" i="18"/>
  <c r="AE62" i="15"/>
  <c r="AD85" i="15"/>
  <c r="AE64" i="15"/>
  <c r="AD68" i="15"/>
  <c r="AE10" i="21"/>
  <c r="AE9" i="21" s="1"/>
  <c r="AA48" i="15"/>
  <c r="AA40" i="15"/>
  <c r="AC39" i="15"/>
  <c r="AB43" i="15"/>
  <c r="AB50" i="15" s="1"/>
  <c r="AB84" i="15"/>
  <c r="Z116" i="15"/>
  <c r="Z121" i="15" s="1"/>
  <c r="AB85" i="18"/>
  <c r="AC61" i="18"/>
  <c r="AB65" i="18"/>
  <c r="AB60" i="18"/>
  <c r="AC46" i="8"/>
  <c r="AB44" i="8"/>
  <c r="AA47" i="18"/>
  <c r="AA65" i="15"/>
  <c r="AA73" i="15"/>
  <c r="AC86" i="15"/>
  <c r="AC84" i="15" s="1"/>
  <c r="AD63" i="15"/>
  <c r="AB86" i="18"/>
  <c r="AB91" i="18" s="1"/>
  <c r="AB66" i="18"/>
  <c r="AB73" i="18" s="1"/>
  <c r="AC62" i="18"/>
  <c r="AA84" i="18"/>
  <c r="AA90" i="18"/>
  <c r="AA89" i="18" s="1"/>
  <c r="AA94" i="18" s="1"/>
  <c r="AD116" i="18"/>
  <c r="AC128" i="18"/>
  <c r="AB96" i="15"/>
  <c r="AB103" i="15"/>
  <c r="AB112" i="15"/>
  <c r="AB119" i="15" s="1"/>
  <c r="AB102" i="15"/>
  <c r="AB101" i="15"/>
  <c r="AC95" i="15"/>
  <c r="AE15" i="18"/>
  <c r="AD14" i="18"/>
  <c r="AE82" i="18"/>
  <c r="AE83" i="18" s="1"/>
  <c r="AF58" i="18"/>
  <c r="AF56" i="18" s="1"/>
  <c r="AD21" i="15"/>
  <c r="AC25" i="15"/>
  <c r="AB82" i="15"/>
  <c r="AC58" i="15"/>
  <c r="AB57" i="15"/>
  <c r="AB66" i="15"/>
  <c r="AG57" i="18"/>
  <c r="AF81" i="18"/>
  <c r="AC59" i="15"/>
  <c r="AC67" i="15" s="1"/>
  <c r="AC74" i="15" s="1"/>
  <c r="AB83" i="15"/>
  <c r="AB89" i="15" s="1"/>
  <c r="AC42" i="8"/>
  <c r="AA72" i="18"/>
  <c r="AA64" i="18"/>
  <c r="AB67" i="15"/>
  <c r="AB74" i="15" s="1"/>
  <c r="Z121" i="18"/>
  <c r="Z126" i="18" s="1"/>
  <c r="V5" i="36" s="1"/>
  <c r="V7" i="36" s="1"/>
  <c r="AB104" i="15"/>
  <c r="AE80" i="18"/>
  <c r="AD80" i="18"/>
  <c r="AD7" i="21"/>
  <c r="AD6" i="21" s="1"/>
  <c r="AD12" i="21" s="1"/>
  <c r="AE45" i="8"/>
  <c r="AF9" i="12"/>
  <c r="AG10" i="12"/>
  <c r="AC52" i="8"/>
  <c r="AD54" i="8"/>
  <c r="AB47" i="8"/>
  <c r="AD37" i="12"/>
  <c r="AE31" i="12"/>
  <c r="AE30" i="12" s="1"/>
  <c r="AB226" i="43" l="1"/>
  <c r="AB202" i="43"/>
  <c r="AB175" i="43"/>
  <c r="W413" i="43"/>
  <c r="W411" i="43" s="1"/>
  <c r="W410" i="43" s="1"/>
  <c r="W440" i="43" s="1"/>
  <c r="W385" i="43"/>
  <c r="W383" i="43" s="1"/>
  <c r="W382" i="43" s="1"/>
  <c r="W404" i="43" s="1"/>
  <c r="W294" i="43"/>
  <c r="W321" i="43" s="1"/>
  <c r="AA224" i="43"/>
  <c r="AA222" i="43" s="1"/>
  <c r="AA230" i="43" s="1"/>
  <c r="AA171" i="43"/>
  <c r="AA170" i="43" s="1"/>
  <c r="AA191" i="43" s="1"/>
  <c r="AA201" i="43"/>
  <c r="AC176" i="43"/>
  <c r="AC184" i="43"/>
  <c r="AC185" i="43"/>
  <c r="Y305" i="43"/>
  <c r="Y268" i="43"/>
  <c r="Y267" i="43" s="1"/>
  <c r="AD38" i="12"/>
  <c r="AA240" i="43"/>
  <c r="AA207" i="43"/>
  <c r="AA206" i="43" s="1"/>
  <c r="AA247" i="43"/>
  <c r="Y263" i="43"/>
  <c r="Y237" i="43"/>
  <c r="Y236" i="43" s="1"/>
  <c r="Y254" i="43" s="1"/>
  <c r="AB182" i="43"/>
  <c r="AB181" i="43" s="1"/>
  <c r="AB209" i="43"/>
  <c r="AB229" i="43"/>
  <c r="AB227" i="43" s="1"/>
  <c r="AB248" i="43" s="1"/>
  <c r="AB210" i="43"/>
  <c r="Z245" i="43"/>
  <c r="Z244" i="43" s="1"/>
  <c r="Z270" i="43"/>
  <c r="Z239" i="43"/>
  <c r="Z197" i="43"/>
  <c r="Z196" i="43" s="1"/>
  <c r="Z216" i="43" s="1"/>
  <c r="V18" i="36"/>
  <c r="V57" i="36" s="1"/>
  <c r="U56" i="36"/>
  <c r="AC166" i="43"/>
  <c r="AD157" i="43"/>
  <c r="AD156" i="43" s="1"/>
  <c r="AD228" i="43"/>
  <c r="AD225" i="43"/>
  <c r="AD150" i="43"/>
  <c r="X294" i="43"/>
  <c r="X321" i="43" s="1"/>
  <c r="AE151" i="43"/>
  <c r="AE160" i="43"/>
  <c r="AE159" i="43"/>
  <c r="J442" i="43"/>
  <c r="AF36" i="12"/>
  <c r="AF35" i="12"/>
  <c r="AF39" i="12" s="1"/>
  <c r="AD38" i="18"/>
  <c r="AC42" i="18"/>
  <c r="AC49" i="18" s="1"/>
  <c r="AB105" i="18"/>
  <c r="Z132" i="18"/>
  <c r="AA130" i="18"/>
  <c r="AB84" i="18"/>
  <c r="AB90" i="18"/>
  <c r="AB89" i="18" s="1"/>
  <c r="AB94" i="18" s="1"/>
  <c r="AG21" i="18"/>
  <c r="AF25" i="18"/>
  <c r="AD19" i="18"/>
  <c r="AC23" i="18"/>
  <c r="AC22" i="18" s="1"/>
  <c r="AC18" i="18"/>
  <c r="AD38" i="15"/>
  <c r="AC42" i="15"/>
  <c r="AC49" i="15" s="1"/>
  <c r="AG58" i="18"/>
  <c r="AF82" i="18"/>
  <c r="AF83" i="18" s="1"/>
  <c r="AD95" i="15"/>
  <c r="AC103" i="15"/>
  <c r="AC102" i="15"/>
  <c r="AC112" i="15"/>
  <c r="AC119" i="15" s="1"/>
  <c r="AC101" i="15"/>
  <c r="AC96" i="15"/>
  <c r="AD46" i="8"/>
  <c r="AC44" i="8"/>
  <c r="AF62" i="15"/>
  <c r="AE85" i="15"/>
  <c r="AC104" i="15"/>
  <c r="AB100" i="15"/>
  <c r="AB105" i="15" s="1"/>
  <c r="AF24" i="18"/>
  <c r="AG20" i="18"/>
  <c r="AD26" i="15"/>
  <c r="AD75" i="15" s="1"/>
  <c r="AE22" i="15"/>
  <c r="AB81" i="15"/>
  <c r="AB88" i="15"/>
  <c r="AB87" i="15" s="1"/>
  <c r="AA129" i="18"/>
  <c r="AC86" i="18"/>
  <c r="AC91" i="18" s="1"/>
  <c r="AD62" i="18"/>
  <c r="AC66" i="18"/>
  <c r="AC73" i="18" s="1"/>
  <c r="AF64" i="15"/>
  <c r="AE68" i="15"/>
  <c r="AA116" i="15"/>
  <c r="AA121" i="15" s="1"/>
  <c r="AB125" i="18"/>
  <c r="AB110" i="18"/>
  <c r="AC109" i="18"/>
  <c r="AF33" i="15"/>
  <c r="AE32" i="15"/>
  <c r="AF15" i="18"/>
  <c r="AE14" i="18"/>
  <c r="AB117" i="15"/>
  <c r="AB118" i="15"/>
  <c r="AD86" i="15"/>
  <c r="AE63" i="15"/>
  <c r="AE61" i="15" s="1"/>
  <c r="AN61" i="22"/>
  <c r="AB48" i="15"/>
  <c r="AB40" i="15"/>
  <c r="AD41" i="8"/>
  <c r="AC23" i="15"/>
  <c r="AD25" i="15"/>
  <c r="AE21" i="15"/>
  <c r="AD128" i="18"/>
  <c r="AE116" i="18"/>
  <c r="AD100" i="18"/>
  <c r="Z23" i="36" s="1"/>
  <c r="Z62" i="36" s="1"/>
  <c r="AC101" i="18"/>
  <c r="AC107" i="18"/>
  <c r="AC117" i="18"/>
  <c r="AC106" i="18"/>
  <c r="AC108" i="18"/>
  <c r="AD59" i="15"/>
  <c r="AC83" i="15"/>
  <c r="AC89" i="15" s="1"/>
  <c r="AB73" i="15"/>
  <c r="AB65" i="15"/>
  <c r="AD37" i="15"/>
  <c r="AC41" i="15"/>
  <c r="AC36" i="15"/>
  <c r="AB124" i="18"/>
  <c r="AB122" i="18"/>
  <c r="AB123" i="18"/>
  <c r="AE63" i="18"/>
  <c r="AD67" i="18"/>
  <c r="AD74" i="18" s="1"/>
  <c r="AH32" i="18"/>
  <c r="AH31" i="18" s="1"/>
  <c r="AG31" i="18"/>
  <c r="AA121" i="18"/>
  <c r="AA126" i="18" s="1"/>
  <c r="W5" i="36" s="1"/>
  <c r="W7" i="36" s="1"/>
  <c r="AD24" i="15"/>
  <c r="AD19" i="15"/>
  <c r="AE20" i="15"/>
  <c r="AD42" i="8"/>
  <c r="AH57" i="18"/>
  <c r="AG56" i="18"/>
  <c r="AG81" i="18"/>
  <c r="AB64" i="18"/>
  <c r="AB72" i="18"/>
  <c r="AD84" i="15"/>
  <c r="AE37" i="18"/>
  <c r="AD41" i="18"/>
  <c r="AD48" i="18" s="1"/>
  <c r="AE36" i="18"/>
  <c r="AD40" i="18"/>
  <c r="AD35" i="18"/>
  <c r="AF16" i="15"/>
  <c r="AE15" i="15"/>
  <c r="AE7" i="21"/>
  <c r="AE6" i="21" s="1"/>
  <c r="AE12" i="21" s="1"/>
  <c r="AD58" i="15"/>
  <c r="AC57" i="15"/>
  <c r="AC82" i="15"/>
  <c r="AC66" i="15"/>
  <c r="AC85" i="18"/>
  <c r="AD61" i="18"/>
  <c r="AC60" i="18"/>
  <c r="AC65" i="18"/>
  <c r="Z131" i="18"/>
  <c r="AD39" i="15"/>
  <c r="AC43" i="15"/>
  <c r="AC50" i="15" s="1"/>
  <c r="AD61" i="15"/>
  <c r="AC47" i="18"/>
  <c r="AU40" i="22"/>
  <c r="AG9" i="12"/>
  <c r="AH10" i="12"/>
  <c r="AD52" i="8"/>
  <c r="AE54" i="8"/>
  <c r="AC47" i="8"/>
  <c r="AE37" i="12"/>
  <c r="AF31" i="12"/>
  <c r="AF30" i="12" s="1"/>
  <c r="AB240" i="43" l="1"/>
  <c r="Y423" i="43"/>
  <c r="Y421" i="43" s="1"/>
  <c r="Y420" i="43" s="1"/>
  <c r="Y469" i="43"/>
  <c r="Y485" i="43" s="1"/>
  <c r="Y302" i="43"/>
  <c r="Y392" i="43"/>
  <c r="Y390" i="43" s="1"/>
  <c r="Y389" i="43" s="1"/>
  <c r="AC229" i="43"/>
  <c r="AC227" i="43" s="1"/>
  <c r="AC248" i="43" s="1"/>
  <c r="AC210" i="43"/>
  <c r="Z263" i="43"/>
  <c r="Z237" i="43"/>
  <c r="Z236" i="43" s="1"/>
  <c r="Z254" i="43" s="1"/>
  <c r="Y297" i="43"/>
  <c r="Y286" i="43"/>
  <c r="AC182" i="43"/>
  <c r="AC181" i="43" s="1"/>
  <c r="AC209" i="43"/>
  <c r="Z305" i="43"/>
  <c r="Z268" i="43"/>
  <c r="Z267" i="43" s="1"/>
  <c r="AA270" i="43"/>
  <c r="AA245" i="43"/>
  <c r="AA244" i="43" s="1"/>
  <c r="AC226" i="43"/>
  <c r="AC202" i="43"/>
  <c r="AC175" i="43"/>
  <c r="AB224" i="43"/>
  <c r="AB222" i="43" s="1"/>
  <c r="AB230" i="43" s="1"/>
  <c r="AB171" i="43"/>
  <c r="AB170" i="43" s="1"/>
  <c r="AB191" i="43" s="1"/>
  <c r="AB201" i="43"/>
  <c r="AA239" i="43"/>
  <c r="AA197" i="43"/>
  <c r="AA196" i="43" s="1"/>
  <c r="AA216" i="43" s="1"/>
  <c r="AD184" i="43"/>
  <c r="AD185" i="43"/>
  <c r="AD176" i="43"/>
  <c r="AB247" i="43"/>
  <c r="AB207" i="43"/>
  <c r="AB206" i="43" s="1"/>
  <c r="AE38" i="12"/>
  <c r="W18" i="36"/>
  <c r="W57" i="36" s="1"/>
  <c r="V56" i="36"/>
  <c r="AE228" i="43"/>
  <c r="AF151" i="43"/>
  <c r="AF150" i="43" s="1"/>
  <c r="AF160" i="43"/>
  <c r="AF159" i="43"/>
  <c r="AE225" i="43"/>
  <c r="AE150" i="43"/>
  <c r="AD223" i="43"/>
  <c r="AD146" i="43"/>
  <c r="AD145" i="43" s="1"/>
  <c r="AD166" i="43" s="1"/>
  <c r="AE157" i="43"/>
  <c r="AE156" i="43" s="1"/>
  <c r="K442" i="43"/>
  <c r="AC105" i="18"/>
  <c r="AG35" i="12"/>
  <c r="AG39" i="12" s="1"/>
  <c r="AG36" i="12"/>
  <c r="AD23" i="15"/>
  <c r="AF80" i="18"/>
  <c r="AC39" i="18"/>
  <c r="AE38" i="18"/>
  <c r="AD42" i="18"/>
  <c r="AD49" i="18" s="1"/>
  <c r="AA132" i="18"/>
  <c r="AB129" i="18"/>
  <c r="AC48" i="15"/>
  <c r="AC40" i="15"/>
  <c r="AD89" i="15"/>
  <c r="AG64" i="15"/>
  <c r="AF68" i="15"/>
  <c r="AE37" i="15"/>
  <c r="AD41" i="15"/>
  <c r="AD36" i="15"/>
  <c r="AD101" i="18"/>
  <c r="AD108" i="18"/>
  <c r="AD117" i="18"/>
  <c r="AD106" i="18"/>
  <c r="AE100" i="18"/>
  <c r="AA23" i="36" s="1"/>
  <c r="AA62" i="36" s="1"/>
  <c r="AD107" i="18"/>
  <c r="AF21" i="15"/>
  <c r="AE25" i="15"/>
  <c r="AF22" i="15"/>
  <c r="AE26" i="15"/>
  <c r="AE19" i="18"/>
  <c r="AD23" i="18"/>
  <c r="AD22" i="18" s="1"/>
  <c r="AD18" i="18"/>
  <c r="AE67" i="18"/>
  <c r="AE74" i="18" s="1"/>
  <c r="AF63" i="18"/>
  <c r="AE59" i="15"/>
  <c r="AD83" i="15"/>
  <c r="AO61" i="22"/>
  <c r="AB116" i="15"/>
  <c r="AB121" i="15" s="1"/>
  <c r="AE95" i="15"/>
  <c r="AD96" i="15"/>
  <c r="AD102" i="15"/>
  <c r="AD112" i="15"/>
  <c r="AD119" i="15" s="1"/>
  <c r="AD101" i="15"/>
  <c r="AD103" i="15"/>
  <c r="AE38" i="15"/>
  <c r="AD42" i="15"/>
  <c r="AD49" i="15" s="1"/>
  <c r="AC73" i="15"/>
  <c r="AC65" i="15"/>
  <c r="AG16" i="15"/>
  <c r="AF15" i="15"/>
  <c r="AB121" i="18"/>
  <c r="AB126" i="18" s="1"/>
  <c r="X5" i="36" s="1"/>
  <c r="X7" i="36" s="1"/>
  <c r="AC125" i="18"/>
  <c r="AC110" i="18"/>
  <c r="AD109" i="18"/>
  <c r="AC72" i="18"/>
  <c r="AC64" i="18"/>
  <c r="AC81" i="15"/>
  <c r="AC88" i="15"/>
  <c r="AC87" i="15" s="1"/>
  <c r="AD47" i="18"/>
  <c r="AF14" i="18"/>
  <c r="AG15" i="18"/>
  <c r="AB130" i="18"/>
  <c r="AE62" i="18"/>
  <c r="AD66" i="18"/>
  <c r="AD73" i="18" s="1"/>
  <c r="AD86" i="18"/>
  <c r="AD91" i="18" s="1"/>
  <c r="AE46" i="8"/>
  <c r="AD44" i="8"/>
  <c r="AH58" i="18"/>
  <c r="AH82" i="18" s="1"/>
  <c r="AH83" i="18" s="1"/>
  <c r="AG82" i="18"/>
  <c r="AG83" i="18" s="1"/>
  <c r="AF36" i="18"/>
  <c r="AE40" i="18"/>
  <c r="AE35" i="18"/>
  <c r="AF37" i="18"/>
  <c r="AE41" i="18"/>
  <c r="AE48" i="18" s="1"/>
  <c r="AG80" i="18"/>
  <c r="AE42" i="8"/>
  <c r="AE24" i="15"/>
  <c r="AE23" i="15" s="1"/>
  <c r="AE19" i="15"/>
  <c r="AF20" i="15"/>
  <c r="AE41" i="8"/>
  <c r="AG24" i="18"/>
  <c r="AH20" i="18"/>
  <c r="AH24" i="18" s="1"/>
  <c r="AD104" i="15"/>
  <c r="AV40" i="22"/>
  <c r="AD60" i="18"/>
  <c r="AD65" i="18"/>
  <c r="AE61" i="18"/>
  <c r="AD85" i="18"/>
  <c r="AE58" i="15"/>
  <c r="AD57" i="15"/>
  <c r="AD82" i="15"/>
  <c r="AD66" i="15"/>
  <c r="AC124" i="18"/>
  <c r="AC123" i="18"/>
  <c r="AC122" i="18"/>
  <c r="AD67" i="15"/>
  <c r="AD74" i="15" s="1"/>
  <c r="AG33" i="15"/>
  <c r="AF32" i="15"/>
  <c r="AA131" i="18"/>
  <c r="AG62" i="15"/>
  <c r="AF85" i="15"/>
  <c r="AC100" i="15"/>
  <c r="AC105" i="15" s="1"/>
  <c r="AE39" i="15"/>
  <c r="AD43" i="15"/>
  <c r="AD50" i="15" s="1"/>
  <c r="AC84" i="18"/>
  <c r="AC90" i="18"/>
  <c r="AC89" i="18" s="1"/>
  <c r="AC94" i="18" s="1"/>
  <c r="AH56" i="18"/>
  <c r="AH81" i="18"/>
  <c r="AF116" i="18"/>
  <c r="AE128" i="18"/>
  <c r="AE86" i="15"/>
  <c r="AE84" i="15" s="1"/>
  <c r="AF63" i="15"/>
  <c r="AF61" i="15" s="1"/>
  <c r="AE67" i="15"/>
  <c r="AE74" i="15" s="1"/>
  <c r="AE75" i="15"/>
  <c r="AC118" i="15"/>
  <c r="AC117" i="15"/>
  <c r="AH21" i="18"/>
  <c r="AH25" i="18" s="1"/>
  <c r="AG25" i="18"/>
  <c r="AH9" i="12"/>
  <c r="AI10" i="12"/>
  <c r="AI9" i="12" s="1"/>
  <c r="AE52" i="8"/>
  <c r="AD47" i="8"/>
  <c r="AF37" i="12"/>
  <c r="AG31" i="12"/>
  <c r="AG30" i="12" s="1"/>
  <c r="AC240" i="43" l="1"/>
  <c r="AE184" i="43"/>
  <c r="AE185" i="43"/>
  <c r="AE176" i="43"/>
  <c r="AE175" i="43" s="1"/>
  <c r="AE224" i="43" s="1"/>
  <c r="AA268" i="43"/>
  <c r="AA267" i="43" s="1"/>
  <c r="AA305" i="43"/>
  <c r="Z297" i="43"/>
  <c r="Z286" i="43"/>
  <c r="AB239" i="43"/>
  <c r="AB197" i="43"/>
  <c r="AB196" i="43" s="1"/>
  <c r="AB216" i="43" s="1"/>
  <c r="AF38" i="12"/>
  <c r="AB270" i="43"/>
  <c r="AB245" i="43"/>
  <c r="AB244" i="43" s="1"/>
  <c r="Z469" i="43"/>
  <c r="Z485" i="43" s="1"/>
  <c r="Z423" i="43"/>
  <c r="Z421" i="43" s="1"/>
  <c r="Z420" i="43" s="1"/>
  <c r="Z392" i="43"/>
  <c r="Z390" i="43" s="1"/>
  <c r="Z389" i="43" s="1"/>
  <c r="Z302" i="43"/>
  <c r="AD226" i="43"/>
  <c r="AD202" i="43"/>
  <c r="AD175" i="43"/>
  <c r="AC247" i="43"/>
  <c r="AC207" i="43"/>
  <c r="AC206" i="43" s="1"/>
  <c r="AD229" i="43"/>
  <c r="AD227" i="43" s="1"/>
  <c r="AD248" i="43" s="1"/>
  <c r="AD210" i="43"/>
  <c r="AC201" i="43"/>
  <c r="AC224" i="43"/>
  <c r="AC222" i="43" s="1"/>
  <c r="AC230" i="43" s="1"/>
  <c r="AC171" i="43"/>
  <c r="AC170" i="43" s="1"/>
  <c r="AC191" i="43" s="1"/>
  <c r="AD182" i="43"/>
  <c r="AD181" i="43" s="1"/>
  <c r="AD209" i="43"/>
  <c r="Y385" i="43"/>
  <c r="Y383" i="43" s="1"/>
  <c r="Y382" i="43" s="1"/>
  <c r="Y404" i="43" s="1"/>
  <c r="Y294" i="43"/>
  <c r="Y321" i="43" s="1"/>
  <c r="Y413" i="43"/>
  <c r="Y411" i="43" s="1"/>
  <c r="Y410" i="43" s="1"/>
  <c r="Y440" i="43" s="1"/>
  <c r="AA263" i="43"/>
  <c r="AA237" i="43"/>
  <c r="AA236" i="43" s="1"/>
  <c r="AA254" i="43" s="1"/>
  <c r="W56" i="36"/>
  <c r="X18" i="36"/>
  <c r="X57" i="36" s="1"/>
  <c r="AF225" i="43"/>
  <c r="AG151" i="43"/>
  <c r="AG150" i="43" s="1"/>
  <c r="AG160" i="43"/>
  <c r="AG159" i="43"/>
  <c r="AE223" i="43"/>
  <c r="AE146" i="43"/>
  <c r="AE145" i="43" s="1"/>
  <c r="AE166" i="43" s="1"/>
  <c r="AF157" i="43"/>
  <c r="AF156" i="43" s="1"/>
  <c r="AF228" i="43"/>
  <c r="AF223" i="43"/>
  <c r="AF146" i="43"/>
  <c r="AF145" i="43" s="1"/>
  <c r="L442" i="43"/>
  <c r="AC116" i="15"/>
  <c r="AC121" i="15" s="1"/>
  <c r="AD100" i="15"/>
  <c r="AD105" i="15" s="1"/>
  <c r="AH36" i="12"/>
  <c r="AH35" i="12"/>
  <c r="AH39" i="12" s="1"/>
  <c r="AD39" i="18"/>
  <c r="AD105" i="18"/>
  <c r="AD110" i="18" s="1"/>
  <c r="AF38" i="18"/>
  <c r="AE42" i="18"/>
  <c r="AE49" i="18" s="1"/>
  <c r="AC129" i="18"/>
  <c r="AE104" i="15"/>
  <c r="AD117" i="15"/>
  <c r="AD118" i="15"/>
  <c r="AG14" i="18"/>
  <c r="AH15" i="18"/>
  <c r="AH14" i="18" s="1"/>
  <c r="AH64" i="15"/>
  <c r="AH68" i="15" s="1"/>
  <c r="AG68" i="15"/>
  <c r="AE44" i="8"/>
  <c r="AG21" i="15"/>
  <c r="AF25" i="15"/>
  <c r="AP61" i="22"/>
  <c r="AG116" i="18"/>
  <c r="AF128" i="18"/>
  <c r="AD73" i="15"/>
  <c r="AD65" i="15"/>
  <c r="AE66" i="18"/>
  <c r="AE73" i="18" s="1"/>
  <c r="AF62" i="18"/>
  <c r="AE86" i="18"/>
  <c r="AE91" i="18" s="1"/>
  <c r="AD125" i="18"/>
  <c r="AE109" i="18"/>
  <c r="AF67" i="18"/>
  <c r="AF74" i="18" s="1"/>
  <c r="AG63" i="18"/>
  <c r="AD48" i="15"/>
  <c r="AD40" i="15"/>
  <c r="AC131" i="18"/>
  <c r="AH33" i="15"/>
  <c r="AH32" i="15" s="1"/>
  <c r="AG32" i="15"/>
  <c r="AD81" i="15"/>
  <c r="AD88" i="15"/>
  <c r="AD87" i="15" s="1"/>
  <c r="AD90" i="18"/>
  <c r="AD89" i="18" s="1"/>
  <c r="AD94" i="18" s="1"/>
  <c r="AD84" i="18"/>
  <c r="AG20" i="15"/>
  <c r="AF24" i="15"/>
  <c r="AF19" i="15"/>
  <c r="AF40" i="18"/>
  <c r="AF35" i="18"/>
  <c r="AG36" i="18"/>
  <c r="AC130" i="18"/>
  <c r="AE96" i="15"/>
  <c r="AE103" i="15"/>
  <c r="AE112" i="15"/>
  <c r="AE119" i="15" s="1"/>
  <c r="AE101" i="15"/>
  <c r="AE102" i="15"/>
  <c r="AF95" i="15"/>
  <c r="AE108" i="18"/>
  <c r="AE107" i="18"/>
  <c r="AE117" i="18"/>
  <c r="AE106" i="18"/>
  <c r="AF100" i="18"/>
  <c r="AB23" i="36" s="1"/>
  <c r="AB62" i="36" s="1"/>
  <c r="AE101" i="18"/>
  <c r="AF37" i="15"/>
  <c r="AE41" i="15"/>
  <c r="AE36" i="15"/>
  <c r="AF86" i="15"/>
  <c r="AG63" i="15"/>
  <c r="AH62" i="15"/>
  <c r="AG85" i="15"/>
  <c r="AE65" i="18"/>
  <c r="AF61" i="18"/>
  <c r="AE60" i="18"/>
  <c r="AE85" i="18"/>
  <c r="AB132" i="18"/>
  <c r="AF38" i="15"/>
  <c r="AE42" i="15"/>
  <c r="AE49" i="15" s="1"/>
  <c r="AB131" i="18"/>
  <c r="AF39" i="15"/>
  <c r="AE43" i="15"/>
  <c r="AE50" i="15" s="1"/>
  <c r="AF58" i="15"/>
  <c r="AE57" i="15"/>
  <c r="AE82" i="15"/>
  <c r="AE66" i="15"/>
  <c r="AD64" i="18"/>
  <c r="AD72" i="18"/>
  <c r="AH16" i="15"/>
  <c r="AH15" i="15" s="1"/>
  <c r="AG15" i="15"/>
  <c r="AF59" i="15"/>
  <c r="AF67" i="15" s="1"/>
  <c r="AF74" i="15" s="1"/>
  <c r="AE83" i="15"/>
  <c r="AE89" i="15" s="1"/>
  <c r="AD124" i="18"/>
  <c r="AD123" i="18"/>
  <c r="AD122" i="18"/>
  <c r="AH80" i="18"/>
  <c r="AC121" i="18"/>
  <c r="AC126" i="18" s="1"/>
  <c r="Y5" i="36" s="1"/>
  <c r="Y7" i="36" s="1"/>
  <c r="AW40" i="22"/>
  <c r="AF41" i="18"/>
  <c r="AF48" i="18" s="1"/>
  <c r="AG37" i="18"/>
  <c r="AE23" i="18"/>
  <c r="AE22" i="18" s="1"/>
  <c r="AE18" i="18"/>
  <c r="AF19" i="18"/>
  <c r="AG22" i="15"/>
  <c r="AF26" i="15"/>
  <c r="AF75" i="15"/>
  <c r="AE47" i="8"/>
  <c r="AG37" i="12"/>
  <c r="AH31" i="12"/>
  <c r="AH30" i="12" s="1"/>
  <c r="AD240" i="43" l="1"/>
  <c r="AE171" i="43"/>
  <c r="AE170" i="43" s="1"/>
  <c r="AE201" i="43"/>
  <c r="AE239" i="43" s="1"/>
  <c r="AG38" i="12"/>
  <c r="AD207" i="43"/>
  <c r="AD206" i="43" s="1"/>
  <c r="AD247" i="43"/>
  <c r="AD224" i="43"/>
  <c r="AD222" i="43" s="1"/>
  <c r="AD230" i="43" s="1"/>
  <c r="AD171" i="43"/>
  <c r="AD170" i="43" s="1"/>
  <c r="AD191" i="43" s="1"/>
  <c r="AD201" i="43"/>
  <c r="AA423" i="43"/>
  <c r="AA421" i="43" s="1"/>
  <c r="AA420" i="43" s="1"/>
  <c r="AA392" i="43"/>
  <c r="AA390" i="43" s="1"/>
  <c r="AA389" i="43" s="1"/>
  <c r="AA469" i="43"/>
  <c r="AA485" i="43" s="1"/>
  <c r="AA302" i="43"/>
  <c r="AC245" i="43"/>
  <c r="AC244" i="43" s="1"/>
  <c r="AC270" i="43"/>
  <c r="AA297" i="43"/>
  <c r="AA286" i="43"/>
  <c r="AB305" i="43"/>
  <c r="AB268" i="43"/>
  <c r="AB267" i="43" s="1"/>
  <c r="AF185" i="43"/>
  <c r="AF176" i="43"/>
  <c r="AF184" i="43"/>
  <c r="AE226" i="43"/>
  <c r="AE202" i="43"/>
  <c r="AC239" i="43"/>
  <c r="AC197" i="43"/>
  <c r="AC196" i="43" s="1"/>
  <c r="AC216" i="43" s="1"/>
  <c r="AE229" i="43"/>
  <c r="AE227" i="43" s="1"/>
  <c r="AE248" i="43" s="1"/>
  <c r="AE210" i="43"/>
  <c r="Z294" i="43"/>
  <c r="Z321" i="43" s="1"/>
  <c r="Z413" i="43"/>
  <c r="Z411" i="43" s="1"/>
  <c r="Z410" i="43" s="1"/>
  <c r="Z440" i="43" s="1"/>
  <c r="Z385" i="43"/>
  <c r="Z383" i="43" s="1"/>
  <c r="Z382" i="43" s="1"/>
  <c r="Z404" i="43" s="1"/>
  <c r="AB263" i="43"/>
  <c r="AB237" i="43"/>
  <c r="AB236" i="43" s="1"/>
  <c r="AB254" i="43" s="1"/>
  <c r="AE182" i="43"/>
  <c r="AE181" i="43" s="1"/>
  <c r="AE209" i="43"/>
  <c r="AE222" i="43"/>
  <c r="X56" i="36"/>
  <c r="Y18" i="36"/>
  <c r="Y57" i="36" s="1"/>
  <c r="AG225" i="43"/>
  <c r="AH151" i="43"/>
  <c r="AH150" i="43" s="1"/>
  <c r="AH160" i="43"/>
  <c r="AH159" i="43"/>
  <c r="AG223" i="43"/>
  <c r="AG146" i="43"/>
  <c r="AG145" i="43" s="1"/>
  <c r="AG157" i="43"/>
  <c r="AG156" i="43" s="1"/>
  <c r="AG228" i="43"/>
  <c r="AF166" i="43"/>
  <c r="M442" i="43"/>
  <c r="AI35" i="12"/>
  <c r="AI39" i="12" s="1"/>
  <c r="AI36" i="12"/>
  <c r="AE39" i="18"/>
  <c r="AD116" i="15"/>
  <c r="AD121" i="15" s="1"/>
  <c r="AE47" i="18"/>
  <c r="AF42" i="18"/>
  <c r="AF49" i="18" s="1"/>
  <c r="AG38" i="18"/>
  <c r="AC132" i="18"/>
  <c r="AH22" i="15"/>
  <c r="AH26" i="15" s="1"/>
  <c r="AG26" i="15"/>
  <c r="AD121" i="18"/>
  <c r="AD126" i="18" s="1"/>
  <c r="Z5" i="36" s="1"/>
  <c r="Z7" i="36" s="1"/>
  <c r="AF23" i="18"/>
  <c r="AF22" i="18" s="1"/>
  <c r="AG19" i="18"/>
  <c r="AF18" i="18"/>
  <c r="AH37" i="18"/>
  <c r="AH41" i="18" s="1"/>
  <c r="AH48" i="18" s="1"/>
  <c r="AG41" i="18"/>
  <c r="AG48" i="18" s="1"/>
  <c r="AF65" i="18"/>
  <c r="AG61" i="18"/>
  <c r="AF60" i="18"/>
  <c r="AF85" i="18"/>
  <c r="AF104" i="15"/>
  <c r="AE73" i="15"/>
  <c r="AE65" i="15"/>
  <c r="AG38" i="15"/>
  <c r="AF42" i="15"/>
  <c r="AF49" i="15" s="1"/>
  <c r="AE105" i="18"/>
  <c r="AE110" i="18" s="1"/>
  <c r="AH36" i="18"/>
  <c r="AG40" i="18"/>
  <c r="AG35" i="18"/>
  <c r="AF23" i="15"/>
  <c r="AG128" i="18"/>
  <c r="AH116" i="18"/>
  <c r="AH128" i="18" s="1"/>
  <c r="AD129" i="18"/>
  <c r="AE64" i="18"/>
  <c r="AE72" i="18"/>
  <c r="AF103" i="15"/>
  <c r="AF102" i="15"/>
  <c r="AF101" i="15"/>
  <c r="AG95" i="15"/>
  <c r="AF96" i="15"/>
  <c r="AF112" i="15"/>
  <c r="AF119" i="15" s="1"/>
  <c r="AE81" i="15"/>
  <c r="AE88" i="15"/>
  <c r="AE87" i="15" s="1"/>
  <c r="AE123" i="18"/>
  <c r="AE122" i="18"/>
  <c r="AE124" i="18"/>
  <c r="AE100" i="15"/>
  <c r="AE105" i="15" s="1"/>
  <c r="AH20" i="15"/>
  <c r="AG24" i="15"/>
  <c r="AG19" i="15"/>
  <c r="AE125" i="18"/>
  <c r="AF109" i="18"/>
  <c r="AG75" i="15"/>
  <c r="AG86" i="15"/>
  <c r="AH63" i="15"/>
  <c r="AH21" i="15"/>
  <c r="AH25" i="15" s="1"/>
  <c r="AG25" i="15"/>
  <c r="AG61" i="15"/>
  <c r="AE118" i="15"/>
  <c r="AE117" i="15"/>
  <c r="AF39" i="18"/>
  <c r="AF47" i="18"/>
  <c r="AD130" i="18"/>
  <c r="AF84" i="15"/>
  <c r="AH75" i="15"/>
  <c r="AD131" i="18"/>
  <c r="AF107" i="18"/>
  <c r="AF117" i="18"/>
  <c r="AF106" i="18"/>
  <c r="AG100" i="18"/>
  <c r="AC23" i="36" s="1"/>
  <c r="AC62" i="36" s="1"/>
  <c r="AF108" i="18"/>
  <c r="AF101" i="18"/>
  <c r="AG59" i="15"/>
  <c r="AG67" i="15" s="1"/>
  <c r="AF83" i="15"/>
  <c r="AF89" i="15" s="1"/>
  <c r="AG58" i="15"/>
  <c r="AF57" i="15"/>
  <c r="AF82" i="15"/>
  <c r="AF66" i="15"/>
  <c r="AE48" i="15"/>
  <c r="AE40" i="15"/>
  <c r="AG67" i="18"/>
  <c r="AG74" i="18" s="1"/>
  <c r="AH63" i="18"/>
  <c r="AH67" i="18" s="1"/>
  <c r="AH74" i="18" s="1"/>
  <c r="AG62" i="18"/>
  <c r="AF66" i="18"/>
  <c r="AF73" i="18" s="1"/>
  <c r="AF86" i="18"/>
  <c r="AF91" i="18" s="1"/>
  <c r="AG39" i="15"/>
  <c r="AF43" i="15"/>
  <c r="AF50" i="15" s="1"/>
  <c r="AE90" i="18"/>
  <c r="AE89" i="18" s="1"/>
  <c r="AE94" i="18" s="1"/>
  <c r="AE84" i="18"/>
  <c r="AH61" i="15"/>
  <c r="AH85" i="15"/>
  <c r="AG37" i="15"/>
  <c r="AF41" i="15"/>
  <c r="AF36" i="15"/>
  <c r="AH37" i="12"/>
  <c r="AI31" i="12"/>
  <c r="AI30" i="12" s="1"/>
  <c r="AE230" i="43" l="1"/>
  <c r="AE191" i="43"/>
  <c r="AE240" i="43"/>
  <c r="AE237" i="43" s="1"/>
  <c r="AE236" i="43" s="1"/>
  <c r="AE197" i="43"/>
  <c r="AE196" i="43" s="1"/>
  <c r="AH38" i="12"/>
  <c r="AC263" i="43"/>
  <c r="AC237" i="43"/>
  <c r="AC236" i="43" s="1"/>
  <c r="AC254" i="43" s="1"/>
  <c r="AB423" i="43"/>
  <c r="AB421" i="43" s="1"/>
  <c r="AB420" i="43" s="1"/>
  <c r="AB392" i="43"/>
  <c r="AB390" i="43" s="1"/>
  <c r="AB389" i="43" s="1"/>
  <c r="AB302" i="43"/>
  <c r="AB469" i="43"/>
  <c r="AB485" i="43" s="1"/>
  <c r="AD239" i="43"/>
  <c r="AD197" i="43"/>
  <c r="AD196" i="43" s="1"/>
  <c r="AD216" i="43" s="1"/>
  <c r="AA413" i="43"/>
  <c r="AA411" i="43" s="1"/>
  <c r="AA410" i="43" s="1"/>
  <c r="AA440" i="43" s="1"/>
  <c r="AA385" i="43"/>
  <c r="AA383" i="43" s="1"/>
  <c r="AA382" i="43" s="1"/>
  <c r="AA404" i="43" s="1"/>
  <c r="AA294" i="43"/>
  <c r="AA321" i="43" s="1"/>
  <c r="AC305" i="43"/>
  <c r="AC268" i="43"/>
  <c r="AC267" i="43" s="1"/>
  <c r="AE247" i="43"/>
  <c r="AE207" i="43"/>
  <c r="AE206" i="43" s="1"/>
  <c r="AF182" i="43"/>
  <c r="AF181" i="43" s="1"/>
  <c r="AF209" i="43"/>
  <c r="AF226" i="43"/>
  <c r="AF202" i="43"/>
  <c r="AF175" i="43"/>
  <c r="AD270" i="43"/>
  <c r="AD245" i="43"/>
  <c r="AD244" i="43" s="1"/>
  <c r="AF229" i="43"/>
  <c r="AF227" i="43" s="1"/>
  <c r="AF248" i="43" s="1"/>
  <c r="AF210" i="43"/>
  <c r="AI38" i="12"/>
  <c r="AI176" i="43" s="1"/>
  <c r="AI226" i="43" s="1"/>
  <c r="AB297" i="43"/>
  <c r="AB286" i="43"/>
  <c r="AG176" i="43"/>
  <c r="AG175" i="43" s="1"/>
  <c r="AG184" i="43"/>
  <c r="AG185" i="43"/>
  <c r="Y56" i="36"/>
  <c r="Z18" i="36"/>
  <c r="Z57" i="36" s="1"/>
  <c r="AH223" i="43"/>
  <c r="AH146" i="43"/>
  <c r="AH145" i="43" s="1"/>
  <c r="AE263" i="43"/>
  <c r="AG166" i="43"/>
  <c r="AH157" i="43"/>
  <c r="AH156" i="43" s="1"/>
  <c r="AH228" i="43"/>
  <c r="AH225" i="43"/>
  <c r="AI151" i="43"/>
  <c r="AI160" i="43"/>
  <c r="AI159" i="43"/>
  <c r="N442" i="43"/>
  <c r="AI37" i="12"/>
  <c r="AF105" i="18"/>
  <c r="AF110" i="18" s="1"/>
  <c r="AF100" i="15"/>
  <c r="AF105" i="15" s="1"/>
  <c r="AG42" i="18"/>
  <c r="AG49" i="18" s="1"/>
  <c r="AH38" i="18"/>
  <c r="AH42" i="18" s="1"/>
  <c r="AH49" i="18" s="1"/>
  <c r="AE129" i="18"/>
  <c r="AG86" i="18"/>
  <c r="AG91" i="18" s="1"/>
  <c r="AH62" i="18"/>
  <c r="AG66" i="18"/>
  <c r="AG73" i="18" s="1"/>
  <c r="AE116" i="15"/>
  <c r="AE121" i="15" s="1"/>
  <c r="AE130" i="18"/>
  <c r="AH24" i="15"/>
  <c r="AH23" i="15" s="1"/>
  <c r="AH19" i="15"/>
  <c r="AH40" i="18"/>
  <c r="AH35" i="18"/>
  <c r="AH39" i="15"/>
  <c r="AH43" i="15" s="1"/>
  <c r="AH50" i="15" s="1"/>
  <c r="AG43" i="15"/>
  <c r="AG50" i="15" s="1"/>
  <c r="AG39" i="18"/>
  <c r="AD132" i="18"/>
  <c r="AF73" i="15"/>
  <c r="AF65" i="15"/>
  <c r="AF124" i="18"/>
  <c r="AF122" i="18"/>
  <c r="AF123" i="18"/>
  <c r="AH38" i="15"/>
  <c r="AH42" i="15" s="1"/>
  <c r="AH49" i="15" s="1"/>
  <c r="AG42" i="15"/>
  <c r="AG49" i="15" s="1"/>
  <c r="AF81" i="15"/>
  <c r="AF88" i="15"/>
  <c r="AF87" i="15" s="1"/>
  <c r="AH59" i="15"/>
  <c r="AH83" i="15" s="1"/>
  <c r="AG83" i="15"/>
  <c r="AG89" i="15" s="1"/>
  <c r="AG117" i="18"/>
  <c r="AG106" i="18"/>
  <c r="AH100" i="18"/>
  <c r="AD23" i="36" s="1"/>
  <c r="AD62" i="36" s="1"/>
  <c r="AG108" i="18"/>
  <c r="AG101" i="18"/>
  <c r="AG107" i="18"/>
  <c r="AF40" i="15"/>
  <c r="AF48" i="15"/>
  <c r="AF125" i="18"/>
  <c r="AG109" i="18"/>
  <c r="AG23" i="15"/>
  <c r="AG84" i="15"/>
  <c r="AF72" i="18"/>
  <c r="AF64" i="18"/>
  <c r="AH37" i="15"/>
  <c r="AG41" i="15"/>
  <c r="AG36" i="15"/>
  <c r="AH58" i="15"/>
  <c r="AG57" i="15"/>
  <c r="AG82" i="15"/>
  <c r="AG66" i="15"/>
  <c r="AE121" i="18"/>
  <c r="AE126" i="18" s="1"/>
  <c r="AA5" i="36" s="1"/>
  <c r="AA7" i="36" s="1"/>
  <c r="AF118" i="15"/>
  <c r="AF117" i="15"/>
  <c r="AG104" i="15"/>
  <c r="AF90" i="18"/>
  <c r="AF89" i="18" s="1"/>
  <c r="AF94" i="18" s="1"/>
  <c r="AF84" i="18"/>
  <c r="AG74" i="15"/>
  <c r="AH86" i="15"/>
  <c r="AH67" i="15"/>
  <c r="AH74" i="15" s="1"/>
  <c r="AG102" i="15"/>
  <c r="AG112" i="15"/>
  <c r="AG119" i="15" s="1"/>
  <c r="AG101" i="15"/>
  <c r="AH95" i="15"/>
  <c r="AG96" i="15"/>
  <c r="AG103" i="15"/>
  <c r="AG85" i="18"/>
  <c r="AH61" i="18"/>
  <c r="AG60" i="18"/>
  <c r="AG65" i="18"/>
  <c r="AG23" i="18"/>
  <c r="AG22" i="18" s="1"/>
  <c r="AH19" i="18"/>
  <c r="AG18" i="18"/>
  <c r="AI185" i="43" l="1"/>
  <c r="AI229" i="43" s="1"/>
  <c r="AF240" i="43"/>
  <c r="AG201" i="43"/>
  <c r="AG224" i="43"/>
  <c r="AG222" i="43" s="1"/>
  <c r="AG171" i="43"/>
  <c r="AG170" i="43" s="1"/>
  <c r="AE270" i="43"/>
  <c r="AE245" i="43"/>
  <c r="AE244" i="43" s="1"/>
  <c r="AE254" i="43" s="1"/>
  <c r="AG226" i="43"/>
  <c r="AG202" i="43"/>
  <c r="AD305" i="43"/>
  <c r="AD268" i="43"/>
  <c r="AD267" i="43" s="1"/>
  <c r="AF224" i="43"/>
  <c r="AF222" i="43" s="1"/>
  <c r="AF230" i="43" s="1"/>
  <c r="AF171" i="43"/>
  <c r="AF170" i="43" s="1"/>
  <c r="AF191" i="43" s="1"/>
  <c r="AF201" i="43"/>
  <c r="AC392" i="43"/>
  <c r="AC390" i="43" s="1"/>
  <c r="AC389" i="43" s="1"/>
  <c r="AC469" i="43"/>
  <c r="AC485" i="43" s="1"/>
  <c r="AC302" i="43"/>
  <c r="AC423" i="43"/>
  <c r="AC421" i="43" s="1"/>
  <c r="AC420" i="43" s="1"/>
  <c r="AB413" i="43"/>
  <c r="AB411" i="43" s="1"/>
  <c r="AB410" i="43" s="1"/>
  <c r="AB440" i="43" s="1"/>
  <c r="AB385" i="43"/>
  <c r="AB383" i="43" s="1"/>
  <c r="AB382" i="43" s="1"/>
  <c r="AB404" i="43" s="1"/>
  <c r="AB294" i="43"/>
  <c r="AB321" i="43" s="1"/>
  <c r="AF247" i="43"/>
  <c r="AF207" i="43"/>
  <c r="AF206" i="43" s="1"/>
  <c r="AC297" i="43"/>
  <c r="AC286" i="43"/>
  <c r="AI184" i="43"/>
  <c r="AI182" i="43" s="1"/>
  <c r="AI181" i="43" s="1"/>
  <c r="AG229" i="43"/>
  <c r="AG227" i="43" s="1"/>
  <c r="AG248" i="43" s="1"/>
  <c r="AG210" i="43"/>
  <c r="AH176" i="43"/>
  <c r="AH184" i="43"/>
  <c r="AH185" i="43"/>
  <c r="AG182" i="43"/>
  <c r="AG181" i="43" s="1"/>
  <c r="AG209" i="43"/>
  <c r="AD263" i="43"/>
  <c r="AD237" i="43"/>
  <c r="AD236" i="43" s="1"/>
  <c r="AD254" i="43" s="1"/>
  <c r="AE216" i="43"/>
  <c r="AI175" i="43"/>
  <c r="AI171" i="43" s="1"/>
  <c r="AI170" i="43" s="1"/>
  <c r="Z56" i="36"/>
  <c r="AA18" i="36"/>
  <c r="AA57" i="36" s="1"/>
  <c r="AI225" i="43"/>
  <c r="AI202" i="43"/>
  <c r="AE297" i="43"/>
  <c r="AI157" i="43"/>
  <c r="AI156" i="43" s="1"/>
  <c r="AI228" i="43"/>
  <c r="AI227" i="43" s="1"/>
  <c r="AI248" i="43" s="1"/>
  <c r="AI210" i="43"/>
  <c r="AH166" i="43"/>
  <c r="AI150" i="43"/>
  <c r="O442" i="43"/>
  <c r="AH89" i="15"/>
  <c r="AF116" i="15"/>
  <c r="AF121" i="15" s="1"/>
  <c r="AG105" i="18"/>
  <c r="AG110" i="18" s="1"/>
  <c r="AG47" i="18"/>
  <c r="AE132" i="18"/>
  <c r="AG72" i="18"/>
  <c r="AG64" i="18"/>
  <c r="AH112" i="15"/>
  <c r="AH119" i="15" s="1"/>
  <c r="AH101" i="15"/>
  <c r="AH96" i="15"/>
  <c r="AH102" i="15"/>
  <c r="AH103" i="15"/>
  <c r="AG100" i="15"/>
  <c r="AG105" i="15" s="1"/>
  <c r="AH101" i="18"/>
  <c r="AH117" i="18"/>
  <c r="AH108" i="18"/>
  <c r="AH107" i="18"/>
  <c r="AH106" i="18"/>
  <c r="AH39" i="18"/>
  <c r="AH85" i="18"/>
  <c r="AH60" i="18"/>
  <c r="AH65" i="18"/>
  <c r="AG117" i="15"/>
  <c r="AG116" i="15" s="1"/>
  <c r="AG121" i="15" s="1"/>
  <c r="AG118" i="15"/>
  <c r="AG65" i="15"/>
  <c r="AG73" i="15"/>
  <c r="AG125" i="18"/>
  <c r="AH109" i="18"/>
  <c r="AG90" i="18"/>
  <c r="AG89" i="18" s="1"/>
  <c r="AG94" i="18" s="1"/>
  <c r="AG84" i="18"/>
  <c r="AF131" i="18"/>
  <c r="AG81" i="15"/>
  <c r="AG88" i="15"/>
  <c r="AG87" i="15" s="1"/>
  <c r="AG40" i="15"/>
  <c r="AG48" i="15"/>
  <c r="AF130" i="18"/>
  <c r="AG124" i="18"/>
  <c r="AG123" i="18"/>
  <c r="AG122" i="18"/>
  <c r="AH23" i="18"/>
  <c r="AH22" i="18" s="1"/>
  <c r="AH18" i="18"/>
  <c r="AH104" i="15"/>
  <c r="AH41" i="15"/>
  <c r="AH36" i="15"/>
  <c r="AH86" i="18"/>
  <c r="AH91" i="18" s="1"/>
  <c r="AH66" i="18"/>
  <c r="AH73" i="18" s="1"/>
  <c r="AH84" i="15"/>
  <c r="AF129" i="18"/>
  <c r="AH57" i="15"/>
  <c r="AH82" i="15"/>
  <c r="AH66" i="15"/>
  <c r="AF121" i="18"/>
  <c r="AF126" i="18" s="1"/>
  <c r="AB5" i="36" s="1"/>
  <c r="AB7" i="36" s="1"/>
  <c r="AE131" i="18"/>
  <c r="AI224" i="43" l="1"/>
  <c r="AG240" i="43"/>
  <c r="AI240" i="43"/>
  <c r="AI191" i="43"/>
  <c r="AG191" i="43"/>
  <c r="AI209" i="43"/>
  <c r="AI207" i="43" s="1"/>
  <c r="AI206" i="43" s="1"/>
  <c r="AD469" i="43"/>
  <c r="AD485" i="43" s="1"/>
  <c r="AD423" i="43"/>
  <c r="AD421" i="43" s="1"/>
  <c r="AD420" i="43" s="1"/>
  <c r="AD392" i="43"/>
  <c r="AD390" i="43" s="1"/>
  <c r="AD389" i="43" s="1"/>
  <c r="AD302" i="43"/>
  <c r="AH229" i="43"/>
  <c r="AH227" i="43" s="1"/>
  <c r="AH248" i="43" s="1"/>
  <c r="AH210" i="43"/>
  <c r="AC385" i="43"/>
  <c r="AC383" i="43" s="1"/>
  <c r="AC382" i="43" s="1"/>
  <c r="AC404" i="43" s="1"/>
  <c r="AC294" i="43"/>
  <c r="AC321" i="43" s="1"/>
  <c r="AC413" i="43"/>
  <c r="AC411" i="43" s="1"/>
  <c r="AC410" i="43" s="1"/>
  <c r="AC440" i="43" s="1"/>
  <c r="AH182" i="43"/>
  <c r="AH181" i="43" s="1"/>
  <c r="AH209" i="43"/>
  <c r="AH226" i="43"/>
  <c r="AH202" i="43"/>
  <c r="AH175" i="43"/>
  <c r="AF270" i="43"/>
  <c r="AF245" i="43"/>
  <c r="AF244" i="43" s="1"/>
  <c r="AF239" i="43"/>
  <c r="AF197" i="43"/>
  <c r="AF196" i="43" s="1"/>
  <c r="AF216" i="43" s="1"/>
  <c r="AE305" i="43"/>
  <c r="AE268" i="43"/>
  <c r="AE267" i="43" s="1"/>
  <c r="AE286" i="43" s="1"/>
  <c r="AD297" i="43"/>
  <c r="AD286" i="43"/>
  <c r="AG230" i="43"/>
  <c r="AG207" i="43"/>
  <c r="AG206" i="43" s="1"/>
  <c r="AG247" i="43"/>
  <c r="AG197" i="43"/>
  <c r="AG196" i="43" s="1"/>
  <c r="AG239" i="43"/>
  <c r="AB18" i="36"/>
  <c r="AB57" i="36" s="1"/>
  <c r="AA56" i="36"/>
  <c r="AE413" i="43"/>
  <c r="AE411" i="43" s="1"/>
  <c r="AE410" i="43" s="1"/>
  <c r="AE385" i="43"/>
  <c r="AE383" i="43" s="1"/>
  <c r="AE382" i="43" s="1"/>
  <c r="AI247" i="43"/>
  <c r="AI201" i="43"/>
  <c r="AI223" i="43"/>
  <c r="AI222" i="43" s="1"/>
  <c r="AI230" i="43" s="1"/>
  <c r="AI146" i="43"/>
  <c r="AI145" i="43" s="1"/>
  <c r="AI166" i="43" s="1"/>
  <c r="P442" i="43"/>
  <c r="AF132" i="18"/>
  <c r="AG121" i="18"/>
  <c r="AG126" i="18" s="1"/>
  <c r="AC5" i="36" s="1"/>
  <c r="AC7" i="36" s="1"/>
  <c r="AH90" i="18"/>
  <c r="AH89" i="18" s="1"/>
  <c r="AH94" i="18" s="1"/>
  <c r="AH84" i="18"/>
  <c r="AH125" i="18"/>
  <c r="AH65" i="15"/>
  <c r="AH73" i="15"/>
  <c r="AH105" i="18"/>
  <c r="AH110" i="18" s="1"/>
  <c r="AG130" i="18"/>
  <c r="AH47" i="18"/>
  <c r="AG131" i="18"/>
  <c r="AH123" i="18"/>
  <c r="AH122" i="18"/>
  <c r="AH124" i="18"/>
  <c r="AG129" i="18"/>
  <c r="AH100" i="15"/>
  <c r="AH105" i="15" s="1"/>
  <c r="AH81" i="15"/>
  <c r="AH88" i="15"/>
  <c r="AH87" i="15" s="1"/>
  <c r="AH40" i="15"/>
  <c r="AH48" i="15"/>
  <c r="AH72" i="18"/>
  <c r="AH64" i="18"/>
  <c r="AH118" i="15"/>
  <c r="AH117" i="15"/>
  <c r="AG216" i="43" l="1"/>
  <c r="AF305" i="43"/>
  <c r="AF268" i="43"/>
  <c r="AF267" i="43" s="1"/>
  <c r="AH224" i="43"/>
  <c r="AH222" i="43" s="1"/>
  <c r="AH230" i="43" s="1"/>
  <c r="AH171" i="43"/>
  <c r="AH170" i="43" s="1"/>
  <c r="AH191" i="43" s="1"/>
  <c r="AH201" i="43"/>
  <c r="AD413" i="43"/>
  <c r="AD411" i="43" s="1"/>
  <c r="AD410" i="43" s="1"/>
  <c r="AD440" i="43" s="1"/>
  <c r="AD385" i="43"/>
  <c r="AD383" i="43" s="1"/>
  <c r="AD382" i="43" s="1"/>
  <c r="AD404" i="43" s="1"/>
  <c r="AD294" i="43"/>
  <c r="AD321" i="43" s="1"/>
  <c r="AH240" i="43"/>
  <c r="AG237" i="43"/>
  <c r="AG236" i="43" s="1"/>
  <c r="AG263" i="43"/>
  <c r="AE423" i="43"/>
  <c r="AE421" i="43" s="1"/>
  <c r="AE420" i="43" s="1"/>
  <c r="AE440" i="43" s="1"/>
  <c r="AE469" i="43"/>
  <c r="AE485" i="43" s="1"/>
  <c r="AE392" i="43"/>
  <c r="AE390" i="43" s="1"/>
  <c r="AE389" i="43" s="1"/>
  <c r="AE404" i="43" s="1"/>
  <c r="AE302" i="43"/>
  <c r="AH247" i="43"/>
  <c r="AH207" i="43"/>
  <c r="AH206" i="43" s="1"/>
  <c r="AG270" i="43"/>
  <c r="AG245" i="43"/>
  <c r="AG244" i="43" s="1"/>
  <c r="AF263" i="43"/>
  <c r="AF237" i="43"/>
  <c r="AF236" i="43" s="1"/>
  <c r="AF254" i="43" s="1"/>
  <c r="AB56" i="36"/>
  <c r="AC18" i="36"/>
  <c r="AC57" i="36" s="1"/>
  <c r="AE294" i="43"/>
  <c r="AI270" i="43"/>
  <c r="AI245" i="43"/>
  <c r="AI244" i="43" s="1"/>
  <c r="AI239" i="43"/>
  <c r="AI197" i="43"/>
  <c r="AI196" i="43" s="1"/>
  <c r="AI216" i="43" s="1"/>
  <c r="Q442" i="43"/>
  <c r="AH129" i="18"/>
  <c r="AG132" i="18"/>
  <c r="AH116" i="15"/>
  <c r="AH121" i="15" s="1"/>
  <c r="AH130" i="18"/>
  <c r="AH121" i="18"/>
  <c r="AH126" i="18" s="1"/>
  <c r="AD5" i="36" s="1"/>
  <c r="AD7" i="36" s="1"/>
  <c r="AE321" i="43" l="1"/>
  <c r="AG254" i="43"/>
  <c r="AF297" i="43"/>
  <c r="AF286" i="43"/>
  <c r="AG297" i="43"/>
  <c r="AH239" i="43"/>
  <c r="AH197" i="43"/>
  <c r="AH196" i="43" s="1"/>
  <c r="AH216" i="43" s="1"/>
  <c r="AG305" i="43"/>
  <c r="AG268" i="43"/>
  <c r="AG267" i="43" s="1"/>
  <c r="AH270" i="43"/>
  <c r="AH245" i="43"/>
  <c r="AH244" i="43" s="1"/>
  <c r="AF392" i="43"/>
  <c r="AF390" i="43" s="1"/>
  <c r="AF389" i="43" s="1"/>
  <c r="AF423" i="43"/>
  <c r="AF421" i="43" s="1"/>
  <c r="AF420" i="43" s="1"/>
  <c r="AF469" i="43"/>
  <c r="AF485" i="43" s="1"/>
  <c r="AF302" i="43"/>
  <c r="AC56" i="36"/>
  <c r="AD18" i="36"/>
  <c r="AD57" i="36" s="1"/>
  <c r="AI263" i="43"/>
  <c r="AI237" i="43"/>
  <c r="AI236" i="43" s="1"/>
  <c r="AI254" i="43" s="1"/>
  <c r="AI305" i="43"/>
  <c r="AI268" i="43"/>
  <c r="AI267" i="43" s="1"/>
  <c r="R442" i="43"/>
  <c r="AH131" i="18"/>
  <c r="AH132" i="18"/>
  <c r="AG469" i="43" l="1"/>
  <c r="AG485" i="43" s="1"/>
  <c r="AG423" i="43"/>
  <c r="AG421" i="43" s="1"/>
  <c r="AG420" i="43" s="1"/>
  <c r="AG392" i="43"/>
  <c r="AG390" i="43" s="1"/>
  <c r="AG389" i="43" s="1"/>
  <c r="AG302" i="43"/>
  <c r="AH263" i="43"/>
  <c r="AH237" i="43"/>
  <c r="AH236" i="43" s="1"/>
  <c r="AH254" i="43" s="1"/>
  <c r="AG385" i="43"/>
  <c r="AG383" i="43" s="1"/>
  <c r="AG382" i="43" s="1"/>
  <c r="AG413" i="43"/>
  <c r="AG411" i="43" s="1"/>
  <c r="AG410" i="43" s="1"/>
  <c r="AG294" i="43"/>
  <c r="AG286" i="43"/>
  <c r="AH305" i="43"/>
  <c r="AH268" i="43"/>
  <c r="AH267" i="43" s="1"/>
  <c r="AF385" i="43"/>
  <c r="AF383" i="43" s="1"/>
  <c r="AF382" i="43" s="1"/>
  <c r="AF404" i="43" s="1"/>
  <c r="AF413" i="43"/>
  <c r="AF411" i="43" s="1"/>
  <c r="AF410" i="43" s="1"/>
  <c r="AF440" i="43" s="1"/>
  <c r="AF294" i="43"/>
  <c r="AF321" i="43" s="1"/>
  <c r="AD56" i="36"/>
  <c r="AI392" i="43"/>
  <c r="AI390" i="43" s="1"/>
  <c r="AI389" i="43" s="1"/>
  <c r="AI469" i="43"/>
  <c r="AJ305" i="43"/>
  <c r="AI423" i="43"/>
  <c r="AI421" i="43" s="1"/>
  <c r="AI420" i="43" s="1"/>
  <c r="AI297" i="43"/>
  <c r="AI286" i="43"/>
  <c r="S442" i="43"/>
  <c r="AG404" i="43" l="1"/>
  <c r="AG321" i="43"/>
  <c r="AG440" i="43"/>
  <c r="AH297" i="43"/>
  <c r="AH286" i="43"/>
  <c r="AH469" i="43"/>
  <c r="AH485" i="43" s="1"/>
  <c r="AH423" i="43"/>
  <c r="AH421" i="43" s="1"/>
  <c r="AH420" i="43" s="1"/>
  <c r="AH392" i="43"/>
  <c r="AH390" i="43" s="1"/>
  <c r="AH389" i="43" s="1"/>
  <c r="AH302" i="43"/>
  <c r="AI302" i="43"/>
  <c r="AK305" i="43"/>
  <c r="AJ303" i="43"/>
  <c r="AJ302" i="43" s="1"/>
  <c r="AJ469" i="43"/>
  <c r="AJ297" i="43"/>
  <c r="AI385" i="43"/>
  <c r="AI383" i="43" s="1"/>
  <c r="AI413" i="43"/>
  <c r="AI411" i="43" s="1"/>
  <c r="AI410" i="43" s="1"/>
  <c r="AI440" i="43" s="1"/>
  <c r="T442" i="43"/>
  <c r="D303" i="43" l="1"/>
  <c r="C303" i="43"/>
  <c r="E334" i="43" s="1"/>
  <c r="AH385" i="43"/>
  <c r="AH383" i="43" s="1"/>
  <c r="AH382" i="43" s="1"/>
  <c r="AH404" i="43" s="1"/>
  <c r="AH413" i="43"/>
  <c r="AH411" i="43" s="1"/>
  <c r="AH410" i="43" s="1"/>
  <c r="AH440" i="43" s="1"/>
  <c r="AH294" i="43"/>
  <c r="AH321" i="43" s="1"/>
  <c r="AL305" i="43"/>
  <c r="AK303" i="43"/>
  <c r="AK302" i="43" s="1"/>
  <c r="AK297" i="43"/>
  <c r="AJ295" i="43"/>
  <c r="AJ294" i="43" s="1"/>
  <c r="AJ321" i="43" s="1"/>
  <c r="D467" i="43"/>
  <c r="C467" i="43"/>
  <c r="D516" i="43" s="1"/>
  <c r="AK469" i="43"/>
  <c r="AJ467" i="43"/>
  <c r="AJ485" i="43" s="1"/>
  <c r="U442" i="43"/>
  <c r="C295" i="43" l="1"/>
  <c r="E333" i="43" s="1"/>
  <c r="D295" i="43"/>
  <c r="AL297" i="43"/>
  <c r="AK295" i="43"/>
  <c r="AK294" i="43" s="1"/>
  <c r="AK321" i="43" s="1"/>
  <c r="AL469" i="43"/>
  <c r="AK467" i="43"/>
  <c r="AK485" i="43" s="1"/>
  <c r="D519" i="43"/>
  <c r="E516" i="43" s="1"/>
  <c r="AM305" i="43"/>
  <c r="AL303" i="43"/>
  <c r="AL302" i="43" s="1"/>
  <c r="V442" i="43"/>
  <c r="AN305" i="43" l="1"/>
  <c r="AM303" i="43"/>
  <c r="AM302" i="43" s="1"/>
  <c r="E517" i="43"/>
  <c r="E518" i="43"/>
  <c r="AM469" i="43"/>
  <c r="AL467" i="43"/>
  <c r="AL485" i="43" s="1"/>
  <c r="AM297" i="43"/>
  <c r="AL295" i="43"/>
  <c r="AL294" i="43" s="1"/>
  <c r="AL321" i="43" s="1"/>
  <c r="W442" i="43"/>
  <c r="E519" i="43" l="1"/>
  <c r="AN469" i="43"/>
  <c r="AM467" i="43"/>
  <c r="AM485" i="43" s="1"/>
  <c r="AN297" i="43"/>
  <c r="AM295" i="43"/>
  <c r="AM294" i="43" s="1"/>
  <c r="AM321" i="43" s="1"/>
  <c r="AO305" i="43"/>
  <c r="AN303" i="43"/>
  <c r="AN302" i="43" s="1"/>
  <c r="X442" i="43"/>
  <c r="AP305" i="43" l="1"/>
  <c r="AO303" i="43"/>
  <c r="AO302" i="43" s="1"/>
  <c r="AO297" i="43"/>
  <c r="AN295" i="43"/>
  <c r="AN294" i="43" s="1"/>
  <c r="AN321" i="43" s="1"/>
  <c r="AO469" i="43"/>
  <c r="AN467" i="43"/>
  <c r="AN485" i="43" s="1"/>
  <c r="Y442" i="43"/>
  <c r="AP469" i="43" l="1"/>
  <c r="AO467" i="43"/>
  <c r="AO485" i="43" s="1"/>
  <c r="AP297" i="43"/>
  <c r="AO295" i="43"/>
  <c r="AO294" i="43" s="1"/>
  <c r="AO321" i="43" s="1"/>
  <c r="AQ305" i="43"/>
  <c r="AP303" i="43"/>
  <c r="AP302" i="43" s="1"/>
  <c r="Z442" i="43"/>
  <c r="AR305" i="43" l="1"/>
  <c r="AQ303" i="43"/>
  <c r="AQ302" i="43" s="1"/>
  <c r="AQ297" i="43"/>
  <c r="AP295" i="43"/>
  <c r="AP294" i="43" s="1"/>
  <c r="AP321" i="43" s="1"/>
  <c r="AQ469" i="43"/>
  <c r="AP467" i="43"/>
  <c r="AP485" i="43" s="1"/>
  <c r="AA442" i="43"/>
  <c r="AR469" i="43" l="1"/>
  <c r="AQ467" i="43"/>
  <c r="AQ485" i="43" s="1"/>
  <c r="AR297" i="43"/>
  <c r="AQ295" i="43"/>
  <c r="AQ294" i="43" s="1"/>
  <c r="AQ321" i="43" s="1"/>
  <c r="AS305" i="43"/>
  <c r="AR303" i="43"/>
  <c r="AR302" i="43" s="1"/>
  <c r="AB442" i="43"/>
  <c r="AT305" i="43" l="1"/>
  <c r="AS303" i="43"/>
  <c r="AS302" i="43" s="1"/>
  <c r="AS297" i="43"/>
  <c r="AR295" i="43"/>
  <c r="AR294" i="43" s="1"/>
  <c r="AR321" i="43" s="1"/>
  <c r="AS469" i="43"/>
  <c r="AR467" i="43"/>
  <c r="AR485" i="43" s="1"/>
  <c r="AC442" i="43"/>
  <c r="AT469" i="43" l="1"/>
  <c r="AS467" i="43"/>
  <c r="AS485" i="43" s="1"/>
  <c r="AT297" i="43"/>
  <c r="AS295" i="43"/>
  <c r="AS294" i="43" s="1"/>
  <c r="AS321" i="43" s="1"/>
  <c r="AU305" i="43"/>
  <c r="AU303" i="43" s="1"/>
  <c r="AU302" i="43" s="1"/>
  <c r="AT303" i="43"/>
  <c r="AT302" i="43" s="1"/>
  <c r="AD442" i="43"/>
  <c r="AU297" i="43" l="1"/>
  <c r="AU295" i="43" s="1"/>
  <c r="AU294" i="43" s="1"/>
  <c r="AU321" i="43" s="1"/>
  <c r="AI301" i="43" s="1"/>
  <c r="AI294" i="43" s="1"/>
  <c r="AT295" i="43"/>
  <c r="AT294" i="43" s="1"/>
  <c r="AT321" i="43" s="1"/>
  <c r="AU469" i="43"/>
  <c r="AU467" i="43" s="1"/>
  <c r="AU485" i="43" s="1"/>
  <c r="AT467" i="43"/>
  <c r="AT485" i="43" s="1"/>
  <c r="AE442" i="43"/>
  <c r="AI388" i="43" l="1"/>
  <c r="AI382" i="43" s="1"/>
  <c r="AI404" i="43" s="1"/>
  <c r="D466" i="43"/>
  <c r="AF442" i="43"/>
  <c r="AI321" i="43" l="1"/>
  <c r="C301" i="43"/>
  <c r="E332" i="43" s="1"/>
  <c r="E335" i="43" s="1"/>
  <c r="E336" i="43" s="1"/>
  <c r="C337" i="43" s="1"/>
  <c r="D301" i="43"/>
  <c r="D331" i="43" s="1"/>
  <c r="AI485" i="43"/>
  <c r="C466" i="43"/>
  <c r="D512" i="43" s="1"/>
  <c r="D513" i="43" s="1"/>
  <c r="D404" i="43"/>
  <c r="AG442" i="43"/>
  <c r="E19" i="23"/>
  <c r="E17" i="23"/>
  <c r="D19" i="23"/>
  <c r="D17" i="23"/>
  <c r="D18" i="23"/>
  <c r="C492" i="43" l="1"/>
  <c r="D497" i="43" s="1"/>
  <c r="C485" i="43"/>
  <c r="C491" i="43" s="1"/>
  <c r="D496" i="43" s="1"/>
  <c r="D498" i="43" s="1"/>
  <c r="C321" i="43"/>
  <c r="D354" i="43" s="1"/>
  <c r="F4" i="43" s="1"/>
  <c r="C8" i="23" s="1"/>
  <c r="D355" i="43"/>
  <c r="C342" i="43"/>
  <c r="C343" i="43" s="1"/>
  <c r="D485" i="43"/>
  <c r="D321" i="43"/>
  <c r="F513" i="43"/>
  <c r="C493" i="43"/>
  <c r="D499" i="43" s="1"/>
  <c r="E508" i="43"/>
  <c r="E509" i="43"/>
  <c r="E510" i="43"/>
  <c r="E507" i="43"/>
  <c r="E511" i="43"/>
  <c r="E512" i="43"/>
  <c r="AH442" i="43"/>
  <c r="AI442" i="43"/>
  <c r="E18" i="23"/>
  <c r="D4" i="44" l="1"/>
  <c r="F6" i="43"/>
  <c r="C17" i="23" s="1"/>
  <c r="E513" i="43"/>
  <c r="C348" i="43"/>
  <c r="D5" i="44"/>
  <c r="D9" i="44" s="1"/>
  <c r="C344" i="43"/>
  <c r="C345" i="43"/>
  <c r="E9" i="23" l="1"/>
  <c r="E8" i="23"/>
  <c r="D10" i="23"/>
  <c r="D9" i="23"/>
  <c r="D8" i="23"/>
  <c r="E10" i="23" l="1"/>
  <c r="M50" i="12" l="1"/>
  <c r="L50" i="12" l="1"/>
  <c r="K50" i="12" l="1"/>
  <c r="C4" i="20" l="1"/>
  <c r="C5" i="20" s="1"/>
  <c r="C6" i="20" l="1"/>
  <c r="C7" i="20"/>
  <c r="F8" i="20"/>
  <c r="G17" i="23" l="1"/>
  <c r="G8" i="23"/>
  <c r="F8" i="23"/>
  <c r="C9" i="23"/>
  <c r="F9" i="23" l="1"/>
  <c r="C10" i="23"/>
  <c r="C18" i="23"/>
  <c r="F18" i="23" s="1"/>
  <c r="F17" i="23"/>
  <c r="G9" i="23"/>
  <c r="G18" i="23" l="1"/>
  <c r="F10" i="23" l="1"/>
  <c r="G10" i="23"/>
  <c r="G19" i="23" l="1"/>
  <c r="F19" i="23"/>
  <c r="B34" i="45" l="1"/>
  <c r="C34" i="45" s="1"/>
  <c r="F21" i="36" s="1"/>
  <c r="R9" i="45"/>
  <c r="R10" i="45"/>
  <c r="R13" i="45"/>
  <c r="R11" i="45"/>
  <c r="R8" i="45"/>
  <c r="R12" i="45"/>
  <c r="R14" i="45"/>
  <c r="K7" i="45"/>
  <c r="K38" i="45" s="1"/>
  <c r="L38" i="45" s="1"/>
  <c r="K12" i="45"/>
  <c r="K13" i="45"/>
  <c r="K11" i="45"/>
  <c r="K10" i="45"/>
  <c r="K8" i="45"/>
  <c r="K9" i="45"/>
  <c r="K14" i="45"/>
  <c r="B26" i="45" l="1"/>
  <c r="C26" i="45" s="1"/>
  <c r="K41" i="45"/>
  <c r="L41" i="45" s="1"/>
  <c r="B27" i="45"/>
  <c r="C27" i="45" s="1"/>
  <c r="K42" i="45"/>
  <c r="L42" i="45" s="1"/>
  <c r="B25" i="45"/>
  <c r="C25" i="45" s="1"/>
  <c r="K40" i="45"/>
  <c r="L40" i="45" s="1"/>
  <c r="B29" i="45"/>
  <c r="C29" i="45" s="1"/>
  <c r="K44" i="45"/>
  <c r="L44" i="45" s="1"/>
  <c r="B30" i="45"/>
  <c r="C30" i="45" s="1"/>
  <c r="K45" i="45"/>
  <c r="L45" i="45" s="1"/>
  <c r="B24" i="45"/>
  <c r="C24" i="45" s="1"/>
  <c r="K39" i="45"/>
  <c r="L39" i="45" s="1"/>
  <c r="B28" i="45"/>
  <c r="C28" i="45" s="1"/>
  <c r="K43" i="45"/>
  <c r="L43" i="45" s="1"/>
  <c r="G21" i="36"/>
  <c r="B39" i="45"/>
  <c r="C39" i="45" s="1"/>
  <c r="R43" i="45"/>
  <c r="S43" i="45" s="1"/>
  <c r="B38" i="45"/>
  <c r="C38" i="45" s="1"/>
  <c r="R42" i="45"/>
  <c r="S42" i="45" s="1"/>
  <c r="B41" i="45"/>
  <c r="C41" i="45" s="1"/>
  <c r="R45" i="45"/>
  <c r="S45" i="45" s="1"/>
  <c r="B40" i="45"/>
  <c r="C40" i="45" s="1"/>
  <c r="R44" i="45"/>
  <c r="S44" i="45" s="1"/>
  <c r="B37" i="45"/>
  <c r="C37" i="45" s="1"/>
  <c r="R41" i="45"/>
  <c r="S41" i="45" s="1"/>
  <c r="B35" i="45"/>
  <c r="C35" i="45" s="1"/>
  <c r="R39" i="45"/>
  <c r="S39" i="45" s="1"/>
  <c r="B36" i="45"/>
  <c r="C36" i="45" s="1"/>
  <c r="R40" i="45"/>
  <c r="S40" i="45" s="1"/>
  <c r="B23" i="45"/>
  <c r="C23" i="45" s="1"/>
  <c r="F20" i="36" s="1"/>
  <c r="R15" i="45"/>
  <c r="K15" i="45"/>
  <c r="B31" i="45" l="1"/>
  <c r="C31" i="45" s="1"/>
  <c r="K46" i="45"/>
  <c r="L46" i="45" s="1"/>
  <c r="L47" i="45" s="1"/>
  <c r="H21" i="36"/>
  <c r="G20" i="36"/>
  <c r="B42" i="45"/>
  <c r="C42" i="45" s="1"/>
  <c r="R46" i="45"/>
  <c r="S46" i="45" s="1"/>
  <c r="S47" i="45" s="1"/>
  <c r="L50" i="45" l="1"/>
  <c r="L34" i="45"/>
  <c r="S50" i="45"/>
  <c r="S49" i="45" s="1"/>
  <c r="S52" i="45" s="1"/>
  <c r="S53" i="45" s="1"/>
  <c r="S34" i="45"/>
  <c r="I21" i="36"/>
  <c r="H20" i="36"/>
  <c r="G59" i="36"/>
  <c r="L31" i="45" l="1"/>
  <c r="K31" i="45" s="1"/>
  <c r="K32" i="45" s="1"/>
  <c r="L49" i="45"/>
  <c r="L52" i="45" s="1"/>
  <c r="L53" i="45" s="1"/>
  <c r="L28" i="45"/>
  <c r="L29" i="45"/>
  <c r="K29" i="45" s="1"/>
  <c r="L30" i="45"/>
  <c r="K30" i="45" s="1"/>
  <c r="L27" i="45"/>
  <c r="K27" i="45" s="1"/>
  <c r="D26" i="45" s="1"/>
  <c r="E26" i="45" s="1"/>
  <c r="L26" i="45"/>
  <c r="K26" i="45" s="1"/>
  <c r="D25" i="45" s="1"/>
  <c r="E25" i="45" s="1"/>
  <c r="L32" i="45"/>
  <c r="L25" i="45"/>
  <c r="K25" i="45" s="1"/>
  <c r="D24" i="45" s="1"/>
  <c r="E24" i="45" s="1"/>
  <c r="L24" i="45"/>
  <c r="K24" i="45" s="1"/>
  <c r="D23" i="45" s="1"/>
  <c r="E23" i="45" s="1"/>
  <c r="S25" i="45"/>
  <c r="R25" i="45" s="1"/>
  <c r="D35" i="45" s="1"/>
  <c r="E35" i="45" s="1"/>
  <c r="S26" i="45"/>
  <c r="R26" i="45" s="1"/>
  <c r="D36" i="45" s="1"/>
  <c r="E36" i="45" s="1"/>
  <c r="S24" i="45"/>
  <c r="R24" i="45" s="1"/>
  <c r="D34" i="45" s="1"/>
  <c r="E34" i="45" s="1"/>
  <c r="S27" i="45"/>
  <c r="R27" i="45" s="1"/>
  <c r="D37" i="45" s="1"/>
  <c r="E37" i="45" s="1"/>
  <c r="S31" i="45"/>
  <c r="R31" i="45" s="1"/>
  <c r="R32" i="45" s="1"/>
  <c r="K28" i="45"/>
  <c r="S30" i="45"/>
  <c r="R30" i="45" s="1"/>
  <c r="S32" i="45"/>
  <c r="S29" i="45"/>
  <c r="R29" i="45" s="1"/>
  <c r="S28" i="45"/>
  <c r="R28" i="45" s="1"/>
  <c r="J21" i="36"/>
  <c r="I20" i="36"/>
  <c r="H59" i="36"/>
  <c r="G60" i="36"/>
  <c r="H60" i="36" s="1"/>
  <c r="I60" i="36" s="1"/>
  <c r="J60" i="36" s="1"/>
  <c r="K60" i="36" s="1"/>
  <c r="L60" i="36" s="1"/>
  <c r="M60" i="36" s="1"/>
  <c r="N60" i="36" s="1"/>
  <c r="O60" i="36" s="1"/>
  <c r="P60" i="36" s="1"/>
  <c r="Q60" i="36" s="1"/>
  <c r="R60" i="36" s="1"/>
  <c r="S60" i="36" s="1"/>
  <c r="T60" i="36" s="1"/>
  <c r="U60" i="36" s="1"/>
  <c r="V60" i="36" s="1"/>
  <c r="W60" i="36" s="1"/>
  <c r="X60" i="36" s="1"/>
  <c r="Y60" i="36" s="1"/>
  <c r="Z60" i="36" s="1"/>
  <c r="AA60" i="36" s="1"/>
  <c r="AB60" i="36" s="1"/>
  <c r="AC60" i="36" s="1"/>
  <c r="AD60" i="36" s="1"/>
  <c r="K21" i="36" l="1"/>
  <c r="J20" i="36"/>
  <c r="I59" i="36"/>
  <c r="L21" i="36" l="1"/>
  <c r="K20" i="36"/>
  <c r="J59" i="36"/>
  <c r="M21" i="36" l="1"/>
  <c r="L20" i="36"/>
  <c r="K59" i="36"/>
  <c r="N21" i="36" l="1"/>
  <c r="M20" i="36"/>
  <c r="L59" i="36"/>
  <c r="O21" i="36" l="1"/>
  <c r="N20" i="36"/>
  <c r="M59" i="36"/>
  <c r="P21" i="36" l="1"/>
  <c r="O20" i="36"/>
  <c r="N59" i="36"/>
  <c r="Q21" i="36" l="1"/>
  <c r="P20" i="36"/>
  <c r="O59" i="36"/>
  <c r="R21" i="36" l="1"/>
  <c r="Q20" i="36"/>
  <c r="P59" i="36"/>
  <c r="S21" i="36" l="1"/>
  <c r="R20" i="36"/>
  <c r="Q59" i="36"/>
  <c r="T21" i="36" l="1"/>
  <c r="S20" i="36"/>
  <c r="R59" i="36"/>
  <c r="U21" i="36" l="1"/>
  <c r="T20" i="36"/>
  <c r="S59" i="36"/>
  <c r="V21" i="36" l="1"/>
  <c r="U20" i="36"/>
  <c r="T59" i="36"/>
  <c r="W21" i="36" l="1"/>
  <c r="V20" i="36"/>
  <c r="U59" i="36"/>
  <c r="X21" i="36" l="1"/>
  <c r="W20" i="36"/>
  <c r="V59" i="36"/>
  <c r="Y21" i="36" l="1"/>
  <c r="X20" i="36"/>
  <c r="W59" i="36"/>
  <c r="Z21" i="36" l="1"/>
  <c r="Y20" i="36"/>
  <c r="X59" i="36"/>
  <c r="AA21" i="36" l="1"/>
  <c r="Z20" i="36"/>
  <c r="Y59" i="36"/>
  <c r="AB21" i="36" l="1"/>
  <c r="AA20" i="36"/>
  <c r="Z59" i="36"/>
  <c r="AC21" i="36" l="1"/>
  <c r="AB20" i="36"/>
  <c r="AA59" i="36"/>
  <c r="AD21" i="36" l="1"/>
  <c r="AC20" i="36"/>
  <c r="AB59" i="36"/>
  <c r="AD20" i="36" l="1"/>
  <c r="AC59" i="36"/>
  <c r="AD59" i="36" l="1"/>
  <c r="G22" i="36"/>
  <c r="G27" i="36" s="1"/>
  <c r="F61" i="36"/>
  <c r="F66" i="36" s="1"/>
  <c r="F27" i="36"/>
  <c r="F30" i="36" s="1"/>
  <c r="F31" i="36" l="1"/>
  <c r="F70" i="36"/>
  <c r="F69" i="36"/>
  <c r="G31" i="36"/>
  <c r="G30" i="36"/>
  <c r="G61" i="36"/>
  <c r="G66" i="36" s="1"/>
  <c r="H22" i="36"/>
  <c r="H61" i="36" l="1"/>
  <c r="H66" i="36" s="1"/>
  <c r="H27" i="36"/>
  <c r="I22" i="36"/>
  <c r="G69" i="36"/>
  <c r="G70" i="36"/>
  <c r="I27" i="36" l="1"/>
  <c r="J22" i="36"/>
  <c r="I61" i="36"/>
  <c r="I66" i="36" s="1"/>
  <c r="H30" i="36"/>
  <c r="H31" i="36"/>
  <c r="H69" i="36"/>
  <c r="H70" i="36"/>
  <c r="I70" i="36" l="1"/>
  <c r="I69" i="36"/>
  <c r="J61" i="36"/>
  <c r="J66" i="36" s="1"/>
  <c r="J27" i="36"/>
  <c r="K22" i="36"/>
  <c r="I31" i="36"/>
  <c r="I30" i="36"/>
  <c r="K61" i="36" l="1"/>
  <c r="K66" i="36" s="1"/>
  <c r="L22" i="36"/>
  <c r="K27" i="36"/>
  <c r="J30" i="36"/>
  <c r="J31" i="36"/>
  <c r="J69" i="36"/>
  <c r="J70" i="36"/>
  <c r="K31" i="36" l="1"/>
  <c r="K30" i="36"/>
  <c r="L61" i="36"/>
  <c r="L66" i="36" s="1"/>
  <c r="L27" i="36"/>
  <c r="M22" i="36"/>
  <c r="K69" i="36"/>
  <c r="K70" i="36"/>
  <c r="M61" i="36" l="1"/>
  <c r="M66" i="36" s="1"/>
  <c r="M27" i="36"/>
  <c r="N22" i="36"/>
  <c r="L30" i="36"/>
  <c r="L31" i="36"/>
  <c r="L69" i="36"/>
  <c r="L70" i="36"/>
  <c r="N27" i="36" l="1"/>
  <c r="N61" i="36"/>
  <c r="N66" i="36" s="1"/>
  <c r="O22" i="36"/>
  <c r="M31" i="36"/>
  <c r="M30" i="36"/>
  <c r="M70" i="36"/>
  <c r="M69" i="36"/>
  <c r="N69" i="36" l="1"/>
  <c r="N70" i="36"/>
  <c r="O27" i="36"/>
  <c r="O61" i="36"/>
  <c r="O66" i="36" s="1"/>
  <c r="P22" i="36"/>
  <c r="N31" i="36"/>
  <c r="N30" i="36"/>
  <c r="O69" i="36" l="1"/>
  <c r="O70" i="36"/>
  <c r="P61" i="36"/>
  <c r="P66" i="36" s="1"/>
  <c r="P27" i="36"/>
  <c r="Q22" i="36"/>
  <c r="O31" i="36"/>
  <c r="O30" i="36"/>
  <c r="Q61" i="36" l="1"/>
  <c r="Q66" i="36" s="1"/>
  <c r="Q27" i="36"/>
  <c r="R22" i="36"/>
  <c r="P30" i="36"/>
  <c r="P31" i="36"/>
  <c r="P69" i="36"/>
  <c r="P70" i="36"/>
  <c r="R61" i="36" l="1"/>
  <c r="R66" i="36" s="1"/>
  <c r="S22" i="36"/>
  <c r="R27" i="36"/>
  <c r="Q30" i="36"/>
  <c r="Q31" i="36"/>
  <c r="Q70" i="36"/>
  <c r="Q69" i="36"/>
  <c r="R30" i="36" l="1"/>
  <c r="R31" i="36"/>
  <c r="S27" i="36"/>
  <c r="S61" i="36"/>
  <c r="S66" i="36" s="1"/>
  <c r="T22" i="36"/>
  <c r="R70" i="36"/>
  <c r="R69" i="36"/>
  <c r="S69" i="36" l="1"/>
  <c r="S70" i="36"/>
  <c r="T61" i="36"/>
  <c r="T66" i="36" s="1"/>
  <c r="T27" i="36"/>
  <c r="U22" i="36"/>
  <c r="S30" i="36"/>
  <c r="S31" i="36"/>
  <c r="U61" i="36" l="1"/>
  <c r="U66" i="36" s="1"/>
  <c r="U27" i="36"/>
  <c r="V22" i="36"/>
  <c r="T30" i="36"/>
  <c r="T31" i="36"/>
  <c r="T70" i="36"/>
  <c r="T69" i="36"/>
  <c r="V27" i="36" l="1"/>
  <c r="V61" i="36"/>
  <c r="V66" i="36" s="1"/>
  <c r="W22" i="36"/>
  <c r="U31" i="36"/>
  <c r="U30" i="36"/>
  <c r="U70" i="36"/>
  <c r="U69" i="36"/>
  <c r="V69" i="36" l="1"/>
  <c r="V70" i="36"/>
  <c r="W61" i="36"/>
  <c r="W66" i="36" s="1"/>
  <c r="W27" i="36"/>
  <c r="X22" i="36"/>
  <c r="V31" i="36"/>
  <c r="V30" i="36"/>
  <c r="X61" i="36" l="1"/>
  <c r="X66" i="36" s="1"/>
  <c r="Y22" i="36"/>
  <c r="X27" i="36"/>
  <c r="W30" i="36"/>
  <c r="W31" i="36"/>
  <c r="W69" i="36"/>
  <c r="W70" i="36"/>
  <c r="X31" i="36" l="1"/>
  <c r="X30" i="36"/>
  <c r="Y61" i="36"/>
  <c r="Y66" i="36" s="1"/>
  <c r="Y27" i="36"/>
  <c r="Z22" i="36"/>
  <c r="X69" i="36"/>
  <c r="X70" i="36"/>
  <c r="Z27" i="36" l="1"/>
  <c r="Z61" i="36"/>
  <c r="Z66" i="36" s="1"/>
  <c r="AA22" i="36"/>
  <c r="Y30" i="36"/>
  <c r="Y31" i="36"/>
  <c r="Y70" i="36"/>
  <c r="Y69" i="36"/>
  <c r="Z70" i="36" l="1"/>
  <c r="Z69" i="36"/>
  <c r="AA61" i="36"/>
  <c r="AA66" i="36" s="1"/>
  <c r="AA27" i="36"/>
  <c r="AB22" i="36"/>
  <c r="Z30" i="36"/>
  <c r="Z31" i="36"/>
  <c r="AB27" i="36" l="1"/>
  <c r="AB61" i="36"/>
  <c r="AB66" i="36" s="1"/>
  <c r="AC22" i="36"/>
  <c r="AA30" i="36"/>
  <c r="AA31" i="36"/>
  <c r="AA70" i="36"/>
  <c r="AA69" i="36"/>
  <c r="AB70" i="36" l="1"/>
  <c r="AB69" i="36"/>
  <c r="AC61" i="36"/>
  <c r="AC66" i="36" s="1"/>
  <c r="AC27" i="36"/>
  <c r="AD22" i="36"/>
  <c r="AB30" i="36"/>
  <c r="AB31" i="36"/>
  <c r="AD61" i="36" l="1"/>
  <c r="AD66" i="36" s="1"/>
  <c r="AD27" i="36"/>
  <c r="AC31" i="36"/>
  <c r="AC30" i="36"/>
  <c r="AC70" i="36"/>
  <c r="AC69" i="36"/>
  <c r="AD30" i="36" l="1"/>
  <c r="AD31" i="36"/>
  <c r="AD70" i="36"/>
  <c r="AD69" i="36"/>
  <c r="H47" i="45" l="1"/>
  <c r="J38" i="45"/>
  <c r="J47" i="45"/>
  <c r="J24" i="45"/>
  <c r="H34" i="45"/>
  <c r="J34" i="4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Anita Gole</author>
  </authors>
  <commentList>
    <comment ref="C60" authorId="0" shapeId="0" xr:uid="{532C881D-B460-4696-953F-F575427A3796}">
      <text>
        <r>
          <rPr>
            <b/>
            <sz val="9"/>
            <color indexed="81"/>
            <rFont val="Segoe UI"/>
            <family val="2"/>
            <charset val="238"/>
          </rPr>
          <t>Anita Gole:</t>
        </r>
        <r>
          <rPr>
            <sz val="9"/>
            <color indexed="81"/>
            <rFont val="Segoe UI"/>
            <family val="2"/>
            <charset val="238"/>
          </rPr>
          <t xml:space="preserve">
Podatek iz Elaborata in sicer 15 priključkov krat ocena 42 prebivalcev - podatek razvojni načrt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Anita Gole</author>
  </authors>
  <commentList>
    <comment ref="C59" authorId="0" shapeId="0" xr:uid="{BB9DC4E8-B470-40BC-995D-2173E9CE9FCE}">
      <text>
        <r>
          <rPr>
            <b/>
            <sz val="9"/>
            <color indexed="81"/>
            <rFont val="Segoe UI"/>
            <family val="2"/>
            <charset val="238"/>
          </rPr>
          <t>Anita Gole:</t>
        </r>
        <r>
          <rPr>
            <sz val="9"/>
            <color indexed="81"/>
            <rFont val="Segoe UI"/>
            <family val="2"/>
            <charset val="238"/>
          </rPr>
          <t xml:space="preserve">
Podatek iz Elaborata in sicer 15 priključkov krat ocena 42 prebivalcev - podatek razvojni načrt</t>
        </r>
      </text>
    </comment>
  </commentList>
</comments>
</file>

<file path=xl/sharedStrings.xml><?xml version="1.0" encoding="utf-8"?>
<sst xmlns="http://schemas.openxmlformats.org/spreadsheetml/2006/main" count="5456" uniqueCount="948">
  <si>
    <t>Starost - SKUPAJ</t>
  </si>
  <si>
    <t>Spol - SKUPAJ</t>
  </si>
  <si>
    <t>SLOVENIJA</t>
  </si>
  <si>
    <t>Prevalje</t>
  </si>
  <si>
    <t>Moški</t>
  </si>
  <si>
    <t>Ženske</t>
  </si>
  <si>
    <t xml:space="preserve">Opombe: </t>
  </si>
  <si>
    <t>Prebivalstvo občine Prevalje</t>
  </si>
  <si>
    <t>Skupaj</t>
  </si>
  <si>
    <t>Leto</t>
  </si>
  <si>
    <t>Po nizki varianti (ta predpostavlja, da se bo stopnja celotne rodnosti z 1,32 v letu 2008 do leta 2060 še znižala - na 1,3, ričakovano trajanje življenja ob rojstvu za moške se bo povečalo z 74,7 leta na 80,1 leta, za ženske pa z 81,9 leta na 85,7 leta, ter število neto selitev se bo zmanjšalo s 5.863 na 800 letno) bo število prebivalcev leta 2060 za 321.000 prebivalcev manjše kot v srednji varianti projekcije.</t>
  </si>
  <si>
    <t>NIZKA VARIANTA</t>
  </si>
  <si>
    <t>SREDNJA VARIANTA</t>
  </si>
  <si>
    <t>VISOKA VARIANTA</t>
  </si>
  <si>
    <t>Konvergenčni scenarij</t>
  </si>
  <si>
    <t>Eurostatove projekcije prebivalstva za Slovenijo po spolu, 2008-2060, EUROPOP2008, konvergentni scenarij. Kovergentno leto: 2150</t>
  </si>
  <si>
    <t>Nizka varianta</t>
  </si>
  <si>
    <t>Srednja varianta</t>
  </si>
  <si>
    <t>Visoka varianta</t>
  </si>
  <si>
    <t>Spol - skupaj</t>
  </si>
  <si>
    <t>Po srednji varianti Projekcije prebivalstva EUROPOP2008 se bo število prebivalcev Slovenije do leta 2019 še povečevalo, nato pa bo začelo upadati. Tako se bo število prebivalcev s sedanjih 2,02 milijona povečalo do leta 2019 na skoraj 2,06 milijona, nato pa bo počasi, a vztrajno upadalo in se do leta 2060 znižalo na 1,76 milijona, kar bo posledica stalnega povečevanja pričakovanega trajanja življenja ob rojstvu, skromnega povečevanja rodnosti in razmeroma skromnega selitvenega prirasta.</t>
  </si>
  <si>
    <t>Po visoki varianti (ta predpostavlja, da se bo stopnja celotne rodnosti z 1,32 v letu 2008 povečala na 1,90 leta 2060, pričakovano trajanje življenja podaljšalo z 74,7 leta na 87,4 leta za moške oziroma z 81,9 leta na 91,9 leta za ženske ter predpostavlja le malenkostno znižanje števila neto selitev z 5.863 na 5.330) bo število prebivalcev leta 2060 za 625.000 ljudi večje kot v srednji varianti in starostna sestava prebivalstva se bo predvsem v začetnem obdobju projekcij manj spremenila kot pri srednji varianti.</t>
  </si>
  <si>
    <t>Trendi rasti prebivalstva</t>
  </si>
  <si>
    <t>% rasti</t>
  </si>
  <si>
    <t>EUR</t>
  </si>
  <si>
    <t>Upravičeni stroški</t>
  </si>
  <si>
    <t>Neupravičeni stroški</t>
  </si>
  <si>
    <t>Kanal K1</t>
  </si>
  <si>
    <t>Kanal KR</t>
  </si>
  <si>
    <t>Kanal K3</t>
  </si>
  <si>
    <t>Kanal L0</t>
  </si>
  <si>
    <t>Kanal C in W</t>
  </si>
  <si>
    <t>R-2 objekt</t>
  </si>
  <si>
    <t>RUB bazen</t>
  </si>
  <si>
    <t>Kanal BA</t>
  </si>
  <si>
    <t>Kanal BB</t>
  </si>
  <si>
    <t>Kanal BP</t>
  </si>
  <si>
    <t>Kanal D</t>
  </si>
  <si>
    <t>Kanal E</t>
  </si>
  <si>
    <t>Kanal N1</t>
  </si>
  <si>
    <t>Prevalje P-1</t>
  </si>
  <si>
    <t>Prevalje P-2</t>
  </si>
  <si>
    <t>Prevalje P-3</t>
  </si>
  <si>
    <t>Prevalje P-4</t>
  </si>
  <si>
    <t>Podvrtavanje</t>
  </si>
  <si>
    <t>Odcepi za hišne priključke</t>
  </si>
  <si>
    <t>PID, PVE - projekt za vpis v uradne evidence, dokazilo o zanesljivosti objekta, varnostni načrt, navodila,</t>
  </si>
  <si>
    <t>Projektantski nadzor, skladno z ZGO</t>
  </si>
  <si>
    <t>Nepredvidena dela (10%)</t>
  </si>
  <si>
    <t>Stroški gradbenega nadzora</t>
  </si>
  <si>
    <t>Stroški obveščanja in informiranja javnosti</t>
  </si>
  <si>
    <t>SKUPAJ</t>
  </si>
  <si>
    <t>CELOTNA INVESTICIJSKA VREDNOST PROJEKTA</t>
  </si>
  <si>
    <t xml:space="preserve">NRP- proračun občine Prevalje </t>
  </si>
  <si>
    <t>državni proračun</t>
  </si>
  <si>
    <t>Osnova</t>
  </si>
  <si>
    <t>Ponudba izbranega izvajalca</t>
  </si>
  <si>
    <t>POSTAVKE</t>
  </si>
  <si>
    <t>Gradbena dela - kanalizacija</t>
  </si>
  <si>
    <t xml:space="preserve">Geotehnični nadzor ves čas gradnje; Geodetski posnetek izvedbe, vnos v elektronski kataster, v kompletu z elaboratom in topografijami zasunov in posnetkom v ACAD R 2004-2009 </t>
  </si>
  <si>
    <t>Skupna letna količina prodane vode (m3)</t>
  </si>
  <si>
    <t>Letna količina prodane vode - prebivalstvo (m3)</t>
  </si>
  <si>
    <t>Letna količina prodane vode - ostale dejavnosti in industrija (m3)</t>
  </si>
  <si>
    <t>Enota</t>
  </si>
  <si>
    <t>Prebivalstvo</t>
  </si>
  <si>
    <t>PE</t>
  </si>
  <si>
    <t>Dejavnosti</t>
  </si>
  <si>
    <t>Industrija</t>
  </si>
  <si>
    <t>m3 letno</t>
  </si>
  <si>
    <t>% priključenosti na odvajanje</t>
  </si>
  <si>
    <t>% priključenosti na čiščenje</t>
  </si>
  <si>
    <t>PE prebivalstvo</t>
  </si>
  <si>
    <t>PE ostali</t>
  </si>
  <si>
    <t>PE skupaj</t>
  </si>
  <si>
    <t>ID 8136 Prevalje</t>
  </si>
  <si>
    <t>ID 8102 Leše</t>
  </si>
  <si>
    <t>ID 8035 Lokovica</t>
  </si>
  <si>
    <t>ID 8066 Šentanel</t>
  </si>
  <si>
    <t>ID 8091 Poljana-Štopar</t>
  </si>
  <si>
    <t>ID 8064 Poljana</t>
  </si>
  <si>
    <t>Stanje priključenosti na odvajanje in čiščenje v občini Prevalje</t>
  </si>
  <si>
    <t>Velikost aglomeracije v skladu s poročanjem na MOP</t>
  </si>
  <si>
    <t xml:space="preserve">Priključeni PE na kanalizacijo </t>
  </si>
  <si>
    <t>Priključeni PE na čistilno napravo</t>
  </si>
  <si>
    <t>Celotno območje občine Prevalje</t>
  </si>
  <si>
    <t>Območje Aglomeracije Prevalje in Leše</t>
  </si>
  <si>
    <t>PO IZVEDBI INVESTICIJE (potrebno upoštevati novo priključene na kanalizaciji)</t>
  </si>
  <si>
    <t>Število priključenih prebivalcev na javni vodovod  (število prebivalcev)</t>
  </si>
  <si>
    <t>Poraba pitne vode na prebivaleca (m3/leto/prebivalca)</t>
  </si>
  <si>
    <t>1. Poraba pitne vode</t>
  </si>
  <si>
    <t>2. Poraba odpadne vode</t>
  </si>
  <si>
    <t>ODVAJANJE ODPADNE VODE</t>
  </si>
  <si>
    <t>ŠTEVILO PE priključenih na kanalizacijo - aglomeracija Prevalje</t>
  </si>
  <si>
    <t>ŠTEVILO PE priključenih na kanalizacijo - aglomeracija Leše</t>
  </si>
  <si>
    <t>ŠTEVILO PE priključenih na kanalizacijo - ostale aglomeracije v občini</t>
  </si>
  <si>
    <t>Količina letne fakturirane odpadne odvedene vode - aglomeracija Prevalje</t>
  </si>
  <si>
    <t>Količina letne fakturirane odpadne odvedene vode - aglomeracija Leše</t>
  </si>
  <si>
    <t>Količina letne fakturirane odpadne odvedene vode - ostale aglomeracije</t>
  </si>
  <si>
    <t>ČIŠČENJE ODPADNE VODE</t>
  </si>
  <si>
    <t>ŠTEVILO PE priključenih na čistilne naprave - aglomeracija Prevalje</t>
  </si>
  <si>
    <t>ŠTEVILO PE priključenih na čistilne naprave - aglomeracija Leše</t>
  </si>
  <si>
    <t>ŠTEVILO PE priključenih na čistilno napravo - ostale aglomeracije v občini</t>
  </si>
  <si>
    <t>Količina letne fakturirane odpadne očiščene vode - aglomeracija Prevalje</t>
  </si>
  <si>
    <t>Količina letne fakturirane odpadne očiščene vode - aglomeracija Leše</t>
  </si>
  <si>
    <t>Količina letne fakturirane odpadne očiščene vode - ostale aglomeracije</t>
  </si>
  <si>
    <t>Stroški dela</t>
  </si>
  <si>
    <t>Stroški materiala</t>
  </si>
  <si>
    <t>Stroški elektrike</t>
  </si>
  <si>
    <t>Stroški vzdrževanja in obratovanja čistilne naprave v EUR</t>
  </si>
  <si>
    <t>Poraba polielektrolita za zgoščanje blata</t>
  </si>
  <si>
    <t>Poraba čiste vode</t>
  </si>
  <si>
    <t>Redno investicijsko vzdrževanje</t>
  </si>
  <si>
    <t>Cena na enoto</t>
  </si>
  <si>
    <t xml:space="preserve">Poraba </t>
  </si>
  <si>
    <t xml:space="preserve">Vrednost skupaj </t>
  </si>
  <si>
    <t>Razbremenilni bazen RUB</t>
  </si>
  <si>
    <t>Razbremenilni bazen R-2</t>
  </si>
  <si>
    <t>Črpališče P -1</t>
  </si>
  <si>
    <t>Črpališče P -2</t>
  </si>
  <si>
    <t>Črpališče P -3</t>
  </si>
  <si>
    <t>Črpališče P -4</t>
  </si>
  <si>
    <t>Število delavcev</t>
  </si>
  <si>
    <t>% glede na investicijo</t>
  </si>
  <si>
    <t>Realizirani prihodki</t>
  </si>
  <si>
    <t>Davčni prihodki (davek na dohodek in dobiček, davki na premoženje, domači davki na blago in storitve, drugi davki)</t>
  </si>
  <si>
    <t>Nedavčni prihodki (udeležba na dobičku in dohodku od premoženja, takse in pristojbine, globe, prihodki od prodaje storitev in blaga, drugi nedavčni prihodki</t>
  </si>
  <si>
    <t>Kapitalski prihodki (prihodki od prodaje osnovnih sredstev, prihodki od prodaje zalog, zemljišč, neopredmetenih sredstev</t>
  </si>
  <si>
    <t>Prejete donacije</t>
  </si>
  <si>
    <t>Transferni prihodki (iz drugih javnofinančnih inštitucij, iz državnega proračuna in sredstev proračuna EU</t>
  </si>
  <si>
    <t>prejeta sredstva iz EU</t>
  </si>
  <si>
    <t>Realizirani odhodki</t>
  </si>
  <si>
    <t>Tekoči odhodki (plače, izdatki za blagot in storitve, obresti)</t>
  </si>
  <si>
    <t>Tekoči transferi (subvencije, transferji posameznikom in gospodinjstvom, neprofitnim organizacijam, drugi domači in tuji  transferji</t>
  </si>
  <si>
    <t>Investicijski odhodki (nakup in gradnja osnovnih sredstev)</t>
  </si>
  <si>
    <t>Investicijski transferi (pravnim in fizičnim osebam, ki niso proračunski uporabniki, inv. Trans. Proračunskim uporabnikom)</t>
  </si>
  <si>
    <t>Plačila sredstev v proračun evropske unije</t>
  </si>
  <si>
    <t>Proračunski presežek/primanjkljaj</t>
  </si>
  <si>
    <t>Zadolževanje v tekočem letu</t>
  </si>
  <si>
    <t>Največji obseg možnega zadolževanja občine – odplačilo glavnic in obresti (brez sofinanciranja investicij iz EU) - podatek za konec leta</t>
  </si>
  <si>
    <t>Odplačila dolga v tekočem letu</t>
  </si>
  <si>
    <t>Stanje sredstev na računu na dan 31.12. preteklega leta</t>
  </si>
  <si>
    <t>Dolg občine</t>
  </si>
  <si>
    <t>Delež odplačila dolga v prihodkih (%)</t>
  </si>
  <si>
    <t>Število prebivalcev na dan 31.12. (na zadnji dan v letu)</t>
  </si>
  <si>
    <t>Povprečna zadolženost na prebivalca (EUR/prebivalca)</t>
  </si>
  <si>
    <t>Likvidnostni koeficient (kratkoročni = kratkoročna sredstva/kratkoročne obveznosti)</t>
  </si>
  <si>
    <t>a</t>
  </si>
  <si>
    <t>Zap.št.</t>
  </si>
  <si>
    <t>DN</t>
  </si>
  <si>
    <t>Kanal L0 - primarni kanal</t>
  </si>
  <si>
    <t>Kanal E, tlačni vod E- primarni kanal</t>
  </si>
  <si>
    <t>Kanal D – Brančurnik in črpališče P-2 ter tlačni vod</t>
  </si>
  <si>
    <t>Kanal B - Stražišče - Farna vas</t>
  </si>
  <si>
    <t>Opis (rekonstrukcija ali novogradnja) zakaj</t>
  </si>
  <si>
    <t>b</t>
  </si>
  <si>
    <t>C</t>
  </si>
  <si>
    <t>c</t>
  </si>
  <si>
    <t>d</t>
  </si>
  <si>
    <t>e</t>
  </si>
  <si>
    <t>f</t>
  </si>
  <si>
    <t>g</t>
  </si>
  <si>
    <t>h</t>
  </si>
  <si>
    <t xml:space="preserve">SKUPAJ </t>
  </si>
  <si>
    <t>Skupna dolžina kanalov za odpadno vodo po projektu (m)</t>
  </si>
  <si>
    <t>Skupna dolžina kanalov za padavinsko vodo po projektu - ni predmet vloge (m)</t>
  </si>
  <si>
    <t>Dolžina kanalov za odpadne vode - m (že izgrajene )</t>
  </si>
  <si>
    <t>Dolžina kanalov za odpadne vode, ki jo je potrebno izgraditi (m)</t>
  </si>
  <si>
    <t>SKUPAJ KANALI</t>
  </si>
  <si>
    <t>Objekti na kanalizaciji</t>
  </si>
  <si>
    <t>Število objektov</t>
  </si>
  <si>
    <t xml:space="preserve">RAZBREMENILNIKI </t>
  </si>
  <si>
    <t>Zap. Št.</t>
  </si>
  <si>
    <t>Razbremenilni bazen  RB (RUB)</t>
  </si>
  <si>
    <t>Razbremenilni objekt R-2</t>
  </si>
  <si>
    <t>ČRPALIŠČA</t>
  </si>
  <si>
    <t>P-1</t>
  </si>
  <si>
    <t>P-2</t>
  </si>
  <si>
    <t>P-3</t>
  </si>
  <si>
    <t>P-4</t>
  </si>
  <si>
    <t>Gradbena dela ČN Prevalje</t>
  </si>
  <si>
    <t>Upravičeni stroški (EUR)</t>
  </si>
  <si>
    <t>Neupravičeni stroški (EUR)</t>
  </si>
  <si>
    <t>1.</t>
  </si>
  <si>
    <t>5.</t>
  </si>
  <si>
    <t>Ostali stroški projekta</t>
  </si>
  <si>
    <t>Postavka</t>
  </si>
  <si>
    <t>Načrti in druga projektna dokumentacija</t>
  </si>
  <si>
    <t>Nakup zemljišč</t>
  </si>
  <si>
    <t>Druge odškodnine in kazni</t>
  </si>
  <si>
    <t>Stiki z javnostjo</t>
  </si>
  <si>
    <t>6</t>
  </si>
  <si>
    <t>NRP</t>
  </si>
  <si>
    <t>ocena</t>
  </si>
  <si>
    <t>DDV 22% (informativni prikaz, ker je DDV povračljiv v celoti)</t>
  </si>
  <si>
    <t>TERMINSKI PLAN PO PONUDBAH</t>
  </si>
  <si>
    <t>Čistilna naprava</t>
  </si>
  <si>
    <t>Kanal</t>
  </si>
  <si>
    <t>Predviden datum podpisa pogodbe</t>
  </si>
  <si>
    <t xml:space="preserve">Čistilna naprava </t>
  </si>
  <si>
    <t>Število dni po razpisu</t>
  </si>
  <si>
    <t>Končni datum izvedbe</t>
  </si>
  <si>
    <t>Projektiranje + izvedba</t>
  </si>
  <si>
    <t xml:space="preserve">Uvedba v delo </t>
  </si>
  <si>
    <t>Poskusno obdobje</t>
  </si>
  <si>
    <t>Čas reklamacij</t>
  </si>
  <si>
    <t>do leta 2013</t>
  </si>
  <si>
    <t>Kontrola</t>
  </si>
  <si>
    <t>1. AMORTIZACIJA JAVNE INFRASTRUKTURE</t>
  </si>
  <si>
    <t>Investicijska vrednost (EUR)</t>
  </si>
  <si>
    <t>Amortizacijska stopnja (%)</t>
  </si>
  <si>
    <t>Investicijska vrednost (EUR) (osnova ponudbene vrednosti)</t>
  </si>
  <si>
    <t>Objekt</t>
  </si>
  <si>
    <t>Oprema</t>
  </si>
  <si>
    <t>Razbremenilnik (R-2 objekt)</t>
  </si>
  <si>
    <t>Razbremenilnik (RUB bazen)</t>
  </si>
  <si>
    <t>Črpališče P-1</t>
  </si>
  <si>
    <t>Črpališče P-2</t>
  </si>
  <si>
    <t>Črpališče P-3</t>
  </si>
  <si>
    <t>Objekti</t>
  </si>
  <si>
    <t>Omrežje kanalizacije</t>
  </si>
  <si>
    <t>Kanalizacijski sistem</t>
  </si>
  <si>
    <t>Gradbeni objekti</t>
  </si>
  <si>
    <t>Strojna oprema</t>
  </si>
  <si>
    <t>Letna stopnja amortizacije (EUR)</t>
  </si>
  <si>
    <t>Ekonomska doba</t>
  </si>
  <si>
    <t>2. BODOČE INVESTICIJSKO VZDRŽEVANJE</t>
  </si>
  <si>
    <t>Oprema na razbremenilnikih</t>
  </si>
  <si>
    <t>Oprema na črpališčih</t>
  </si>
  <si>
    <t>Električna oprema na ČN</t>
  </si>
  <si>
    <t>Strojna oprema na ČN</t>
  </si>
  <si>
    <t>% deleža reinvestrianja glede na investicijo</t>
  </si>
  <si>
    <t>3. DOLOČITEV DODATNIH LET UPOŠTEVANIH PRI PREOSTANKU VREDNOSTI PROJEKTA</t>
  </si>
  <si>
    <t>4. AMORTIZACIJSKE STOPNJE GLEDE NA UREDBO</t>
  </si>
  <si>
    <t xml:space="preserve">Investicija </t>
  </si>
  <si>
    <t>Število let</t>
  </si>
  <si>
    <t>Ponder</t>
  </si>
  <si>
    <t>Ponderirana aritmetička sredina dobe trajanja =</t>
  </si>
  <si>
    <t>Število let amortiziranja osnovne investicije v ekonomski dobi =</t>
  </si>
  <si>
    <t>Ddatno število let po ekonomski dobi =</t>
  </si>
  <si>
    <t>Gradbeni del objekti in ČN</t>
  </si>
  <si>
    <t>Število let amortizacije v ekonomski dobi</t>
  </si>
  <si>
    <t>Preostanek vrednosti (upoštevana leta)</t>
  </si>
  <si>
    <t>A</t>
  </si>
  <si>
    <t>B</t>
  </si>
  <si>
    <t>D</t>
  </si>
  <si>
    <t>Poslovni prihodki</t>
  </si>
  <si>
    <t>Poslovni odhodki</t>
  </si>
  <si>
    <t>Finančni prihodki</t>
  </si>
  <si>
    <t>Finančni odhodki</t>
  </si>
  <si>
    <t>Prihodki iz naslov storitev javne službe</t>
  </si>
  <si>
    <t>Prihodki iz naslova omrežnine</t>
  </si>
  <si>
    <t>Izredni prihodki</t>
  </si>
  <si>
    <t>PRIHODKI</t>
  </si>
  <si>
    <t>ODHODKI</t>
  </si>
  <si>
    <t>Stroški storitev</t>
  </si>
  <si>
    <t xml:space="preserve">Stroški amortizacije </t>
  </si>
  <si>
    <t xml:space="preserve">Stroški dela </t>
  </si>
  <si>
    <t xml:space="preserve">Drugi stroški </t>
  </si>
  <si>
    <t>Izredni Odhodki</t>
  </si>
  <si>
    <t>DOBIČEK/IZGUBA</t>
  </si>
  <si>
    <t>OBSTOJEČE STANJE po poročanju 2016</t>
  </si>
  <si>
    <t>Podatki iz tabele za poročanje kanalizacioje!!!</t>
  </si>
  <si>
    <t>Poraba pitne vode na prebivaleca (l/dan/prebivalca)</t>
  </si>
  <si>
    <t>Količina letne fakturirane odpadne odvedene vode - skupaj  v Občini Prevalje</t>
  </si>
  <si>
    <t>Stroški storitev - omrežnina</t>
  </si>
  <si>
    <t>Leta</t>
  </si>
  <si>
    <t>Ekonomska doba projekta</t>
  </si>
  <si>
    <t>DN 13</t>
  </si>
  <si>
    <t>DN 20</t>
  </si>
  <si>
    <t>DN 25</t>
  </si>
  <si>
    <t>DN 32</t>
  </si>
  <si>
    <t>DN 40</t>
  </si>
  <si>
    <t>DN 50</t>
  </si>
  <si>
    <t>DN 80</t>
  </si>
  <si>
    <t>DN 100</t>
  </si>
  <si>
    <t>DN 150</t>
  </si>
  <si>
    <t>Predvidena rast (Konvergenčni scenarij)</t>
  </si>
  <si>
    <t>Število prebivalcev na območju aglomeracij</t>
  </si>
  <si>
    <t>Aglomeracija Prevalje</t>
  </si>
  <si>
    <t>Aglomeracija Leše</t>
  </si>
  <si>
    <t>Ostale aglomeracije</t>
  </si>
  <si>
    <t>1. Število prebivalcev v občini</t>
  </si>
  <si>
    <t>Ostala dejavnost in industrija na območju aglomeracij</t>
  </si>
  <si>
    <t>Skupaj število PE na območju aglomeracij</t>
  </si>
  <si>
    <t>Prebivalci</t>
  </si>
  <si>
    <t>Skupaj število PE priključenih na območju aglomeracij</t>
  </si>
  <si>
    <t>% priključenosti aglomeracije na odvajanje</t>
  </si>
  <si>
    <t>2. Obremenitve PE - (odvajanje odpadne vode)</t>
  </si>
  <si>
    <t>3. Priključenost na odvajanje odpadnih voda</t>
  </si>
  <si>
    <t>5. Količine odvedene vode</t>
  </si>
  <si>
    <t>Poraba pitne vode na prebivalca (m3/leto/PE)</t>
  </si>
  <si>
    <t>Povprečje</t>
  </si>
  <si>
    <t>6. Količina očiščene vode</t>
  </si>
  <si>
    <t>SITUACIJA BREZ PROJEKTA - PRIKLJUČENOST NA ODVAJANJE IN ČIŠČENJE ODPADNIH VODA TER KOLIIČINE ODVEDENE IN OČIŠČENE VODE</t>
  </si>
  <si>
    <t>Občina Prevalje</t>
  </si>
  <si>
    <t>Dejavnost</t>
  </si>
  <si>
    <t>Strošek na enoto z ddv</t>
  </si>
  <si>
    <t>Vodarina - cena storitve GJS za pitno vodo</t>
  </si>
  <si>
    <t>Cena storitve za odvajanje odpadne vode</t>
  </si>
  <si>
    <t>Strošek na enoto brez DDV (EUR/m3)</t>
  </si>
  <si>
    <t xml:space="preserve">Cena čiščenja odpadnih voda </t>
  </si>
  <si>
    <t>Cene za izvjanje storitev javne gospodarske službe</t>
  </si>
  <si>
    <t>Omrežnina za pitno vodo</t>
  </si>
  <si>
    <t>Strošek na enoto brez DDV (EUR/priključek/mesec)</t>
  </si>
  <si>
    <t>Omrežnina za čiščeno odpadno vodo</t>
  </si>
  <si>
    <t>Omrežnina za odvajanje odpadne vode</t>
  </si>
  <si>
    <t>Dajatve</t>
  </si>
  <si>
    <t>Okoljska dajatev</t>
  </si>
  <si>
    <t>odvajanje se ne zaključi na ČN</t>
  </si>
  <si>
    <t>odvajanje se zaključi na ČN</t>
  </si>
  <si>
    <t>1 .Obstoječa cena gospodarske javne službe</t>
  </si>
  <si>
    <t>Dohodek po socialnih transferjih</t>
  </si>
  <si>
    <t>Povprečni dohodek na člana gospodinjstva</t>
  </si>
  <si>
    <t>Koroška</t>
  </si>
  <si>
    <t>Vir: Statistični urad Republike Slovenije (SILC).</t>
  </si>
  <si>
    <t>DOHODEK PO SOCIALNIH TRANSFERJIH je (neto) razpoložljivi dohodek gospodinjstva. Izračunan je kot vsota (neto) denarnega razpoložljivega dohodka vseh članov gospodinjstva (iz zaposlitve, vključno z nadomestilom za prehrano in prevoz na delo, iz samozaposlitve, pokojnine, nadomestila za brezposelnost, nadomestila za bolniško odsotnost, štipendije, družinske in socialne prejemke, obresti, dividende, denarne transferje, prejete od drugih gospodinjstev), od katerega se odštejejo transferji, plačani drugim gospodinjstvom, ter davek na premoženje, vključno z nadomestilom za uporabo stavbnega zemljišča. Tako izračunanemu denarnemu dohodku se prišteje tudi del dohodka v naravi (boniteta za uporabo službenega avtomobila za zasebne namene in del vrednosti lastne proizvodnje samozaposlenih, tj. vrednost izdelkov, prenesenih v gospodinjstvo iz lastne delavnice, podjetja ali trgovine).</t>
  </si>
  <si>
    <t>DOHODEK PRED SOCIALNIMI TRANSFERJI je (neto) razpoložljivi dohodek gospodinjstva, od katerega odštejemo socialne transferje (npr. denarno nadomestilo za primer brezposelnosti, nadomestilo za čas bolniške odsotnosti z dela, štipendijo, otroški dodatek, porodniško nadomestilo, posvojiteljsko nadomestilo, dodatek za nego in varstvo otroka, pomoč ob rojstvu otroka, dodatek za veliko družino, nadomestilo za očetovski dopust, starševski dodatek, denarno socialno pomoč, dodatek za pomoč in postrežbo, subvencijo za najemnino, invalidske pokojnine, starostne pokojnine, družinske pokojnine). Izračunamo ga na dva načina, odvisno od tega, ali pokojnine štejemo med socialne transferje ali ne. Po prvem načinu (pokojnine niso del socialnih transferjev) odštejemo od celotnega dohodka samo »družinske prejemke, invalidske pokojnine in druge socialne prejemke«, po drugem načinu (pokojnine so del socialnih transferjev) pa »socialne transferje, vključno z vsemi (starostnimi in družinskimi) pokojninami«.</t>
  </si>
  <si>
    <t>Pri izračunu povprečja in mediane se za dohodek pred socialnimi transferji upošteva isto število oseb kot za dohodek po socialnih transferjih v posameznem prerezu, zato je pri nekaterih prerezih pri dohodku pred socialnimi transferji vrednost mediane lahko zelo nizka ali celo negativna.</t>
  </si>
  <si>
    <t>MERITVE</t>
  </si>
  <si>
    <t>Za izračun EKVIVALENTNEGA DOHODKA (dohodka na ekvivalentnega odraslega člana gospodinjstva) se uporablja prilagojeno OECD-jevo ekvivalenčno lestvico. Lestvica daje prvemu odraslemu članu utež 1, otrokom, mlajšim od 14 let, utež 0,3, drugim članom, starim 14 ali več let, pa utež 0,5.</t>
  </si>
  <si>
    <t>LETO</t>
  </si>
  <si>
    <t>Razpoložljivi dohodek gospodinjstev (EUR) po: MERITVE, STATISTIČNA REGIJA, DOHODEK , LETO</t>
  </si>
  <si>
    <t>Kazalnike dohodka, revščine in socialne izključenosti objavljamo za leto, v katerem se izvede raziskovanje Življenjski pogoji (SILC), podatki o dohodku za izračun teh kazalnikov pa so iz leta pred tem, tj. iz leta pred izvedbo raziskovanja SIL</t>
  </si>
  <si>
    <t>2. Razpoložljiv dohodek gospodinjstev za Slovenijo in Koroško regijo</t>
  </si>
  <si>
    <t>3. Prag tveganja revščine</t>
  </si>
  <si>
    <t>4. Povprečno število članov v gospodinjstvu v občini Prevalje</t>
  </si>
  <si>
    <t>Prebivalstvo, gospodinjstva in družine po: OBČINE, LETO , MERITVE</t>
  </si>
  <si>
    <t>Povprečna velikost gospodinjstva</t>
  </si>
  <si>
    <t>5. Obstoječa dostopnost cen</t>
  </si>
  <si>
    <t>Povprečna poraba pitne vode na  prebivalca (m3)</t>
  </si>
  <si>
    <t>Skupna poraba gospodinjstva (m3/leto)</t>
  </si>
  <si>
    <t>Omrežnina za pitno vodo ( DN 20)</t>
  </si>
  <si>
    <t>Omrežnina za odvajanje odpadne vode (DN 20)</t>
  </si>
  <si>
    <t>Okoljska dajatev - odvajanje, ki se ne zaključi na ČN</t>
  </si>
  <si>
    <t xml:space="preserve">EUR/priključek </t>
  </si>
  <si>
    <t xml:space="preserve">EUR/m3 </t>
  </si>
  <si>
    <t>Skupen letni strošek na gospodinjstvo (EUR)</t>
  </si>
  <si>
    <t>Povprečni letni strošek GJP (pitna voda, odvajanje in čiščenje odpadnih voda)</t>
  </si>
  <si>
    <t>Povprečen razpoložljiv dohodek gospodinjstev na Koroškem (leto 2016)</t>
  </si>
  <si>
    <t>Dostopnost cen</t>
  </si>
  <si>
    <t>Gospodinjstva z nižjimi prihodki  - prag tveganja za štiričlansko družino (Leto 2016)</t>
  </si>
  <si>
    <t>Slovenija</t>
  </si>
  <si>
    <t>%</t>
  </si>
  <si>
    <t>Povprečje 2016-2018</t>
  </si>
  <si>
    <t>Povprečje (%)</t>
  </si>
  <si>
    <t>Maksimalna stopnja dostopnosti</t>
  </si>
  <si>
    <t>% stroška pitne vode in odvajanja ter čiščenja odpadne vode glede na dohodek gospodinjstev z nižjimi prihodki</t>
  </si>
  <si>
    <t>% stroška pitne vode in odvajanja ter čiščenja odpadne vode glede na povprečni razpoložljiv dohodek gospodinjstva</t>
  </si>
  <si>
    <t>Podatke je posredovalo JKP - vendar niso pravi, ker je bilo po njihovem več odvedene vode kot prodane, zato dogovor Meta Tasič, da se vzamejo prodane količine iz poslovnih poročil ter glede na porabo vode in števila priključenih prebivalcev razdeli med prebivalce ostalo na preostale dejavnosti.</t>
  </si>
  <si>
    <t>Podatki iz poslovnih poročil in Programa za odvajanje</t>
  </si>
  <si>
    <t>Ostale dejavnosti in industrija</t>
  </si>
  <si>
    <t>Povprečje v zadnjih 4 letih</t>
  </si>
  <si>
    <t>Količina letne fakturirane odvedene odpadne vode - skupaj  v Občini Prevalje</t>
  </si>
  <si>
    <t>Količina letne fakturirane očiščene odpadne vode - skupaj  v Občini Prevalje</t>
  </si>
  <si>
    <t>kWh/leto</t>
  </si>
  <si>
    <t>kg/leto</t>
  </si>
  <si>
    <t>Število prebivalstva v občini- konvergenčni scenarij</t>
  </si>
  <si>
    <t>Skupaj odvedena voda</t>
  </si>
  <si>
    <t>4. Priključenost PE na Čn Prevalje</t>
  </si>
  <si>
    <t xml:space="preserve">4. Priključenost na čiščenje odpadnih voda v celotni občini </t>
  </si>
  <si>
    <t>Ostale aglomeracije (MČN Leše)</t>
  </si>
  <si>
    <t>Aglomeracija ID 8136 Prevalje</t>
  </si>
  <si>
    <t>PE prebivalci</t>
  </si>
  <si>
    <t>% priključenosti</t>
  </si>
  <si>
    <t>Čiščenje odpadne vode</t>
  </si>
  <si>
    <t>Odvajanje odpadne vode</t>
  </si>
  <si>
    <t>Velikost aglomeracije (PE)</t>
  </si>
  <si>
    <t>Bodoče stanje (PE) - leto 2021</t>
  </si>
  <si>
    <t>Dodatni priključeni (PE)</t>
  </si>
  <si>
    <t>SITUACIJA S PROJEKTOM - PRIKLJUČENOST NA ODVAJANJE IN ČIŠČENJE ODPADNIH VODA TER KOLIIČINE ODVEDENE IN OČIŠČENE VODE</t>
  </si>
  <si>
    <t>Vir</t>
  </si>
  <si>
    <t>Letno poročilo</t>
  </si>
  <si>
    <t>Program odvajanja</t>
  </si>
  <si>
    <t>Poraba pitne vode na prebivalca (l/dan/PE)</t>
  </si>
  <si>
    <t>Skupna ocena</t>
  </si>
  <si>
    <t>t</t>
  </si>
  <si>
    <t>Stroški ogrevanje - toplotna črpalka</t>
  </si>
  <si>
    <t>m3/leto</t>
  </si>
  <si>
    <t xml:space="preserve">ocena </t>
  </si>
  <si>
    <t>Redna okoljske meritve, nepredvidena dela</t>
  </si>
  <si>
    <t>Končna dispozicija blata, odpadkov, maščob (Skupaj 805 ton; blato: 719 t / leto, odpadki iz grabelj: 20,4m3/leto, pesek: 25m3/leto</t>
  </si>
  <si>
    <t>Dodatni operativni stroški zaradi samega projekta</t>
  </si>
  <si>
    <t>Stroški operativni in ostali nove dodatne kanalizacije in objektov</t>
  </si>
  <si>
    <t>Stroški operativni in ostali delovanja nove ČN</t>
  </si>
  <si>
    <t>Čiščenje - letno</t>
  </si>
  <si>
    <t>Električna energija</t>
  </si>
  <si>
    <t>Servis in čiščenje črpališča</t>
  </si>
  <si>
    <t>Bilanca uspeha za odvajanje odpadnih voda</t>
  </si>
  <si>
    <t>EKONOMSKA DOBA</t>
  </si>
  <si>
    <t>Bilanca uspeha za čiščenje odpadnih voda</t>
  </si>
  <si>
    <t>Bilanca uspeha za odvajanje in  čiščenje odpadnih voda SKUPAJ</t>
  </si>
  <si>
    <t>Prihodki</t>
  </si>
  <si>
    <t>Bilanca uspeha občine</t>
  </si>
  <si>
    <t>Prihodki omrežnina odvajanje</t>
  </si>
  <si>
    <t>Prihodki omrežnina čiščenje</t>
  </si>
  <si>
    <t>Amortizacija odvajanje</t>
  </si>
  <si>
    <t>Amortizacija čiščenje</t>
  </si>
  <si>
    <t>DENARNI TOK</t>
  </si>
  <si>
    <t>PRITOKI</t>
  </si>
  <si>
    <t>ODTOKI</t>
  </si>
  <si>
    <t>Preostanek vrednosti</t>
  </si>
  <si>
    <t>Strošek investiranja</t>
  </si>
  <si>
    <t xml:space="preserve">Strošek reinvestiranja </t>
  </si>
  <si>
    <t>NETO DENARNI TOK</t>
  </si>
  <si>
    <t xml:space="preserve">Ekonomska doba </t>
  </si>
  <si>
    <t xml:space="preserve">Čiščenje </t>
  </si>
  <si>
    <t>Odvajanje odpadnih voda</t>
  </si>
  <si>
    <t>Čiščenje odpadnih voda</t>
  </si>
  <si>
    <t>Stroški polilelektrolita</t>
  </si>
  <si>
    <t xml:space="preserve">Stroški materiala </t>
  </si>
  <si>
    <t>Redno investicijsko vzrževanje</t>
  </si>
  <si>
    <t>Redne okoljske meritve</t>
  </si>
  <si>
    <t xml:space="preserve"> Končna dispozicija blata</t>
  </si>
  <si>
    <t>Investicijska vrednost ZA FINANČNO ANALIZO</t>
  </si>
  <si>
    <t>Gradbena dela za kanalizacijo brez nepredvidenih del</t>
  </si>
  <si>
    <t>do leta 2017</t>
  </si>
  <si>
    <t>Gradbene dela ČN Prevalje</t>
  </si>
  <si>
    <t>Analiza občutljivosti</t>
  </si>
  <si>
    <t>NPV</t>
  </si>
  <si>
    <t>∑</t>
  </si>
  <si>
    <t>Glavni elementi in parmetri</t>
  </si>
  <si>
    <t>Nediskontirana vrednost</t>
  </si>
  <si>
    <t>Diskontirana vrednost</t>
  </si>
  <si>
    <t>Referenčno obdobje (leta)</t>
  </si>
  <si>
    <t>Finančna diskontna stopnja (%)- realna</t>
  </si>
  <si>
    <t>Skupni stroški naložb (v EUR, nediskontirani)</t>
  </si>
  <si>
    <t>Skupni stroški naložb (v EUR, diskontirani)</t>
  </si>
  <si>
    <t>Preostala vrednost (v EUR, nediskontirana)</t>
  </si>
  <si>
    <t>Preostala vrednost (v EUR, diskontirana)</t>
  </si>
  <si>
    <t>Prihodki (v EUR, diskontirani)</t>
  </si>
  <si>
    <t>Operativni stroški  in stroški nadomestitve(v EUR, diskontirani)</t>
  </si>
  <si>
    <t xml:space="preserve">Neto prihodek = prihodki – operativni stroški in stroški nadomestitve + preostala vrednost (v EUR, diskontirana) </t>
  </si>
  <si>
    <t>Skupni stroški naložb - neto prihodek (v EUR, diskontirana)</t>
  </si>
  <si>
    <t>Sorazmerna uporaba diskontiranih neto prihodkov</t>
  </si>
  <si>
    <t>Brez pomoči skupnosti</t>
  </si>
  <si>
    <t>S pomočjo skupnosti</t>
  </si>
  <si>
    <t>1.      Neto sedanja vrednost</t>
  </si>
  <si>
    <t>(EUR</t>
  </si>
  <si>
    <t>FNPV/C</t>
  </si>
  <si>
    <t>2.     Finančna interna stopnja donosa</t>
  </si>
  <si>
    <t>(%)</t>
  </si>
  <si>
    <t>FRR/C</t>
  </si>
  <si>
    <t>FNPV/K</t>
  </si>
  <si>
    <t>Nacionalni del financiranja</t>
  </si>
  <si>
    <t>Občinski viri</t>
  </si>
  <si>
    <t>Skupni upravičeni stroški pred upoštevanjem zahtev iz člena 61 Uredbe (EU) št. 1303/2013 (v EUR, nediskontirani) (oddelek C.1.12(C))</t>
  </si>
  <si>
    <t>Sorazmerna uporaba diskontirane vrednosti neto prihodkov (v %) (če je primerno) = (E.1.2.9)</t>
  </si>
  <si>
    <t>Skupni upravičeni stroški po upoštevanju zahtev iz člena 61 Uredbe (EU) št. 1303/2013 (v EUR, nediskontirani) = (1) * (2)</t>
  </si>
  <si>
    <t>Dogovor regij</t>
  </si>
  <si>
    <t>EU sredstva</t>
  </si>
  <si>
    <t>Državni proračun - MOP</t>
  </si>
  <si>
    <t>Občinski proračun</t>
  </si>
  <si>
    <t>SKUPAJ STROŠKI</t>
  </si>
  <si>
    <t>UPRAVIČENI STROŠKI</t>
  </si>
  <si>
    <t>NEUPRAVIČENI STROŠKI</t>
  </si>
  <si>
    <t>A.  SITUACIJA BREZ PROJEKTA</t>
  </si>
  <si>
    <t>B.  SITUACIJA Z PROJEKTOM</t>
  </si>
  <si>
    <t>C. INKREMENTALNI PRISTOP (Z - BREZ PROJEKTA)</t>
  </si>
  <si>
    <t>2) IZRAČUN SORAZMERNE UPORABE DISKONTIRANIH NETO PRIHODKOV</t>
  </si>
  <si>
    <t>3) IZRAČUN FINANČNIH KAZALNIKOV</t>
  </si>
  <si>
    <t>1) FINANČNA ANALIZA PROJEKTA</t>
  </si>
  <si>
    <t>4) FINANČNA ANALIZA KAPITALA</t>
  </si>
  <si>
    <t>5) FINANČNA POKRITOST PROJEKTA (INKREMENTALNO)</t>
  </si>
  <si>
    <t>Viri financiranja projekta</t>
  </si>
  <si>
    <t>Nepredvideni stroški</t>
  </si>
  <si>
    <t>KUMULATIVNI DENARNI TOK</t>
  </si>
  <si>
    <t xml:space="preserve">FINANČNA POKRITOST PROJEKTA </t>
  </si>
  <si>
    <t>DA</t>
  </si>
  <si>
    <t>Količina proizvedene električne energije - dodatne</t>
  </si>
  <si>
    <t>Letni strošek</t>
  </si>
  <si>
    <t>Strošek na enoto (EUR/kWh)</t>
  </si>
  <si>
    <t>SKUPAJ KOLIČINA kWh letno</t>
  </si>
  <si>
    <t>KOLIČINA CO2 t letno</t>
  </si>
  <si>
    <t>Strošek na enoto CO2 glede na priročnik</t>
  </si>
  <si>
    <t>Celotni strošek CO2 emisij</t>
  </si>
  <si>
    <t>CO2</t>
  </si>
  <si>
    <t>Objekti na sistemu (črpališča)</t>
  </si>
  <si>
    <t>EKONOMSKA ANALIZA</t>
  </si>
  <si>
    <t>1. Eksterne koristi/stroški</t>
  </si>
  <si>
    <t>Število PE priključene na čistilno napravo</t>
  </si>
  <si>
    <t>Novopriključeno prebivalstvo</t>
  </si>
  <si>
    <t>c. Oportunitetni strošek izgradnje nepretočne greznice ali male čistilne naprave (1.500 EUR po gospodinjstvu)</t>
  </si>
  <si>
    <t>Novo priključeno prebivalstvo (gospodinjstvo)</t>
  </si>
  <si>
    <t>d. Učinek podnebnih sprememb</t>
  </si>
  <si>
    <t>Proizvodnja toplogrednih plinov s projektom (t letno)</t>
  </si>
  <si>
    <t>Strošek proizvedenih toplogrednih plinov (EUR/t)</t>
  </si>
  <si>
    <t>2. Ekonomski preostanek vrednosti</t>
  </si>
  <si>
    <t>Število gospodinjstev</t>
  </si>
  <si>
    <t xml:space="preserve">Izboljšanje stanja vodnega telesa </t>
  </si>
  <si>
    <t>Ekonomski kazalnik</t>
  </si>
  <si>
    <t>Diskontna stopnja</t>
  </si>
  <si>
    <t>Neto sedanja vrednost (EUR)</t>
  </si>
  <si>
    <t>Interna stopnja donosa (IRR)</t>
  </si>
  <si>
    <t>Razmerje me koristi in stoški</t>
  </si>
  <si>
    <t>koristi projekta</t>
  </si>
  <si>
    <t>Vrednosti</t>
  </si>
  <si>
    <t>% koristi</t>
  </si>
  <si>
    <t>(v EUR, diskontirano)</t>
  </si>
  <si>
    <t>Dodatni stroški</t>
  </si>
  <si>
    <t>% stroški</t>
  </si>
  <si>
    <t>Obratovalni stroški</t>
  </si>
  <si>
    <t>Investicijski stroški</t>
  </si>
  <si>
    <t>Investicijsko vzdrževanje</t>
  </si>
  <si>
    <t>b. Zmanjšanje stroškov končnih uporabnikov za čiščenje greznice (510 EUR po gospodinjstvu)</t>
  </si>
  <si>
    <t>SW = W * (1 - t) * (1 - u)</t>
  </si>
  <si>
    <t>SW - Shadow wage</t>
  </si>
  <si>
    <t>W - Market wage</t>
  </si>
  <si>
    <t>t - income taxation</t>
  </si>
  <si>
    <t>u - unemployment rate</t>
  </si>
  <si>
    <t>Sive plače</t>
  </si>
  <si>
    <t>t = plaćila (socialna varnost) v %</t>
  </si>
  <si>
    <t>W = FW*(1-u)*(1-t)</t>
  </si>
  <si>
    <t>SW</t>
  </si>
  <si>
    <t>KOREKCIJSKI FAKTOR ZA OPREMU</t>
  </si>
  <si>
    <t>CF = (1 - i) * (1 - VAT)</t>
  </si>
  <si>
    <t>i =</t>
  </si>
  <si>
    <t>CF - Korekcijski faktor</t>
  </si>
  <si>
    <t>PDV =</t>
  </si>
  <si>
    <t>CF =</t>
  </si>
  <si>
    <t>Korist - prihranek na zdravstvenih uslugah</t>
  </si>
  <si>
    <t>Faktorji</t>
  </si>
  <si>
    <t>območja dolvodno</t>
  </si>
  <si>
    <t>Aglomeracija 8167 Ravne na koroškem</t>
  </si>
  <si>
    <t>Aglomeracija 8203 Ravne na Koroškem</t>
  </si>
  <si>
    <t>Direktni uporabniki: predmetne aglomeracije</t>
  </si>
  <si>
    <t>Korist (EUR/preb/letno)</t>
  </si>
  <si>
    <t>Aglomeracije 10872 Vič</t>
  </si>
  <si>
    <t>e. Koristi zaradi manjšega vpliva na zdravje</t>
  </si>
  <si>
    <t>Indirirektni uporabniki: Število prebivalcev dolvodno od aglomeracije Prevalje (Aglomeracija 8203, 8329 10872)</t>
  </si>
  <si>
    <t>Korist zmanjšanja vpliva na zdravje</t>
  </si>
  <si>
    <t xml:space="preserve">Za monetizaciju učinka koristi se upošteva celotno število prebivalcev v aglomeraciji i dodatni prebivalci </t>
  </si>
  <si>
    <t xml:space="preserve">v aglomeracijah dolvodno od izpusta in njihov strošek, ki predstavlja zmanjšanje stroškov </t>
  </si>
  <si>
    <t>zdravstvenih storitev (Jaspers, Guidelines for Cost Benefit Analysis of water and wastewater projects to be</t>
  </si>
  <si>
    <r>
      <t>Izboljšanje vodnih teles zaradi nove investicije v čiščenje komunalne odpadne vode</t>
    </r>
    <r>
      <rPr>
        <sz val="10"/>
        <color theme="1"/>
        <rFont val="Calibri"/>
        <family val="2"/>
        <charset val="238"/>
      </rPr>
      <t>. V letu 2001 je bil pripravljen s strani Evropske komisije dokument »Benefits of Compliance with the Environmental Acquis for Candidate Countries’ produced by Ecotec et al in 2001, v katerem so bile navedene vrednosti za izboljšanje vodnih teles za Slovenijo (v poročilu so bile navedene nizke vrednosti 31,47 EUR/prebivalca in visoke 38,67 EUR po prebivalstvu).</t>
    </r>
    <r>
      <rPr>
        <sz val="12"/>
        <color theme="1"/>
        <rFont val="Calibri"/>
        <family val="2"/>
        <charset val="238"/>
      </rPr>
      <t xml:space="preserve"> </t>
    </r>
    <r>
      <rPr>
        <sz val="10"/>
        <color theme="1"/>
        <rFont val="Calibri"/>
        <family val="2"/>
        <charset val="238"/>
      </rPr>
      <t xml:space="preserve"> </t>
    </r>
  </si>
  <si>
    <t>Izboljšanej vodnih teles</t>
  </si>
  <si>
    <t>povečana rast</t>
  </si>
  <si>
    <t xml:space="preserve">supported by the Cohesion Fund and the European regional development in 2007‐2013, December 2008). Kot strošek je vzet strošek v višin 15 EUR PO prebivalstvu </t>
  </si>
  <si>
    <t xml:space="preserve">Koristi </t>
  </si>
  <si>
    <t>SIVE PLAČE</t>
  </si>
  <si>
    <t>FW = Povp. mjesećna neto plača za občina Prevalje 2016)</t>
  </si>
  <si>
    <t>u = stopnja nezaposlenosti 2016</t>
  </si>
  <si>
    <t>i -davčne pristojbine</t>
  </si>
  <si>
    <t>VAT - DDV</t>
  </si>
  <si>
    <t>Sprememba investicije</t>
  </si>
  <si>
    <t>Spremenljivka</t>
  </si>
  <si>
    <t>ANALIZA OBČUTLJIVOSTI</t>
  </si>
  <si>
    <t>Finančna neto sedanja vrednost (FNPV/C) - donosnost investicije</t>
  </si>
  <si>
    <t>ODMIKI</t>
  </si>
  <si>
    <t>Značilne spremenljivke</t>
  </si>
  <si>
    <t>izračun kazalnika brez sprememb</t>
  </si>
  <si>
    <t>1% povečanje spremenljivke</t>
  </si>
  <si>
    <t>1% zmanjšanje spremenljivke</t>
  </si>
  <si>
    <t>Ekonomska neto sedanja vrednost (ENPV)</t>
  </si>
  <si>
    <t>NE</t>
  </si>
  <si>
    <t>ENPV</t>
  </si>
  <si>
    <t>Kritična spremenljivka</t>
  </si>
  <si>
    <t>MATRIKA RIZIKA</t>
  </si>
  <si>
    <t>Objektivni riziki, ki lahko nastanejo v fazi izvajanja</t>
  </si>
  <si>
    <t>Verjetnost</t>
  </si>
  <si>
    <t>Zelo neverjetno</t>
  </si>
  <si>
    <t>Neverjetno</t>
  </si>
  <si>
    <t>Srednja verjetnost</t>
  </si>
  <si>
    <t>Verjetno</t>
  </si>
  <si>
    <t>E</t>
  </si>
  <si>
    <t>Zelo verjetno</t>
  </si>
  <si>
    <t>Klasifikacija stopnje rizika</t>
  </si>
  <si>
    <t>I</t>
  </si>
  <si>
    <t>Nima vpliva na socialni vpliv</t>
  </si>
  <si>
    <t>II</t>
  </si>
  <si>
    <t xml:space="preserve">Manjši vpliv na socialni del projekta, ki se generira s projektom; minimalno vpliva na dolgoročno izvajanje; potrebne so korektivni ukrepi </t>
  </si>
  <si>
    <t>III</t>
  </si>
  <si>
    <t>Srednje: Vpliv socialni del projekta obstaja znotraj projekta: vpliv na finančne izgube za srednje - dolgoročni plan projekta: korektivni ukrepi lahko popravijo morebitni problem</t>
  </si>
  <si>
    <t>IV</t>
  </si>
  <si>
    <t>Kritična: Visok vpliv socialnega dela znotraj projekt: pojavnost rizika vpliva na primarne funkcije projekta: korektivni pvlivi niso dovolj za zmanjšanje potencialne škode</t>
  </si>
  <si>
    <t>V</t>
  </si>
  <si>
    <t>Katastrofalne: Neuspjeh projekta lahk privede do delne ali popolne izgube projekta.</t>
  </si>
  <si>
    <t>STOPNJA RIZIKA</t>
  </si>
  <si>
    <t>Stopnja rizika / Verjetnost</t>
  </si>
  <si>
    <t>Nesprejemljiva</t>
  </si>
  <si>
    <t>Nizka</t>
  </si>
  <si>
    <t>Srednja</t>
  </si>
  <si>
    <t>Visoka</t>
  </si>
  <si>
    <t>NIzka</t>
  </si>
  <si>
    <t>Vir: Vodic za analizo stroškov in koristi, december 2014</t>
  </si>
  <si>
    <t>Opis rizika</t>
  </si>
  <si>
    <t>Stopnja rizika</t>
  </si>
  <si>
    <t>Aktivnosti za zmanjšanje rizika</t>
  </si>
  <si>
    <t>Predhodni indikatorji rizika</t>
  </si>
  <si>
    <t>Stopnja rizika po ukrepih</t>
  </si>
  <si>
    <t>Stalno sledenje finančnega poslovanja vseh partnerjev v projektu</t>
  </si>
  <si>
    <t>Tveganja povpraševanja</t>
  </si>
  <si>
    <t>Nižja poraba vode od predvidene</t>
  </si>
  <si>
    <t>Počasnejša stopnja priključitve na javni kanalizacijski sistem od predvidene</t>
  </si>
  <si>
    <t>Tveganja načrtovanja</t>
  </si>
  <si>
    <t xml:space="preserve">Neustrezne raziskave in preverjanje, npr. nenatančne hidrološke napovedi </t>
  </si>
  <si>
    <t>Neustrezne ocene stroškov načrtovanja</t>
  </si>
  <si>
    <t>Tveganja pridobivanja zemljišč:</t>
  </si>
  <si>
    <t xml:space="preserve">Zamude v postopkih </t>
  </si>
  <si>
    <t>Višji stroški zemljišč od predvidenih</t>
  </si>
  <si>
    <t>Upravna tveganja in tveganja javnih naročil:</t>
  </si>
  <si>
    <t>Zamude v postopkih</t>
  </si>
  <si>
    <t>Gradbena ali druga dovoljenja</t>
  </si>
  <si>
    <t>Dovoljenja javnih služb</t>
  </si>
  <si>
    <t>Sodni postopki</t>
  </si>
  <si>
    <t>Tveganja gradnje:</t>
  </si>
  <si>
    <t>Prekoračitve stroškov projekta in zamude pri gradnji</t>
  </si>
  <si>
    <t>V zvezi z izvajalci (stečaj, pomanjkanje virov)</t>
  </si>
  <si>
    <t>Tveganja delovanja:</t>
  </si>
  <si>
    <t>Zanesljivost ugotovljenih vodnih virov (količina/kakovost)</t>
  </si>
  <si>
    <t>Višji stroški vzdrževanja in popravil od predvidenih, kopičenje tehničnih okvar</t>
  </si>
  <si>
    <t>Finančna tveganja:</t>
  </si>
  <si>
    <t>Počasnejše zviševanje pristojbin od predvidenega</t>
  </si>
  <si>
    <t>Manj pobranih pristojbin, kot je bilo predvideno</t>
  </si>
  <si>
    <t>Regulativna tveganja:</t>
  </si>
  <si>
    <t>Nepričakovani politični ali regulativni dejavniki, ki vplivajo na ceno vode</t>
  </si>
  <si>
    <t>Druga tveganja:</t>
  </si>
  <si>
    <t>Nasprotovanje javnosti</t>
  </si>
  <si>
    <t>Nosilec odgovornosti</t>
  </si>
  <si>
    <t>Občina Prevalje in upravljalec javno gospodarske službe</t>
  </si>
  <si>
    <t>Obstoječa stopnja priključenosti na odvajanje je že v tej fazi velika, do končne stopnje priključitve 98% je potrebno priključiti samo še del prebivalstva na samo kanalizacjo. JKP bo ob gradnji kanalizacije uredilo tudi priključitev na javno kanalizacijo -odseki upoštevani v investiciji.</t>
  </si>
  <si>
    <t>Letno spremljanja novih priključkov</t>
  </si>
  <si>
    <t>Upravljalec GJS spremlja porabo pitne vode in s tem porabo odpadne vode.</t>
  </si>
  <si>
    <t>Upravljalec GJS</t>
  </si>
  <si>
    <t>Za potrebe izgradnje kanalizacije je bila narejena hidrološka analiza, prav tako upravljalec GJS upravlja s obstoječim sistemom in pozna vse njegove prednosti in slabosti.</t>
  </si>
  <si>
    <t>Spremljanje izvajanje projekta (ugotavljanje odstopanj od ponudbene vrednosti in izvedbe)</t>
  </si>
  <si>
    <t xml:space="preserve">Občina </t>
  </si>
  <si>
    <t>Spremljanje stanja na območju projekta.</t>
  </si>
  <si>
    <t>V okviru projekta je bila izdelana PGD dokumentacija za kanalizacijo in idejni projekt za čistilno napravo, prav tako je bilo izvedeno javno naročilo.</t>
  </si>
  <si>
    <t>Prihodna potreba po odpadni vodi se je izdelala na osnovi podatkov javnega podjetja, ki že dolgoletno deluje na tem področju in ima veliko podatkov, od števila priključenih prebivalcev, do končne obremeniteve na sistemu tako odvodnej kot čiščenja. Bodoči trend porabe vode se predvideva okoli 44 m3 letno na prebivalca, kar predstavlja okoli 122 l/dan na prebivalca. Raziskave v EU kažejo, da je trend porabe vode v razvitih državha EU okoli 125 l na dan na prebivalca. Prav tako je bilo v okviru poraba vode upoštevan upadec prebivalstva. V okviru analize občutljivosti sprememba količin vode ne predstavlja kritične spremenljivke.</t>
  </si>
  <si>
    <t xml:space="preserve">Obstoječe stanje (PE) - leto 2016 </t>
  </si>
  <si>
    <t>V okviru projekta je bila izdelana projektna dokumentacija za kanalizacijo, za izgradnjo čistilne naprave bo izgradnja potekala po RUMENI FIDIC knjigi, kar pomeni, da bo izvajalec pridobil PGD dokumentacijo in gradbenego dovoljenje. Postopki javnega naročanja so bili že izvedeni - ponudbe izvajalcev so veljavne. Potrebno je pridobiti samo še vire financiranja, kar je v končni stopnji dogovarjanja. Večjih zamud v nadaljevanju projekta se ne pričaku.</t>
  </si>
  <si>
    <t>Spremljanje terminskega plana projekta</t>
  </si>
  <si>
    <t>Spremljanje stroškov.</t>
  </si>
  <si>
    <t>Občina</t>
  </si>
  <si>
    <t>V okviru projekta so bila pridobljena vsa soglasja za služnost za potek trase kanalizacije in kupljeno zemljišče za ČN, prav tako je v prostorskem planu prostor namenjen za izgranjo ČN.</t>
  </si>
  <si>
    <t>Stroški povezani z zemljišči so bili že izvedeni in ne predstavljajo tveganja</t>
  </si>
  <si>
    <t>Spremljanje terminskega plana</t>
  </si>
  <si>
    <t>Gradbeno dovoljenje za čistilno napravo se bo pridobilo v okviru gradnje - FIDIC RUMENA knjiga.</t>
  </si>
  <si>
    <t>Upravljanje GJS je urejeno z odlokom občine.</t>
  </si>
  <si>
    <t>V okviru projekta se ne predvideva nobenih sodnih postopkov povezanih z upravnim tveganjem oziroma tveganjem javnih naročil saj so bila ta že izvedena.</t>
  </si>
  <si>
    <t>Spremljanje zakonodaje</t>
  </si>
  <si>
    <t>Spremljanje zakno</t>
  </si>
  <si>
    <t>Glede na to, da so bili postopki javnih naročil že izvedeni se ne pričakuje večjh odstopanj pri stroških investicije, prav tako so bili upoštevani nepredvideni stroški v višini 10% za morebitna odstopanja od končne vrednosti.</t>
  </si>
  <si>
    <t>Spremljanje terminskega plana in plana investicij po letih.</t>
  </si>
  <si>
    <t>V okviru javnih naročil so bili izvedeni ukrepi v zvezi s finančnim poslovanjem izvajalcev.</t>
  </si>
  <si>
    <t>Prihodna potreba po odpadni vodi se je izdelala na osnovi podatkov javnega podjetja, ki že dolgoletno deluje na tem področju in ima veliko podatkov, od števila priključenih prebivalcev, do končne obremeniteve na sistemu tako odvodnej kot čiščenja</t>
  </si>
  <si>
    <t>Stroški delovanja sistema in samega vzdrževanja so bili vključeni v finančo analizo, v okviru standardnih norm.</t>
  </si>
  <si>
    <t>V okviru projekta je vključen tudi sam nadzor, ki bo skrbel, da bodo vgrajeni materiali in oprema, ki bodo v okviru predvidenih standardov.</t>
  </si>
  <si>
    <t>Spremljanje priključenosti in sprememb v rasti prebivalcev.</t>
  </si>
  <si>
    <t>Spremljanje finančnega poslovanja GJS.</t>
  </si>
  <si>
    <t>Občina in GJS</t>
  </si>
  <si>
    <t>V okviru projekta je bila upoštevana metodologija določanja cen GJS v okviru predvidene zakonodaje.</t>
  </si>
  <si>
    <t>Spremljanje zakonodaje.</t>
  </si>
  <si>
    <t>V okviru projekta bo potekala tudi aktivnost  - stiki z javnostjo, kjer se bo ožjo in širšo okolico seznanjalo s projetkom.</t>
  </si>
  <si>
    <t>Spremljanje aktivnosti.</t>
  </si>
  <si>
    <t>GJS bo letno spremljala pobrane pristojbine in uporabila vse pravne možnosti za izterjavo neplačanih.</t>
  </si>
  <si>
    <t>Določanje cen javne gospodarske službe za področje odvajanje in čiščenje voda se pripravlja v skladu z Uredbo o metodologiji za oblikovanje cen storitev obveznih občinskih gospodarskih javnih služb (Ur.l. RS št.87/2012), ki določa, da mora upravljalec GJS na letni ravni pripraviti Elaborat o oblikovanju cen in usklajevati prihodke z nastalimi stroški.</t>
  </si>
  <si>
    <t>podatki po poročanju</t>
  </si>
  <si>
    <t>Obstoječe stanje (PE) - 31.12.2017</t>
  </si>
  <si>
    <t>Dejanski podatki za leto 2017</t>
  </si>
  <si>
    <t>3.  KONSOLIDIRANA BILANCA ZA PROJEKT - SCENARIJ BREZ PROJEKTA</t>
  </si>
  <si>
    <t>4. KONSOLIDIRAN DENARNI TOK - SITUACIJA BREZ PROJEKTA</t>
  </si>
  <si>
    <t>2. BILANCA USPEHA ZA ODVAJANJE IN ČIŠČENJE - OBČINA - SITUACIJA BREZ PROJEKTA</t>
  </si>
  <si>
    <t>1. BILANCA USPEHA ZA ODVAJANJE IN ČIŠČENJE - JKP - SITUACIJA BREZ PROJEKTA</t>
  </si>
  <si>
    <t>Stroški amortizacije - javna gospodarska infrast.</t>
  </si>
  <si>
    <t>Strošek amortizacije - JKP Log</t>
  </si>
  <si>
    <t>4. Konsolidiran DENARNI TOK - scenarij s projektom</t>
  </si>
  <si>
    <t>3 KONSOLIDIRANA BILANCA ZA PROJEKT - scenarij s projektom</t>
  </si>
  <si>
    <t>2. BILANCA USPEHA ZA ODVAJANJE IN ČIŠČENJE - OBČINA - scenarij s projektom</t>
  </si>
  <si>
    <t>1. BILANCA USPEHA ZA ODVAJANJE IN ČIŠČENJE - JKP - scenarij s projektom</t>
  </si>
  <si>
    <t>Količine odpadne vode (brez projekta)</t>
  </si>
  <si>
    <t>Količine odpadne vode (s projektom)</t>
  </si>
  <si>
    <t>Količina očiščene odpadne vode (s projektom)</t>
  </si>
  <si>
    <t>Količina očiščene odpadne vode (brez projekta) na celotnem območju Občine</t>
  </si>
  <si>
    <t>Obremenitev aglomeracije (PE)</t>
  </si>
  <si>
    <t>Priključeni na javno gospodarsko infrastrukturo</t>
  </si>
  <si>
    <t>Priključeni na individualne sisteme</t>
  </si>
  <si>
    <t>Obstoječe stanje - greznice (31.12.2017</t>
  </si>
  <si>
    <t>Obstoječe stanje - MČN (31.12.2017)</t>
  </si>
  <si>
    <t>Bodoče sanje - MČN - leto 2021</t>
  </si>
  <si>
    <t>80% kohezija</t>
  </si>
  <si>
    <t>20% državni proračun</t>
  </si>
  <si>
    <t>CELOTNA INVESTICIJSKA VREDNOST PROJEKTA PO STALNIH CENAH</t>
  </si>
  <si>
    <t>Investicijska vrednost za finačno analizo</t>
  </si>
  <si>
    <t>Terminski čas izvedbe projekta - glede na javni razpis</t>
  </si>
  <si>
    <t>CELOTNA INVESTICIJA SKUPAJ Z DDV</t>
  </si>
  <si>
    <t>Celotna vrednost investicije (EUR)</t>
  </si>
  <si>
    <t>600 (podvrtavanje ceste)</t>
  </si>
  <si>
    <t>1000 (podvrtavanje ceste)</t>
  </si>
  <si>
    <t>Kanal K1, TRO</t>
  </si>
  <si>
    <t>Kanal K - primarni kanal</t>
  </si>
  <si>
    <t>Kanal C - primarni kanal</t>
  </si>
  <si>
    <t>800 (podvrtavanje ceste)</t>
  </si>
  <si>
    <t>Črpališče P-4, tlačni vod T-P4 in priključek G</t>
  </si>
  <si>
    <t>Celotna obremenitev ČN Prevalje</t>
  </si>
  <si>
    <t>Ocena greznice in blato iz MČN</t>
  </si>
  <si>
    <t>Greznice in blato iz MČN</t>
  </si>
  <si>
    <t>% izkoriščenosti</t>
  </si>
  <si>
    <t>PE storitve</t>
  </si>
  <si>
    <t>PE podjetja</t>
  </si>
  <si>
    <t>Aglomeracija Leše - preostali del naselja</t>
  </si>
  <si>
    <t>število mesecev</t>
  </si>
  <si>
    <t>Oprema objekti kanal in  strojna oprema ČN</t>
  </si>
  <si>
    <t>Izboljšanje stanje teles</t>
  </si>
  <si>
    <t>Dodana vrednost po: TRANSAKCIJE, MERITVE, VRSTA PODATKA , ČETRTLETJE</t>
  </si>
  <si>
    <t>Stopnja rasti obsega glede na enako četrtletje predhodnega leta (%)</t>
  </si>
  <si>
    <t>Originalni podatki</t>
  </si>
  <si>
    <t>Podatki z izločenimi vplivi sezone in koledarja</t>
  </si>
  <si>
    <t>2001Q4</t>
  </si>
  <si>
    <t>2002Q4</t>
  </si>
  <si>
    <t>2003Q4</t>
  </si>
  <si>
    <t>2004Q4</t>
  </si>
  <si>
    <t>2005Q4</t>
  </si>
  <si>
    <t>2006Q4</t>
  </si>
  <si>
    <t>2007Q4</t>
  </si>
  <si>
    <t>2008Q4</t>
  </si>
  <si>
    <t>2009Q4</t>
  </si>
  <si>
    <t>2010Q4</t>
  </si>
  <si>
    <t>2011Q4</t>
  </si>
  <si>
    <t>2012Q4</t>
  </si>
  <si>
    <t>2013Q4</t>
  </si>
  <si>
    <t>2014Q4</t>
  </si>
  <si>
    <t>2015Q4</t>
  </si>
  <si>
    <t>2016Q4</t>
  </si>
  <si>
    <t>2017Q4</t>
  </si>
  <si>
    <t>Bruto domači proizvod (originalni podatki)</t>
  </si>
  <si>
    <t>Bruto domači proizvod (Izločeni vplivi sezone in koledarja)</t>
  </si>
  <si>
    <t>(glede na to, da je podatek v dokumentu citiran za leto 2008 se upošteva letna rast BDP)</t>
  </si>
  <si>
    <t xml:space="preserve">a. Izboljšanje stanja vodnega telesa </t>
  </si>
  <si>
    <t>2018 (UMAR</t>
  </si>
  <si>
    <t>VIRI FINANCIRANJA glede na dogovor regij</t>
  </si>
  <si>
    <t>Državni proračun RS</t>
  </si>
  <si>
    <t xml:space="preserve">EU sredstva </t>
  </si>
  <si>
    <t xml:space="preserve">Občinski proračun </t>
  </si>
  <si>
    <t xml:space="preserve">Doba vračanja </t>
  </si>
  <si>
    <t>leta</t>
  </si>
  <si>
    <t>Ekonomska neto sedanja vrednost</t>
  </si>
  <si>
    <t>Ekonomska interna stopnja donosa</t>
  </si>
  <si>
    <t>Ekonomska relativna neto sedanja vrednost</t>
  </si>
  <si>
    <t>Razmerje med koristi in stroški</t>
  </si>
  <si>
    <t xml:space="preserve">VIRI FINANCIRANJA PO AKTIVNOSTIH </t>
  </si>
  <si>
    <t>Zap. št.</t>
  </si>
  <si>
    <t>Gradnja kanalizacije - neupravičeni del</t>
  </si>
  <si>
    <t>Nadzor nad gradnjo</t>
  </si>
  <si>
    <t>Ostale aktivnosti povezane s pripravo in vodenjem projekta</t>
  </si>
  <si>
    <t>GRADNJA KANALIZACIJE  IN ČN- UPRAVIČENI DEL</t>
  </si>
  <si>
    <t>Načrti in druga projektna dokumentcija</t>
  </si>
  <si>
    <t>Plačila druge storitve in dokumentacija</t>
  </si>
  <si>
    <t>gradbena dela</t>
  </si>
  <si>
    <t>zunanja ureditev</t>
  </si>
  <si>
    <t>elektroinštalacij in el. Oprema</t>
  </si>
  <si>
    <t>strojne inštalacije in strojna oprema</t>
  </si>
  <si>
    <t>ti stroški so mimo javnega razpisa in so brez DDV-ja.</t>
  </si>
  <si>
    <t>Investicijska vrednost za po letih</t>
  </si>
  <si>
    <t xml:space="preserve">Gradnja kanalov  - upravičeni stroški </t>
  </si>
  <si>
    <t>Gradnja kanalov  - neupravičeni stroški (kanal BB (delno), kanal BP in kanal N1)</t>
  </si>
  <si>
    <t>2007H1</t>
  </si>
  <si>
    <t>2008H1</t>
  </si>
  <si>
    <t>2009H1</t>
  </si>
  <si>
    <t>2010H1</t>
  </si>
  <si>
    <t>2011H1</t>
  </si>
  <si>
    <t>2012H1</t>
  </si>
  <si>
    <t>2013H1</t>
  </si>
  <si>
    <t>2014H1</t>
  </si>
  <si>
    <t>2015H1</t>
  </si>
  <si>
    <t>2016H1</t>
  </si>
  <si>
    <t>2017H1</t>
  </si>
  <si>
    <t>2018H1</t>
  </si>
  <si>
    <t>2019H1</t>
  </si>
  <si>
    <t>Starostne skupine - SKUPAJ</t>
  </si>
  <si>
    <t>Povprečna letna rast v obdobju 2008-2019 (%)</t>
  </si>
  <si>
    <t>Delovno aktivno prebivalstvo po prebivališču (leto 2018)</t>
  </si>
  <si>
    <t>Registrirane brezposelne osebe (leto 2018)</t>
  </si>
  <si>
    <t>Stopnja registrirane brezposelnosti (avgust 2019)</t>
  </si>
  <si>
    <t>Bruto plača (leto 2018)</t>
  </si>
  <si>
    <t>Neto plača (leto 2018)</t>
  </si>
  <si>
    <t>Število podjetij (leto 2017)</t>
  </si>
  <si>
    <t>Število oseb, ki delajo (leto 2017)</t>
  </si>
  <si>
    <t>Prihodek (1000 EUR) - leto 2017</t>
  </si>
  <si>
    <t>Povprečno število zaposlenih v podjetju (leto 2017)</t>
  </si>
  <si>
    <t>OBČINA PREVALJE</t>
  </si>
  <si>
    <t>Pogodbena vrednost brez DDV</t>
  </si>
  <si>
    <t>IZGRADNJA KANALIZACIJSKEGA SISTEMA</t>
  </si>
  <si>
    <t>IZGRADNJA ČISTILNE NAPRAVE</t>
  </si>
  <si>
    <t>NADZOR</t>
  </si>
  <si>
    <t>KANALIZACIJSKI SISTEM</t>
  </si>
  <si>
    <t>ČISTILNA NAPRAVA</t>
  </si>
  <si>
    <t>SKUPAJ KS+ČN</t>
  </si>
  <si>
    <t>predviden znesek mesečne situacije brez DDV</t>
  </si>
  <si>
    <t>plačila 90 %</t>
  </si>
  <si>
    <t>zadržan znesek 10 %</t>
  </si>
  <si>
    <t>plačila 95 %</t>
  </si>
  <si>
    <t>zadržan znesek 5 %</t>
  </si>
  <si>
    <t>namenska sredstva EU
80%</t>
  </si>
  <si>
    <t>postavka SLO udeležbe
20%</t>
  </si>
  <si>
    <t>Vrednost (EUR)</t>
  </si>
  <si>
    <t>Delež (%)</t>
  </si>
  <si>
    <t>LETO 2019</t>
  </si>
  <si>
    <t>november 2019</t>
  </si>
  <si>
    <t>december 2019</t>
  </si>
  <si>
    <t>LETO 2020</t>
  </si>
  <si>
    <t>januar 2020</t>
  </si>
  <si>
    <t>februar 2020</t>
  </si>
  <si>
    <t>marec 2020</t>
  </si>
  <si>
    <t>april 2020</t>
  </si>
  <si>
    <t>maj 2020</t>
  </si>
  <si>
    <t>junij 2020</t>
  </si>
  <si>
    <t>julij 2020</t>
  </si>
  <si>
    <t>avgust 2020</t>
  </si>
  <si>
    <t>september 2020</t>
  </si>
  <si>
    <t>oktober 2020</t>
  </si>
  <si>
    <t>november 2020</t>
  </si>
  <si>
    <t>december 2020</t>
  </si>
  <si>
    <t>LETO 2021</t>
  </si>
  <si>
    <t>januar 2021</t>
  </si>
  <si>
    <t>februar 2021</t>
  </si>
  <si>
    <t>marec 2021</t>
  </si>
  <si>
    <t>april 2021</t>
  </si>
  <si>
    <t>maj 2021</t>
  </si>
  <si>
    <t>junij 2021</t>
  </si>
  <si>
    <t>julij 2021</t>
  </si>
  <si>
    <t>avgust 2021</t>
  </si>
  <si>
    <t>september 2021</t>
  </si>
  <si>
    <t>oktober 2021</t>
  </si>
  <si>
    <t>november 2021</t>
  </si>
  <si>
    <t>december 2021</t>
  </si>
  <si>
    <t>LETO 2022</t>
  </si>
  <si>
    <t>januar 2022</t>
  </si>
  <si>
    <t>februar 2022</t>
  </si>
  <si>
    <t>marec 2022</t>
  </si>
  <si>
    <t>april 2022</t>
  </si>
  <si>
    <t>maj 2022</t>
  </si>
  <si>
    <t>junij 2022</t>
  </si>
  <si>
    <t>julij 2022</t>
  </si>
  <si>
    <t>LETO 2023</t>
  </si>
  <si>
    <t>januar 2023</t>
  </si>
  <si>
    <t>februar 2023</t>
  </si>
  <si>
    <t>marec 2023</t>
  </si>
  <si>
    <t>april 2023</t>
  </si>
  <si>
    <t>maj 2023</t>
  </si>
  <si>
    <t>junij 2023</t>
  </si>
  <si>
    <t>julij 2023</t>
  </si>
  <si>
    <t>Kraj, datum:</t>
  </si>
  <si>
    <t>Celje, 29.06.2020</t>
  </si>
  <si>
    <t>Podatki iz NPR (poslano 25.11.2020) za razdelitev ostalih stroškov do leta 2022</t>
  </si>
  <si>
    <t>Plačila drugih storite in dokumentacije*</t>
  </si>
  <si>
    <t>* V NRP POSTAVKAH JE V TEJ POSTAVKI VKLJUČEN STROŠEK Z JAVNOSTJO</t>
  </si>
  <si>
    <t xml:space="preserve">obveščanje </t>
  </si>
  <si>
    <t>do leta 2018</t>
  </si>
  <si>
    <t>Projektna dokumentacija in nadzor</t>
  </si>
  <si>
    <t>delež na kanal</t>
  </si>
  <si>
    <t>delež na ČN</t>
  </si>
  <si>
    <t>Odvajanje odpadne vode občine Prevalje</t>
  </si>
  <si>
    <t>Ostali poslovni prihodki</t>
  </si>
  <si>
    <t>od tega stroški najema infrastukture</t>
  </si>
  <si>
    <t>Čiščenje odpadne vode občine Prevalje</t>
  </si>
  <si>
    <t>subvencija fiksnega dela</t>
  </si>
  <si>
    <t>do 2018</t>
  </si>
  <si>
    <t>Ekonomska doba se začne  1 leto pred gradnjo.</t>
  </si>
  <si>
    <t>Razlika do dogovora regije</t>
  </si>
  <si>
    <t>3) IZRAČUN SKUPNIH UPRAVIČENIH STROŠKO PO UPOŠTEVANJU ZAHTEV IZ ČLENA 61. UREDBE</t>
  </si>
  <si>
    <t xml:space="preserve">Cenovna dostopnost </t>
  </si>
  <si>
    <t>EUR/M3</t>
  </si>
  <si>
    <t>EUR/priključek</t>
  </si>
  <si>
    <t>Omrežnina za čiščenje odpadne vode (DN 20)- obstoječa cena</t>
  </si>
  <si>
    <t>Okoljska dajatev - odvajanje, ki se zaključi na ČN</t>
  </si>
  <si>
    <t>Povprečna poraba vode na prebivalca (m3) letno</t>
  </si>
  <si>
    <t>m3/letno/preb</t>
  </si>
  <si>
    <t>Povprečno število ljudi v gospodinjstvu</t>
  </si>
  <si>
    <t>št. preb/gospodinjstvo</t>
  </si>
  <si>
    <t>EUR /letno</t>
  </si>
  <si>
    <t>Gospodinjstva z nižjimi prihodki  - prag tveganja za štiričlansko družino (leto 2019)</t>
  </si>
  <si>
    <t>EUR/letno</t>
  </si>
  <si>
    <t>Letni strošek gospodinjstva s povprečnim stroškom</t>
  </si>
  <si>
    <t>CENOVNA DOSTOPNOST</t>
  </si>
  <si>
    <t>Cenovna dostopnost - povprečni razpoložljiv dohodek (%)</t>
  </si>
  <si>
    <t>Cenovna dostopnost - prag tveganja revščine (%)</t>
  </si>
  <si>
    <t>1. CENOVNA DOSTOPNOST POLNA CENA</t>
  </si>
  <si>
    <t>Povprečen razpoložljiv dohodek gospodinjstev Koroška (leto 2019)</t>
  </si>
  <si>
    <t>število prebivalcev</t>
  </si>
  <si>
    <t>število prebivalcev na gospodinjstvo</t>
  </si>
  <si>
    <t>https://pxweb.stat.si/SiStatData/pxweb/sl/Data/-/0867385S.px/table/tableViewLayout2/</t>
  </si>
  <si>
    <t>https://pxweb.stat.si/SiStatData/pxweb/sl/Data/-/0867106S.px/table/tableViewLayout2/</t>
  </si>
  <si>
    <t>Strošek na enoto z DDV (EUR/m3)</t>
  </si>
  <si>
    <t>Strošek na enoto z DDV (EUR/priključek/mesec)</t>
  </si>
  <si>
    <t>poskusno obratovanje in projektna dokumentacija</t>
  </si>
  <si>
    <t>Sprememba prihodkov</t>
  </si>
  <si>
    <t>Sprememba obratovalnih stroškov</t>
  </si>
  <si>
    <t>Stroški storitev - najem infrastrukture</t>
  </si>
  <si>
    <t>Prihodki iz naslov storitev javne službe - obstoječi</t>
  </si>
  <si>
    <t>Prihodki iz naslova storiev javne službe - predmetna investicija</t>
  </si>
  <si>
    <t>Prihodki iz naslova omrežnine - obstoječi</t>
  </si>
  <si>
    <t>Prihodki iz naslova omrežnine - predmetna investicija</t>
  </si>
  <si>
    <t>Prihodki iz naslova subvencije omrežnine - predmetna investicija</t>
  </si>
  <si>
    <t>% subvencije omrežnine (% amortizacije nove infrastukture)</t>
  </si>
  <si>
    <t>Ostali stroški</t>
  </si>
  <si>
    <t>Amortizacija vezana na ČN</t>
  </si>
  <si>
    <t>Amortizacija vezana na odvajanje</t>
  </si>
  <si>
    <t>Prihodki omrežnina odvajanje subvencija</t>
  </si>
  <si>
    <t>Prihodki omrežnina čiščenje subvencija</t>
  </si>
  <si>
    <t>Prihodki iz naslova subvencije</t>
  </si>
  <si>
    <t xml:space="preserve">stroški čiščenja - za ceno storitev </t>
  </si>
  <si>
    <t>stroški odvajanja - ceno storitev</t>
  </si>
  <si>
    <t>2. CENOVNA DOSTOPNOST subvencija</t>
  </si>
  <si>
    <t>VLOGA</t>
  </si>
  <si>
    <t>S SUBVENCIJO</t>
  </si>
  <si>
    <t>Razlika med upravičenimi stroški in dogovorom</t>
  </si>
  <si>
    <t>Strošek na enoto z ddv (EUR/m3)</t>
  </si>
  <si>
    <t>Vodomer dim DN</t>
  </si>
  <si>
    <t>Skupaj število vodomerov</t>
  </si>
  <si>
    <t>Faktor omrežnine</t>
  </si>
  <si>
    <t>Število enot</t>
  </si>
  <si>
    <t>Mesečna/omrežnina(enoto kanalizacije (EUR/na priključek</t>
  </si>
  <si>
    <t>Letna omrežni za kanalizocijo skupaj (EUR)</t>
  </si>
  <si>
    <t>Letna omrežni za ČN skupaj (EUR)</t>
  </si>
  <si>
    <t>Strošek na enoto z ddv (EUR/priključek/mesec)</t>
  </si>
  <si>
    <t>1 .Bodoča cena gospodarske javne službe po izvedbi projekta (leto 2023)</t>
  </si>
  <si>
    <t>Ostali polna cena</t>
  </si>
  <si>
    <t>ELABORAT O oblikovanju cen za leto 2020</t>
  </si>
  <si>
    <t>Obstoječa omrežnina - Podatek leto 2020 Elaborat</t>
  </si>
  <si>
    <t>Amoratizacija nove investicije</t>
  </si>
  <si>
    <t>Razdelitev omrežnine za odvajanje (leto 2023) polna cena</t>
  </si>
  <si>
    <t>Razdelitev omrežnine za čiščenje - polna cena (2023)</t>
  </si>
  <si>
    <t>Prebivalstvo subvencija omrežnine - odvajanje</t>
  </si>
  <si>
    <t>Prebivalstvo subvencija omrežnine - čiščenje</t>
  </si>
  <si>
    <t>zbrana omrežnina gospodinjstva</t>
  </si>
  <si>
    <t>zbrana omrežnia ostali</t>
  </si>
  <si>
    <t>subvencija občine</t>
  </si>
  <si>
    <t>POLNA CENA</t>
  </si>
  <si>
    <t>zbrana omrežnina ostali</t>
  </si>
  <si>
    <t>SUBVENICONIRANA CENA</t>
  </si>
  <si>
    <t>Omrežnina  za čiščeno odpadno vodo</t>
  </si>
  <si>
    <t>% amortizacije nove investicije, ki je subvencioniran</t>
  </si>
  <si>
    <t>https://www.jkp-log.si/ceniki/vodovod-in-kanalizacija.html</t>
  </si>
  <si>
    <t>Električna oprema ČN in oprema za vodenje</t>
  </si>
  <si>
    <t>oprema za vodenje</t>
  </si>
  <si>
    <t>Prihodki iz naslova storiev javne službe - dodatni prihodki predmetna investicija</t>
  </si>
  <si>
    <t>Prihodki iz naslova omrežnine - dodatni prihodki predmetna investicija</t>
  </si>
  <si>
    <t>Prihodki iz naslova subvencije omrežnine -  predmetna investicija</t>
  </si>
  <si>
    <t>Cena odvajanja na m3 brez DDV</t>
  </si>
  <si>
    <t>Cena čiščenja na m3 brez DDV</t>
  </si>
  <si>
    <t xml:space="preserve">LETO </t>
  </si>
  <si>
    <t>Tabela: Izračun prihodkov storitve odvajanja in čiščenja na m3</t>
  </si>
  <si>
    <t>Količina očiščene vode (m3)</t>
  </si>
  <si>
    <t>Količina odvedene vode (m3)</t>
  </si>
  <si>
    <t>86,5% povečanje prihodkov bi bilo potrebno, da bi bil FNPV/K pozitiven</t>
  </si>
  <si>
    <t>79,9% zmanjšanje investicije bi bilo potrebno, da bi bil FNPV/K pozitiven</t>
  </si>
  <si>
    <t>80% povečanje investicije bi bilo potrebno, da bi bil ENPV negativen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</si>
</sst>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6" formatCode="#,##0\ &quot;€&quot;;[Red]\-#,##0\ &quot;€&quot;"/>
    <numFmt numFmtId="44" formatCode="_-* #,##0.00\ &quot;€&quot;_-;\-* #,##0.00\ &quot;€&quot;_-;_-* &quot;-&quot;??\ &quot;€&quot;_-;_-@_-"/>
    <numFmt numFmtId="164" formatCode="_-* #,##0.00\ _€_-;\-* #,##0.00\ _€_-;_-* &quot;-&quot;??\ _€_-;_-@_-"/>
    <numFmt numFmtId="165" formatCode="0.0000%"/>
    <numFmt numFmtId="166" formatCode="#,##0.0"/>
    <numFmt numFmtId="167" formatCode="0.0"/>
    <numFmt numFmtId="168" formatCode="0.000"/>
    <numFmt numFmtId="169" formatCode="#,##0.0000"/>
    <numFmt numFmtId="170" formatCode="0.0%"/>
    <numFmt numFmtId="171" formatCode="_-* #,##0.00\ _S_I_T_-;\-* #,##0.00\ _S_I_T_-;_-* &quot;-&quot;??\ _S_I_T_-;_-@_-"/>
    <numFmt numFmtId="172" formatCode="#,##0."/>
    <numFmt numFmtId="173" formatCode="\$#."/>
    <numFmt numFmtId="174" formatCode="#.00"/>
    <numFmt numFmtId="175" formatCode="#,"/>
    <numFmt numFmtId="176" formatCode="_-* #,##0.00\ &quot;SIT&quot;_-;\-* #,##0.00\ &quot;SIT&quot;_-;_-* &quot;-&quot;??\ &quot;SIT&quot;_-;_-@_-"/>
    <numFmt numFmtId="177" formatCode="m&quot;ont&quot;h\ d&quot;, &quot;yyyy"/>
    <numFmt numFmtId="178" formatCode="#,#00"/>
    <numFmt numFmtId="179" formatCode="General_)"/>
    <numFmt numFmtId="180" formatCode="_-* #,##0.00&quot; SIT&quot;_-;\-* #,##0.00&quot; SIT&quot;_-;_-* \-??&quot; SIT&quot;_-;_-@_-"/>
    <numFmt numFmtId="181" formatCode="_ * #,##0.00&quot; SIT&quot;_ ;_ * #,##0.00&quot; SIT&quot;_ ;_ * \-??&quot; SIT&quot;_ ;_ @_ "/>
    <numFmt numFmtId="182" formatCode="_-* #,##0.00\ _S_I_T_-;\-* #,##0.00\ _S_I_T_-;_-* \-??\ _S_I_T_-;_-@_-"/>
    <numFmt numFmtId="183" formatCode="_ * #,##0.00\ _S_I_T_ ;_ * #,##0.00\ _S_I_T_ ;_ * \-??\ _S_I_T_ ;_ @_ "/>
    <numFmt numFmtId="184" formatCode="#,##0\ [$€-1]"/>
    <numFmt numFmtId="185" formatCode="[$€-2]\ #,##0;[Red]\-[$€-2]\ #,##0"/>
    <numFmt numFmtId="186" formatCode="#,##0.00000000000"/>
    <numFmt numFmtId="187" formatCode="0.0000"/>
  </numFmts>
  <fonts count="160">
    <font>
      <sz val="9"/>
      <color theme="1"/>
      <name val="Calibri"/>
      <family val="2"/>
      <charset val="238"/>
    </font>
    <font>
      <sz val="9"/>
      <color theme="1"/>
      <name val="Calibri"/>
      <family val="2"/>
      <charset val="238"/>
    </font>
    <font>
      <sz val="9"/>
      <color rgb="FFFF0000"/>
      <name val="Calibri"/>
      <family val="2"/>
      <charset val="238"/>
    </font>
    <font>
      <b/>
      <sz val="9"/>
      <color theme="1"/>
      <name val="Calibri"/>
      <family val="2"/>
      <charset val="238"/>
    </font>
    <font>
      <sz val="9"/>
      <color theme="1"/>
      <name val="Calibri"/>
      <family val="2"/>
      <charset val="238"/>
      <scheme val="minor"/>
    </font>
    <font>
      <b/>
      <sz val="10"/>
      <color rgb="FF000000"/>
      <name val="Verdana"/>
      <family val="2"/>
      <charset val="238"/>
    </font>
    <font>
      <b/>
      <sz val="8"/>
      <color rgb="FF000000"/>
      <name val="Verdana"/>
      <family val="2"/>
      <charset val="238"/>
    </font>
    <font>
      <sz val="8"/>
      <color rgb="FF000000"/>
      <name val="Verdana"/>
      <family val="2"/>
      <charset val="238"/>
    </font>
    <font>
      <u/>
      <sz val="9"/>
      <color theme="10"/>
      <name val="Calibri"/>
      <family val="2"/>
      <charset val="238"/>
    </font>
    <font>
      <b/>
      <sz val="8.8000000000000007"/>
      <color theme="1"/>
      <name val="Verdana"/>
      <family val="2"/>
      <charset val="238"/>
    </font>
    <font>
      <b/>
      <sz val="7.15"/>
      <color theme="1"/>
      <name val="Verdana"/>
      <family val="2"/>
      <charset val="238"/>
    </font>
    <font>
      <sz val="7.15"/>
      <color theme="1"/>
      <name val="Verdana"/>
      <family val="2"/>
      <charset val="238"/>
    </font>
    <font>
      <b/>
      <sz val="9"/>
      <color rgb="FF000000"/>
      <name val="Calibri"/>
      <family val="2"/>
      <charset val="238"/>
    </font>
    <font>
      <sz val="9"/>
      <color rgb="FF000000"/>
      <name val="Calibri"/>
      <family val="2"/>
      <charset val="238"/>
    </font>
    <font>
      <sz val="9"/>
      <color indexed="81"/>
      <name val="Segoe UI"/>
      <family val="2"/>
      <charset val="238"/>
    </font>
    <font>
      <b/>
      <sz val="9"/>
      <color indexed="81"/>
      <name val="Segoe UI"/>
      <family val="2"/>
      <charset val="238"/>
    </font>
    <font>
      <sz val="8"/>
      <color rgb="FF000000"/>
      <name val="Calibri"/>
      <family val="2"/>
      <charset val="238"/>
    </font>
    <font>
      <b/>
      <sz val="9"/>
      <color theme="1"/>
      <name val="Calibri"/>
      <family val="2"/>
      <charset val="238"/>
      <scheme val="minor"/>
    </font>
    <font>
      <b/>
      <sz val="9"/>
      <color rgb="FF000000"/>
      <name val="Calibri"/>
      <family val="2"/>
      <charset val="238"/>
      <scheme val="minor"/>
    </font>
    <font>
      <sz val="9"/>
      <color rgb="FF000000"/>
      <name val="Calibri"/>
      <family val="2"/>
      <charset val="238"/>
      <scheme val="minor"/>
    </font>
    <font>
      <b/>
      <sz val="10"/>
      <name val="Calibri"/>
      <family val="2"/>
      <charset val="238"/>
      <scheme val="minor"/>
    </font>
    <font>
      <b/>
      <sz val="12"/>
      <color theme="1"/>
      <name val="Calibri"/>
      <family val="2"/>
      <charset val="238"/>
    </font>
    <font>
      <b/>
      <sz val="9"/>
      <color rgb="FF000000"/>
      <name val="Calibri"/>
      <family val="2"/>
    </font>
    <font>
      <i/>
      <sz val="9"/>
      <color rgb="FF000000"/>
      <name val="Calibri"/>
      <family val="2"/>
    </font>
    <font>
      <sz val="9"/>
      <color rgb="FF000000"/>
      <name val="Calibri"/>
      <family val="2"/>
    </font>
    <font>
      <b/>
      <sz val="9"/>
      <color theme="0"/>
      <name val="Calibri"/>
      <family val="2"/>
      <charset val="238"/>
    </font>
    <font>
      <sz val="10"/>
      <name val="Arial"/>
      <family val="2"/>
      <charset val="238"/>
    </font>
    <font>
      <b/>
      <sz val="12"/>
      <name val="Arial CE"/>
      <family val="2"/>
      <charset val="238"/>
    </font>
    <font>
      <b/>
      <sz val="10"/>
      <color theme="1"/>
      <name val="Calibri"/>
      <family val="2"/>
      <charset val="238"/>
    </font>
    <font>
      <sz val="8"/>
      <color theme="1"/>
      <name val="Calibri"/>
      <family val="2"/>
      <charset val="238"/>
    </font>
    <font>
      <sz val="9"/>
      <name val="Calibri"/>
      <family val="2"/>
      <charset val="238"/>
    </font>
    <font>
      <i/>
      <sz val="9"/>
      <color theme="1"/>
      <name val="Calibri"/>
      <family val="2"/>
      <charset val="238"/>
    </font>
    <font>
      <b/>
      <sz val="9"/>
      <color rgb="FFFF0000"/>
      <name val="Calibri"/>
      <family val="2"/>
      <charset val="238"/>
    </font>
    <font>
      <b/>
      <sz val="9"/>
      <name val="Calibri"/>
      <family val="2"/>
      <charset val="238"/>
    </font>
    <font>
      <i/>
      <sz val="9"/>
      <color theme="4"/>
      <name val="Calibri"/>
      <family val="2"/>
      <charset val="238"/>
    </font>
    <font>
      <b/>
      <i/>
      <sz val="9"/>
      <color theme="1"/>
      <name val="Calibri"/>
      <family val="2"/>
      <charset val="238"/>
    </font>
    <font>
      <i/>
      <sz val="9"/>
      <color rgb="FF000000"/>
      <name val="Calibri"/>
      <family val="2"/>
      <charset val="238"/>
    </font>
    <font>
      <sz val="9"/>
      <name val="Arial CE"/>
      <charset val="238"/>
    </font>
    <font>
      <sz val="8"/>
      <color theme="1"/>
      <name val="Calibri"/>
      <family val="2"/>
      <charset val="238"/>
      <scheme val="minor"/>
    </font>
    <font>
      <b/>
      <sz val="11"/>
      <color theme="1"/>
      <name val="Calibri"/>
      <family val="2"/>
      <charset val="238"/>
    </font>
    <font>
      <b/>
      <sz val="14"/>
      <color theme="1"/>
      <name val="Calibri"/>
      <family val="2"/>
      <charset val="238"/>
    </font>
    <font>
      <b/>
      <sz val="9"/>
      <color indexed="8"/>
      <name val="Calibri"/>
      <family val="2"/>
    </font>
    <font>
      <i/>
      <sz val="9"/>
      <color indexed="8"/>
      <name val="Calibri"/>
      <family val="2"/>
    </font>
    <font>
      <sz val="9"/>
      <color indexed="8"/>
      <name val="Calibri"/>
      <family val="2"/>
    </font>
    <font>
      <b/>
      <sz val="9"/>
      <color indexed="8"/>
      <name val="Calibri"/>
      <family val="2"/>
      <charset val="238"/>
    </font>
    <font>
      <b/>
      <sz val="8"/>
      <color rgb="FF000000"/>
      <name val="Calibri"/>
      <family val="2"/>
      <charset val="238"/>
    </font>
    <font>
      <b/>
      <sz val="12"/>
      <color theme="9"/>
      <name val="Calibri"/>
      <family val="2"/>
      <charset val="238"/>
    </font>
    <font>
      <sz val="10"/>
      <color theme="1"/>
      <name val="Calibri"/>
      <family val="2"/>
      <charset val="238"/>
    </font>
    <font>
      <b/>
      <i/>
      <sz val="9"/>
      <color theme="5"/>
      <name val="Calibri"/>
      <family val="2"/>
      <charset val="238"/>
    </font>
    <font>
      <i/>
      <sz val="9"/>
      <color theme="5"/>
      <name val="Calibri"/>
      <family val="2"/>
      <charset val="238"/>
    </font>
    <font>
      <b/>
      <sz val="10"/>
      <color theme="3"/>
      <name val="Calibri"/>
      <family val="2"/>
      <charset val="238"/>
    </font>
    <font>
      <b/>
      <sz val="10"/>
      <color theme="9"/>
      <name val="Calibri"/>
      <family val="2"/>
      <charset val="238"/>
    </font>
    <font>
      <sz val="11"/>
      <color theme="1"/>
      <name val="Calibri"/>
      <family val="2"/>
      <charset val="238"/>
      <scheme val="minor"/>
    </font>
    <font>
      <sz val="10"/>
      <name val="Arial CE"/>
      <family val="2"/>
      <charset val="238"/>
    </font>
    <font>
      <u/>
      <sz val="11"/>
      <color theme="10"/>
      <name val="Calibri"/>
      <family val="2"/>
      <charset val="238"/>
      <scheme val="minor"/>
    </font>
    <font>
      <b/>
      <sz val="11"/>
      <color theme="1"/>
      <name val="Calibri"/>
      <family val="2"/>
      <charset val="238"/>
      <scheme val="minor"/>
    </font>
    <font>
      <sz val="10"/>
      <color theme="1"/>
      <name val="Arial"/>
      <family val="2"/>
      <charset val="238"/>
    </font>
    <font>
      <b/>
      <sz val="8"/>
      <color theme="1"/>
      <name val="Calibri"/>
      <family val="2"/>
      <charset val="238"/>
      <scheme val="minor"/>
    </font>
    <font>
      <sz val="11"/>
      <name val="Arial"/>
      <family val="2"/>
      <charset val="238"/>
    </font>
    <font>
      <b/>
      <sz val="9"/>
      <color theme="3"/>
      <name val="Calibri"/>
      <family val="2"/>
      <charset val="238"/>
    </font>
    <font>
      <sz val="12"/>
      <color theme="1"/>
      <name val="Calibri"/>
      <family val="2"/>
      <charset val="238"/>
    </font>
    <font>
      <b/>
      <sz val="11"/>
      <color theme="5" tint="-0.499984740745262"/>
      <name val="Calibri"/>
      <family val="2"/>
      <charset val="238"/>
      <scheme val="minor"/>
    </font>
    <font>
      <sz val="9"/>
      <name val="Calibri"/>
      <family val="2"/>
      <charset val="238"/>
      <scheme val="minor"/>
    </font>
    <font>
      <sz val="6"/>
      <color theme="1"/>
      <name val="Calibri"/>
      <family val="2"/>
      <charset val="238"/>
      <scheme val="minor"/>
    </font>
    <font>
      <sz val="8"/>
      <color rgb="FFFF0000"/>
      <name val="Calibri"/>
      <family val="2"/>
      <charset val="238"/>
      <scheme val="minor"/>
    </font>
    <font>
      <sz val="11"/>
      <color theme="1"/>
      <name val="Calibri"/>
      <family val="2"/>
      <scheme val="minor"/>
    </font>
    <font>
      <sz val="8"/>
      <name val="Calibri"/>
      <family val="2"/>
      <charset val="238"/>
      <scheme val="minor"/>
    </font>
    <font>
      <b/>
      <sz val="8"/>
      <color theme="1"/>
      <name val="Calibri"/>
      <family val="2"/>
      <charset val="238"/>
    </font>
    <font>
      <sz val="11"/>
      <color rgb="FFFF0000"/>
      <name val="Calibri"/>
      <family val="2"/>
      <charset val="238"/>
      <scheme val="minor"/>
    </font>
    <font>
      <b/>
      <sz val="11"/>
      <color theme="5"/>
      <name val="Calibri"/>
      <family val="2"/>
      <charset val="238"/>
    </font>
    <font>
      <b/>
      <sz val="8"/>
      <name val="Calibri"/>
      <family val="2"/>
      <charset val="238"/>
      <scheme val="minor"/>
    </font>
    <font>
      <sz val="10"/>
      <name val="Arial"/>
      <family val="2"/>
    </font>
    <font>
      <b/>
      <sz val="14"/>
      <name val="Arial"/>
      <family val="2"/>
      <charset val="238"/>
    </font>
    <font>
      <sz val="10"/>
      <name val="Arial CE"/>
      <charset val="238"/>
    </font>
    <font>
      <sz val="11"/>
      <color indexed="8"/>
      <name val="Calibri"/>
      <family val="2"/>
      <charset val="238"/>
    </font>
    <font>
      <sz val="11"/>
      <color indexed="9"/>
      <name val="Calibri"/>
      <family val="2"/>
      <charset val="238"/>
    </font>
    <font>
      <sz val="11"/>
      <color indexed="17"/>
      <name val="Calibri"/>
      <family val="2"/>
      <charset val="238"/>
    </font>
    <font>
      <u/>
      <sz val="10"/>
      <color indexed="12"/>
      <name val="Arial"/>
      <family val="2"/>
      <charset val="238"/>
    </font>
    <font>
      <b/>
      <sz val="11"/>
      <color indexed="63"/>
      <name val="Calibri"/>
      <family val="2"/>
      <charset val="238"/>
    </font>
    <font>
      <b/>
      <sz val="15"/>
      <color indexed="62"/>
      <name val="Calibri"/>
      <family val="2"/>
      <charset val="238"/>
    </font>
    <font>
      <b/>
      <sz val="13"/>
      <color indexed="62"/>
      <name val="Calibri"/>
      <family val="2"/>
      <charset val="238"/>
    </font>
    <font>
      <b/>
      <sz val="11"/>
      <color indexed="62"/>
      <name val="Calibri"/>
      <family val="2"/>
      <charset val="238"/>
    </font>
    <font>
      <b/>
      <sz val="18"/>
      <color indexed="62"/>
      <name val="Cambria"/>
      <family val="2"/>
      <charset val="238"/>
    </font>
    <font>
      <sz val="8.5"/>
      <name val="Arial"/>
      <family val="2"/>
      <charset val="238"/>
    </font>
    <font>
      <sz val="11"/>
      <color indexed="19"/>
      <name val="Calibri"/>
      <family val="2"/>
      <charset val="238"/>
    </font>
    <font>
      <sz val="11"/>
      <color indexed="10"/>
      <name val="Calibri"/>
      <family val="2"/>
      <charset val="238"/>
    </font>
    <font>
      <i/>
      <sz val="11"/>
      <color indexed="23"/>
      <name val="Calibri"/>
      <family val="2"/>
      <charset val="238"/>
    </font>
    <font>
      <b/>
      <sz val="11"/>
      <color indexed="9"/>
      <name val="Calibri"/>
      <family val="2"/>
      <charset val="238"/>
    </font>
    <font>
      <b/>
      <sz val="11"/>
      <color indexed="10"/>
      <name val="Calibri"/>
      <family val="2"/>
      <charset val="238"/>
    </font>
    <font>
      <sz val="11"/>
      <color indexed="20"/>
      <name val="Calibri"/>
      <family val="2"/>
      <charset val="238"/>
    </font>
    <font>
      <sz val="11"/>
      <color indexed="62"/>
      <name val="Calibri"/>
      <family val="2"/>
      <charset val="238"/>
    </font>
    <font>
      <b/>
      <sz val="11"/>
      <color indexed="8"/>
      <name val="Calibri"/>
      <family val="2"/>
      <charset val="238"/>
    </font>
    <font>
      <sz val="10"/>
      <color theme="1"/>
      <name val="Calibri"/>
      <family val="2"/>
      <charset val="238"/>
      <scheme val="minor"/>
    </font>
    <font>
      <b/>
      <sz val="10"/>
      <color theme="1"/>
      <name val="Calibri"/>
      <family val="2"/>
      <charset val="238"/>
      <scheme val="minor"/>
    </font>
    <font>
      <sz val="12"/>
      <name val="Arial"/>
      <family val="2"/>
      <charset val="238"/>
    </font>
    <font>
      <b/>
      <sz val="11"/>
      <color indexed="52"/>
      <name val="Calibri"/>
      <family val="2"/>
      <charset val="238"/>
    </font>
    <font>
      <sz val="1"/>
      <color indexed="8"/>
      <name val="Courier"/>
      <family val="3"/>
    </font>
    <font>
      <b/>
      <sz val="14"/>
      <name val="Arial CE"/>
      <family val="2"/>
      <charset val="238"/>
    </font>
    <font>
      <b/>
      <sz val="13"/>
      <color indexed="56"/>
      <name val="Calibri"/>
      <family val="2"/>
      <charset val="238"/>
    </font>
    <font>
      <b/>
      <sz val="11"/>
      <color indexed="56"/>
      <name val="Calibri"/>
      <family val="2"/>
      <charset val="238"/>
    </font>
    <font>
      <b/>
      <sz val="1"/>
      <color indexed="8"/>
      <name val="Courier"/>
      <family val="3"/>
    </font>
    <font>
      <sz val="11"/>
      <color indexed="52"/>
      <name val="Calibri"/>
      <family val="2"/>
      <charset val="238"/>
    </font>
    <font>
      <sz val="11"/>
      <color indexed="60"/>
      <name val="Calibri"/>
      <family val="2"/>
      <charset val="238"/>
    </font>
    <font>
      <b/>
      <sz val="18"/>
      <color indexed="56"/>
      <name val="Cambria"/>
      <family val="2"/>
      <charset val="238"/>
    </font>
    <font>
      <sz val="10"/>
      <name val="Times New Roman CE"/>
      <family val="1"/>
      <charset val="238"/>
    </font>
    <font>
      <sz val="10"/>
      <name val="Times New Roman"/>
      <family val="1"/>
      <charset val="238"/>
    </font>
    <font>
      <b/>
      <sz val="15"/>
      <color indexed="56"/>
      <name val="Calibri"/>
      <family val="2"/>
      <charset val="238"/>
    </font>
    <font>
      <sz val="10"/>
      <color indexed="8"/>
      <name val="MS Sans Serif"/>
      <family val="2"/>
      <charset val="238"/>
    </font>
    <font>
      <u/>
      <sz val="11"/>
      <color theme="10"/>
      <name val="Calibri"/>
      <family val="2"/>
      <scheme val="minor"/>
    </font>
    <font>
      <b/>
      <sz val="18"/>
      <color theme="5" tint="-0.499984740745262"/>
      <name val="Calibri"/>
      <family val="2"/>
      <charset val="238"/>
      <scheme val="minor"/>
    </font>
    <font>
      <b/>
      <sz val="8"/>
      <color rgb="FF000000"/>
      <name val="Calibri"/>
      <family val="2"/>
      <charset val="238"/>
      <scheme val="minor"/>
    </font>
    <font>
      <sz val="8"/>
      <color rgb="FF000000"/>
      <name val="Calibri"/>
      <family val="2"/>
      <charset val="238"/>
      <scheme val="minor"/>
    </font>
    <font>
      <sz val="8"/>
      <color rgb="FFFFC000"/>
      <name val="Calibri"/>
      <family val="2"/>
      <charset val="238"/>
      <scheme val="minor"/>
    </font>
    <font>
      <sz val="8"/>
      <color rgb="FF92D050"/>
      <name val="Calibri"/>
      <family val="2"/>
      <charset val="238"/>
      <scheme val="minor"/>
    </font>
    <font>
      <sz val="1"/>
      <color indexed="8"/>
      <name val="Courier New"/>
      <family val="1"/>
      <charset val="238"/>
    </font>
    <font>
      <sz val="1"/>
      <color indexed="8"/>
      <name val="Courier New"/>
      <family val="3"/>
      <charset val="238"/>
    </font>
    <font>
      <b/>
      <sz val="1"/>
      <color indexed="8"/>
      <name val="Courier New"/>
      <family val="1"/>
      <charset val="238"/>
    </font>
    <font>
      <b/>
      <sz val="1"/>
      <color indexed="8"/>
      <name val="Courier New"/>
      <family val="3"/>
      <charset val="238"/>
    </font>
    <font>
      <b/>
      <sz val="12"/>
      <color indexed="8"/>
      <name val="SSPalatino"/>
      <charset val="238"/>
    </font>
    <font>
      <sz val="11"/>
      <name val="Garamond"/>
      <family val="1"/>
      <charset val="238"/>
    </font>
    <font>
      <sz val="12"/>
      <name val="Times New Roman CE"/>
      <family val="1"/>
      <charset val="238"/>
    </font>
    <font>
      <sz val="11"/>
      <name val="Arial CE"/>
      <family val="2"/>
      <charset val="238"/>
    </font>
    <font>
      <sz val="12"/>
      <name val="Courier New"/>
      <family val="1"/>
      <charset val="238"/>
    </font>
    <font>
      <sz val="12"/>
      <name val="Arial CE"/>
      <family val="2"/>
      <charset val="238"/>
    </font>
    <font>
      <sz val="11"/>
      <color theme="1"/>
      <name val="Arial"/>
      <family val="2"/>
      <charset val="238"/>
    </font>
    <font>
      <i/>
      <sz val="9"/>
      <color rgb="FFFF0000"/>
      <name val="Calibri"/>
      <family val="2"/>
      <charset val="238"/>
      <scheme val="minor"/>
    </font>
    <font>
      <b/>
      <sz val="8"/>
      <color theme="9"/>
      <name val="Calibri"/>
      <family val="2"/>
      <charset val="238"/>
      <scheme val="minor"/>
    </font>
    <font>
      <sz val="10"/>
      <name val="Times New Roman CE"/>
      <charset val="238"/>
    </font>
    <font>
      <sz val="11"/>
      <color rgb="FF3F3F76"/>
      <name val="Calibri"/>
      <family val="2"/>
      <scheme val="minor"/>
    </font>
    <font>
      <b/>
      <sz val="11"/>
      <color theme="3"/>
      <name val="Calibri"/>
      <family val="2"/>
      <charset val="238"/>
      <scheme val="minor"/>
    </font>
    <font>
      <b/>
      <i/>
      <sz val="9"/>
      <color rgb="FFFF0000"/>
      <name val="Calibri"/>
      <family val="2"/>
      <charset val="238"/>
    </font>
    <font>
      <sz val="8"/>
      <color rgb="FFFF0000"/>
      <name val="Calibri"/>
      <family val="2"/>
      <charset val="238"/>
    </font>
    <font>
      <b/>
      <sz val="12"/>
      <color theme="5"/>
      <name val="Calibri"/>
      <family val="2"/>
      <charset val="238"/>
    </font>
    <font>
      <sz val="10"/>
      <name val="Arial"/>
      <family val="2"/>
      <charset val="238"/>
    </font>
    <font>
      <b/>
      <sz val="10"/>
      <name val="Arial"/>
      <family val="2"/>
      <charset val="238"/>
    </font>
    <font>
      <sz val="11"/>
      <color rgb="FF000000"/>
      <name val="Calibri"/>
      <family val="2"/>
    </font>
    <font>
      <b/>
      <sz val="11"/>
      <color rgb="FF000000"/>
      <name val="Calibri"/>
      <family val="2"/>
    </font>
    <font>
      <i/>
      <sz val="11"/>
      <color theme="1"/>
      <name val="Calibri"/>
      <family val="2"/>
      <charset val="238"/>
      <scheme val="minor"/>
    </font>
    <font>
      <sz val="8"/>
      <name val="Calibri"/>
      <family val="2"/>
      <charset val="238"/>
    </font>
    <font>
      <sz val="8"/>
      <name val="Arial"/>
      <family val="2"/>
      <charset val="238"/>
    </font>
    <font>
      <i/>
      <sz val="9"/>
      <color rgb="FFFF0000"/>
      <name val="Calibri"/>
      <family val="2"/>
      <charset val="238"/>
    </font>
    <font>
      <b/>
      <sz val="9"/>
      <color theme="5" tint="-0.249977111117893"/>
      <name val="Calibri"/>
      <family val="2"/>
      <charset val="238"/>
    </font>
    <font>
      <sz val="9"/>
      <color theme="5" tint="-0.249977111117893"/>
      <name val="Calibri"/>
      <family val="2"/>
      <charset val="238"/>
    </font>
    <font>
      <b/>
      <sz val="12"/>
      <name val="Calibri"/>
      <family val="2"/>
      <charset val="238"/>
    </font>
    <font>
      <b/>
      <sz val="11"/>
      <color rgb="FFFFFFFF"/>
      <name val="Arial"/>
      <family val="2"/>
      <charset val="238"/>
    </font>
    <font>
      <sz val="9"/>
      <color rgb="FFFFFFFF"/>
      <name val="Arial"/>
      <family val="2"/>
      <charset val="238"/>
    </font>
    <font>
      <sz val="11"/>
      <color rgb="FF000000"/>
      <name val="Calibri"/>
      <family val="2"/>
      <charset val="238"/>
    </font>
    <font>
      <i/>
      <sz val="8"/>
      <color theme="1"/>
      <name val="Calibri"/>
      <family val="2"/>
      <charset val="238"/>
    </font>
    <font>
      <b/>
      <i/>
      <sz val="8"/>
      <color theme="1"/>
      <name val="Calibri"/>
      <family val="2"/>
      <charset val="238"/>
    </font>
    <font>
      <sz val="8"/>
      <color theme="9"/>
      <name val="Calibri"/>
      <family val="2"/>
      <charset val="238"/>
    </font>
    <font>
      <b/>
      <sz val="8"/>
      <color theme="5" tint="-0.249977111117893"/>
      <name val="Calibri"/>
      <family val="2"/>
      <charset val="238"/>
    </font>
    <font>
      <b/>
      <sz val="8"/>
      <color theme="9" tint="-0.499984740745262"/>
      <name val="Calibri"/>
      <family val="2"/>
      <charset val="238"/>
    </font>
    <font>
      <b/>
      <i/>
      <sz val="8"/>
      <color theme="5" tint="-0.249977111117893"/>
      <name val="Calibri"/>
      <family val="2"/>
      <charset val="238"/>
    </font>
    <font>
      <sz val="8"/>
      <color theme="5" tint="-0.249977111117893"/>
      <name val="Calibri"/>
      <family val="2"/>
      <charset val="238"/>
    </font>
    <font>
      <b/>
      <sz val="8"/>
      <name val="Calibri"/>
      <family val="2"/>
      <charset val="238"/>
    </font>
    <font>
      <i/>
      <sz val="8"/>
      <color theme="1"/>
      <name val="Calibri"/>
      <family val="2"/>
      <charset val="238"/>
      <scheme val="minor"/>
    </font>
    <font>
      <b/>
      <i/>
      <sz val="8"/>
      <color theme="1"/>
      <name val="Calibri"/>
      <family val="2"/>
      <charset val="238"/>
      <scheme val="minor"/>
    </font>
    <font>
      <b/>
      <sz val="8"/>
      <color theme="9" tint="-0.499984740745262"/>
      <name val="Calibri"/>
      <family val="2"/>
      <charset val="238"/>
      <scheme val="minor"/>
    </font>
    <font>
      <b/>
      <sz val="9"/>
      <color theme="9" tint="-0.249977111117893"/>
      <name val="Calibri"/>
      <family val="2"/>
      <charset val="238"/>
    </font>
    <font>
      <b/>
      <i/>
      <sz val="9"/>
      <color theme="5" tint="-0.249977111117893"/>
      <name val="Calibri"/>
      <family val="2"/>
      <charset val="238"/>
    </font>
  </fonts>
  <fills count="62">
    <fill>
      <patternFill patternType="none"/>
    </fill>
    <fill>
      <patternFill patternType="gray125"/>
    </fill>
    <fill>
      <patternFill patternType="solid">
        <fgColor rgb="FFFFFFFF"/>
        <bgColor indexed="64"/>
      </patternFill>
    </fill>
    <fill>
      <patternFill patternType="solid">
        <fgColor rgb="FFBDD5DD"/>
        <bgColor indexed="64"/>
      </patternFill>
    </fill>
    <fill>
      <patternFill patternType="solid">
        <fgColor rgb="FFD1E1E7"/>
        <bgColor indexed="64"/>
      </patternFill>
    </fill>
    <fill>
      <patternFill patternType="solid">
        <fgColor rgb="FFF1F1F1"/>
        <bgColor indexed="64"/>
      </patternFill>
    </fill>
    <fill>
      <patternFill patternType="solid">
        <fgColor theme="4" tint="0.59999389629810485"/>
        <bgColor indexed="64"/>
      </patternFill>
    </fill>
    <fill>
      <patternFill patternType="solid">
        <fgColor theme="0"/>
        <bgColor indexed="64"/>
      </patternFill>
    </fill>
    <fill>
      <patternFill patternType="solid">
        <fgColor theme="4"/>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3" tint="0.39997558519241921"/>
        <bgColor indexed="64"/>
      </patternFill>
    </fill>
    <fill>
      <patternFill patternType="solid">
        <fgColor rgb="FFFFCC99"/>
      </patternFill>
    </fill>
    <fill>
      <patternFill patternType="solid">
        <fgColor theme="6" tint="0.59999389629810485"/>
        <bgColor indexed="65"/>
      </patternFill>
    </fill>
    <fill>
      <patternFill patternType="solid">
        <fgColor theme="5" tint="0.59999389629810485"/>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theme="5"/>
        <bgColor indexed="64"/>
      </patternFill>
    </fill>
    <fill>
      <patternFill patternType="solid">
        <fgColor theme="9"/>
        <bgColor indexed="64"/>
      </patternFill>
    </fill>
    <fill>
      <patternFill patternType="solid">
        <fgColor rgb="FFFF0000"/>
        <bgColor indexed="64"/>
      </patternFill>
    </fill>
    <fill>
      <patternFill patternType="solid">
        <fgColor indexed="9"/>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theme="4" tint="0.39997558519241921"/>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9"/>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55"/>
      </patternFill>
    </fill>
    <fill>
      <patternFill patternType="solid">
        <fgColor indexed="46"/>
      </patternFill>
    </fill>
    <fill>
      <patternFill patternType="solid">
        <fgColor indexed="31"/>
      </patternFill>
    </fill>
    <fill>
      <patternFill patternType="solid">
        <fgColor indexed="42"/>
      </patternFill>
    </fill>
    <fill>
      <patternFill patternType="solid">
        <fgColor indexed="1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57"/>
      </patternFill>
    </fill>
    <fill>
      <patternFill patternType="solid">
        <fgColor indexed="22"/>
      </patternFill>
    </fill>
    <fill>
      <patternFill patternType="solid">
        <fgColor rgb="FFC5D9F1"/>
        <bgColor indexed="64"/>
      </patternFill>
    </fill>
    <fill>
      <patternFill patternType="solid">
        <fgColor rgb="FF92D050"/>
        <bgColor indexed="64"/>
      </patternFill>
    </fill>
    <fill>
      <patternFill patternType="solid">
        <fgColor rgb="FFC00000"/>
        <bgColor indexed="64"/>
      </patternFill>
    </fill>
    <fill>
      <patternFill patternType="solid">
        <fgColor rgb="FF629DD1"/>
        <bgColor indexed="64"/>
      </patternFill>
    </fill>
    <fill>
      <patternFill patternType="solid">
        <fgColor rgb="FFDFEBF5"/>
        <bgColor indexed="64"/>
      </patternFill>
    </fill>
    <fill>
      <patternFill patternType="solid">
        <fgColor theme="0" tint="-0.14999847407452621"/>
        <bgColor indexed="64"/>
      </patternFill>
    </fill>
    <fill>
      <patternFill patternType="solid">
        <fgColor rgb="FF6B6B6B"/>
        <bgColor indexed="64"/>
      </patternFill>
    </fill>
    <fill>
      <patternFill patternType="solid">
        <fgColor rgb="FF8497B0"/>
        <bgColor rgb="FF8497B0"/>
      </patternFill>
    </fill>
    <fill>
      <patternFill patternType="solid">
        <fgColor rgb="FFD6DCE4"/>
        <bgColor rgb="FFD6DCE4"/>
      </patternFill>
    </fill>
    <fill>
      <patternFill patternType="solid">
        <fgColor rgb="FFFFFF00"/>
        <bgColor rgb="FFFFFF00"/>
      </patternFill>
    </fill>
    <fill>
      <patternFill patternType="solid">
        <fgColor theme="0" tint="-4.9989318521683403E-2"/>
        <bgColor indexed="64"/>
      </patternFill>
    </fill>
  </fills>
  <borders count="130">
    <border>
      <left/>
      <right/>
      <top/>
      <bottom/>
      <diagonal/>
    </border>
    <border>
      <left/>
      <right/>
      <top style="thin">
        <color theme="3"/>
      </top>
      <bottom style="thin">
        <color theme="3"/>
      </bottom>
      <diagonal/>
    </border>
    <border>
      <left/>
      <right/>
      <top style="double">
        <color theme="3"/>
      </top>
      <bottom style="double">
        <color theme="3"/>
      </bottom>
      <diagonal/>
    </border>
    <border>
      <left/>
      <right/>
      <top/>
      <bottom style="thin">
        <color theme="3"/>
      </bottom>
      <diagonal/>
    </border>
    <border>
      <left style="thin">
        <color theme="8"/>
      </left>
      <right style="thin">
        <color theme="8"/>
      </right>
      <top style="thin">
        <color theme="8"/>
      </top>
      <bottom style="thin">
        <color theme="8"/>
      </bottom>
      <diagonal/>
    </border>
    <border>
      <left style="thin">
        <color theme="8"/>
      </left>
      <right style="thin">
        <color theme="8"/>
      </right>
      <top/>
      <bottom style="thin">
        <color theme="8"/>
      </bottom>
      <diagonal/>
    </border>
    <border>
      <left style="medium">
        <color rgb="FFA7C6D1"/>
      </left>
      <right/>
      <top style="medium">
        <color rgb="FFA7C6D1"/>
      </top>
      <bottom style="medium">
        <color rgb="FFA7C6D1"/>
      </bottom>
      <diagonal/>
    </border>
    <border>
      <left/>
      <right/>
      <top style="medium">
        <color rgb="FFA7C6D1"/>
      </top>
      <bottom style="medium">
        <color rgb="FFA7C6D1"/>
      </bottom>
      <diagonal/>
    </border>
    <border>
      <left/>
      <right style="medium">
        <color rgb="FFA7C6D1"/>
      </right>
      <top style="medium">
        <color rgb="FFA7C6D1"/>
      </top>
      <bottom style="medium">
        <color rgb="FFA7C6D1"/>
      </bottom>
      <diagonal/>
    </border>
    <border>
      <left style="medium">
        <color rgb="FFA7C6D1"/>
      </left>
      <right/>
      <top style="medium">
        <color rgb="FFA7C6D1"/>
      </top>
      <bottom style="medium">
        <color rgb="FFFFFFFF"/>
      </bottom>
      <diagonal/>
    </border>
    <border>
      <left/>
      <right/>
      <top style="medium">
        <color rgb="FFA7C6D1"/>
      </top>
      <bottom style="medium">
        <color rgb="FFFFFFFF"/>
      </bottom>
      <diagonal/>
    </border>
    <border>
      <left/>
      <right style="medium">
        <color rgb="FFFFFFFF"/>
      </right>
      <top style="medium">
        <color rgb="FFA7C6D1"/>
      </top>
      <bottom style="medium">
        <color rgb="FFFFFFFF"/>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A7C6D1"/>
      </right>
      <top style="medium">
        <color rgb="FFFFFFFF"/>
      </top>
      <bottom style="medium">
        <color rgb="FFFFFFFF"/>
      </bottom>
      <diagonal/>
    </border>
    <border>
      <left style="medium">
        <color rgb="FFA7C6D1"/>
      </left>
      <right style="medium">
        <color rgb="FFFFFFFF"/>
      </right>
      <top style="medium">
        <color rgb="FFFFFFFF"/>
      </top>
      <bottom/>
      <diagonal/>
    </border>
    <border>
      <left style="medium">
        <color rgb="FFFFFFFF"/>
      </left>
      <right style="medium">
        <color rgb="FFFFFFFF"/>
      </right>
      <top style="medium">
        <color rgb="FFFFFFFF"/>
      </top>
      <bottom/>
      <diagonal/>
    </border>
    <border>
      <left style="medium">
        <color rgb="FFA7C6D1"/>
      </left>
      <right style="medium">
        <color rgb="FFA7C6D1"/>
      </right>
      <top style="medium">
        <color rgb="FFA7C6D1"/>
      </top>
      <bottom style="medium">
        <color rgb="FFA7C6D1"/>
      </bottom>
      <diagonal/>
    </border>
    <border>
      <left style="medium">
        <color rgb="FFA7C6D1"/>
      </left>
      <right style="medium">
        <color rgb="FFFFFFFF"/>
      </right>
      <top/>
      <bottom/>
      <diagonal/>
    </border>
    <border>
      <left style="medium">
        <color rgb="FFFFFFFF"/>
      </left>
      <right style="medium">
        <color rgb="FFFFFFFF"/>
      </right>
      <top/>
      <bottom/>
      <diagonal/>
    </border>
    <border>
      <left style="medium">
        <color rgb="FFA7C6D1"/>
      </left>
      <right style="medium">
        <color rgb="FFFFFFFF"/>
      </right>
      <top/>
      <bottom style="medium">
        <color rgb="FFA7C6D1"/>
      </bottom>
      <diagonal/>
    </border>
    <border>
      <left style="medium">
        <color rgb="FFFFFFFF"/>
      </left>
      <right style="medium">
        <color rgb="FFFFFFFF"/>
      </right>
      <top/>
      <bottom style="medium">
        <color rgb="FFA7C6D1"/>
      </bottom>
      <diagonal/>
    </border>
    <border>
      <left style="medium">
        <color rgb="FFFFFFFF"/>
      </left>
      <right style="medium">
        <color rgb="FFFFFFFF"/>
      </right>
      <top style="medium">
        <color rgb="FFFFFFFF"/>
      </top>
      <bottom style="medium">
        <color rgb="FFA7C6D1"/>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top style="thin">
        <color theme="4"/>
      </top>
      <bottom style="double">
        <color theme="4"/>
      </bottom>
      <diagonal/>
    </border>
    <border>
      <left/>
      <right/>
      <top/>
      <bottom style="thin">
        <color theme="4"/>
      </bottom>
      <diagonal/>
    </border>
    <border>
      <left/>
      <right/>
      <top style="thin">
        <color theme="4"/>
      </top>
      <bottom style="thin">
        <color theme="4"/>
      </bottom>
      <diagonal/>
    </border>
    <border>
      <left style="thin">
        <color rgb="FF7F7F7F"/>
      </left>
      <right style="thin">
        <color rgb="FF7F7F7F"/>
      </right>
      <top style="thin">
        <color rgb="FF7F7F7F"/>
      </top>
      <bottom style="thin">
        <color rgb="FF7F7F7F"/>
      </bottom>
      <diagonal/>
    </border>
    <border>
      <left/>
      <right/>
      <top style="thin">
        <color theme="3"/>
      </top>
      <bottom/>
      <diagonal/>
    </border>
    <border>
      <left style="thin">
        <color indexed="64"/>
      </left>
      <right style="thin">
        <color indexed="64"/>
      </right>
      <top style="thin">
        <color indexed="64"/>
      </top>
      <bottom style="thin">
        <color indexed="64"/>
      </bottom>
      <diagonal/>
    </border>
    <border>
      <left/>
      <right/>
      <top style="thin">
        <color indexed="64"/>
      </top>
      <bottom style="thin">
        <color theme="3"/>
      </bottom>
      <diagonal/>
    </border>
    <border>
      <left style="thin">
        <color theme="3"/>
      </left>
      <right style="thin">
        <color theme="3"/>
      </right>
      <top style="thin">
        <color theme="3"/>
      </top>
      <bottom style="thin">
        <color theme="3"/>
      </bottom>
      <diagonal/>
    </border>
    <border>
      <left/>
      <right/>
      <top style="thin">
        <color indexed="62"/>
      </top>
      <bottom style="double">
        <color indexed="62"/>
      </bottom>
      <diagonal/>
    </border>
    <border>
      <left/>
      <right/>
      <top/>
      <bottom style="medium">
        <color rgb="FF44546A"/>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diagonal/>
    </border>
    <border>
      <left style="medium">
        <color indexed="64"/>
      </left>
      <right/>
      <top style="medium">
        <color indexed="64"/>
      </top>
      <bottom style="medium">
        <color indexed="64"/>
      </bottom>
      <diagonal/>
    </border>
    <border diagonalUp="1">
      <left/>
      <right/>
      <top style="thin">
        <color theme="3"/>
      </top>
      <bottom style="thin">
        <color theme="3"/>
      </bottom>
      <diagonal style="thin">
        <color theme="3"/>
      </diagonal>
    </border>
    <border>
      <left style="thin">
        <color indexed="64"/>
      </left>
      <right style="thin">
        <color indexed="64"/>
      </right>
      <top/>
      <bottom/>
      <diagonal/>
    </border>
    <border>
      <left/>
      <right/>
      <top style="thin">
        <color theme="4"/>
      </top>
      <bottom/>
      <diagonal/>
    </border>
    <border>
      <left style="thin">
        <color theme="0"/>
      </left>
      <right style="thin">
        <color theme="0"/>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4"/>
      </top>
      <bottom style="double">
        <color theme="4"/>
      </bottom>
      <diagonal/>
    </border>
    <border>
      <left/>
      <right style="thin">
        <color theme="0"/>
      </right>
      <top style="thin">
        <color theme="0"/>
      </top>
      <bottom style="thin">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right/>
      <top style="thin">
        <color theme="3"/>
      </top>
      <bottom style="double">
        <color theme="3"/>
      </bottom>
      <diagonal/>
    </border>
    <border>
      <left style="thin">
        <color theme="0"/>
      </left>
      <right style="thin">
        <color theme="0"/>
      </right>
      <top style="thin">
        <color theme="0"/>
      </top>
      <bottom/>
      <diagonal/>
    </border>
    <border>
      <left style="medium">
        <color theme="9" tint="-0.249977111117893"/>
      </left>
      <right/>
      <top style="medium">
        <color theme="9" tint="-0.249977111117893"/>
      </top>
      <bottom style="thin">
        <color theme="3"/>
      </bottom>
      <diagonal/>
    </border>
    <border>
      <left/>
      <right style="medium">
        <color theme="9" tint="-0.249977111117893"/>
      </right>
      <top style="medium">
        <color theme="9" tint="-0.249977111117893"/>
      </top>
      <bottom style="thin">
        <color theme="3"/>
      </bottom>
      <diagonal/>
    </border>
    <border>
      <left style="medium">
        <color theme="9" tint="-0.249977111117893"/>
      </left>
      <right/>
      <top style="thin">
        <color theme="3"/>
      </top>
      <bottom style="thin">
        <color theme="3"/>
      </bottom>
      <diagonal/>
    </border>
    <border>
      <left/>
      <right style="medium">
        <color theme="9" tint="-0.249977111117893"/>
      </right>
      <top style="thin">
        <color theme="3"/>
      </top>
      <bottom style="thin">
        <color theme="3"/>
      </bottom>
      <diagonal/>
    </border>
    <border>
      <left style="medium">
        <color theme="9" tint="-0.249977111117893"/>
      </left>
      <right/>
      <top style="thin">
        <color theme="3"/>
      </top>
      <bottom style="medium">
        <color theme="9" tint="-0.249977111117893"/>
      </bottom>
      <diagonal/>
    </border>
    <border>
      <left/>
      <right style="medium">
        <color theme="9" tint="-0.249977111117893"/>
      </right>
      <top style="thin">
        <color theme="3"/>
      </top>
      <bottom style="medium">
        <color theme="9" tint="-0.249977111117893"/>
      </bottom>
      <diagonal/>
    </border>
    <border>
      <left style="thin">
        <color indexed="64"/>
      </left>
      <right/>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right/>
      <top/>
      <bottom style="double">
        <color indexed="10"/>
      </bottom>
      <diagonal/>
    </border>
    <border>
      <left style="double">
        <color indexed="63"/>
      </left>
      <right style="double">
        <color indexed="63"/>
      </right>
      <top style="double">
        <color indexed="63"/>
      </top>
      <bottom style="double">
        <color indexed="63"/>
      </bottom>
      <diagonal/>
    </border>
    <border>
      <left style="thin">
        <color indexed="23"/>
      </left>
      <right style="thin">
        <color indexed="23"/>
      </right>
      <top style="thin">
        <color indexed="23"/>
      </top>
      <bottom style="thin">
        <color indexed="23"/>
      </bottom>
      <diagonal/>
    </border>
    <border>
      <left/>
      <right/>
      <top style="thin">
        <color indexed="56"/>
      </top>
      <bottom style="double">
        <color indexed="56"/>
      </bottom>
      <diagonal/>
    </border>
    <border>
      <left style="thin">
        <color theme="8" tint="-0.499984740745262"/>
      </left>
      <right style="thin">
        <color theme="8" tint="-0.499984740745262"/>
      </right>
      <top style="thin">
        <color theme="8" tint="-0.499984740745262"/>
      </top>
      <bottom style="thin">
        <color theme="8" tint="-0.4999847407452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bottom style="thick">
        <color indexed="62"/>
      </bottom>
      <diagonal/>
    </border>
    <border>
      <left/>
      <right/>
      <top style="double">
        <color indexed="64"/>
      </top>
      <bottom/>
      <diagonal/>
    </border>
    <border>
      <left style="medium">
        <color theme="0"/>
      </left>
      <right style="medium">
        <color theme="0"/>
      </right>
      <top style="medium">
        <color theme="0"/>
      </top>
      <bottom style="medium">
        <color theme="0"/>
      </bottom>
      <diagonal/>
    </border>
    <border>
      <left style="thin">
        <color theme="0"/>
      </left>
      <right style="thin">
        <color theme="0"/>
      </right>
      <top style="thin">
        <color theme="4" tint="-0.24994659260841701"/>
      </top>
      <bottom style="thin">
        <color theme="4" tint="-0.2499465926084170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1" tint="0.24994659260841701"/>
      </right>
      <top/>
      <bottom style="thin">
        <color theme="1" tint="0.24994659260841701"/>
      </bottom>
      <diagonal/>
    </border>
    <border>
      <left style="thin">
        <color theme="1" tint="0.24994659260841701"/>
      </left>
      <right style="thin">
        <color theme="1" tint="0.24994659260841701"/>
      </right>
      <top style="thin">
        <color theme="1" tint="0.24994659260841701"/>
      </top>
      <bottom style="thin">
        <color theme="1" tint="0.24994659260841701"/>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top/>
      <bottom/>
      <diagonal/>
    </border>
    <border>
      <left/>
      <right style="thin">
        <color indexed="8"/>
      </right>
      <top/>
      <bottom/>
      <diagonal/>
    </border>
    <border>
      <left/>
      <right/>
      <top style="thin">
        <color indexed="8"/>
      </top>
      <bottom style="double">
        <color indexed="8"/>
      </bottom>
      <diagonal/>
    </border>
    <border>
      <left style="medium">
        <color theme="3"/>
      </left>
      <right/>
      <top style="thin">
        <color theme="3"/>
      </top>
      <bottom style="thin">
        <color theme="3"/>
      </bottom>
      <diagonal/>
    </border>
    <border>
      <left/>
      <right style="medium">
        <color theme="3"/>
      </right>
      <top style="thin">
        <color theme="3"/>
      </top>
      <bottom style="thin">
        <color theme="3"/>
      </bottom>
      <diagonal/>
    </border>
    <border>
      <left style="medium">
        <color theme="3"/>
      </left>
      <right/>
      <top style="thin">
        <color theme="3"/>
      </top>
      <bottom style="medium">
        <color theme="3"/>
      </bottom>
      <diagonal/>
    </border>
    <border>
      <left/>
      <right style="medium">
        <color theme="3"/>
      </right>
      <top style="thin">
        <color theme="3"/>
      </top>
      <bottom style="medium">
        <color theme="3"/>
      </bottom>
      <diagonal/>
    </border>
    <border>
      <left style="medium">
        <color theme="3"/>
      </left>
      <right/>
      <top style="medium">
        <color theme="3"/>
      </top>
      <bottom/>
      <diagonal/>
    </border>
    <border>
      <left/>
      <right style="medium">
        <color theme="3"/>
      </right>
      <top style="medium">
        <color theme="3"/>
      </top>
      <bottom/>
      <diagonal/>
    </border>
    <border>
      <left style="medium">
        <color theme="3"/>
      </left>
      <right/>
      <top/>
      <bottom/>
      <diagonal/>
    </border>
    <border>
      <left/>
      <right style="medium">
        <color theme="3"/>
      </right>
      <top/>
      <bottom/>
      <diagonal/>
    </border>
    <border>
      <left/>
      <right/>
      <top style="thin">
        <color theme="8" tint="-0.499984740745262"/>
      </top>
      <bottom style="thin">
        <color theme="8" tint="-0.499984740745262"/>
      </bottom>
      <diagonal/>
    </border>
    <border>
      <left style="thin">
        <color theme="8" tint="-0.499984740745262"/>
      </left>
      <right/>
      <top style="thin">
        <color theme="8" tint="-0.499984740745262"/>
      </top>
      <bottom style="thin">
        <color theme="8" tint="-0.499984740745262"/>
      </bottom>
      <diagonal/>
    </border>
    <border>
      <left/>
      <right style="thin">
        <color theme="8" tint="-0.499984740745262"/>
      </right>
      <top style="thin">
        <color theme="8" tint="-0.499984740745262"/>
      </top>
      <bottom style="thin">
        <color theme="8" tint="-0.499984740745262"/>
      </bottom>
      <diagonal/>
    </border>
    <border>
      <left style="medium">
        <color theme="3"/>
      </left>
      <right/>
      <top/>
      <bottom style="thin">
        <color theme="3"/>
      </bottom>
      <diagonal/>
    </border>
    <border>
      <left/>
      <right style="medium">
        <color theme="3"/>
      </right>
      <top/>
      <bottom style="thin">
        <color theme="3"/>
      </bottom>
      <diagonal/>
    </border>
    <border>
      <left/>
      <right/>
      <top style="thin">
        <color auto="1"/>
      </top>
      <bottom style="thin">
        <color auto="1"/>
      </bottom>
      <diagonal/>
    </border>
    <border>
      <left style="medium">
        <color rgb="FF629DD1"/>
      </left>
      <right/>
      <top style="medium">
        <color rgb="FF629DD1"/>
      </top>
      <bottom style="medium">
        <color rgb="FF629DD1"/>
      </bottom>
      <diagonal/>
    </border>
    <border>
      <left/>
      <right/>
      <top style="medium">
        <color rgb="FF629DD1"/>
      </top>
      <bottom style="medium">
        <color rgb="FF629DD1"/>
      </bottom>
      <diagonal/>
    </border>
    <border>
      <left/>
      <right style="medium">
        <color rgb="FF629DD1"/>
      </right>
      <top style="medium">
        <color rgb="FF629DD1"/>
      </top>
      <bottom style="medium">
        <color rgb="FF629DD1"/>
      </bottom>
      <diagonal/>
    </border>
    <border>
      <left style="medium">
        <color rgb="FFA0C3E3"/>
      </left>
      <right style="medium">
        <color rgb="FFA0C3E3"/>
      </right>
      <top/>
      <bottom style="medium">
        <color rgb="FFA0C3E3"/>
      </bottom>
      <diagonal/>
    </border>
    <border>
      <left/>
      <right style="medium">
        <color rgb="FFA0C3E3"/>
      </right>
      <top/>
      <bottom style="medium">
        <color rgb="FFA0C3E3"/>
      </bottom>
      <diagonal/>
    </border>
    <border>
      <left/>
      <right/>
      <top/>
      <bottom style="thin">
        <color indexed="64"/>
      </bottom>
      <diagonal/>
    </border>
    <border>
      <left/>
      <right/>
      <top style="medium">
        <color indexed="64"/>
      </top>
      <bottom style="medium">
        <color indexed="64"/>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theme="4" tint="-0.24994659260841701"/>
      </top>
      <bottom style="thin">
        <color theme="4" tint="-0.24994659260841701"/>
      </bottom>
      <diagonal/>
    </border>
    <border>
      <left style="medium">
        <color rgb="FFA9A9A9"/>
      </left>
      <right style="medium">
        <color rgb="FFA9A9A9"/>
      </right>
      <top style="medium">
        <color rgb="FFA9A9A9"/>
      </top>
      <bottom style="medium">
        <color rgb="FFA9A9A9"/>
      </bottom>
      <diagonal/>
    </border>
    <border>
      <left style="medium">
        <color rgb="FF949494"/>
      </left>
      <right style="medium">
        <color rgb="FF949494"/>
      </right>
      <top style="medium">
        <color rgb="FF949494"/>
      </top>
      <bottom style="medium">
        <color rgb="FF949494"/>
      </bottom>
      <diagonal/>
    </border>
    <border>
      <left style="thin">
        <color rgb="FF000000"/>
      </left>
      <right style="thin">
        <color rgb="FF000000"/>
      </right>
      <top/>
      <bottom/>
      <diagonal/>
    </border>
    <border>
      <left style="thin">
        <color rgb="FF000000"/>
      </left>
      <right/>
      <top/>
      <bottom/>
      <diagonal/>
    </border>
    <border>
      <left/>
      <right/>
      <top style="medium">
        <color rgb="FF44546A"/>
      </top>
      <bottom style="medium">
        <color rgb="FF44546A"/>
      </bottom>
      <diagonal/>
    </border>
    <border>
      <left style="thin">
        <color rgb="FF000000"/>
      </left>
      <right style="thin">
        <color rgb="FF000000"/>
      </right>
      <top style="medium">
        <color rgb="FF44546A"/>
      </top>
      <bottom style="medium">
        <color rgb="FF44546A"/>
      </bottom>
      <diagonal/>
    </border>
    <border>
      <left style="thin">
        <color rgb="FF000000"/>
      </left>
      <right/>
      <top style="medium">
        <color rgb="FF44546A"/>
      </top>
      <bottom style="medium">
        <color rgb="FF44546A"/>
      </bottom>
      <diagonal/>
    </border>
    <border>
      <left style="thin">
        <color rgb="FF000000"/>
      </left>
      <right style="thin">
        <color rgb="FF000000"/>
      </right>
      <top/>
      <bottom style="medium">
        <color rgb="FF44546A"/>
      </bottom>
      <diagonal/>
    </border>
    <border>
      <left style="thin">
        <color rgb="FF000000"/>
      </left>
      <right/>
      <top/>
      <bottom style="medium">
        <color rgb="FF44546A"/>
      </bottom>
      <diagonal/>
    </border>
    <border>
      <left style="medium">
        <color theme="4"/>
      </left>
      <right/>
      <top style="medium">
        <color theme="4"/>
      </top>
      <bottom style="thin">
        <color theme="4"/>
      </bottom>
      <diagonal/>
    </border>
    <border>
      <left style="medium">
        <color theme="4"/>
      </left>
      <right/>
      <top style="thin">
        <color theme="4"/>
      </top>
      <bottom style="medium">
        <color theme="4"/>
      </bottom>
      <diagonal/>
    </border>
    <border>
      <left/>
      <right style="medium">
        <color theme="4"/>
      </right>
      <top style="thin">
        <color theme="4"/>
      </top>
      <bottom style="medium">
        <color theme="4"/>
      </bottom>
      <diagonal/>
    </border>
    <border>
      <left/>
      <right style="medium">
        <color theme="4"/>
      </right>
      <top style="medium">
        <color theme="4"/>
      </top>
      <bottom style="thin">
        <color theme="4"/>
      </bottom>
      <diagonal/>
    </border>
    <border>
      <left style="medium">
        <color theme="9" tint="-0.249977111117893"/>
      </left>
      <right/>
      <top style="medium">
        <color theme="9" tint="-0.249977111117893"/>
      </top>
      <bottom/>
      <diagonal/>
    </border>
    <border>
      <left/>
      <right style="medium">
        <color theme="9" tint="-0.249977111117893"/>
      </right>
      <top style="medium">
        <color theme="9" tint="-0.249977111117893"/>
      </top>
      <bottom/>
      <diagonal/>
    </border>
    <border>
      <left style="medium">
        <color theme="9" tint="-0.249977111117893"/>
      </left>
      <right/>
      <top/>
      <bottom/>
      <diagonal/>
    </border>
    <border>
      <left/>
      <right style="medium">
        <color theme="9" tint="-0.249977111117893"/>
      </right>
      <top/>
      <bottom/>
      <diagonal/>
    </border>
    <border>
      <left style="medium">
        <color theme="9" tint="-0.249977111117893"/>
      </left>
      <right/>
      <top/>
      <bottom style="medium">
        <color theme="9" tint="-0.249977111117893"/>
      </bottom>
      <diagonal/>
    </border>
    <border>
      <left/>
      <right style="medium">
        <color theme="9" tint="-0.249977111117893"/>
      </right>
      <top/>
      <bottom style="medium">
        <color theme="9" tint="-0.249977111117893"/>
      </bottom>
      <diagonal/>
    </border>
  </borders>
  <cellStyleXfs count="1251">
    <xf numFmtId="0" fontId="0" fillId="0" borderId="0"/>
    <xf numFmtId="9" fontId="1" fillId="0" borderId="0" applyFont="0" applyFill="0" applyBorder="0" applyAlignment="0" applyProtection="0"/>
    <xf numFmtId="0" fontId="8" fillId="0" borderId="0" applyNumberFormat="0" applyFill="0" applyBorder="0" applyAlignment="0" applyProtection="0"/>
    <xf numFmtId="0" fontId="37" fillId="0" borderId="0"/>
    <xf numFmtId="0" fontId="52" fillId="0" borderId="0"/>
    <xf numFmtId="9" fontId="52" fillId="0" borderId="0" applyFont="0" applyFill="0" applyBorder="0" applyAlignment="0" applyProtection="0"/>
    <xf numFmtId="0" fontId="52" fillId="0" borderId="0"/>
    <xf numFmtId="0" fontId="54" fillId="0" borderId="0" applyNumberFormat="0" applyFill="0" applyBorder="0" applyAlignment="0" applyProtection="0"/>
    <xf numFmtId="0" fontId="26" fillId="0" borderId="0"/>
    <xf numFmtId="0" fontId="26" fillId="0" borderId="0"/>
    <xf numFmtId="9" fontId="52" fillId="0" borderId="0" applyFont="0" applyFill="0" applyBorder="0" applyAlignment="0" applyProtection="0"/>
    <xf numFmtId="44" fontId="52" fillId="0" borderId="0" applyFont="0" applyFill="0" applyBorder="0" applyAlignment="0" applyProtection="0"/>
    <xf numFmtId="171" fontId="37" fillId="0" borderId="0" applyFont="0" applyFill="0" applyBorder="0" applyAlignment="0" applyProtection="0"/>
    <xf numFmtId="44" fontId="52" fillId="0" borderId="0" applyFont="0" applyFill="0" applyBorder="0" applyAlignment="0" applyProtection="0"/>
    <xf numFmtId="9" fontId="58" fillId="0" borderId="0" applyFont="0" applyFill="0" applyBorder="0" applyAlignment="0" applyProtection="0"/>
    <xf numFmtId="0" fontId="52" fillId="0" borderId="0"/>
    <xf numFmtId="164" fontId="52" fillId="0" borderId="0" applyFont="0" applyFill="0" applyBorder="0" applyAlignment="0" applyProtection="0"/>
    <xf numFmtId="44" fontId="52" fillId="0" borderId="0" applyFont="0" applyFill="0" applyBorder="0" applyAlignment="0" applyProtection="0"/>
    <xf numFmtId="0" fontId="65" fillId="0" borderId="0"/>
    <xf numFmtId="39" fontId="71" fillId="0" borderId="40">
      <alignment horizontal="right" vertical="top" wrapText="1"/>
    </xf>
    <xf numFmtId="9" fontId="26" fillId="0" borderId="0" applyFont="0" applyFill="0" applyBorder="0" applyAlignment="0" applyProtection="0"/>
    <xf numFmtId="9" fontId="26" fillId="0" borderId="0" applyFont="0" applyFill="0" applyBorder="0" applyAlignment="0" applyProtection="0"/>
    <xf numFmtId="0" fontId="71" fillId="0" borderId="56">
      <alignment horizontal="left" vertical="top" wrapText="1"/>
    </xf>
    <xf numFmtId="0" fontId="52" fillId="0" borderId="0"/>
    <xf numFmtId="0" fontId="65" fillId="0" borderId="0"/>
    <xf numFmtId="0" fontId="52" fillId="0" borderId="0"/>
    <xf numFmtId="0" fontId="53" fillId="0" borderId="0"/>
    <xf numFmtId="0" fontId="73" fillId="0" borderId="0"/>
    <xf numFmtId="0" fontId="74" fillId="26" borderId="0" applyNumberFormat="0" applyBorder="0" applyAlignment="0" applyProtection="0"/>
    <xf numFmtId="0" fontId="74" fillId="27" borderId="0" applyNumberFormat="0" applyBorder="0" applyAlignment="0" applyProtection="0"/>
    <xf numFmtId="0" fontId="74" fillId="28" borderId="0" applyNumberFormat="0" applyBorder="0" applyAlignment="0" applyProtection="0"/>
    <xf numFmtId="0" fontId="74" fillId="29" borderId="0" applyNumberFormat="0" applyBorder="0" applyAlignment="0" applyProtection="0"/>
    <xf numFmtId="0" fontId="74" fillId="30" borderId="0" applyNumberFormat="0" applyBorder="0" applyAlignment="0" applyProtection="0"/>
    <xf numFmtId="0" fontId="74" fillId="28" borderId="0" applyNumberFormat="0" applyBorder="0" applyAlignment="0" applyProtection="0"/>
    <xf numFmtId="0" fontId="74" fillId="30" borderId="0" applyNumberFormat="0" applyBorder="0" applyAlignment="0" applyProtection="0"/>
    <xf numFmtId="0" fontId="74" fillId="27" borderId="0" applyNumberFormat="0" applyBorder="0" applyAlignment="0" applyProtection="0"/>
    <xf numFmtId="0" fontId="74" fillId="31" borderId="0" applyNumberFormat="0" applyBorder="0" applyAlignment="0" applyProtection="0"/>
    <xf numFmtId="0" fontId="74" fillId="32" borderId="0" applyNumberFormat="0" applyBorder="0" applyAlignment="0" applyProtection="0"/>
    <xf numFmtId="0" fontId="74" fillId="30" borderId="0" applyNumberFormat="0" applyBorder="0" applyAlignment="0" applyProtection="0"/>
    <xf numFmtId="0" fontId="74" fillId="28" borderId="0" applyNumberFormat="0" applyBorder="0" applyAlignment="0" applyProtection="0"/>
    <xf numFmtId="0" fontId="75" fillId="30"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5" fillId="32" borderId="0" applyNumberFormat="0" applyBorder="0" applyAlignment="0" applyProtection="0"/>
    <xf numFmtId="0" fontId="75" fillId="30" borderId="0" applyNumberFormat="0" applyBorder="0" applyAlignment="0" applyProtection="0"/>
    <xf numFmtId="0" fontId="75" fillId="27" borderId="0" applyNumberFormat="0" applyBorder="0" applyAlignment="0" applyProtection="0"/>
    <xf numFmtId="0" fontId="76" fillId="30" borderId="0" applyNumberFormat="0" applyBorder="0" applyAlignment="0" applyProtection="0"/>
    <xf numFmtId="0" fontId="77" fillId="0" borderId="0" applyNumberFormat="0" applyFill="0" applyBorder="0" applyAlignment="0" applyProtection="0">
      <alignment vertical="top"/>
      <protection locked="0"/>
    </xf>
    <xf numFmtId="0" fontId="78" fillId="35" borderId="57" applyNumberFormat="0" applyAlignment="0" applyProtection="0"/>
    <xf numFmtId="0" fontId="79" fillId="0" borderId="58" applyNumberFormat="0" applyFill="0" applyAlignment="0" applyProtection="0"/>
    <xf numFmtId="0" fontId="80" fillId="0" borderId="59" applyNumberFormat="0" applyFill="0" applyAlignment="0" applyProtection="0"/>
    <xf numFmtId="0" fontId="81" fillId="0" borderId="60" applyNumberFormat="0" applyFill="0" applyAlignment="0" applyProtection="0"/>
    <xf numFmtId="0" fontId="81" fillId="0" borderId="0" applyNumberFormat="0" applyFill="0" applyBorder="0" applyAlignment="0" applyProtection="0"/>
    <xf numFmtId="0" fontId="82" fillId="0" borderId="0" applyNumberFormat="0" applyFill="0" applyBorder="0" applyAlignment="0" applyProtection="0"/>
    <xf numFmtId="0" fontId="26" fillId="0" borderId="0"/>
    <xf numFmtId="0" fontId="26" fillId="0" borderId="0"/>
    <xf numFmtId="0" fontId="26" fillId="0" borderId="0"/>
    <xf numFmtId="0" fontId="83" fillId="0" borderId="0"/>
    <xf numFmtId="0" fontId="83" fillId="0" borderId="0"/>
    <xf numFmtId="0" fontId="83" fillId="0" borderId="0"/>
    <xf numFmtId="0" fontId="26" fillId="0" borderId="0"/>
    <xf numFmtId="0" fontId="26" fillId="0" borderId="0"/>
    <xf numFmtId="0" fontId="84" fillId="31" borderId="0" applyNumberFormat="0" applyBorder="0" applyAlignment="0" applyProtection="0"/>
    <xf numFmtId="9" fontId="26" fillId="0" borderId="0" applyFont="0" applyFill="0" applyBorder="0" applyAlignment="0" applyProtection="0"/>
    <xf numFmtId="9" fontId="65" fillId="0" borderId="0" applyFont="0" applyFill="0" applyBorder="0" applyAlignment="0" applyProtection="0"/>
    <xf numFmtId="9" fontId="26" fillId="0" borderId="0" applyFont="0" applyFill="0" applyBorder="0" applyAlignment="0" applyProtection="0"/>
    <xf numFmtId="0" fontId="26" fillId="28" borderId="61" applyNumberFormat="0" applyFont="0" applyAlignment="0" applyProtection="0"/>
    <xf numFmtId="0" fontId="85" fillId="0" borderId="0" applyNumberFormat="0" applyFill="0" applyBorder="0" applyAlignment="0" applyProtection="0"/>
    <xf numFmtId="0" fontId="86" fillId="0" borderId="0" applyNumberFormat="0" applyFill="0" applyBorder="0" applyAlignment="0" applyProtection="0"/>
    <xf numFmtId="0" fontId="75" fillId="36"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5"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85" fillId="0" borderId="62" applyNumberFormat="0" applyFill="0" applyAlignment="0" applyProtection="0"/>
    <xf numFmtId="0" fontId="87" fillId="40" borderId="63" applyNumberFormat="0" applyAlignment="0" applyProtection="0"/>
    <xf numFmtId="0" fontId="88" fillId="35" borderId="64" applyNumberFormat="0" applyAlignment="0" applyProtection="0"/>
    <xf numFmtId="0" fontId="89" fillId="41" borderId="0" applyNumberFormat="0" applyBorder="0" applyAlignment="0" applyProtection="0"/>
    <xf numFmtId="171" fontId="26"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0" fontId="90" fillId="31" borderId="64" applyNumberFormat="0" applyAlignment="0" applyProtection="0"/>
    <xf numFmtId="0" fontId="91" fillId="0" borderId="65" applyNumberFormat="0" applyFill="0" applyAlignment="0" applyProtection="0"/>
    <xf numFmtId="0" fontId="74" fillId="42" borderId="0" applyNumberFormat="0" applyBorder="0" applyAlignment="0" applyProtection="0"/>
    <xf numFmtId="0" fontId="74" fillId="42" borderId="0" applyNumberFormat="0" applyBorder="0" applyAlignment="0" applyProtection="0"/>
    <xf numFmtId="0" fontId="74" fillId="29" borderId="0" applyNumberFormat="0" applyBorder="0" applyAlignment="0" applyProtection="0"/>
    <xf numFmtId="0" fontId="74" fillId="41" borderId="0" applyNumberFormat="0" applyBorder="0" applyAlignment="0" applyProtection="0"/>
    <xf numFmtId="0" fontId="74" fillId="43" borderId="0" applyNumberFormat="0" applyBorder="0" applyAlignment="0" applyProtection="0"/>
    <xf numFmtId="0" fontId="74" fillId="3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32" borderId="0" applyNumberFormat="0" applyBorder="0" applyAlignment="0" applyProtection="0"/>
    <xf numFmtId="0" fontId="74" fillId="32" borderId="0" applyNumberFormat="0" applyBorder="0" applyAlignment="0" applyProtection="0"/>
    <xf numFmtId="0" fontId="74" fillId="32" borderId="0" applyNumberFormat="0" applyBorder="0" applyAlignment="0" applyProtection="0"/>
    <xf numFmtId="0" fontId="74" fillId="32" borderId="0" applyNumberFormat="0" applyBorder="0" applyAlignment="0" applyProtection="0"/>
    <xf numFmtId="0" fontId="74" fillId="32" borderId="0" applyNumberFormat="0" applyBorder="0" applyAlignment="0" applyProtection="0"/>
    <xf numFmtId="0" fontId="74" fillId="32" borderId="0" applyNumberFormat="0" applyBorder="0" applyAlignment="0" applyProtection="0"/>
    <xf numFmtId="0" fontId="74" fillId="32" borderId="0" applyNumberFormat="0" applyBorder="0" applyAlignment="0" applyProtection="0"/>
    <xf numFmtId="0" fontId="74" fillId="32" borderId="0" applyNumberFormat="0" applyBorder="0" applyAlignment="0" applyProtection="0"/>
    <xf numFmtId="0" fontId="74" fillId="32" borderId="0" applyNumberFormat="0" applyBorder="0" applyAlignment="0" applyProtection="0"/>
    <xf numFmtId="0" fontId="74" fillId="32" borderId="0" applyNumberFormat="0" applyBorder="0" applyAlignment="0" applyProtection="0"/>
    <xf numFmtId="0" fontId="74" fillId="32"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3" borderId="0" applyNumberFormat="0" applyBorder="0" applyAlignment="0" applyProtection="0"/>
    <xf numFmtId="0" fontId="74" fillId="41" borderId="0" applyNumberFormat="0" applyBorder="0" applyAlignment="0" applyProtection="0"/>
    <xf numFmtId="0" fontId="74" fillId="41" borderId="0" applyNumberFormat="0" applyBorder="0" applyAlignment="0" applyProtection="0"/>
    <xf numFmtId="0" fontId="74" fillId="41" borderId="0" applyNumberFormat="0" applyBorder="0" applyAlignment="0" applyProtection="0"/>
    <xf numFmtId="0" fontId="74" fillId="41" borderId="0" applyNumberFormat="0" applyBorder="0" applyAlignment="0" applyProtection="0"/>
    <xf numFmtId="0" fontId="74" fillId="41" borderId="0" applyNumberFormat="0" applyBorder="0" applyAlignment="0" applyProtection="0"/>
    <xf numFmtId="0" fontId="74" fillId="41" borderId="0" applyNumberFormat="0" applyBorder="0" applyAlignment="0" applyProtection="0"/>
    <xf numFmtId="0" fontId="74" fillId="41" borderId="0" applyNumberFormat="0" applyBorder="0" applyAlignment="0" applyProtection="0"/>
    <xf numFmtId="0" fontId="74" fillId="41" borderId="0" applyNumberFormat="0" applyBorder="0" applyAlignment="0" applyProtection="0"/>
    <xf numFmtId="0" fontId="74" fillId="41" borderId="0" applyNumberFormat="0" applyBorder="0" applyAlignment="0" applyProtection="0"/>
    <xf numFmtId="0" fontId="74" fillId="41" borderId="0" applyNumberFormat="0" applyBorder="0" applyAlignment="0" applyProtection="0"/>
    <xf numFmtId="0" fontId="74" fillId="41"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30" borderId="0" applyNumberFormat="0" applyBorder="0" applyAlignment="0" applyProtection="0"/>
    <xf numFmtId="0" fontId="74" fillId="29" borderId="0" applyNumberFormat="0" applyBorder="0" applyAlignment="0" applyProtection="0"/>
    <xf numFmtId="0" fontId="74" fillId="29" borderId="0" applyNumberFormat="0" applyBorder="0" applyAlignment="0" applyProtection="0"/>
    <xf numFmtId="0" fontId="74" fillId="29" borderId="0" applyNumberFormat="0" applyBorder="0" applyAlignment="0" applyProtection="0"/>
    <xf numFmtId="0" fontId="74" fillId="29" borderId="0" applyNumberFormat="0" applyBorder="0" applyAlignment="0" applyProtection="0"/>
    <xf numFmtId="0" fontId="74" fillId="29" borderId="0" applyNumberFormat="0" applyBorder="0" applyAlignment="0" applyProtection="0"/>
    <xf numFmtId="0" fontId="74" fillId="29" borderId="0" applyNumberFormat="0" applyBorder="0" applyAlignment="0" applyProtection="0"/>
    <xf numFmtId="0" fontId="74" fillId="29" borderId="0" applyNumberFormat="0" applyBorder="0" applyAlignment="0" applyProtection="0"/>
    <xf numFmtId="0" fontId="74" fillId="29" borderId="0" applyNumberFormat="0" applyBorder="0" applyAlignment="0" applyProtection="0"/>
    <xf numFmtId="0" fontId="74" fillId="29" borderId="0" applyNumberFormat="0" applyBorder="0" applyAlignment="0" applyProtection="0"/>
    <xf numFmtId="0" fontId="74" fillId="29" borderId="0" applyNumberFormat="0" applyBorder="0" applyAlignment="0" applyProtection="0"/>
    <xf numFmtId="0" fontId="74" fillId="29" borderId="0" applyNumberFormat="0" applyBorder="0" applyAlignment="0" applyProtection="0"/>
    <xf numFmtId="0" fontId="74" fillId="26" borderId="0" applyNumberFormat="0" applyBorder="0" applyAlignment="0" applyProtection="0"/>
    <xf numFmtId="0" fontId="74" fillId="44" borderId="0" applyNumberFormat="0" applyBorder="0" applyAlignment="0" applyProtection="0"/>
    <xf numFmtId="0" fontId="74" fillId="41" borderId="0" applyNumberFormat="0" applyBorder="0" applyAlignment="0" applyProtection="0"/>
    <xf numFmtId="0" fontId="74" fillId="26" borderId="0" applyNumberFormat="0" applyBorder="0" applyAlignment="0" applyProtection="0"/>
    <xf numFmtId="0" fontId="74" fillId="34"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27"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4" borderId="0" applyNumberFormat="0" applyBorder="0" applyAlignment="0" applyProtection="0"/>
    <xf numFmtId="0" fontId="74" fillId="41" borderId="0" applyNumberFormat="0" applyBorder="0" applyAlignment="0" applyProtection="0"/>
    <xf numFmtId="0" fontId="74" fillId="41" borderId="0" applyNumberFormat="0" applyBorder="0" applyAlignment="0" applyProtection="0"/>
    <xf numFmtId="0" fontId="74" fillId="41" borderId="0" applyNumberFormat="0" applyBorder="0" applyAlignment="0" applyProtection="0"/>
    <xf numFmtId="0" fontId="74" fillId="41" borderId="0" applyNumberFormat="0" applyBorder="0" applyAlignment="0" applyProtection="0"/>
    <xf numFmtId="0" fontId="74" fillId="41" borderId="0" applyNumberFormat="0" applyBorder="0" applyAlignment="0" applyProtection="0"/>
    <xf numFmtId="0" fontId="74" fillId="41" borderId="0" applyNumberFormat="0" applyBorder="0" applyAlignment="0" applyProtection="0"/>
    <xf numFmtId="0" fontId="74" fillId="41" borderId="0" applyNumberFormat="0" applyBorder="0" applyAlignment="0" applyProtection="0"/>
    <xf numFmtId="0" fontId="74" fillId="41" borderId="0" applyNumberFormat="0" applyBorder="0" applyAlignment="0" applyProtection="0"/>
    <xf numFmtId="0" fontId="74" fillId="41" borderId="0" applyNumberFormat="0" applyBorder="0" applyAlignment="0" applyProtection="0"/>
    <xf numFmtId="0" fontId="74" fillId="41" borderId="0" applyNumberFormat="0" applyBorder="0" applyAlignment="0" applyProtection="0"/>
    <xf numFmtId="0" fontId="74" fillId="41"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26" borderId="0" applyNumberFormat="0" applyBorder="0" applyAlignment="0" applyProtection="0"/>
    <xf numFmtId="0" fontId="74" fillId="34" borderId="0" applyNumberFormat="0" applyBorder="0" applyAlignment="0" applyProtection="0"/>
    <xf numFmtId="0" fontId="74" fillId="34" borderId="0" applyNumberFormat="0" applyBorder="0" applyAlignment="0" applyProtection="0"/>
    <xf numFmtId="0" fontId="74" fillId="34" borderId="0" applyNumberFormat="0" applyBorder="0" applyAlignment="0" applyProtection="0"/>
    <xf numFmtId="0" fontId="74" fillId="34" borderId="0" applyNumberFormat="0" applyBorder="0" applyAlignment="0" applyProtection="0"/>
    <xf numFmtId="0" fontId="74" fillId="34" borderId="0" applyNumberFormat="0" applyBorder="0" applyAlignment="0" applyProtection="0"/>
    <xf numFmtId="0" fontId="74" fillId="34" borderId="0" applyNumberFormat="0" applyBorder="0" applyAlignment="0" applyProtection="0"/>
    <xf numFmtId="0" fontId="74" fillId="34" borderId="0" applyNumberFormat="0" applyBorder="0" applyAlignment="0" applyProtection="0"/>
    <xf numFmtId="0" fontId="74" fillId="34" borderId="0" applyNumberFormat="0" applyBorder="0" applyAlignment="0" applyProtection="0"/>
    <xf numFmtId="0" fontId="74" fillId="34" borderId="0" applyNumberFormat="0" applyBorder="0" applyAlignment="0" applyProtection="0"/>
    <xf numFmtId="0" fontId="74" fillId="34" borderId="0" applyNumberFormat="0" applyBorder="0" applyAlignment="0" applyProtection="0"/>
    <xf numFmtId="0" fontId="74" fillId="34" borderId="0" applyNumberFormat="0" applyBorder="0" applyAlignment="0" applyProtection="0"/>
    <xf numFmtId="0" fontId="75" fillId="45" borderId="0" applyNumberFormat="0" applyBorder="0" applyAlignment="0" applyProtection="0"/>
    <xf numFmtId="0" fontId="75" fillId="27" borderId="0" applyNumberFormat="0" applyBorder="0" applyAlignment="0" applyProtection="0"/>
    <xf numFmtId="0" fontId="75" fillId="44" borderId="0" applyNumberFormat="0" applyBorder="0" applyAlignment="0" applyProtection="0"/>
    <xf numFmtId="0" fontId="75" fillId="46" borderId="0" applyNumberFormat="0" applyBorder="0" applyAlignment="0" applyProtection="0"/>
    <xf numFmtId="0" fontId="75" fillId="38" borderId="0" applyNumberFormat="0" applyBorder="0" applyAlignment="0" applyProtection="0"/>
    <xf numFmtId="0" fontId="75" fillId="47" borderId="0" applyNumberFormat="0" applyBorder="0" applyAlignment="0" applyProtection="0"/>
    <xf numFmtId="0" fontId="75" fillId="45" borderId="0" applyNumberFormat="0" applyBorder="0" applyAlignment="0" applyProtection="0"/>
    <xf numFmtId="0" fontId="75" fillId="27" borderId="0" applyNumberFormat="0" applyBorder="0" applyAlignment="0" applyProtection="0"/>
    <xf numFmtId="0" fontId="75" fillId="44" borderId="0" applyNumberFormat="0" applyBorder="0" applyAlignment="0" applyProtection="0"/>
    <xf numFmtId="0" fontId="75" fillId="46" borderId="0" applyNumberFormat="0" applyBorder="0" applyAlignment="0" applyProtection="0"/>
    <xf numFmtId="0" fontId="75" fillId="38" borderId="0" applyNumberFormat="0" applyBorder="0" applyAlignment="0" applyProtection="0"/>
    <xf numFmtId="0" fontId="75" fillId="47" borderId="0" applyNumberFormat="0" applyBorder="0" applyAlignment="0" applyProtection="0"/>
    <xf numFmtId="0" fontId="75" fillId="48" borderId="0" applyNumberFormat="0" applyBorder="0" applyAlignment="0" applyProtection="0"/>
    <xf numFmtId="0" fontId="75" fillId="39" borderId="0" applyNumberFormat="0" applyBorder="0" applyAlignment="0" applyProtection="0"/>
    <xf numFmtId="0" fontId="75" fillId="49" borderId="0" applyNumberFormat="0" applyBorder="0" applyAlignment="0" applyProtection="0"/>
    <xf numFmtId="0" fontId="75" fillId="46" borderId="0" applyNumberFormat="0" applyBorder="0" applyAlignment="0" applyProtection="0"/>
    <xf numFmtId="0" fontId="75" fillId="38" borderId="0" applyNumberFormat="0" applyBorder="0" applyAlignment="0" applyProtection="0"/>
    <xf numFmtId="0" fontId="75" fillId="33" borderId="0" applyNumberFormat="0" applyBorder="0" applyAlignment="0" applyProtection="0"/>
    <xf numFmtId="0" fontId="89" fillId="32" borderId="0" applyNumberFormat="0" applyBorder="0" applyAlignment="0" applyProtection="0"/>
    <xf numFmtId="0" fontId="95" fillId="50" borderId="64" applyNumberFormat="0" applyAlignment="0" applyProtection="0"/>
    <xf numFmtId="0" fontId="87" fillId="40" borderId="63" applyNumberFormat="0" applyAlignment="0" applyProtection="0"/>
    <xf numFmtId="164" fontId="74" fillId="0" borderId="0" applyFont="0" applyFill="0" applyBorder="0" applyAlignment="0" applyProtection="0"/>
    <xf numFmtId="171" fontId="73" fillId="0" borderId="0" applyFont="0" applyFill="0" applyBorder="0" applyAlignment="0" applyProtection="0"/>
    <xf numFmtId="172" fontId="96" fillId="0" borderId="0">
      <protection locked="0"/>
    </xf>
    <xf numFmtId="173" fontId="96" fillId="0" borderId="0">
      <protection locked="0"/>
    </xf>
    <xf numFmtId="0" fontId="96" fillId="0" borderId="0">
      <protection locked="0"/>
    </xf>
    <xf numFmtId="0" fontId="76" fillId="43" borderId="0" applyNumberFormat="0" applyBorder="0" applyAlignment="0" applyProtection="0"/>
    <xf numFmtId="0" fontId="26" fillId="0" borderId="0"/>
    <xf numFmtId="0" fontId="86" fillId="0" borderId="0" applyNumberFormat="0" applyFill="0" applyBorder="0" applyAlignment="0" applyProtection="0"/>
    <xf numFmtId="174" fontId="96" fillId="0" borderId="0">
      <protection locked="0"/>
    </xf>
    <xf numFmtId="0" fontId="76" fillId="43" borderId="0" applyNumberFormat="0" applyBorder="0" applyAlignment="0" applyProtection="0"/>
    <xf numFmtId="0" fontId="97" fillId="0" borderId="0" applyNumberFormat="0"/>
    <xf numFmtId="0" fontId="98" fillId="0" borderId="67" applyNumberFormat="0" applyFill="0" applyAlignment="0" applyProtection="0"/>
    <xf numFmtId="0" fontId="99" fillId="0" borderId="68" applyNumberFormat="0" applyFill="0" applyAlignment="0" applyProtection="0"/>
    <xf numFmtId="0" fontId="99" fillId="0" borderId="0" applyNumberFormat="0" applyFill="0" applyBorder="0" applyAlignment="0" applyProtection="0"/>
    <xf numFmtId="175" fontId="100" fillId="0" borderId="0">
      <protection locked="0"/>
    </xf>
    <xf numFmtId="175" fontId="100" fillId="0" borderId="0">
      <protection locked="0"/>
    </xf>
    <xf numFmtId="0" fontId="90" fillId="29" borderId="64" applyNumberFormat="0" applyAlignment="0" applyProtection="0"/>
    <xf numFmtId="0" fontId="78" fillId="50" borderId="57" applyNumberFormat="0" applyAlignment="0" applyProtection="0"/>
    <xf numFmtId="0" fontId="101" fillId="0" borderId="69" applyNumberFormat="0" applyFill="0" applyAlignment="0" applyProtection="0"/>
    <xf numFmtId="0" fontId="106" fillId="0" borderId="70" applyNumberFormat="0" applyFill="0" applyAlignment="0" applyProtection="0"/>
    <xf numFmtId="0" fontId="98" fillId="0" borderId="67" applyNumberFormat="0" applyFill="0" applyAlignment="0" applyProtection="0"/>
    <xf numFmtId="0" fontId="99" fillId="0" borderId="68" applyNumberFormat="0" applyFill="0" applyAlignment="0" applyProtection="0"/>
    <xf numFmtId="0" fontId="99" fillId="0" borderId="0" applyNumberFormat="0" applyFill="0" applyBorder="0" applyAlignment="0" applyProtection="0"/>
    <xf numFmtId="0" fontId="103" fillId="0" borderId="0" applyNumberFormat="0" applyFill="0" applyBorder="0" applyAlignment="0" applyProtection="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49" fontId="73" fillId="0" borderId="0"/>
    <xf numFmtId="0" fontId="53" fillId="0" borderId="0">
      <alignment vertical="top" wrapText="1"/>
    </xf>
    <xf numFmtId="0" fontId="52" fillId="0" borderId="0"/>
    <xf numFmtId="0" fontId="74" fillId="0" borderId="0"/>
    <xf numFmtId="0" fontId="52" fillId="0" borderId="0"/>
    <xf numFmtId="0" fontId="74" fillId="0" borderId="0"/>
    <xf numFmtId="0" fontId="73" fillId="0" borderId="0"/>
    <xf numFmtId="0" fontId="53" fillId="0" borderId="0"/>
    <xf numFmtId="0" fontId="73" fillId="0" borderId="0"/>
    <xf numFmtId="0" fontId="73" fillId="0" borderId="0"/>
    <xf numFmtId="0" fontId="52" fillId="0" borderId="0"/>
    <xf numFmtId="0" fontId="74" fillId="0" borderId="0"/>
    <xf numFmtId="0" fontId="52" fillId="0" borderId="0"/>
    <xf numFmtId="0" fontId="74" fillId="0" borderId="0"/>
    <xf numFmtId="0" fontId="52" fillId="0" borderId="0"/>
    <xf numFmtId="0" fontId="74" fillId="0" borderId="0"/>
    <xf numFmtId="0" fontId="52" fillId="0" borderId="0"/>
    <xf numFmtId="0" fontId="74" fillId="0" borderId="0"/>
    <xf numFmtId="0" fontId="52" fillId="0" borderId="0"/>
    <xf numFmtId="0" fontId="74" fillId="0" borderId="0"/>
    <xf numFmtId="0" fontId="52" fillId="0" borderId="0"/>
    <xf numFmtId="0" fontId="74" fillId="0" borderId="0"/>
    <xf numFmtId="0" fontId="52" fillId="0" borderId="0"/>
    <xf numFmtId="0" fontId="74" fillId="0" borderId="0"/>
    <xf numFmtId="0" fontId="52" fillId="0" borderId="0"/>
    <xf numFmtId="0" fontId="74" fillId="0" borderId="0"/>
    <xf numFmtId="0" fontId="52" fillId="0" borderId="0"/>
    <xf numFmtId="0" fontId="74" fillId="0" borderId="0"/>
    <xf numFmtId="0" fontId="52" fillId="0" borderId="0"/>
    <xf numFmtId="0" fontId="74" fillId="0" borderId="0"/>
    <xf numFmtId="0" fontId="73" fillId="0" borderId="0"/>
    <xf numFmtId="0" fontId="26" fillId="0" borderId="0" applyFont="0" applyBorder="0"/>
    <xf numFmtId="0" fontId="26" fillId="0" borderId="0"/>
    <xf numFmtId="0" fontId="26" fillId="0" borderId="0"/>
    <xf numFmtId="0" fontId="26" fillId="0" borderId="0"/>
    <xf numFmtId="0" fontId="26" fillId="0" borderId="0"/>
    <xf numFmtId="0" fontId="52" fillId="0" borderId="0"/>
    <xf numFmtId="0" fontId="74" fillId="0" borderId="0"/>
    <xf numFmtId="0" fontId="52" fillId="0" borderId="0"/>
    <xf numFmtId="0" fontId="74" fillId="0" borderId="0"/>
    <xf numFmtId="0" fontId="26" fillId="0" borderId="0"/>
    <xf numFmtId="0" fontId="52" fillId="0" borderId="0"/>
    <xf numFmtId="0" fontId="74" fillId="0" borderId="0"/>
    <xf numFmtId="0" fontId="52" fillId="0" borderId="0"/>
    <xf numFmtId="0" fontId="74" fillId="0" borderId="0"/>
    <xf numFmtId="0" fontId="52" fillId="0" borderId="0"/>
    <xf numFmtId="0" fontId="74" fillId="0" borderId="0"/>
    <xf numFmtId="0" fontId="26" fillId="0" borderId="0"/>
    <xf numFmtId="0" fontId="52" fillId="0" borderId="0"/>
    <xf numFmtId="0" fontId="74" fillId="0" borderId="0"/>
    <xf numFmtId="0" fontId="52" fillId="0" borderId="0"/>
    <xf numFmtId="0" fontId="74" fillId="0" borderId="0"/>
    <xf numFmtId="0" fontId="26" fillId="0" borderId="0"/>
    <xf numFmtId="0" fontId="52" fillId="0" borderId="0"/>
    <xf numFmtId="0" fontId="74" fillId="0" borderId="0"/>
    <xf numFmtId="0" fontId="52" fillId="0" borderId="0"/>
    <xf numFmtId="0" fontId="74" fillId="0" borderId="0"/>
    <xf numFmtId="0" fontId="52" fillId="0" borderId="0"/>
    <xf numFmtId="0" fontId="74" fillId="0" borderId="0"/>
    <xf numFmtId="0" fontId="58" fillId="0" borderId="0"/>
    <xf numFmtId="0" fontId="26" fillId="0" borderId="0"/>
    <xf numFmtId="0" fontId="26" fillId="0" borderId="0"/>
    <xf numFmtId="0" fontId="73" fillId="0" borderId="0"/>
    <xf numFmtId="0" fontId="107" fillId="0" borderId="0"/>
    <xf numFmtId="0" fontId="102" fillId="31" borderId="0" applyNumberFormat="0" applyBorder="0" applyAlignment="0" applyProtection="0"/>
    <xf numFmtId="0" fontId="102" fillId="31" borderId="0" applyNumberFormat="0" applyBorder="0" applyAlignment="0" applyProtection="0"/>
    <xf numFmtId="0" fontId="26" fillId="0" borderId="0"/>
    <xf numFmtId="0" fontId="94" fillId="0" borderId="0" applyNumberFormat="0" applyFill="0" applyBorder="0" applyAlignment="0" applyProtection="0"/>
    <xf numFmtId="0" fontId="94" fillId="0" borderId="0" applyNumberFormat="0" applyFill="0" applyBorder="0" applyAlignment="0" applyProtection="0"/>
    <xf numFmtId="0" fontId="73" fillId="0" borderId="0"/>
    <xf numFmtId="0" fontId="26" fillId="0" borderId="0"/>
    <xf numFmtId="0" fontId="94" fillId="0" borderId="0" applyNumberFormat="0" applyFill="0" applyBorder="0" applyAlignment="0" applyProtection="0"/>
    <xf numFmtId="0" fontId="26" fillId="28" borderId="61" applyNumberFormat="0" applyFont="0" applyAlignment="0" applyProtection="0"/>
    <xf numFmtId="9" fontId="58" fillId="0" borderId="0" applyFont="0" applyFill="0" applyBorder="0" applyAlignment="0" applyProtection="0"/>
    <xf numFmtId="0" fontId="74" fillId="28" borderId="61" applyNumberFormat="0" applyFont="0" applyAlignment="0" applyProtection="0"/>
    <xf numFmtId="0" fontId="78" fillId="50" borderId="57" applyNumberFormat="0" applyAlignment="0" applyProtection="0"/>
    <xf numFmtId="0" fontId="75" fillId="48" borderId="0" applyNumberFormat="0" applyBorder="0" applyAlignment="0" applyProtection="0"/>
    <xf numFmtId="0" fontId="75" fillId="39" borderId="0" applyNumberFormat="0" applyBorder="0" applyAlignment="0" applyProtection="0"/>
    <xf numFmtId="0" fontId="75" fillId="49" borderId="0" applyNumberFormat="0" applyBorder="0" applyAlignment="0" applyProtection="0"/>
    <xf numFmtId="0" fontId="75" fillId="46" borderId="0" applyNumberFormat="0" applyBorder="0" applyAlignment="0" applyProtection="0"/>
    <xf numFmtId="0" fontId="75" fillId="33" borderId="0" applyNumberFormat="0" applyBorder="0" applyAlignment="0" applyProtection="0"/>
    <xf numFmtId="0" fontId="101" fillId="0" borderId="69" applyNumberFormat="0" applyFill="0" applyAlignment="0" applyProtection="0"/>
    <xf numFmtId="0" fontId="95" fillId="50" borderId="64" applyNumberFormat="0" applyAlignment="0" applyProtection="0"/>
    <xf numFmtId="0" fontId="89" fillId="32" borderId="0" applyNumberFormat="0" applyBorder="0" applyAlignment="0" applyProtection="0"/>
    <xf numFmtId="0" fontId="53" fillId="0" borderId="0"/>
    <xf numFmtId="0" fontId="71" fillId="0" borderId="56">
      <alignment horizontal="left" vertical="top" wrapText="1"/>
    </xf>
    <xf numFmtId="0" fontId="103" fillId="0" borderId="0" applyNumberFormat="0" applyFill="0" applyBorder="0" applyAlignment="0" applyProtection="0"/>
    <xf numFmtId="0" fontId="91" fillId="0" borderId="32" applyNumberFormat="0" applyFill="0" applyAlignment="0" applyProtection="0"/>
    <xf numFmtId="0" fontId="27" fillId="0" borderId="71" applyNumberFormat="0"/>
    <xf numFmtId="176" fontId="73" fillId="0" borderId="0" applyFont="0" applyFill="0" applyBorder="0" applyAlignment="0" applyProtection="0"/>
    <xf numFmtId="171" fontId="73" fillId="0" borderId="0" applyFont="0" applyFill="0" applyBorder="0" applyAlignment="0" applyProtection="0"/>
    <xf numFmtId="164" fontId="74" fillId="0" borderId="0" applyFont="0" applyFill="0" applyBorder="0" applyAlignment="0" applyProtection="0"/>
    <xf numFmtId="164" fontId="74" fillId="0" borderId="0" applyFont="0" applyFill="0" applyBorder="0" applyAlignment="0" applyProtection="0"/>
    <xf numFmtId="168"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171" fontId="105" fillId="0" borderId="0" applyFont="0" applyFill="0" applyBorder="0" applyAlignment="0" applyProtection="0"/>
    <xf numFmtId="0" fontId="90" fillId="29" borderId="64" applyNumberFormat="0" applyAlignment="0" applyProtection="0"/>
    <xf numFmtId="0" fontId="91" fillId="0" borderId="32" applyNumberFormat="0" applyFill="0" applyAlignment="0" applyProtection="0"/>
    <xf numFmtId="0" fontId="85" fillId="0" borderId="0" applyNumberFormat="0" applyFill="0" applyBorder="0" applyAlignment="0" applyProtection="0"/>
    <xf numFmtId="49" fontId="104" fillId="0" borderId="0">
      <alignment vertical="top"/>
      <protection locked="0"/>
    </xf>
    <xf numFmtId="0" fontId="108" fillId="0" borderId="0" applyNumberFormat="0" applyFill="0" applyBorder="0" applyAlignment="0" applyProtection="0"/>
    <xf numFmtId="171" fontId="26" fillId="0" borderId="0" applyFont="0" applyFill="0" applyBorder="0" applyAlignment="0" applyProtection="0"/>
    <xf numFmtId="49" fontId="53" fillId="0" borderId="0"/>
    <xf numFmtId="49" fontId="53" fillId="0" borderId="0"/>
    <xf numFmtId="0" fontId="26" fillId="0" borderId="0"/>
    <xf numFmtId="0" fontId="121" fillId="0" borderId="0"/>
    <xf numFmtId="48" fontId="94" fillId="0" borderId="0" applyFill="0" applyBorder="0" applyProtection="0">
      <alignment vertical="top" wrapText="1"/>
    </xf>
    <xf numFmtId="48" fontId="94" fillId="0" borderId="0" applyFill="0" applyBorder="0" applyProtection="0">
      <alignment vertical="top" wrapText="1"/>
    </xf>
    <xf numFmtId="48" fontId="94" fillId="0" borderId="0" applyFill="0" applyBorder="0" applyProtection="0">
      <alignment vertical="top" wrapText="1"/>
    </xf>
    <xf numFmtId="177" fontId="114" fillId="0" borderId="0">
      <protection locked="0"/>
    </xf>
    <xf numFmtId="177" fontId="115" fillId="0" borderId="0">
      <protection locked="0"/>
    </xf>
    <xf numFmtId="178" fontId="114" fillId="0" borderId="0">
      <protection locked="0"/>
    </xf>
    <xf numFmtId="178" fontId="115" fillId="0" borderId="0">
      <protection locked="0"/>
    </xf>
    <xf numFmtId="175" fontId="116" fillId="0" borderId="0">
      <protection locked="0"/>
    </xf>
    <xf numFmtId="175" fontId="117" fillId="0" borderId="0">
      <protection locked="0"/>
    </xf>
    <xf numFmtId="175" fontId="116" fillId="0" borderId="0">
      <protection locked="0"/>
    </xf>
    <xf numFmtId="175" fontId="117" fillId="0" borderId="0">
      <protection locked="0"/>
    </xf>
    <xf numFmtId="4" fontId="72" fillId="0" borderId="78">
      <alignment horizontal="left" vertical="center" wrapText="1"/>
    </xf>
    <xf numFmtId="39" fontId="26" fillId="0" borderId="79">
      <alignment horizontal="right" vertical="top" wrapText="1"/>
    </xf>
    <xf numFmtId="39" fontId="26" fillId="0" borderId="79">
      <alignment horizontal="right" vertical="top" wrapText="1"/>
    </xf>
    <xf numFmtId="39" fontId="26" fillId="0" borderId="79">
      <alignment horizontal="right" vertical="top" wrapText="1"/>
    </xf>
    <xf numFmtId="0" fontId="118" fillId="0" borderId="0"/>
    <xf numFmtId="0" fontId="26" fillId="0" borderId="0"/>
    <xf numFmtId="0" fontId="119" fillId="0" borderId="0"/>
    <xf numFmtId="49" fontId="53" fillId="0" borderId="0"/>
    <xf numFmtId="49" fontId="53" fillId="0" borderId="0"/>
    <xf numFmtId="49" fontId="53" fillId="0" borderId="0"/>
    <xf numFmtId="49" fontId="53" fillId="0" borderId="0"/>
    <xf numFmtId="49" fontId="53" fillId="0" borderId="0"/>
    <xf numFmtId="49" fontId="53" fillId="0" borderId="0"/>
    <xf numFmtId="49" fontId="53" fillId="0" borderId="0"/>
    <xf numFmtId="49" fontId="53" fillId="0" borderId="0"/>
    <xf numFmtId="49" fontId="53" fillId="0" borderId="0"/>
    <xf numFmtId="182" fontId="53" fillId="0" borderId="0" applyFill="0" applyBorder="0" applyProtection="0">
      <alignment vertical="top" wrapText="1"/>
    </xf>
    <xf numFmtId="49" fontId="53" fillId="0" borderId="0"/>
    <xf numFmtId="0" fontId="119" fillId="0" borderId="0"/>
    <xf numFmtId="0" fontId="119" fillId="0" borderId="0"/>
    <xf numFmtId="0" fontId="119" fillId="0" borderId="0"/>
    <xf numFmtId="49" fontId="53" fillId="0" borderId="0"/>
    <xf numFmtId="49" fontId="53" fillId="0" borderId="0"/>
    <xf numFmtId="49" fontId="53" fillId="0" borderId="0"/>
    <xf numFmtId="49" fontId="53" fillId="0" borderId="0"/>
    <xf numFmtId="49" fontId="53" fillId="0" borderId="0"/>
    <xf numFmtId="49" fontId="53" fillId="0" borderId="0"/>
    <xf numFmtId="49" fontId="53" fillId="0" borderId="0"/>
    <xf numFmtId="49" fontId="53" fillId="0" borderId="0"/>
    <xf numFmtId="49" fontId="53" fillId="0" borderId="0"/>
    <xf numFmtId="49" fontId="53" fillId="0" borderId="0"/>
    <xf numFmtId="49" fontId="53" fillId="0" borderId="0"/>
    <xf numFmtId="49" fontId="53" fillId="0" borderId="0"/>
    <xf numFmtId="49" fontId="53" fillId="0" borderId="0"/>
    <xf numFmtId="49" fontId="53" fillId="0" borderId="0"/>
    <xf numFmtId="49" fontId="53" fillId="0" borderId="0"/>
    <xf numFmtId="49" fontId="53" fillId="0" borderId="0"/>
    <xf numFmtId="49" fontId="53" fillId="0" borderId="0"/>
    <xf numFmtId="49" fontId="53" fillId="0" borderId="0"/>
    <xf numFmtId="49" fontId="53" fillId="0" borderId="0"/>
    <xf numFmtId="49" fontId="53" fillId="0" borderId="0"/>
    <xf numFmtId="182" fontId="53" fillId="0" borderId="0" applyFill="0" applyBorder="0" applyProtection="0">
      <alignment vertical="top" wrapText="1"/>
    </xf>
    <xf numFmtId="49" fontId="53" fillId="0" borderId="0"/>
    <xf numFmtId="49" fontId="53" fillId="0" borderId="0"/>
    <xf numFmtId="49" fontId="53" fillId="0" borderId="0"/>
    <xf numFmtId="49" fontId="53" fillId="0" borderId="0"/>
    <xf numFmtId="49" fontId="53" fillId="0" borderId="0"/>
    <xf numFmtId="49" fontId="53" fillId="0" borderId="0"/>
    <xf numFmtId="49" fontId="53" fillId="0" borderId="0"/>
    <xf numFmtId="49" fontId="53" fillId="0" borderId="0"/>
    <xf numFmtId="49" fontId="53" fillId="0" borderId="0"/>
    <xf numFmtId="49" fontId="53" fillId="0" borderId="0"/>
    <xf numFmtId="49" fontId="53" fillId="0" borderId="0"/>
    <xf numFmtId="49" fontId="53" fillId="0" borderId="0"/>
    <xf numFmtId="49" fontId="53" fillId="0" borderId="0"/>
    <xf numFmtId="49" fontId="53" fillId="0" borderId="0"/>
    <xf numFmtId="49" fontId="53" fillId="0" borderId="0"/>
    <xf numFmtId="49" fontId="53" fillId="0" borderId="0"/>
    <xf numFmtId="49" fontId="53" fillId="0" borderId="0"/>
    <xf numFmtId="49" fontId="53" fillId="0" borderId="0"/>
    <xf numFmtId="49" fontId="53" fillId="0" borderId="0"/>
    <xf numFmtId="49" fontId="53" fillId="0" borderId="0"/>
    <xf numFmtId="49" fontId="53" fillId="0" borderId="0"/>
    <xf numFmtId="49" fontId="53" fillId="0" borderId="0"/>
    <xf numFmtId="49" fontId="53" fillId="0" borderId="0"/>
    <xf numFmtId="49" fontId="53" fillId="0" borderId="0"/>
    <xf numFmtId="49" fontId="53" fillId="0" borderId="0"/>
    <xf numFmtId="49" fontId="53" fillId="0" borderId="0"/>
    <xf numFmtId="49" fontId="53" fillId="0" borderId="0"/>
    <xf numFmtId="49" fontId="53" fillId="0" borderId="0"/>
    <xf numFmtId="49" fontId="53" fillId="0" borderId="0"/>
    <xf numFmtId="49" fontId="53" fillId="0" borderId="0"/>
    <xf numFmtId="49" fontId="53" fillId="0" borderId="0"/>
    <xf numFmtId="49" fontId="53" fillId="0" borderId="0"/>
    <xf numFmtId="49" fontId="53" fillId="0" borderId="0"/>
    <xf numFmtId="49" fontId="53" fillId="0" borderId="0"/>
    <xf numFmtId="49" fontId="53" fillId="0" borderId="0"/>
    <xf numFmtId="49" fontId="53" fillId="0" borderId="0"/>
    <xf numFmtId="49" fontId="53" fillId="0" borderId="0"/>
    <xf numFmtId="49" fontId="53" fillId="0" borderId="0"/>
    <xf numFmtId="49" fontId="53" fillId="0" borderId="0"/>
    <xf numFmtId="49" fontId="53" fillId="0" borderId="0"/>
    <xf numFmtId="49" fontId="53" fillId="0" borderId="0"/>
    <xf numFmtId="49" fontId="53" fillId="0" borderId="0"/>
    <xf numFmtId="49" fontId="53" fillId="0" borderId="0"/>
    <xf numFmtId="49" fontId="53" fillId="0" borderId="0"/>
    <xf numFmtId="49" fontId="53" fillId="0" borderId="0"/>
    <xf numFmtId="49" fontId="53" fillId="0" borderId="0"/>
    <xf numFmtId="49" fontId="53" fillId="0" borderId="0"/>
    <xf numFmtId="49" fontId="53" fillId="0" borderId="0"/>
    <xf numFmtId="0" fontId="119" fillId="0" borderId="0"/>
    <xf numFmtId="0" fontId="119" fillId="0" borderId="0"/>
    <xf numFmtId="0" fontId="119" fillId="0" borderId="0"/>
    <xf numFmtId="0" fontId="53" fillId="0" borderId="0">
      <alignment vertical="top" wrapText="1"/>
    </xf>
    <xf numFmtId="0" fontId="53" fillId="0" borderId="0">
      <alignment vertical="top" wrapText="1"/>
    </xf>
    <xf numFmtId="0" fontId="53" fillId="0" borderId="0">
      <alignment vertical="top" wrapText="1"/>
    </xf>
    <xf numFmtId="0" fontId="120" fillId="0" borderId="0"/>
    <xf numFmtId="0" fontId="74" fillId="0" borderId="0"/>
    <xf numFmtId="0" fontId="74" fillId="0" borderId="0"/>
    <xf numFmtId="0" fontId="74" fillId="0" borderId="0"/>
    <xf numFmtId="0" fontId="53" fillId="0" borderId="0"/>
    <xf numFmtId="0" fontId="104" fillId="0" borderId="0"/>
    <xf numFmtId="0" fontId="121" fillId="0" borderId="0"/>
    <xf numFmtId="182" fontId="53" fillId="0" borderId="0" applyFill="0" applyBorder="0" applyProtection="0">
      <alignment vertical="top" wrapText="1"/>
    </xf>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121" fillId="0" borderId="0"/>
    <xf numFmtId="0" fontId="121" fillId="0" borderId="0"/>
    <xf numFmtId="0" fontId="121" fillId="0" borderId="0"/>
    <xf numFmtId="0" fontId="26" fillId="0" borderId="0"/>
    <xf numFmtId="0" fontId="105" fillId="0" borderId="0"/>
    <xf numFmtId="0" fontId="123" fillId="0" borderId="0"/>
    <xf numFmtId="0" fontId="74" fillId="0" borderId="0"/>
    <xf numFmtId="0" fontId="53" fillId="0" borderId="0" applyNumberFormat="0" applyFill="0" applyBorder="0" applyProtection="0">
      <alignment vertical="top" wrapText="1"/>
    </xf>
    <xf numFmtId="0" fontId="53" fillId="0" borderId="0" applyNumberFormat="0" applyFill="0" applyBorder="0" applyProtection="0">
      <alignment vertical="top" wrapText="1"/>
    </xf>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74" fillId="0" borderId="0"/>
    <xf numFmtId="0" fontId="74" fillId="0" borderId="0"/>
    <xf numFmtId="0" fontId="53" fillId="0" borderId="0">
      <alignment vertical="top" wrapText="1"/>
    </xf>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21" fillId="0" borderId="0"/>
    <xf numFmtId="0" fontId="118" fillId="0" borderId="0" applyFill="0" applyBorder="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118" fillId="0" borderId="0" applyFill="0" applyBorder="0" applyProtection="0"/>
    <xf numFmtId="0" fontId="27" fillId="0" borderId="0">
      <alignment horizontal="left" vertical="top" wrapText="1" readingOrder="1"/>
    </xf>
    <xf numFmtId="0" fontId="94" fillId="0" borderId="0" applyNumberFormat="0" applyFill="0" applyBorder="0" applyProtection="0">
      <alignment vertical="top" wrapText="1"/>
    </xf>
    <xf numFmtId="0" fontId="94" fillId="0" borderId="0" applyNumberFormat="0" applyFill="0" applyBorder="0" applyProtection="0">
      <alignment vertical="top" wrapText="1"/>
    </xf>
    <xf numFmtId="0" fontId="94" fillId="0" borderId="0" applyNumberFormat="0" applyFill="0" applyBorder="0" applyProtection="0">
      <alignment vertical="top" wrapText="1"/>
    </xf>
    <xf numFmtId="0" fontId="53" fillId="0" borderId="0"/>
    <xf numFmtId="0" fontId="94" fillId="0" borderId="0" applyNumberFormat="0" applyFill="0" applyBorder="0" applyProtection="0">
      <alignment vertical="top" wrapText="1"/>
    </xf>
    <xf numFmtId="0" fontId="94" fillId="0" borderId="0" applyNumberFormat="0" applyFill="0" applyBorder="0" applyProtection="0">
      <alignment vertical="top" wrapText="1"/>
    </xf>
    <xf numFmtId="0" fontId="94" fillId="0" borderId="0" applyNumberFormat="0" applyFill="0" applyBorder="0" applyProtection="0">
      <alignment vertical="top" wrapText="1"/>
    </xf>
    <xf numFmtId="0" fontId="94" fillId="0" borderId="0" applyNumberFormat="0" applyFill="0" applyBorder="0" applyProtection="0">
      <alignment vertical="top" wrapText="1"/>
    </xf>
    <xf numFmtId="0" fontId="53" fillId="0" borderId="0"/>
    <xf numFmtId="0" fontId="26" fillId="0" borderId="0" applyFill="0" applyBorder="0"/>
    <xf numFmtId="9" fontId="53" fillId="0" borderId="0" applyFill="0" applyBorder="0" applyProtection="0">
      <alignment vertical="top" wrapText="1"/>
    </xf>
    <xf numFmtId="0" fontId="53" fillId="0" borderId="0"/>
    <xf numFmtId="0" fontId="53" fillId="0" borderId="0"/>
    <xf numFmtId="0" fontId="26" fillId="0" borderId="80">
      <alignment horizontal="left" vertical="top" wrapText="1"/>
    </xf>
    <xf numFmtId="0" fontId="26" fillId="0" borderId="80">
      <alignment horizontal="left" vertical="top" wrapText="1"/>
    </xf>
    <xf numFmtId="0" fontId="26" fillId="0" borderId="80">
      <alignment horizontal="left" vertical="top" wrapText="1"/>
    </xf>
    <xf numFmtId="0" fontId="26" fillId="0" borderId="81">
      <alignment horizontal="left" vertical="top" wrapText="1"/>
    </xf>
    <xf numFmtId="0" fontId="26" fillId="0" borderId="81">
      <alignment horizontal="left" vertical="top" wrapText="1"/>
    </xf>
    <xf numFmtId="0" fontId="26" fillId="0" borderId="81">
      <alignment horizontal="left" vertical="top" wrapText="1"/>
    </xf>
    <xf numFmtId="175" fontId="114" fillId="0" borderId="82">
      <protection locked="0"/>
    </xf>
    <xf numFmtId="0" fontId="26" fillId="0" borderId="0"/>
    <xf numFmtId="175" fontId="115" fillId="0" borderId="82">
      <protection locked="0"/>
    </xf>
    <xf numFmtId="180" fontId="53" fillId="0" borderId="0" applyFill="0" applyBorder="0" applyProtection="0">
      <alignment vertical="top" wrapText="1"/>
    </xf>
    <xf numFmtId="180" fontId="53" fillId="0" borderId="0" applyFill="0" applyBorder="0" applyProtection="0">
      <alignment vertical="top" wrapText="1"/>
    </xf>
    <xf numFmtId="180" fontId="53" fillId="0" borderId="0" applyFill="0" applyBorder="0" applyProtection="0">
      <alignment vertical="top" wrapText="1"/>
    </xf>
    <xf numFmtId="180" fontId="53" fillId="0" borderId="0" applyFill="0" applyBorder="0" applyProtection="0">
      <alignment vertical="top" wrapText="1"/>
    </xf>
    <xf numFmtId="180" fontId="53" fillId="0" borderId="0" applyFill="0" applyBorder="0" applyProtection="0">
      <alignment vertical="top" wrapText="1"/>
    </xf>
    <xf numFmtId="180" fontId="53" fillId="0" borderId="0" applyFill="0" applyBorder="0" applyProtection="0">
      <alignment vertical="top" wrapText="1"/>
    </xf>
    <xf numFmtId="180" fontId="53" fillId="0" borderId="0" applyFill="0" applyBorder="0" applyProtection="0">
      <alignment vertical="top" wrapText="1"/>
    </xf>
    <xf numFmtId="181" fontId="53" fillId="0" borderId="0" applyFill="0" applyBorder="0" applyProtection="0">
      <alignment vertical="top" wrapText="1"/>
    </xf>
    <xf numFmtId="181" fontId="53" fillId="0" borderId="0" applyFill="0" applyBorder="0" applyProtection="0">
      <alignment vertical="top" wrapText="1"/>
    </xf>
    <xf numFmtId="181" fontId="53" fillId="0" borderId="0" applyFill="0" applyBorder="0" applyProtection="0">
      <alignment vertical="top" wrapText="1"/>
    </xf>
    <xf numFmtId="180" fontId="53" fillId="0" borderId="0" applyFill="0" applyBorder="0" applyProtection="0">
      <alignment vertical="top" wrapText="1"/>
    </xf>
    <xf numFmtId="180" fontId="53" fillId="0" borderId="0" applyFill="0" applyBorder="0" applyProtection="0">
      <alignment vertical="top" wrapText="1"/>
    </xf>
    <xf numFmtId="180" fontId="53" fillId="0" borderId="0" applyFill="0" applyBorder="0" applyProtection="0">
      <alignment vertical="top" wrapText="1"/>
    </xf>
    <xf numFmtId="180" fontId="53" fillId="0" borderId="0" applyFill="0" applyBorder="0" applyProtection="0">
      <alignment vertical="top" wrapText="1"/>
    </xf>
    <xf numFmtId="180" fontId="53" fillId="0" borderId="0" applyFill="0" applyBorder="0" applyProtection="0">
      <alignment vertical="top" wrapText="1"/>
    </xf>
    <xf numFmtId="180" fontId="53" fillId="0" borderId="0" applyFill="0" applyBorder="0" applyProtection="0">
      <alignment vertical="top" wrapText="1"/>
    </xf>
    <xf numFmtId="182" fontId="53" fillId="0" borderId="0" applyFill="0" applyBorder="0" applyProtection="0">
      <alignment vertical="top" wrapText="1"/>
    </xf>
    <xf numFmtId="183" fontId="53" fillId="0" borderId="0" applyFill="0" applyBorder="0" applyProtection="0">
      <alignment vertical="top" wrapText="1"/>
    </xf>
    <xf numFmtId="183" fontId="53" fillId="0" borderId="0" applyFill="0" applyBorder="0" applyProtection="0">
      <alignment vertical="top" wrapText="1"/>
    </xf>
    <xf numFmtId="183"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0" fontId="26" fillId="0" borderId="0"/>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0" fontId="26" fillId="0" borderId="0"/>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0" fontId="26" fillId="0" borderId="0"/>
    <xf numFmtId="182" fontId="53" fillId="0" borderId="0" applyFill="0" applyBorder="0" applyProtection="0">
      <alignment vertical="top" wrapText="1"/>
    </xf>
    <xf numFmtId="0" fontId="26" fillId="0" borderId="0"/>
    <xf numFmtId="182" fontId="53" fillId="0" borderId="0" applyFill="0" applyBorder="0" applyProtection="0">
      <alignment vertical="top" wrapText="1"/>
    </xf>
    <xf numFmtId="182" fontId="53" fillId="0" borderId="0" applyFill="0" applyBorder="0" applyProtection="0">
      <alignment vertical="top" wrapText="1"/>
    </xf>
    <xf numFmtId="180" fontId="53" fillId="0" borderId="0" applyFill="0" applyBorder="0" applyProtection="0">
      <alignment vertical="top" wrapText="1"/>
    </xf>
    <xf numFmtId="49" fontId="53" fillId="0" borderId="0"/>
    <xf numFmtId="49" fontId="53" fillId="0" borderId="0"/>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0" fontId="91" fillId="0" borderId="32" applyNumberFormat="0" applyFill="0" applyAlignment="0" applyProtection="0"/>
    <xf numFmtId="182" fontId="53" fillId="0" borderId="0" applyFill="0" applyBorder="0" applyProtection="0">
      <alignment vertical="top" wrapText="1"/>
    </xf>
    <xf numFmtId="49" fontId="53" fillId="0" borderId="0"/>
    <xf numFmtId="49" fontId="53" fillId="0" borderId="0"/>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182" fontId="53" fillId="0" borderId="0" applyFill="0" applyBorder="0" applyProtection="0">
      <alignment vertical="top" wrapText="1"/>
    </xf>
    <xf numFmtId="0" fontId="26" fillId="0" borderId="0"/>
    <xf numFmtId="0" fontId="53" fillId="0" borderId="0"/>
    <xf numFmtId="179" fontId="122" fillId="0" borderId="0">
      <alignment textRotation="255"/>
    </xf>
    <xf numFmtId="0" fontId="26" fillId="0" borderId="0"/>
    <xf numFmtId="175" fontId="114" fillId="0" borderId="82">
      <protection locked="0"/>
    </xf>
    <xf numFmtId="0" fontId="94" fillId="0" borderId="0" applyNumberFormat="0" applyFill="0" applyBorder="0" applyProtection="0">
      <alignment vertical="top" wrapText="1"/>
    </xf>
    <xf numFmtId="0" fontId="94" fillId="0" borderId="0" applyNumberFormat="0" applyFill="0" applyBorder="0" applyProtection="0">
      <alignment vertical="top" wrapText="1"/>
    </xf>
    <xf numFmtId="0" fontId="94" fillId="0" borderId="0" applyNumberFormat="0" applyFill="0" applyBorder="0" applyProtection="0">
      <alignment vertical="top" wrapText="1"/>
    </xf>
    <xf numFmtId="175" fontId="114" fillId="0" borderId="82">
      <protection locked="0"/>
    </xf>
    <xf numFmtId="175" fontId="114" fillId="0" borderId="82">
      <protection locked="0"/>
    </xf>
    <xf numFmtId="0" fontId="74" fillId="28" borderId="61" applyNumberFormat="0" applyFont="0" applyAlignment="0" applyProtection="0"/>
    <xf numFmtId="0" fontId="26" fillId="28" borderId="61" applyNumberFormat="0" applyFont="0" applyAlignment="0" applyProtection="0"/>
    <xf numFmtId="0" fontId="91" fillId="0" borderId="32" applyNumberFormat="0" applyFill="0" applyAlignment="0" applyProtection="0"/>
    <xf numFmtId="0" fontId="26" fillId="28" borderId="61" applyNumberFormat="0" applyFont="0" applyAlignment="0" applyProtection="0"/>
    <xf numFmtId="0" fontId="74" fillId="28" borderId="61" applyNumberFormat="0" applyFont="0" applyAlignment="0" applyProtection="0"/>
    <xf numFmtId="0" fontId="91" fillId="0" borderId="32" applyNumberFormat="0" applyFill="0" applyAlignment="0" applyProtection="0"/>
    <xf numFmtId="0" fontId="91" fillId="0" borderId="32" applyNumberFormat="0" applyFill="0" applyAlignment="0" applyProtection="0"/>
    <xf numFmtId="0" fontId="52" fillId="0" borderId="0"/>
    <xf numFmtId="164" fontId="52" fillId="0" borderId="0" applyFont="0" applyFill="0" applyBorder="0" applyAlignment="0" applyProtection="0"/>
    <xf numFmtId="9" fontId="65" fillId="0" borderId="0" applyFont="0" applyFill="0" applyBorder="0" applyAlignment="0" applyProtection="0"/>
    <xf numFmtId="0" fontId="26" fillId="0" borderId="0"/>
    <xf numFmtId="184" fontId="52" fillId="0" borderId="0"/>
    <xf numFmtId="184" fontId="52" fillId="0" borderId="0"/>
    <xf numFmtId="0" fontId="127" fillId="0" borderId="0"/>
    <xf numFmtId="184" fontId="52" fillId="0" borderId="0"/>
    <xf numFmtId="0" fontId="26" fillId="0" borderId="0"/>
    <xf numFmtId="0" fontId="26" fillId="0" borderId="0"/>
    <xf numFmtId="0" fontId="26" fillId="0" borderId="0"/>
    <xf numFmtId="0" fontId="52" fillId="0" borderId="0"/>
    <xf numFmtId="0" fontId="52" fillId="0" borderId="0"/>
    <xf numFmtId="0" fontId="65" fillId="0" borderId="0"/>
    <xf numFmtId="0" fontId="65" fillId="0" borderId="0"/>
    <xf numFmtId="164" fontId="65" fillId="0" borderId="0" applyFont="0" applyFill="0" applyBorder="0" applyAlignment="0" applyProtection="0"/>
    <xf numFmtId="0" fontId="52" fillId="0" borderId="0"/>
    <xf numFmtId="0" fontId="52" fillId="0" borderId="0"/>
    <xf numFmtId="9" fontId="65" fillId="0" borderId="0" applyFont="0" applyFill="0" applyBorder="0" applyAlignment="0" applyProtection="0"/>
    <xf numFmtId="0" fontId="52" fillId="0" borderId="0"/>
    <xf numFmtId="0" fontId="52" fillId="0" borderId="0"/>
    <xf numFmtId="0" fontId="56" fillId="0" borderId="0"/>
    <xf numFmtId="9" fontId="56" fillId="0" borderId="0" applyFont="0" applyFill="0" applyBorder="0" applyAlignment="0" applyProtection="0"/>
    <xf numFmtId="9" fontId="124" fillId="0" borderId="0" applyFont="0" applyFill="0" applyBorder="0" applyAlignment="0" applyProtection="0"/>
    <xf numFmtId="10" fontId="94" fillId="0" borderId="0" applyFill="0" applyBorder="0" applyAlignment="0" applyProtection="0"/>
    <xf numFmtId="185" fontId="26" fillId="0" borderId="0"/>
    <xf numFmtId="0" fontId="26" fillId="0" borderId="0"/>
    <xf numFmtId="0" fontId="52" fillId="0" borderId="0"/>
    <xf numFmtId="0" fontId="52" fillId="0" borderId="0"/>
    <xf numFmtId="164" fontId="52" fillId="0" borderId="0" applyFont="0" applyFill="0" applyBorder="0" applyAlignment="0" applyProtection="0"/>
    <xf numFmtId="9" fontId="52" fillId="0" borderId="0" applyFont="0" applyFill="0" applyBorder="0" applyAlignment="0" applyProtection="0"/>
    <xf numFmtId="0" fontId="108" fillId="0" borderId="0" applyNumberFormat="0" applyFill="0" applyBorder="0" applyAlignment="0" applyProtection="0"/>
    <xf numFmtId="0" fontId="128" fillId="12" borderId="27" applyNumberFormat="0" applyAlignment="0" applyProtection="0"/>
    <xf numFmtId="0" fontId="65" fillId="13" borderId="0" applyNumberFormat="0" applyBorder="0" applyAlignment="0" applyProtection="0"/>
    <xf numFmtId="0" fontId="133" fillId="0" borderId="0"/>
    <xf numFmtId="0" fontId="135" fillId="0" borderId="0" applyNumberFormat="0" applyBorder="0" applyAlignment="0"/>
    <xf numFmtId="0" fontId="135" fillId="0" borderId="0" applyNumberFormat="0" applyBorder="0" applyAlignment="0"/>
    <xf numFmtId="0" fontId="65" fillId="0" borderId="0"/>
    <xf numFmtId="0" fontId="8" fillId="0" borderId="0" applyNumberFormat="0" applyFill="0" applyBorder="0" applyAlignment="0" applyProtection="0"/>
    <xf numFmtId="0" fontId="146" fillId="0" borderId="0"/>
    <xf numFmtId="44" fontId="52" fillId="0" borderId="0" applyFont="0" applyFill="0" applyBorder="0" applyAlignment="0" applyProtection="0"/>
    <xf numFmtId="44" fontId="52" fillId="0" borderId="0" applyFont="0" applyFill="0" applyBorder="0" applyAlignment="0" applyProtection="0"/>
    <xf numFmtId="44" fontId="52" fillId="0" borderId="0" applyFont="0" applyFill="0" applyBorder="0" applyAlignment="0" applyProtection="0"/>
  </cellStyleXfs>
  <cellXfs count="901">
    <xf numFmtId="0" fontId="0" fillId="0" borderId="0" xfId="0"/>
    <xf numFmtId="3" fontId="0" fillId="0" borderId="0" xfId="0" applyNumberFormat="1"/>
    <xf numFmtId="0" fontId="3" fillId="0" borderId="0" xfId="0" applyFont="1"/>
    <xf numFmtId="0" fontId="0" fillId="0" borderId="1" xfId="0" applyBorder="1"/>
    <xf numFmtId="3" fontId="0" fillId="0" borderId="1" xfId="0" applyNumberFormat="1" applyBorder="1"/>
    <xf numFmtId="0" fontId="3" fillId="0" borderId="3" xfId="0" applyFont="1" applyBorder="1"/>
    <xf numFmtId="3" fontId="3" fillId="0" borderId="3" xfId="0" applyNumberFormat="1" applyFont="1" applyBorder="1"/>
    <xf numFmtId="0" fontId="3" fillId="6" borderId="2" xfId="0" applyFont="1" applyFill="1" applyBorder="1" applyAlignment="1">
      <alignment horizontal="center" vertical="center" wrapText="1"/>
    </xf>
    <xf numFmtId="165" fontId="3" fillId="0" borderId="3" xfId="1" applyNumberFormat="1" applyFont="1" applyBorder="1"/>
    <xf numFmtId="165" fontId="1" fillId="0" borderId="3" xfId="1" applyNumberFormat="1" applyFont="1" applyBorder="1"/>
    <xf numFmtId="0" fontId="4" fillId="7" borderId="0" xfId="0" applyFont="1" applyFill="1"/>
    <xf numFmtId="0" fontId="4" fillId="8" borderId="4" xfId="0" applyFont="1" applyFill="1" applyBorder="1"/>
    <xf numFmtId="3" fontId="4" fillId="9" borderId="5" xfId="0" applyNumberFormat="1" applyFont="1" applyFill="1" applyBorder="1"/>
    <xf numFmtId="3" fontId="4" fillId="7" borderId="4" xfId="0" applyNumberFormat="1" applyFont="1" applyFill="1" applyBorder="1"/>
    <xf numFmtId="10" fontId="4" fillId="7" borderId="4" xfId="1" applyNumberFormat="1" applyFont="1" applyFill="1" applyBorder="1"/>
    <xf numFmtId="3" fontId="4" fillId="9" borderId="4" xfId="0" applyNumberFormat="1" applyFont="1" applyFill="1" applyBorder="1"/>
    <xf numFmtId="0" fontId="10" fillId="4" borderId="12" xfId="0" applyFont="1" applyFill="1" applyBorder="1" applyAlignment="1">
      <alignment horizontal="center" vertical="top" wrapText="1"/>
    </xf>
    <xf numFmtId="0" fontId="10" fillId="4" borderId="13" xfId="0" applyFont="1" applyFill="1" applyBorder="1" applyAlignment="1">
      <alignment horizontal="center" vertical="top" wrapText="1"/>
    </xf>
    <xf numFmtId="0" fontId="11" fillId="4" borderId="12" xfId="0" applyFont="1" applyFill="1" applyBorder="1" applyAlignment="1">
      <alignment horizontal="left" vertical="top" wrapText="1"/>
    </xf>
    <xf numFmtId="0" fontId="11" fillId="2" borderId="16" xfId="0" applyFont="1" applyFill="1" applyBorder="1" applyAlignment="1">
      <alignment horizontal="right" vertical="top"/>
    </xf>
    <xf numFmtId="0" fontId="11" fillId="4" borderId="21" xfId="0" applyFont="1" applyFill="1" applyBorder="1" applyAlignment="1">
      <alignment horizontal="left" vertical="top" wrapText="1"/>
    </xf>
    <xf numFmtId="0" fontId="0" fillId="0" borderId="0" xfId="0" applyAlignment="1">
      <alignment horizontal="right"/>
    </xf>
    <xf numFmtId="0" fontId="3" fillId="6" borderId="1" xfId="0" applyFont="1" applyFill="1" applyBorder="1"/>
    <xf numFmtId="0" fontId="0" fillId="0" borderId="1" xfId="0" applyBorder="1" applyAlignment="1">
      <alignment horizontal="right"/>
    </xf>
    <xf numFmtId="10" fontId="0" fillId="9" borderId="1" xfId="0" applyNumberFormat="1" applyFill="1" applyBorder="1"/>
    <xf numFmtId="10" fontId="0" fillId="0" borderId="1" xfId="0" applyNumberFormat="1" applyBorder="1"/>
    <xf numFmtId="4" fontId="0" fillId="0" borderId="0" xfId="0" applyNumberFormat="1"/>
    <xf numFmtId="2" fontId="0" fillId="0" borderId="0" xfId="0" applyNumberFormat="1"/>
    <xf numFmtId="0" fontId="17" fillId="7" borderId="1" xfId="0" applyFont="1" applyFill="1" applyBorder="1" applyAlignment="1">
      <alignment vertical="center" wrapText="1"/>
    </xf>
    <xf numFmtId="3" fontId="17" fillId="7" borderId="1" xfId="0" applyNumberFormat="1" applyFont="1" applyFill="1" applyBorder="1" applyAlignment="1">
      <alignment horizontal="center" vertical="center" wrapText="1"/>
    </xf>
    <xf numFmtId="0" fontId="18" fillId="7" borderId="1" xfId="0" applyFont="1" applyFill="1" applyBorder="1" applyAlignment="1">
      <alignment horizontal="center" vertical="center" wrapText="1"/>
    </xf>
    <xf numFmtId="3" fontId="18" fillId="7" borderId="1" xfId="0" applyNumberFormat="1" applyFont="1" applyFill="1" applyBorder="1" applyAlignment="1">
      <alignment horizontal="center" vertical="center" wrapText="1"/>
    </xf>
    <xf numFmtId="0" fontId="4" fillId="7" borderId="1" xfId="0" applyFont="1" applyFill="1" applyBorder="1" applyAlignment="1">
      <alignment vertical="center" wrapText="1"/>
    </xf>
    <xf numFmtId="0" fontId="19" fillId="7" borderId="1" xfId="0" applyFont="1" applyFill="1" applyBorder="1" applyAlignment="1">
      <alignment horizontal="center" vertical="center" wrapText="1"/>
    </xf>
    <xf numFmtId="0" fontId="16" fillId="2" borderId="0" xfId="0" applyFont="1" applyFill="1" applyBorder="1" applyAlignment="1">
      <alignment vertical="center"/>
    </xf>
    <xf numFmtId="3" fontId="16" fillId="2" borderId="0" xfId="0" applyNumberFormat="1" applyFont="1" applyFill="1" applyBorder="1" applyAlignment="1">
      <alignment horizontal="right" vertical="center"/>
    </xf>
    <xf numFmtId="0" fontId="17" fillId="0" borderId="0" xfId="0" applyFont="1" applyFill="1" applyBorder="1" applyAlignment="1">
      <alignment vertical="center" wrapText="1"/>
    </xf>
    <xf numFmtId="0" fontId="0" fillId="0" borderId="0" xfId="0" applyBorder="1"/>
    <xf numFmtId="3" fontId="13" fillId="10" borderId="1" xfId="0" applyNumberFormat="1" applyFont="1" applyFill="1" applyBorder="1" applyAlignment="1">
      <alignment horizontal="right" vertical="center"/>
    </xf>
    <xf numFmtId="0" fontId="12" fillId="11" borderId="1" xfId="0" applyFont="1" applyFill="1" applyBorder="1" applyAlignment="1">
      <alignment vertical="center"/>
    </xf>
    <xf numFmtId="0" fontId="12" fillId="11" borderId="1" xfId="0" applyFont="1" applyFill="1" applyBorder="1" applyAlignment="1">
      <alignment horizontal="center" vertical="center"/>
    </xf>
    <xf numFmtId="0" fontId="12" fillId="10" borderId="1" xfId="0" applyFont="1" applyFill="1" applyBorder="1" applyAlignment="1">
      <alignment vertical="center"/>
    </xf>
    <xf numFmtId="0" fontId="13" fillId="2" borderId="1" xfId="0" applyFont="1" applyFill="1" applyBorder="1" applyAlignment="1">
      <alignment vertical="center" wrapText="1"/>
    </xf>
    <xf numFmtId="3" fontId="13" fillId="2" borderId="1" xfId="0" applyNumberFormat="1" applyFont="1" applyFill="1" applyBorder="1" applyAlignment="1">
      <alignment horizontal="right" vertical="center"/>
    </xf>
    <xf numFmtId="0" fontId="0" fillId="0" borderId="1" xfId="0" applyFont="1" applyBorder="1"/>
    <xf numFmtId="0" fontId="13" fillId="2" borderId="1" xfId="0" applyFont="1" applyFill="1" applyBorder="1" applyAlignment="1">
      <alignment vertical="center"/>
    </xf>
    <xf numFmtId="0" fontId="21" fillId="0" borderId="0" xfId="0" applyFont="1" applyBorder="1"/>
    <xf numFmtId="0" fontId="12" fillId="11" borderId="1" xfId="0" applyFont="1" applyFill="1" applyBorder="1" applyAlignment="1">
      <alignment horizontal="center" vertical="center" wrapText="1"/>
    </xf>
    <xf numFmtId="0" fontId="0" fillId="10" borderId="1" xfId="0" applyFill="1" applyBorder="1"/>
    <xf numFmtId="0" fontId="13" fillId="2" borderId="1" xfId="0" applyFont="1" applyFill="1" applyBorder="1" applyAlignment="1">
      <alignment horizontal="left" vertical="center" indent="2"/>
    </xf>
    <xf numFmtId="0" fontId="13" fillId="2" borderId="1" xfId="0" applyFont="1" applyFill="1" applyBorder="1" applyAlignment="1">
      <alignment horizontal="center" vertical="center"/>
    </xf>
    <xf numFmtId="0" fontId="13" fillId="2" borderId="1" xfId="0" applyFont="1" applyFill="1" applyBorder="1" applyAlignment="1">
      <alignment horizontal="right" vertical="center"/>
    </xf>
    <xf numFmtId="0" fontId="12" fillId="2" borderId="1" xfId="0" applyFont="1" applyFill="1" applyBorder="1" applyAlignment="1">
      <alignment vertical="center"/>
    </xf>
    <xf numFmtId="0" fontId="12" fillId="2" borderId="1" xfId="0" applyFont="1" applyFill="1" applyBorder="1" applyAlignment="1">
      <alignment horizontal="center" vertical="center"/>
    </xf>
    <xf numFmtId="3" fontId="12" fillId="2" borderId="1" xfId="0" applyNumberFormat="1" applyFont="1" applyFill="1" applyBorder="1" applyAlignment="1">
      <alignment horizontal="right" vertical="center"/>
    </xf>
    <xf numFmtId="0" fontId="20" fillId="11" borderId="1" xfId="0" applyFont="1" applyFill="1" applyBorder="1" applyAlignment="1">
      <alignment horizontal="center" vertical="center" wrapText="1"/>
    </xf>
    <xf numFmtId="0" fontId="3" fillId="0" borderId="0" xfId="0" applyFont="1" applyAlignment="1">
      <alignment horizontal="left" vertical="center"/>
    </xf>
    <xf numFmtId="0" fontId="0" fillId="0" borderId="0" xfId="0" applyAlignment="1">
      <alignment horizontal="left" vertical="center"/>
    </xf>
    <xf numFmtId="0" fontId="12" fillId="11" borderId="1" xfId="0" applyFont="1" applyFill="1" applyBorder="1" applyAlignment="1">
      <alignment horizontal="left" vertical="center"/>
    </xf>
    <xf numFmtId="0" fontId="12" fillId="11" borderId="1" xfId="0" applyFont="1" applyFill="1" applyBorder="1" applyAlignment="1">
      <alignment vertical="center" wrapText="1"/>
    </xf>
    <xf numFmtId="0" fontId="12" fillId="10" borderId="1" xfId="0" applyFont="1" applyFill="1" applyBorder="1" applyAlignment="1">
      <alignment horizontal="left" vertical="center"/>
    </xf>
    <xf numFmtId="3" fontId="12" fillId="10" borderId="1" xfId="0" applyNumberFormat="1" applyFont="1" applyFill="1" applyBorder="1" applyAlignment="1">
      <alignment horizontal="center" vertical="center"/>
    </xf>
    <xf numFmtId="0" fontId="0" fillId="0" borderId="1" xfId="0" applyFont="1" applyBorder="1" applyAlignment="1">
      <alignment horizontal="center" vertical="center" wrapText="1"/>
    </xf>
    <xf numFmtId="3" fontId="0" fillId="0" borderId="1" xfId="0" applyNumberFormat="1" applyFont="1" applyBorder="1" applyAlignment="1">
      <alignment horizontal="center" vertical="center" wrapText="1"/>
    </xf>
    <xf numFmtId="0" fontId="1" fillId="0" borderId="1" xfId="0" applyFont="1" applyBorder="1" applyAlignment="1">
      <alignment horizontal="left" vertical="center" wrapText="1"/>
    </xf>
    <xf numFmtId="0" fontId="0" fillId="0" borderId="1" xfId="0" applyFont="1" applyBorder="1" applyAlignment="1">
      <alignment horizontal="left" vertical="center" wrapText="1"/>
    </xf>
    <xf numFmtId="0" fontId="0" fillId="0" borderId="1" xfId="0" applyBorder="1" applyAlignment="1">
      <alignment horizontal="left" vertical="center"/>
    </xf>
    <xf numFmtId="0" fontId="3" fillId="0" borderId="1" xfId="0" applyFont="1" applyBorder="1"/>
    <xf numFmtId="0" fontId="0" fillId="0" borderId="1" xfId="0" applyBorder="1" applyAlignment="1">
      <alignment horizontal="center" vertical="center"/>
    </xf>
    <xf numFmtId="0" fontId="29" fillId="0" borderId="1" xfId="0" applyFont="1" applyBorder="1"/>
    <xf numFmtId="0" fontId="29" fillId="0" borderId="1" xfId="0" applyFont="1" applyBorder="1" applyAlignment="1">
      <alignment horizontal="left" vertical="center"/>
    </xf>
    <xf numFmtId="0" fontId="29" fillId="0" borderId="1" xfId="0" applyFont="1" applyBorder="1" applyAlignment="1">
      <alignment horizontal="center" vertical="center"/>
    </xf>
    <xf numFmtId="3" fontId="29" fillId="0" borderId="1" xfId="0" applyNumberFormat="1" applyFont="1" applyBorder="1" applyAlignment="1">
      <alignment horizontal="center" vertical="center"/>
    </xf>
    <xf numFmtId="0" fontId="3" fillId="10" borderId="1" xfId="0" applyFont="1" applyFill="1" applyBorder="1"/>
    <xf numFmtId="0" fontId="3" fillId="10" borderId="1" xfId="0" applyFont="1" applyFill="1" applyBorder="1" applyAlignment="1">
      <alignment horizontal="left" vertical="center"/>
    </xf>
    <xf numFmtId="3" fontId="3" fillId="10" borderId="1" xfId="0" applyNumberFormat="1" applyFont="1" applyFill="1" applyBorder="1" applyAlignment="1">
      <alignment horizontal="center" vertical="center"/>
    </xf>
    <xf numFmtId="0" fontId="3" fillId="10" borderId="1" xfId="0" applyFont="1" applyFill="1" applyBorder="1" applyAlignment="1">
      <alignment horizontal="center" vertical="center"/>
    </xf>
    <xf numFmtId="0" fontId="0" fillId="10" borderId="0" xfId="0" applyFill="1"/>
    <xf numFmtId="0" fontId="3" fillId="2" borderId="0" xfId="0" applyFont="1" applyFill="1" applyBorder="1" applyAlignment="1">
      <alignment vertical="center"/>
    </xf>
    <xf numFmtId="4" fontId="3" fillId="2" borderId="0" xfId="0" applyNumberFormat="1" applyFont="1" applyFill="1" applyBorder="1" applyAlignment="1">
      <alignment horizontal="right" vertical="center"/>
    </xf>
    <xf numFmtId="4" fontId="3" fillId="2" borderId="0" xfId="0" applyNumberFormat="1" applyFont="1" applyFill="1" applyBorder="1" applyAlignment="1">
      <alignment horizontal="right" vertical="center" wrapText="1"/>
    </xf>
    <xf numFmtId="4" fontId="0" fillId="0" borderId="0" xfId="0" applyNumberFormat="1" applyBorder="1"/>
    <xf numFmtId="49" fontId="3" fillId="10" borderId="1" xfId="0" applyNumberFormat="1" applyFont="1" applyFill="1" applyBorder="1" applyAlignment="1">
      <alignment horizontal="center" vertical="center"/>
    </xf>
    <xf numFmtId="4" fontId="12" fillId="10" borderId="1" xfId="0" applyNumberFormat="1" applyFont="1" applyFill="1" applyBorder="1" applyAlignment="1">
      <alignment vertical="center"/>
    </xf>
    <xf numFmtId="4" fontId="13" fillId="0" borderId="1" xfId="0" applyNumberFormat="1" applyFont="1" applyBorder="1" applyAlignment="1">
      <alignment horizontal="right" vertical="center"/>
    </xf>
    <xf numFmtId="4" fontId="13" fillId="0" borderId="1" xfId="0" applyNumberFormat="1" applyFont="1" applyBorder="1" applyAlignment="1">
      <alignment horizontal="right" vertical="center" wrapText="1"/>
    </xf>
    <xf numFmtId="0" fontId="1" fillId="0" borderId="1" xfId="0" applyFont="1" applyBorder="1" applyAlignment="1">
      <alignment horizontal="justify" vertical="center" wrapText="1"/>
    </xf>
    <xf numFmtId="0" fontId="0" fillId="0" borderId="1" xfId="0" applyFont="1" applyBorder="1" applyAlignment="1">
      <alignment horizontal="justify" vertical="center" wrapText="1"/>
    </xf>
    <xf numFmtId="0" fontId="13" fillId="0" borderId="1" xfId="0" applyFont="1" applyBorder="1" applyAlignment="1">
      <alignment vertical="center"/>
    </xf>
    <xf numFmtId="0" fontId="2" fillId="0" borderId="0" xfId="0" applyFont="1"/>
    <xf numFmtId="4" fontId="30" fillId="0" borderId="1" xfId="0" applyNumberFormat="1" applyFont="1" applyBorder="1" applyAlignment="1">
      <alignment horizontal="right" vertical="center"/>
    </xf>
    <xf numFmtId="4" fontId="12" fillId="10" borderId="1" xfId="0" applyNumberFormat="1" applyFont="1" applyFill="1" applyBorder="1" applyAlignment="1">
      <alignment horizontal="center" vertical="center"/>
    </xf>
    <xf numFmtId="4" fontId="12" fillId="10" borderId="1" xfId="0" applyNumberFormat="1" applyFont="1" applyFill="1" applyBorder="1" applyAlignment="1">
      <alignment horizontal="center" vertical="center" wrapText="1"/>
    </xf>
    <xf numFmtId="0" fontId="31" fillId="0" borderId="0" xfId="0" applyFont="1"/>
    <xf numFmtId="0" fontId="0" fillId="0" borderId="1" xfId="0" applyFont="1" applyBorder="1" applyAlignment="1">
      <alignment vertical="center"/>
    </xf>
    <xf numFmtId="4" fontId="1" fillId="0" borderId="1" xfId="0" applyNumberFormat="1" applyFont="1" applyBorder="1" applyAlignment="1">
      <alignment horizontal="right" vertical="center"/>
    </xf>
    <xf numFmtId="4" fontId="1" fillId="0" borderId="1" xfId="0" applyNumberFormat="1" applyFont="1" applyBorder="1" applyAlignment="1">
      <alignment horizontal="right" vertical="center" wrapText="1"/>
    </xf>
    <xf numFmtId="4" fontId="0" fillId="0" borderId="1" xfId="0" applyNumberFormat="1" applyFont="1" applyBorder="1" applyAlignment="1">
      <alignment vertical="center"/>
    </xf>
    <xf numFmtId="4" fontId="0" fillId="0" borderId="1" xfId="0" applyNumberFormat="1" applyBorder="1"/>
    <xf numFmtId="0" fontId="0" fillId="0" borderId="1" xfId="0" applyBorder="1" applyAlignment="1">
      <alignment horizontal="right" vertical="center" indent="1"/>
    </xf>
    <xf numFmtId="4" fontId="0" fillId="10" borderId="1" xfId="0" applyNumberFormat="1" applyFill="1" applyBorder="1"/>
    <xf numFmtId="0" fontId="34" fillId="0" borderId="1" xfId="0" applyFont="1" applyBorder="1" applyAlignment="1">
      <alignment horizontal="right" vertical="center" indent="1"/>
    </xf>
    <xf numFmtId="14" fontId="34" fillId="0" borderId="1" xfId="0" applyNumberFormat="1" applyFont="1" applyBorder="1"/>
    <xf numFmtId="3" fontId="3" fillId="0" borderId="1" xfId="0" applyNumberFormat="1" applyFont="1" applyBorder="1"/>
    <xf numFmtId="4" fontId="2" fillId="0" borderId="0" xfId="0" applyNumberFormat="1" applyFont="1"/>
    <xf numFmtId="4" fontId="33" fillId="10" borderId="1" xfId="0" applyNumberFormat="1" applyFont="1" applyFill="1" applyBorder="1" applyAlignment="1">
      <alignment vertical="center"/>
    </xf>
    <xf numFmtId="0" fontId="0" fillId="11" borderId="0" xfId="0" applyFill="1"/>
    <xf numFmtId="0" fontId="3" fillId="11" borderId="0" xfId="0" applyFont="1" applyFill="1"/>
    <xf numFmtId="0" fontId="1" fillId="0" borderId="1" xfId="0" applyFont="1" applyBorder="1" applyAlignment="1">
      <alignment vertical="center"/>
    </xf>
    <xf numFmtId="9" fontId="0" fillId="0" borderId="0" xfId="0" applyNumberFormat="1"/>
    <xf numFmtId="10" fontId="0" fillId="0" borderId="0" xfId="0" applyNumberFormat="1"/>
    <xf numFmtId="0" fontId="29" fillId="0" borderId="0" xfId="0" applyFont="1"/>
    <xf numFmtId="0" fontId="35" fillId="0" borderId="0" xfId="0" applyFont="1"/>
    <xf numFmtId="3" fontId="3" fillId="10" borderId="1" xfId="0" applyNumberFormat="1" applyFont="1" applyFill="1" applyBorder="1"/>
    <xf numFmtId="0" fontId="35" fillId="0" borderId="1" xfId="0" applyFont="1" applyBorder="1" applyAlignment="1">
      <alignment horizontal="center" vertical="center"/>
    </xf>
    <xf numFmtId="0" fontId="35" fillId="0" borderId="1" xfId="0" applyFont="1" applyBorder="1" applyAlignment="1">
      <alignment horizontal="left"/>
    </xf>
    <xf numFmtId="3" fontId="35" fillId="0" borderId="1" xfId="0" applyNumberFormat="1" applyFont="1" applyBorder="1"/>
    <xf numFmtId="9" fontId="35" fillId="0" borderId="1" xfId="0" applyNumberFormat="1" applyFont="1" applyBorder="1"/>
    <xf numFmtId="0" fontId="35" fillId="0" borderId="1" xfId="0" applyFont="1" applyBorder="1"/>
    <xf numFmtId="3" fontId="29" fillId="0" borderId="1" xfId="0" applyNumberFormat="1" applyFont="1" applyBorder="1"/>
    <xf numFmtId="0" fontId="29" fillId="0" borderId="1" xfId="0" applyFont="1" applyBorder="1" applyAlignment="1">
      <alignment horizontal="right"/>
    </xf>
    <xf numFmtId="10" fontId="29" fillId="0" borderId="1" xfId="0" applyNumberFormat="1" applyFont="1" applyBorder="1"/>
    <xf numFmtId="9" fontId="29" fillId="0" borderId="1" xfId="0" applyNumberFormat="1" applyFont="1" applyBorder="1"/>
    <xf numFmtId="0" fontId="33" fillId="11" borderId="0" xfId="0" applyFont="1" applyFill="1" applyBorder="1" applyAlignment="1">
      <alignment vertical="center" wrapText="1"/>
    </xf>
    <xf numFmtId="0" fontId="33" fillId="11" borderId="1" xfId="0" applyFont="1" applyFill="1" applyBorder="1" applyAlignment="1">
      <alignment vertical="center" wrapText="1"/>
    </xf>
    <xf numFmtId="0" fontId="33" fillId="11" borderId="1" xfId="0" applyFont="1" applyFill="1" applyBorder="1" applyAlignment="1">
      <alignment horizontal="center" vertical="center" wrapText="1"/>
    </xf>
    <xf numFmtId="0" fontId="20" fillId="10" borderId="1" xfId="0" applyFont="1" applyFill="1" applyBorder="1" applyAlignment="1">
      <alignment horizontal="center" vertical="center" wrapText="1"/>
    </xf>
    <xf numFmtId="3" fontId="2" fillId="0" borderId="1" xfId="0" applyNumberFormat="1" applyFont="1" applyBorder="1"/>
    <xf numFmtId="0" fontId="0" fillId="0" borderId="1" xfId="0" applyBorder="1" applyAlignment="1">
      <alignment horizontal="left"/>
    </xf>
    <xf numFmtId="3" fontId="12" fillId="10" borderId="1" xfId="0" applyNumberFormat="1" applyFont="1" applyFill="1" applyBorder="1" applyAlignment="1">
      <alignment vertical="center"/>
    </xf>
    <xf numFmtId="170" fontId="17" fillId="7" borderId="1" xfId="1" applyNumberFormat="1" applyFont="1" applyFill="1" applyBorder="1" applyAlignment="1">
      <alignment horizontal="center" vertical="center" wrapText="1"/>
    </xf>
    <xf numFmtId="3" fontId="0" fillId="0" borderId="1" xfId="0" applyNumberFormat="1" applyFont="1" applyBorder="1"/>
    <xf numFmtId="3" fontId="0" fillId="0" borderId="0" xfId="0" applyNumberFormat="1" applyBorder="1"/>
    <xf numFmtId="3" fontId="12" fillId="11" borderId="1" xfId="0" applyNumberFormat="1" applyFont="1" applyFill="1" applyBorder="1" applyAlignment="1">
      <alignment horizontal="center" vertical="center"/>
    </xf>
    <xf numFmtId="0" fontId="12" fillId="2" borderId="0" xfId="0" applyFont="1" applyFill="1" applyBorder="1" applyAlignment="1">
      <alignment vertical="center"/>
    </xf>
    <xf numFmtId="0" fontId="12" fillId="2" borderId="0" xfId="0" applyFont="1" applyFill="1" applyBorder="1" applyAlignment="1">
      <alignment horizontal="center" vertical="center"/>
    </xf>
    <xf numFmtId="3" fontId="12" fillId="2" borderId="0" xfId="0" applyNumberFormat="1" applyFont="1" applyFill="1" applyBorder="1" applyAlignment="1">
      <alignment horizontal="right" vertical="center"/>
    </xf>
    <xf numFmtId="0" fontId="31" fillId="0" borderId="1" xfId="0" applyFont="1" applyBorder="1"/>
    <xf numFmtId="3" fontId="31" fillId="0" borderId="1" xfId="0" applyNumberFormat="1" applyFont="1" applyBorder="1"/>
    <xf numFmtId="0" fontId="0" fillId="0" borderId="0" xfId="0" applyAlignment="1">
      <alignment horizontal="right" vertical="center"/>
    </xf>
    <xf numFmtId="0" fontId="3" fillId="17" borderId="0" xfId="0" applyFont="1" applyFill="1"/>
    <xf numFmtId="0" fontId="3" fillId="18" borderId="0" xfId="0" applyFont="1" applyFill="1" applyAlignment="1">
      <alignment horizontal="left" vertical="center"/>
    </xf>
    <xf numFmtId="0" fontId="3" fillId="18" borderId="0" xfId="0" applyFont="1" applyFill="1"/>
    <xf numFmtId="0" fontId="3" fillId="14" borderId="1" xfId="0" applyFont="1" applyFill="1" applyBorder="1" applyAlignment="1">
      <alignment horizontal="left" vertical="center" wrapText="1"/>
    </xf>
    <xf numFmtId="0" fontId="3" fillId="14" borderId="1" xfId="0" applyFont="1" applyFill="1" applyBorder="1" applyAlignment="1">
      <alignment horizontal="center" vertical="center" wrapText="1"/>
    </xf>
    <xf numFmtId="3" fontId="3" fillId="14" borderId="1" xfId="0" applyNumberFormat="1" applyFont="1" applyFill="1" applyBorder="1" applyAlignment="1">
      <alignment horizontal="right" vertical="center"/>
    </xf>
    <xf numFmtId="3" fontId="0" fillId="0" borderId="1" xfId="0" applyNumberFormat="1" applyBorder="1" applyAlignment="1">
      <alignment horizontal="right" vertical="center"/>
    </xf>
    <xf numFmtId="0" fontId="0" fillId="0" borderId="1" xfId="0" applyBorder="1" applyAlignment="1">
      <alignment horizontal="right" vertical="center"/>
    </xf>
    <xf numFmtId="0" fontId="3" fillId="15" borderId="1" xfId="0" applyFont="1" applyFill="1" applyBorder="1" applyAlignment="1">
      <alignment horizontal="left" vertical="center" wrapText="1"/>
    </xf>
    <xf numFmtId="0" fontId="3" fillId="15" borderId="1" xfId="0" applyFont="1" applyFill="1" applyBorder="1" applyAlignment="1">
      <alignment horizontal="center" vertical="center" wrapText="1"/>
    </xf>
    <xf numFmtId="3" fontId="3" fillId="15" borderId="1" xfId="0" applyNumberFormat="1" applyFont="1" applyFill="1" applyBorder="1" applyAlignment="1">
      <alignment horizontal="right" vertical="center"/>
    </xf>
    <xf numFmtId="170" fontId="0" fillId="0" borderId="1" xfId="1" applyNumberFormat="1" applyFont="1" applyBorder="1"/>
    <xf numFmtId="0" fontId="2" fillId="0" borderId="1" xfId="0" applyFont="1" applyBorder="1" applyAlignment="1">
      <alignment horizontal="left" vertical="center"/>
    </xf>
    <xf numFmtId="0" fontId="2" fillId="0" borderId="1" xfId="0" applyFont="1" applyBorder="1" applyAlignment="1">
      <alignment horizontal="center" vertical="center"/>
    </xf>
    <xf numFmtId="3" fontId="2" fillId="0" borderId="1" xfId="0" applyNumberFormat="1" applyFont="1" applyBorder="1" applyAlignment="1">
      <alignment horizontal="right" vertical="center"/>
    </xf>
    <xf numFmtId="0" fontId="2" fillId="0" borderId="0" xfId="0" applyFont="1" applyAlignment="1">
      <alignment horizontal="right" vertical="center"/>
    </xf>
    <xf numFmtId="0" fontId="40" fillId="0" borderId="0" xfId="0" applyFont="1"/>
    <xf numFmtId="3" fontId="2" fillId="10" borderId="1" xfId="0" applyNumberFormat="1" applyFont="1" applyFill="1" applyBorder="1" applyAlignment="1">
      <alignment horizontal="right" vertical="center"/>
    </xf>
    <xf numFmtId="0" fontId="3" fillId="11" borderId="1" xfId="0" applyFont="1" applyFill="1" applyBorder="1" applyAlignment="1">
      <alignment horizontal="left" vertical="center"/>
    </xf>
    <xf numFmtId="0" fontId="3" fillId="11" borderId="1" xfId="0" applyFont="1" applyFill="1" applyBorder="1" applyAlignment="1">
      <alignment horizontal="center" vertical="center" wrapText="1"/>
    </xf>
    <xf numFmtId="0" fontId="3" fillId="11" borderId="1" xfId="0" applyFont="1" applyFill="1" applyBorder="1" applyAlignment="1">
      <alignment wrapText="1"/>
    </xf>
    <xf numFmtId="0" fontId="3" fillId="11" borderId="1" xfId="0" applyFont="1" applyFill="1" applyBorder="1" applyAlignment="1">
      <alignment horizontal="left" vertical="center" wrapText="1"/>
    </xf>
    <xf numFmtId="0" fontId="0" fillId="0" borderId="1" xfId="0" applyBorder="1" applyAlignment="1">
      <alignment horizontal="left" vertical="center" indent="3"/>
    </xf>
    <xf numFmtId="0" fontId="7" fillId="2" borderId="0" xfId="0" applyFont="1" applyFill="1" applyAlignment="1">
      <alignment horizontal="right" vertical="top"/>
    </xf>
    <xf numFmtId="0" fontId="12" fillId="11" borderId="0" xfId="0" applyFont="1" applyFill="1" applyAlignment="1">
      <alignment horizontal="center" vertical="top" wrapText="1"/>
    </xf>
    <xf numFmtId="0" fontId="13" fillId="4" borderId="0" xfId="0" applyFont="1" applyFill="1" applyAlignment="1">
      <alignment horizontal="left" vertical="top" wrapText="1"/>
    </xf>
    <xf numFmtId="0" fontId="13" fillId="2" borderId="0" xfId="0" applyFont="1" applyFill="1" applyAlignment="1">
      <alignment horizontal="right" vertical="top"/>
    </xf>
    <xf numFmtId="3" fontId="13" fillId="2" borderId="0" xfId="0" applyNumberFormat="1" applyFont="1" applyFill="1" applyAlignment="1">
      <alignment horizontal="right" vertical="top"/>
    </xf>
    <xf numFmtId="0" fontId="12" fillId="4" borderId="0" xfId="0" applyFont="1" applyFill="1" applyAlignment="1">
      <alignment horizontal="center" vertical="top" wrapText="1"/>
    </xf>
    <xf numFmtId="0" fontId="12" fillId="4" borderId="0" xfId="0" applyFont="1" applyFill="1" applyAlignment="1">
      <alignment horizontal="left" vertical="top" wrapText="1"/>
    </xf>
    <xf numFmtId="0" fontId="46" fillId="0" borderId="0" xfId="0" applyFont="1"/>
    <xf numFmtId="0" fontId="3" fillId="11" borderId="1" xfId="0" applyFont="1" applyFill="1" applyBorder="1" applyAlignment="1">
      <alignment horizontal="center" vertical="center"/>
    </xf>
    <xf numFmtId="10" fontId="0" fillId="0" borderId="0" xfId="1" applyNumberFormat="1" applyFont="1"/>
    <xf numFmtId="166" fontId="0" fillId="0" borderId="1" xfId="0" applyNumberFormat="1" applyBorder="1"/>
    <xf numFmtId="167" fontId="0" fillId="0" borderId="1" xfId="0" applyNumberFormat="1" applyBorder="1"/>
    <xf numFmtId="2" fontId="0" fillId="0" borderId="1" xfId="0" applyNumberFormat="1" applyBorder="1"/>
    <xf numFmtId="0" fontId="0" fillId="0" borderId="1" xfId="0" applyFill="1" applyBorder="1" applyAlignment="1">
      <alignment horizontal="left" vertical="center"/>
    </xf>
    <xf numFmtId="0" fontId="0" fillId="0" borderId="1" xfId="0" applyBorder="1" applyAlignment="1"/>
    <xf numFmtId="10" fontId="0" fillId="0" borderId="1" xfId="1" applyNumberFormat="1" applyFont="1" applyBorder="1"/>
    <xf numFmtId="0" fontId="13" fillId="2" borderId="0" xfId="0" applyFont="1" applyFill="1" applyBorder="1" applyAlignment="1">
      <alignment horizontal="left" vertical="center" indent="2"/>
    </xf>
    <xf numFmtId="164" fontId="43" fillId="20" borderId="0" xfId="0" applyNumberFormat="1" applyFont="1" applyFill="1" applyBorder="1"/>
    <xf numFmtId="164" fontId="44" fillId="20" borderId="0" xfId="0" applyNumberFormat="1" applyFont="1" applyFill="1" applyBorder="1"/>
    <xf numFmtId="9" fontId="41" fillId="20" borderId="0" xfId="0" applyNumberFormat="1" applyFont="1" applyFill="1" applyBorder="1" applyAlignment="1">
      <alignment wrapText="1"/>
    </xf>
    <xf numFmtId="1" fontId="43" fillId="20" borderId="0" xfId="0" applyNumberFormat="1" applyFont="1" applyFill="1" applyBorder="1" applyAlignment="1">
      <alignment wrapText="1"/>
    </xf>
    <xf numFmtId="164" fontId="43" fillId="20" borderId="0" xfId="0" applyNumberFormat="1" applyFont="1" applyFill="1" applyBorder="1" applyAlignment="1">
      <alignment wrapText="1"/>
    </xf>
    <xf numFmtId="0" fontId="3" fillId="11" borderId="1" xfId="0" applyFont="1" applyFill="1" applyBorder="1"/>
    <xf numFmtId="0" fontId="22" fillId="7" borderId="1" xfId="0" applyFont="1" applyFill="1" applyBorder="1" applyAlignment="1">
      <alignment wrapText="1"/>
    </xf>
    <xf numFmtId="0" fontId="23" fillId="7" borderId="1" xfId="0" applyFont="1" applyFill="1" applyBorder="1" applyAlignment="1">
      <alignment wrapText="1"/>
    </xf>
    <xf numFmtId="0" fontId="24" fillId="7" borderId="1" xfId="0" applyFont="1" applyFill="1" applyBorder="1" applyAlignment="1">
      <alignment wrapText="1"/>
    </xf>
    <xf numFmtId="164" fontId="41" fillId="20" borderId="1" xfId="0" applyNumberFormat="1" applyFont="1" applyFill="1" applyBorder="1" applyAlignment="1">
      <alignment horizontal="right" wrapText="1"/>
    </xf>
    <xf numFmtId="164" fontId="42" fillId="20" borderId="1" xfId="0" applyNumberFormat="1" applyFont="1" applyFill="1" applyBorder="1" applyAlignment="1">
      <alignment horizontal="right" wrapText="1"/>
    </xf>
    <xf numFmtId="164" fontId="43" fillId="20" borderId="1" xfId="0" applyNumberFormat="1" applyFont="1" applyFill="1" applyBorder="1" applyAlignment="1">
      <alignment horizontal="right"/>
    </xf>
    <xf numFmtId="164" fontId="44" fillId="20" borderId="1" xfId="0" applyNumberFormat="1" applyFont="1" applyFill="1" applyBorder="1" applyAlignment="1">
      <alignment horizontal="right"/>
    </xf>
    <xf numFmtId="164" fontId="43" fillId="20" borderId="1" xfId="0" applyNumberFormat="1" applyFont="1" applyFill="1" applyBorder="1" applyAlignment="1">
      <alignment horizontal="right" wrapText="1"/>
    </xf>
    <xf numFmtId="164" fontId="43" fillId="20" borderId="1" xfId="0" quotePrefix="1" applyNumberFormat="1" applyFont="1" applyFill="1" applyBorder="1" applyAlignment="1">
      <alignment horizontal="right" wrapText="1"/>
    </xf>
    <xf numFmtId="10" fontId="41" fillId="20" borderId="1" xfId="0" applyNumberFormat="1" applyFont="1" applyFill="1" applyBorder="1" applyAlignment="1">
      <alignment horizontal="right" wrapText="1"/>
    </xf>
    <xf numFmtId="9" fontId="41" fillId="20" borderId="1" xfId="0" applyNumberFormat="1" applyFont="1" applyFill="1" applyBorder="1" applyAlignment="1">
      <alignment horizontal="right" wrapText="1"/>
    </xf>
    <xf numFmtId="9" fontId="41" fillId="20" borderId="1" xfId="1" applyFont="1" applyFill="1" applyBorder="1" applyAlignment="1">
      <alignment horizontal="right" wrapText="1"/>
    </xf>
    <xf numFmtId="1" fontId="43" fillId="20" borderId="1" xfId="0" applyNumberFormat="1" applyFont="1" applyFill="1" applyBorder="1" applyAlignment="1">
      <alignment horizontal="right" wrapText="1"/>
    </xf>
    <xf numFmtId="9" fontId="41" fillId="20" borderId="1" xfId="1" applyFont="1" applyFill="1" applyBorder="1" applyAlignment="1">
      <alignment horizontal="center" wrapText="1"/>
    </xf>
    <xf numFmtId="164" fontId="0" fillId="0" borderId="1" xfId="0" applyNumberFormat="1" applyBorder="1" applyAlignment="1">
      <alignment horizontal="center"/>
    </xf>
    <xf numFmtId="9" fontId="43" fillId="20" borderId="1" xfId="1" applyFont="1" applyFill="1" applyBorder="1" applyAlignment="1">
      <alignment horizontal="center"/>
    </xf>
    <xf numFmtId="9" fontId="0" fillId="0" borderId="1" xfId="1" applyNumberFormat="1" applyFont="1" applyBorder="1" applyAlignment="1">
      <alignment horizontal="center"/>
    </xf>
    <xf numFmtId="164" fontId="43" fillId="20" borderId="1" xfId="0" applyNumberFormat="1" applyFont="1" applyFill="1" applyBorder="1" applyAlignment="1">
      <alignment horizontal="center"/>
    </xf>
    <xf numFmtId="9" fontId="0" fillId="0" borderId="1" xfId="1" applyFont="1" applyBorder="1" applyAlignment="1">
      <alignment horizontal="center"/>
    </xf>
    <xf numFmtId="166" fontId="13" fillId="2" borderId="1" xfId="0" applyNumberFormat="1" applyFont="1" applyFill="1" applyBorder="1" applyAlignment="1">
      <alignment horizontal="right" vertical="center"/>
    </xf>
    <xf numFmtId="0" fontId="48" fillId="10" borderId="1" xfId="0" applyFont="1" applyFill="1" applyBorder="1" applyAlignment="1">
      <alignment vertical="center"/>
    </xf>
    <xf numFmtId="0" fontId="49" fillId="10" borderId="1" xfId="0" applyFont="1" applyFill="1" applyBorder="1"/>
    <xf numFmtId="0" fontId="49" fillId="0" borderId="0" xfId="0" applyFont="1" applyBorder="1"/>
    <xf numFmtId="0" fontId="49" fillId="2" borderId="1" xfId="0" applyFont="1" applyFill="1" applyBorder="1" applyAlignment="1">
      <alignment horizontal="left" vertical="center" indent="2"/>
    </xf>
    <xf numFmtId="0" fontId="49" fillId="2" borderId="1" xfId="0" applyFont="1" applyFill="1" applyBorder="1" applyAlignment="1">
      <alignment horizontal="center" vertical="center"/>
    </xf>
    <xf numFmtId="3" fontId="49" fillId="2" borderId="1" xfId="0" applyNumberFormat="1" applyFont="1" applyFill="1" applyBorder="1" applyAlignment="1">
      <alignment horizontal="right" vertical="center"/>
    </xf>
    <xf numFmtId="0" fontId="49" fillId="0" borderId="1" xfId="0" applyFont="1" applyBorder="1"/>
    <xf numFmtId="0" fontId="49" fillId="2" borderId="1" xfId="0" applyFont="1" applyFill="1" applyBorder="1" applyAlignment="1">
      <alignment horizontal="right" vertical="center"/>
    </xf>
    <xf numFmtId="0" fontId="48" fillId="2" borderId="1" xfId="0" applyFont="1" applyFill="1" applyBorder="1" applyAlignment="1">
      <alignment vertical="center"/>
    </xf>
    <xf numFmtId="0" fontId="48" fillId="2" borderId="1" xfId="0" applyFont="1" applyFill="1" applyBorder="1" applyAlignment="1">
      <alignment horizontal="center" vertical="center"/>
    </xf>
    <xf numFmtId="3" fontId="48" fillId="2" borderId="1" xfId="0" applyNumberFormat="1" applyFont="1" applyFill="1" applyBorder="1" applyAlignment="1">
      <alignment horizontal="right" vertical="center"/>
    </xf>
    <xf numFmtId="0" fontId="12" fillId="2" borderId="0" xfId="0" applyFont="1" applyFill="1" applyBorder="1" applyAlignment="1">
      <alignment vertical="center" wrapText="1"/>
    </xf>
    <xf numFmtId="0" fontId="13" fillId="2" borderId="0" xfId="0" applyFont="1" applyFill="1" applyBorder="1" applyAlignment="1">
      <alignment horizontal="center" vertical="center"/>
    </xf>
    <xf numFmtId="3" fontId="13" fillId="2" borderId="0" xfId="0" applyNumberFormat="1" applyFont="1" applyFill="1" applyBorder="1" applyAlignment="1">
      <alignment horizontal="right" vertical="center"/>
    </xf>
    <xf numFmtId="170" fontId="17" fillId="7" borderId="1" xfId="1" applyNumberFormat="1" applyFont="1" applyFill="1" applyBorder="1" applyAlignment="1">
      <alignment horizontal="left" vertical="center" wrapText="1"/>
    </xf>
    <xf numFmtId="3" fontId="4" fillId="7" borderId="1" xfId="0" applyNumberFormat="1" applyFont="1" applyFill="1" applyBorder="1" applyAlignment="1">
      <alignment horizontal="center" vertical="center" wrapText="1"/>
    </xf>
    <xf numFmtId="0" fontId="0" fillId="0" borderId="0" xfId="0"/>
    <xf numFmtId="3" fontId="0" fillId="0" borderId="0" xfId="0" applyNumberFormat="1"/>
    <xf numFmtId="0" fontId="3" fillId="0" borderId="0" xfId="0" applyFont="1"/>
    <xf numFmtId="0" fontId="0" fillId="0" borderId="1" xfId="0" applyBorder="1"/>
    <xf numFmtId="3" fontId="0" fillId="0" borderId="1" xfId="0" applyNumberFormat="1" applyBorder="1"/>
    <xf numFmtId="10" fontId="0" fillId="0" borderId="1" xfId="0" applyNumberFormat="1" applyBorder="1"/>
    <xf numFmtId="2" fontId="0" fillId="0" borderId="0" xfId="0" applyNumberFormat="1"/>
    <xf numFmtId="0" fontId="17" fillId="7" borderId="1" xfId="0" applyFont="1" applyFill="1" applyBorder="1" applyAlignment="1">
      <alignment horizontal="center" vertical="center" wrapText="1"/>
    </xf>
    <xf numFmtId="0" fontId="17" fillId="7" borderId="1" xfId="0" applyFont="1" applyFill="1" applyBorder="1" applyAlignment="1">
      <alignment vertical="center" wrapText="1"/>
    </xf>
    <xf numFmtId="3" fontId="17" fillId="7" borderId="1" xfId="0" applyNumberFormat="1" applyFont="1" applyFill="1" applyBorder="1" applyAlignment="1">
      <alignment horizontal="center" vertical="center" wrapText="1"/>
    </xf>
    <xf numFmtId="0" fontId="4" fillId="7" borderId="1" xfId="0" applyFont="1" applyFill="1" applyBorder="1" applyAlignment="1">
      <alignment vertical="center" wrapText="1"/>
    </xf>
    <xf numFmtId="0" fontId="20" fillId="11" borderId="1" xfId="0" applyFont="1" applyFill="1" applyBorder="1" applyAlignment="1">
      <alignment horizontal="center" vertical="center" wrapText="1"/>
    </xf>
    <xf numFmtId="0" fontId="0" fillId="0" borderId="0" xfId="0" applyBorder="1"/>
    <xf numFmtId="0" fontId="12" fillId="11" borderId="1" xfId="0" applyFont="1" applyFill="1" applyBorder="1" applyAlignment="1">
      <alignment vertical="center"/>
    </xf>
    <xf numFmtId="0" fontId="0" fillId="10" borderId="1" xfId="0" applyFill="1" applyBorder="1"/>
    <xf numFmtId="0" fontId="4" fillId="0" borderId="0" xfId="0" applyFont="1" applyBorder="1"/>
    <xf numFmtId="6" fontId="17" fillId="0" borderId="0" xfId="0" applyNumberFormat="1" applyFont="1" applyBorder="1" applyAlignment="1">
      <alignment horizontal="center" vertical="center" wrapText="1"/>
    </xf>
    <xf numFmtId="0" fontId="17" fillId="0" borderId="0" xfId="0" applyFont="1" applyBorder="1" applyAlignment="1">
      <alignment vertical="center" wrapText="1"/>
    </xf>
    <xf numFmtId="0" fontId="4" fillId="0" borderId="0" xfId="0" applyFont="1" applyFill="1" applyBorder="1" applyAlignment="1">
      <alignment vertical="center" wrapText="1"/>
    </xf>
    <xf numFmtId="0" fontId="4" fillId="0" borderId="1" xfId="0" applyFont="1" applyBorder="1" applyAlignment="1">
      <alignment vertical="center" wrapText="1"/>
    </xf>
    <xf numFmtId="6" fontId="4" fillId="0" borderId="1" xfId="0" applyNumberFormat="1"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Fill="1" applyBorder="1" applyAlignment="1">
      <alignment vertical="center" wrapText="1"/>
    </xf>
    <xf numFmtId="3" fontId="0" fillId="0" borderId="1" xfId="0" applyNumberFormat="1" applyFont="1" applyBorder="1"/>
    <xf numFmtId="9" fontId="4" fillId="0" borderId="1" xfId="0" applyNumberFormat="1" applyFont="1" applyBorder="1" applyAlignment="1">
      <alignment horizontal="center" vertical="center" wrapText="1"/>
    </xf>
    <xf numFmtId="38" fontId="4" fillId="0" borderId="1" xfId="0" applyNumberFormat="1" applyFont="1" applyBorder="1" applyAlignment="1">
      <alignment horizontal="center" vertical="center" wrapText="1"/>
    </xf>
    <xf numFmtId="0" fontId="7" fillId="5" borderId="0" xfId="0" applyFont="1" applyFill="1" applyAlignment="1">
      <alignment horizontal="left" vertical="top" wrapText="1"/>
    </xf>
    <xf numFmtId="0" fontId="4" fillId="10" borderId="1" xfId="0" applyFont="1" applyFill="1" applyBorder="1" applyAlignment="1">
      <alignment vertical="center" wrapText="1"/>
    </xf>
    <xf numFmtId="3" fontId="0" fillId="10" borderId="1" xfId="0" applyNumberFormat="1" applyFill="1" applyBorder="1"/>
    <xf numFmtId="10" fontId="3" fillId="0" borderId="1" xfId="1" applyNumberFormat="1" applyFont="1" applyBorder="1"/>
    <xf numFmtId="3" fontId="4" fillId="0" borderId="1" xfId="0" applyNumberFormat="1" applyFont="1" applyFill="1" applyBorder="1" applyAlignment="1">
      <alignment horizontal="center" vertical="center" wrapText="1"/>
    </xf>
    <xf numFmtId="3" fontId="4" fillId="0" borderId="1" xfId="0" applyNumberFormat="1" applyFont="1" applyFill="1" applyBorder="1" applyAlignment="1">
      <alignment horizontal="right" vertical="center" wrapText="1"/>
    </xf>
    <xf numFmtId="0" fontId="4" fillId="0" borderId="1" xfId="0" applyFont="1" applyBorder="1" applyAlignment="1">
      <alignment horizontal="right"/>
    </xf>
    <xf numFmtId="0" fontId="4" fillId="0" borderId="1" xfId="0" applyFont="1" applyBorder="1" applyAlignment="1">
      <alignment horizontal="right" vertical="center" wrapText="1"/>
    </xf>
    <xf numFmtId="0" fontId="17" fillId="10" borderId="1" xfId="0" applyFont="1" applyFill="1" applyBorder="1" applyAlignment="1">
      <alignment vertical="center" wrapText="1"/>
    </xf>
    <xf numFmtId="6" fontId="17" fillId="10" borderId="1" xfId="0" applyNumberFormat="1" applyFont="1" applyFill="1" applyBorder="1" applyAlignment="1">
      <alignment horizontal="center" vertical="center" wrapText="1"/>
    </xf>
    <xf numFmtId="3" fontId="17" fillId="10" borderId="1" xfId="0" applyNumberFormat="1" applyFont="1" applyFill="1" applyBorder="1" applyAlignment="1">
      <alignment horizontal="center" vertical="center" wrapText="1"/>
    </xf>
    <xf numFmtId="166" fontId="4" fillId="0" borderId="1" xfId="0" applyNumberFormat="1" applyFont="1" applyFill="1" applyBorder="1" applyAlignment="1">
      <alignment horizontal="right" vertical="center" wrapText="1"/>
    </xf>
    <xf numFmtId="0" fontId="29" fillId="0" borderId="0" xfId="0" applyFont="1" applyAlignment="1">
      <alignment wrapText="1"/>
    </xf>
    <xf numFmtId="0" fontId="0" fillId="0" borderId="1" xfId="0" applyBorder="1" applyAlignment="1">
      <alignment horizontal="left" indent="2"/>
    </xf>
    <xf numFmtId="3" fontId="0" fillId="0" borderId="1" xfId="0" applyNumberFormat="1" applyBorder="1"/>
    <xf numFmtId="4" fontId="33" fillId="11" borderId="31" xfId="0" applyNumberFormat="1" applyFont="1" applyFill="1" applyBorder="1" applyAlignment="1">
      <alignment horizontal="center" vertical="center" wrapText="1"/>
    </xf>
    <xf numFmtId="0" fontId="0" fillId="0" borderId="0" xfId="0"/>
    <xf numFmtId="4" fontId="0" fillId="0" borderId="0" xfId="0" applyNumberFormat="1"/>
    <xf numFmtId="0" fontId="30" fillId="0" borderId="31" xfId="0" applyFont="1" applyBorder="1" applyAlignment="1">
      <alignment vertical="center" wrapText="1"/>
    </xf>
    <xf numFmtId="10" fontId="33" fillId="16" borderId="31" xfId="0" applyNumberFormat="1" applyFont="1" applyFill="1" applyBorder="1" applyAlignment="1">
      <alignment horizontal="center" vertical="center" wrapText="1"/>
    </xf>
    <xf numFmtId="4" fontId="33" fillId="16" borderId="31" xfId="0" applyNumberFormat="1" applyFont="1" applyFill="1" applyBorder="1" applyAlignment="1">
      <alignment horizontal="center" vertical="center" wrapText="1"/>
    </xf>
    <xf numFmtId="0" fontId="0" fillId="0" borderId="1" xfId="0" applyBorder="1"/>
    <xf numFmtId="0" fontId="0" fillId="0" borderId="1" xfId="0" applyBorder="1" applyAlignment="1">
      <alignment horizontal="left" indent="2"/>
    </xf>
    <xf numFmtId="3" fontId="0" fillId="0" borderId="0" xfId="0" applyNumberFormat="1"/>
    <xf numFmtId="3" fontId="0" fillId="0" borderId="1" xfId="0" applyNumberFormat="1" applyBorder="1"/>
    <xf numFmtId="0" fontId="0" fillId="0" borderId="0" xfId="0"/>
    <xf numFmtId="0" fontId="3" fillId="0" borderId="0" xfId="0" applyFont="1"/>
    <xf numFmtId="3" fontId="0" fillId="0" borderId="0" xfId="0" applyNumberFormat="1"/>
    <xf numFmtId="0" fontId="30" fillId="0" borderId="31" xfId="0" applyFont="1" applyBorder="1" applyAlignment="1">
      <alignment vertical="center" wrapText="1"/>
    </xf>
    <xf numFmtId="0" fontId="0" fillId="0" borderId="0" xfId="0" applyBorder="1"/>
    <xf numFmtId="0" fontId="0" fillId="0" borderId="1" xfId="0" applyBorder="1"/>
    <xf numFmtId="4" fontId="0" fillId="0" borderId="1" xfId="0" applyNumberFormat="1" applyBorder="1"/>
    <xf numFmtId="3" fontId="0" fillId="0" borderId="1" xfId="0" applyNumberFormat="1" applyBorder="1"/>
    <xf numFmtId="0" fontId="3" fillId="0" borderId="1" xfId="0" applyFont="1" applyBorder="1"/>
    <xf numFmtId="3" fontId="3" fillId="0" borderId="1" xfId="0" applyNumberFormat="1" applyFont="1" applyBorder="1"/>
    <xf numFmtId="0" fontId="0" fillId="0" borderId="1" xfId="0" applyBorder="1" applyAlignment="1">
      <alignment horizontal="left" indent="2"/>
    </xf>
    <xf numFmtId="0" fontId="25" fillId="8" borderId="0" xfId="0" applyFont="1" applyFill="1"/>
    <xf numFmtId="166" fontId="0" fillId="0" borderId="0" xfId="0" applyNumberFormat="1"/>
    <xf numFmtId="0" fontId="25" fillId="8" borderId="48" xfId="0" applyFont="1" applyFill="1" applyBorder="1"/>
    <xf numFmtId="0" fontId="25" fillId="8" borderId="48" xfId="0" applyFont="1" applyFill="1" applyBorder="1" applyAlignment="1">
      <alignment horizontal="right" vertical="center"/>
    </xf>
    <xf numFmtId="3" fontId="3" fillId="0" borderId="3" xfId="0" applyNumberFormat="1" applyFont="1" applyBorder="1" applyAlignment="1">
      <alignment horizontal="right" vertical="center"/>
    </xf>
    <xf numFmtId="4" fontId="0" fillId="0" borderId="1" xfId="0" applyNumberFormat="1" applyBorder="1" applyAlignment="1">
      <alignment horizontal="right" vertical="center"/>
    </xf>
    <xf numFmtId="166" fontId="0" fillId="0" borderId="1" xfId="0" applyNumberFormat="1" applyBorder="1" applyAlignment="1">
      <alignment horizontal="right" vertical="center"/>
    </xf>
    <xf numFmtId="3" fontId="3" fillId="0" borderId="1" xfId="0" applyNumberFormat="1" applyFont="1" applyBorder="1" applyAlignment="1">
      <alignment horizontal="right" vertical="center"/>
    </xf>
    <xf numFmtId="3" fontId="0" fillId="0" borderId="1" xfId="0" applyNumberFormat="1" applyBorder="1" applyAlignment="1">
      <alignment horizontal="right" vertical="center"/>
    </xf>
    <xf numFmtId="3" fontId="3" fillId="0" borderId="28" xfId="0" applyNumberFormat="1" applyFont="1" applyBorder="1" applyAlignment="1">
      <alignment horizontal="right" vertical="center"/>
    </xf>
    <xf numFmtId="1" fontId="59" fillId="0" borderId="2" xfId="0" applyNumberFormat="1" applyFont="1" applyBorder="1" applyAlignment="1">
      <alignment horizontal="right" vertical="center"/>
    </xf>
    <xf numFmtId="0" fontId="3" fillId="0" borderId="3" xfId="0" applyFont="1" applyBorder="1" applyAlignment="1">
      <alignment vertical="center"/>
    </xf>
    <xf numFmtId="0" fontId="0" fillId="0" borderId="1" xfId="0" applyBorder="1" applyAlignment="1">
      <alignment horizontal="right" vertical="center"/>
    </xf>
    <xf numFmtId="0" fontId="3" fillId="0" borderId="1" xfId="0" applyFont="1" applyBorder="1" applyAlignment="1">
      <alignment vertical="center"/>
    </xf>
    <xf numFmtId="0" fontId="3" fillId="0" borderId="28" xfId="0" applyFont="1" applyBorder="1" applyAlignment="1">
      <alignment horizontal="left" vertical="center"/>
    </xf>
    <xf numFmtId="0" fontId="59" fillId="0" borderId="2" xfId="0" applyFont="1" applyBorder="1" applyAlignment="1">
      <alignment horizontal="left" vertical="center"/>
    </xf>
    <xf numFmtId="2" fontId="25" fillId="8" borderId="0" xfId="0" applyNumberFormat="1" applyFont="1" applyFill="1"/>
    <xf numFmtId="2" fontId="3" fillId="0" borderId="0" xfId="0" applyNumberFormat="1" applyFont="1"/>
    <xf numFmtId="3" fontId="59" fillId="0" borderId="2" xfId="0" applyNumberFormat="1" applyFont="1" applyBorder="1" applyAlignment="1">
      <alignment horizontal="right" vertical="center"/>
    </xf>
    <xf numFmtId="2" fontId="38" fillId="0" borderId="0" xfId="356" applyNumberFormat="1" applyFont="1" applyBorder="1"/>
    <xf numFmtId="0" fontId="38" fillId="9" borderId="0" xfId="356" applyFont="1" applyFill="1" applyBorder="1"/>
    <xf numFmtId="0" fontId="52" fillId="0" borderId="0" xfId="356"/>
    <xf numFmtId="0" fontId="38" fillId="0" borderId="43" xfId="356" applyFont="1" applyBorder="1"/>
    <xf numFmtId="0" fontId="38" fillId="0" borderId="49" xfId="356" applyFont="1" applyBorder="1"/>
    <xf numFmtId="0" fontId="38" fillId="0" borderId="74" xfId="356" applyFont="1" applyBorder="1"/>
    <xf numFmtId="0" fontId="38" fillId="0" borderId="47" xfId="356" applyFont="1" applyBorder="1"/>
    <xf numFmtId="0" fontId="57" fillId="0" borderId="43" xfId="356" applyFont="1" applyBorder="1"/>
    <xf numFmtId="0" fontId="57" fillId="10" borderId="43" xfId="356" applyFont="1" applyFill="1" applyBorder="1"/>
    <xf numFmtId="0" fontId="61" fillId="0" borderId="72" xfId="15" applyFont="1" applyBorder="1"/>
    <xf numFmtId="0" fontId="70" fillId="25" borderId="29" xfId="56" applyFont="1" applyFill="1" applyBorder="1" applyAlignment="1"/>
    <xf numFmtId="0" fontId="66" fillId="25" borderId="29" xfId="56" applyFont="1" applyFill="1" applyBorder="1" applyAlignment="1"/>
    <xf numFmtId="4" fontId="66" fillId="0" borderId="29" xfId="56" applyNumberFormat="1" applyFont="1" applyBorder="1"/>
    <xf numFmtId="10" fontId="66" fillId="0" borderId="29" xfId="56" applyNumberFormat="1" applyFont="1" applyBorder="1"/>
    <xf numFmtId="2" fontId="70" fillId="0" borderId="29" xfId="56" applyNumberFormat="1" applyFont="1" applyBorder="1"/>
    <xf numFmtId="0" fontId="70" fillId="25" borderId="29" xfId="56" applyFont="1" applyFill="1" applyBorder="1"/>
    <xf numFmtId="2" fontId="66" fillId="0" borderId="29" xfId="5" applyNumberFormat="1" applyFont="1" applyBorder="1"/>
    <xf numFmtId="9" fontId="66" fillId="0" borderId="29" xfId="56" applyNumberFormat="1" applyFont="1" applyBorder="1"/>
    <xf numFmtId="170" fontId="66" fillId="0" borderId="29" xfId="5" applyNumberFormat="1" applyFont="1" applyBorder="1"/>
    <xf numFmtId="0" fontId="38" fillId="25" borderId="29" xfId="356" applyFont="1" applyFill="1" applyBorder="1"/>
    <xf numFmtId="0" fontId="52" fillId="10" borderId="0" xfId="356" applyFill="1"/>
    <xf numFmtId="0" fontId="38" fillId="10" borderId="43" xfId="356" applyFont="1" applyFill="1" applyBorder="1"/>
    <xf numFmtId="0" fontId="129" fillId="0" borderId="0" xfId="1236" applyFont="1"/>
    <xf numFmtId="3" fontId="0" fillId="22" borderId="1" xfId="0" applyNumberFormat="1" applyFont="1" applyFill="1" applyBorder="1" applyAlignment="1">
      <alignment horizontal="center" vertical="center" wrapText="1"/>
    </xf>
    <xf numFmtId="0" fontId="110" fillId="10" borderId="86" xfId="1236" applyFont="1" applyFill="1" applyBorder="1" applyAlignment="1">
      <alignment horizontal="center" vertical="center" wrapText="1"/>
    </xf>
    <xf numFmtId="0" fontId="67" fillId="10" borderId="85" xfId="0" applyFont="1" applyFill="1" applyBorder="1" applyAlignment="1">
      <alignment horizontal="center" vertical="center"/>
    </xf>
    <xf numFmtId="0" fontId="29" fillId="0" borderId="84" xfId="0" applyFont="1" applyBorder="1"/>
    <xf numFmtId="0" fontId="29" fillId="0" borderId="83" xfId="0" applyFont="1" applyBorder="1" applyAlignment="1">
      <alignment horizontal="center" vertical="center"/>
    </xf>
    <xf numFmtId="3" fontId="57" fillId="0" borderId="1" xfId="1236" applyNumberFormat="1" applyFont="1" applyBorder="1" applyAlignment="1">
      <alignment horizontal="right" vertical="center"/>
    </xf>
    <xf numFmtId="3" fontId="57" fillId="10" borderId="1" xfId="1236" applyNumberFormat="1" applyFont="1" applyFill="1" applyBorder="1" applyAlignment="1">
      <alignment horizontal="right" vertical="center"/>
    </xf>
    <xf numFmtId="0" fontId="67" fillId="0" borderId="1" xfId="0" applyFont="1" applyBorder="1" applyAlignment="1">
      <alignment horizontal="left" vertical="center"/>
    </xf>
    <xf numFmtId="10" fontId="45" fillId="7" borderId="1" xfId="1236" applyNumberFormat="1" applyFont="1" applyFill="1" applyBorder="1" applyAlignment="1">
      <alignment horizontal="right" vertical="center"/>
    </xf>
    <xf numFmtId="10" fontId="45" fillId="0" borderId="1" xfId="1236" applyNumberFormat="1" applyFont="1" applyBorder="1" applyAlignment="1">
      <alignment horizontal="right" vertical="center"/>
    </xf>
    <xf numFmtId="3" fontId="45" fillId="7" borderId="1" xfId="1236" applyNumberFormat="1" applyFont="1" applyFill="1" applyBorder="1" applyAlignment="1">
      <alignment horizontal="right" vertical="center"/>
    </xf>
    <xf numFmtId="3" fontId="45" fillId="10" borderId="1" xfId="1236" applyNumberFormat="1" applyFont="1" applyFill="1" applyBorder="1" applyAlignment="1">
      <alignment horizontal="right" vertical="center"/>
    </xf>
    <xf numFmtId="10" fontId="16" fillId="7" borderId="1" xfId="1236" applyNumberFormat="1" applyFont="1" applyFill="1" applyBorder="1" applyAlignment="1">
      <alignment horizontal="right" vertical="center"/>
    </xf>
    <xf numFmtId="10" fontId="16" fillId="0" borderId="1" xfId="1236" applyNumberFormat="1" applyFont="1" applyBorder="1" applyAlignment="1">
      <alignment horizontal="right" vertical="center"/>
    </xf>
    <xf numFmtId="3" fontId="16" fillId="7" borderId="1" xfId="1236" applyNumberFormat="1" applyFont="1" applyFill="1" applyBorder="1" applyAlignment="1">
      <alignment horizontal="right" vertical="center"/>
    </xf>
    <xf numFmtId="3" fontId="16" fillId="10" borderId="1" xfId="1236" applyNumberFormat="1" applyFont="1" applyFill="1" applyBorder="1" applyAlignment="1">
      <alignment horizontal="right" vertical="center"/>
    </xf>
    <xf numFmtId="0" fontId="67" fillId="11" borderId="1" xfId="1236" applyFont="1" applyFill="1" applyBorder="1" applyAlignment="1">
      <alignment horizontal="center" vertical="center" wrapText="1"/>
    </xf>
    <xf numFmtId="0" fontId="67" fillId="11" borderId="0" xfId="1236" applyFont="1" applyFill="1" applyBorder="1" applyAlignment="1">
      <alignment horizontal="center" vertical="center" wrapText="1"/>
    </xf>
    <xf numFmtId="3" fontId="13" fillId="7" borderId="0" xfId="1236" applyNumberFormat="1" applyFont="1" applyFill="1" applyBorder="1" applyAlignment="1">
      <alignment horizontal="center" vertical="center"/>
    </xf>
    <xf numFmtId="0" fontId="1" fillId="0" borderId="0" xfId="1236" applyFont="1" applyBorder="1" applyAlignment="1">
      <alignment vertical="center"/>
    </xf>
    <xf numFmtId="0" fontId="52" fillId="0" borderId="0" xfId="1236"/>
    <xf numFmtId="0" fontId="52" fillId="0" borderId="0" xfId="1236" applyBorder="1"/>
    <xf numFmtId="0" fontId="70" fillId="10" borderId="66" xfId="1236" applyFont="1" applyFill="1" applyBorder="1" applyAlignment="1">
      <alignment horizontal="left" vertical="center" wrapText="1"/>
    </xf>
    <xf numFmtId="0" fontId="70" fillId="16" borderId="66" xfId="1236" applyFont="1" applyFill="1" applyBorder="1" applyAlignment="1">
      <alignment horizontal="left" vertical="center" wrapText="1"/>
    </xf>
    <xf numFmtId="0" fontId="52" fillId="0" borderId="0" xfId="1236"/>
    <xf numFmtId="0" fontId="38" fillId="0" borderId="43" xfId="1236" applyFont="1" applyBorder="1"/>
    <xf numFmtId="0" fontId="109" fillId="0" borderId="43" xfId="1236" applyFont="1" applyBorder="1"/>
    <xf numFmtId="0" fontId="92" fillId="0" borderId="49" xfId="1236" applyFont="1" applyBorder="1" applyAlignment="1">
      <alignment horizontal="justify" vertical="center"/>
    </xf>
    <xf numFmtId="0" fontId="52" fillId="0" borderId="49" xfId="1236" applyBorder="1"/>
    <xf numFmtId="0" fontId="38" fillId="0" borderId="76" xfId="1236" applyFont="1" applyBorder="1"/>
    <xf numFmtId="0" fontId="110" fillId="51" borderId="77" xfId="1236" applyFont="1" applyFill="1" applyBorder="1" applyAlignment="1">
      <alignment vertical="center" wrapText="1"/>
    </xf>
    <xf numFmtId="0" fontId="38" fillId="0" borderId="77" xfId="1236" applyFont="1" applyBorder="1" applyAlignment="1">
      <alignment horizontal="center" vertical="center"/>
    </xf>
    <xf numFmtId="0" fontId="111" fillId="0" borderId="77" xfId="1236" applyFont="1" applyBorder="1" applyAlignment="1">
      <alignment vertical="center"/>
    </xf>
    <xf numFmtId="0" fontId="110" fillId="0" borderId="77" xfId="1236" applyFont="1" applyBorder="1" applyAlignment="1">
      <alignment vertical="center" wrapText="1"/>
    </xf>
    <xf numFmtId="0" fontId="66" fillId="52" borderId="77" xfId="1236" applyFont="1" applyFill="1" applyBorder="1" applyAlignment="1">
      <alignment horizontal="center" vertical="center"/>
    </xf>
    <xf numFmtId="0" fontId="66" fillId="24" borderId="77" xfId="1236" applyFont="1" applyFill="1" applyBorder="1" applyAlignment="1">
      <alignment horizontal="center" vertical="center"/>
    </xf>
    <xf numFmtId="0" fontId="64" fillId="53" borderId="77" xfId="1236" applyFont="1" applyFill="1" applyBorder="1" applyAlignment="1">
      <alignment horizontal="right" vertical="center"/>
    </xf>
    <xf numFmtId="0" fontId="66" fillId="19" borderId="77" xfId="1236" applyFont="1" applyFill="1" applyBorder="1" applyAlignment="1">
      <alignment horizontal="center" vertical="center"/>
    </xf>
    <xf numFmtId="0" fontId="66" fillId="19" borderId="77" xfId="1236" applyFont="1" applyFill="1" applyBorder="1" applyAlignment="1">
      <alignment horizontal="right" vertical="center"/>
    </xf>
    <xf numFmtId="0" fontId="112" fillId="24" borderId="77" xfId="1236" applyFont="1" applyFill="1" applyBorder="1" applyAlignment="1">
      <alignment horizontal="right" vertical="center"/>
    </xf>
    <xf numFmtId="0" fontId="66" fillId="53" borderId="77" xfId="1236" applyFont="1" applyFill="1" applyBorder="1" applyAlignment="1">
      <alignment horizontal="right" vertical="center"/>
    </xf>
    <xf numFmtId="0" fontId="113" fillId="52" borderId="77" xfId="1236" applyFont="1" applyFill="1" applyBorder="1" applyAlignment="1">
      <alignment horizontal="right" vertical="center"/>
    </xf>
    <xf numFmtId="0" fontId="111" fillId="0" borderId="77" xfId="1236" applyFont="1" applyBorder="1" applyAlignment="1">
      <alignment vertical="center" wrapText="1"/>
    </xf>
    <xf numFmtId="0" fontId="38" fillId="0" borderId="77" xfId="1236" applyFont="1" applyBorder="1" applyAlignment="1">
      <alignment horizontal="center" vertical="center" wrapText="1"/>
    </xf>
    <xf numFmtId="0" fontId="38" fillId="52" borderId="91" xfId="1236" applyFont="1" applyFill="1" applyBorder="1"/>
    <xf numFmtId="0" fontId="38" fillId="24" borderId="91" xfId="1236" applyFont="1" applyFill="1" applyBorder="1"/>
    <xf numFmtId="0" fontId="70" fillId="10" borderId="66" xfId="1236" applyFont="1" applyFill="1" applyBorder="1" applyAlignment="1">
      <alignment horizontal="center" vertical="center" wrapText="1"/>
    </xf>
    <xf numFmtId="0" fontId="70" fillId="16" borderId="66" xfId="1236" applyFont="1" applyFill="1" applyBorder="1" applyAlignment="1">
      <alignment horizontal="center" vertical="center" wrapText="1"/>
    </xf>
    <xf numFmtId="0" fontId="38" fillId="0" borderId="91" xfId="1236" applyFont="1" applyBorder="1" applyAlignment="1">
      <alignment horizontal="center"/>
    </xf>
    <xf numFmtId="0" fontId="38" fillId="0" borderId="91" xfId="1236" applyFont="1" applyBorder="1" applyAlignment="1">
      <alignment horizontal="center" wrapText="1"/>
    </xf>
    <xf numFmtId="0" fontId="38" fillId="0" borderId="91" xfId="1236" applyFont="1" applyBorder="1" applyAlignment="1">
      <alignment horizontal="center" vertical="center"/>
    </xf>
    <xf numFmtId="0" fontId="38" fillId="0" borderId="91" xfId="1236" applyFont="1" applyBorder="1" applyAlignment="1">
      <alignment horizontal="center" vertical="center" wrapText="1"/>
    </xf>
    <xf numFmtId="0" fontId="38" fillId="0" borderId="91" xfId="1236" applyFont="1" applyBorder="1" applyAlignment="1">
      <alignment horizontal="left" vertical="center" wrapText="1"/>
    </xf>
    <xf numFmtId="0" fontId="38" fillId="0" borderId="91" xfId="1236" applyFont="1" applyBorder="1" applyAlignment="1">
      <alignment horizontal="left" vertical="center"/>
    </xf>
    <xf numFmtId="0" fontId="38" fillId="0" borderId="91" xfId="1236" applyFont="1" applyBorder="1" applyAlignment="1">
      <alignment horizontal="left" vertical="center" indent="2"/>
    </xf>
    <xf numFmtId="0" fontId="38" fillId="0" borderId="91" xfId="1236" applyFont="1" applyBorder="1" applyAlignment="1">
      <alignment horizontal="left" vertical="center" wrapText="1" indent="2"/>
    </xf>
    <xf numFmtId="0" fontId="30" fillId="0" borderId="1" xfId="0" applyFont="1" applyBorder="1" applyAlignment="1">
      <alignment vertical="center"/>
    </xf>
    <xf numFmtId="4" fontId="30" fillId="0" borderId="1" xfId="0" applyNumberFormat="1" applyFont="1" applyBorder="1" applyAlignment="1">
      <alignment horizontal="right" vertical="center" wrapText="1"/>
    </xf>
    <xf numFmtId="4" fontId="30" fillId="0" borderId="1" xfId="0" applyNumberFormat="1" applyFont="1" applyBorder="1"/>
    <xf numFmtId="0" fontId="0" fillId="7" borderId="0" xfId="0" applyFill="1"/>
    <xf numFmtId="0" fontId="37" fillId="7" borderId="0" xfId="3" applyFill="1"/>
    <xf numFmtId="0" fontId="0" fillId="0" borderId="0" xfId="0" applyAlignment="1">
      <alignment wrapText="1"/>
    </xf>
    <xf numFmtId="0" fontId="0" fillId="0" borderId="0" xfId="0" applyAlignment="1"/>
    <xf numFmtId="0" fontId="3" fillId="11" borderId="87" xfId="1236" applyFont="1" applyFill="1" applyBorder="1" applyAlignment="1">
      <alignment vertical="center" wrapText="1"/>
    </xf>
    <xf numFmtId="0" fontId="3" fillId="11" borderId="88" xfId="1236" applyFont="1" applyFill="1" applyBorder="1" applyAlignment="1">
      <alignment vertical="center" wrapText="1"/>
    </xf>
    <xf numFmtId="0" fontId="3" fillId="11" borderId="94" xfId="1236" applyFont="1" applyFill="1" applyBorder="1" applyAlignment="1">
      <alignment vertical="center" wrapText="1"/>
    </xf>
    <xf numFmtId="0" fontId="3" fillId="11" borderId="95" xfId="1236" applyFont="1" applyFill="1" applyBorder="1" applyAlignment="1">
      <alignment vertical="center" wrapText="1"/>
    </xf>
    <xf numFmtId="10" fontId="52" fillId="0" borderId="0" xfId="1236" applyNumberFormat="1"/>
    <xf numFmtId="10" fontId="67" fillId="11" borderId="0" xfId="1236" applyNumberFormat="1" applyFont="1" applyFill="1" applyBorder="1" applyAlignment="1">
      <alignment horizontal="center" vertical="center" wrapText="1"/>
    </xf>
    <xf numFmtId="10" fontId="13" fillId="0" borderId="0" xfId="1236" applyNumberFormat="1" applyFont="1" applyBorder="1" applyAlignment="1">
      <alignment horizontal="center" vertical="center"/>
    </xf>
    <xf numFmtId="10" fontId="13" fillId="7" borderId="0" xfId="1236" applyNumberFormat="1" applyFont="1" applyFill="1" applyBorder="1" applyAlignment="1">
      <alignment horizontal="center" vertical="center"/>
    </xf>
    <xf numFmtId="10" fontId="52" fillId="0" borderId="0" xfId="1236" applyNumberFormat="1" applyBorder="1"/>
    <xf numFmtId="0" fontId="0" fillId="0" borderId="3" xfId="0" applyBorder="1" applyAlignment="1">
      <alignment horizontal="center"/>
    </xf>
    <xf numFmtId="0" fontId="20" fillId="11" borderId="0" xfId="0" applyFont="1" applyFill="1" applyBorder="1" applyAlignment="1">
      <alignment horizontal="center" vertical="center" wrapText="1"/>
    </xf>
    <xf numFmtId="3" fontId="0" fillId="0" borderId="0" xfId="0" applyNumberFormat="1" applyFill="1" applyBorder="1"/>
    <xf numFmtId="3" fontId="3" fillId="0" borderId="0" xfId="0" applyNumberFormat="1" applyFont="1" applyFill="1" applyBorder="1"/>
    <xf numFmtId="0" fontId="132" fillId="0" borderId="0" xfId="0" applyFont="1"/>
    <xf numFmtId="49" fontId="3" fillId="25" borderId="1" xfId="0" applyNumberFormat="1" applyFont="1" applyFill="1" applyBorder="1" applyAlignment="1">
      <alignment horizontal="center" vertical="center"/>
    </xf>
    <xf numFmtId="4" fontId="12" fillId="25" borderId="1" xfId="0" applyNumberFormat="1" applyFont="1" applyFill="1" applyBorder="1" applyAlignment="1">
      <alignment vertical="center"/>
    </xf>
    <xf numFmtId="4" fontId="12" fillId="25" borderId="1" xfId="0" applyNumberFormat="1" applyFont="1" applyFill="1" applyBorder="1" applyAlignment="1">
      <alignment horizontal="center" vertical="center" wrapText="1"/>
    </xf>
    <xf numFmtId="0" fontId="0" fillId="0" borderId="1" xfId="0" applyFont="1" applyBorder="1" applyAlignment="1">
      <alignment horizontal="center" vertical="center" wrapText="1"/>
    </xf>
    <xf numFmtId="3" fontId="0" fillId="0" borderId="28" xfId="0" applyNumberFormat="1" applyFont="1" applyBorder="1" applyAlignment="1">
      <alignment horizontal="center" vertical="center" wrapText="1"/>
    </xf>
    <xf numFmtId="3" fontId="0" fillId="0" borderId="3" xfId="0" applyNumberFormat="1" applyFont="1" applyBorder="1" applyAlignment="1">
      <alignment horizontal="center" vertical="center" wrapText="1"/>
    </xf>
    <xf numFmtId="0" fontId="19" fillId="7" borderId="0" xfId="0" applyFont="1" applyFill="1" applyBorder="1" applyAlignment="1">
      <alignment horizontal="center" vertical="center" wrapText="1"/>
    </xf>
    <xf numFmtId="0" fontId="0" fillId="0" borderId="0" xfId="0" applyFill="1" applyBorder="1" applyAlignment="1">
      <alignment horizontal="left" vertical="center"/>
    </xf>
    <xf numFmtId="0" fontId="0" fillId="0" borderId="0" xfId="0" applyFill="1" applyBorder="1" applyAlignment="1">
      <alignment horizontal="center" vertical="center"/>
    </xf>
    <xf numFmtId="0" fontId="3" fillId="21" borderId="1" xfId="0" applyFont="1" applyFill="1" applyBorder="1" applyAlignment="1">
      <alignment horizontal="left" vertical="center" wrapText="1"/>
    </xf>
    <xf numFmtId="0" fontId="3" fillId="21" borderId="1" xfId="0" applyFont="1" applyFill="1" applyBorder="1" applyAlignment="1">
      <alignment horizontal="center" vertical="center" wrapText="1"/>
    </xf>
    <xf numFmtId="3" fontId="3" fillId="21" borderId="1" xfId="0" applyNumberFormat="1" applyFont="1" applyFill="1" applyBorder="1" applyAlignment="1">
      <alignment horizontal="right" vertical="center"/>
    </xf>
    <xf numFmtId="9" fontId="3" fillId="21" borderId="1" xfId="1" applyNumberFormat="1" applyFont="1" applyFill="1" applyBorder="1" applyAlignment="1">
      <alignment horizontal="right" vertical="center"/>
    </xf>
    <xf numFmtId="0" fontId="6" fillId="4" borderId="0" xfId="0" applyFont="1" applyFill="1" applyAlignment="1">
      <alignment horizontal="left" vertical="top" wrapText="1"/>
    </xf>
    <xf numFmtId="0" fontId="6" fillId="4" borderId="0" xfId="0" applyFont="1" applyFill="1" applyAlignment="1">
      <alignment horizontal="center" vertical="top" wrapText="1"/>
    </xf>
    <xf numFmtId="4" fontId="132" fillId="0" borderId="0" xfId="0" applyNumberFormat="1" applyFont="1"/>
    <xf numFmtId="10" fontId="38" fillId="0" borderId="49" xfId="356" applyNumberFormat="1" applyFont="1" applyBorder="1"/>
    <xf numFmtId="9" fontId="38" fillId="0" borderId="49" xfId="1" applyFont="1" applyBorder="1"/>
    <xf numFmtId="1" fontId="0" fillId="0" borderId="0" xfId="0" applyNumberFormat="1"/>
    <xf numFmtId="0" fontId="3" fillId="24" borderId="0" xfId="0" applyFont="1" applyFill="1"/>
    <xf numFmtId="4" fontId="0" fillId="0" borderId="0" xfId="0" applyNumberFormat="1" applyAlignment="1">
      <alignment horizontal="right"/>
    </xf>
    <xf numFmtId="0" fontId="3" fillId="10" borderId="1" xfId="0" applyFont="1" applyFill="1" applyBorder="1" applyAlignment="1">
      <alignment horizontal="right" vertical="center"/>
    </xf>
    <xf numFmtId="4" fontId="3" fillId="10" borderId="1" xfId="0" applyNumberFormat="1" applyFont="1" applyFill="1" applyBorder="1" applyAlignment="1">
      <alignment horizontal="right" vertical="center"/>
    </xf>
    <xf numFmtId="9" fontId="0" fillId="0" borderId="1" xfId="1" applyFont="1" applyBorder="1" applyAlignment="1">
      <alignment horizontal="right" vertical="center"/>
    </xf>
    <xf numFmtId="0" fontId="0" fillId="0" borderId="1" xfId="0" applyFont="1" applyBorder="1" applyAlignment="1">
      <alignment vertical="center" wrapText="1"/>
    </xf>
    <xf numFmtId="0" fontId="1" fillId="0" borderId="1" xfId="0" applyFont="1" applyBorder="1" applyAlignment="1">
      <alignment vertical="center" wrapText="1"/>
    </xf>
    <xf numFmtId="0" fontId="33" fillId="11" borderId="96" xfId="0" applyFont="1" applyFill="1" applyBorder="1"/>
    <xf numFmtId="0" fontId="33" fillId="6" borderId="96" xfId="0" applyFont="1" applyFill="1" applyBorder="1" applyAlignment="1">
      <alignment horizontal="left" vertical="center" wrapText="1"/>
    </xf>
    <xf numFmtId="4" fontId="33" fillId="6" borderId="96" xfId="0" applyNumberFormat="1" applyFont="1" applyFill="1" applyBorder="1" applyAlignment="1">
      <alignment vertical="center"/>
    </xf>
    <xf numFmtId="0" fontId="33" fillId="9" borderId="96" xfId="0" applyFont="1" applyFill="1" applyBorder="1" applyAlignment="1">
      <alignment horizontal="left" vertical="center" wrapText="1"/>
    </xf>
    <xf numFmtId="4" fontId="33" fillId="9" borderId="96" xfId="0" applyNumberFormat="1" applyFont="1" applyFill="1" applyBorder="1" applyAlignment="1">
      <alignment vertical="center"/>
    </xf>
    <xf numFmtId="0" fontId="30" fillId="0" borderId="96" xfId="0" applyFont="1" applyBorder="1" applyAlignment="1">
      <alignment horizontal="right" vertical="center" wrapText="1"/>
    </xf>
    <xf numFmtId="4" fontId="30" fillId="0" borderId="96" xfId="0" applyNumberFormat="1" applyFont="1" applyBorder="1" applyAlignment="1">
      <alignment vertical="center"/>
    </xf>
    <xf numFmtId="186" fontId="30" fillId="0" borderId="96" xfId="0" applyNumberFormat="1" applyFont="1" applyBorder="1" applyAlignment="1">
      <alignment vertical="center"/>
    </xf>
    <xf numFmtId="0" fontId="30" fillId="0" borderId="96" xfId="0" applyFont="1" applyBorder="1" applyAlignment="1">
      <alignment horizontal="left" vertical="center" wrapText="1"/>
    </xf>
    <xf numFmtId="0" fontId="33" fillId="6" borderId="1" xfId="0" applyFont="1" applyFill="1" applyBorder="1" applyAlignment="1">
      <alignment horizontal="center"/>
    </xf>
    <xf numFmtId="0" fontId="33" fillId="6" borderId="1" xfId="0" applyFont="1" applyFill="1" applyBorder="1" applyAlignment="1">
      <alignment horizontal="left" vertical="center" wrapText="1"/>
    </xf>
    <xf numFmtId="4" fontId="33" fillId="6" borderId="1" xfId="0" applyNumberFormat="1" applyFont="1" applyFill="1" applyBorder="1" applyAlignment="1">
      <alignment vertical="center"/>
    </xf>
    <xf numFmtId="0" fontId="33" fillId="6" borderId="96" xfId="0" applyFont="1" applyFill="1" applyBorder="1" applyAlignment="1">
      <alignment horizontal="center" vertical="center"/>
    </xf>
    <xf numFmtId="0" fontId="33" fillId="9" borderId="96" xfId="0" applyFont="1" applyFill="1" applyBorder="1" applyAlignment="1">
      <alignment horizontal="center" vertical="center"/>
    </xf>
    <xf numFmtId="0" fontId="30" fillId="0" borderId="96" xfId="0" applyFont="1" applyBorder="1" applyAlignment="1">
      <alignment vertical="center"/>
    </xf>
    <xf numFmtId="0" fontId="133" fillId="0" borderId="0" xfId="1242"/>
    <xf numFmtId="0" fontId="134" fillId="0" borderId="0" xfId="1242" applyFont="1"/>
    <xf numFmtId="4" fontId="3" fillId="0" borderId="1" xfId="0" applyNumberFormat="1" applyFont="1" applyBorder="1"/>
    <xf numFmtId="3" fontId="32" fillId="10" borderId="1" xfId="0" applyNumberFormat="1" applyFont="1" applyFill="1" applyBorder="1"/>
    <xf numFmtId="3" fontId="130" fillId="0" borderId="1" xfId="0" applyNumberFormat="1" applyFont="1" applyBorder="1"/>
    <xf numFmtId="3" fontId="131" fillId="0" borderId="1" xfId="0" applyNumberFormat="1" applyFont="1" applyBorder="1"/>
    <xf numFmtId="3" fontId="32" fillId="0" borderId="1" xfId="0" applyNumberFormat="1" applyFont="1" applyBorder="1"/>
    <xf numFmtId="4" fontId="3" fillId="24" borderId="1" xfId="0" applyNumberFormat="1" applyFont="1" applyFill="1" applyBorder="1" applyAlignment="1">
      <alignment vertical="center"/>
    </xf>
    <xf numFmtId="0" fontId="135" fillId="0" borderId="0" xfId="1243" applyFill="1" applyProtection="1"/>
    <xf numFmtId="0" fontId="136" fillId="0" borderId="0" xfId="1243" applyFont="1" applyFill="1" applyProtection="1"/>
    <xf numFmtId="1" fontId="135" fillId="0" borderId="0" xfId="1243" applyNumberFormat="1" applyFill="1" applyProtection="1"/>
    <xf numFmtId="3" fontId="0" fillId="0" borderId="3" xfId="0" applyNumberFormat="1" applyBorder="1"/>
    <xf numFmtId="0" fontId="13" fillId="54" borderId="97" xfId="0" applyFont="1" applyFill="1" applyBorder="1" applyAlignment="1">
      <alignment vertical="center"/>
    </xf>
    <xf numFmtId="3" fontId="12" fillId="54" borderId="98" xfId="0" applyNumberFormat="1" applyFont="1" applyFill="1" applyBorder="1" applyAlignment="1">
      <alignment horizontal="right" vertical="center"/>
    </xf>
    <xf numFmtId="3" fontId="12" fillId="54" borderId="99" xfId="0" applyNumberFormat="1" applyFont="1" applyFill="1" applyBorder="1" applyAlignment="1">
      <alignment horizontal="right" vertical="center"/>
    </xf>
    <xf numFmtId="0" fontId="13" fillId="55" borderId="100" xfId="0" applyFont="1" applyFill="1" applyBorder="1" applyAlignment="1">
      <alignment vertical="center"/>
    </xf>
    <xf numFmtId="0" fontId="13" fillId="55" borderId="101" xfId="0" applyFont="1" applyFill="1" applyBorder="1" applyAlignment="1">
      <alignment horizontal="right" vertical="center"/>
    </xf>
    <xf numFmtId="3" fontId="13" fillId="55" borderId="101" xfId="0" applyNumberFormat="1" applyFont="1" applyFill="1" applyBorder="1" applyAlignment="1">
      <alignment horizontal="right" vertical="center"/>
    </xf>
    <xf numFmtId="0" fontId="13" fillId="0" borderId="100" xfId="0" applyFont="1" applyBorder="1" applyAlignment="1">
      <alignment vertical="center"/>
    </xf>
    <xf numFmtId="0" fontId="13" fillId="0" borderId="101" xfId="0" applyFont="1" applyBorder="1" applyAlignment="1">
      <alignment horizontal="right" vertical="center"/>
    </xf>
    <xf numFmtId="4" fontId="13" fillId="55" borderId="101" xfId="0" applyNumberFormat="1" applyFont="1" applyFill="1" applyBorder="1" applyAlignment="1">
      <alignment horizontal="right" vertical="center"/>
    </xf>
    <xf numFmtId="4" fontId="13" fillId="0" borderId="101" xfId="0" applyNumberFormat="1" applyFont="1" applyBorder="1" applyAlignment="1">
      <alignment horizontal="right" vertical="center"/>
    </xf>
    <xf numFmtId="3" fontId="13" fillId="0" borderId="101" xfId="0" applyNumberFormat="1" applyFont="1" applyBorder="1" applyAlignment="1">
      <alignment horizontal="right" vertical="center"/>
    </xf>
    <xf numFmtId="0" fontId="0" fillId="0" borderId="1" xfId="0" applyBorder="1" applyAlignment="1">
      <alignment horizontal="left" vertical="center" wrapText="1"/>
    </xf>
    <xf numFmtId="0" fontId="3" fillId="17" borderId="0" xfId="0" applyFont="1" applyFill="1" applyAlignment="1">
      <alignment wrapText="1"/>
    </xf>
    <xf numFmtId="170" fontId="16" fillId="0" borderId="1" xfId="1236" applyNumberFormat="1" applyFont="1" applyBorder="1" applyAlignment="1">
      <alignment horizontal="right" vertical="center"/>
    </xf>
    <xf numFmtId="170" fontId="16" fillId="7" borderId="1" xfId="1236" applyNumberFormat="1" applyFont="1" applyFill="1" applyBorder="1" applyAlignment="1">
      <alignment horizontal="right" vertical="center"/>
    </xf>
    <xf numFmtId="170" fontId="45" fillId="0" borderId="1" xfId="1236" applyNumberFormat="1" applyFont="1" applyBorder="1" applyAlignment="1">
      <alignment horizontal="right" vertical="center"/>
    </xf>
    <xf numFmtId="170" fontId="45" fillId="7" borderId="1" xfId="1236" applyNumberFormat="1" applyFont="1" applyFill="1" applyBorder="1" applyAlignment="1">
      <alignment horizontal="right" vertical="center"/>
    </xf>
    <xf numFmtId="0" fontId="0" fillId="0" borderId="1" xfId="0" applyFont="1" applyBorder="1" applyAlignment="1">
      <alignment vertical="center" wrapText="1"/>
    </xf>
    <xf numFmtId="0" fontId="1" fillId="0" borderId="1" xfId="0" applyFont="1" applyBorder="1" applyAlignment="1">
      <alignment vertical="center" wrapText="1"/>
    </xf>
    <xf numFmtId="4" fontId="55" fillId="0" borderId="0" xfId="0" applyNumberFormat="1" applyFont="1"/>
    <xf numFmtId="4" fontId="55" fillId="0" borderId="102" xfId="0" applyNumberFormat="1" applyFont="1" applyBorder="1"/>
    <xf numFmtId="4" fontId="0" fillId="0" borderId="102" xfId="0" applyNumberFormat="1" applyBorder="1"/>
    <xf numFmtId="4" fontId="55" fillId="6" borderId="0" xfId="0" applyNumberFormat="1" applyFont="1" applyFill="1"/>
    <xf numFmtId="4" fontId="0" fillId="6" borderId="0" xfId="0" applyNumberFormat="1" applyFill="1"/>
    <xf numFmtId="169" fontId="0" fillId="0" borderId="0" xfId="0" applyNumberFormat="1"/>
    <xf numFmtId="4" fontId="55" fillId="56" borderId="0" xfId="0" applyNumberFormat="1" applyFont="1" applyFill="1" applyAlignment="1">
      <alignment horizontal="right"/>
    </xf>
    <xf numFmtId="4" fontId="137" fillId="0" borderId="107" xfId="0" applyNumberFormat="1" applyFont="1" applyBorder="1" applyAlignment="1">
      <alignment horizontal="right" wrapText="1"/>
    </xf>
    <xf numFmtId="4" fontId="55" fillId="0" borderId="0" xfId="0" applyNumberFormat="1" applyFont="1" applyAlignment="1">
      <alignment horizontal="right"/>
    </xf>
    <xf numFmtId="4" fontId="137" fillId="0" borderId="0" xfId="0" applyNumberFormat="1" applyFont="1" applyAlignment="1">
      <alignment horizontal="right"/>
    </xf>
    <xf numFmtId="4" fontId="55" fillId="0" borderId="108" xfId="0" applyNumberFormat="1" applyFont="1" applyBorder="1" applyAlignment="1">
      <alignment horizontal="right"/>
    </xf>
    <xf numFmtId="4" fontId="137" fillId="0" borderId="108" xfId="0" applyNumberFormat="1" applyFont="1" applyBorder="1" applyAlignment="1">
      <alignment horizontal="right"/>
    </xf>
    <xf numFmtId="4" fontId="0" fillId="0" borderId="0" xfId="0" quotePrefix="1" applyNumberFormat="1"/>
    <xf numFmtId="10" fontId="137" fillId="0" borderId="108" xfId="0" applyNumberFormat="1" applyFont="1" applyBorder="1" applyAlignment="1">
      <alignment horizontal="right"/>
    </xf>
    <xf numFmtId="4" fontId="137" fillId="0" borderId="0" xfId="0" applyNumberFormat="1" applyFont="1"/>
    <xf numFmtId="4" fontId="55" fillId="22" borderId="0" xfId="0" applyNumberFormat="1" applyFont="1" applyFill="1" applyAlignment="1">
      <alignment horizontal="right"/>
    </xf>
    <xf numFmtId="10" fontId="137" fillId="0" borderId="0" xfId="0" applyNumberFormat="1" applyFont="1" applyAlignment="1">
      <alignment horizontal="right"/>
    </xf>
    <xf numFmtId="4" fontId="0" fillId="0" borderId="108" xfId="0" applyNumberFormat="1" applyBorder="1" applyAlignment="1">
      <alignment horizontal="right"/>
    </xf>
    <xf numFmtId="4" fontId="55" fillId="0" borderId="0" xfId="0" quotePrefix="1" applyNumberFormat="1" applyFont="1"/>
    <xf numFmtId="4" fontId="55" fillId="6" borderId="109" xfId="0" applyNumberFormat="1" applyFont="1" applyFill="1" applyBorder="1" applyAlignment="1">
      <alignment horizontal="right"/>
    </xf>
    <xf numFmtId="4" fontId="137" fillId="6" borderId="109" xfId="0" applyNumberFormat="1" applyFont="1" applyFill="1" applyBorder="1" applyAlignment="1">
      <alignment horizontal="right"/>
    </xf>
    <xf numFmtId="10" fontId="137" fillId="6" borderId="109" xfId="0" applyNumberFormat="1" applyFont="1" applyFill="1" applyBorder="1" applyAlignment="1">
      <alignment horizontal="right"/>
    </xf>
    <xf numFmtId="0" fontId="138" fillId="0" borderId="0" xfId="0" applyFont="1"/>
    <xf numFmtId="0" fontId="139" fillId="0" borderId="0" xfId="0" applyFont="1"/>
    <xf numFmtId="0" fontId="26" fillId="0" borderId="0" xfId="0" applyFont="1"/>
    <xf numFmtId="0" fontId="26" fillId="0" borderId="0" xfId="1242" applyFont="1"/>
    <xf numFmtId="0" fontId="3" fillId="0" borderId="0" xfId="0" applyFont="1" applyBorder="1" applyAlignment="1">
      <alignment vertical="center"/>
    </xf>
    <xf numFmtId="4" fontId="3" fillId="0" borderId="0" xfId="0" applyNumberFormat="1" applyFont="1" applyBorder="1" applyAlignment="1">
      <alignment vertical="center"/>
    </xf>
    <xf numFmtId="0" fontId="0" fillId="0" borderId="0" xfId="0" applyFont="1" applyFill="1" applyBorder="1" applyAlignment="1">
      <alignment vertical="center"/>
    </xf>
    <xf numFmtId="0" fontId="31" fillId="0" borderId="1" xfId="0" applyFont="1" applyBorder="1" applyAlignment="1">
      <alignment horizontal="center" vertical="center"/>
    </xf>
    <xf numFmtId="0" fontId="52" fillId="0" borderId="29" xfId="1236" applyBorder="1"/>
    <xf numFmtId="4" fontId="52" fillId="0" borderId="29" xfId="1236" applyNumberFormat="1" applyBorder="1"/>
    <xf numFmtId="4" fontId="68" fillId="0" borderId="29" xfId="1236" applyNumberFormat="1" applyFont="1" applyBorder="1"/>
    <xf numFmtId="9" fontId="31" fillId="0" borderId="1" xfId="0" applyNumberFormat="1" applyFont="1" applyBorder="1"/>
    <xf numFmtId="3" fontId="140" fillId="0" borderId="1" xfId="0" applyNumberFormat="1" applyFont="1" applyBorder="1"/>
    <xf numFmtId="0" fontId="141" fillId="11" borderId="1" xfId="0" applyFont="1" applyFill="1" applyBorder="1" applyAlignment="1">
      <alignment vertical="center"/>
    </xf>
    <xf numFmtId="0" fontId="142" fillId="0" borderId="1" xfId="0" applyFont="1" applyBorder="1"/>
    <xf numFmtId="3" fontId="142" fillId="0" borderId="1" xfId="0" applyNumberFormat="1" applyFont="1" applyBorder="1"/>
    <xf numFmtId="3" fontId="141" fillId="10" borderId="1" xfId="0" applyNumberFormat="1" applyFont="1" applyFill="1" applyBorder="1"/>
    <xf numFmtId="0" fontId="144" fillId="57" borderId="112" xfId="0" applyFont="1" applyFill="1" applyBorder="1" applyAlignment="1">
      <alignment horizontal="left" vertical="center" wrapText="1" indent="1"/>
    </xf>
    <xf numFmtId="0" fontId="0" fillId="0" borderId="0" xfId="0"/>
    <xf numFmtId="0" fontId="31" fillId="0" borderId="1" xfId="0" applyFont="1" applyBorder="1"/>
    <xf numFmtId="3" fontId="31" fillId="0" borderId="1" xfId="0" applyNumberFormat="1" applyFont="1" applyBorder="1"/>
    <xf numFmtId="0" fontId="31" fillId="0" borderId="0" xfId="0" applyFont="1"/>
    <xf numFmtId="0" fontId="143" fillId="0" borderId="0" xfId="0" applyFont="1"/>
    <xf numFmtId="0" fontId="0" fillId="0" borderId="1" xfId="0" applyFont="1" applyBorder="1" applyAlignment="1">
      <alignment horizontal="center" vertical="center"/>
    </xf>
    <xf numFmtId="169" fontId="0" fillId="0" borderId="0" xfId="0" applyNumberFormat="1"/>
    <xf numFmtId="3" fontId="145" fillId="57" borderId="111" xfId="0" applyNumberFormat="1" applyFont="1" applyFill="1" applyBorder="1" applyAlignment="1">
      <alignment horizontal="right" vertical="center"/>
    </xf>
    <xf numFmtId="3" fontId="30" fillId="0" borderId="1" xfId="0" applyNumberFormat="1" applyFont="1" applyBorder="1" applyAlignment="1">
      <alignment horizontal="right" vertical="center"/>
    </xf>
    <xf numFmtId="0" fontId="0" fillId="0" borderId="1" xfId="0" applyFont="1" applyBorder="1" applyAlignment="1">
      <alignment horizontal="left"/>
    </xf>
    <xf numFmtId="10" fontId="0" fillId="0" borderId="1" xfId="0" applyNumberFormat="1" applyFont="1" applyBorder="1"/>
    <xf numFmtId="9" fontId="0" fillId="0" borderId="1" xfId="0" applyNumberFormat="1" applyFont="1" applyBorder="1"/>
    <xf numFmtId="0" fontId="146" fillId="0" borderId="0" xfId="1247"/>
    <xf numFmtId="0" fontId="146" fillId="0" borderId="0" xfId="1247" applyAlignment="1">
      <alignment vertical="center"/>
    </xf>
    <xf numFmtId="0" fontId="12" fillId="58" borderId="115" xfId="1247" applyFont="1" applyFill="1" applyBorder="1" applyAlignment="1">
      <alignment vertical="center"/>
    </xf>
    <xf numFmtId="0" fontId="12" fillId="58" borderId="116" xfId="1247" applyFont="1" applyFill="1" applyBorder="1" applyAlignment="1">
      <alignment horizontal="right" vertical="center"/>
    </xf>
    <xf numFmtId="0" fontId="12" fillId="58" borderId="117" xfId="1247" applyFont="1" applyFill="1" applyBorder="1" applyAlignment="1">
      <alignment horizontal="right" vertical="center"/>
    </xf>
    <xf numFmtId="0" fontId="12" fillId="59" borderId="33" xfId="1247" applyFont="1" applyFill="1" applyBorder="1" applyAlignment="1">
      <alignment vertical="center"/>
    </xf>
    <xf numFmtId="3" fontId="12" fillId="59" borderId="118" xfId="1247" applyNumberFormat="1" applyFont="1" applyFill="1" applyBorder="1" applyAlignment="1">
      <alignment vertical="center"/>
    </xf>
    <xf numFmtId="3" fontId="12" fillId="59" borderId="119" xfId="1247" applyNumberFormat="1" applyFont="1" applyFill="1" applyBorder="1" applyAlignment="1">
      <alignment vertical="center"/>
    </xf>
    <xf numFmtId="0" fontId="13" fillId="0" borderId="33" xfId="1247" applyFont="1" applyBorder="1" applyAlignment="1">
      <alignment horizontal="right" vertical="center"/>
    </xf>
    <xf numFmtId="0" fontId="13" fillId="0" borderId="33" xfId="1247" applyFont="1" applyBorder="1" applyAlignment="1">
      <alignment vertical="center"/>
    </xf>
    <xf numFmtId="3" fontId="13" fillId="0" borderId="118" xfId="1247" applyNumberFormat="1" applyFont="1" applyBorder="1" applyAlignment="1">
      <alignment vertical="center"/>
    </xf>
    <xf numFmtId="3" fontId="13" fillId="0" borderId="119" xfId="1247" applyNumberFormat="1" applyFont="1" applyBorder="1" applyAlignment="1">
      <alignment vertical="center"/>
    </xf>
    <xf numFmtId="0" fontId="36" fillId="0" borderId="33" xfId="1247" applyFont="1" applyBorder="1" applyAlignment="1">
      <alignment vertical="center"/>
    </xf>
    <xf numFmtId="0" fontId="36" fillId="0" borderId="33" xfId="1247" applyFont="1" applyBorder="1" applyAlignment="1">
      <alignment horizontal="right" vertical="center"/>
    </xf>
    <xf numFmtId="3" fontId="36" fillId="0" borderId="118" xfId="1247" applyNumberFormat="1" applyFont="1" applyBorder="1" applyAlignment="1">
      <alignment horizontal="right" vertical="center"/>
    </xf>
    <xf numFmtId="3" fontId="36" fillId="0" borderId="119" xfId="1247" applyNumberFormat="1" applyFont="1" applyBorder="1" applyAlignment="1">
      <alignment horizontal="right" vertical="center"/>
    </xf>
    <xf numFmtId="3" fontId="146" fillId="0" borderId="113" xfId="1247" applyNumberFormat="1" applyBorder="1"/>
    <xf numFmtId="3" fontId="146" fillId="0" borderId="114" xfId="1247" applyNumberFormat="1" applyBorder="1"/>
    <xf numFmtId="3" fontId="12" fillId="58" borderId="116" xfId="1247" applyNumberFormat="1" applyFont="1" applyFill="1" applyBorder="1" applyAlignment="1">
      <alignment horizontal="right" vertical="center"/>
    </xf>
    <xf numFmtId="3" fontId="12" fillId="58" borderId="117" xfId="1247" applyNumberFormat="1" applyFont="1" applyFill="1" applyBorder="1" applyAlignment="1">
      <alignment horizontal="right" vertical="center"/>
    </xf>
    <xf numFmtId="0" fontId="13" fillId="60" borderId="33" xfId="1247" applyFont="1" applyFill="1" applyBorder="1" applyAlignment="1">
      <alignment vertical="center"/>
    </xf>
    <xf numFmtId="0" fontId="67" fillId="7" borderId="0" xfId="0" applyFont="1" applyFill="1"/>
    <xf numFmtId="0" fontId="0" fillId="7" borderId="1" xfId="0" applyFill="1" applyBorder="1"/>
    <xf numFmtId="3" fontId="0" fillId="7" borderId="0" xfId="0" applyNumberFormat="1" applyFill="1"/>
    <xf numFmtId="0" fontId="21" fillId="7" borderId="0" xfId="0" applyFont="1" applyFill="1"/>
    <xf numFmtId="0" fontId="60" fillId="7" borderId="0" xfId="0" applyFont="1" applyFill="1"/>
    <xf numFmtId="0" fontId="50" fillId="7" borderId="0" xfId="0" applyFont="1" applyFill="1"/>
    <xf numFmtId="0" fontId="29" fillId="7" borderId="0" xfId="0" applyFont="1" applyFill="1" applyAlignment="1">
      <alignment wrapText="1"/>
    </xf>
    <xf numFmtId="0" fontId="51" fillId="7" borderId="0" xfId="0" applyFont="1" applyFill="1"/>
    <xf numFmtId="0" fontId="39" fillId="7" borderId="0" xfId="0" applyFont="1" applyFill="1"/>
    <xf numFmtId="0" fontId="69" fillId="7" borderId="0" xfId="0" applyFont="1" applyFill="1"/>
    <xf numFmtId="0" fontId="38" fillId="7" borderId="42" xfId="0" applyFont="1" applyFill="1" applyBorder="1"/>
    <xf numFmtId="0" fontId="38" fillId="7" borderId="43" xfId="0" applyFont="1" applyFill="1" applyBorder="1"/>
    <xf numFmtId="0" fontId="17" fillId="7" borderId="44" xfId="0" applyFont="1" applyFill="1" applyBorder="1" applyAlignment="1">
      <alignment horizontal="center" vertical="center"/>
    </xf>
    <xf numFmtId="0" fontId="17" fillId="7" borderId="44" xfId="0" applyFont="1" applyFill="1" applyBorder="1" applyAlignment="1">
      <alignment horizontal="center" vertical="center" wrapText="1"/>
    </xf>
    <xf numFmtId="0" fontId="62" fillId="7" borderId="25" xfId="0" applyFont="1" applyFill="1" applyBorder="1" applyAlignment="1">
      <alignment horizontal="left" wrapText="1"/>
    </xf>
    <xf numFmtId="0" fontId="4" fillId="7" borderId="25" xfId="0" applyFont="1" applyFill="1" applyBorder="1" applyAlignment="1">
      <alignment horizontal="center"/>
    </xf>
    <xf numFmtId="0" fontId="4" fillId="7" borderId="25" xfId="0" applyFont="1" applyFill="1" applyBorder="1" applyAlignment="1">
      <alignment horizontal="left" vertical="center"/>
    </xf>
    <xf numFmtId="0" fontId="63" fillId="7" borderId="45" xfId="0" applyFont="1" applyFill="1" applyBorder="1" applyAlignment="1">
      <alignment horizontal="left" vertical="center"/>
    </xf>
    <xf numFmtId="0" fontId="62" fillId="7" borderId="26" xfId="2" applyFont="1" applyFill="1" applyBorder="1" applyAlignment="1" applyProtection="1">
      <alignment horizontal="left" wrapText="1"/>
    </xf>
    <xf numFmtId="9" fontId="4" fillId="7" borderId="26" xfId="0" applyNumberFormat="1" applyFont="1" applyFill="1" applyBorder="1" applyAlignment="1">
      <alignment horizontal="center"/>
    </xf>
    <xf numFmtId="0" fontId="4" fillId="7" borderId="26" xfId="0" applyFont="1" applyFill="1" applyBorder="1" applyAlignment="1">
      <alignment horizontal="left" vertical="center"/>
    </xf>
    <xf numFmtId="3" fontId="63" fillId="7" borderId="45" xfId="0" applyNumberFormat="1" applyFont="1" applyFill="1" applyBorder="1" applyAlignment="1">
      <alignment horizontal="left" vertical="center"/>
    </xf>
    <xf numFmtId="4" fontId="38" fillId="7" borderId="43" xfId="0" applyNumberFormat="1" applyFont="1" applyFill="1" applyBorder="1"/>
    <xf numFmtId="0" fontId="64" fillId="7" borderId="43" xfId="0" applyFont="1" applyFill="1" applyBorder="1"/>
    <xf numFmtId="0" fontId="63" fillId="7" borderId="43" xfId="0" applyFont="1" applyFill="1" applyBorder="1"/>
    <xf numFmtId="0" fontId="38" fillId="7" borderId="47" xfId="0" applyFont="1" applyFill="1" applyBorder="1"/>
    <xf numFmtId="0" fontId="38" fillId="7" borderId="0" xfId="0" applyFont="1" applyFill="1" applyBorder="1"/>
    <xf numFmtId="3" fontId="4" fillId="7" borderId="25" xfId="0" applyNumberFormat="1" applyFont="1" applyFill="1" applyBorder="1" applyAlignment="1">
      <alignment horizontal="left" vertical="center"/>
    </xf>
    <xf numFmtId="10" fontId="4" fillId="7" borderId="26" xfId="0" applyNumberFormat="1" applyFont="1" applyFill="1" applyBorder="1" applyAlignment="1">
      <alignment horizontal="center" vertical="center"/>
    </xf>
    <xf numFmtId="0" fontId="52" fillId="7" borderId="0" xfId="356" applyFill="1"/>
    <xf numFmtId="10" fontId="126" fillId="7" borderId="73" xfId="384" applyNumberFormat="1" applyFont="1" applyFill="1" applyBorder="1"/>
    <xf numFmtId="3" fontId="38" fillId="7" borderId="73" xfId="384" applyNumberFormat="1" applyFont="1" applyFill="1" applyBorder="1"/>
    <xf numFmtId="10" fontId="38" fillId="7" borderId="73" xfId="384" applyNumberFormat="1" applyFont="1" applyFill="1" applyBorder="1"/>
    <xf numFmtId="2" fontId="38" fillId="7" borderId="73" xfId="384" applyNumberFormat="1" applyFont="1" applyFill="1" applyBorder="1"/>
    <xf numFmtId="10" fontId="0" fillId="7" borderId="0" xfId="0" applyNumberFormat="1" applyFill="1"/>
    <xf numFmtId="3" fontId="55" fillId="7" borderId="0" xfId="356" applyNumberFormat="1" applyFont="1" applyFill="1"/>
    <xf numFmtId="3" fontId="52" fillId="7" borderId="0" xfId="356" applyNumberFormat="1" applyFill="1"/>
    <xf numFmtId="0" fontId="125" fillId="7" borderId="0" xfId="356" applyFont="1" applyFill="1" applyBorder="1" applyAlignment="1">
      <alignment horizontal="left" indent="2"/>
    </xf>
    <xf numFmtId="3" fontId="68" fillId="7" borderId="0" xfId="356" applyNumberFormat="1" applyFont="1" applyFill="1"/>
    <xf numFmtId="0" fontId="3" fillId="16" borderId="0" xfId="0" applyFont="1" applyFill="1"/>
    <xf numFmtId="0" fontId="45" fillId="16" borderId="1" xfId="0" applyFont="1" applyFill="1" applyBorder="1" applyAlignment="1">
      <alignment vertical="center"/>
    </xf>
    <xf numFmtId="0" fontId="29" fillId="7" borderId="0" xfId="0" applyFont="1" applyFill="1"/>
    <xf numFmtId="0" fontId="45" fillId="16" borderId="0" xfId="0" applyFont="1" applyFill="1" applyBorder="1" applyAlignment="1">
      <alignment vertical="center"/>
    </xf>
    <xf numFmtId="0" fontId="67" fillId="16" borderId="0" xfId="0" applyFont="1" applyFill="1"/>
    <xf numFmtId="0" fontId="45" fillId="7" borderId="1" xfId="0" applyFont="1" applyFill="1" applyBorder="1" applyAlignment="1">
      <alignment vertical="center"/>
    </xf>
    <xf numFmtId="3" fontId="67" fillId="7" borderId="1" xfId="0" applyNumberFormat="1" applyFont="1" applyFill="1" applyBorder="1"/>
    <xf numFmtId="0" fontId="29" fillId="7" borderId="1" xfId="0" applyFont="1" applyFill="1" applyBorder="1"/>
    <xf numFmtId="3" fontId="29" fillId="7" borderId="1" xfId="0" applyNumberFormat="1" applyFont="1" applyFill="1" applyBorder="1"/>
    <xf numFmtId="0" fontId="29" fillId="7" borderId="1" xfId="0" applyFont="1" applyFill="1" applyBorder="1" applyAlignment="1">
      <alignment horizontal="left" indent="1"/>
    </xf>
    <xf numFmtId="0" fontId="147" fillId="7" borderId="1" xfId="0" applyFont="1" applyFill="1" applyBorder="1"/>
    <xf numFmtId="0" fontId="147" fillId="7" borderId="1" xfId="0" applyFont="1" applyFill="1" applyBorder="1" applyAlignment="1">
      <alignment horizontal="right" indent="1"/>
    </xf>
    <xf numFmtId="3" fontId="147" fillId="7" borderId="1" xfId="0" applyNumberFormat="1" applyFont="1" applyFill="1" applyBorder="1"/>
    <xf numFmtId="0" fontId="147" fillId="7" borderId="0" xfId="0" applyFont="1" applyFill="1"/>
    <xf numFmtId="0" fontId="45" fillId="16" borderId="1" xfId="0" applyFont="1" applyFill="1" applyBorder="1" applyAlignment="1">
      <alignment horizontal="center" vertical="center"/>
    </xf>
    <xf numFmtId="0" fontId="45" fillId="7" borderId="1" xfId="0" applyFont="1" applyFill="1" applyBorder="1" applyAlignment="1">
      <alignment horizontal="center" vertical="center"/>
    </xf>
    <xf numFmtId="0" fontId="29" fillId="7" borderId="1" xfId="0" applyFont="1" applyFill="1" applyBorder="1" applyAlignment="1">
      <alignment horizontal="center"/>
    </xf>
    <xf numFmtId="0" fontId="147" fillId="7" borderId="1" xfId="0" applyFont="1" applyFill="1" applyBorder="1" applyAlignment="1">
      <alignment horizontal="center"/>
    </xf>
    <xf numFmtId="0" fontId="148" fillId="7" borderId="1" xfId="0" applyFont="1" applyFill="1" applyBorder="1"/>
    <xf numFmtId="3" fontId="148" fillId="7" borderId="1" xfId="0" applyNumberFormat="1" applyFont="1" applyFill="1" applyBorder="1"/>
    <xf numFmtId="0" fontId="148" fillId="7" borderId="0" xfId="0" applyFont="1" applyFill="1"/>
    <xf numFmtId="0" fontId="149" fillId="7" borderId="1" xfId="0" applyFont="1" applyFill="1" applyBorder="1"/>
    <xf numFmtId="0" fontId="149" fillId="7" borderId="1" xfId="0" applyFont="1" applyFill="1" applyBorder="1" applyAlignment="1">
      <alignment horizontal="left" indent="1"/>
    </xf>
    <xf numFmtId="9" fontId="149" fillId="7" borderId="1" xfId="1" applyFont="1" applyFill="1" applyBorder="1"/>
    <xf numFmtId="0" fontId="149" fillId="7" borderId="0" xfId="0" applyFont="1" applyFill="1"/>
    <xf numFmtId="0" fontId="45" fillId="23" borderId="1" xfId="0" applyFont="1" applyFill="1" applyBorder="1" applyAlignment="1">
      <alignment vertical="center"/>
    </xf>
    <xf numFmtId="0" fontId="45" fillId="23" borderId="0" xfId="0" applyFont="1" applyFill="1" applyBorder="1" applyAlignment="1">
      <alignment vertical="center"/>
    </xf>
    <xf numFmtId="0" fontId="67" fillId="23" borderId="0" xfId="0" applyFont="1" applyFill="1"/>
    <xf numFmtId="3" fontId="29" fillId="7" borderId="0" xfId="0" applyNumberFormat="1" applyFont="1" applyFill="1"/>
    <xf numFmtId="4" fontId="148" fillId="7" borderId="1" xfId="0" applyNumberFormat="1" applyFont="1" applyFill="1" applyBorder="1"/>
    <xf numFmtId="0" fontId="29" fillId="7" borderId="1" xfId="0" applyFont="1" applyFill="1" applyBorder="1" applyAlignment="1">
      <alignment horizontal="left" indent="2"/>
    </xf>
    <xf numFmtId="0" fontId="45" fillId="14" borderId="1" xfId="0" applyFont="1" applyFill="1" applyBorder="1" applyAlignment="1">
      <alignment vertical="center"/>
    </xf>
    <xf numFmtId="0" fontId="45" fillId="14" borderId="50" xfId="0" applyFont="1" applyFill="1" applyBorder="1" applyAlignment="1">
      <alignment vertical="center"/>
    </xf>
    <xf numFmtId="0" fontId="45" fillId="14" borderId="51" xfId="0" applyFont="1" applyFill="1" applyBorder="1" applyAlignment="1">
      <alignment vertical="center"/>
    </xf>
    <xf numFmtId="0" fontId="150" fillId="14" borderId="1" xfId="0" applyFont="1" applyFill="1" applyBorder="1" applyAlignment="1">
      <alignment vertical="center"/>
    </xf>
    <xf numFmtId="0" fontId="151" fillId="14" borderId="52" xfId="0" applyFont="1" applyFill="1" applyBorder="1" applyAlignment="1">
      <alignment horizontal="center" vertical="center"/>
    </xf>
    <xf numFmtId="0" fontId="151" fillId="14" borderId="53" xfId="0" applyFont="1" applyFill="1" applyBorder="1" applyAlignment="1">
      <alignment horizontal="center" vertical="center"/>
    </xf>
    <xf numFmtId="3" fontId="67" fillId="7" borderId="52" xfId="0" applyNumberFormat="1" applyFont="1" applyFill="1" applyBorder="1"/>
    <xf numFmtId="3" fontId="67" fillId="7" borderId="53" xfId="0" applyNumberFormat="1" applyFont="1" applyFill="1" applyBorder="1"/>
    <xf numFmtId="3" fontId="150" fillId="7" borderId="1" xfId="0" applyNumberFormat="1" applyFont="1" applyFill="1" applyBorder="1"/>
    <xf numFmtId="3" fontId="148" fillId="7" borderId="52" xfId="0" applyNumberFormat="1" applyFont="1" applyFill="1" applyBorder="1"/>
    <xf numFmtId="3" fontId="148" fillId="7" borderId="53" xfId="0" applyNumberFormat="1" applyFont="1" applyFill="1" applyBorder="1"/>
    <xf numFmtId="3" fontId="152" fillId="7" borderId="1" xfId="0" applyNumberFormat="1" applyFont="1" applyFill="1" applyBorder="1"/>
    <xf numFmtId="3" fontId="29" fillId="7" borderId="52" xfId="0" applyNumberFormat="1" applyFont="1" applyFill="1" applyBorder="1"/>
    <xf numFmtId="3" fontId="29" fillId="7" borderId="53" xfId="0" applyNumberFormat="1" applyFont="1" applyFill="1" applyBorder="1"/>
    <xf numFmtId="3" fontId="153" fillId="7" borderId="1" xfId="0" applyNumberFormat="1" applyFont="1" applyFill="1" applyBorder="1"/>
    <xf numFmtId="3" fontId="67" fillId="7" borderId="55" xfId="0" applyNumberFormat="1" applyFont="1" applyFill="1" applyBorder="1"/>
    <xf numFmtId="0" fontId="57" fillId="16" borderId="44" xfId="0" applyFont="1" applyFill="1" applyBorder="1" applyAlignment="1">
      <alignment horizontal="center" vertical="center"/>
    </xf>
    <xf numFmtId="0" fontId="57" fillId="16" borderId="44" xfId="0" applyFont="1" applyFill="1" applyBorder="1" applyAlignment="1">
      <alignment horizontal="center" vertical="center" wrapText="1"/>
    </xf>
    <xf numFmtId="0" fontId="66" fillId="7" borderId="25" xfId="0" applyFont="1" applyFill="1" applyBorder="1" applyAlignment="1">
      <alignment horizontal="left" wrapText="1"/>
    </xf>
    <xf numFmtId="0" fontId="38" fillId="7" borderId="25" xfId="0" applyFont="1" applyFill="1" applyBorder="1" applyAlignment="1">
      <alignment horizontal="center"/>
    </xf>
    <xf numFmtId="0" fontId="38" fillId="7" borderId="25" xfId="0" applyFont="1" applyFill="1" applyBorder="1" applyAlignment="1">
      <alignment horizontal="left" vertical="center"/>
    </xf>
    <xf numFmtId="0" fontId="66" fillId="7" borderId="26" xfId="2" applyFont="1" applyFill="1" applyBorder="1" applyAlignment="1" applyProtection="1">
      <alignment horizontal="left" wrapText="1"/>
    </xf>
    <xf numFmtId="9" fontId="38" fillId="7" borderId="26" xfId="0" applyNumberFormat="1" applyFont="1" applyFill="1" applyBorder="1" applyAlignment="1">
      <alignment horizontal="center"/>
    </xf>
    <xf numFmtId="0" fontId="38" fillId="7" borderId="26" xfId="0" applyFont="1" applyFill="1" applyBorder="1" applyAlignment="1">
      <alignment horizontal="left" vertical="center"/>
    </xf>
    <xf numFmtId="3" fontId="38" fillId="7" borderId="26" xfId="0" applyNumberFormat="1" applyFont="1" applyFill="1" applyBorder="1" applyAlignment="1">
      <alignment horizontal="right" vertical="center"/>
    </xf>
    <xf numFmtId="0" fontId="66" fillId="7" borderId="41" xfId="2" applyFont="1" applyFill="1" applyBorder="1" applyAlignment="1" applyProtection="1">
      <alignment horizontal="left" wrapText="1"/>
    </xf>
    <xf numFmtId="9" fontId="38" fillId="7" borderId="41" xfId="0" applyNumberFormat="1" applyFont="1" applyFill="1" applyBorder="1" applyAlignment="1">
      <alignment horizontal="center"/>
    </xf>
    <xf numFmtId="0" fontId="66" fillId="16" borderId="24" xfId="0" applyFont="1" applyFill="1" applyBorder="1" applyAlignment="1">
      <alignment horizontal="left" wrapText="1"/>
    </xf>
    <xf numFmtId="10" fontId="57" fillId="16" borderId="24" xfId="14" applyNumberFormat="1" applyFont="1" applyFill="1" applyBorder="1"/>
    <xf numFmtId="0" fontId="38" fillId="7" borderId="46" xfId="0" applyFont="1" applyFill="1" applyBorder="1"/>
    <xf numFmtId="0" fontId="138" fillId="7" borderId="31" xfId="0" applyFont="1" applyFill="1" applyBorder="1" applyAlignment="1">
      <alignment vertical="center" wrapText="1"/>
    </xf>
    <xf numFmtId="0" fontId="33" fillId="16" borderId="120" xfId="0" applyFont="1" applyFill="1" applyBorder="1" applyAlignment="1">
      <alignment vertical="center" wrapText="1"/>
    </xf>
    <xf numFmtId="4" fontId="154" fillId="7" borderId="31" xfId="0" applyNumberFormat="1" applyFont="1" applyFill="1" applyBorder="1" applyAlignment="1">
      <alignment horizontal="right" vertical="center" wrapText="1"/>
    </xf>
    <xf numFmtId="10" fontId="154" fillId="7" borderId="31" xfId="0" applyNumberFormat="1" applyFont="1" applyFill="1" applyBorder="1" applyAlignment="1">
      <alignment horizontal="right" vertical="center" wrapText="1"/>
    </xf>
    <xf numFmtId="4" fontId="29" fillId="7" borderId="1" xfId="0" applyNumberFormat="1" applyFont="1" applyFill="1" applyBorder="1" applyAlignment="1">
      <alignment horizontal="right" vertical="center"/>
    </xf>
    <xf numFmtId="0" fontId="0" fillId="7" borderId="0" xfId="0" applyFill="1" applyAlignment="1">
      <alignment horizontal="right" vertical="center"/>
    </xf>
    <xf numFmtId="4" fontId="33" fillId="16" borderId="123" xfId="0" applyNumberFormat="1" applyFont="1" applyFill="1" applyBorder="1" applyAlignment="1">
      <alignment horizontal="right" vertical="center" wrapText="1"/>
    </xf>
    <xf numFmtId="0" fontId="45" fillId="14" borderId="1" xfId="0" applyFont="1" applyFill="1" applyBorder="1" applyAlignment="1">
      <alignment horizontal="right" vertical="center"/>
    </xf>
    <xf numFmtId="4" fontId="0" fillId="7" borderId="0" xfId="0" applyNumberFormat="1" applyFill="1"/>
    <xf numFmtId="0" fontId="67" fillId="11" borderId="1" xfId="0" applyFont="1" applyFill="1" applyBorder="1"/>
    <xf numFmtId="4" fontId="67" fillId="10" borderId="1" xfId="0" applyNumberFormat="1" applyFont="1" applyFill="1" applyBorder="1" applyAlignment="1">
      <alignment horizontal="right" vertical="center"/>
    </xf>
    <xf numFmtId="0" fontId="67" fillId="10" borderId="1" xfId="0" applyFont="1" applyFill="1" applyBorder="1" applyAlignment="1">
      <alignment horizontal="right" vertical="center"/>
    </xf>
    <xf numFmtId="4" fontId="29" fillId="0" borderId="1" xfId="0" applyNumberFormat="1" applyFont="1" applyBorder="1" applyAlignment="1">
      <alignment horizontal="right" vertical="center"/>
    </xf>
    <xf numFmtId="9" fontId="29" fillId="0" borderId="1" xfId="1" applyFont="1" applyBorder="1" applyAlignment="1">
      <alignment horizontal="right" vertical="center"/>
    </xf>
    <xf numFmtId="0" fontId="29" fillId="0" borderId="1" xfId="0" applyFont="1" applyBorder="1" applyAlignment="1">
      <alignment horizontal="right" vertical="center"/>
    </xf>
    <xf numFmtId="3" fontId="67" fillId="7" borderId="54" xfId="0" applyNumberFormat="1" applyFont="1" applyFill="1" applyBorder="1"/>
    <xf numFmtId="0" fontId="67" fillId="7" borderId="0" xfId="0" applyFont="1" applyFill="1" applyAlignment="1">
      <alignment horizontal="center" vertical="center"/>
    </xf>
    <xf numFmtId="0" fontId="45" fillId="16" borderId="50" xfId="0" applyFont="1" applyFill="1" applyBorder="1" applyAlignment="1">
      <alignment vertical="center"/>
    </xf>
    <xf numFmtId="0" fontId="45" fillId="16" borderId="51" xfId="0" applyFont="1" applyFill="1" applyBorder="1" applyAlignment="1">
      <alignment vertical="center"/>
    </xf>
    <xf numFmtId="0" fontId="45" fillId="16" borderId="39" xfId="0" applyFont="1" applyFill="1" applyBorder="1" applyAlignment="1">
      <alignment vertical="center"/>
    </xf>
    <xf numFmtId="2" fontId="45" fillId="16" borderId="1" xfId="0" applyNumberFormat="1" applyFont="1" applyFill="1" applyBorder="1" applyAlignment="1">
      <alignment horizontal="center" vertical="center"/>
    </xf>
    <xf numFmtId="0" fontId="151" fillId="16" borderId="52" xfId="0" applyFont="1" applyFill="1" applyBorder="1" applyAlignment="1">
      <alignment horizontal="center" vertical="center"/>
    </xf>
    <xf numFmtId="0" fontId="151" fillId="16" borderId="53" xfId="0" applyFont="1" applyFill="1" applyBorder="1" applyAlignment="1">
      <alignment horizontal="center" vertical="center"/>
    </xf>
    <xf numFmtId="2" fontId="45" fillId="7" borderId="1" xfId="0" applyNumberFormat="1" applyFont="1" applyFill="1" applyBorder="1" applyAlignment="1">
      <alignment horizontal="center" vertical="center"/>
    </xf>
    <xf numFmtId="3" fontId="67" fillId="7" borderId="39" xfId="0" applyNumberFormat="1" applyFont="1" applyFill="1" applyBorder="1"/>
    <xf numFmtId="2" fontId="67" fillId="7" borderId="1" xfId="0" applyNumberFormat="1" applyFont="1" applyFill="1" applyBorder="1" applyAlignment="1">
      <alignment horizontal="center"/>
    </xf>
    <xf numFmtId="2" fontId="29" fillId="7" borderId="1" xfId="0" applyNumberFormat="1" applyFont="1" applyFill="1" applyBorder="1" applyAlignment="1">
      <alignment horizontal="center"/>
    </xf>
    <xf numFmtId="0" fontId="29" fillId="7" borderId="52" xfId="0" applyFont="1" applyFill="1" applyBorder="1"/>
    <xf numFmtId="0" fontId="29" fillId="7" borderId="53" xfId="0" applyFont="1" applyFill="1" applyBorder="1"/>
    <xf numFmtId="3" fontId="29" fillId="7" borderId="39" xfId="0" applyNumberFormat="1" applyFont="1" applyFill="1" applyBorder="1"/>
    <xf numFmtId="2" fontId="67" fillId="7" borderId="1" xfId="0" applyNumberFormat="1" applyFont="1" applyFill="1" applyBorder="1" applyAlignment="1">
      <alignment horizontal="center" wrapText="1"/>
    </xf>
    <xf numFmtId="0" fontId="67" fillId="7" borderId="1" xfId="0" applyFont="1" applyFill="1" applyBorder="1" applyAlignment="1">
      <alignment wrapText="1"/>
    </xf>
    <xf numFmtId="2" fontId="29" fillId="7" borderId="1" xfId="0" applyNumberFormat="1" applyFont="1" applyFill="1" applyBorder="1" applyAlignment="1">
      <alignment horizontal="center" wrapText="1"/>
    </xf>
    <xf numFmtId="3" fontId="148" fillId="7" borderId="39" xfId="0" applyNumberFormat="1" applyFont="1" applyFill="1" applyBorder="1"/>
    <xf numFmtId="3" fontId="147" fillId="7" borderId="39" xfId="0" applyNumberFormat="1" applyFont="1" applyFill="1" applyBorder="1"/>
    <xf numFmtId="0" fontId="57" fillId="16" borderId="44" xfId="356" applyFont="1" applyFill="1" applyBorder="1" applyAlignment="1">
      <alignment horizontal="center" vertical="center"/>
    </xf>
    <xf numFmtId="0" fontId="38" fillId="7" borderId="0" xfId="356" applyFont="1" applyFill="1"/>
    <xf numFmtId="1" fontId="29" fillId="7" borderId="0" xfId="0" applyNumberFormat="1" applyFont="1" applyFill="1"/>
    <xf numFmtId="10" fontId="29" fillId="7" borderId="0" xfId="0" applyNumberFormat="1" applyFont="1" applyFill="1"/>
    <xf numFmtId="2" fontId="29" fillId="7" borderId="0" xfId="0" applyNumberFormat="1" applyFont="1" applyFill="1"/>
    <xf numFmtId="0" fontId="66" fillId="7" borderId="0" xfId="0" applyFont="1" applyFill="1" applyBorder="1" applyAlignment="1">
      <alignment horizontal="left" wrapText="1"/>
    </xf>
    <xf numFmtId="0" fontId="155" fillId="7" borderId="26" xfId="356" applyFont="1" applyFill="1" applyBorder="1" applyAlignment="1">
      <alignment horizontal="right" indent="2"/>
    </xf>
    <xf numFmtId="3" fontId="155" fillId="7" borderId="26" xfId="356" applyNumberFormat="1" applyFont="1" applyFill="1" applyBorder="1"/>
    <xf numFmtId="170" fontId="155" fillId="7" borderId="26" xfId="5" applyNumberFormat="1" applyFont="1" applyFill="1" applyBorder="1"/>
    <xf numFmtId="0" fontId="156" fillId="7" borderId="26" xfId="356" applyFont="1" applyFill="1" applyBorder="1" applyAlignment="1">
      <alignment horizontal="right" indent="2"/>
    </xf>
    <xf numFmtId="3" fontId="156" fillId="7" borderId="26" xfId="356" applyNumberFormat="1" applyFont="1" applyFill="1" applyBorder="1"/>
    <xf numFmtId="9" fontId="156" fillId="7" borderId="26" xfId="1" applyFont="1" applyFill="1" applyBorder="1"/>
    <xf numFmtId="170" fontId="156" fillId="7" borderId="26" xfId="5" applyNumberFormat="1" applyFont="1" applyFill="1" applyBorder="1"/>
    <xf numFmtId="4" fontId="3" fillId="16" borderId="0" xfId="0" applyNumberFormat="1" applyFont="1" applyFill="1"/>
    <xf numFmtId="0" fontId="3" fillId="15" borderId="0" xfId="0" applyFont="1" applyFill="1"/>
    <xf numFmtId="4" fontId="33" fillId="56" borderId="31" xfId="0" applyNumberFormat="1" applyFont="1" applyFill="1" applyBorder="1" applyAlignment="1">
      <alignment horizontal="center" vertical="center" wrapText="1"/>
    </xf>
    <xf numFmtId="10" fontId="33" fillId="56" borderId="31" xfId="0" applyNumberFormat="1" applyFont="1" applyFill="1" applyBorder="1" applyAlignment="1">
      <alignment horizontal="center" vertical="center" wrapText="1"/>
    </xf>
    <xf numFmtId="4" fontId="157" fillId="16" borderId="122" xfId="0" applyNumberFormat="1" applyFont="1" applyFill="1" applyBorder="1" applyAlignment="1">
      <alignment horizontal="right" vertical="center"/>
    </xf>
    <xf numFmtId="0" fontId="0" fillId="0" borderId="0" xfId="0"/>
    <xf numFmtId="0" fontId="2" fillId="0" borderId="0" xfId="0" applyFont="1"/>
    <xf numFmtId="0" fontId="33" fillId="11" borderId="0" xfId="0" applyFont="1" applyFill="1" applyBorder="1" applyAlignment="1">
      <alignment vertical="center" wrapText="1"/>
    </xf>
    <xf numFmtId="3" fontId="0" fillId="0" borderId="0" xfId="0" applyNumberFormat="1"/>
    <xf numFmtId="4" fontId="33" fillId="11" borderId="31" xfId="0" applyNumberFormat="1" applyFont="1" applyFill="1" applyBorder="1" applyAlignment="1">
      <alignment horizontal="center" vertical="center" wrapText="1"/>
    </xf>
    <xf numFmtId="0" fontId="30" fillId="0" borderId="31" xfId="0" applyFont="1" applyBorder="1" applyAlignment="1">
      <alignment vertical="center" wrapText="1"/>
    </xf>
    <xf numFmtId="0" fontId="4" fillId="0" borderId="1" xfId="0" applyFont="1" applyBorder="1"/>
    <xf numFmtId="169" fontId="4" fillId="0" borderId="1" xfId="0" applyNumberFormat="1" applyFont="1" applyBorder="1"/>
    <xf numFmtId="3" fontId="4" fillId="0" borderId="1" xfId="0" applyNumberFormat="1" applyFont="1" applyBorder="1"/>
    <xf numFmtId="0" fontId="17" fillId="0" borderId="1" xfId="0" applyFont="1" applyBorder="1"/>
    <xf numFmtId="3" fontId="17" fillId="0" borderId="1" xfId="0" applyNumberFormat="1" applyFont="1" applyBorder="1"/>
    <xf numFmtId="1" fontId="4" fillId="0" borderId="1" xfId="0" applyNumberFormat="1" applyFont="1" applyBorder="1"/>
    <xf numFmtId="0" fontId="3" fillId="15" borderId="0" xfId="0" applyFont="1" applyFill="1" applyAlignment="1">
      <alignment horizontal="center"/>
    </xf>
    <xf numFmtId="0" fontId="3" fillId="0" borderId="0" xfId="0" applyFont="1" applyAlignment="1">
      <alignment horizontal="right"/>
    </xf>
    <xf numFmtId="0" fontId="158" fillId="0" borderId="0" xfId="0" applyFont="1" applyAlignment="1">
      <alignment horizontal="right"/>
    </xf>
    <xf numFmtId="3" fontId="158" fillId="0" borderId="0" xfId="0" applyNumberFormat="1" applyFont="1"/>
    <xf numFmtId="3" fontId="29" fillId="0" borderId="0" xfId="0" applyNumberFormat="1" applyFont="1"/>
    <xf numFmtId="3" fontId="138" fillId="0" borderId="0" xfId="0" applyNumberFormat="1" applyFont="1"/>
    <xf numFmtId="0" fontId="67" fillId="11" borderId="1" xfId="0" applyFont="1" applyFill="1" applyBorder="1" applyAlignment="1">
      <alignment horizontal="left" vertical="center"/>
    </xf>
    <xf numFmtId="0" fontId="67" fillId="11" borderId="1" xfId="0" applyFont="1" applyFill="1" applyBorder="1" applyAlignment="1">
      <alignment horizontal="center" vertical="center" wrapText="1"/>
    </xf>
    <xf numFmtId="0" fontId="67" fillId="11" borderId="1" xfId="0" applyFont="1" applyFill="1" applyBorder="1" applyAlignment="1">
      <alignment wrapText="1"/>
    </xf>
    <xf numFmtId="187" fontId="29" fillId="0" borderId="1" xfId="0" applyNumberFormat="1" applyFont="1" applyBorder="1"/>
    <xf numFmtId="0" fontId="29" fillId="0" borderId="0" xfId="0" applyFont="1" applyBorder="1"/>
    <xf numFmtId="0" fontId="67" fillId="11" borderId="1" xfId="0" applyFont="1" applyFill="1" applyBorder="1" applyAlignment="1">
      <alignment horizontal="left" vertical="center" wrapText="1"/>
    </xf>
    <xf numFmtId="0" fontId="67" fillId="16" borderId="1" xfId="0" applyFont="1" applyFill="1" applyBorder="1" applyAlignment="1">
      <alignment wrapText="1"/>
    </xf>
    <xf numFmtId="169" fontId="29" fillId="0" borderId="1" xfId="0" applyNumberFormat="1" applyFont="1" applyBorder="1" applyAlignment="1">
      <alignment horizontal="right"/>
    </xf>
    <xf numFmtId="169" fontId="29" fillId="0" borderId="0" xfId="0" applyNumberFormat="1" applyFont="1" applyBorder="1" applyAlignment="1">
      <alignment horizontal="right"/>
    </xf>
    <xf numFmtId="0" fontId="29" fillId="0" borderId="0" xfId="0" applyFont="1" applyBorder="1" applyAlignment="1">
      <alignment horizontal="right"/>
    </xf>
    <xf numFmtId="0" fontId="67" fillId="11" borderId="1" xfId="0" applyFont="1" applyFill="1" applyBorder="1" applyAlignment="1">
      <alignment horizontal="center" vertical="center"/>
    </xf>
    <xf numFmtId="0" fontId="38" fillId="0" borderId="1" xfId="0" applyFont="1" applyBorder="1"/>
    <xf numFmtId="3" fontId="38" fillId="0" borderId="1" xfId="0" applyNumberFormat="1" applyFont="1" applyBorder="1"/>
    <xf numFmtId="169" fontId="38" fillId="0" borderId="1" xfId="0" applyNumberFormat="1" applyFont="1" applyBorder="1"/>
    <xf numFmtId="0" fontId="57" fillId="0" borderId="1" xfId="0" applyFont="1" applyBorder="1"/>
    <xf numFmtId="3" fontId="57" fillId="0" borderId="1" xfId="0" applyNumberFormat="1" applyFont="1" applyBorder="1"/>
    <xf numFmtId="1" fontId="38" fillId="0" borderId="1" xfId="0" applyNumberFormat="1" applyFont="1" applyBorder="1"/>
    <xf numFmtId="0" fontId="3" fillId="14" borderId="0" xfId="0" applyFont="1" applyFill="1" applyAlignment="1">
      <alignment horizontal="right"/>
    </xf>
    <xf numFmtId="3" fontId="3" fillId="14" borderId="0" xfId="0" applyNumberFormat="1" applyFont="1" applyFill="1"/>
    <xf numFmtId="10" fontId="3" fillId="0" borderId="0" xfId="1" applyNumberFormat="1" applyFont="1"/>
    <xf numFmtId="0" fontId="0" fillId="0" borderId="1" xfId="0" applyFont="1" applyBorder="1" applyAlignment="1">
      <alignment wrapText="1"/>
    </xf>
    <xf numFmtId="0" fontId="0" fillId="0" borderId="1" xfId="0" applyBorder="1" applyAlignment="1">
      <alignment wrapText="1"/>
    </xf>
    <xf numFmtId="166" fontId="3" fillId="10" borderId="1" xfId="0" applyNumberFormat="1" applyFont="1" applyFill="1" applyBorder="1"/>
    <xf numFmtId="0" fontId="159" fillId="7" borderId="0" xfId="0" applyFont="1" applyFill="1"/>
    <xf numFmtId="3" fontId="159" fillId="7" borderId="0" xfId="0" applyNumberFormat="1" applyFont="1" applyFill="1"/>
    <xf numFmtId="0" fontId="67" fillId="7" borderId="0" xfId="0" applyFont="1" applyFill="1" applyAlignment="1">
      <alignment wrapText="1"/>
    </xf>
    <xf numFmtId="0" fontId="0" fillId="7" borderId="1" xfId="0" applyFill="1" applyBorder="1" applyAlignment="1">
      <alignment wrapText="1"/>
    </xf>
    <xf numFmtId="0" fontId="60" fillId="7" borderId="0" xfId="0" applyFont="1" applyFill="1" applyAlignment="1">
      <alignment wrapText="1"/>
    </xf>
    <xf numFmtId="0" fontId="0" fillId="7" borderId="0" xfId="0" applyFill="1" applyAlignment="1">
      <alignment wrapText="1"/>
    </xf>
    <xf numFmtId="0" fontId="45" fillId="16" borderId="1" xfId="0" applyFont="1" applyFill="1" applyBorder="1" applyAlignment="1">
      <alignment vertical="center" wrapText="1"/>
    </xf>
    <xf numFmtId="0" fontId="45" fillId="7" borderId="1" xfId="0" applyFont="1" applyFill="1" applyBorder="1" applyAlignment="1">
      <alignment vertical="center" wrapText="1"/>
    </xf>
    <xf numFmtId="0" fontId="29" fillId="7" borderId="1" xfId="0" applyFont="1" applyFill="1" applyBorder="1" applyAlignment="1">
      <alignment wrapText="1"/>
    </xf>
    <xf numFmtId="0" fontId="29" fillId="7" borderId="1" xfId="0" applyFont="1" applyFill="1" applyBorder="1" applyAlignment="1">
      <alignment horizontal="left" wrapText="1"/>
    </xf>
    <xf numFmtId="0" fontId="147" fillId="7" borderId="1" xfId="0" applyFont="1" applyFill="1" applyBorder="1" applyAlignment="1">
      <alignment horizontal="right" wrapText="1"/>
    </xf>
    <xf numFmtId="0" fontId="148" fillId="7" borderId="1" xfId="0" applyFont="1" applyFill="1" applyBorder="1" applyAlignment="1">
      <alignment wrapText="1"/>
    </xf>
    <xf numFmtId="0" fontId="45" fillId="23" borderId="1" xfId="0" applyFont="1" applyFill="1" applyBorder="1" applyAlignment="1">
      <alignment vertical="center" wrapText="1"/>
    </xf>
    <xf numFmtId="0" fontId="149" fillId="7" borderId="1" xfId="0" applyFont="1" applyFill="1" applyBorder="1" applyAlignment="1">
      <alignment horizontal="left" wrapText="1"/>
    </xf>
    <xf numFmtId="0" fontId="45" fillId="14" borderId="1" xfId="0" applyFont="1" applyFill="1" applyBorder="1" applyAlignment="1">
      <alignment vertical="center" wrapText="1"/>
    </xf>
    <xf numFmtId="0" fontId="159" fillId="7" borderId="0" xfId="0" applyFont="1" applyFill="1" applyAlignment="1">
      <alignment wrapText="1"/>
    </xf>
    <xf numFmtId="0" fontId="61" fillId="7" borderId="0" xfId="0" applyFont="1" applyFill="1" applyBorder="1" applyAlignment="1">
      <alignment wrapText="1"/>
    </xf>
    <xf numFmtId="0" fontId="0" fillId="0" borderId="0" xfId="0" applyFill="1" applyAlignment="1">
      <alignment wrapText="1"/>
    </xf>
    <xf numFmtId="0" fontId="38" fillId="7" borderId="47" xfId="0" applyFont="1" applyFill="1" applyBorder="1" applyAlignment="1">
      <alignment wrapText="1"/>
    </xf>
    <xf numFmtId="0" fontId="38" fillId="7" borderId="0" xfId="0" applyFont="1" applyFill="1" applyBorder="1" applyAlignment="1">
      <alignment wrapText="1"/>
    </xf>
    <xf numFmtId="0" fontId="38" fillId="16" borderId="121" xfId="0" applyFont="1" applyFill="1" applyBorder="1" applyAlignment="1">
      <alignment wrapText="1"/>
    </xf>
    <xf numFmtId="0" fontId="67" fillId="10" borderId="1" xfId="0" applyFont="1" applyFill="1" applyBorder="1" applyAlignment="1">
      <alignment wrapText="1"/>
    </xf>
    <xf numFmtId="0" fontId="29" fillId="0" borderId="1" xfId="0" applyFont="1" applyBorder="1" applyAlignment="1">
      <alignment wrapText="1"/>
    </xf>
    <xf numFmtId="0" fontId="29" fillId="0" borderId="1" xfId="0" applyFont="1" applyBorder="1" applyAlignment="1">
      <alignment horizontal="left" wrapText="1"/>
    </xf>
    <xf numFmtId="0" fontId="57" fillId="16" borderId="44" xfId="356" applyFont="1" applyFill="1" applyBorder="1" applyAlignment="1">
      <alignment horizontal="center" vertical="center" wrapText="1"/>
    </xf>
    <xf numFmtId="0" fontId="126" fillId="7" borderId="73" xfId="384" applyFont="1" applyFill="1" applyBorder="1" applyAlignment="1">
      <alignment wrapText="1"/>
    </xf>
    <xf numFmtId="0" fontId="38" fillId="7" borderId="73" xfId="384" applyFont="1" applyFill="1" applyBorder="1" applyAlignment="1">
      <alignment wrapText="1"/>
    </xf>
    <xf numFmtId="0" fontId="155" fillId="7" borderId="26" xfId="356" applyFont="1" applyFill="1" applyBorder="1" applyAlignment="1">
      <alignment horizontal="left" wrapText="1"/>
    </xf>
    <xf numFmtId="0" fontId="156" fillId="7" borderId="26" xfId="356" applyFont="1" applyFill="1" applyBorder="1" applyAlignment="1">
      <alignment horizontal="left" wrapText="1"/>
    </xf>
    <xf numFmtId="0" fontId="68" fillId="7" borderId="0" xfId="356" applyFont="1" applyFill="1" applyAlignment="1">
      <alignment wrapText="1"/>
    </xf>
    <xf numFmtId="0" fontId="154" fillId="16" borderId="96" xfId="0" applyFont="1" applyFill="1" applyBorder="1" applyAlignment="1">
      <alignment horizontal="left" vertical="center" wrapText="1"/>
    </xf>
    <xf numFmtId="0" fontId="154" fillId="16" borderId="96" xfId="0" applyFont="1" applyFill="1" applyBorder="1" applyAlignment="1">
      <alignment horizontal="center"/>
    </xf>
    <xf numFmtId="1" fontId="154" fillId="16" borderId="96" xfId="0" applyNumberFormat="1" applyFont="1" applyFill="1" applyBorder="1"/>
    <xf numFmtId="0" fontId="29" fillId="0" borderId="96" xfId="0" applyFont="1" applyBorder="1"/>
    <xf numFmtId="3" fontId="29" fillId="0" borderId="96" xfId="0" applyNumberFormat="1" applyFont="1" applyBorder="1"/>
    <xf numFmtId="0" fontId="67" fillId="61" borderId="96" xfId="0" applyFont="1" applyFill="1" applyBorder="1"/>
    <xf numFmtId="169" fontId="67" fillId="61" borderId="96" xfId="0" applyNumberFormat="1" applyFont="1" applyFill="1" applyBorder="1"/>
    <xf numFmtId="0" fontId="138" fillId="0" borderId="110" xfId="0" applyFont="1" applyBorder="1" applyAlignment="1">
      <alignment vertical="center" wrapText="1"/>
    </xf>
    <xf numFmtId="0" fontId="138" fillId="0" borderId="1" xfId="0" applyFont="1" applyBorder="1" applyAlignment="1">
      <alignment horizontal="center"/>
    </xf>
    <xf numFmtId="169" fontId="138" fillId="0" borderId="1" xfId="0" applyNumberFormat="1" applyFont="1" applyBorder="1"/>
    <xf numFmtId="169" fontId="138" fillId="7" borderId="1" xfId="0" applyNumberFormat="1" applyFont="1" applyFill="1" applyBorder="1"/>
    <xf numFmtId="166" fontId="138" fillId="0" borderId="1" xfId="0" applyNumberFormat="1" applyFont="1" applyBorder="1"/>
    <xf numFmtId="0" fontId="138" fillId="0" borderId="96" xfId="0" applyFont="1" applyBorder="1" applyAlignment="1">
      <alignment vertical="center" wrapText="1"/>
    </xf>
    <xf numFmtId="4" fontId="138" fillId="0" borderId="96" xfId="0" applyNumberFormat="1" applyFont="1" applyBorder="1"/>
    <xf numFmtId="3" fontId="154" fillId="16" borderId="96" xfId="0" applyNumberFormat="1" applyFont="1" applyFill="1" applyBorder="1"/>
    <xf numFmtId="0" fontId="131" fillId="0" borderId="0" xfId="0" applyFont="1" applyAlignment="1">
      <alignment wrapText="1"/>
    </xf>
    <xf numFmtId="0" fontId="131" fillId="0" borderId="0" xfId="0" applyFont="1" applyAlignment="1">
      <alignment horizontal="center"/>
    </xf>
    <xf numFmtId="0" fontId="131" fillId="0" borderId="0" xfId="0" applyFont="1"/>
    <xf numFmtId="9" fontId="154" fillId="16" borderId="96" xfId="1" applyFont="1" applyFill="1" applyBorder="1"/>
    <xf numFmtId="0" fontId="138" fillId="0" borderId="1" xfId="0" applyFont="1" applyBorder="1" applyAlignment="1">
      <alignment wrapText="1"/>
    </xf>
    <xf numFmtId="170" fontId="138" fillId="0" borderId="1" xfId="1" applyNumberFormat="1" applyFont="1" applyBorder="1"/>
    <xf numFmtId="0" fontId="67" fillId="0" borderId="83" xfId="0" applyFont="1" applyBorder="1" applyAlignment="1">
      <alignment horizontal="center" vertical="center"/>
    </xf>
    <xf numFmtId="170" fontId="0" fillId="7" borderId="0" xfId="1" applyNumberFormat="1" applyFont="1" applyFill="1"/>
    <xf numFmtId="0" fontId="4" fillId="8" borderId="4" xfId="0" applyFont="1" applyFill="1" applyBorder="1" applyAlignment="1">
      <alignment horizontal="center"/>
    </xf>
    <xf numFmtId="0" fontId="4" fillId="8" borderId="4" xfId="0" applyFont="1" applyFill="1" applyBorder="1" applyAlignment="1">
      <alignment horizontal="left" vertical="center" wrapText="1"/>
    </xf>
    <xf numFmtId="0" fontId="4" fillId="8" borderId="4" xfId="0" applyFont="1" applyFill="1" applyBorder="1" applyAlignment="1">
      <alignment horizontal="center" vertical="center"/>
    </xf>
    <xf numFmtId="0" fontId="10" fillId="4" borderId="14" xfId="0" applyFont="1" applyFill="1" applyBorder="1" applyAlignment="1">
      <alignment horizontal="left" vertical="top" wrapText="1"/>
    </xf>
    <xf numFmtId="0" fontId="10" fillId="4" borderId="17" xfId="0" applyFont="1" applyFill="1" applyBorder="1" applyAlignment="1">
      <alignment horizontal="left" vertical="top" wrapText="1"/>
    </xf>
    <xf numFmtId="0" fontId="10" fillId="4" borderId="19" xfId="0" applyFont="1" applyFill="1" applyBorder="1" applyAlignment="1">
      <alignment horizontal="left" vertical="top" wrapText="1"/>
    </xf>
    <xf numFmtId="0" fontId="11" fillId="4" borderId="15" xfId="0" applyFont="1" applyFill="1" applyBorder="1" applyAlignment="1">
      <alignment horizontal="left" vertical="top" wrapText="1"/>
    </xf>
    <xf numFmtId="0" fontId="11" fillId="4" borderId="18" xfId="0" applyFont="1" applyFill="1" applyBorder="1" applyAlignment="1">
      <alignment horizontal="left" vertical="top" wrapText="1"/>
    </xf>
    <xf numFmtId="0" fontId="11" fillId="4" borderId="20" xfId="0" applyFont="1" applyFill="1" applyBorder="1" applyAlignment="1">
      <alignment horizontal="left" vertical="top" wrapText="1"/>
    </xf>
    <xf numFmtId="0" fontId="4" fillId="8" borderId="4" xfId="0" applyFont="1" applyFill="1" applyBorder="1" applyAlignment="1">
      <alignment horizontal="center" vertical="center" wrapText="1"/>
    </xf>
    <xf numFmtId="0" fontId="9" fillId="3" borderId="6" xfId="0" applyFont="1" applyFill="1" applyBorder="1" applyAlignment="1">
      <alignment horizontal="left" vertical="top" wrapText="1" indent="1"/>
    </xf>
    <xf numFmtId="0" fontId="9" fillId="3" borderId="7" xfId="0" applyFont="1" applyFill="1" applyBorder="1" applyAlignment="1">
      <alignment horizontal="left" vertical="top" wrapText="1" indent="1"/>
    </xf>
    <xf numFmtId="0" fontId="9" fillId="3" borderId="8" xfId="0" applyFont="1" applyFill="1" applyBorder="1" applyAlignment="1">
      <alignment horizontal="left" vertical="top" wrapText="1" indent="1"/>
    </xf>
    <xf numFmtId="0" fontId="10" fillId="4" borderId="9" xfId="0" applyFont="1" applyFill="1" applyBorder="1" applyAlignment="1">
      <alignment horizontal="center" vertical="top" wrapText="1"/>
    </xf>
    <xf numFmtId="0" fontId="10" fillId="4" borderId="10" xfId="0" applyFont="1" applyFill="1" applyBorder="1" applyAlignment="1">
      <alignment horizontal="center" vertical="top" wrapText="1"/>
    </xf>
    <xf numFmtId="0" fontId="10" fillId="4" borderId="11" xfId="0" applyFont="1" applyFill="1" applyBorder="1" applyAlignment="1">
      <alignment horizontal="center" vertical="top" wrapText="1"/>
    </xf>
    <xf numFmtId="0" fontId="0" fillId="0" borderId="0" xfId="0" applyBorder="1" applyAlignment="1">
      <alignment horizontal="center"/>
    </xf>
    <xf numFmtId="0" fontId="49" fillId="0" borderId="0" xfId="0" applyFont="1" applyBorder="1" applyAlignment="1">
      <alignment horizontal="center" wrapText="1"/>
    </xf>
    <xf numFmtId="4" fontId="55" fillId="0" borderId="23" xfId="0" applyNumberFormat="1" applyFont="1" applyBorder="1" applyAlignment="1">
      <alignment horizontal="center" wrapText="1"/>
    </xf>
    <xf numFmtId="4" fontId="55" fillId="0" borderId="107" xfId="0" applyNumberFormat="1" applyFont="1" applyBorder="1" applyAlignment="1">
      <alignment horizontal="center" wrapText="1"/>
    </xf>
    <xf numFmtId="4" fontId="137" fillId="0" borderId="105" xfId="0" applyNumberFormat="1" applyFont="1" applyBorder="1" applyAlignment="1">
      <alignment horizontal="center" wrapText="1"/>
    </xf>
    <xf numFmtId="4" fontId="137" fillId="0" borderId="106" xfId="0" applyNumberFormat="1" applyFont="1" applyBorder="1" applyAlignment="1">
      <alignment horizontal="center" wrapText="1"/>
    </xf>
    <xf numFmtId="4" fontId="137" fillId="0" borderId="38" xfId="0" applyNumberFormat="1" applyFont="1" applyBorder="1" applyAlignment="1">
      <alignment horizontal="center" wrapText="1"/>
    </xf>
    <xf numFmtId="4" fontId="137" fillId="0" borderId="22" xfId="0" applyNumberFormat="1" applyFont="1" applyBorder="1" applyAlignment="1">
      <alignment horizontal="center" wrapText="1"/>
    </xf>
    <xf numFmtId="4" fontId="0" fillId="23" borderId="0" xfId="0" applyNumberFormat="1" applyFill="1" applyAlignment="1">
      <alignment horizontal="center"/>
    </xf>
    <xf numFmtId="4" fontId="0" fillId="14" borderId="0" xfId="0" applyNumberFormat="1" applyFill="1" applyAlignment="1">
      <alignment horizontal="center" wrapText="1"/>
    </xf>
    <xf numFmtId="4" fontId="55" fillId="6" borderId="38" xfId="0" applyNumberFormat="1" applyFont="1" applyFill="1" applyBorder="1" applyAlignment="1">
      <alignment horizontal="center"/>
    </xf>
    <xf numFmtId="4" fontId="55" fillId="6" borderId="103" xfId="0" applyNumberFormat="1" applyFont="1" applyFill="1" applyBorder="1" applyAlignment="1">
      <alignment horizontal="center"/>
    </xf>
    <xf numFmtId="4" fontId="55" fillId="6" borderId="22" xfId="0" applyNumberFormat="1" applyFont="1" applyFill="1" applyBorder="1" applyAlignment="1">
      <alignment horizontal="center"/>
    </xf>
    <xf numFmtId="4" fontId="55" fillId="0" borderId="0" xfId="0" applyNumberFormat="1" applyFont="1" applyAlignment="1">
      <alignment horizontal="center" wrapText="1"/>
    </xf>
    <xf numFmtId="4" fontId="137" fillId="0" borderId="0" xfId="0" applyNumberFormat="1" applyFont="1" applyAlignment="1">
      <alignment horizontal="center" wrapText="1"/>
    </xf>
    <xf numFmtId="4" fontId="55" fillId="56" borderId="104" xfId="0" applyNumberFormat="1" applyFont="1" applyFill="1" applyBorder="1" applyAlignment="1">
      <alignment horizontal="center" wrapText="1"/>
    </xf>
    <xf numFmtId="0" fontId="0" fillId="0" borderId="1" xfId="0" applyFont="1" applyBorder="1" applyAlignment="1">
      <alignment horizontal="center" vertical="center" wrapText="1"/>
    </xf>
    <xf numFmtId="0" fontId="13" fillId="0" borderId="1" xfId="0" applyFont="1" applyBorder="1" applyAlignment="1">
      <alignment horizontal="center" vertical="center" wrapText="1"/>
    </xf>
    <xf numFmtId="3" fontId="0" fillId="0" borderId="28" xfId="0" applyNumberFormat="1" applyFont="1" applyBorder="1" applyAlignment="1">
      <alignment horizontal="center" vertical="center" wrapText="1"/>
    </xf>
    <xf numFmtId="3" fontId="0" fillId="0" borderId="0" xfId="0" applyNumberFormat="1" applyFont="1" applyBorder="1" applyAlignment="1">
      <alignment horizontal="center" vertical="center" wrapText="1"/>
    </xf>
    <xf numFmtId="3" fontId="0" fillId="0" borderId="3" xfId="0" applyNumberFormat="1" applyFont="1" applyBorder="1" applyAlignment="1">
      <alignment horizontal="center" vertical="center" wrapText="1"/>
    </xf>
    <xf numFmtId="0" fontId="0" fillId="0" borderId="28" xfId="0" applyBorder="1" applyAlignment="1">
      <alignment horizontal="center"/>
    </xf>
    <xf numFmtId="0" fontId="0" fillId="0" borderId="3" xfId="0" applyBorder="1" applyAlignment="1">
      <alignment horizontal="center"/>
    </xf>
    <xf numFmtId="0" fontId="1" fillId="0" borderId="28" xfId="0" applyFont="1" applyBorder="1" applyAlignment="1">
      <alignment horizontal="center" vertical="center" wrapText="1"/>
    </xf>
    <xf numFmtId="0" fontId="1" fillId="0" borderId="3" xfId="0" applyFont="1" applyBorder="1" applyAlignment="1">
      <alignment horizontal="center" vertical="center" wrapText="1"/>
    </xf>
    <xf numFmtId="0" fontId="0" fillId="0" borderId="1" xfId="0" applyFont="1" applyBorder="1" applyAlignment="1">
      <alignment vertical="center" wrapText="1"/>
    </xf>
    <xf numFmtId="0" fontId="1" fillId="0" borderId="1" xfId="0" applyFont="1" applyBorder="1" applyAlignment="1">
      <alignment vertical="center" wrapText="1"/>
    </xf>
    <xf numFmtId="0" fontId="1" fillId="0" borderId="28" xfId="0" applyFont="1" applyBorder="1" applyAlignment="1">
      <alignment vertical="center" wrapText="1"/>
    </xf>
    <xf numFmtId="0" fontId="1" fillId="0" borderId="3" xfId="0" applyFont="1" applyBorder="1" applyAlignment="1">
      <alignment vertical="center" wrapText="1"/>
    </xf>
    <xf numFmtId="0" fontId="1" fillId="0" borderId="0" xfId="0" applyFont="1" applyBorder="1" applyAlignment="1">
      <alignment vertical="center" wrapText="1"/>
    </xf>
    <xf numFmtId="1" fontId="12" fillId="11" borderId="30" xfId="0" applyNumberFormat="1" applyFont="1" applyFill="1" applyBorder="1" applyAlignment="1">
      <alignment horizontal="center" vertical="center"/>
    </xf>
    <xf numFmtId="0" fontId="3" fillId="0" borderId="3" xfId="0" applyFont="1" applyBorder="1" applyAlignment="1">
      <alignment horizontal="center"/>
    </xf>
    <xf numFmtId="0" fontId="17" fillId="10" borderId="29" xfId="3" applyFont="1" applyFill="1" applyBorder="1" applyAlignment="1">
      <alignment horizontal="left" vertical="center"/>
    </xf>
    <xf numFmtId="1" fontId="17" fillId="10" borderId="29" xfId="3" applyNumberFormat="1" applyFont="1" applyFill="1" applyBorder="1" applyAlignment="1">
      <alignment horizontal="center"/>
    </xf>
    <xf numFmtId="0" fontId="4" fillId="10" borderId="29" xfId="3" applyFont="1" applyFill="1" applyBorder="1" applyAlignment="1">
      <alignment horizontal="left" vertical="center" wrapText="1"/>
    </xf>
    <xf numFmtId="1" fontId="4" fillId="10" borderId="29" xfId="3" applyNumberFormat="1" applyFont="1" applyFill="1" applyBorder="1" applyAlignment="1">
      <alignment horizontal="center"/>
    </xf>
    <xf numFmtId="0" fontId="17" fillId="0" borderId="0" xfId="0" applyFont="1" applyFill="1" applyBorder="1" applyAlignment="1">
      <alignment horizontal="left" vertical="center" wrapText="1"/>
    </xf>
    <xf numFmtId="0" fontId="0" fillId="0" borderId="1" xfId="0" applyBorder="1" applyAlignment="1">
      <alignment horizontal="center"/>
    </xf>
    <xf numFmtId="0" fontId="20" fillId="11" borderId="1" xfId="0" applyFont="1" applyFill="1" applyBorder="1" applyAlignment="1">
      <alignment horizontal="center" vertical="center" wrapText="1"/>
    </xf>
    <xf numFmtId="0" fontId="0" fillId="7" borderId="0" xfId="0" applyFill="1" applyAlignment="1">
      <alignment horizontal="center"/>
    </xf>
    <xf numFmtId="4" fontId="67" fillId="10" borderId="28" xfId="0" applyNumberFormat="1" applyFont="1" applyFill="1" applyBorder="1" applyAlignment="1">
      <alignment horizontal="center" vertical="center"/>
    </xf>
    <xf numFmtId="4" fontId="67" fillId="10" borderId="0" xfId="0" applyNumberFormat="1" applyFont="1" applyFill="1" applyBorder="1" applyAlignment="1">
      <alignment horizontal="center" vertical="center"/>
    </xf>
    <xf numFmtId="4" fontId="67" fillId="10" borderId="3" xfId="0" applyNumberFormat="1" applyFont="1" applyFill="1" applyBorder="1" applyAlignment="1">
      <alignment horizontal="center" vertical="center"/>
    </xf>
    <xf numFmtId="0" fontId="45" fillId="14" borderId="124" xfId="0" applyFont="1" applyFill="1" applyBorder="1" applyAlignment="1">
      <alignment horizontal="center" vertical="center"/>
    </xf>
    <xf numFmtId="0" fontId="45" fillId="14" borderId="125" xfId="0" applyFont="1" applyFill="1" applyBorder="1" applyAlignment="1">
      <alignment horizontal="center" vertical="center"/>
    </xf>
    <xf numFmtId="0" fontId="45" fillId="14" borderId="126" xfId="0" applyFont="1" applyFill="1" applyBorder="1" applyAlignment="1">
      <alignment horizontal="center" vertical="center"/>
    </xf>
    <xf numFmtId="0" fontId="45" fillId="14" borderId="127" xfId="0" applyFont="1" applyFill="1" applyBorder="1" applyAlignment="1">
      <alignment horizontal="center" vertical="center"/>
    </xf>
    <xf numFmtId="0" fontId="45" fillId="14" borderId="128" xfId="0" applyFont="1" applyFill="1" applyBorder="1" applyAlignment="1">
      <alignment horizontal="center" vertical="center"/>
    </xf>
    <xf numFmtId="0" fontId="45" fillId="14" borderId="129" xfId="0" applyFont="1" applyFill="1" applyBorder="1" applyAlignment="1">
      <alignment horizontal="center" vertical="center"/>
    </xf>
    <xf numFmtId="0" fontId="16" fillId="5" borderId="0" xfId="0" applyFont="1" applyFill="1" applyAlignment="1">
      <alignment horizontal="left" vertical="top" wrapText="1"/>
    </xf>
    <xf numFmtId="0" fontId="0" fillId="5" borderId="0" xfId="0" applyFont="1" applyFill="1" applyAlignment="1">
      <alignment horizontal="left" vertical="top" wrapText="1"/>
    </xf>
    <xf numFmtId="0" fontId="12" fillId="11" borderId="34" xfId="0" applyFont="1" applyFill="1" applyBorder="1" applyAlignment="1">
      <alignment horizontal="left" vertical="top" wrapText="1" indent="1"/>
    </xf>
    <xf numFmtId="0" fontId="12" fillId="11" borderId="35" xfId="0" applyFont="1" applyFill="1" applyBorder="1" applyAlignment="1">
      <alignment horizontal="left" vertical="top" wrapText="1" indent="1"/>
    </xf>
    <xf numFmtId="0" fontId="12" fillId="11" borderId="36" xfId="0" applyFont="1" applyFill="1" applyBorder="1" applyAlignment="1">
      <alignment horizontal="left" vertical="top" wrapText="1" indent="1"/>
    </xf>
    <xf numFmtId="0" fontId="45" fillId="5" borderId="0" xfId="0" applyFont="1" applyFill="1" applyAlignment="1">
      <alignment horizontal="left" vertical="top" wrapText="1"/>
    </xf>
    <xf numFmtId="0" fontId="12" fillId="11" borderId="37" xfId="0" applyFont="1" applyFill="1" applyBorder="1" applyAlignment="1">
      <alignment horizontal="center" vertical="top" wrapText="1"/>
    </xf>
    <xf numFmtId="0" fontId="12" fillId="11" borderId="0" xfId="0" applyFont="1" applyFill="1" applyBorder="1" applyAlignment="1">
      <alignment horizontal="center" vertical="top" wrapText="1"/>
    </xf>
    <xf numFmtId="0" fontId="12" fillId="4" borderId="0" xfId="0" applyFont="1" applyFill="1" applyAlignment="1">
      <alignment horizontal="left" vertical="top" wrapText="1"/>
    </xf>
    <xf numFmtId="0" fontId="0" fillId="0" borderId="1" xfId="0" applyFill="1" applyBorder="1" applyAlignment="1">
      <alignment horizontal="left" vertical="center"/>
    </xf>
    <xf numFmtId="0" fontId="0" fillId="0" borderId="28" xfId="0" applyBorder="1" applyAlignment="1">
      <alignment horizontal="left"/>
    </xf>
    <xf numFmtId="0" fontId="12" fillId="4" borderId="37" xfId="0" applyFont="1" applyFill="1" applyBorder="1" applyAlignment="1">
      <alignment horizontal="center" vertical="top" wrapText="1"/>
    </xf>
    <xf numFmtId="0" fontId="12" fillId="4" borderId="0" xfId="0" applyFont="1" applyFill="1" applyBorder="1" applyAlignment="1">
      <alignment horizontal="center" vertical="top" wrapText="1"/>
    </xf>
    <xf numFmtId="0" fontId="3" fillId="0" borderId="1" xfId="0" applyFont="1" applyFill="1" applyBorder="1" applyAlignment="1">
      <alignment horizontal="left" vertical="center"/>
    </xf>
    <xf numFmtId="0" fontId="12" fillId="3" borderId="34" xfId="0" applyFont="1" applyFill="1" applyBorder="1" applyAlignment="1">
      <alignment horizontal="left" vertical="top" wrapText="1" indent="1"/>
    </xf>
    <xf numFmtId="0" fontId="12" fillId="3" borderId="36" xfId="0" applyFont="1" applyFill="1" applyBorder="1" applyAlignment="1">
      <alignment horizontal="left" vertical="top" wrapText="1" indent="1"/>
    </xf>
    <xf numFmtId="0" fontId="67" fillId="11" borderId="1" xfId="0" applyFont="1" applyFill="1" applyBorder="1" applyAlignment="1">
      <alignment horizontal="center" wrapText="1"/>
    </xf>
    <xf numFmtId="0" fontId="67" fillId="16" borderId="1" xfId="0" applyFont="1" applyFill="1" applyBorder="1" applyAlignment="1">
      <alignment horizontal="center" wrapText="1"/>
    </xf>
    <xf numFmtId="0" fontId="0" fillId="22" borderId="0" xfId="0" applyFill="1" applyAlignment="1">
      <alignment horizontal="center"/>
    </xf>
    <xf numFmtId="0" fontId="0" fillId="22" borderId="3" xfId="0" applyFill="1" applyBorder="1" applyAlignment="1">
      <alignment horizontal="center"/>
    </xf>
    <xf numFmtId="0" fontId="28" fillId="10" borderId="0" xfId="0" applyFont="1" applyFill="1" applyAlignment="1">
      <alignment horizontal="center" wrapText="1"/>
    </xf>
    <xf numFmtId="0" fontId="5" fillId="3" borderId="34" xfId="0" applyFont="1" applyFill="1" applyBorder="1" applyAlignment="1">
      <alignment horizontal="left" vertical="top" wrapText="1" indent="1"/>
    </xf>
    <xf numFmtId="0" fontId="5" fillId="3" borderId="35" xfId="0" applyFont="1" applyFill="1" applyBorder="1" applyAlignment="1">
      <alignment horizontal="left" vertical="top" wrapText="1" indent="1"/>
    </xf>
    <xf numFmtId="0" fontId="5" fillId="3" borderId="36" xfId="0" applyFont="1" applyFill="1" applyBorder="1" applyAlignment="1">
      <alignment horizontal="left" vertical="top" wrapText="1" indent="1"/>
    </xf>
    <xf numFmtId="0" fontId="6" fillId="4" borderId="37" xfId="0" applyFont="1" applyFill="1" applyBorder="1" applyAlignment="1">
      <alignment horizontal="center" vertical="top" wrapText="1"/>
    </xf>
    <xf numFmtId="0" fontId="6" fillId="4" borderId="0" xfId="0" applyFont="1" applyFill="1" applyAlignment="1">
      <alignment horizontal="center" vertical="top" wrapText="1"/>
    </xf>
    <xf numFmtId="0" fontId="0" fillId="0" borderId="0" xfId="0" applyAlignment="1">
      <alignment horizontal="center"/>
    </xf>
    <xf numFmtId="0" fontId="3" fillId="11" borderId="1" xfId="1236" applyFont="1" applyFill="1" applyBorder="1" applyAlignment="1">
      <alignment horizontal="center" vertical="center" wrapText="1"/>
    </xf>
    <xf numFmtId="0" fontId="3" fillId="11" borderId="0" xfId="1236" applyFont="1" applyFill="1" applyBorder="1" applyAlignment="1">
      <alignment horizontal="center" vertical="center" wrapText="1"/>
    </xf>
    <xf numFmtId="0" fontId="3" fillId="11" borderId="87" xfId="1236" applyFont="1" applyFill="1" applyBorder="1" applyAlignment="1">
      <alignment horizontal="center" vertical="center" wrapText="1"/>
    </xf>
    <xf numFmtId="0" fontId="3" fillId="11" borderId="88" xfId="1236" applyFont="1" applyFill="1" applyBorder="1" applyAlignment="1">
      <alignment horizontal="center" vertical="center" wrapText="1"/>
    </xf>
    <xf numFmtId="0" fontId="3" fillId="11" borderId="89" xfId="1236" applyFont="1" applyFill="1" applyBorder="1" applyAlignment="1">
      <alignment horizontal="center" vertical="center" wrapText="1"/>
    </xf>
    <xf numFmtId="0" fontId="3" fillId="11" borderId="90" xfId="1236" applyFont="1" applyFill="1" applyBorder="1" applyAlignment="1">
      <alignment horizontal="center" vertical="center" wrapText="1"/>
    </xf>
    <xf numFmtId="10" fontId="3" fillId="11" borderId="0" xfId="1236" applyNumberFormat="1" applyFont="1" applyFill="1" applyBorder="1" applyAlignment="1">
      <alignment horizontal="center" vertical="center"/>
    </xf>
    <xf numFmtId="0" fontId="3" fillId="11" borderId="1" xfId="1236" applyFont="1" applyFill="1" applyBorder="1" applyAlignment="1">
      <alignment horizontal="center" vertical="center"/>
    </xf>
    <xf numFmtId="0" fontId="70" fillId="10" borderId="92" xfId="1236" applyFont="1" applyFill="1" applyBorder="1" applyAlignment="1">
      <alignment horizontal="center" vertical="center" wrapText="1"/>
    </xf>
    <xf numFmtId="0" fontId="70" fillId="10" borderId="91" xfId="1236" applyFont="1" applyFill="1" applyBorder="1" applyAlignment="1">
      <alignment horizontal="center" vertical="center" wrapText="1"/>
    </xf>
    <xf numFmtId="0" fontId="70" fillId="10" borderId="93" xfId="1236" applyFont="1" applyFill="1" applyBorder="1" applyAlignment="1">
      <alignment horizontal="center" vertical="center" wrapText="1"/>
    </xf>
    <xf numFmtId="0" fontId="93" fillId="0" borderId="74" xfId="1236" applyFont="1" applyBorder="1" applyAlignment="1">
      <alignment horizontal="left" vertical="center"/>
    </xf>
    <xf numFmtId="0" fontId="93" fillId="0" borderId="75" xfId="1236" applyFont="1" applyBorder="1" applyAlignment="1">
      <alignment horizontal="left" vertical="center"/>
    </xf>
    <xf numFmtId="0" fontId="93" fillId="0" borderId="45" xfId="1236" applyFont="1" applyBorder="1" applyAlignment="1">
      <alignment horizontal="left" vertical="center"/>
    </xf>
  </cellXfs>
  <cellStyles count="1251">
    <cellStyle name="20 % – Poudarek1 2" xfId="28" xr:uid="{00000000-0005-0000-0000-000000000000}"/>
    <cellStyle name="20 % – Poudarek1 2 2" xfId="90" xr:uid="{00000000-0005-0000-0000-000001000000}"/>
    <cellStyle name="20 % – Poudarek2 2" xfId="29" xr:uid="{00000000-0005-0000-0000-000002000000}"/>
    <cellStyle name="20 % – Poudarek2 2 2" xfId="89" xr:uid="{00000000-0005-0000-0000-000003000000}"/>
    <cellStyle name="20 % – Poudarek3 2" xfId="30" xr:uid="{00000000-0005-0000-0000-000004000000}"/>
    <cellStyle name="20 % – Poudarek3 2 2" xfId="88" xr:uid="{00000000-0005-0000-0000-000005000000}"/>
    <cellStyle name="20 % – Poudarek4 2" xfId="31" xr:uid="{00000000-0005-0000-0000-000006000000}"/>
    <cellStyle name="20 % – Poudarek4 2 2" xfId="87" xr:uid="{00000000-0005-0000-0000-000007000000}"/>
    <cellStyle name="20 % – Poudarek5 2" xfId="32" xr:uid="{00000000-0005-0000-0000-000008000000}"/>
    <cellStyle name="20 % – Poudarek6 2" xfId="33" xr:uid="{00000000-0005-0000-0000-000009000000}"/>
    <cellStyle name="20 % – Poudarek6 2 2" xfId="86" xr:uid="{00000000-0005-0000-0000-00000A000000}"/>
    <cellStyle name="20% - Accent1" xfId="85" xr:uid="{00000000-0005-0000-0000-00000B000000}"/>
    <cellStyle name="20% - Accent1 10" xfId="84" xr:uid="{00000000-0005-0000-0000-00000C000000}"/>
    <cellStyle name="20% - Accent1 11" xfId="91" xr:uid="{00000000-0005-0000-0000-00000D000000}"/>
    <cellStyle name="20% - Accent1 2" xfId="92" xr:uid="{00000000-0005-0000-0000-00000E000000}"/>
    <cellStyle name="20% - Accent1 3" xfId="93" xr:uid="{00000000-0005-0000-0000-00000F000000}"/>
    <cellStyle name="20% - Accent1 4" xfId="94" xr:uid="{00000000-0005-0000-0000-000010000000}"/>
    <cellStyle name="20% - Accent1 5" xfId="95" xr:uid="{00000000-0005-0000-0000-000011000000}"/>
    <cellStyle name="20% - Accent1 6" xfId="96" xr:uid="{00000000-0005-0000-0000-000012000000}"/>
    <cellStyle name="20% - Accent1 7" xfId="97" xr:uid="{00000000-0005-0000-0000-000013000000}"/>
    <cellStyle name="20% - Accent1 8" xfId="98" xr:uid="{00000000-0005-0000-0000-000014000000}"/>
    <cellStyle name="20% - Accent1 9" xfId="99" xr:uid="{00000000-0005-0000-0000-000015000000}"/>
    <cellStyle name="20% - Accent2" xfId="100" xr:uid="{00000000-0005-0000-0000-000016000000}"/>
    <cellStyle name="20% - Accent2 10" xfId="101" xr:uid="{00000000-0005-0000-0000-000017000000}"/>
    <cellStyle name="20% - Accent2 11" xfId="102" xr:uid="{00000000-0005-0000-0000-000018000000}"/>
    <cellStyle name="20% - Accent2 2" xfId="103" xr:uid="{00000000-0005-0000-0000-000019000000}"/>
    <cellStyle name="20% - Accent2 3" xfId="104" xr:uid="{00000000-0005-0000-0000-00001A000000}"/>
    <cellStyle name="20% - Accent2 4" xfId="105" xr:uid="{00000000-0005-0000-0000-00001B000000}"/>
    <cellStyle name="20% - Accent2 5" xfId="106" xr:uid="{00000000-0005-0000-0000-00001C000000}"/>
    <cellStyle name="20% - Accent2 6" xfId="107" xr:uid="{00000000-0005-0000-0000-00001D000000}"/>
    <cellStyle name="20% - Accent2 7" xfId="108" xr:uid="{00000000-0005-0000-0000-00001E000000}"/>
    <cellStyle name="20% - Accent2 8" xfId="109" xr:uid="{00000000-0005-0000-0000-00001F000000}"/>
    <cellStyle name="20% - Accent2 9" xfId="110" xr:uid="{00000000-0005-0000-0000-000020000000}"/>
    <cellStyle name="20% - Accent3" xfId="111" xr:uid="{00000000-0005-0000-0000-000021000000}"/>
    <cellStyle name="20% - Accent3 10" xfId="112" xr:uid="{00000000-0005-0000-0000-000022000000}"/>
    <cellStyle name="20% - Accent3 11" xfId="113" xr:uid="{00000000-0005-0000-0000-000023000000}"/>
    <cellStyle name="20% - Accent3 2" xfId="114" xr:uid="{00000000-0005-0000-0000-000024000000}"/>
    <cellStyle name="20% - Accent3 3" xfId="115" xr:uid="{00000000-0005-0000-0000-000025000000}"/>
    <cellStyle name="20% - Accent3 4" xfId="116" xr:uid="{00000000-0005-0000-0000-000026000000}"/>
    <cellStyle name="20% - Accent3 5" xfId="117" xr:uid="{00000000-0005-0000-0000-000027000000}"/>
    <cellStyle name="20% - Accent3 6" xfId="118" xr:uid="{00000000-0005-0000-0000-000028000000}"/>
    <cellStyle name="20% - Accent3 7" xfId="119" xr:uid="{00000000-0005-0000-0000-000029000000}"/>
    <cellStyle name="20% - Accent3 8" xfId="120" xr:uid="{00000000-0005-0000-0000-00002A000000}"/>
    <cellStyle name="20% - Accent3 9" xfId="121" xr:uid="{00000000-0005-0000-0000-00002B000000}"/>
    <cellStyle name="20% - Accent4" xfId="122" xr:uid="{00000000-0005-0000-0000-00002C000000}"/>
    <cellStyle name="20% - Accent4 10" xfId="123" xr:uid="{00000000-0005-0000-0000-00002D000000}"/>
    <cellStyle name="20% - Accent4 11" xfId="124" xr:uid="{00000000-0005-0000-0000-00002E000000}"/>
    <cellStyle name="20% - Accent4 2" xfId="125" xr:uid="{00000000-0005-0000-0000-00002F000000}"/>
    <cellStyle name="20% - Accent4 3" xfId="126" xr:uid="{00000000-0005-0000-0000-000030000000}"/>
    <cellStyle name="20% - Accent4 4" xfId="127" xr:uid="{00000000-0005-0000-0000-000031000000}"/>
    <cellStyle name="20% - Accent4 5" xfId="128" xr:uid="{00000000-0005-0000-0000-000032000000}"/>
    <cellStyle name="20% - Accent4 6" xfId="129" xr:uid="{00000000-0005-0000-0000-000033000000}"/>
    <cellStyle name="20% - Accent4 7" xfId="130" xr:uid="{00000000-0005-0000-0000-000034000000}"/>
    <cellStyle name="20% - Accent4 8" xfId="131" xr:uid="{00000000-0005-0000-0000-000035000000}"/>
    <cellStyle name="20% - Accent4 9" xfId="132" xr:uid="{00000000-0005-0000-0000-000036000000}"/>
    <cellStyle name="20% - Accent5" xfId="133" xr:uid="{00000000-0005-0000-0000-000037000000}"/>
    <cellStyle name="20% - Accent5 10" xfId="134" xr:uid="{00000000-0005-0000-0000-000038000000}"/>
    <cellStyle name="20% - Accent5 11" xfId="135" xr:uid="{00000000-0005-0000-0000-000039000000}"/>
    <cellStyle name="20% - Accent5 2" xfId="136" xr:uid="{00000000-0005-0000-0000-00003A000000}"/>
    <cellStyle name="20% - Accent5 3" xfId="137" xr:uid="{00000000-0005-0000-0000-00003B000000}"/>
    <cellStyle name="20% - Accent5 4" xfId="138" xr:uid="{00000000-0005-0000-0000-00003C000000}"/>
    <cellStyle name="20% - Accent5 5" xfId="139" xr:uid="{00000000-0005-0000-0000-00003D000000}"/>
    <cellStyle name="20% - Accent5 6" xfId="140" xr:uid="{00000000-0005-0000-0000-00003E000000}"/>
    <cellStyle name="20% - Accent5 7" xfId="141" xr:uid="{00000000-0005-0000-0000-00003F000000}"/>
    <cellStyle name="20% - Accent5 8" xfId="142" xr:uid="{00000000-0005-0000-0000-000040000000}"/>
    <cellStyle name="20% - Accent5 9" xfId="143" xr:uid="{00000000-0005-0000-0000-000041000000}"/>
    <cellStyle name="20% - Accent6" xfId="144" xr:uid="{00000000-0005-0000-0000-000042000000}"/>
    <cellStyle name="20% - Accent6 10" xfId="145" xr:uid="{00000000-0005-0000-0000-000043000000}"/>
    <cellStyle name="20% - Accent6 11" xfId="146" xr:uid="{00000000-0005-0000-0000-000044000000}"/>
    <cellStyle name="20% - Accent6 2" xfId="147" xr:uid="{00000000-0005-0000-0000-000045000000}"/>
    <cellStyle name="20% - Accent6 3" xfId="148" xr:uid="{00000000-0005-0000-0000-000046000000}"/>
    <cellStyle name="20% - Accent6 4" xfId="149" xr:uid="{00000000-0005-0000-0000-000047000000}"/>
    <cellStyle name="20% - Accent6 5" xfId="150" xr:uid="{00000000-0005-0000-0000-000048000000}"/>
    <cellStyle name="20% - Accent6 6" xfId="151" xr:uid="{00000000-0005-0000-0000-000049000000}"/>
    <cellStyle name="20% - Accent6 7" xfId="152" xr:uid="{00000000-0005-0000-0000-00004A000000}"/>
    <cellStyle name="20% - Accent6 8" xfId="153" xr:uid="{00000000-0005-0000-0000-00004B000000}"/>
    <cellStyle name="20% - Accent6 9" xfId="154" xr:uid="{00000000-0005-0000-0000-00004C000000}"/>
    <cellStyle name="40 % – Poudarek1 2" xfId="34" xr:uid="{00000000-0005-0000-0000-00004D000000}"/>
    <cellStyle name="40 % – Poudarek1 2 2" xfId="155" xr:uid="{00000000-0005-0000-0000-00004E000000}"/>
    <cellStyle name="40 % – Poudarek2 2" xfId="35" xr:uid="{00000000-0005-0000-0000-00004F000000}"/>
    <cellStyle name="40 % – Poudarek3 2" xfId="36" xr:uid="{00000000-0005-0000-0000-000050000000}"/>
    <cellStyle name="40 % – Poudarek3 2 2" xfId="156" xr:uid="{00000000-0005-0000-0000-000051000000}"/>
    <cellStyle name="40 % – Poudarek3 2 3" xfId="1241" xr:uid="{00000000-0005-0000-0000-000000000000}"/>
    <cellStyle name="40 % – Poudarek4 2" xfId="37" xr:uid="{00000000-0005-0000-0000-000052000000}"/>
    <cellStyle name="40 % – Poudarek4 2 2" xfId="157" xr:uid="{00000000-0005-0000-0000-000053000000}"/>
    <cellStyle name="40 % – Poudarek5 2" xfId="38" xr:uid="{00000000-0005-0000-0000-000054000000}"/>
    <cellStyle name="40 % – Poudarek5 2 2" xfId="158" xr:uid="{00000000-0005-0000-0000-000055000000}"/>
    <cellStyle name="40 % – Poudarek6 2" xfId="39" xr:uid="{00000000-0005-0000-0000-000056000000}"/>
    <cellStyle name="40 % – Poudarek6 2 2" xfId="159" xr:uid="{00000000-0005-0000-0000-000057000000}"/>
    <cellStyle name="40% - Accent1" xfId="160" xr:uid="{00000000-0005-0000-0000-000058000000}"/>
    <cellStyle name="40% - Accent1 10" xfId="161" xr:uid="{00000000-0005-0000-0000-000059000000}"/>
    <cellStyle name="40% - Accent1 11" xfId="162" xr:uid="{00000000-0005-0000-0000-00005A000000}"/>
    <cellStyle name="40% - Accent1 2" xfId="163" xr:uid="{00000000-0005-0000-0000-00005B000000}"/>
    <cellStyle name="40% - Accent1 3" xfId="164" xr:uid="{00000000-0005-0000-0000-00005C000000}"/>
    <cellStyle name="40% - Accent1 4" xfId="165" xr:uid="{00000000-0005-0000-0000-00005D000000}"/>
    <cellStyle name="40% - Accent1 5" xfId="166" xr:uid="{00000000-0005-0000-0000-00005E000000}"/>
    <cellStyle name="40% - Accent1 6" xfId="167" xr:uid="{00000000-0005-0000-0000-00005F000000}"/>
    <cellStyle name="40% - Accent1 7" xfId="168" xr:uid="{00000000-0005-0000-0000-000060000000}"/>
    <cellStyle name="40% - Accent1 8" xfId="169" xr:uid="{00000000-0005-0000-0000-000061000000}"/>
    <cellStyle name="40% - Accent1 9" xfId="170" xr:uid="{00000000-0005-0000-0000-000062000000}"/>
    <cellStyle name="40% - Accent2" xfId="171" xr:uid="{00000000-0005-0000-0000-000063000000}"/>
    <cellStyle name="40% - Accent2 10" xfId="172" xr:uid="{00000000-0005-0000-0000-000064000000}"/>
    <cellStyle name="40% - Accent2 11" xfId="173" xr:uid="{00000000-0005-0000-0000-000065000000}"/>
    <cellStyle name="40% - Accent2 2" xfId="174" xr:uid="{00000000-0005-0000-0000-000066000000}"/>
    <cellStyle name="40% - Accent2 3" xfId="175" xr:uid="{00000000-0005-0000-0000-000067000000}"/>
    <cellStyle name="40% - Accent2 4" xfId="176" xr:uid="{00000000-0005-0000-0000-000068000000}"/>
    <cellStyle name="40% - Accent2 5" xfId="177" xr:uid="{00000000-0005-0000-0000-000069000000}"/>
    <cellStyle name="40% - Accent2 6" xfId="178" xr:uid="{00000000-0005-0000-0000-00006A000000}"/>
    <cellStyle name="40% - Accent2 7" xfId="179" xr:uid="{00000000-0005-0000-0000-00006B000000}"/>
    <cellStyle name="40% - Accent2 8" xfId="180" xr:uid="{00000000-0005-0000-0000-00006C000000}"/>
    <cellStyle name="40% - Accent2 9" xfId="181" xr:uid="{00000000-0005-0000-0000-00006D000000}"/>
    <cellStyle name="40% - Accent3" xfId="182" xr:uid="{00000000-0005-0000-0000-00006E000000}"/>
    <cellStyle name="40% - Accent3 10" xfId="183" xr:uid="{00000000-0005-0000-0000-00006F000000}"/>
    <cellStyle name="40% - Accent3 11" xfId="184" xr:uid="{00000000-0005-0000-0000-000070000000}"/>
    <cellStyle name="40% - Accent3 2" xfId="185" xr:uid="{00000000-0005-0000-0000-000071000000}"/>
    <cellStyle name="40% - Accent3 3" xfId="186" xr:uid="{00000000-0005-0000-0000-000072000000}"/>
    <cellStyle name="40% - Accent3 4" xfId="187" xr:uid="{00000000-0005-0000-0000-000073000000}"/>
    <cellStyle name="40% - Accent3 5" xfId="188" xr:uid="{00000000-0005-0000-0000-000074000000}"/>
    <cellStyle name="40% - Accent3 6" xfId="189" xr:uid="{00000000-0005-0000-0000-000075000000}"/>
    <cellStyle name="40% - Accent3 7" xfId="190" xr:uid="{00000000-0005-0000-0000-000076000000}"/>
    <cellStyle name="40% - Accent3 8" xfId="191" xr:uid="{00000000-0005-0000-0000-000077000000}"/>
    <cellStyle name="40% - Accent3 9" xfId="192" xr:uid="{00000000-0005-0000-0000-000078000000}"/>
    <cellStyle name="40% - Accent4" xfId="193" xr:uid="{00000000-0005-0000-0000-000079000000}"/>
    <cellStyle name="40% - Accent4 10" xfId="194" xr:uid="{00000000-0005-0000-0000-00007A000000}"/>
    <cellStyle name="40% - Accent4 11" xfId="195" xr:uid="{00000000-0005-0000-0000-00007B000000}"/>
    <cellStyle name="40% - Accent4 2" xfId="196" xr:uid="{00000000-0005-0000-0000-00007C000000}"/>
    <cellStyle name="40% - Accent4 3" xfId="197" xr:uid="{00000000-0005-0000-0000-00007D000000}"/>
    <cellStyle name="40% - Accent4 4" xfId="198" xr:uid="{00000000-0005-0000-0000-00007E000000}"/>
    <cellStyle name="40% - Accent4 5" xfId="199" xr:uid="{00000000-0005-0000-0000-00007F000000}"/>
    <cellStyle name="40% - Accent4 6" xfId="200" xr:uid="{00000000-0005-0000-0000-000080000000}"/>
    <cellStyle name="40% - Accent4 7" xfId="201" xr:uid="{00000000-0005-0000-0000-000081000000}"/>
    <cellStyle name="40% - Accent4 8" xfId="202" xr:uid="{00000000-0005-0000-0000-000082000000}"/>
    <cellStyle name="40% - Accent4 9" xfId="203" xr:uid="{00000000-0005-0000-0000-000083000000}"/>
    <cellStyle name="40% - Accent5" xfId="204" xr:uid="{00000000-0005-0000-0000-000084000000}"/>
    <cellStyle name="40% - Accent5 10" xfId="205" xr:uid="{00000000-0005-0000-0000-000085000000}"/>
    <cellStyle name="40% - Accent5 11" xfId="206" xr:uid="{00000000-0005-0000-0000-000086000000}"/>
    <cellStyle name="40% - Accent5 2" xfId="207" xr:uid="{00000000-0005-0000-0000-000087000000}"/>
    <cellStyle name="40% - Accent5 3" xfId="208" xr:uid="{00000000-0005-0000-0000-000088000000}"/>
    <cellStyle name="40% - Accent5 4" xfId="209" xr:uid="{00000000-0005-0000-0000-000089000000}"/>
    <cellStyle name="40% - Accent5 5" xfId="210" xr:uid="{00000000-0005-0000-0000-00008A000000}"/>
    <cellStyle name="40% - Accent5 6" xfId="211" xr:uid="{00000000-0005-0000-0000-00008B000000}"/>
    <cellStyle name="40% - Accent5 7" xfId="212" xr:uid="{00000000-0005-0000-0000-00008C000000}"/>
    <cellStyle name="40% - Accent5 8" xfId="213" xr:uid="{00000000-0005-0000-0000-00008D000000}"/>
    <cellStyle name="40% - Accent5 9" xfId="214" xr:uid="{00000000-0005-0000-0000-00008E000000}"/>
    <cellStyle name="40% - Accent6" xfId="215" xr:uid="{00000000-0005-0000-0000-00008F000000}"/>
    <cellStyle name="40% - Accent6 10" xfId="216" xr:uid="{00000000-0005-0000-0000-000090000000}"/>
    <cellStyle name="40% - Accent6 11" xfId="217" xr:uid="{00000000-0005-0000-0000-000091000000}"/>
    <cellStyle name="40% - Accent6 2" xfId="218" xr:uid="{00000000-0005-0000-0000-000092000000}"/>
    <cellStyle name="40% - Accent6 3" xfId="219" xr:uid="{00000000-0005-0000-0000-000093000000}"/>
    <cellStyle name="40% - Accent6 4" xfId="220" xr:uid="{00000000-0005-0000-0000-000094000000}"/>
    <cellStyle name="40% - Accent6 5" xfId="221" xr:uid="{00000000-0005-0000-0000-000095000000}"/>
    <cellStyle name="40% - Accent6 6" xfId="222" xr:uid="{00000000-0005-0000-0000-000096000000}"/>
    <cellStyle name="40% - Accent6 7" xfId="223" xr:uid="{00000000-0005-0000-0000-000097000000}"/>
    <cellStyle name="40% - Accent6 8" xfId="224" xr:uid="{00000000-0005-0000-0000-000098000000}"/>
    <cellStyle name="40% - Accent6 9" xfId="225" xr:uid="{00000000-0005-0000-0000-000099000000}"/>
    <cellStyle name="60 % – Poudarek1 2" xfId="40" xr:uid="{00000000-0005-0000-0000-00009A000000}"/>
    <cellStyle name="60 % – Poudarek1 2 2" xfId="226" xr:uid="{00000000-0005-0000-0000-00009B000000}"/>
    <cellStyle name="60 % – Poudarek2 2" xfId="41" xr:uid="{00000000-0005-0000-0000-00009C000000}"/>
    <cellStyle name="60 % – Poudarek2 2 2" xfId="227" xr:uid="{00000000-0005-0000-0000-00009D000000}"/>
    <cellStyle name="60 % – Poudarek3 2" xfId="42" xr:uid="{00000000-0005-0000-0000-00009E000000}"/>
    <cellStyle name="60 % – Poudarek3 2 2" xfId="228" xr:uid="{00000000-0005-0000-0000-00009F000000}"/>
    <cellStyle name="60 % – Poudarek4 2" xfId="43" xr:uid="{00000000-0005-0000-0000-0000A0000000}"/>
    <cellStyle name="60 % – Poudarek4 2 2" xfId="229" xr:uid="{00000000-0005-0000-0000-0000A1000000}"/>
    <cellStyle name="60 % – Poudarek5 2" xfId="44" xr:uid="{00000000-0005-0000-0000-0000A2000000}"/>
    <cellStyle name="60 % – Poudarek5 2 2" xfId="230" xr:uid="{00000000-0005-0000-0000-0000A3000000}"/>
    <cellStyle name="60 % – Poudarek6 2" xfId="45" xr:uid="{00000000-0005-0000-0000-0000A4000000}"/>
    <cellStyle name="60 % – Poudarek6 2 2" xfId="231" xr:uid="{00000000-0005-0000-0000-0000A5000000}"/>
    <cellStyle name="60% - Accent1" xfId="232" xr:uid="{00000000-0005-0000-0000-0000A6000000}"/>
    <cellStyle name="60% - Accent2" xfId="233" xr:uid="{00000000-0005-0000-0000-0000A7000000}"/>
    <cellStyle name="60% - Accent3" xfId="234" xr:uid="{00000000-0005-0000-0000-0000A8000000}"/>
    <cellStyle name="60% - Accent4" xfId="235" xr:uid="{00000000-0005-0000-0000-0000A9000000}"/>
    <cellStyle name="60% - Accent5" xfId="236" xr:uid="{00000000-0005-0000-0000-0000AA000000}"/>
    <cellStyle name="60% - Accent6" xfId="237" xr:uid="{00000000-0005-0000-0000-0000AB000000}"/>
    <cellStyle name="Accent1" xfId="238" xr:uid="{00000000-0005-0000-0000-0000AC000000}"/>
    <cellStyle name="Accent2" xfId="239" xr:uid="{00000000-0005-0000-0000-0000AD000000}"/>
    <cellStyle name="Accent3" xfId="240" xr:uid="{00000000-0005-0000-0000-0000AE000000}"/>
    <cellStyle name="Accent4" xfId="241" xr:uid="{00000000-0005-0000-0000-0000AF000000}"/>
    <cellStyle name="Accent5" xfId="242" xr:uid="{00000000-0005-0000-0000-0000B0000000}"/>
    <cellStyle name="Accent6" xfId="243" xr:uid="{00000000-0005-0000-0000-0000B1000000}"/>
    <cellStyle name="Bad" xfId="244" xr:uid="{00000000-0005-0000-0000-0000B2000000}"/>
    <cellStyle name="Calculation" xfId="245" xr:uid="{00000000-0005-0000-0000-0000B3000000}"/>
    <cellStyle name="Check Cell" xfId="246" xr:uid="{00000000-0005-0000-0000-0000B4000000}"/>
    <cellStyle name="Comma 2" xfId="248" xr:uid="{00000000-0005-0000-0000-0000B5000000}"/>
    <cellStyle name="Comma 2 2" xfId="879" xr:uid="{00000000-0005-0000-0000-0000B6000000}"/>
    <cellStyle name="Comma 2 3" xfId="880" xr:uid="{00000000-0005-0000-0000-0000B7000000}"/>
    <cellStyle name="Comma 2 4" xfId="878" xr:uid="{00000000-0005-0000-0000-0000B8000000}"/>
    <cellStyle name="Comma0" xfId="249" xr:uid="{00000000-0005-0000-0000-0000B9000000}"/>
    <cellStyle name="Currency0" xfId="250" xr:uid="{00000000-0005-0000-0000-0000BA000000}"/>
    <cellStyle name="Date" xfId="251" xr:uid="{00000000-0005-0000-0000-0000BB000000}"/>
    <cellStyle name="Date 2" xfId="882" xr:uid="{00000000-0005-0000-0000-0000BC000000}"/>
    <cellStyle name="Date 3" xfId="881" xr:uid="{00000000-0005-0000-0000-0000BD000000}"/>
    <cellStyle name="Dobro 2" xfId="46" xr:uid="{00000000-0005-0000-0000-0000BE000000}"/>
    <cellStyle name="Dobro 2 2" xfId="252" xr:uid="{00000000-0005-0000-0000-0000BF000000}"/>
    <cellStyle name="Excel Built-in Normal" xfId="253" xr:uid="{00000000-0005-0000-0000-0000C0000000}"/>
    <cellStyle name="Explanatory Text" xfId="254" xr:uid="{00000000-0005-0000-0000-0000C1000000}"/>
    <cellStyle name="Fixed" xfId="255" xr:uid="{00000000-0005-0000-0000-0000C2000000}"/>
    <cellStyle name="Fixed 2" xfId="884" xr:uid="{00000000-0005-0000-0000-0000C3000000}"/>
    <cellStyle name="Fixed 3" xfId="883" xr:uid="{00000000-0005-0000-0000-0000C4000000}"/>
    <cellStyle name="Good" xfId="256" xr:uid="{00000000-0005-0000-0000-0000C5000000}"/>
    <cellStyle name="Heading 1" xfId="257" xr:uid="{00000000-0005-0000-0000-0000C6000000}"/>
    <cellStyle name="Heading 2" xfId="258" xr:uid="{00000000-0005-0000-0000-0000C7000000}"/>
    <cellStyle name="Heading 3" xfId="259" xr:uid="{00000000-0005-0000-0000-0000C8000000}"/>
    <cellStyle name="Heading 4" xfId="260" xr:uid="{00000000-0005-0000-0000-0000C9000000}"/>
    <cellStyle name="Heading1" xfId="261" xr:uid="{00000000-0005-0000-0000-0000CA000000}"/>
    <cellStyle name="Heading1 2" xfId="886" xr:uid="{00000000-0005-0000-0000-0000CB000000}"/>
    <cellStyle name="Heading1 3" xfId="885" xr:uid="{00000000-0005-0000-0000-0000CC000000}"/>
    <cellStyle name="Heading2" xfId="262" xr:uid="{00000000-0005-0000-0000-0000CD000000}"/>
    <cellStyle name="Heading2 2" xfId="888" xr:uid="{00000000-0005-0000-0000-0000CE000000}"/>
    <cellStyle name="Heading2 3" xfId="887" xr:uid="{00000000-0005-0000-0000-0000CF000000}"/>
    <cellStyle name="Hiperpovezava" xfId="2" builtinId="8"/>
    <cellStyle name="Hiperpovezava 2" xfId="7" xr:uid="{00000000-0005-0000-0000-000001000000}"/>
    <cellStyle name="Hiperpovezava 2 2" xfId="47" xr:uid="{00000000-0005-0000-0000-0000D1000000}"/>
    <cellStyle name="Hiperpovezava 2 2 2" xfId="1239" xr:uid="{00000000-0005-0000-0000-000002000000}"/>
    <cellStyle name="Hiperpovezava 3" xfId="872" xr:uid="{00000000-0005-0000-0000-0000D2000000}"/>
    <cellStyle name="Hiperpovezava 4" xfId="1246" xr:uid="{3DA16BB5-63AE-4998-ACFE-FFD05AFC9BEE}"/>
    <cellStyle name="Input" xfId="263" xr:uid="{00000000-0005-0000-0000-0000D3000000}"/>
    <cellStyle name="Item" xfId="889" xr:uid="{00000000-0005-0000-0000-0000D4000000}"/>
    <cellStyle name="Izhod 2" xfId="48" xr:uid="{00000000-0005-0000-0000-0000D5000000}"/>
    <cellStyle name="Izhod 2 2" xfId="264" xr:uid="{00000000-0005-0000-0000-0000D6000000}"/>
    <cellStyle name="Keš" xfId="19" xr:uid="{00000000-0005-0000-0000-0000D7000000}"/>
    <cellStyle name="Keš 2" xfId="891" xr:uid="{00000000-0005-0000-0000-0000D8000000}"/>
    <cellStyle name="Keš 3" xfId="892" xr:uid="{00000000-0005-0000-0000-0000D9000000}"/>
    <cellStyle name="Keš 4" xfId="890" xr:uid="{00000000-0005-0000-0000-0000DA000000}"/>
    <cellStyle name="Linked Cell" xfId="265" xr:uid="{00000000-0005-0000-0000-0000DB000000}"/>
    <cellStyle name="Naslov 1 2" xfId="49" xr:uid="{00000000-0005-0000-0000-0000DC000000}"/>
    <cellStyle name="Naslov 1 2 2" xfId="266" xr:uid="{00000000-0005-0000-0000-0000DD000000}"/>
    <cellStyle name="Naslov 2 2" xfId="50" xr:uid="{00000000-0005-0000-0000-0000DE000000}"/>
    <cellStyle name="Naslov 2 2 2" xfId="267" xr:uid="{00000000-0005-0000-0000-0000DF000000}"/>
    <cellStyle name="Naslov 3 2" xfId="51" xr:uid="{00000000-0005-0000-0000-0000E0000000}"/>
    <cellStyle name="Naslov 3 2 2" xfId="268" xr:uid="{00000000-0005-0000-0000-0000E1000000}"/>
    <cellStyle name="Naslov 4 2" xfId="52" xr:uid="{00000000-0005-0000-0000-0000E2000000}"/>
    <cellStyle name="Naslov 4 2 2" xfId="269" xr:uid="{00000000-0005-0000-0000-0000E3000000}"/>
    <cellStyle name="Naslov 5" xfId="53" xr:uid="{00000000-0005-0000-0000-0000E4000000}"/>
    <cellStyle name="Naslov 5 2" xfId="270" xr:uid="{00000000-0005-0000-0000-0000E5000000}"/>
    <cellStyle name="naslov2" xfId="893" xr:uid="{00000000-0005-0000-0000-0000E6000000}"/>
    <cellStyle name="Navadno" xfId="0" builtinId="0"/>
    <cellStyle name="Navadno 10" xfId="54" xr:uid="{00000000-0005-0000-0000-0000E8000000}"/>
    <cellStyle name="Navadno 10 2" xfId="894" xr:uid="{00000000-0005-0000-0000-0000E9000000}"/>
    <cellStyle name="Navadno 11" xfId="55" xr:uid="{00000000-0005-0000-0000-0000EA000000}"/>
    <cellStyle name="Navadno 11 10" xfId="271" xr:uid="{00000000-0005-0000-0000-0000EB000000}"/>
    <cellStyle name="Navadno 11 10 2" xfId="896" xr:uid="{00000000-0005-0000-0000-0000EC000000}"/>
    <cellStyle name="Navadno 11 11" xfId="272" xr:uid="{00000000-0005-0000-0000-0000ED000000}"/>
    <cellStyle name="Navadno 11 11 2" xfId="897" xr:uid="{00000000-0005-0000-0000-0000EE000000}"/>
    <cellStyle name="Navadno 11 12" xfId="273" xr:uid="{00000000-0005-0000-0000-0000EF000000}"/>
    <cellStyle name="Navadno 11 12 2" xfId="898" xr:uid="{00000000-0005-0000-0000-0000F0000000}"/>
    <cellStyle name="Navadno 11 13" xfId="274" xr:uid="{00000000-0005-0000-0000-0000F1000000}"/>
    <cellStyle name="Navadno 11 13 2" xfId="899" xr:uid="{00000000-0005-0000-0000-0000F2000000}"/>
    <cellStyle name="Navadno 11 14" xfId="275" xr:uid="{00000000-0005-0000-0000-0000F3000000}"/>
    <cellStyle name="Navadno 11 14 2" xfId="900" xr:uid="{00000000-0005-0000-0000-0000F4000000}"/>
    <cellStyle name="Navadno 11 15" xfId="276" xr:uid="{00000000-0005-0000-0000-0000F5000000}"/>
    <cellStyle name="Navadno 11 15 2" xfId="901" xr:uid="{00000000-0005-0000-0000-0000F6000000}"/>
    <cellStyle name="Navadno 11 16" xfId="277" xr:uid="{00000000-0005-0000-0000-0000F7000000}"/>
    <cellStyle name="Navadno 11 16 2" xfId="902" xr:uid="{00000000-0005-0000-0000-0000F8000000}"/>
    <cellStyle name="Navadno 11 17" xfId="278" xr:uid="{00000000-0005-0000-0000-0000F9000000}"/>
    <cellStyle name="Navadno 11 17 2" xfId="903" xr:uid="{00000000-0005-0000-0000-0000FA000000}"/>
    <cellStyle name="Navadno 11 18" xfId="279" xr:uid="{00000000-0005-0000-0000-0000FB000000}"/>
    <cellStyle name="Navadno 11 18 2" xfId="904" xr:uid="{00000000-0005-0000-0000-0000FC000000}"/>
    <cellStyle name="Navadno 11 19" xfId="280" xr:uid="{00000000-0005-0000-0000-0000FD000000}"/>
    <cellStyle name="Navadno 11 19 2" xfId="906" xr:uid="{00000000-0005-0000-0000-0000FE000000}"/>
    <cellStyle name="Navadno 11 2" xfId="281" xr:uid="{00000000-0005-0000-0000-0000FF000000}"/>
    <cellStyle name="Navadno 11 2 2" xfId="908" xr:uid="{00000000-0005-0000-0000-000000010000}"/>
    <cellStyle name="Navadno 11 2 3" xfId="909" xr:uid="{00000000-0005-0000-0000-000001010000}"/>
    <cellStyle name="Navadno 11 2 4" xfId="910" xr:uid="{00000000-0005-0000-0000-000002010000}"/>
    <cellStyle name="Navadno 11 2 5" xfId="907" xr:uid="{00000000-0005-0000-0000-000003010000}"/>
    <cellStyle name="Navadno 11 20" xfId="282" xr:uid="{00000000-0005-0000-0000-000004010000}"/>
    <cellStyle name="Navadno 11 20 2" xfId="911" xr:uid="{00000000-0005-0000-0000-000005010000}"/>
    <cellStyle name="Navadno 11 21" xfId="283" xr:uid="{00000000-0005-0000-0000-000006010000}"/>
    <cellStyle name="Navadno 11 21 2" xfId="912" xr:uid="{00000000-0005-0000-0000-000007010000}"/>
    <cellStyle name="Navadno 11 22" xfId="284" xr:uid="{00000000-0005-0000-0000-000008010000}"/>
    <cellStyle name="Navadno 11 22 2" xfId="913" xr:uid="{00000000-0005-0000-0000-000009010000}"/>
    <cellStyle name="Navadno 11 23" xfId="285" xr:uid="{00000000-0005-0000-0000-00000A010000}"/>
    <cellStyle name="Navadno 11 23 2" xfId="914" xr:uid="{00000000-0005-0000-0000-00000B010000}"/>
    <cellStyle name="Navadno 11 24" xfId="286" xr:uid="{00000000-0005-0000-0000-00000C010000}"/>
    <cellStyle name="Navadno 11 24 2" xfId="915" xr:uid="{00000000-0005-0000-0000-00000D010000}"/>
    <cellStyle name="Navadno 11 25" xfId="287" xr:uid="{00000000-0005-0000-0000-00000E010000}"/>
    <cellStyle name="Navadno 11 25 2" xfId="916" xr:uid="{00000000-0005-0000-0000-00000F010000}"/>
    <cellStyle name="Navadno 11 26" xfId="288" xr:uid="{00000000-0005-0000-0000-000010010000}"/>
    <cellStyle name="Navadno 11 26 2" xfId="917" xr:uid="{00000000-0005-0000-0000-000011010000}"/>
    <cellStyle name="Navadno 11 27" xfId="289" xr:uid="{00000000-0005-0000-0000-000012010000}"/>
    <cellStyle name="Navadno 11 27 2" xfId="918" xr:uid="{00000000-0005-0000-0000-000013010000}"/>
    <cellStyle name="Navadno 11 28" xfId="290" xr:uid="{00000000-0005-0000-0000-000014010000}"/>
    <cellStyle name="Navadno 11 28 2" xfId="919" xr:uid="{00000000-0005-0000-0000-000015010000}"/>
    <cellStyle name="Navadno 11 29" xfId="291" xr:uid="{00000000-0005-0000-0000-000016010000}"/>
    <cellStyle name="Navadno 11 29 2" xfId="920" xr:uid="{00000000-0005-0000-0000-000017010000}"/>
    <cellStyle name="Navadno 11 3" xfId="292" xr:uid="{00000000-0005-0000-0000-000018010000}"/>
    <cellStyle name="Navadno 11 3 2" xfId="1178" xr:uid="{00000000-0005-0000-0000-000019010000}"/>
    <cellStyle name="Navadno 11 30" xfId="293" xr:uid="{00000000-0005-0000-0000-00001A010000}"/>
    <cellStyle name="Navadno 11 30 2" xfId="1179" xr:uid="{00000000-0005-0000-0000-00001B010000}"/>
    <cellStyle name="Navadno 11 31" xfId="294" xr:uid="{00000000-0005-0000-0000-00001C010000}"/>
    <cellStyle name="Navadno 11 31 2" xfId="921" xr:uid="{00000000-0005-0000-0000-00001D010000}"/>
    <cellStyle name="Navadno 11 32" xfId="295" xr:uid="{00000000-0005-0000-0000-00001E010000}"/>
    <cellStyle name="Navadno 11 32 2" xfId="922" xr:uid="{00000000-0005-0000-0000-00001F010000}"/>
    <cellStyle name="Navadno 11 33" xfId="296" xr:uid="{00000000-0005-0000-0000-000020010000}"/>
    <cellStyle name="Navadno 11 33 2" xfId="923" xr:uid="{00000000-0005-0000-0000-000021010000}"/>
    <cellStyle name="Navadno 11 34" xfId="297" xr:uid="{00000000-0005-0000-0000-000022010000}"/>
    <cellStyle name="Navadno 11 34 2" xfId="924" xr:uid="{00000000-0005-0000-0000-000023010000}"/>
    <cellStyle name="Navadno 11 35" xfId="298" xr:uid="{00000000-0005-0000-0000-000024010000}"/>
    <cellStyle name="Navadno 11 35 2" xfId="925" xr:uid="{00000000-0005-0000-0000-000025010000}"/>
    <cellStyle name="Navadno 11 36" xfId="299" xr:uid="{00000000-0005-0000-0000-000026010000}"/>
    <cellStyle name="Navadno 11 36 2" xfId="926" xr:uid="{00000000-0005-0000-0000-000027010000}"/>
    <cellStyle name="Navadno 11 37" xfId="300" xr:uid="{00000000-0005-0000-0000-000028010000}"/>
    <cellStyle name="Navadno 11 37 2" xfId="927" xr:uid="{00000000-0005-0000-0000-000029010000}"/>
    <cellStyle name="Navadno 11 38" xfId="301" xr:uid="{00000000-0005-0000-0000-00002A010000}"/>
    <cellStyle name="Navadno 11 38 2" xfId="928" xr:uid="{00000000-0005-0000-0000-00002B010000}"/>
    <cellStyle name="Navadno 11 39" xfId="302" xr:uid="{00000000-0005-0000-0000-00002C010000}"/>
    <cellStyle name="Navadno 11 39 2" xfId="929" xr:uid="{00000000-0005-0000-0000-00002D010000}"/>
    <cellStyle name="Navadno 11 4" xfId="303" xr:uid="{00000000-0005-0000-0000-00002E010000}"/>
    <cellStyle name="Navadno 11 4 2" xfId="874" xr:uid="{00000000-0005-0000-0000-00002F010000}"/>
    <cellStyle name="Navadno 11 40" xfId="304" xr:uid="{00000000-0005-0000-0000-000030010000}"/>
    <cellStyle name="Navadno 11 40 2" xfId="931" xr:uid="{00000000-0005-0000-0000-000031010000}"/>
    <cellStyle name="Navadno 11 41" xfId="305" xr:uid="{00000000-0005-0000-0000-000032010000}"/>
    <cellStyle name="Navadno 11 41 2" xfId="932" xr:uid="{00000000-0005-0000-0000-000033010000}"/>
    <cellStyle name="Navadno 11 42" xfId="306" xr:uid="{00000000-0005-0000-0000-000034010000}"/>
    <cellStyle name="Navadno 11 42 2" xfId="933" xr:uid="{00000000-0005-0000-0000-000035010000}"/>
    <cellStyle name="Navadno 11 43" xfId="307" xr:uid="{00000000-0005-0000-0000-000036010000}"/>
    <cellStyle name="Navadno 11 43 2" xfId="934" xr:uid="{00000000-0005-0000-0000-000037010000}"/>
    <cellStyle name="Navadno 11 44" xfId="308" xr:uid="{00000000-0005-0000-0000-000038010000}"/>
    <cellStyle name="Navadno 11 44 2" xfId="935" xr:uid="{00000000-0005-0000-0000-000039010000}"/>
    <cellStyle name="Navadno 11 45" xfId="309" xr:uid="{00000000-0005-0000-0000-00003A010000}"/>
    <cellStyle name="Navadno 11 45 2" xfId="936" xr:uid="{00000000-0005-0000-0000-00003B010000}"/>
    <cellStyle name="Navadno 11 46" xfId="310" xr:uid="{00000000-0005-0000-0000-00003C010000}"/>
    <cellStyle name="Navadno 11 46 2" xfId="937" xr:uid="{00000000-0005-0000-0000-00003D010000}"/>
    <cellStyle name="Navadno 11 47" xfId="311" xr:uid="{00000000-0005-0000-0000-00003E010000}"/>
    <cellStyle name="Navadno 11 47 2" xfId="938" xr:uid="{00000000-0005-0000-0000-00003F010000}"/>
    <cellStyle name="Navadno 11 48" xfId="312" xr:uid="{00000000-0005-0000-0000-000040010000}"/>
    <cellStyle name="Navadno 11 48 2" xfId="939" xr:uid="{00000000-0005-0000-0000-000041010000}"/>
    <cellStyle name="Navadno 11 49" xfId="313" xr:uid="{00000000-0005-0000-0000-000042010000}"/>
    <cellStyle name="Navadno 11 49 2" xfId="940" xr:uid="{00000000-0005-0000-0000-000043010000}"/>
    <cellStyle name="Navadno 11 5" xfId="314" xr:uid="{00000000-0005-0000-0000-000044010000}"/>
    <cellStyle name="Navadno 11 5 2" xfId="941" xr:uid="{00000000-0005-0000-0000-000045010000}"/>
    <cellStyle name="Navadno 11 50" xfId="315" xr:uid="{00000000-0005-0000-0000-000046010000}"/>
    <cellStyle name="Navadno 11 50 2" xfId="942" xr:uid="{00000000-0005-0000-0000-000047010000}"/>
    <cellStyle name="Navadno 11 51" xfId="316" xr:uid="{00000000-0005-0000-0000-000048010000}"/>
    <cellStyle name="Navadno 11 51 2" xfId="943" xr:uid="{00000000-0005-0000-0000-000049010000}"/>
    <cellStyle name="Navadno 11 52" xfId="317" xr:uid="{00000000-0005-0000-0000-00004A010000}"/>
    <cellStyle name="Navadno 11 52 2" xfId="944" xr:uid="{00000000-0005-0000-0000-00004B010000}"/>
    <cellStyle name="Navadno 11 53" xfId="318" xr:uid="{00000000-0005-0000-0000-00004C010000}"/>
    <cellStyle name="Navadno 11 53 2" xfId="945" xr:uid="{00000000-0005-0000-0000-00004D010000}"/>
    <cellStyle name="Navadno 11 54" xfId="319" xr:uid="{00000000-0005-0000-0000-00004E010000}"/>
    <cellStyle name="Navadno 11 54 2" xfId="1185" xr:uid="{00000000-0005-0000-0000-00004F010000}"/>
    <cellStyle name="Navadno 11 55" xfId="320" xr:uid="{00000000-0005-0000-0000-000050010000}"/>
    <cellStyle name="Navadno 11 55 2" xfId="1186" xr:uid="{00000000-0005-0000-0000-000051010000}"/>
    <cellStyle name="Navadno 11 56" xfId="321" xr:uid="{00000000-0005-0000-0000-000052010000}"/>
    <cellStyle name="Navadno 11 56 2" xfId="946" xr:uid="{00000000-0005-0000-0000-000053010000}"/>
    <cellStyle name="Navadno 11 57" xfId="322" xr:uid="{00000000-0005-0000-0000-000054010000}"/>
    <cellStyle name="Navadno 11 57 2" xfId="947" xr:uid="{00000000-0005-0000-0000-000055010000}"/>
    <cellStyle name="Navadno 11 58" xfId="323" xr:uid="{00000000-0005-0000-0000-000056010000}"/>
    <cellStyle name="Navadno 11 58 2" xfId="948" xr:uid="{00000000-0005-0000-0000-000057010000}"/>
    <cellStyle name="Navadno 11 59" xfId="324" xr:uid="{00000000-0005-0000-0000-000058010000}"/>
    <cellStyle name="Navadno 11 59 2" xfId="949" xr:uid="{00000000-0005-0000-0000-000059010000}"/>
    <cellStyle name="Navadno 11 6" xfId="325" xr:uid="{00000000-0005-0000-0000-00005A010000}"/>
    <cellStyle name="Navadno 11 6 2" xfId="950" xr:uid="{00000000-0005-0000-0000-00005B010000}"/>
    <cellStyle name="Navadno 11 60" xfId="326" xr:uid="{00000000-0005-0000-0000-00005C010000}"/>
    <cellStyle name="Navadno 11 60 2" xfId="951" xr:uid="{00000000-0005-0000-0000-00005D010000}"/>
    <cellStyle name="Navadno 11 61" xfId="327" xr:uid="{00000000-0005-0000-0000-00005E010000}"/>
    <cellStyle name="Navadno 11 61 2" xfId="952" xr:uid="{00000000-0005-0000-0000-00005F010000}"/>
    <cellStyle name="Navadno 11 62" xfId="328" xr:uid="{00000000-0005-0000-0000-000060010000}"/>
    <cellStyle name="Navadno 11 62 2" xfId="953" xr:uid="{00000000-0005-0000-0000-000061010000}"/>
    <cellStyle name="Navadno 11 63" xfId="329" xr:uid="{00000000-0005-0000-0000-000062010000}"/>
    <cellStyle name="Navadno 11 63 2" xfId="954" xr:uid="{00000000-0005-0000-0000-000063010000}"/>
    <cellStyle name="Navadno 11 64" xfId="330" xr:uid="{00000000-0005-0000-0000-000064010000}"/>
    <cellStyle name="Navadno 11 64 2" xfId="875" xr:uid="{00000000-0005-0000-0000-000065010000}"/>
    <cellStyle name="Navadno 11 65" xfId="331" xr:uid="{00000000-0005-0000-0000-000066010000}"/>
    <cellStyle name="Navadno 11 65 2" xfId="955" xr:uid="{00000000-0005-0000-0000-000067010000}"/>
    <cellStyle name="Navadno 11 66" xfId="332" xr:uid="{00000000-0005-0000-0000-000068010000}"/>
    <cellStyle name="Navadno 11 66 2" xfId="956" xr:uid="{00000000-0005-0000-0000-000069010000}"/>
    <cellStyle name="Navadno 11 67" xfId="333" xr:uid="{00000000-0005-0000-0000-00006A010000}"/>
    <cellStyle name="Navadno 11 67 2" xfId="957" xr:uid="{00000000-0005-0000-0000-00006B010000}"/>
    <cellStyle name="Navadno 11 68" xfId="334" xr:uid="{00000000-0005-0000-0000-00006C010000}"/>
    <cellStyle name="Navadno 11 68 2" xfId="958" xr:uid="{00000000-0005-0000-0000-00006D010000}"/>
    <cellStyle name="Navadno 11 69" xfId="335" xr:uid="{00000000-0005-0000-0000-00006E010000}"/>
    <cellStyle name="Navadno 11 69 2" xfId="959" xr:uid="{00000000-0005-0000-0000-00006F010000}"/>
    <cellStyle name="Navadno 11 7" xfId="336" xr:uid="{00000000-0005-0000-0000-000070010000}"/>
    <cellStyle name="Navadno 11 7 2" xfId="960" xr:uid="{00000000-0005-0000-0000-000071010000}"/>
    <cellStyle name="Navadno 11 70" xfId="337" xr:uid="{00000000-0005-0000-0000-000072010000}"/>
    <cellStyle name="Navadno 11 70 2" xfId="961" xr:uid="{00000000-0005-0000-0000-000073010000}"/>
    <cellStyle name="Navadno 11 71" xfId="338" xr:uid="{00000000-0005-0000-0000-000074010000}"/>
    <cellStyle name="Navadno 11 71 2" xfId="962" xr:uid="{00000000-0005-0000-0000-000075010000}"/>
    <cellStyle name="Navadno 11 72" xfId="339" xr:uid="{00000000-0005-0000-0000-000076010000}"/>
    <cellStyle name="Navadno 11 72 2" xfId="963" xr:uid="{00000000-0005-0000-0000-000077010000}"/>
    <cellStyle name="Navadno 11 73" xfId="340" xr:uid="{00000000-0005-0000-0000-000078010000}"/>
    <cellStyle name="Navadno 11 73 2" xfId="964" xr:uid="{00000000-0005-0000-0000-000079010000}"/>
    <cellStyle name="Navadno 11 74" xfId="341" xr:uid="{00000000-0005-0000-0000-00007A010000}"/>
    <cellStyle name="Navadno 11 74 2" xfId="965" xr:uid="{00000000-0005-0000-0000-00007B010000}"/>
    <cellStyle name="Navadno 11 75" xfId="342" xr:uid="{00000000-0005-0000-0000-00007C010000}"/>
    <cellStyle name="Navadno 11 75 2" xfId="966" xr:uid="{00000000-0005-0000-0000-00007D010000}"/>
    <cellStyle name="Navadno 11 76" xfId="343" xr:uid="{00000000-0005-0000-0000-00007E010000}"/>
    <cellStyle name="Navadno 11 76 2" xfId="967" xr:uid="{00000000-0005-0000-0000-00007F010000}"/>
    <cellStyle name="Navadno 11 77" xfId="344" xr:uid="{00000000-0005-0000-0000-000080010000}"/>
    <cellStyle name="Navadno 11 77 2" xfId="968" xr:uid="{00000000-0005-0000-0000-000081010000}"/>
    <cellStyle name="Navadno 11 78" xfId="345" xr:uid="{00000000-0005-0000-0000-000082010000}"/>
    <cellStyle name="Navadno 11 78 2" xfId="969" xr:uid="{00000000-0005-0000-0000-000083010000}"/>
    <cellStyle name="Navadno 11 79" xfId="346" xr:uid="{00000000-0005-0000-0000-000084010000}"/>
    <cellStyle name="Navadno 11 79 2" xfId="970" xr:uid="{00000000-0005-0000-0000-000085010000}"/>
    <cellStyle name="Navadno 11 8" xfId="347" xr:uid="{00000000-0005-0000-0000-000086010000}"/>
    <cellStyle name="Navadno 11 8 2" xfId="971" xr:uid="{00000000-0005-0000-0000-000087010000}"/>
    <cellStyle name="Navadno 11 80" xfId="348" xr:uid="{00000000-0005-0000-0000-000088010000}"/>
    <cellStyle name="Navadno 11 80 2" xfId="972" xr:uid="{00000000-0005-0000-0000-000089010000}"/>
    <cellStyle name="Navadno 11 81" xfId="349" xr:uid="{00000000-0005-0000-0000-00008A010000}"/>
    <cellStyle name="Navadno 11 81 2" xfId="973" xr:uid="{00000000-0005-0000-0000-00008B010000}"/>
    <cellStyle name="Navadno 11 82" xfId="350" xr:uid="{00000000-0005-0000-0000-00008C010000}"/>
    <cellStyle name="Navadno 11 82 2" xfId="974" xr:uid="{00000000-0005-0000-0000-00008D010000}"/>
    <cellStyle name="Navadno 11 83" xfId="351" xr:uid="{00000000-0005-0000-0000-00008E010000}"/>
    <cellStyle name="Navadno 11 83 2" xfId="975" xr:uid="{00000000-0005-0000-0000-00008F010000}"/>
    <cellStyle name="Navadno 11 84" xfId="352" xr:uid="{00000000-0005-0000-0000-000090010000}"/>
    <cellStyle name="Navadno 11 84 2" xfId="976" xr:uid="{00000000-0005-0000-0000-000091010000}"/>
    <cellStyle name="Navadno 11 85" xfId="353" xr:uid="{00000000-0005-0000-0000-000092010000}"/>
    <cellStyle name="Navadno 11 85 2" xfId="977" xr:uid="{00000000-0005-0000-0000-000093010000}"/>
    <cellStyle name="Navadno 11 86" xfId="895" xr:uid="{00000000-0005-0000-0000-000094010000}"/>
    <cellStyle name="Navadno 11 87" xfId="1236" xr:uid="{00000000-0005-0000-0000-000004000000}"/>
    <cellStyle name="Navadno 11 9" xfId="354" xr:uid="{00000000-0005-0000-0000-000095010000}"/>
    <cellStyle name="Navadno 11 9 2" xfId="978" xr:uid="{00000000-0005-0000-0000-000096010000}"/>
    <cellStyle name="Navadno 12" xfId="979" xr:uid="{00000000-0005-0000-0000-000097010000}"/>
    <cellStyle name="Navadno 12 2" xfId="980" xr:uid="{00000000-0005-0000-0000-000098010000}"/>
    <cellStyle name="Navadno 12 3" xfId="981" xr:uid="{00000000-0005-0000-0000-000099010000}"/>
    <cellStyle name="Navadno 13" xfId="18" xr:uid="{171808A5-7D16-4C8B-83EF-B20E2A96D5BC}"/>
    <cellStyle name="Navadno 13 2" xfId="983" xr:uid="{00000000-0005-0000-0000-00009B010000}"/>
    <cellStyle name="Navadno 13 3" xfId="984" xr:uid="{00000000-0005-0000-0000-00009C010000}"/>
    <cellStyle name="Navadno 13 4" xfId="982" xr:uid="{00000000-0005-0000-0000-00009A010000}"/>
    <cellStyle name="Navadno 14" xfId="985" xr:uid="{00000000-0005-0000-0000-00009D010000}"/>
    <cellStyle name="Navadno 15" xfId="355" xr:uid="{00000000-0005-0000-0000-00009E010000}"/>
    <cellStyle name="Navadno 16" xfId="986" xr:uid="{00000000-0005-0000-0000-00009F010000}"/>
    <cellStyle name="Navadno 17" xfId="987" xr:uid="{00000000-0005-0000-0000-0000A0010000}"/>
    <cellStyle name="Navadno 17 2" xfId="356" xr:uid="{00000000-0005-0000-0000-0000A1010000}"/>
    <cellStyle name="Navadno 17 2 2" xfId="357" xr:uid="{00000000-0005-0000-0000-0000A2010000}"/>
    <cellStyle name="Navadno 18" xfId="988" xr:uid="{00000000-0005-0000-0000-0000A3010000}"/>
    <cellStyle name="Navadno 19" xfId="989" xr:uid="{00000000-0005-0000-0000-0000A4010000}"/>
    <cellStyle name="Navadno 19 2" xfId="358" xr:uid="{00000000-0005-0000-0000-0000A5010000}"/>
    <cellStyle name="Navadno 19 2 2" xfId="359" xr:uid="{00000000-0005-0000-0000-0000A6010000}"/>
    <cellStyle name="Navadno 2" xfId="8" xr:uid="{00000000-0005-0000-0000-000003000000}"/>
    <cellStyle name="Navadno 2 2" xfId="56" xr:uid="{00000000-0005-0000-0000-0000A8010000}"/>
    <cellStyle name="Navadno 2 2 14 3" xfId="1216" xr:uid="{00000000-0005-0000-0000-000007000000}"/>
    <cellStyle name="Navadno 2 2 2" xfId="360" xr:uid="{00000000-0005-0000-0000-0000A9010000}"/>
    <cellStyle name="Navadno 2 2 2 2" xfId="361" xr:uid="{00000000-0005-0000-0000-0000AA010000}"/>
    <cellStyle name="Navadno 2 2 2 2 2" xfId="1217" xr:uid="{00000000-0005-0000-0000-000009000000}"/>
    <cellStyle name="Navadno 2 2 2 3" xfId="993" xr:uid="{00000000-0005-0000-0000-0000AB010000}"/>
    <cellStyle name="Navadno 2 2 2 4" xfId="1215" xr:uid="{00000000-0005-0000-0000-000008000000}"/>
    <cellStyle name="Navadno 2 2 3" xfId="994" xr:uid="{00000000-0005-0000-0000-0000AC010000}"/>
    <cellStyle name="Navadno 2 2 3 2" xfId="995" xr:uid="{00000000-0005-0000-0000-0000AD010000}"/>
    <cellStyle name="Navadno 2 2 3 2 2" xfId="996" xr:uid="{00000000-0005-0000-0000-0000AE010000}"/>
    <cellStyle name="Navadno 2 2 3 2 3" xfId="997" xr:uid="{00000000-0005-0000-0000-0000AF010000}"/>
    <cellStyle name="Navadno 2 2 3 3" xfId="998" xr:uid="{00000000-0005-0000-0000-0000B0010000}"/>
    <cellStyle name="Navadno 2 2 3 4" xfId="999" xr:uid="{00000000-0005-0000-0000-0000B1010000}"/>
    <cellStyle name="Navadno 2 2 3 5" xfId="1000" xr:uid="{00000000-0005-0000-0000-0000B2010000}"/>
    <cellStyle name="Navadno 2 2 3 6" xfId="1222" xr:uid="{00000000-0005-0000-0000-00000A000000}"/>
    <cellStyle name="Navadno 2 2 4" xfId="991" xr:uid="{00000000-0005-0000-0000-0000B3010000}"/>
    <cellStyle name="Navadno 2 3" xfId="57" xr:uid="{00000000-0005-0000-0000-0000B4010000}"/>
    <cellStyle name="Navadno 2 3 2" xfId="9" xr:uid="{00000000-0005-0000-0000-000004000000}"/>
    <cellStyle name="Navadno 2 3 2 2" xfId="1002" xr:uid="{00000000-0005-0000-0000-0000B6010000}"/>
    <cellStyle name="Navadno 2 3 2 3" xfId="362" xr:uid="{00000000-0005-0000-0000-0000B5010000}"/>
    <cellStyle name="Navadno 2 3 3" xfId="1003" xr:uid="{00000000-0005-0000-0000-0000B7010000}"/>
    <cellStyle name="Navadno 2 3 4" xfId="1001" xr:uid="{00000000-0005-0000-0000-0000B8010000}"/>
    <cellStyle name="Navadno 2 4" xfId="363" xr:uid="{00000000-0005-0000-0000-0000B9010000}"/>
    <cellStyle name="Navadno 2 4 2" xfId="1191" xr:uid="{00000000-0005-0000-0000-0000BA010000}"/>
    <cellStyle name="Navadno 2 4 3" xfId="1225" xr:uid="{00000000-0005-0000-0000-00000B000000}"/>
    <cellStyle name="Navadno 2 5" xfId="1192" xr:uid="{00000000-0005-0000-0000-0000BB010000}"/>
    <cellStyle name="Navadno 2 6" xfId="990" xr:uid="{00000000-0005-0000-0000-0000BC010000}"/>
    <cellStyle name="Navadno 2 7" xfId="1208" xr:uid="{00000000-0005-0000-0000-000005000000}"/>
    <cellStyle name="Navadno 2 9" xfId="1245" xr:uid="{AEC0780C-4F27-4FA1-878A-906310573ACB}"/>
    <cellStyle name="Navadno 20" xfId="1193" xr:uid="{00000000-0005-0000-0000-0000BD010000}"/>
    <cellStyle name="Navadno 20 2" xfId="364" xr:uid="{00000000-0005-0000-0000-0000BE010000}"/>
    <cellStyle name="Navadno 20 2 2" xfId="365" xr:uid="{00000000-0005-0000-0000-0000BF010000}"/>
    <cellStyle name="Navadno 21" xfId="1194" xr:uid="{00000000-0005-0000-0000-0000C0010000}"/>
    <cellStyle name="Navadno 21 2" xfId="366" xr:uid="{00000000-0005-0000-0000-0000C1010000}"/>
    <cellStyle name="Navadno 21 2 2" xfId="367" xr:uid="{00000000-0005-0000-0000-0000C2010000}"/>
    <cellStyle name="Navadno 22" xfId="1004" xr:uid="{00000000-0005-0000-0000-0000C3010000}"/>
    <cellStyle name="Navadno 22 2" xfId="368" xr:uid="{00000000-0005-0000-0000-0000C4010000}"/>
    <cellStyle name="Navadno 22 2 2" xfId="369" xr:uid="{00000000-0005-0000-0000-0000C5010000}"/>
    <cellStyle name="Navadno 23" xfId="1005" xr:uid="{00000000-0005-0000-0000-0000C6010000}"/>
    <cellStyle name="Navadno 23 2" xfId="370" xr:uid="{00000000-0005-0000-0000-0000C7010000}"/>
    <cellStyle name="Navadno 23 2 2" xfId="371" xr:uid="{00000000-0005-0000-0000-0000C8010000}"/>
    <cellStyle name="Navadno 24" xfId="1006" xr:uid="{00000000-0005-0000-0000-0000C9010000}"/>
    <cellStyle name="Navadno 24 2" xfId="372" xr:uid="{00000000-0005-0000-0000-0000CA010000}"/>
    <cellStyle name="Navadno 24 2 2" xfId="373" xr:uid="{00000000-0005-0000-0000-0000CB010000}"/>
    <cellStyle name="Navadno 25" xfId="1007" xr:uid="{00000000-0005-0000-0000-0000CC010000}"/>
    <cellStyle name="Navadno 25 2" xfId="374" xr:uid="{00000000-0005-0000-0000-0000CD010000}"/>
    <cellStyle name="Navadno 25 2 2" xfId="375" xr:uid="{00000000-0005-0000-0000-0000CE010000}"/>
    <cellStyle name="Navadno 26" xfId="1008" xr:uid="{00000000-0005-0000-0000-0000CF010000}"/>
    <cellStyle name="Navadno 26 2" xfId="376" xr:uid="{00000000-0005-0000-0000-0000D0010000}"/>
    <cellStyle name="Navadno 26 2 2" xfId="377" xr:uid="{00000000-0005-0000-0000-0000D1010000}"/>
    <cellStyle name="Navadno 27" xfId="1009" xr:uid="{00000000-0005-0000-0000-0000D2010000}"/>
    <cellStyle name="Navadno 27 2" xfId="378" xr:uid="{00000000-0005-0000-0000-0000D3010000}"/>
    <cellStyle name="Navadno 27 2 2" xfId="379" xr:uid="{00000000-0005-0000-0000-0000D4010000}"/>
    <cellStyle name="Navadno 28" xfId="1242" xr:uid="{B8DC7841-CD4B-4445-958D-320538645706}"/>
    <cellStyle name="Navadno 28 2" xfId="380" xr:uid="{00000000-0005-0000-0000-0000D5010000}"/>
    <cellStyle name="Navadno 28 2 2" xfId="381" xr:uid="{00000000-0005-0000-0000-0000D6010000}"/>
    <cellStyle name="Navadno 29" xfId="1243" xr:uid="{8EAAC349-4CC9-43F1-844B-374EF6BD22DE}"/>
    <cellStyle name="Navadno 29 2" xfId="382" xr:uid="{00000000-0005-0000-0000-0000D7010000}"/>
    <cellStyle name="Navadno 29 2 2" xfId="383" xr:uid="{00000000-0005-0000-0000-0000D8010000}"/>
    <cellStyle name="Navadno 3" xfId="4" xr:uid="{00000000-0005-0000-0000-000005000000}"/>
    <cellStyle name="Navadno 3 2" xfId="15" xr:uid="{E608344B-8E72-4E92-BEC5-5AC6A4C99E83}"/>
    <cellStyle name="Navadno 3 2 2" xfId="1012" xr:uid="{00000000-0005-0000-0000-0000DB010000}"/>
    <cellStyle name="Navadno 3 2 2 2" xfId="1235" xr:uid="{00000000-0005-0000-0000-00000E000000}"/>
    <cellStyle name="Navadno 3 2 3" xfId="877" xr:uid="{00000000-0005-0000-0000-0000DC010000}"/>
    <cellStyle name="Navadno 3 2 4" xfId="1011" xr:uid="{00000000-0005-0000-0000-0000DD010000}"/>
    <cellStyle name="Navadno 3 2 5" xfId="24" xr:uid="{00000000-0005-0000-0000-0000DA010000}"/>
    <cellStyle name="Navadno 3 3" xfId="6" xr:uid="{00000000-0005-0000-0000-000006000000}"/>
    <cellStyle name="Navadno 3 3 2" xfId="876" xr:uid="{00000000-0005-0000-0000-0000DF010000}"/>
    <cellStyle name="Navadno 3 32" xfId="385" xr:uid="{00000000-0005-0000-0000-0000E0010000}"/>
    <cellStyle name="Navadno 3 35 2" xfId="1219" xr:uid="{00000000-0005-0000-0000-00000F000000}"/>
    <cellStyle name="Navadno 3 4" xfId="384" xr:uid="{00000000-0005-0000-0000-0000E1010000}"/>
    <cellStyle name="Navadno 3 5" xfId="1010" xr:uid="{00000000-0005-0000-0000-0000E2010000}"/>
    <cellStyle name="Navadno 30" xfId="1247" xr:uid="{3C746FBD-A364-4E0B-B280-D836170E41C2}"/>
    <cellStyle name="Navadno 30 2" xfId="386" xr:uid="{00000000-0005-0000-0000-0000E3010000}"/>
    <cellStyle name="Navadno 31" xfId="1212" xr:uid="{00000000-0005-0000-0000-000010000000}"/>
    <cellStyle name="Navadno 31 2" xfId="387" xr:uid="{00000000-0005-0000-0000-0000E4010000}"/>
    <cellStyle name="Navadno 32" xfId="1213" xr:uid="{00000000-0005-0000-0000-000011000000}"/>
    <cellStyle name="Navadno 32 2" xfId="388" xr:uid="{00000000-0005-0000-0000-0000E5010000}"/>
    <cellStyle name="Navadno 32 2 2" xfId="1214" xr:uid="{00000000-0005-0000-0000-000012000000}"/>
    <cellStyle name="Navadno 33 2" xfId="389" xr:uid="{00000000-0005-0000-0000-0000E6010000}"/>
    <cellStyle name="Navadno 34 2" xfId="390" xr:uid="{00000000-0005-0000-0000-0000E7010000}"/>
    <cellStyle name="Navadno 34 2 2" xfId="391" xr:uid="{00000000-0005-0000-0000-0000E8010000}"/>
    <cellStyle name="Navadno 35 2" xfId="392" xr:uid="{00000000-0005-0000-0000-0000E9010000}"/>
    <cellStyle name="Navadno 35 2 2" xfId="393" xr:uid="{00000000-0005-0000-0000-0000EA010000}"/>
    <cellStyle name="Navadno 36 2" xfId="394" xr:uid="{00000000-0005-0000-0000-0000EB010000}"/>
    <cellStyle name="Navadno 36 2 2" xfId="1220" xr:uid="{00000000-0005-0000-0000-000013000000}"/>
    <cellStyle name="Navadno 37 2" xfId="395" xr:uid="{00000000-0005-0000-0000-0000EC010000}"/>
    <cellStyle name="Navadno 37 2 2" xfId="396" xr:uid="{00000000-0005-0000-0000-0000ED010000}"/>
    <cellStyle name="Navadno 38 2" xfId="397" xr:uid="{00000000-0005-0000-0000-0000EE010000}"/>
    <cellStyle name="Navadno 38 2 2" xfId="398" xr:uid="{00000000-0005-0000-0000-0000EF010000}"/>
    <cellStyle name="Navadno 39 2" xfId="399" xr:uid="{00000000-0005-0000-0000-0000F0010000}"/>
    <cellStyle name="Navadno 39 2 2" xfId="400" xr:uid="{00000000-0005-0000-0000-0000F1010000}"/>
    <cellStyle name="Navadno 4" xfId="3" xr:uid="{7567681A-05EC-44B5-9D2E-53EE9C43FF5B}"/>
    <cellStyle name="Navadno 4 2" xfId="401" xr:uid="{00000000-0005-0000-0000-0000F3010000}"/>
    <cellStyle name="Navadno 4 2 2" xfId="1015" xr:uid="{00000000-0005-0000-0000-0000F4010000}"/>
    <cellStyle name="Navadno 4 2 3" xfId="1016" xr:uid="{00000000-0005-0000-0000-0000F5010000}"/>
    <cellStyle name="Navadno 4 2 4" xfId="1014" xr:uid="{00000000-0005-0000-0000-0000F6010000}"/>
    <cellStyle name="Navadno 4 3" xfId="1017" xr:uid="{00000000-0005-0000-0000-0000F7010000}"/>
    <cellStyle name="Navadno 4 3 2" xfId="1018" xr:uid="{00000000-0005-0000-0000-0000F8010000}"/>
    <cellStyle name="Navadno 4 4" xfId="1013" xr:uid="{00000000-0005-0000-0000-0000F9010000}"/>
    <cellStyle name="Navadno 4 4 2" xfId="1019" xr:uid="{00000000-0005-0000-0000-0000FA010000}"/>
    <cellStyle name="Navadno 4 5" xfId="23" xr:uid="{00000000-0005-0000-0000-0000F2010000}"/>
    <cellStyle name="Navadno 4 6" xfId="1221" xr:uid="{00000000-0005-0000-0000-000014000000}"/>
    <cellStyle name="Navadno 40 2" xfId="402" xr:uid="{00000000-0005-0000-0000-0000FB010000}"/>
    <cellStyle name="Navadno 40 2 2" xfId="403" xr:uid="{00000000-0005-0000-0000-0000FC010000}"/>
    <cellStyle name="Navadno 41 2" xfId="404" xr:uid="{00000000-0005-0000-0000-0000FD010000}"/>
    <cellStyle name="Navadno 41 2 2" xfId="405" xr:uid="{00000000-0005-0000-0000-0000FE010000}"/>
    <cellStyle name="Navadno 42 2" xfId="406" xr:uid="{00000000-0005-0000-0000-0000FF010000}"/>
    <cellStyle name="Navadno 42 3" xfId="407" xr:uid="{00000000-0005-0000-0000-000000020000}"/>
    <cellStyle name="Navadno 42 3 2" xfId="408" xr:uid="{00000000-0005-0000-0000-000001020000}"/>
    <cellStyle name="Navadno 43 2" xfId="409" xr:uid="{00000000-0005-0000-0000-000002020000}"/>
    <cellStyle name="Navadno 43 2 2" xfId="410" xr:uid="{00000000-0005-0000-0000-000003020000}"/>
    <cellStyle name="Navadno 45 2" xfId="411" xr:uid="{00000000-0005-0000-0000-000004020000}"/>
    <cellStyle name="Navadno 45 2 2" xfId="412" xr:uid="{00000000-0005-0000-0000-000005020000}"/>
    <cellStyle name="Navadno 5" xfId="25" xr:uid="{00000000-0005-0000-0000-000006020000}"/>
    <cellStyle name="Navadno 5 2" xfId="413" xr:uid="{00000000-0005-0000-0000-000007020000}"/>
    <cellStyle name="Navadno 5 2 2" xfId="1022" xr:uid="{00000000-0005-0000-0000-000008020000}"/>
    <cellStyle name="Navadno 5 2 3" xfId="1023" xr:uid="{00000000-0005-0000-0000-000009020000}"/>
    <cellStyle name="Navadno 5 2 4" xfId="1021" xr:uid="{00000000-0005-0000-0000-00000A020000}"/>
    <cellStyle name="Navadno 5 3" xfId="1020" xr:uid="{00000000-0005-0000-0000-00000B020000}"/>
    <cellStyle name="Navadno 5 4" xfId="1234" xr:uid="{00000000-0005-0000-0000-000015000000}"/>
    <cellStyle name="Navadno 5 5" xfId="1244" xr:uid="{8087DED6-D4E0-4341-8672-D6592EBD92FE}"/>
    <cellStyle name="Navadno 6" xfId="58" xr:uid="{00000000-0005-0000-0000-00000C020000}"/>
    <cellStyle name="Navadno 6 2" xfId="415" xr:uid="{00000000-0005-0000-0000-00000D020000}"/>
    <cellStyle name="Navadno 6 2 2" xfId="1026" xr:uid="{00000000-0005-0000-0000-00000E020000}"/>
    <cellStyle name="Navadno 6 2 3" xfId="1027" xr:uid="{00000000-0005-0000-0000-00000F020000}"/>
    <cellStyle name="Navadno 6 2 4" xfId="1025" xr:uid="{00000000-0005-0000-0000-000010020000}"/>
    <cellStyle name="Navadno 6 3" xfId="414" xr:uid="{00000000-0005-0000-0000-000011020000}"/>
    <cellStyle name="Navadno 6 3 2" xfId="1028" xr:uid="{00000000-0005-0000-0000-000012020000}"/>
    <cellStyle name="Navadno 6 4" xfId="1024" xr:uid="{00000000-0005-0000-0000-000013020000}"/>
    <cellStyle name="Navadno 6 5" xfId="1227" xr:uid="{00000000-0005-0000-0000-000016000000}"/>
    <cellStyle name="Navadno 7" xfId="59" xr:uid="{00000000-0005-0000-0000-000014020000}"/>
    <cellStyle name="Navadno 7 2" xfId="1030" xr:uid="{00000000-0005-0000-0000-000015020000}"/>
    <cellStyle name="Navadno 7 3" xfId="1031" xr:uid="{00000000-0005-0000-0000-000016020000}"/>
    <cellStyle name="Navadno 7 4" xfId="1029" xr:uid="{00000000-0005-0000-0000-000017020000}"/>
    <cellStyle name="Navadno 8" xfId="60" xr:uid="{00000000-0005-0000-0000-000018020000}"/>
    <cellStyle name="Navadno 8 2" xfId="416" xr:uid="{00000000-0005-0000-0000-000019020000}"/>
    <cellStyle name="Navadno 8 2 2" xfId="1034" xr:uid="{00000000-0005-0000-0000-00001A020000}"/>
    <cellStyle name="Navadno 8 2 3" xfId="1035" xr:uid="{00000000-0005-0000-0000-00001B020000}"/>
    <cellStyle name="Navadno 8 2 4" xfId="1033" xr:uid="{00000000-0005-0000-0000-00001C020000}"/>
    <cellStyle name="Navadno 8 3" xfId="1036" xr:uid="{00000000-0005-0000-0000-00001D020000}"/>
    <cellStyle name="Navadno 8 4" xfId="1037" xr:uid="{00000000-0005-0000-0000-00001E020000}"/>
    <cellStyle name="Navadno 8 5" xfId="1038" xr:uid="{00000000-0005-0000-0000-00001F020000}"/>
    <cellStyle name="Navadno 8 6" xfId="1039" xr:uid="{00000000-0005-0000-0000-000020020000}"/>
    <cellStyle name="Navadno 8 7" xfId="1032" xr:uid="{00000000-0005-0000-0000-000021020000}"/>
    <cellStyle name="Navadno 8 8" xfId="1224" xr:uid="{00000000-0005-0000-0000-000017000000}"/>
    <cellStyle name="Navadno 9" xfId="61" xr:uid="{00000000-0005-0000-0000-000022020000}"/>
    <cellStyle name="Navadno 9 2" xfId="417" xr:uid="{00000000-0005-0000-0000-000023020000}"/>
    <cellStyle name="Neutral" xfId="418" xr:uid="{00000000-0005-0000-0000-000025020000}"/>
    <cellStyle name="Nevtralno 2" xfId="62" xr:uid="{00000000-0005-0000-0000-000026020000}"/>
    <cellStyle name="Nevtralno 2 2" xfId="419" xr:uid="{00000000-0005-0000-0000-000027020000}"/>
    <cellStyle name="Nivo_1_GlNaslov" xfId="1040" xr:uid="{00000000-0005-0000-0000-000028020000}"/>
    <cellStyle name="Normal 11" xfId="1233" xr:uid="{00000000-0005-0000-0000-000019000000}"/>
    <cellStyle name="Normal 2" xfId="27" xr:uid="{00000000-0005-0000-0000-000029020000}"/>
    <cellStyle name="Normal 2 10" xfId="1141" xr:uid="{00000000-0005-0000-0000-00002A020000}"/>
    <cellStyle name="normal 2 11" xfId="1041" xr:uid="{00000000-0005-0000-0000-00002B020000}"/>
    <cellStyle name="normal 2 12" xfId="1197" xr:uid="{00000000-0005-0000-0000-00002C020000}"/>
    <cellStyle name="normal 2 13" xfId="1196" xr:uid="{00000000-0005-0000-0000-00002D020000}"/>
    <cellStyle name="normal 2 14" xfId="1198" xr:uid="{00000000-0005-0000-0000-00002E020000}"/>
    <cellStyle name="Normal 2 15" xfId="1229" xr:uid="{00000000-0005-0000-0000-00001A000000}"/>
    <cellStyle name="Normal 2 163" xfId="1218" xr:uid="{00000000-0005-0000-0000-00001B000000}"/>
    <cellStyle name="normal 2 2" xfId="421" xr:uid="{00000000-0005-0000-0000-00002F020000}"/>
    <cellStyle name="normal 2 2 2" xfId="1042" xr:uid="{00000000-0005-0000-0000-000030020000}"/>
    <cellStyle name="normal 2 3" xfId="422" xr:uid="{00000000-0005-0000-0000-000031020000}"/>
    <cellStyle name="normal 2 3 2" xfId="1043" xr:uid="{00000000-0005-0000-0000-000032020000}"/>
    <cellStyle name="Normal 2 4" xfId="423" xr:uid="{00000000-0005-0000-0000-000033020000}"/>
    <cellStyle name="Normal 2 4 2" xfId="1044" xr:uid="{00000000-0005-0000-0000-000034020000}"/>
    <cellStyle name="Normal 2 5" xfId="420" xr:uid="{00000000-0005-0000-0000-000035020000}"/>
    <cellStyle name="Normal 2 6" xfId="1061" xr:uid="{00000000-0005-0000-0000-000036020000}"/>
    <cellStyle name="Normal 2 7" xfId="1172" xr:uid="{00000000-0005-0000-0000-000037020000}"/>
    <cellStyle name="Normal 2 8" xfId="1085" xr:uid="{00000000-0005-0000-0000-000038020000}"/>
    <cellStyle name="Normal 2 9" xfId="1174" xr:uid="{00000000-0005-0000-0000-000039020000}"/>
    <cellStyle name="Normal 3" xfId="424" xr:uid="{00000000-0005-0000-0000-00003A020000}"/>
    <cellStyle name="normal 3 2" xfId="1046" xr:uid="{00000000-0005-0000-0000-00003B020000}"/>
    <cellStyle name="normal 3 2 2" xfId="1047" xr:uid="{00000000-0005-0000-0000-00003C020000}"/>
    <cellStyle name="normal 3 2 3" xfId="1048" xr:uid="{00000000-0005-0000-0000-00003D020000}"/>
    <cellStyle name="normal 3 3" xfId="1045" xr:uid="{00000000-0005-0000-0000-00003E020000}"/>
    <cellStyle name="normal 4" xfId="425" xr:uid="{00000000-0005-0000-0000-00003F020000}"/>
    <cellStyle name="Normal 4 2" xfId="1049" xr:uid="{00000000-0005-0000-0000-000040020000}"/>
    <cellStyle name="Normal 54" xfId="1228" xr:uid="{00000000-0005-0000-0000-00001C000000}"/>
    <cellStyle name="Normal_1.3.2" xfId="1050" xr:uid="{00000000-0005-0000-0000-000041020000}"/>
    <cellStyle name="Note" xfId="426" xr:uid="{00000000-0005-0000-0000-000045020000}"/>
    <cellStyle name="Note 2" xfId="1202" xr:uid="{00000000-0005-0000-0000-000046020000}"/>
    <cellStyle name="Obično 2" xfId="1211" xr:uid="{00000000-0005-0000-0000-00001D000000}"/>
    <cellStyle name="Odstotek" xfId="1" builtinId="5"/>
    <cellStyle name="Odstotek 2" xfId="5" xr:uid="{00000000-0005-0000-0000-000009000000}"/>
    <cellStyle name="Odstotek 2 2" xfId="14" xr:uid="{D1B76C7D-61B3-4191-A0E0-62CA4A0B4787}"/>
    <cellStyle name="Odstotek 2 2 2" xfId="427" xr:uid="{00000000-0005-0000-0000-00004A020000}"/>
    <cellStyle name="Odstotek 2 2 2 2" xfId="1226" xr:uid="{00000000-0005-0000-0000-000021000000}"/>
    <cellStyle name="Odstotek 2 2 3" xfId="63" xr:uid="{00000000-0005-0000-0000-000049020000}"/>
    <cellStyle name="Odstotek 2 3" xfId="1051" xr:uid="{00000000-0005-0000-0000-00004B020000}"/>
    <cellStyle name="Odstotek 2 3 2" xfId="1231" xr:uid="{00000000-0005-0000-0000-000022000000}"/>
    <cellStyle name="Odstotek 2 4" xfId="21" xr:uid="{00000000-0005-0000-0000-000048020000}"/>
    <cellStyle name="Odstotek 3" xfId="20" xr:uid="{00000000-0005-0000-0000-00004C020000}"/>
    <cellStyle name="Odstotek 3 2" xfId="1238" xr:uid="{00000000-0005-0000-0000-000024000000}"/>
    <cellStyle name="Odstotek 3 3" xfId="1210" xr:uid="{00000000-0005-0000-0000-000023000000}"/>
    <cellStyle name="Odstotek 4" xfId="64" xr:uid="{00000000-0005-0000-0000-00004D020000}"/>
    <cellStyle name="Odstotek 4 2" xfId="65" xr:uid="{00000000-0005-0000-0000-00004E020000}"/>
    <cellStyle name="Odstotek 4 3" xfId="1232" xr:uid="{00000000-0005-0000-0000-000025000000}"/>
    <cellStyle name="Odstotek 6" xfId="10" xr:uid="{00000000-0005-0000-0000-00000A000000}"/>
    <cellStyle name="Opomba 2" xfId="66" xr:uid="{00000000-0005-0000-0000-00004F020000}"/>
    <cellStyle name="Opomba 2 2" xfId="428" xr:uid="{00000000-0005-0000-0000-000050020000}"/>
    <cellStyle name="Opomba 2 2 2" xfId="1205" xr:uid="{00000000-0005-0000-0000-000051020000}"/>
    <cellStyle name="Opomba 2 3" xfId="1201" xr:uid="{00000000-0005-0000-0000-000052020000}"/>
    <cellStyle name="Opomba 2 4" xfId="1204" xr:uid="{00000000-0005-0000-0000-000053020000}"/>
    <cellStyle name="Opozorilo 2" xfId="67" xr:uid="{00000000-0005-0000-0000-000054020000}"/>
    <cellStyle name="Output" xfId="429" xr:uid="{00000000-0005-0000-0000-000055020000}"/>
    <cellStyle name="Percent 2" xfId="1230" xr:uid="{00000000-0005-0000-0000-000026000000}"/>
    <cellStyle name="Pojasnjevalno besedilo 2" xfId="68" xr:uid="{00000000-0005-0000-0000-000056020000}"/>
    <cellStyle name="Poudarek1 2" xfId="69" xr:uid="{00000000-0005-0000-0000-000057020000}"/>
    <cellStyle name="Poudarek1 2 2" xfId="430" xr:uid="{00000000-0005-0000-0000-000058020000}"/>
    <cellStyle name="Poudarek2 2" xfId="70" xr:uid="{00000000-0005-0000-0000-000059020000}"/>
    <cellStyle name="Poudarek2 2 2" xfId="431" xr:uid="{00000000-0005-0000-0000-00005A020000}"/>
    <cellStyle name="Poudarek3 2" xfId="71" xr:uid="{00000000-0005-0000-0000-00005B020000}"/>
    <cellStyle name="Poudarek3 2 2" xfId="432" xr:uid="{00000000-0005-0000-0000-00005C020000}"/>
    <cellStyle name="Poudarek4 2" xfId="72" xr:uid="{00000000-0005-0000-0000-00005D020000}"/>
    <cellStyle name="Poudarek4 2 2" xfId="433" xr:uid="{00000000-0005-0000-0000-00005E020000}"/>
    <cellStyle name="Poudarek5 2" xfId="73" xr:uid="{00000000-0005-0000-0000-00005F020000}"/>
    <cellStyle name="Poudarek6 2" xfId="74" xr:uid="{00000000-0005-0000-0000-000060020000}"/>
    <cellStyle name="Poudarek6 2 2" xfId="434" xr:uid="{00000000-0005-0000-0000-000061020000}"/>
    <cellStyle name="Povezana celica 2" xfId="75" xr:uid="{00000000-0005-0000-0000-000062020000}"/>
    <cellStyle name="Povezana celica 2 2" xfId="435" xr:uid="{00000000-0005-0000-0000-000063020000}"/>
    <cellStyle name="Preveri celico 2" xfId="76" xr:uid="{00000000-0005-0000-0000-000064020000}"/>
    <cellStyle name="Računanje 2" xfId="77" xr:uid="{00000000-0005-0000-0000-000065020000}"/>
    <cellStyle name="Računanje 2 2" xfId="436" xr:uid="{00000000-0005-0000-0000-000066020000}"/>
    <cellStyle name="Slabo 2" xfId="78" xr:uid="{00000000-0005-0000-0000-000067020000}"/>
    <cellStyle name="Slabo 2 2" xfId="437" xr:uid="{00000000-0005-0000-0000-000068020000}"/>
    <cellStyle name="Slog 1" xfId="26" xr:uid="{00000000-0005-0000-0000-000069020000}"/>
    <cellStyle name="Slog 1 2" xfId="1052" xr:uid="{00000000-0005-0000-0000-00006A020000}"/>
    <cellStyle name="Slog 1 3" xfId="1053" xr:uid="{00000000-0005-0000-0000-00006B020000}"/>
    <cellStyle name="Style 1" xfId="438" xr:uid="{00000000-0005-0000-0000-00006C020000}"/>
    <cellStyle name="tekst-levo" xfId="22" xr:uid="{00000000-0005-0000-0000-00006D020000}"/>
    <cellStyle name="tekst-levo 2" xfId="439" xr:uid="{00000000-0005-0000-0000-00006E020000}"/>
    <cellStyle name="tekst-levo 2 2" xfId="1055" xr:uid="{00000000-0005-0000-0000-00006F020000}"/>
    <cellStyle name="tekst-levo 3" xfId="1056" xr:uid="{00000000-0005-0000-0000-000070020000}"/>
    <cellStyle name="tekst-levo 4" xfId="1054" xr:uid="{00000000-0005-0000-0000-000071020000}"/>
    <cellStyle name="text-desno" xfId="1057" xr:uid="{00000000-0005-0000-0000-000072020000}"/>
    <cellStyle name="text-desno 2" xfId="1058" xr:uid="{00000000-0005-0000-0000-000073020000}"/>
    <cellStyle name="text-desno 3" xfId="1059" xr:uid="{00000000-0005-0000-0000-000074020000}"/>
    <cellStyle name="Title" xfId="440" xr:uid="{00000000-0005-0000-0000-000075020000}"/>
    <cellStyle name="Total" xfId="441" xr:uid="{00000000-0005-0000-0000-000076020000}"/>
    <cellStyle name="Total 1_Predracun kanal" xfId="442" xr:uid="{00000000-0005-0000-0000-000077020000}"/>
    <cellStyle name="Total 2" xfId="1062" xr:uid="{00000000-0005-0000-0000-000078020000}"/>
    <cellStyle name="Total 3" xfId="1060" xr:uid="{00000000-0005-0000-0000-000079020000}"/>
    <cellStyle name="Total 4" xfId="1199" xr:uid="{00000000-0005-0000-0000-00007A020000}"/>
    <cellStyle name="Total 5" xfId="1195" xr:uid="{00000000-0005-0000-0000-00007B020000}"/>
    <cellStyle name="Total 6" xfId="1200" xr:uid="{00000000-0005-0000-0000-00007C020000}"/>
    <cellStyle name="Total 7" xfId="1183" xr:uid="{00000000-0005-0000-0000-00007D020000}"/>
    <cellStyle name="Total 8" xfId="1206" xr:uid="{00000000-0005-0000-0000-00007E020000}"/>
    <cellStyle name="Valuta 2" xfId="11" xr:uid="{00000000-0005-0000-0000-00000B000000}"/>
    <cellStyle name="Valuta 2 2" xfId="13" xr:uid="{00000000-0005-0000-0000-00000D000000}"/>
    <cellStyle name="Valuta 2 2 2" xfId="1065" xr:uid="{00000000-0005-0000-0000-000081020000}"/>
    <cellStyle name="Valuta 2 2 2 2" xfId="1066" xr:uid="{00000000-0005-0000-0000-000082020000}"/>
    <cellStyle name="Valuta 2 2 2 3" xfId="1067" xr:uid="{00000000-0005-0000-0000-000083020000}"/>
    <cellStyle name="Valuta 2 2 3" xfId="1177" xr:uid="{00000000-0005-0000-0000-000084020000}"/>
    <cellStyle name="Valuta 2 2 4" xfId="1068" xr:uid="{00000000-0005-0000-0000-000085020000}"/>
    <cellStyle name="Valuta 2 2 5" xfId="1069" xr:uid="{00000000-0005-0000-0000-000086020000}"/>
    <cellStyle name="Valuta 2 2 6" xfId="1064" xr:uid="{00000000-0005-0000-0000-000087020000}"/>
    <cellStyle name="Valuta 2 2 7" xfId="443" xr:uid="{00000000-0005-0000-0000-000080020000}"/>
    <cellStyle name="Valuta 2 2 8" xfId="1249" xr:uid="{BE1A7E33-1AB9-4967-A58D-B3CE4C0EE780}"/>
    <cellStyle name="Valuta 2 3" xfId="1070" xr:uid="{00000000-0005-0000-0000-000088020000}"/>
    <cellStyle name="Valuta 2 3 2" xfId="1071" xr:uid="{00000000-0005-0000-0000-000089020000}"/>
    <cellStyle name="Valuta 2 3 3" xfId="1072" xr:uid="{00000000-0005-0000-0000-00008A020000}"/>
    <cellStyle name="Valuta 2 4" xfId="1073" xr:uid="{00000000-0005-0000-0000-00008B020000}"/>
    <cellStyle name="Valuta 2 5" xfId="1074" xr:uid="{00000000-0005-0000-0000-00008C020000}"/>
    <cellStyle name="Valuta 2 6" xfId="1063" xr:uid="{00000000-0005-0000-0000-00007F020000}"/>
    <cellStyle name="Valuta 2 7" xfId="1248" xr:uid="{0C74D659-8123-41FB-A458-BF7F392AA395}"/>
    <cellStyle name="Valuta 3" xfId="17" xr:uid="{00000000-0005-0000-0000-000040000000}"/>
    <cellStyle name="Valuta 3 2" xfId="1076" xr:uid="{00000000-0005-0000-0000-00008E020000}"/>
    <cellStyle name="Valuta 3 3" xfId="1077" xr:uid="{00000000-0005-0000-0000-00008F020000}"/>
    <cellStyle name="Valuta 3 4" xfId="1075" xr:uid="{00000000-0005-0000-0000-00008D020000}"/>
    <cellStyle name="Valuta 3 5" xfId="1250" xr:uid="{A377843D-C4AE-4966-A651-0988EA4FDB41}"/>
    <cellStyle name="Valuta 4" xfId="1078" xr:uid="{00000000-0005-0000-0000-000090020000}"/>
    <cellStyle name="Vejica 2" xfId="12" xr:uid="{00000000-0005-0000-0000-000047000000}"/>
    <cellStyle name="Vejica 2 2" xfId="80" xr:uid="{00000000-0005-0000-0000-000092020000}"/>
    <cellStyle name="Vejica 2 2 2" xfId="446" xr:uid="{00000000-0005-0000-0000-000093020000}"/>
    <cellStyle name="Vejica 2 2 2 2" xfId="1081" xr:uid="{00000000-0005-0000-0000-000094020000}"/>
    <cellStyle name="Vejica 2 2 3" xfId="445" xr:uid="{00000000-0005-0000-0000-000095020000}"/>
    <cellStyle name="Vejica 2 2 3 2" xfId="1082" xr:uid="{00000000-0005-0000-0000-000096020000}"/>
    <cellStyle name="Vejica 2 2 4" xfId="1080" xr:uid="{00000000-0005-0000-0000-000097020000}"/>
    <cellStyle name="Vejica 2 3" xfId="444" xr:uid="{00000000-0005-0000-0000-000098020000}"/>
    <cellStyle name="Vejica 2 3 2" xfId="1083" xr:uid="{00000000-0005-0000-0000-000099020000}"/>
    <cellStyle name="Vejica 2 4" xfId="1084" xr:uid="{00000000-0005-0000-0000-00009A020000}"/>
    <cellStyle name="Vejica 2 5" xfId="1086" xr:uid="{00000000-0005-0000-0000-00009B020000}"/>
    <cellStyle name="Vejica 2 6" xfId="1079" xr:uid="{00000000-0005-0000-0000-00009C020000}"/>
    <cellStyle name="Vejica 2 7" xfId="79" xr:uid="{00000000-0005-0000-0000-000091020000}"/>
    <cellStyle name="Vejica 2 8" xfId="1209" xr:uid="{00000000-0005-0000-0000-000028000000}"/>
    <cellStyle name="Vejica 3" xfId="16" xr:uid="{00000000-0005-0000-0000-000041000000}"/>
    <cellStyle name="Vejica 3 2" xfId="247" xr:uid="{00000000-0005-0000-0000-00009E020000}"/>
    <cellStyle name="Vejica 3 2 2" xfId="1089" xr:uid="{00000000-0005-0000-0000-00009F020000}"/>
    <cellStyle name="Vejica 3 2 3" xfId="1090" xr:uid="{00000000-0005-0000-0000-0000A0020000}"/>
    <cellStyle name="Vejica 3 2 4" xfId="1088" xr:uid="{00000000-0005-0000-0000-0000A1020000}"/>
    <cellStyle name="Vejica 3 2 5" xfId="1237" xr:uid="{00000000-0005-0000-0000-00002A000000}"/>
    <cellStyle name="Vejica 3 3" xfId="1091" xr:uid="{00000000-0005-0000-0000-0000A2020000}"/>
    <cellStyle name="Vejica 3 4" xfId="1092" xr:uid="{00000000-0005-0000-0000-0000A3020000}"/>
    <cellStyle name="Vejica 3 5" xfId="1184" xr:uid="{00000000-0005-0000-0000-0000A4020000}"/>
    <cellStyle name="Vejica 3 6" xfId="1087" xr:uid="{00000000-0005-0000-0000-0000A5020000}"/>
    <cellStyle name="Vejica 3 7" xfId="81" xr:uid="{00000000-0005-0000-0000-00009D020000}"/>
    <cellStyle name="Vejica 3 8" xfId="1223" xr:uid="{00000000-0005-0000-0000-000029000000}"/>
    <cellStyle name="Vejica 31" xfId="447" xr:uid="{00000000-0005-0000-0000-0000A6020000}"/>
    <cellStyle name="Vejica 4" xfId="873" xr:uid="{00000000-0005-0000-0000-0000A7020000}"/>
    <cellStyle name="Vejica 4 2" xfId="1093" xr:uid="{00000000-0005-0000-0000-0000A8020000}"/>
    <cellStyle name="Vejica 5" xfId="1094" xr:uid="{00000000-0005-0000-0000-0000A9020000}"/>
    <cellStyle name="Vejica 5 10" xfId="448" xr:uid="{00000000-0005-0000-0000-0000AA020000}"/>
    <cellStyle name="Vejica 5 10 2" xfId="449" xr:uid="{00000000-0005-0000-0000-0000AB020000}"/>
    <cellStyle name="Vejica 5 10 3" xfId="450" xr:uid="{00000000-0005-0000-0000-0000AC020000}"/>
    <cellStyle name="Vejica 5 10 4" xfId="451" xr:uid="{00000000-0005-0000-0000-0000AD020000}"/>
    <cellStyle name="Vejica 5 10 5" xfId="452" xr:uid="{00000000-0005-0000-0000-0000AE020000}"/>
    <cellStyle name="Vejica 5 10 6" xfId="905" xr:uid="{00000000-0005-0000-0000-0000AF020000}"/>
    <cellStyle name="Vejica 5 11" xfId="453" xr:uid="{00000000-0005-0000-0000-0000B0020000}"/>
    <cellStyle name="Vejica 5 11 2" xfId="454" xr:uid="{00000000-0005-0000-0000-0000B1020000}"/>
    <cellStyle name="Vejica 5 11 3" xfId="455" xr:uid="{00000000-0005-0000-0000-0000B2020000}"/>
    <cellStyle name="Vejica 5 11 4" xfId="456" xr:uid="{00000000-0005-0000-0000-0000B3020000}"/>
    <cellStyle name="Vejica 5 11 5" xfId="457" xr:uid="{00000000-0005-0000-0000-0000B4020000}"/>
    <cellStyle name="Vejica 5 11 6" xfId="1095" xr:uid="{00000000-0005-0000-0000-0000B5020000}"/>
    <cellStyle name="Vejica 5 12" xfId="458" xr:uid="{00000000-0005-0000-0000-0000B6020000}"/>
    <cellStyle name="Vejica 5 12 2" xfId="459" xr:uid="{00000000-0005-0000-0000-0000B7020000}"/>
    <cellStyle name="Vejica 5 12 3" xfId="460" xr:uid="{00000000-0005-0000-0000-0000B8020000}"/>
    <cellStyle name="Vejica 5 12 4" xfId="461" xr:uid="{00000000-0005-0000-0000-0000B9020000}"/>
    <cellStyle name="Vejica 5 12 5" xfId="462" xr:uid="{00000000-0005-0000-0000-0000BA020000}"/>
    <cellStyle name="Vejica 5 12 6" xfId="1180" xr:uid="{00000000-0005-0000-0000-0000BB020000}"/>
    <cellStyle name="Vejica 5 13" xfId="463" xr:uid="{00000000-0005-0000-0000-0000BC020000}"/>
    <cellStyle name="Vejica 5 13 2" xfId="464" xr:uid="{00000000-0005-0000-0000-0000BD020000}"/>
    <cellStyle name="Vejica 5 13 3" xfId="465" xr:uid="{00000000-0005-0000-0000-0000BE020000}"/>
    <cellStyle name="Vejica 5 13 4" xfId="466" xr:uid="{00000000-0005-0000-0000-0000BF020000}"/>
    <cellStyle name="Vejica 5 13 5" xfId="467" xr:uid="{00000000-0005-0000-0000-0000C0020000}"/>
    <cellStyle name="Vejica 5 13 6" xfId="1096" xr:uid="{00000000-0005-0000-0000-0000C1020000}"/>
    <cellStyle name="Vejica 5 14" xfId="468" xr:uid="{00000000-0005-0000-0000-0000C2020000}"/>
    <cellStyle name="Vejica 5 14 2" xfId="469" xr:uid="{00000000-0005-0000-0000-0000C3020000}"/>
    <cellStyle name="Vejica 5 14 3" xfId="470" xr:uid="{00000000-0005-0000-0000-0000C4020000}"/>
    <cellStyle name="Vejica 5 14 4" xfId="471" xr:uid="{00000000-0005-0000-0000-0000C5020000}"/>
    <cellStyle name="Vejica 5 14 5" xfId="472" xr:uid="{00000000-0005-0000-0000-0000C6020000}"/>
    <cellStyle name="Vejica 5 14 6" xfId="1097" xr:uid="{00000000-0005-0000-0000-0000C7020000}"/>
    <cellStyle name="Vejica 5 15" xfId="473" xr:uid="{00000000-0005-0000-0000-0000C8020000}"/>
    <cellStyle name="Vejica 5 15 2" xfId="474" xr:uid="{00000000-0005-0000-0000-0000C9020000}"/>
    <cellStyle name="Vejica 5 15 3" xfId="475" xr:uid="{00000000-0005-0000-0000-0000CA020000}"/>
    <cellStyle name="Vejica 5 15 4" xfId="476" xr:uid="{00000000-0005-0000-0000-0000CB020000}"/>
    <cellStyle name="Vejica 5 15 5" xfId="477" xr:uid="{00000000-0005-0000-0000-0000CC020000}"/>
    <cellStyle name="Vejica 5 15 6" xfId="1098" xr:uid="{00000000-0005-0000-0000-0000CD020000}"/>
    <cellStyle name="Vejica 5 16" xfId="478" xr:uid="{00000000-0005-0000-0000-0000CE020000}"/>
    <cellStyle name="Vejica 5 16 2" xfId="479" xr:uid="{00000000-0005-0000-0000-0000CF020000}"/>
    <cellStyle name="Vejica 5 16 3" xfId="480" xr:uid="{00000000-0005-0000-0000-0000D0020000}"/>
    <cellStyle name="Vejica 5 16 4" xfId="481" xr:uid="{00000000-0005-0000-0000-0000D1020000}"/>
    <cellStyle name="Vejica 5 16 5" xfId="482" xr:uid="{00000000-0005-0000-0000-0000D2020000}"/>
    <cellStyle name="Vejica 5 16 6" xfId="1099" xr:uid="{00000000-0005-0000-0000-0000D3020000}"/>
    <cellStyle name="Vejica 5 17" xfId="483" xr:uid="{00000000-0005-0000-0000-0000D4020000}"/>
    <cellStyle name="Vejica 5 17 2" xfId="484" xr:uid="{00000000-0005-0000-0000-0000D5020000}"/>
    <cellStyle name="Vejica 5 17 3" xfId="485" xr:uid="{00000000-0005-0000-0000-0000D6020000}"/>
    <cellStyle name="Vejica 5 17 4" xfId="486" xr:uid="{00000000-0005-0000-0000-0000D7020000}"/>
    <cellStyle name="Vejica 5 17 5" xfId="487" xr:uid="{00000000-0005-0000-0000-0000D8020000}"/>
    <cellStyle name="Vejica 5 17 6" xfId="1100" xr:uid="{00000000-0005-0000-0000-0000D9020000}"/>
    <cellStyle name="Vejica 5 18" xfId="488" xr:uid="{00000000-0005-0000-0000-0000DA020000}"/>
    <cellStyle name="Vejica 5 18 2" xfId="489" xr:uid="{00000000-0005-0000-0000-0000DB020000}"/>
    <cellStyle name="Vejica 5 18 3" xfId="490" xr:uid="{00000000-0005-0000-0000-0000DC020000}"/>
    <cellStyle name="Vejica 5 18 4" xfId="491" xr:uid="{00000000-0005-0000-0000-0000DD020000}"/>
    <cellStyle name="Vejica 5 18 5" xfId="492" xr:uid="{00000000-0005-0000-0000-0000DE020000}"/>
    <cellStyle name="Vejica 5 18 6" xfId="1101" xr:uid="{00000000-0005-0000-0000-0000DF020000}"/>
    <cellStyle name="Vejica 5 19" xfId="493" xr:uid="{00000000-0005-0000-0000-0000E0020000}"/>
    <cellStyle name="Vejica 5 19 2" xfId="494" xr:uid="{00000000-0005-0000-0000-0000E1020000}"/>
    <cellStyle name="Vejica 5 19 3" xfId="495" xr:uid="{00000000-0005-0000-0000-0000E2020000}"/>
    <cellStyle name="Vejica 5 19 4" xfId="496" xr:uid="{00000000-0005-0000-0000-0000E3020000}"/>
    <cellStyle name="Vejica 5 19 5" xfId="497" xr:uid="{00000000-0005-0000-0000-0000E4020000}"/>
    <cellStyle name="Vejica 5 19 6" xfId="1102" xr:uid="{00000000-0005-0000-0000-0000E5020000}"/>
    <cellStyle name="Vejica 5 2" xfId="498" xr:uid="{00000000-0005-0000-0000-0000E6020000}"/>
    <cellStyle name="Vejica 5 2 2" xfId="499" xr:uid="{00000000-0005-0000-0000-0000E7020000}"/>
    <cellStyle name="Vejica 5 2 2 2" xfId="1104" xr:uid="{00000000-0005-0000-0000-0000E8020000}"/>
    <cellStyle name="Vejica 5 2 3" xfId="500" xr:uid="{00000000-0005-0000-0000-0000E9020000}"/>
    <cellStyle name="Vejica 5 2 3 2" xfId="1105" xr:uid="{00000000-0005-0000-0000-0000EA020000}"/>
    <cellStyle name="Vejica 5 2 4" xfId="501" xr:uid="{00000000-0005-0000-0000-0000EB020000}"/>
    <cellStyle name="Vejica 5 2 4 2" xfId="1106" xr:uid="{00000000-0005-0000-0000-0000EC020000}"/>
    <cellStyle name="Vejica 5 2 5" xfId="502" xr:uid="{00000000-0005-0000-0000-0000ED020000}"/>
    <cellStyle name="Vejica 5 2 6" xfId="1103" xr:uid="{00000000-0005-0000-0000-0000EE020000}"/>
    <cellStyle name="Vejica 5 20" xfId="503" xr:uid="{00000000-0005-0000-0000-0000EF020000}"/>
    <cellStyle name="Vejica 5 20 2" xfId="504" xr:uid="{00000000-0005-0000-0000-0000F0020000}"/>
    <cellStyle name="Vejica 5 20 3" xfId="505" xr:uid="{00000000-0005-0000-0000-0000F1020000}"/>
    <cellStyle name="Vejica 5 20 4" xfId="506" xr:uid="{00000000-0005-0000-0000-0000F2020000}"/>
    <cellStyle name="Vejica 5 20 5" xfId="507" xr:uid="{00000000-0005-0000-0000-0000F3020000}"/>
    <cellStyle name="Vejica 5 20 6" xfId="1107" xr:uid="{00000000-0005-0000-0000-0000F4020000}"/>
    <cellStyle name="Vejica 5 21" xfId="508" xr:uid="{00000000-0005-0000-0000-0000F5020000}"/>
    <cellStyle name="Vejica 5 21 2" xfId="509" xr:uid="{00000000-0005-0000-0000-0000F6020000}"/>
    <cellStyle name="Vejica 5 21 3" xfId="510" xr:uid="{00000000-0005-0000-0000-0000F7020000}"/>
    <cellStyle name="Vejica 5 21 4" xfId="511" xr:uid="{00000000-0005-0000-0000-0000F8020000}"/>
    <cellStyle name="Vejica 5 21 5" xfId="512" xr:uid="{00000000-0005-0000-0000-0000F9020000}"/>
    <cellStyle name="Vejica 5 21 6" xfId="1108" xr:uid="{00000000-0005-0000-0000-0000FA020000}"/>
    <cellStyle name="Vejica 5 22" xfId="513" xr:uid="{00000000-0005-0000-0000-0000FB020000}"/>
    <cellStyle name="Vejica 5 22 2" xfId="514" xr:uid="{00000000-0005-0000-0000-0000FC020000}"/>
    <cellStyle name="Vejica 5 22 3" xfId="515" xr:uid="{00000000-0005-0000-0000-0000FD020000}"/>
    <cellStyle name="Vejica 5 22 4" xfId="516" xr:uid="{00000000-0005-0000-0000-0000FE020000}"/>
    <cellStyle name="Vejica 5 22 5" xfId="517" xr:uid="{00000000-0005-0000-0000-0000FF020000}"/>
    <cellStyle name="Vejica 5 22 6" xfId="1109" xr:uid="{00000000-0005-0000-0000-000000030000}"/>
    <cellStyle name="Vejica 5 23" xfId="518" xr:uid="{00000000-0005-0000-0000-000001030000}"/>
    <cellStyle name="Vejica 5 23 2" xfId="519" xr:uid="{00000000-0005-0000-0000-000002030000}"/>
    <cellStyle name="Vejica 5 23 3" xfId="520" xr:uid="{00000000-0005-0000-0000-000003030000}"/>
    <cellStyle name="Vejica 5 23 4" xfId="521" xr:uid="{00000000-0005-0000-0000-000004030000}"/>
    <cellStyle name="Vejica 5 23 5" xfId="522" xr:uid="{00000000-0005-0000-0000-000005030000}"/>
    <cellStyle name="Vejica 5 23 6" xfId="1110" xr:uid="{00000000-0005-0000-0000-000006030000}"/>
    <cellStyle name="Vejica 5 24" xfId="523" xr:uid="{00000000-0005-0000-0000-000007030000}"/>
    <cellStyle name="Vejica 5 24 2" xfId="524" xr:uid="{00000000-0005-0000-0000-000008030000}"/>
    <cellStyle name="Vejica 5 24 3" xfId="525" xr:uid="{00000000-0005-0000-0000-000009030000}"/>
    <cellStyle name="Vejica 5 24 4" xfId="526" xr:uid="{00000000-0005-0000-0000-00000A030000}"/>
    <cellStyle name="Vejica 5 24 5" xfId="527" xr:uid="{00000000-0005-0000-0000-00000B030000}"/>
    <cellStyle name="Vejica 5 24 6" xfId="1111" xr:uid="{00000000-0005-0000-0000-00000C030000}"/>
    <cellStyle name="Vejica 5 25" xfId="528" xr:uid="{00000000-0005-0000-0000-00000D030000}"/>
    <cellStyle name="Vejica 5 25 2" xfId="529" xr:uid="{00000000-0005-0000-0000-00000E030000}"/>
    <cellStyle name="Vejica 5 25 3" xfId="530" xr:uid="{00000000-0005-0000-0000-00000F030000}"/>
    <cellStyle name="Vejica 5 25 4" xfId="531" xr:uid="{00000000-0005-0000-0000-000010030000}"/>
    <cellStyle name="Vejica 5 25 5" xfId="532" xr:uid="{00000000-0005-0000-0000-000011030000}"/>
    <cellStyle name="Vejica 5 25 6" xfId="1112" xr:uid="{00000000-0005-0000-0000-000012030000}"/>
    <cellStyle name="Vejica 5 26" xfId="533" xr:uid="{00000000-0005-0000-0000-000013030000}"/>
    <cellStyle name="Vejica 5 26 2" xfId="534" xr:uid="{00000000-0005-0000-0000-000014030000}"/>
    <cellStyle name="Vejica 5 26 3" xfId="535" xr:uid="{00000000-0005-0000-0000-000015030000}"/>
    <cellStyle name="Vejica 5 26 4" xfId="536" xr:uid="{00000000-0005-0000-0000-000016030000}"/>
    <cellStyle name="Vejica 5 26 5" xfId="537" xr:uid="{00000000-0005-0000-0000-000017030000}"/>
    <cellStyle name="Vejica 5 26 6" xfId="1113" xr:uid="{00000000-0005-0000-0000-000018030000}"/>
    <cellStyle name="Vejica 5 27" xfId="538" xr:uid="{00000000-0005-0000-0000-000019030000}"/>
    <cellStyle name="Vejica 5 27 2" xfId="539" xr:uid="{00000000-0005-0000-0000-00001A030000}"/>
    <cellStyle name="Vejica 5 27 3" xfId="540" xr:uid="{00000000-0005-0000-0000-00001B030000}"/>
    <cellStyle name="Vejica 5 27 4" xfId="541" xr:uid="{00000000-0005-0000-0000-00001C030000}"/>
    <cellStyle name="Vejica 5 27 5" xfId="542" xr:uid="{00000000-0005-0000-0000-00001D030000}"/>
    <cellStyle name="Vejica 5 27 6" xfId="1114" xr:uid="{00000000-0005-0000-0000-00001E030000}"/>
    <cellStyle name="Vejica 5 28" xfId="543" xr:uid="{00000000-0005-0000-0000-00001F030000}"/>
    <cellStyle name="Vejica 5 28 2" xfId="544" xr:uid="{00000000-0005-0000-0000-000020030000}"/>
    <cellStyle name="Vejica 5 28 3" xfId="545" xr:uid="{00000000-0005-0000-0000-000021030000}"/>
    <cellStyle name="Vejica 5 28 4" xfId="546" xr:uid="{00000000-0005-0000-0000-000022030000}"/>
    <cellStyle name="Vejica 5 28 5" xfId="547" xr:uid="{00000000-0005-0000-0000-000023030000}"/>
    <cellStyle name="Vejica 5 28 6" xfId="1115" xr:uid="{00000000-0005-0000-0000-000024030000}"/>
    <cellStyle name="Vejica 5 29" xfId="548" xr:uid="{00000000-0005-0000-0000-000025030000}"/>
    <cellStyle name="Vejica 5 29 2" xfId="549" xr:uid="{00000000-0005-0000-0000-000026030000}"/>
    <cellStyle name="Vejica 5 29 3" xfId="550" xr:uid="{00000000-0005-0000-0000-000027030000}"/>
    <cellStyle name="Vejica 5 29 4" xfId="551" xr:uid="{00000000-0005-0000-0000-000028030000}"/>
    <cellStyle name="Vejica 5 29 5" xfId="552" xr:uid="{00000000-0005-0000-0000-000029030000}"/>
    <cellStyle name="Vejica 5 29 6" xfId="1116" xr:uid="{00000000-0005-0000-0000-00002A030000}"/>
    <cellStyle name="Vejica 5 3" xfId="553" xr:uid="{00000000-0005-0000-0000-00002B030000}"/>
    <cellStyle name="Vejica 5 3 2" xfId="554" xr:uid="{00000000-0005-0000-0000-00002C030000}"/>
    <cellStyle name="Vejica 5 3 3" xfId="555" xr:uid="{00000000-0005-0000-0000-00002D030000}"/>
    <cellStyle name="Vejica 5 3 4" xfId="556" xr:uid="{00000000-0005-0000-0000-00002E030000}"/>
    <cellStyle name="Vejica 5 3 5" xfId="557" xr:uid="{00000000-0005-0000-0000-00002F030000}"/>
    <cellStyle name="Vejica 5 3 6" xfId="1117" xr:uid="{00000000-0005-0000-0000-000030030000}"/>
    <cellStyle name="Vejica 5 30" xfId="558" xr:uid="{00000000-0005-0000-0000-000031030000}"/>
    <cellStyle name="Vejica 5 30 2" xfId="559" xr:uid="{00000000-0005-0000-0000-000032030000}"/>
    <cellStyle name="Vejica 5 30 3" xfId="560" xr:uid="{00000000-0005-0000-0000-000033030000}"/>
    <cellStyle name="Vejica 5 30 4" xfId="561" xr:uid="{00000000-0005-0000-0000-000034030000}"/>
    <cellStyle name="Vejica 5 30 5" xfId="562" xr:uid="{00000000-0005-0000-0000-000035030000}"/>
    <cellStyle name="Vejica 5 30 6" xfId="930" xr:uid="{00000000-0005-0000-0000-000036030000}"/>
    <cellStyle name="Vejica 5 31" xfId="563" xr:uid="{00000000-0005-0000-0000-000037030000}"/>
    <cellStyle name="Vejica 5 31 2" xfId="564" xr:uid="{00000000-0005-0000-0000-000038030000}"/>
    <cellStyle name="Vejica 5 31 3" xfId="565" xr:uid="{00000000-0005-0000-0000-000039030000}"/>
    <cellStyle name="Vejica 5 31 4" xfId="566" xr:uid="{00000000-0005-0000-0000-00003A030000}"/>
    <cellStyle name="Vejica 5 31 5" xfId="567" xr:uid="{00000000-0005-0000-0000-00003B030000}"/>
    <cellStyle name="Vejica 5 31 6" xfId="1118" xr:uid="{00000000-0005-0000-0000-00003C030000}"/>
    <cellStyle name="Vejica 5 32" xfId="568" xr:uid="{00000000-0005-0000-0000-00003D030000}"/>
    <cellStyle name="Vejica 5 32 2" xfId="569" xr:uid="{00000000-0005-0000-0000-00003E030000}"/>
    <cellStyle name="Vejica 5 32 3" xfId="570" xr:uid="{00000000-0005-0000-0000-00003F030000}"/>
    <cellStyle name="Vejica 5 32 4" xfId="571" xr:uid="{00000000-0005-0000-0000-000040030000}"/>
    <cellStyle name="Vejica 5 32 5" xfId="572" xr:uid="{00000000-0005-0000-0000-000041030000}"/>
    <cellStyle name="Vejica 5 32 6" xfId="1187" xr:uid="{00000000-0005-0000-0000-000042030000}"/>
    <cellStyle name="Vejica 5 33" xfId="573" xr:uid="{00000000-0005-0000-0000-000043030000}"/>
    <cellStyle name="Vejica 5 33 2" xfId="574" xr:uid="{00000000-0005-0000-0000-000044030000}"/>
    <cellStyle name="Vejica 5 33 3" xfId="575" xr:uid="{00000000-0005-0000-0000-000045030000}"/>
    <cellStyle name="Vejica 5 33 4" xfId="576" xr:uid="{00000000-0005-0000-0000-000046030000}"/>
    <cellStyle name="Vejica 5 33 5" xfId="577" xr:uid="{00000000-0005-0000-0000-000047030000}"/>
    <cellStyle name="Vejica 5 33 6" xfId="1119" xr:uid="{00000000-0005-0000-0000-000048030000}"/>
    <cellStyle name="Vejica 5 34" xfId="578" xr:uid="{00000000-0005-0000-0000-000049030000}"/>
    <cellStyle name="Vejica 5 34 2" xfId="579" xr:uid="{00000000-0005-0000-0000-00004A030000}"/>
    <cellStyle name="Vejica 5 34 3" xfId="580" xr:uid="{00000000-0005-0000-0000-00004B030000}"/>
    <cellStyle name="Vejica 5 34 4" xfId="581" xr:uid="{00000000-0005-0000-0000-00004C030000}"/>
    <cellStyle name="Vejica 5 34 5" xfId="582" xr:uid="{00000000-0005-0000-0000-00004D030000}"/>
    <cellStyle name="Vejica 5 34 6" xfId="1120" xr:uid="{00000000-0005-0000-0000-00004E030000}"/>
    <cellStyle name="Vejica 5 35" xfId="583" xr:uid="{00000000-0005-0000-0000-00004F030000}"/>
    <cellStyle name="Vejica 5 35 2" xfId="584" xr:uid="{00000000-0005-0000-0000-000050030000}"/>
    <cellStyle name="Vejica 5 35 3" xfId="585" xr:uid="{00000000-0005-0000-0000-000051030000}"/>
    <cellStyle name="Vejica 5 35 4" xfId="586" xr:uid="{00000000-0005-0000-0000-000052030000}"/>
    <cellStyle name="Vejica 5 35 5" xfId="587" xr:uid="{00000000-0005-0000-0000-000053030000}"/>
    <cellStyle name="Vejica 5 35 6" xfId="1121" xr:uid="{00000000-0005-0000-0000-000054030000}"/>
    <cellStyle name="Vejica 5 36" xfId="588" xr:uid="{00000000-0005-0000-0000-000055030000}"/>
    <cellStyle name="Vejica 5 36 2" xfId="589" xr:uid="{00000000-0005-0000-0000-000056030000}"/>
    <cellStyle name="Vejica 5 36 3" xfId="590" xr:uid="{00000000-0005-0000-0000-000057030000}"/>
    <cellStyle name="Vejica 5 36 4" xfId="591" xr:uid="{00000000-0005-0000-0000-000058030000}"/>
    <cellStyle name="Vejica 5 36 5" xfId="592" xr:uid="{00000000-0005-0000-0000-000059030000}"/>
    <cellStyle name="Vejica 5 36 6" xfId="1122" xr:uid="{00000000-0005-0000-0000-00005A030000}"/>
    <cellStyle name="Vejica 5 37" xfId="593" xr:uid="{00000000-0005-0000-0000-00005B030000}"/>
    <cellStyle name="Vejica 5 37 2" xfId="594" xr:uid="{00000000-0005-0000-0000-00005C030000}"/>
    <cellStyle name="Vejica 5 37 3" xfId="595" xr:uid="{00000000-0005-0000-0000-00005D030000}"/>
    <cellStyle name="Vejica 5 37 4" xfId="596" xr:uid="{00000000-0005-0000-0000-00005E030000}"/>
    <cellStyle name="Vejica 5 37 5" xfId="597" xr:uid="{00000000-0005-0000-0000-00005F030000}"/>
    <cellStyle name="Vejica 5 37 6" xfId="1123" xr:uid="{00000000-0005-0000-0000-000060030000}"/>
    <cellStyle name="Vejica 5 38" xfId="598" xr:uid="{00000000-0005-0000-0000-000061030000}"/>
    <cellStyle name="Vejica 5 38 2" xfId="599" xr:uid="{00000000-0005-0000-0000-000062030000}"/>
    <cellStyle name="Vejica 5 38 3" xfId="600" xr:uid="{00000000-0005-0000-0000-000063030000}"/>
    <cellStyle name="Vejica 5 38 4" xfId="601" xr:uid="{00000000-0005-0000-0000-000064030000}"/>
    <cellStyle name="Vejica 5 38 5" xfId="602" xr:uid="{00000000-0005-0000-0000-000065030000}"/>
    <cellStyle name="Vejica 5 38 6" xfId="1124" xr:uid="{00000000-0005-0000-0000-000066030000}"/>
    <cellStyle name="Vejica 5 39" xfId="603" xr:uid="{00000000-0005-0000-0000-000067030000}"/>
    <cellStyle name="Vejica 5 39 2" xfId="604" xr:uid="{00000000-0005-0000-0000-000068030000}"/>
    <cellStyle name="Vejica 5 39 3" xfId="605" xr:uid="{00000000-0005-0000-0000-000069030000}"/>
    <cellStyle name="Vejica 5 39 4" xfId="606" xr:uid="{00000000-0005-0000-0000-00006A030000}"/>
    <cellStyle name="Vejica 5 39 5" xfId="607" xr:uid="{00000000-0005-0000-0000-00006B030000}"/>
    <cellStyle name="Vejica 5 39 6" xfId="1125" xr:uid="{00000000-0005-0000-0000-00006C030000}"/>
    <cellStyle name="Vejica 5 4" xfId="608" xr:uid="{00000000-0005-0000-0000-00006D030000}"/>
    <cellStyle name="Vejica 5 4 2" xfId="609" xr:uid="{00000000-0005-0000-0000-00006E030000}"/>
    <cellStyle name="Vejica 5 4 3" xfId="610" xr:uid="{00000000-0005-0000-0000-00006F030000}"/>
    <cellStyle name="Vejica 5 4 4" xfId="611" xr:uid="{00000000-0005-0000-0000-000070030000}"/>
    <cellStyle name="Vejica 5 4 5" xfId="612" xr:uid="{00000000-0005-0000-0000-000071030000}"/>
    <cellStyle name="Vejica 5 4 6" xfId="1126" xr:uid="{00000000-0005-0000-0000-000072030000}"/>
    <cellStyle name="Vejica 5 40" xfId="613" xr:uid="{00000000-0005-0000-0000-000073030000}"/>
    <cellStyle name="Vejica 5 40 2" xfId="614" xr:uid="{00000000-0005-0000-0000-000074030000}"/>
    <cellStyle name="Vejica 5 40 3" xfId="615" xr:uid="{00000000-0005-0000-0000-000075030000}"/>
    <cellStyle name="Vejica 5 40 4" xfId="616" xr:uid="{00000000-0005-0000-0000-000076030000}"/>
    <cellStyle name="Vejica 5 40 5" xfId="617" xr:uid="{00000000-0005-0000-0000-000077030000}"/>
    <cellStyle name="Vejica 5 40 6" xfId="1127" xr:uid="{00000000-0005-0000-0000-000078030000}"/>
    <cellStyle name="Vejica 5 41" xfId="618" xr:uid="{00000000-0005-0000-0000-000079030000}"/>
    <cellStyle name="Vejica 5 41 2" xfId="619" xr:uid="{00000000-0005-0000-0000-00007A030000}"/>
    <cellStyle name="Vejica 5 41 3" xfId="620" xr:uid="{00000000-0005-0000-0000-00007B030000}"/>
    <cellStyle name="Vejica 5 41 4" xfId="621" xr:uid="{00000000-0005-0000-0000-00007C030000}"/>
    <cellStyle name="Vejica 5 41 5" xfId="622" xr:uid="{00000000-0005-0000-0000-00007D030000}"/>
    <cellStyle name="Vejica 5 41 6" xfId="1128" xr:uid="{00000000-0005-0000-0000-00007E030000}"/>
    <cellStyle name="Vejica 5 42" xfId="623" xr:uid="{00000000-0005-0000-0000-00007F030000}"/>
    <cellStyle name="Vejica 5 42 2" xfId="624" xr:uid="{00000000-0005-0000-0000-000080030000}"/>
    <cellStyle name="Vejica 5 42 3" xfId="625" xr:uid="{00000000-0005-0000-0000-000081030000}"/>
    <cellStyle name="Vejica 5 42 4" xfId="626" xr:uid="{00000000-0005-0000-0000-000082030000}"/>
    <cellStyle name="Vejica 5 42 5" xfId="627" xr:uid="{00000000-0005-0000-0000-000083030000}"/>
    <cellStyle name="Vejica 5 42 6" xfId="1129" xr:uid="{00000000-0005-0000-0000-000084030000}"/>
    <cellStyle name="Vejica 5 43" xfId="628" xr:uid="{00000000-0005-0000-0000-000085030000}"/>
    <cellStyle name="Vejica 5 43 2" xfId="629" xr:uid="{00000000-0005-0000-0000-000086030000}"/>
    <cellStyle name="Vejica 5 43 3" xfId="630" xr:uid="{00000000-0005-0000-0000-000087030000}"/>
    <cellStyle name="Vejica 5 43 4" xfId="631" xr:uid="{00000000-0005-0000-0000-000088030000}"/>
    <cellStyle name="Vejica 5 43 5" xfId="632" xr:uid="{00000000-0005-0000-0000-000089030000}"/>
    <cellStyle name="Vejica 5 43 6" xfId="1130" xr:uid="{00000000-0005-0000-0000-00008A030000}"/>
    <cellStyle name="Vejica 5 44" xfId="633" xr:uid="{00000000-0005-0000-0000-00008B030000}"/>
    <cellStyle name="Vejica 5 44 2" xfId="634" xr:uid="{00000000-0005-0000-0000-00008C030000}"/>
    <cellStyle name="Vejica 5 44 3" xfId="635" xr:uid="{00000000-0005-0000-0000-00008D030000}"/>
    <cellStyle name="Vejica 5 44 4" xfId="636" xr:uid="{00000000-0005-0000-0000-00008E030000}"/>
    <cellStyle name="Vejica 5 44 5" xfId="637" xr:uid="{00000000-0005-0000-0000-00008F030000}"/>
    <cellStyle name="Vejica 5 44 6" xfId="1131" xr:uid="{00000000-0005-0000-0000-000090030000}"/>
    <cellStyle name="Vejica 5 45" xfId="638" xr:uid="{00000000-0005-0000-0000-000091030000}"/>
    <cellStyle name="Vejica 5 45 2" xfId="639" xr:uid="{00000000-0005-0000-0000-000092030000}"/>
    <cellStyle name="Vejica 5 45 3" xfId="640" xr:uid="{00000000-0005-0000-0000-000093030000}"/>
    <cellStyle name="Vejica 5 45 4" xfId="641" xr:uid="{00000000-0005-0000-0000-000094030000}"/>
    <cellStyle name="Vejica 5 45 5" xfId="642" xr:uid="{00000000-0005-0000-0000-000095030000}"/>
    <cellStyle name="Vejica 5 45 6" xfId="1132" xr:uid="{00000000-0005-0000-0000-000096030000}"/>
    <cellStyle name="Vejica 5 46" xfId="643" xr:uid="{00000000-0005-0000-0000-000097030000}"/>
    <cellStyle name="Vejica 5 46 2" xfId="644" xr:uid="{00000000-0005-0000-0000-000098030000}"/>
    <cellStyle name="Vejica 5 46 3" xfId="645" xr:uid="{00000000-0005-0000-0000-000099030000}"/>
    <cellStyle name="Vejica 5 46 4" xfId="646" xr:uid="{00000000-0005-0000-0000-00009A030000}"/>
    <cellStyle name="Vejica 5 46 5" xfId="647" xr:uid="{00000000-0005-0000-0000-00009B030000}"/>
    <cellStyle name="Vejica 5 46 6" xfId="1133" xr:uid="{00000000-0005-0000-0000-00009C030000}"/>
    <cellStyle name="Vejica 5 47" xfId="648" xr:uid="{00000000-0005-0000-0000-00009D030000}"/>
    <cellStyle name="Vejica 5 47 2" xfId="649" xr:uid="{00000000-0005-0000-0000-00009E030000}"/>
    <cellStyle name="Vejica 5 47 3" xfId="650" xr:uid="{00000000-0005-0000-0000-00009F030000}"/>
    <cellStyle name="Vejica 5 47 4" xfId="651" xr:uid="{00000000-0005-0000-0000-0000A0030000}"/>
    <cellStyle name="Vejica 5 47 5" xfId="652" xr:uid="{00000000-0005-0000-0000-0000A1030000}"/>
    <cellStyle name="Vejica 5 47 6" xfId="1134" xr:uid="{00000000-0005-0000-0000-0000A2030000}"/>
    <cellStyle name="Vejica 5 48" xfId="653" xr:uid="{00000000-0005-0000-0000-0000A3030000}"/>
    <cellStyle name="Vejica 5 48 2" xfId="654" xr:uid="{00000000-0005-0000-0000-0000A4030000}"/>
    <cellStyle name="Vejica 5 48 3" xfId="655" xr:uid="{00000000-0005-0000-0000-0000A5030000}"/>
    <cellStyle name="Vejica 5 48 4" xfId="656" xr:uid="{00000000-0005-0000-0000-0000A6030000}"/>
    <cellStyle name="Vejica 5 48 5" xfId="657" xr:uid="{00000000-0005-0000-0000-0000A7030000}"/>
    <cellStyle name="Vejica 5 48 6" xfId="1135" xr:uid="{00000000-0005-0000-0000-0000A8030000}"/>
    <cellStyle name="Vejica 5 49" xfId="658" xr:uid="{00000000-0005-0000-0000-0000A9030000}"/>
    <cellStyle name="Vejica 5 49 2" xfId="659" xr:uid="{00000000-0005-0000-0000-0000AA030000}"/>
    <cellStyle name="Vejica 5 49 3" xfId="660" xr:uid="{00000000-0005-0000-0000-0000AB030000}"/>
    <cellStyle name="Vejica 5 49 4" xfId="661" xr:uid="{00000000-0005-0000-0000-0000AC030000}"/>
    <cellStyle name="Vejica 5 49 5" xfId="662" xr:uid="{00000000-0005-0000-0000-0000AD030000}"/>
    <cellStyle name="Vejica 5 49 6" xfId="1136" xr:uid="{00000000-0005-0000-0000-0000AE030000}"/>
    <cellStyle name="Vejica 5 5" xfId="663" xr:uid="{00000000-0005-0000-0000-0000AF030000}"/>
    <cellStyle name="Vejica 5 5 2" xfId="664" xr:uid="{00000000-0005-0000-0000-0000B0030000}"/>
    <cellStyle name="Vejica 5 5 3" xfId="665" xr:uid="{00000000-0005-0000-0000-0000B1030000}"/>
    <cellStyle name="Vejica 5 5 4" xfId="666" xr:uid="{00000000-0005-0000-0000-0000B2030000}"/>
    <cellStyle name="Vejica 5 5 5" xfId="667" xr:uid="{00000000-0005-0000-0000-0000B3030000}"/>
    <cellStyle name="Vejica 5 5 6" xfId="1182" xr:uid="{00000000-0005-0000-0000-0000B4030000}"/>
    <cellStyle name="Vejica 5 50" xfId="668" xr:uid="{00000000-0005-0000-0000-0000B5030000}"/>
    <cellStyle name="Vejica 5 50 2" xfId="669" xr:uid="{00000000-0005-0000-0000-0000B6030000}"/>
    <cellStyle name="Vejica 5 50 3" xfId="670" xr:uid="{00000000-0005-0000-0000-0000B7030000}"/>
    <cellStyle name="Vejica 5 50 4" xfId="671" xr:uid="{00000000-0005-0000-0000-0000B8030000}"/>
    <cellStyle name="Vejica 5 50 5" xfId="672" xr:uid="{00000000-0005-0000-0000-0000B9030000}"/>
    <cellStyle name="Vejica 5 50 6" xfId="1137" xr:uid="{00000000-0005-0000-0000-0000BA030000}"/>
    <cellStyle name="Vejica 5 51" xfId="673" xr:uid="{00000000-0005-0000-0000-0000BB030000}"/>
    <cellStyle name="Vejica 5 51 2" xfId="674" xr:uid="{00000000-0005-0000-0000-0000BC030000}"/>
    <cellStyle name="Vejica 5 51 3" xfId="675" xr:uid="{00000000-0005-0000-0000-0000BD030000}"/>
    <cellStyle name="Vejica 5 51 4" xfId="676" xr:uid="{00000000-0005-0000-0000-0000BE030000}"/>
    <cellStyle name="Vejica 5 51 5" xfId="677" xr:uid="{00000000-0005-0000-0000-0000BF030000}"/>
    <cellStyle name="Vejica 5 51 6" xfId="1175" xr:uid="{00000000-0005-0000-0000-0000C0030000}"/>
    <cellStyle name="Vejica 5 52" xfId="678" xr:uid="{00000000-0005-0000-0000-0000C1030000}"/>
    <cellStyle name="Vejica 5 52 2" xfId="679" xr:uid="{00000000-0005-0000-0000-0000C2030000}"/>
    <cellStyle name="Vejica 5 52 3" xfId="680" xr:uid="{00000000-0005-0000-0000-0000C3030000}"/>
    <cellStyle name="Vejica 5 52 4" xfId="681" xr:uid="{00000000-0005-0000-0000-0000C4030000}"/>
    <cellStyle name="Vejica 5 52 5" xfId="682" xr:uid="{00000000-0005-0000-0000-0000C5030000}"/>
    <cellStyle name="Vejica 5 52 6" xfId="1138" xr:uid="{00000000-0005-0000-0000-0000C6030000}"/>
    <cellStyle name="Vejica 5 53" xfId="683" xr:uid="{00000000-0005-0000-0000-0000C7030000}"/>
    <cellStyle name="Vejica 5 53 2" xfId="684" xr:uid="{00000000-0005-0000-0000-0000C8030000}"/>
    <cellStyle name="Vejica 5 53 3" xfId="685" xr:uid="{00000000-0005-0000-0000-0000C9030000}"/>
    <cellStyle name="Vejica 5 53 4" xfId="686" xr:uid="{00000000-0005-0000-0000-0000CA030000}"/>
    <cellStyle name="Vejica 5 53 5" xfId="687" xr:uid="{00000000-0005-0000-0000-0000CB030000}"/>
    <cellStyle name="Vejica 5 53 6" xfId="1139" xr:uid="{00000000-0005-0000-0000-0000CC030000}"/>
    <cellStyle name="Vejica 5 54" xfId="688" xr:uid="{00000000-0005-0000-0000-0000CD030000}"/>
    <cellStyle name="Vejica 5 54 2" xfId="689" xr:uid="{00000000-0005-0000-0000-0000CE030000}"/>
    <cellStyle name="Vejica 5 54 3" xfId="690" xr:uid="{00000000-0005-0000-0000-0000CF030000}"/>
    <cellStyle name="Vejica 5 54 4" xfId="691" xr:uid="{00000000-0005-0000-0000-0000D0030000}"/>
    <cellStyle name="Vejica 5 54 5" xfId="692" xr:uid="{00000000-0005-0000-0000-0000D1030000}"/>
    <cellStyle name="Vejica 5 54 6" xfId="1140" xr:uid="{00000000-0005-0000-0000-0000D2030000}"/>
    <cellStyle name="Vejica 5 55" xfId="693" xr:uid="{00000000-0005-0000-0000-0000D3030000}"/>
    <cellStyle name="Vejica 5 55 2" xfId="694" xr:uid="{00000000-0005-0000-0000-0000D4030000}"/>
    <cellStyle name="Vejica 5 55 3" xfId="695" xr:uid="{00000000-0005-0000-0000-0000D5030000}"/>
    <cellStyle name="Vejica 5 55 4" xfId="696" xr:uid="{00000000-0005-0000-0000-0000D6030000}"/>
    <cellStyle name="Vejica 5 55 5" xfId="697" xr:uid="{00000000-0005-0000-0000-0000D7030000}"/>
    <cellStyle name="Vejica 5 55 6" xfId="1142" xr:uid="{00000000-0005-0000-0000-0000D8030000}"/>
    <cellStyle name="Vejica 5 56" xfId="698" xr:uid="{00000000-0005-0000-0000-0000D9030000}"/>
    <cellStyle name="Vejica 5 56 2" xfId="699" xr:uid="{00000000-0005-0000-0000-0000DA030000}"/>
    <cellStyle name="Vejica 5 56 3" xfId="700" xr:uid="{00000000-0005-0000-0000-0000DB030000}"/>
    <cellStyle name="Vejica 5 56 4" xfId="701" xr:uid="{00000000-0005-0000-0000-0000DC030000}"/>
    <cellStyle name="Vejica 5 56 5" xfId="702" xr:uid="{00000000-0005-0000-0000-0000DD030000}"/>
    <cellStyle name="Vejica 5 56 6" xfId="1143" xr:uid="{00000000-0005-0000-0000-0000DE030000}"/>
    <cellStyle name="Vejica 5 57" xfId="703" xr:uid="{00000000-0005-0000-0000-0000DF030000}"/>
    <cellStyle name="Vejica 5 57 2" xfId="704" xr:uid="{00000000-0005-0000-0000-0000E0030000}"/>
    <cellStyle name="Vejica 5 57 3" xfId="705" xr:uid="{00000000-0005-0000-0000-0000E1030000}"/>
    <cellStyle name="Vejica 5 57 4" xfId="706" xr:uid="{00000000-0005-0000-0000-0000E2030000}"/>
    <cellStyle name="Vejica 5 57 5" xfId="707" xr:uid="{00000000-0005-0000-0000-0000E3030000}"/>
    <cellStyle name="Vejica 5 57 6" xfId="1144" xr:uid="{00000000-0005-0000-0000-0000E4030000}"/>
    <cellStyle name="Vejica 5 58" xfId="708" xr:uid="{00000000-0005-0000-0000-0000E5030000}"/>
    <cellStyle name="Vejica 5 58 2" xfId="709" xr:uid="{00000000-0005-0000-0000-0000E6030000}"/>
    <cellStyle name="Vejica 5 58 3" xfId="710" xr:uid="{00000000-0005-0000-0000-0000E7030000}"/>
    <cellStyle name="Vejica 5 58 4" xfId="711" xr:uid="{00000000-0005-0000-0000-0000E8030000}"/>
    <cellStyle name="Vejica 5 58 5" xfId="712" xr:uid="{00000000-0005-0000-0000-0000E9030000}"/>
    <cellStyle name="Vejica 5 58 6" xfId="1145" xr:uid="{00000000-0005-0000-0000-0000EA030000}"/>
    <cellStyle name="Vejica 5 59" xfId="713" xr:uid="{00000000-0005-0000-0000-0000EB030000}"/>
    <cellStyle name="Vejica 5 59 2" xfId="714" xr:uid="{00000000-0005-0000-0000-0000EC030000}"/>
    <cellStyle name="Vejica 5 59 3" xfId="715" xr:uid="{00000000-0005-0000-0000-0000ED030000}"/>
    <cellStyle name="Vejica 5 59 4" xfId="716" xr:uid="{00000000-0005-0000-0000-0000EE030000}"/>
    <cellStyle name="Vejica 5 59 5" xfId="717" xr:uid="{00000000-0005-0000-0000-0000EF030000}"/>
    <cellStyle name="Vejica 5 59 6" xfId="1146" xr:uid="{00000000-0005-0000-0000-0000F0030000}"/>
    <cellStyle name="Vejica 5 6" xfId="718" xr:uid="{00000000-0005-0000-0000-0000F1030000}"/>
    <cellStyle name="Vejica 5 6 2" xfId="719" xr:uid="{00000000-0005-0000-0000-0000F2030000}"/>
    <cellStyle name="Vejica 5 6 3" xfId="720" xr:uid="{00000000-0005-0000-0000-0000F3030000}"/>
    <cellStyle name="Vejica 5 6 4" xfId="721" xr:uid="{00000000-0005-0000-0000-0000F4030000}"/>
    <cellStyle name="Vejica 5 6 5" xfId="722" xr:uid="{00000000-0005-0000-0000-0000F5030000}"/>
    <cellStyle name="Vejica 5 6 6" xfId="1147" xr:uid="{00000000-0005-0000-0000-0000F6030000}"/>
    <cellStyle name="Vejica 5 60" xfId="723" xr:uid="{00000000-0005-0000-0000-0000F7030000}"/>
    <cellStyle name="Vejica 5 60 2" xfId="724" xr:uid="{00000000-0005-0000-0000-0000F8030000}"/>
    <cellStyle name="Vejica 5 60 3" xfId="725" xr:uid="{00000000-0005-0000-0000-0000F9030000}"/>
    <cellStyle name="Vejica 5 60 4" xfId="726" xr:uid="{00000000-0005-0000-0000-0000FA030000}"/>
    <cellStyle name="Vejica 5 60 5" xfId="727" xr:uid="{00000000-0005-0000-0000-0000FB030000}"/>
    <cellStyle name="Vejica 5 60 6" xfId="1148" xr:uid="{00000000-0005-0000-0000-0000FC030000}"/>
    <cellStyle name="Vejica 5 61" xfId="728" xr:uid="{00000000-0005-0000-0000-0000FD030000}"/>
    <cellStyle name="Vejica 5 61 2" xfId="729" xr:uid="{00000000-0005-0000-0000-0000FE030000}"/>
    <cellStyle name="Vejica 5 61 3" xfId="730" xr:uid="{00000000-0005-0000-0000-0000FF030000}"/>
    <cellStyle name="Vejica 5 61 4" xfId="731" xr:uid="{00000000-0005-0000-0000-000000040000}"/>
    <cellStyle name="Vejica 5 61 5" xfId="732" xr:uid="{00000000-0005-0000-0000-000001040000}"/>
    <cellStyle name="Vejica 5 61 6" xfId="1189" xr:uid="{00000000-0005-0000-0000-000002040000}"/>
    <cellStyle name="Vejica 5 62" xfId="733" xr:uid="{00000000-0005-0000-0000-000003040000}"/>
    <cellStyle name="Vejica 5 62 2" xfId="734" xr:uid="{00000000-0005-0000-0000-000004040000}"/>
    <cellStyle name="Vejica 5 62 3" xfId="735" xr:uid="{00000000-0005-0000-0000-000005040000}"/>
    <cellStyle name="Vejica 5 62 4" xfId="736" xr:uid="{00000000-0005-0000-0000-000006040000}"/>
    <cellStyle name="Vejica 5 62 5" xfId="737" xr:uid="{00000000-0005-0000-0000-000007040000}"/>
    <cellStyle name="Vejica 5 62 6" xfId="1190" xr:uid="{00000000-0005-0000-0000-000008040000}"/>
    <cellStyle name="Vejica 5 63" xfId="738" xr:uid="{00000000-0005-0000-0000-000009040000}"/>
    <cellStyle name="Vejica 5 63 2" xfId="739" xr:uid="{00000000-0005-0000-0000-00000A040000}"/>
    <cellStyle name="Vejica 5 63 3" xfId="740" xr:uid="{00000000-0005-0000-0000-00000B040000}"/>
    <cellStyle name="Vejica 5 63 4" xfId="741" xr:uid="{00000000-0005-0000-0000-00000C040000}"/>
    <cellStyle name="Vejica 5 63 5" xfId="742" xr:uid="{00000000-0005-0000-0000-00000D040000}"/>
    <cellStyle name="Vejica 5 63 6" xfId="1149" xr:uid="{00000000-0005-0000-0000-00000E040000}"/>
    <cellStyle name="Vejica 5 64" xfId="743" xr:uid="{00000000-0005-0000-0000-00000F040000}"/>
    <cellStyle name="Vejica 5 64 2" xfId="744" xr:uid="{00000000-0005-0000-0000-000010040000}"/>
    <cellStyle name="Vejica 5 64 3" xfId="745" xr:uid="{00000000-0005-0000-0000-000011040000}"/>
    <cellStyle name="Vejica 5 64 4" xfId="746" xr:uid="{00000000-0005-0000-0000-000012040000}"/>
    <cellStyle name="Vejica 5 64 5" xfId="747" xr:uid="{00000000-0005-0000-0000-000013040000}"/>
    <cellStyle name="Vejica 5 64 6" xfId="1150" xr:uid="{00000000-0005-0000-0000-000014040000}"/>
    <cellStyle name="Vejica 5 65" xfId="748" xr:uid="{00000000-0005-0000-0000-000015040000}"/>
    <cellStyle name="Vejica 5 65 2" xfId="749" xr:uid="{00000000-0005-0000-0000-000016040000}"/>
    <cellStyle name="Vejica 5 65 3" xfId="750" xr:uid="{00000000-0005-0000-0000-000017040000}"/>
    <cellStyle name="Vejica 5 65 4" xfId="751" xr:uid="{00000000-0005-0000-0000-000018040000}"/>
    <cellStyle name="Vejica 5 65 5" xfId="752" xr:uid="{00000000-0005-0000-0000-000019040000}"/>
    <cellStyle name="Vejica 5 65 6" xfId="1151" xr:uid="{00000000-0005-0000-0000-00001A040000}"/>
    <cellStyle name="Vejica 5 66" xfId="753" xr:uid="{00000000-0005-0000-0000-00001B040000}"/>
    <cellStyle name="Vejica 5 66 2" xfId="754" xr:uid="{00000000-0005-0000-0000-00001C040000}"/>
    <cellStyle name="Vejica 5 66 3" xfId="755" xr:uid="{00000000-0005-0000-0000-00001D040000}"/>
    <cellStyle name="Vejica 5 66 4" xfId="756" xr:uid="{00000000-0005-0000-0000-00001E040000}"/>
    <cellStyle name="Vejica 5 66 5" xfId="757" xr:uid="{00000000-0005-0000-0000-00001F040000}"/>
    <cellStyle name="Vejica 5 66 6" xfId="1152" xr:uid="{00000000-0005-0000-0000-000020040000}"/>
    <cellStyle name="Vejica 5 67" xfId="758" xr:uid="{00000000-0005-0000-0000-000021040000}"/>
    <cellStyle name="Vejica 5 67 2" xfId="759" xr:uid="{00000000-0005-0000-0000-000022040000}"/>
    <cellStyle name="Vejica 5 67 3" xfId="760" xr:uid="{00000000-0005-0000-0000-000023040000}"/>
    <cellStyle name="Vejica 5 67 4" xfId="761" xr:uid="{00000000-0005-0000-0000-000024040000}"/>
    <cellStyle name="Vejica 5 67 5" xfId="762" xr:uid="{00000000-0005-0000-0000-000025040000}"/>
    <cellStyle name="Vejica 5 67 6" xfId="1153" xr:uid="{00000000-0005-0000-0000-000026040000}"/>
    <cellStyle name="Vejica 5 68" xfId="763" xr:uid="{00000000-0005-0000-0000-000027040000}"/>
    <cellStyle name="Vejica 5 68 2" xfId="764" xr:uid="{00000000-0005-0000-0000-000028040000}"/>
    <cellStyle name="Vejica 5 68 3" xfId="765" xr:uid="{00000000-0005-0000-0000-000029040000}"/>
    <cellStyle name="Vejica 5 68 4" xfId="766" xr:uid="{00000000-0005-0000-0000-00002A040000}"/>
    <cellStyle name="Vejica 5 68 5" xfId="767" xr:uid="{00000000-0005-0000-0000-00002B040000}"/>
    <cellStyle name="Vejica 5 68 6" xfId="1154" xr:uid="{00000000-0005-0000-0000-00002C040000}"/>
    <cellStyle name="Vejica 5 69" xfId="768" xr:uid="{00000000-0005-0000-0000-00002D040000}"/>
    <cellStyle name="Vejica 5 69 2" xfId="769" xr:uid="{00000000-0005-0000-0000-00002E040000}"/>
    <cellStyle name="Vejica 5 69 3" xfId="770" xr:uid="{00000000-0005-0000-0000-00002F040000}"/>
    <cellStyle name="Vejica 5 69 4" xfId="771" xr:uid="{00000000-0005-0000-0000-000030040000}"/>
    <cellStyle name="Vejica 5 69 5" xfId="772" xr:uid="{00000000-0005-0000-0000-000031040000}"/>
    <cellStyle name="Vejica 5 69 6" xfId="1155" xr:uid="{00000000-0005-0000-0000-000032040000}"/>
    <cellStyle name="Vejica 5 7" xfId="773" xr:uid="{00000000-0005-0000-0000-000033040000}"/>
    <cellStyle name="Vejica 5 7 2" xfId="774" xr:uid="{00000000-0005-0000-0000-000034040000}"/>
    <cellStyle name="Vejica 5 7 3" xfId="775" xr:uid="{00000000-0005-0000-0000-000035040000}"/>
    <cellStyle name="Vejica 5 7 4" xfId="776" xr:uid="{00000000-0005-0000-0000-000036040000}"/>
    <cellStyle name="Vejica 5 7 5" xfId="777" xr:uid="{00000000-0005-0000-0000-000037040000}"/>
    <cellStyle name="Vejica 5 7 6" xfId="1156" xr:uid="{00000000-0005-0000-0000-000038040000}"/>
    <cellStyle name="Vejica 5 70" xfId="778" xr:uid="{00000000-0005-0000-0000-000039040000}"/>
    <cellStyle name="Vejica 5 70 2" xfId="779" xr:uid="{00000000-0005-0000-0000-00003A040000}"/>
    <cellStyle name="Vejica 5 70 3" xfId="780" xr:uid="{00000000-0005-0000-0000-00003B040000}"/>
    <cellStyle name="Vejica 5 70 4" xfId="781" xr:uid="{00000000-0005-0000-0000-00003C040000}"/>
    <cellStyle name="Vejica 5 70 5" xfId="782" xr:uid="{00000000-0005-0000-0000-00003D040000}"/>
    <cellStyle name="Vejica 5 70 6" xfId="1157" xr:uid="{00000000-0005-0000-0000-00003E040000}"/>
    <cellStyle name="Vejica 5 71" xfId="783" xr:uid="{00000000-0005-0000-0000-00003F040000}"/>
    <cellStyle name="Vejica 5 71 2" xfId="784" xr:uid="{00000000-0005-0000-0000-000040040000}"/>
    <cellStyle name="Vejica 5 71 3" xfId="785" xr:uid="{00000000-0005-0000-0000-000041040000}"/>
    <cellStyle name="Vejica 5 71 4" xfId="786" xr:uid="{00000000-0005-0000-0000-000042040000}"/>
    <cellStyle name="Vejica 5 71 5" xfId="787" xr:uid="{00000000-0005-0000-0000-000043040000}"/>
    <cellStyle name="Vejica 5 71 6" xfId="1158" xr:uid="{00000000-0005-0000-0000-000044040000}"/>
    <cellStyle name="Vejica 5 72" xfId="788" xr:uid="{00000000-0005-0000-0000-000045040000}"/>
    <cellStyle name="Vejica 5 72 2" xfId="789" xr:uid="{00000000-0005-0000-0000-000046040000}"/>
    <cellStyle name="Vejica 5 72 3" xfId="790" xr:uid="{00000000-0005-0000-0000-000047040000}"/>
    <cellStyle name="Vejica 5 72 4" xfId="791" xr:uid="{00000000-0005-0000-0000-000048040000}"/>
    <cellStyle name="Vejica 5 72 5" xfId="792" xr:uid="{00000000-0005-0000-0000-000049040000}"/>
    <cellStyle name="Vejica 5 72 6" xfId="1159" xr:uid="{00000000-0005-0000-0000-00004A040000}"/>
    <cellStyle name="Vejica 5 73" xfId="793" xr:uid="{00000000-0005-0000-0000-00004B040000}"/>
    <cellStyle name="Vejica 5 73 2" xfId="794" xr:uid="{00000000-0005-0000-0000-00004C040000}"/>
    <cellStyle name="Vejica 5 73 3" xfId="795" xr:uid="{00000000-0005-0000-0000-00004D040000}"/>
    <cellStyle name="Vejica 5 73 4" xfId="796" xr:uid="{00000000-0005-0000-0000-00004E040000}"/>
    <cellStyle name="Vejica 5 73 5" xfId="797" xr:uid="{00000000-0005-0000-0000-00004F040000}"/>
    <cellStyle name="Vejica 5 73 6" xfId="1160" xr:uid="{00000000-0005-0000-0000-000050040000}"/>
    <cellStyle name="Vejica 5 74" xfId="798" xr:uid="{00000000-0005-0000-0000-000051040000}"/>
    <cellStyle name="Vejica 5 74 2" xfId="799" xr:uid="{00000000-0005-0000-0000-000052040000}"/>
    <cellStyle name="Vejica 5 74 3" xfId="800" xr:uid="{00000000-0005-0000-0000-000053040000}"/>
    <cellStyle name="Vejica 5 74 4" xfId="801" xr:uid="{00000000-0005-0000-0000-000054040000}"/>
    <cellStyle name="Vejica 5 74 5" xfId="802" xr:uid="{00000000-0005-0000-0000-000055040000}"/>
    <cellStyle name="Vejica 5 74 6" xfId="1161" xr:uid="{00000000-0005-0000-0000-000056040000}"/>
    <cellStyle name="Vejica 5 75" xfId="803" xr:uid="{00000000-0005-0000-0000-000057040000}"/>
    <cellStyle name="Vejica 5 75 2" xfId="804" xr:uid="{00000000-0005-0000-0000-000058040000}"/>
    <cellStyle name="Vejica 5 75 3" xfId="805" xr:uid="{00000000-0005-0000-0000-000059040000}"/>
    <cellStyle name="Vejica 5 75 4" xfId="806" xr:uid="{00000000-0005-0000-0000-00005A040000}"/>
    <cellStyle name="Vejica 5 75 5" xfId="807" xr:uid="{00000000-0005-0000-0000-00005B040000}"/>
    <cellStyle name="Vejica 5 75 6" xfId="1162" xr:uid="{00000000-0005-0000-0000-00005C040000}"/>
    <cellStyle name="Vejica 5 76" xfId="808" xr:uid="{00000000-0005-0000-0000-00005D040000}"/>
    <cellStyle name="Vejica 5 76 2" xfId="809" xr:uid="{00000000-0005-0000-0000-00005E040000}"/>
    <cellStyle name="Vejica 5 76 3" xfId="810" xr:uid="{00000000-0005-0000-0000-00005F040000}"/>
    <cellStyle name="Vejica 5 76 4" xfId="811" xr:uid="{00000000-0005-0000-0000-000060040000}"/>
    <cellStyle name="Vejica 5 76 5" xfId="812" xr:uid="{00000000-0005-0000-0000-000061040000}"/>
    <cellStyle name="Vejica 5 76 6" xfId="1188" xr:uid="{00000000-0005-0000-0000-000062040000}"/>
    <cellStyle name="Vejica 5 77" xfId="813" xr:uid="{00000000-0005-0000-0000-000063040000}"/>
    <cellStyle name="Vejica 5 77 2" xfId="814" xr:uid="{00000000-0005-0000-0000-000064040000}"/>
    <cellStyle name="Vejica 5 77 3" xfId="815" xr:uid="{00000000-0005-0000-0000-000065040000}"/>
    <cellStyle name="Vejica 5 77 4" xfId="816" xr:uid="{00000000-0005-0000-0000-000066040000}"/>
    <cellStyle name="Vejica 5 77 5" xfId="817" xr:uid="{00000000-0005-0000-0000-000067040000}"/>
    <cellStyle name="Vejica 5 77 6" xfId="1163" xr:uid="{00000000-0005-0000-0000-000068040000}"/>
    <cellStyle name="Vejica 5 78" xfId="818" xr:uid="{00000000-0005-0000-0000-000069040000}"/>
    <cellStyle name="Vejica 5 78 2" xfId="819" xr:uid="{00000000-0005-0000-0000-00006A040000}"/>
    <cellStyle name="Vejica 5 78 3" xfId="820" xr:uid="{00000000-0005-0000-0000-00006B040000}"/>
    <cellStyle name="Vejica 5 78 4" xfId="821" xr:uid="{00000000-0005-0000-0000-00006C040000}"/>
    <cellStyle name="Vejica 5 78 5" xfId="822" xr:uid="{00000000-0005-0000-0000-00006D040000}"/>
    <cellStyle name="Vejica 5 78 6" xfId="1176" xr:uid="{00000000-0005-0000-0000-00006E040000}"/>
    <cellStyle name="Vejica 5 79" xfId="823" xr:uid="{00000000-0005-0000-0000-00006F040000}"/>
    <cellStyle name="Vejica 5 79 2" xfId="824" xr:uid="{00000000-0005-0000-0000-000070040000}"/>
    <cellStyle name="Vejica 5 79 3" xfId="825" xr:uid="{00000000-0005-0000-0000-000071040000}"/>
    <cellStyle name="Vejica 5 79 4" xfId="826" xr:uid="{00000000-0005-0000-0000-000072040000}"/>
    <cellStyle name="Vejica 5 79 5" xfId="827" xr:uid="{00000000-0005-0000-0000-000073040000}"/>
    <cellStyle name="Vejica 5 79 6" xfId="1164" xr:uid="{00000000-0005-0000-0000-000074040000}"/>
    <cellStyle name="Vejica 5 8" xfId="828" xr:uid="{00000000-0005-0000-0000-000075040000}"/>
    <cellStyle name="Vejica 5 8 2" xfId="829" xr:uid="{00000000-0005-0000-0000-000076040000}"/>
    <cellStyle name="Vejica 5 8 3" xfId="830" xr:uid="{00000000-0005-0000-0000-000077040000}"/>
    <cellStyle name="Vejica 5 8 4" xfId="831" xr:uid="{00000000-0005-0000-0000-000078040000}"/>
    <cellStyle name="Vejica 5 8 5" xfId="832" xr:uid="{00000000-0005-0000-0000-000079040000}"/>
    <cellStyle name="Vejica 5 8 6" xfId="1181" xr:uid="{00000000-0005-0000-0000-00007A040000}"/>
    <cellStyle name="Vejica 5 80" xfId="833" xr:uid="{00000000-0005-0000-0000-00007B040000}"/>
    <cellStyle name="Vejica 5 80 2" xfId="834" xr:uid="{00000000-0005-0000-0000-00007C040000}"/>
    <cellStyle name="Vejica 5 80 3" xfId="835" xr:uid="{00000000-0005-0000-0000-00007D040000}"/>
    <cellStyle name="Vejica 5 80 4" xfId="836" xr:uid="{00000000-0005-0000-0000-00007E040000}"/>
    <cellStyle name="Vejica 5 80 5" xfId="837" xr:uid="{00000000-0005-0000-0000-00007F040000}"/>
    <cellStyle name="Vejica 5 80 6" xfId="1165" xr:uid="{00000000-0005-0000-0000-000080040000}"/>
    <cellStyle name="Vejica 5 81" xfId="838" xr:uid="{00000000-0005-0000-0000-000081040000}"/>
    <cellStyle name="Vejica 5 81 2" xfId="839" xr:uid="{00000000-0005-0000-0000-000082040000}"/>
    <cellStyle name="Vejica 5 81 3" xfId="840" xr:uid="{00000000-0005-0000-0000-000083040000}"/>
    <cellStyle name="Vejica 5 81 4" xfId="841" xr:uid="{00000000-0005-0000-0000-000084040000}"/>
    <cellStyle name="Vejica 5 81 5" xfId="842" xr:uid="{00000000-0005-0000-0000-000085040000}"/>
    <cellStyle name="Vejica 5 81 6" xfId="1166" xr:uid="{00000000-0005-0000-0000-000086040000}"/>
    <cellStyle name="Vejica 5 82" xfId="843" xr:uid="{00000000-0005-0000-0000-000087040000}"/>
    <cellStyle name="Vejica 5 82 2" xfId="844" xr:uid="{00000000-0005-0000-0000-000088040000}"/>
    <cellStyle name="Vejica 5 82 3" xfId="845" xr:uid="{00000000-0005-0000-0000-000089040000}"/>
    <cellStyle name="Vejica 5 82 4" xfId="846" xr:uid="{00000000-0005-0000-0000-00008A040000}"/>
    <cellStyle name="Vejica 5 82 5" xfId="847" xr:uid="{00000000-0005-0000-0000-00008B040000}"/>
    <cellStyle name="Vejica 5 82 6" xfId="1167" xr:uid="{00000000-0005-0000-0000-00008C040000}"/>
    <cellStyle name="Vejica 5 83" xfId="848" xr:uid="{00000000-0005-0000-0000-00008D040000}"/>
    <cellStyle name="Vejica 5 83 2" xfId="849" xr:uid="{00000000-0005-0000-0000-00008E040000}"/>
    <cellStyle name="Vejica 5 83 3" xfId="850" xr:uid="{00000000-0005-0000-0000-00008F040000}"/>
    <cellStyle name="Vejica 5 83 4" xfId="851" xr:uid="{00000000-0005-0000-0000-000090040000}"/>
    <cellStyle name="Vejica 5 83 5" xfId="852" xr:uid="{00000000-0005-0000-0000-000091040000}"/>
    <cellStyle name="Vejica 5 83 6" xfId="1168" xr:uid="{00000000-0005-0000-0000-000092040000}"/>
    <cellStyle name="Vejica 5 84" xfId="853" xr:uid="{00000000-0005-0000-0000-000093040000}"/>
    <cellStyle name="Vejica 5 84 2" xfId="854" xr:uid="{00000000-0005-0000-0000-000094040000}"/>
    <cellStyle name="Vejica 5 84 3" xfId="855" xr:uid="{00000000-0005-0000-0000-000095040000}"/>
    <cellStyle name="Vejica 5 84 4" xfId="856" xr:uid="{00000000-0005-0000-0000-000096040000}"/>
    <cellStyle name="Vejica 5 84 5" xfId="857" xr:uid="{00000000-0005-0000-0000-000097040000}"/>
    <cellStyle name="Vejica 5 84 6" xfId="1169" xr:uid="{00000000-0005-0000-0000-000098040000}"/>
    <cellStyle name="Vejica 5 85" xfId="858" xr:uid="{00000000-0005-0000-0000-000099040000}"/>
    <cellStyle name="Vejica 5 85 2" xfId="859" xr:uid="{00000000-0005-0000-0000-00009A040000}"/>
    <cellStyle name="Vejica 5 85 3" xfId="860" xr:uid="{00000000-0005-0000-0000-00009B040000}"/>
    <cellStyle name="Vejica 5 85 4" xfId="861" xr:uid="{00000000-0005-0000-0000-00009C040000}"/>
    <cellStyle name="Vejica 5 85 5" xfId="862" xr:uid="{00000000-0005-0000-0000-00009D040000}"/>
    <cellStyle name="Vejica 5 85 6" xfId="1170" xr:uid="{00000000-0005-0000-0000-00009E040000}"/>
    <cellStyle name="Vejica 5 9" xfId="863" xr:uid="{00000000-0005-0000-0000-00009F040000}"/>
    <cellStyle name="Vejica 5 9 2" xfId="864" xr:uid="{00000000-0005-0000-0000-0000A0040000}"/>
    <cellStyle name="Vejica 5 9 3" xfId="865" xr:uid="{00000000-0005-0000-0000-0000A1040000}"/>
    <cellStyle name="Vejica 5 9 4" xfId="866" xr:uid="{00000000-0005-0000-0000-0000A2040000}"/>
    <cellStyle name="Vejica 5 9 5" xfId="867" xr:uid="{00000000-0005-0000-0000-0000A3040000}"/>
    <cellStyle name="Vejica 5 9 6" xfId="1171" xr:uid="{00000000-0005-0000-0000-0000A4040000}"/>
    <cellStyle name="Vejica 6" xfId="992" xr:uid="{00000000-0005-0000-0000-0000A5040000}"/>
    <cellStyle name="Vejica 7" xfId="1173" xr:uid="{00000000-0005-0000-0000-0000A6040000}"/>
    <cellStyle name="Vnos 2" xfId="82" xr:uid="{00000000-0005-0000-0000-0000A7040000}"/>
    <cellStyle name="Vnos 2 2" xfId="868" xr:uid="{00000000-0005-0000-0000-0000A8040000}"/>
    <cellStyle name="Vnos 2 3" xfId="1240" xr:uid="{00000000-0005-0000-0000-00002B000000}"/>
    <cellStyle name="Vsota 2" xfId="83" xr:uid="{00000000-0005-0000-0000-0000A9040000}"/>
    <cellStyle name="Vsota 2 2" xfId="869" xr:uid="{00000000-0005-0000-0000-0000AA040000}"/>
    <cellStyle name="Vsota 2 2 2" xfId="1207" xr:uid="{00000000-0005-0000-0000-0000AB040000}"/>
    <cellStyle name="Vsota 2 3" xfId="1203" xr:uid="{00000000-0005-0000-0000-0000AC040000}"/>
    <cellStyle name="Warning Text" xfId="870" xr:uid="{00000000-0005-0000-0000-0000AD040000}"/>
    <cellStyle name="Zuza" xfId="871" xr:uid="{00000000-0005-0000-0000-0000AE040000}"/>
  </cellStyles>
  <dxfs count="19">
    <dxf>
      <fill>
        <patternFill>
          <bgColor theme="9" tint="-0.24994659260841701"/>
        </patternFill>
      </fill>
    </dxf>
    <dxf>
      <fill>
        <patternFill>
          <bgColor theme="9"/>
        </patternFill>
      </fill>
    </dxf>
    <dxf>
      <fill>
        <patternFill>
          <bgColor theme="9" tint="-0.24994659260841701"/>
        </patternFill>
      </fill>
    </dxf>
    <dxf>
      <fill>
        <patternFill>
          <bgColor theme="9"/>
        </patternFill>
      </fill>
    </dxf>
    <dxf>
      <fill>
        <patternFill>
          <bgColor theme="9" tint="-0.24994659260841701"/>
        </patternFill>
      </fill>
    </dxf>
    <dxf>
      <fill>
        <patternFill>
          <bgColor theme="9"/>
        </patternFill>
      </fill>
    </dxf>
    <dxf>
      <fill>
        <patternFill>
          <bgColor theme="9" tint="-0.24994659260841701"/>
        </patternFill>
      </fill>
    </dxf>
    <dxf>
      <fill>
        <patternFill>
          <bgColor theme="9"/>
        </patternFill>
      </fill>
    </dxf>
    <dxf>
      <fill>
        <patternFill>
          <bgColor theme="9" tint="-0.24994659260841701"/>
        </patternFill>
      </fill>
    </dxf>
    <dxf>
      <fill>
        <patternFill>
          <bgColor theme="9"/>
        </patternFill>
      </fill>
    </dxf>
    <dxf>
      <fill>
        <patternFill>
          <bgColor theme="9" tint="-0.24994659260841701"/>
        </patternFill>
      </fill>
    </dxf>
    <dxf>
      <fill>
        <patternFill>
          <bgColor theme="9"/>
        </patternFill>
      </fill>
    </dxf>
    <dxf>
      <fill>
        <patternFill>
          <bgColor theme="9" tint="-0.24994659260841701"/>
        </patternFill>
      </fill>
    </dxf>
    <dxf>
      <fill>
        <patternFill>
          <bgColor theme="9" tint="-0.24994659260841701"/>
        </patternFill>
      </fill>
    </dxf>
    <dxf>
      <fill>
        <patternFill>
          <bgColor theme="9"/>
        </patternFill>
      </fill>
    </dxf>
    <dxf>
      <fill>
        <patternFill>
          <bgColor rgb="FFFF5050"/>
        </patternFill>
      </fill>
    </dxf>
    <dxf>
      <fill>
        <patternFill>
          <bgColor rgb="FFFF5050"/>
        </patternFill>
      </fill>
    </dxf>
    <dxf>
      <fill>
        <patternFill>
          <bgColor rgb="FFFF5050"/>
        </patternFill>
      </fill>
    </dxf>
    <dxf>
      <fill>
        <patternFill>
          <bgColor rgb="FFFF5050"/>
        </patternFill>
      </fill>
    </dxf>
  </dxfs>
  <tableStyles count="0" defaultTableStyle="TableStyleMedium2" defaultPivotStyle="PivotStyleLight16"/>
  <colors>
    <mruColors>
      <color rgb="FFF2F2F2"/>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r>
              <a:rPr lang="en-US" sz="1400"/>
              <a:t>Število prebivalstva v občini Prevalje v obdobju 2008-2017</a:t>
            </a:r>
          </a:p>
        </c:rich>
      </c:tx>
      <c:overlay val="0"/>
      <c:spPr>
        <a:noFill/>
        <a:ln>
          <a:noFill/>
        </a:ln>
        <a:effectLst/>
      </c:spPr>
      <c:txPr>
        <a:bodyPr rot="0" spcFirstLastPara="1" vertOverflow="ellipsis" vert="horz" wrap="square" anchor="ctr" anchorCtr="1"/>
        <a:lstStyle/>
        <a:p>
          <a:pPr>
            <a:defRPr sz="1400" b="1" i="0" u="none" strike="noStrike" kern="1200" baseline="0">
              <a:solidFill>
                <a:schemeClr val="tx2"/>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'01 Prebivalstvo'!$B$10:$M$10</c:f>
              <c:strCache>
                <c:ptCount val="12"/>
                <c:pt idx="0">
                  <c:v>2008H1</c:v>
                </c:pt>
                <c:pt idx="1">
                  <c:v>2009H1</c:v>
                </c:pt>
                <c:pt idx="2">
                  <c:v>2010H1</c:v>
                </c:pt>
                <c:pt idx="3">
                  <c:v>2011H1</c:v>
                </c:pt>
                <c:pt idx="4">
                  <c:v>2012H1</c:v>
                </c:pt>
                <c:pt idx="5">
                  <c:v>2013H1</c:v>
                </c:pt>
                <c:pt idx="6">
                  <c:v>2014H1</c:v>
                </c:pt>
                <c:pt idx="7">
                  <c:v>2015H1</c:v>
                </c:pt>
                <c:pt idx="8">
                  <c:v>2016H1</c:v>
                </c:pt>
                <c:pt idx="9">
                  <c:v>2017H1</c:v>
                </c:pt>
                <c:pt idx="10">
                  <c:v>2018H1</c:v>
                </c:pt>
                <c:pt idx="11">
                  <c:v>2019H1</c:v>
                </c:pt>
              </c:strCache>
            </c:strRef>
          </c:cat>
          <c:val>
            <c:numRef>
              <c:f>'01 Prebivalstvo'!$B$11:$M$11</c:f>
              <c:numCache>
                <c:formatCode>#,##0</c:formatCode>
                <c:ptCount val="12"/>
                <c:pt idx="0">
                  <c:v>6661</c:v>
                </c:pt>
                <c:pt idx="1">
                  <c:v>6719</c:v>
                </c:pt>
                <c:pt idx="2">
                  <c:v>6809</c:v>
                </c:pt>
                <c:pt idx="3">
                  <c:v>6803</c:v>
                </c:pt>
                <c:pt idx="4">
                  <c:v>6771</c:v>
                </c:pt>
                <c:pt idx="5">
                  <c:v>6782</c:v>
                </c:pt>
                <c:pt idx="6">
                  <c:v>6810</c:v>
                </c:pt>
                <c:pt idx="7">
                  <c:v>6763</c:v>
                </c:pt>
                <c:pt idx="8">
                  <c:v>6741</c:v>
                </c:pt>
                <c:pt idx="9">
                  <c:v>6733</c:v>
                </c:pt>
                <c:pt idx="10">
                  <c:v>6750</c:v>
                </c:pt>
                <c:pt idx="11">
                  <c:v>6737</c:v>
                </c:pt>
              </c:numCache>
            </c:numRef>
          </c:val>
          <c:extLst>
            <c:ext xmlns:c16="http://schemas.microsoft.com/office/drawing/2014/chart" uri="{C3380CC4-5D6E-409C-BE32-E72D297353CC}">
              <c16:uniqueId val="{00000000-8CD7-4EB8-AB54-0B1A9AC8019E}"/>
            </c:ext>
          </c:extLst>
        </c:ser>
        <c:dLbls>
          <c:showLegendKey val="0"/>
          <c:showVal val="1"/>
          <c:showCatName val="0"/>
          <c:showSerName val="0"/>
          <c:showPercent val="0"/>
          <c:showBubbleSize val="0"/>
        </c:dLbls>
        <c:gapWidth val="150"/>
        <c:shape val="box"/>
        <c:axId val="104707200"/>
        <c:axId val="104742912"/>
        <c:axId val="0"/>
      </c:bar3DChart>
      <c:catAx>
        <c:axId val="104707200"/>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04742912"/>
        <c:crosses val="autoZero"/>
        <c:auto val="1"/>
        <c:lblAlgn val="ctr"/>
        <c:lblOffset val="100"/>
        <c:noMultiLvlLbl val="0"/>
      </c:catAx>
      <c:valAx>
        <c:axId val="104742912"/>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10470720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Cenovna dostopnost - polne cene omrežnine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'Cenovna dostopnost'!$A$30</c:f>
              <c:strCache>
                <c:ptCount val="1"/>
                <c:pt idx="0">
                  <c:v>Cenovna dostopnost - povprečni razpoložljiv dohodek (%)</c:v>
                </c:pt>
              </c:strCache>
            </c:strRef>
          </c:tx>
          <c:spPr>
            <a:solidFill>
              <a:schemeClr val="accent1"/>
            </a:solidFill>
            <a:ln>
              <a:noFill/>
            </a:ln>
            <a:effectLst/>
          </c:spPr>
          <c:invertIfNegative val="0"/>
          <c:cat>
            <c:numRef>
              <c:f>'Cenovna dostopnost'!$C$15:$AD$15</c:f>
              <c:numCache>
                <c:formatCode>0</c:formatCode>
                <c:ptCount val="26"/>
                <c:pt idx="0">
                  <c:v>2020</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numCache>
            </c:numRef>
          </c:cat>
          <c:val>
            <c:numRef>
              <c:f>'Cenovna dostopnost'!$C$30:$AD$30</c:f>
              <c:numCache>
                <c:formatCode>0.0%</c:formatCode>
                <c:ptCount val="26"/>
                <c:pt idx="0">
                  <c:v>9.4048381255724105E-3</c:v>
                </c:pt>
                <c:pt idx="1">
                  <c:v>1.4719517465441817E-2</c:v>
                </c:pt>
                <c:pt idx="2">
                  <c:v>1.4720052148666287E-2</c:v>
                </c:pt>
                <c:pt idx="3">
                  <c:v>1.472058686474792E-2</c:v>
                </c:pt>
                <c:pt idx="4">
                  <c:v>1.4721121613684145E-2</c:v>
                </c:pt>
                <c:pt idx="5">
                  <c:v>1.4721656395472378E-2</c:v>
                </c:pt>
                <c:pt idx="6">
                  <c:v>1.4722191210110043E-2</c:v>
                </c:pt>
                <c:pt idx="7">
                  <c:v>1.4722726057594566E-2</c:v>
                </c:pt>
                <c:pt idx="8">
                  <c:v>1.4723260937923361E-2</c:v>
                </c:pt>
                <c:pt idx="9">
                  <c:v>1.4735321822104793E-2</c:v>
                </c:pt>
                <c:pt idx="10">
                  <c:v>1.4747399350743859E-2</c:v>
                </c:pt>
                <c:pt idx="11">
                  <c:v>1.4759493493913228E-2</c:v>
                </c:pt>
                <c:pt idx="12">
                  <c:v>1.4771604221426102E-2</c:v>
                </c:pt>
                <c:pt idx="13">
                  <c:v>1.4783731502836074E-2</c:v>
                </c:pt>
                <c:pt idx="14">
                  <c:v>1.4795875307437022E-2</c:v>
                </c:pt>
                <c:pt idx="15">
                  <c:v>1.4808035604262998E-2</c:v>
                </c:pt>
                <c:pt idx="16">
                  <c:v>1.4820212362088107E-2</c:v>
                </c:pt>
                <c:pt idx="17">
                  <c:v>1.4832405549426433E-2</c:v>
                </c:pt>
                <c:pt idx="18">
                  <c:v>1.4844615134531931E-2</c:v>
                </c:pt>
                <c:pt idx="19">
                  <c:v>1.4860239429570141E-2</c:v>
                </c:pt>
                <c:pt idx="20">
                  <c:v>1.4875890375610774E-2</c:v>
                </c:pt>
                <c:pt idx="21">
                  <c:v>1.4891567904576918E-2</c:v>
                </c:pt>
                <c:pt idx="22">
                  <c:v>1.4907271947697504E-2</c:v>
                </c:pt>
                <c:pt idx="23">
                  <c:v>1.4923002435507187E-2</c:v>
                </c:pt>
                <c:pt idx="24">
                  <c:v>1.4938759297846176E-2</c:v>
                </c:pt>
                <c:pt idx="25">
                  <c:v>1.4954542463860175E-2</c:v>
                </c:pt>
              </c:numCache>
            </c:numRef>
          </c:val>
          <c:extLst>
            <c:ext xmlns:c16="http://schemas.microsoft.com/office/drawing/2014/chart" uri="{C3380CC4-5D6E-409C-BE32-E72D297353CC}">
              <c16:uniqueId val="{00000000-1663-4A76-A967-8AD18D4273B2}"/>
            </c:ext>
          </c:extLst>
        </c:ser>
        <c:ser>
          <c:idx val="1"/>
          <c:order val="1"/>
          <c:tx>
            <c:strRef>
              <c:f>'Cenovna dostopnost'!$A$31</c:f>
              <c:strCache>
                <c:ptCount val="1"/>
                <c:pt idx="0">
                  <c:v>Cenovna dostopnost - prag tveganja revščine (%)</c:v>
                </c:pt>
              </c:strCache>
            </c:strRef>
          </c:tx>
          <c:spPr>
            <a:solidFill>
              <a:schemeClr val="accent2"/>
            </a:solidFill>
            <a:ln>
              <a:noFill/>
            </a:ln>
            <a:effectLst/>
          </c:spPr>
          <c:invertIfNegative val="0"/>
          <c:cat>
            <c:numRef>
              <c:f>'Cenovna dostopnost'!$C$15:$AD$15</c:f>
              <c:numCache>
                <c:formatCode>0</c:formatCode>
                <c:ptCount val="26"/>
                <c:pt idx="0">
                  <c:v>2020</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numCache>
            </c:numRef>
          </c:cat>
          <c:val>
            <c:numRef>
              <c:f>'Cenovna dostopnost'!$C$31:$AD$31</c:f>
              <c:numCache>
                <c:formatCode>0.0%</c:formatCode>
                <c:ptCount val="26"/>
                <c:pt idx="0">
                  <c:v>1.2581664003586679E-2</c:v>
                </c:pt>
                <c:pt idx="1">
                  <c:v>1.9691569442492989E-2</c:v>
                </c:pt>
                <c:pt idx="2">
                  <c:v>1.9692284734408576E-2</c:v>
                </c:pt>
                <c:pt idx="3">
                  <c:v>1.969300007028003E-2</c:v>
                </c:pt>
                <c:pt idx="4">
                  <c:v>1.9693715450103906E-2</c:v>
                </c:pt>
                <c:pt idx="5">
                  <c:v>1.9694430873876751E-2</c:v>
                </c:pt>
                <c:pt idx="6">
                  <c:v>1.9695146341595117E-2</c:v>
                </c:pt>
                <c:pt idx="7">
                  <c:v>1.9695861853255558E-2</c:v>
                </c:pt>
                <c:pt idx="8">
                  <c:v>1.969657740885462E-2</c:v>
                </c:pt>
                <c:pt idx="9">
                  <c:v>1.9712712294998418E-2</c:v>
                </c:pt>
                <c:pt idx="10">
                  <c:v>1.9728869447870324E-2</c:v>
                </c:pt>
                <c:pt idx="11">
                  <c:v>1.9745048827433973E-2</c:v>
                </c:pt>
                <c:pt idx="12">
                  <c:v>1.9761250393305868E-2</c:v>
                </c:pt>
                <c:pt idx="13">
                  <c:v>1.9777474104755225E-2</c:v>
                </c:pt>
                <c:pt idx="14">
                  <c:v>1.9793719920703817E-2</c:v>
                </c:pt>
                <c:pt idx="15">
                  <c:v>1.9809987799725814E-2</c:v>
                </c:pt>
                <c:pt idx="16">
                  <c:v>1.9826277700047648E-2</c:v>
                </c:pt>
                <c:pt idx="17">
                  <c:v>1.984258957954789E-2</c:v>
                </c:pt>
                <c:pt idx="18">
                  <c:v>1.9858923395757112E-2</c:v>
                </c:pt>
                <c:pt idx="19">
                  <c:v>1.9879825364280009E-2</c:v>
                </c:pt>
                <c:pt idx="20">
                  <c:v>1.990076298614998E-2</c:v>
                </c:pt>
                <c:pt idx="21">
                  <c:v>1.9921736170294659E-2</c:v>
                </c:pt>
                <c:pt idx="22">
                  <c:v>1.9942744824713046E-2</c:v>
                </c:pt>
                <c:pt idx="23">
                  <c:v>1.9963788856475359E-2</c:v>
                </c:pt>
                <c:pt idx="24">
                  <c:v>1.9984868171722781E-2</c:v>
                </c:pt>
                <c:pt idx="25">
                  <c:v>2.0005982675667409E-2</c:v>
                </c:pt>
              </c:numCache>
            </c:numRef>
          </c:val>
          <c:extLst>
            <c:ext xmlns:c16="http://schemas.microsoft.com/office/drawing/2014/chart" uri="{C3380CC4-5D6E-409C-BE32-E72D297353CC}">
              <c16:uniqueId val="{00000001-1663-4A76-A967-8AD18D4273B2}"/>
            </c:ext>
          </c:extLst>
        </c:ser>
        <c:dLbls>
          <c:showLegendKey val="0"/>
          <c:showVal val="0"/>
          <c:showCatName val="0"/>
          <c:showSerName val="0"/>
          <c:showPercent val="0"/>
          <c:showBubbleSize val="0"/>
        </c:dLbls>
        <c:gapWidth val="219"/>
        <c:overlap val="-27"/>
        <c:axId val="1048604783"/>
        <c:axId val="1048598127"/>
      </c:barChart>
      <c:catAx>
        <c:axId val="1048604783"/>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8598127"/>
        <c:crosses val="autoZero"/>
        <c:auto val="1"/>
        <c:lblAlgn val="ctr"/>
        <c:lblOffset val="100"/>
        <c:noMultiLvlLbl val="0"/>
      </c:catAx>
      <c:valAx>
        <c:axId val="104859812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8604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Cenovna dostopnost - </a:t>
            </a:r>
            <a:r>
              <a:rPr lang="sl-SI"/>
              <a:t>subvencija</a:t>
            </a:r>
            <a:r>
              <a:rPr lang="en-US"/>
              <a:t> omrežnine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'Cenovna dostopnost'!$A$69</c:f>
              <c:strCache>
                <c:ptCount val="1"/>
                <c:pt idx="0">
                  <c:v>Cenovna dostopnost - povprečni razpoložljiv dohodek (%)</c:v>
                </c:pt>
              </c:strCache>
            </c:strRef>
          </c:tx>
          <c:spPr>
            <a:solidFill>
              <a:schemeClr val="accent1"/>
            </a:solidFill>
            <a:ln>
              <a:noFill/>
            </a:ln>
            <a:effectLst/>
          </c:spPr>
          <c:invertIfNegative val="0"/>
          <c:cat>
            <c:numRef>
              <c:f>'Cenovna dostopnost'!$C$15:$AD$15</c:f>
              <c:numCache>
                <c:formatCode>0</c:formatCode>
                <c:ptCount val="26"/>
                <c:pt idx="0">
                  <c:v>2020</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numCache>
            </c:numRef>
          </c:cat>
          <c:val>
            <c:numRef>
              <c:f>'Cenovna dostopnost'!$C$69:$AD$69</c:f>
              <c:numCache>
                <c:formatCode>0.0%</c:formatCode>
                <c:ptCount val="26"/>
                <c:pt idx="0">
                  <c:v>9.4048381255724105E-3</c:v>
                </c:pt>
                <c:pt idx="1">
                  <c:v>1.2293078824351317E-2</c:v>
                </c:pt>
                <c:pt idx="2">
                  <c:v>1.3140286551721926E-2</c:v>
                </c:pt>
                <c:pt idx="3">
                  <c:v>1.3140821267803561E-2</c:v>
                </c:pt>
                <c:pt idx="4">
                  <c:v>1.3141356016739783E-2</c:v>
                </c:pt>
                <c:pt idx="5">
                  <c:v>1.3141890798528018E-2</c:v>
                </c:pt>
                <c:pt idx="6">
                  <c:v>1.3142425613165684E-2</c:v>
                </c:pt>
                <c:pt idx="7">
                  <c:v>1.3142960460650206E-2</c:v>
                </c:pt>
                <c:pt idx="8">
                  <c:v>1.3143495340979002E-2</c:v>
                </c:pt>
                <c:pt idx="9">
                  <c:v>1.3155556225160431E-2</c:v>
                </c:pt>
                <c:pt idx="10">
                  <c:v>1.3167633753799498E-2</c:v>
                </c:pt>
                <c:pt idx="11">
                  <c:v>1.3179727896968869E-2</c:v>
                </c:pt>
                <c:pt idx="12">
                  <c:v>1.3191838624481743E-2</c:v>
                </c:pt>
                <c:pt idx="13">
                  <c:v>1.3203965905891712E-2</c:v>
                </c:pt>
                <c:pt idx="14">
                  <c:v>1.3216109710492661E-2</c:v>
                </c:pt>
                <c:pt idx="15">
                  <c:v>1.3228270007318636E-2</c:v>
                </c:pt>
                <c:pt idx="16">
                  <c:v>1.3240446765143746E-2</c:v>
                </c:pt>
                <c:pt idx="17">
                  <c:v>1.3252639952482072E-2</c:v>
                </c:pt>
                <c:pt idx="18">
                  <c:v>1.3264849537587569E-2</c:v>
                </c:pt>
                <c:pt idx="19">
                  <c:v>1.3280473832625782E-2</c:v>
                </c:pt>
                <c:pt idx="20">
                  <c:v>1.3296124778666416E-2</c:v>
                </c:pt>
                <c:pt idx="21">
                  <c:v>1.3311802307632556E-2</c:v>
                </c:pt>
                <c:pt idx="22">
                  <c:v>1.3327506350753143E-2</c:v>
                </c:pt>
                <c:pt idx="23">
                  <c:v>1.3343236838562825E-2</c:v>
                </c:pt>
                <c:pt idx="24">
                  <c:v>1.3358993700901815E-2</c:v>
                </c:pt>
                <c:pt idx="25">
                  <c:v>1.3374776866915815E-2</c:v>
                </c:pt>
              </c:numCache>
            </c:numRef>
          </c:val>
          <c:extLst>
            <c:ext xmlns:c16="http://schemas.microsoft.com/office/drawing/2014/chart" uri="{C3380CC4-5D6E-409C-BE32-E72D297353CC}">
              <c16:uniqueId val="{00000000-80DF-476A-B91B-9AF6BF6F5925}"/>
            </c:ext>
          </c:extLst>
        </c:ser>
        <c:ser>
          <c:idx val="1"/>
          <c:order val="1"/>
          <c:tx>
            <c:strRef>
              <c:f>'Cenovna dostopnost'!$A$70</c:f>
              <c:strCache>
                <c:ptCount val="1"/>
                <c:pt idx="0">
                  <c:v>Cenovna dostopnost - prag tveganja revščine (%)</c:v>
                </c:pt>
              </c:strCache>
            </c:strRef>
          </c:tx>
          <c:spPr>
            <a:solidFill>
              <a:schemeClr val="accent2"/>
            </a:solidFill>
            <a:ln>
              <a:noFill/>
            </a:ln>
            <a:effectLst/>
          </c:spPr>
          <c:invertIfNegative val="0"/>
          <c:cat>
            <c:numRef>
              <c:f>'Cenovna dostopnost'!$C$15:$AD$15</c:f>
              <c:numCache>
                <c:formatCode>0</c:formatCode>
                <c:ptCount val="26"/>
                <c:pt idx="0">
                  <c:v>2020</c:v>
                </c:pt>
                <c:pt idx="1">
                  <c:v>2023</c:v>
                </c:pt>
                <c:pt idx="2">
                  <c:v>2024</c:v>
                </c:pt>
                <c:pt idx="3">
                  <c:v>2025</c:v>
                </c:pt>
                <c:pt idx="4">
                  <c:v>2026</c:v>
                </c:pt>
                <c:pt idx="5">
                  <c:v>2027</c:v>
                </c:pt>
                <c:pt idx="6">
                  <c:v>2028</c:v>
                </c:pt>
                <c:pt idx="7">
                  <c:v>2029</c:v>
                </c:pt>
                <c:pt idx="8">
                  <c:v>2030</c:v>
                </c:pt>
                <c:pt idx="9">
                  <c:v>2031</c:v>
                </c:pt>
                <c:pt idx="10">
                  <c:v>2032</c:v>
                </c:pt>
                <c:pt idx="11">
                  <c:v>2033</c:v>
                </c:pt>
                <c:pt idx="12">
                  <c:v>2034</c:v>
                </c:pt>
                <c:pt idx="13">
                  <c:v>2035</c:v>
                </c:pt>
                <c:pt idx="14">
                  <c:v>2036</c:v>
                </c:pt>
                <c:pt idx="15">
                  <c:v>2037</c:v>
                </c:pt>
                <c:pt idx="16">
                  <c:v>2038</c:v>
                </c:pt>
                <c:pt idx="17">
                  <c:v>2039</c:v>
                </c:pt>
                <c:pt idx="18">
                  <c:v>2040</c:v>
                </c:pt>
                <c:pt idx="19">
                  <c:v>2041</c:v>
                </c:pt>
                <c:pt idx="20">
                  <c:v>2042</c:v>
                </c:pt>
                <c:pt idx="21">
                  <c:v>2043</c:v>
                </c:pt>
                <c:pt idx="22">
                  <c:v>2044</c:v>
                </c:pt>
                <c:pt idx="23">
                  <c:v>2045</c:v>
                </c:pt>
                <c:pt idx="24">
                  <c:v>2046</c:v>
                </c:pt>
                <c:pt idx="25">
                  <c:v>2047</c:v>
                </c:pt>
              </c:numCache>
            </c:numRef>
          </c:cat>
          <c:val>
            <c:numRef>
              <c:f>'Cenovna dostopnost'!$C$70:$AD$70</c:f>
              <c:numCache>
                <c:formatCode>0.0%</c:formatCode>
                <c:ptCount val="26"/>
                <c:pt idx="0">
                  <c:v>1.2581664003586679E-2</c:v>
                </c:pt>
                <c:pt idx="1">
                  <c:v>1.6445512966038533E-2</c:v>
                </c:pt>
                <c:pt idx="2">
                  <c:v>1.7578895893495403E-2</c:v>
                </c:pt>
                <c:pt idx="3">
                  <c:v>1.7579611229366861E-2</c:v>
                </c:pt>
                <c:pt idx="4">
                  <c:v>1.7580326609190733E-2</c:v>
                </c:pt>
                <c:pt idx="5">
                  <c:v>1.7581042032963578E-2</c:v>
                </c:pt>
                <c:pt idx="6">
                  <c:v>1.7581757500681947E-2</c:v>
                </c:pt>
                <c:pt idx="7">
                  <c:v>1.7582473012342389E-2</c:v>
                </c:pt>
                <c:pt idx="8">
                  <c:v>1.758318856794145E-2</c:v>
                </c:pt>
                <c:pt idx="9">
                  <c:v>1.7599323454085245E-2</c:v>
                </c:pt>
                <c:pt idx="10">
                  <c:v>1.7615480606957154E-2</c:v>
                </c:pt>
                <c:pt idx="11">
                  <c:v>1.7631659986520803E-2</c:v>
                </c:pt>
                <c:pt idx="12">
                  <c:v>1.7647861552392695E-2</c:v>
                </c:pt>
                <c:pt idx="13">
                  <c:v>1.7664085263842052E-2</c:v>
                </c:pt>
                <c:pt idx="14">
                  <c:v>1.7680331079790643E-2</c:v>
                </c:pt>
                <c:pt idx="15">
                  <c:v>1.7696598958812641E-2</c:v>
                </c:pt>
                <c:pt idx="16">
                  <c:v>1.7712888859134478E-2</c:v>
                </c:pt>
                <c:pt idx="17">
                  <c:v>1.772920073863472E-2</c:v>
                </c:pt>
                <c:pt idx="18">
                  <c:v>1.7745534554843938E-2</c:v>
                </c:pt>
                <c:pt idx="19">
                  <c:v>1.7766436523366839E-2</c:v>
                </c:pt>
                <c:pt idx="20">
                  <c:v>1.778737414523681E-2</c:v>
                </c:pt>
                <c:pt idx="21">
                  <c:v>1.7808347329381483E-2</c:v>
                </c:pt>
                <c:pt idx="22">
                  <c:v>1.7829355983799876E-2</c:v>
                </c:pt>
                <c:pt idx="23">
                  <c:v>1.7850400015562186E-2</c:v>
                </c:pt>
                <c:pt idx="24">
                  <c:v>1.7871479330809611E-2</c:v>
                </c:pt>
                <c:pt idx="25">
                  <c:v>1.789259383475424E-2</c:v>
                </c:pt>
              </c:numCache>
            </c:numRef>
          </c:val>
          <c:extLst>
            <c:ext xmlns:c16="http://schemas.microsoft.com/office/drawing/2014/chart" uri="{C3380CC4-5D6E-409C-BE32-E72D297353CC}">
              <c16:uniqueId val="{00000001-80DF-476A-B91B-9AF6BF6F5925}"/>
            </c:ext>
          </c:extLst>
        </c:ser>
        <c:dLbls>
          <c:showLegendKey val="0"/>
          <c:showVal val="0"/>
          <c:showCatName val="0"/>
          <c:showSerName val="0"/>
          <c:showPercent val="0"/>
          <c:showBubbleSize val="0"/>
        </c:dLbls>
        <c:gapWidth val="219"/>
        <c:overlap val="-27"/>
        <c:axId val="1048604783"/>
        <c:axId val="1048598127"/>
      </c:barChart>
      <c:catAx>
        <c:axId val="1048604783"/>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8598127"/>
        <c:crosses val="autoZero"/>
        <c:auto val="1"/>
        <c:lblAlgn val="ctr"/>
        <c:lblOffset val="100"/>
        <c:noMultiLvlLbl val="0"/>
      </c:catAx>
      <c:valAx>
        <c:axId val="104859812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486047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cap="none" baseline="0">
                <a:solidFill>
                  <a:schemeClr val="lt1">
                    <a:lumMod val="85000"/>
                  </a:schemeClr>
                </a:solidFill>
                <a:latin typeface="+mn-lt"/>
                <a:ea typeface="+mn-ea"/>
                <a:cs typeface="+mn-cs"/>
              </a:defRPr>
            </a:pPr>
            <a:r>
              <a:rPr lang="en-US" sz="1100"/>
              <a:t>Rast prebivalstva v občini glede na EUROSTATUVE projekcije za obdobje 2017-2050</a:t>
            </a:r>
          </a:p>
        </c:rich>
      </c:tx>
      <c:overlay val="0"/>
      <c:spPr>
        <a:noFill/>
        <a:ln>
          <a:noFill/>
        </a:ln>
        <a:effectLst/>
      </c:spPr>
      <c:txPr>
        <a:bodyPr rot="0" spcFirstLastPara="1" vertOverflow="ellipsis" vert="horz" wrap="square" anchor="ctr" anchorCtr="1"/>
        <a:lstStyle/>
        <a:p>
          <a:pPr>
            <a:defRPr sz="1100" b="1" i="0" u="none" strike="noStrike" kern="1200" cap="none" baseline="0">
              <a:solidFill>
                <a:schemeClr val="lt1">
                  <a:lumMod val="85000"/>
                </a:schemeClr>
              </a:solidFill>
              <a:latin typeface="+mn-lt"/>
              <a:ea typeface="+mn-ea"/>
              <a:cs typeface="+mn-cs"/>
            </a:defRPr>
          </a:pPr>
          <a:endParaRPr lang="en-US"/>
        </a:p>
      </c:txPr>
    </c:title>
    <c:autoTitleDeleted val="0"/>
    <c:plotArea>
      <c:layout/>
      <c:lineChart>
        <c:grouping val="standard"/>
        <c:varyColors val="0"/>
        <c:ser>
          <c:idx val="0"/>
          <c:order val="0"/>
          <c:tx>
            <c:strRef>
              <c:f>'02 Rast prebivalstva'!$A$26</c:f>
              <c:strCache>
                <c:ptCount val="1"/>
                <c:pt idx="0">
                  <c:v>Nizka varianta</c:v>
                </c:pt>
              </c:strCache>
            </c:strRef>
          </c:tx>
          <c:spPr>
            <a:ln w="22225" cap="rnd">
              <a:solidFill>
                <a:schemeClr val="accent1"/>
              </a:solidFill>
            </a:ln>
            <a:effectLst>
              <a:glow rad="139700">
                <a:schemeClr val="accent1">
                  <a:satMod val="175000"/>
                  <a:alpha val="14000"/>
                </a:schemeClr>
              </a:glow>
            </a:effectLst>
          </c:spPr>
          <c:marker>
            <c:symbol val="none"/>
          </c:marker>
          <c:cat>
            <c:numRef>
              <c:f>'02 Rast prebivalstva'!$B$25:$AI$25</c:f>
              <c:numCache>
                <c:formatCode>General</c:formatCode>
                <c:ptCount val="3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'02 Rast prebivalstva'!$B$26:$AI$26</c:f>
              <c:numCache>
                <c:formatCode>#,##0</c:formatCode>
                <c:ptCount val="34"/>
                <c:pt idx="2">
                  <c:v>6737</c:v>
                </c:pt>
                <c:pt idx="3">
                  <c:v>6729.5892999999996</c:v>
                </c:pt>
                <c:pt idx="4">
                  <c:v>6698.8255673343047</c:v>
                </c:pt>
                <c:pt idx="5">
                  <c:v>6668.2024683990403</c:v>
                </c:pt>
                <c:pt idx="6">
                  <c:v>6637.7193602993293</c:v>
                </c:pt>
                <c:pt idx="7">
                  <c:v>6607.3756030792329</c:v>
                </c:pt>
                <c:pt idx="8">
                  <c:v>6577.1705597083146</c:v>
                </c:pt>
                <c:pt idx="9">
                  <c:v>6547.1035960682684</c:v>
                </c:pt>
                <c:pt idx="10">
                  <c:v>6517.1740809396033</c:v>
                </c:pt>
                <c:pt idx="11">
                  <c:v>6487.381385988394</c:v>
                </c:pt>
                <c:pt idx="12">
                  <c:v>6457.7248857530894</c:v>
                </c:pt>
                <c:pt idx="13">
                  <c:v>6428.2039576313819</c:v>
                </c:pt>
                <c:pt idx="14">
                  <c:v>6383.9495874857403</c:v>
                </c:pt>
                <c:pt idx="15">
                  <c:v>6339.9998824207178</c:v>
                </c:pt>
                <c:pt idx="16">
                  <c:v>6296.3527449980038</c:v>
                </c:pt>
                <c:pt idx="17">
                  <c:v>6253.0060922189068</c:v>
                </c:pt>
                <c:pt idx="18">
                  <c:v>6209.9578554249438</c:v>
                </c:pt>
                <c:pt idx="19">
                  <c:v>6167.205980199119</c:v>
                </c:pt>
                <c:pt idx="20">
                  <c:v>6124.748426267879</c:v>
                </c:pt>
                <c:pt idx="21">
                  <c:v>6082.5831674037427</c:v>
                </c:pt>
                <c:pt idx="22">
                  <c:v>6040.7081913286029</c:v>
                </c:pt>
                <c:pt idx="23">
                  <c:v>5999.1214996176932</c:v>
                </c:pt>
                <c:pt idx="24">
                  <c:v>5945.5163065734732</c:v>
                </c:pt>
                <c:pt idx="25">
                  <c:v>5892.3901031148935</c:v>
                </c:pt>
                <c:pt idx="26">
                  <c:v>5839.7386092270872</c:v>
                </c:pt>
                <c:pt idx="27">
                  <c:v>5787.5575831392916</c:v>
                </c:pt>
                <c:pt idx="28">
                  <c:v>5735.8428209831172</c:v>
                </c:pt>
                <c:pt idx="29">
                  <c:v>5684.590156453869</c:v>
                </c:pt>
                <c:pt idx="30">
                  <c:v>5633.7954604748993</c:v>
                </c:pt>
                <c:pt idx="31">
                  <c:v>5583.4546408649521</c:v>
                </c:pt>
                <c:pt idx="32">
                  <c:v>5533.5636420084884</c:v>
                </c:pt>
                <c:pt idx="33">
                  <c:v>5484.11844452895</c:v>
                </c:pt>
              </c:numCache>
            </c:numRef>
          </c:val>
          <c:smooth val="0"/>
          <c:extLst>
            <c:ext xmlns:c16="http://schemas.microsoft.com/office/drawing/2014/chart" uri="{C3380CC4-5D6E-409C-BE32-E72D297353CC}">
              <c16:uniqueId val="{00000000-197F-46E1-A98B-4DE0BD938C86}"/>
            </c:ext>
          </c:extLst>
        </c:ser>
        <c:ser>
          <c:idx val="1"/>
          <c:order val="1"/>
          <c:tx>
            <c:strRef>
              <c:f>'02 Rast prebivalstva'!$A$28</c:f>
              <c:strCache>
                <c:ptCount val="1"/>
                <c:pt idx="0">
                  <c:v>Srednja varianta</c:v>
                </c:pt>
              </c:strCache>
            </c:strRef>
          </c:tx>
          <c:spPr>
            <a:ln w="22225" cap="rnd">
              <a:solidFill>
                <a:schemeClr val="accent2"/>
              </a:solidFill>
            </a:ln>
            <a:effectLst>
              <a:glow rad="139700">
                <a:schemeClr val="accent2">
                  <a:satMod val="175000"/>
                  <a:alpha val="14000"/>
                </a:schemeClr>
              </a:glow>
            </a:effectLst>
          </c:spPr>
          <c:marker>
            <c:symbol val="none"/>
          </c:marker>
          <c:cat>
            <c:numRef>
              <c:f>'02 Rast prebivalstva'!$B$25:$AI$25</c:f>
              <c:numCache>
                <c:formatCode>General</c:formatCode>
                <c:ptCount val="3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'02 Rast prebivalstva'!$B$28:$AI$28</c:f>
              <c:numCache>
                <c:formatCode>#,##0</c:formatCode>
                <c:ptCount val="34"/>
                <c:pt idx="2">
                  <c:v>6737</c:v>
                </c:pt>
                <c:pt idx="3">
                  <c:v>6748.4529000000002</c:v>
                </c:pt>
                <c:pt idx="4">
                  <c:v>6736.8435383840451</c:v>
                </c:pt>
                <c:pt idx="5">
                  <c:v>6725.2541483495952</c:v>
                </c:pt>
                <c:pt idx="6">
                  <c:v>6713.6846955395458</c:v>
                </c:pt>
                <c:pt idx="7">
                  <c:v>6702.1351456558941</c:v>
                </c:pt>
                <c:pt idx="8">
                  <c:v>6690.6054644596425</c:v>
                </c:pt>
                <c:pt idx="9">
                  <c:v>6679.095617770693</c:v>
                </c:pt>
                <c:pt idx="10">
                  <c:v>6667.6055714677486</c:v>
                </c:pt>
                <c:pt idx="11">
                  <c:v>6656.13529148821</c:v>
                </c:pt>
                <c:pt idx="12">
                  <c:v>6644.6847438280774</c:v>
                </c:pt>
                <c:pt idx="13">
                  <c:v>6633.2538945418473</c:v>
                </c:pt>
                <c:pt idx="14">
                  <c:v>6611.6485889021569</c:v>
                </c:pt>
                <c:pt idx="15">
                  <c:v>6590.1136543411567</c:v>
                </c:pt>
                <c:pt idx="16">
                  <c:v>6568.6488616517809</c:v>
                </c:pt>
                <c:pt idx="17">
                  <c:v>6547.2539823735178</c:v>
                </c:pt>
                <c:pt idx="18">
                  <c:v>6525.9287887899809</c:v>
                </c:pt>
                <c:pt idx="19">
                  <c:v>6504.6730539264809</c:v>
                </c:pt>
                <c:pt idx="20">
                  <c:v>6483.486551547614</c:v>
                </c:pt>
                <c:pt idx="21">
                  <c:v>6462.3690561548519</c:v>
                </c:pt>
                <c:pt idx="22">
                  <c:v>6441.3203429841433</c:v>
                </c:pt>
                <c:pt idx="23">
                  <c:v>6420.3401880035181</c:v>
                </c:pt>
                <c:pt idx="24">
                  <c:v>6393.6327398797657</c:v>
                </c:pt>
                <c:pt idx="25">
                  <c:v>6367.0363898854584</c:v>
                </c:pt>
                <c:pt idx="26">
                  <c:v>6340.5506758725714</c:v>
                </c:pt>
                <c:pt idx="27">
                  <c:v>6314.1751376155335</c:v>
                </c:pt>
                <c:pt idx="28">
                  <c:v>6287.9093168032268</c:v>
                </c:pt>
                <c:pt idx="29">
                  <c:v>6261.7527570310258</c:v>
                </c:pt>
                <c:pt idx="30">
                  <c:v>6235.7050037928648</c:v>
                </c:pt>
                <c:pt idx="31">
                  <c:v>6209.7656044733394</c:v>
                </c:pt>
                <c:pt idx="32">
                  <c:v>6183.9341083398449</c:v>
                </c:pt>
                <c:pt idx="33">
                  <c:v>6158.2100665347416</c:v>
                </c:pt>
              </c:numCache>
            </c:numRef>
          </c:val>
          <c:smooth val="0"/>
          <c:extLst>
            <c:ext xmlns:c16="http://schemas.microsoft.com/office/drawing/2014/chart" uri="{C3380CC4-5D6E-409C-BE32-E72D297353CC}">
              <c16:uniqueId val="{00000001-197F-46E1-A98B-4DE0BD938C86}"/>
            </c:ext>
          </c:extLst>
        </c:ser>
        <c:ser>
          <c:idx val="2"/>
          <c:order val="2"/>
          <c:tx>
            <c:strRef>
              <c:f>'02 Rast prebivalstva'!$A$30</c:f>
              <c:strCache>
                <c:ptCount val="1"/>
                <c:pt idx="0">
                  <c:v>Visoka varianta</c:v>
                </c:pt>
              </c:strCache>
            </c:strRef>
          </c:tx>
          <c:spPr>
            <a:ln w="22225" cap="rnd">
              <a:solidFill>
                <a:schemeClr val="accent3"/>
              </a:solidFill>
            </a:ln>
            <a:effectLst>
              <a:glow rad="139700">
                <a:schemeClr val="accent3">
                  <a:satMod val="175000"/>
                  <a:alpha val="14000"/>
                </a:schemeClr>
              </a:glow>
            </a:effectLst>
          </c:spPr>
          <c:marker>
            <c:symbol val="none"/>
          </c:marker>
          <c:cat>
            <c:numRef>
              <c:f>'02 Rast prebivalstva'!$B$25:$AI$25</c:f>
              <c:numCache>
                <c:formatCode>General</c:formatCode>
                <c:ptCount val="3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'02 Rast prebivalstva'!$B$30:$AI$30</c:f>
              <c:numCache>
                <c:formatCode>#,##0</c:formatCode>
                <c:ptCount val="34"/>
                <c:pt idx="2">
                  <c:v>6737</c:v>
                </c:pt>
                <c:pt idx="3">
                  <c:v>6772.7061000000003</c:v>
                </c:pt>
                <c:pt idx="4">
                  <c:v>6792.1857901236517</c:v>
                </c:pt>
                <c:pt idx="5">
                  <c:v>6811.7215078264881</c:v>
                </c:pt>
                <c:pt idx="6">
                  <c:v>6831.3134142553035</c:v>
                </c:pt>
                <c:pt idx="7">
                  <c:v>6850.9616710203854</c:v>
                </c:pt>
                <c:pt idx="8">
                  <c:v>6870.6664401968437</c:v>
                </c:pt>
                <c:pt idx="9">
                  <c:v>6890.4278843259499</c:v>
                </c:pt>
                <c:pt idx="10">
                  <c:v>6910.2461664164775</c:v>
                </c:pt>
                <c:pt idx="11">
                  <c:v>6930.1214499460466</c:v>
                </c:pt>
                <c:pt idx="12">
                  <c:v>6950.053898862473</c:v>
                </c:pt>
                <c:pt idx="13">
                  <c:v>6970.0436775851194</c:v>
                </c:pt>
                <c:pt idx="14">
                  <c:v>6984.9267137094039</c:v>
                </c:pt>
                <c:pt idx="15">
                  <c:v>6999.8415293711669</c:v>
                </c:pt>
                <c:pt idx="16">
                  <c:v>7014.7881924288067</c:v>
                </c:pt>
                <c:pt idx="17">
                  <c:v>7029.7667708856197</c:v>
                </c:pt>
                <c:pt idx="18">
                  <c:v>7044.7773328901085</c:v>
                </c:pt>
                <c:pt idx="19">
                  <c:v>7059.819946736292</c:v>
                </c:pt>
                <c:pt idx="20">
                  <c:v>7074.8946808640167</c:v>
                </c:pt>
                <c:pt idx="21">
                  <c:v>7090.0016038592667</c:v>
                </c:pt>
                <c:pt idx="22">
                  <c:v>7105.1407844544783</c:v>
                </c:pt>
                <c:pt idx="23">
                  <c:v>7120.3122915288504</c:v>
                </c:pt>
                <c:pt idx="24">
                  <c:v>7139.7085083119082</c:v>
                </c:pt>
                <c:pt idx="25">
                  <c:v>7159.157561713655</c:v>
                </c:pt>
                <c:pt idx="26">
                  <c:v>7178.6595956646479</c:v>
                </c:pt>
                <c:pt idx="27">
                  <c:v>7198.2147544875188</c:v>
                </c:pt>
                <c:pt idx="28">
                  <c:v>7217.823182898047</c:v>
                </c:pt>
                <c:pt idx="29">
                  <c:v>7237.4850260062249</c:v>
                </c:pt>
                <c:pt idx="30">
                  <c:v>7257.2004293173359</c:v>
                </c:pt>
                <c:pt idx="31">
                  <c:v>7276.9695387330294</c:v>
                </c:pt>
                <c:pt idx="32">
                  <c:v>7296.7925005524003</c:v>
                </c:pt>
                <c:pt idx="33">
                  <c:v>7316.6694614730732</c:v>
                </c:pt>
              </c:numCache>
            </c:numRef>
          </c:val>
          <c:smooth val="0"/>
          <c:extLst>
            <c:ext xmlns:c16="http://schemas.microsoft.com/office/drawing/2014/chart" uri="{C3380CC4-5D6E-409C-BE32-E72D297353CC}">
              <c16:uniqueId val="{00000002-197F-46E1-A98B-4DE0BD938C86}"/>
            </c:ext>
          </c:extLst>
        </c:ser>
        <c:ser>
          <c:idx val="3"/>
          <c:order val="3"/>
          <c:tx>
            <c:strRef>
              <c:f>'02 Rast prebivalstva'!$A$32</c:f>
              <c:strCache>
                <c:ptCount val="1"/>
                <c:pt idx="0">
                  <c:v>Konvergenčni scenarij</c:v>
                </c:pt>
              </c:strCache>
            </c:strRef>
          </c:tx>
          <c:spPr>
            <a:ln w="22225" cap="rnd">
              <a:solidFill>
                <a:schemeClr val="accent4"/>
              </a:solidFill>
            </a:ln>
            <a:effectLst>
              <a:glow rad="139700">
                <a:schemeClr val="accent4">
                  <a:satMod val="175000"/>
                  <a:alpha val="14000"/>
                </a:schemeClr>
              </a:glow>
            </a:effectLst>
          </c:spPr>
          <c:marker>
            <c:symbol val="none"/>
          </c:marker>
          <c:cat>
            <c:numRef>
              <c:f>'02 Rast prebivalstva'!$B$25:$AI$25</c:f>
              <c:numCache>
                <c:formatCode>General</c:formatCode>
                <c:ptCount val="34"/>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numCache>
            </c:numRef>
          </c:cat>
          <c:val>
            <c:numRef>
              <c:f>'02 Rast prebivalstva'!$B$32:$AI$32</c:f>
              <c:numCache>
                <c:formatCode>#,##0</c:formatCode>
                <c:ptCount val="34"/>
                <c:pt idx="2">
                  <c:v>6737</c:v>
                </c:pt>
                <c:pt idx="3">
                  <c:v>6737.6737000000003</c:v>
                </c:pt>
                <c:pt idx="4">
                  <c:v>6736.6982354103984</c:v>
                </c:pt>
                <c:pt idx="5">
                  <c:v>6735.7229120462716</c:v>
                </c:pt>
                <c:pt idx="6">
                  <c:v>6734.7477298871727</c:v>
                </c:pt>
                <c:pt idx="7">
                  <c:v>6733.7726889126589</c:v>
                </c:pt>
                <c:pt idx="8">
                  <c:v>6732.7977891022892</c:v>
                </c:pt>
                <c:pt idx="9">
                  <c:v>6731.8230304356266</c:v>
                </c:pt>
                <c:pt idx="10">
                  <c:v>6730.8484128922373</c:v>
                </c:pt>
                <c:pt idx="11">
                  <c:v>6729.8739364516887</c:v>
                </c:pt>
                <c:pt idx="12">
                  <c:v>6728.8996010935525</c:v>
                </c:pt>
                <c:pt idx="13">
                  <c:v>6727.9254067974034</c:v>
                </c:pt>
                <c:pt idx="14">
                  <c:v>6706.0117446572431</c:v>
                </c:pt>
                <c:pt idx="15">
                  <c:v>6684.1694579499772</c:v>
                </c:pt>
                <c:pt idx="16">
                  <c:v>6662.3983141972376</c:v>
                </c:pt>
                <c:pt idx="17">
                  <c:v>6640.698081677866</c:v>
                </c:pt>
                <c:pt idx="18">
                  <c:v>6619.0685294254472</c:v>
                </c:pt>
                <c:pt idx="19">
                  <c:v>6597.5094272258521</c:v>
                </c:pt>
                <c:pt idx="20">
                  <c:v>6576.020545614786</c:v>
                </c:pt>
                <c:pt idx="21">
                  <c:v>6554.6016558753481</c:v>
                </c:pt>
                <c:pt idx="22">
                  <c:v>6533.2525300355956</c:v>
                </c:pt>
                <c:pt idx="23">
                  <c:v>6511.9729408661169</c:v>
                </c:pt>
                <c:pt idx="24">
                  <c:v>6484.8843171470144</c:v>
                </c:pt>
                <c:pt idx="25">
                  <c:v>6457.9083771785445</c:v>
                </c:pt>
                <c:pt idx="26">
                  <c:v>6431.0446522167877</c:v>
                </c:pt>
                <c:pt idx="27">
                  <c:v>6404.2926754677146</c:v>
                </c:pt>
                <c:pt idx="28">
                  <c:v>6377.6519820790727</c:v>
                </c:pt>
                <c:pt idx="29">
                  <c:v>6351.1221091323114</c:v>
                </c:pt>
                <c:pt idx="30">
                  <c:v>6324.7025956345369</c:v>
                </c:pt>
                <c:pt idx="31">
                  <c:v>6298.3929825105015</c:v>
                </c:pt>
                <c:pt idx="32">
                  <c:v>6272.1928125946279</c:v>
                </c:pt>
                <c:pt idx="33">
                  <c:v>6246.1016306230649</c:v>
                </c:pt>
              </c:numCache>
            </c:numRef>
          </c:val>
          <c:smooth val="0"/>
          <c:extLst>
            <c:ext xmlns:c16="http://schemas.microsoft.com/office/drawing/2014/chart" uri="{C3380CC4-5D6E-409C-BE32-E72D297353CC}">
              <c16:uniqueId val="{00000003-197F-46E1-A98B-4DE0BD938C86}"/>
            </c:ext>
          </c:extLst>
        </c:ser>
        <c:dLbls>
          <c:showLegendKey val="0"/>
          <c:showVal val="0"/>
          <c:showCatName val="0"/>
          <c:showSerName val="0"/>
          <c:showPercent val="0"/>
          <c:showBubbleSize val="0"/>
        </c:dLbls>
        <c:smooth val="0"/>
        <c:axId val="107639168"/>
        <c:axId val="107640704"/>
      </c:lineChart>
      <c:catAx>
        <c:axId val="107639168"/>
        <c:scaling>
          <c:orientation val="minMax"/>
        </c:scaling>
        <c:delete val="0"/>
        <c:axPos val="b"/>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07640704"/>
        <c:crosses val="autoZero"/>
        <c:auto val="1"/>
        <c:lblAlgn val="ctr"/>
        <c:lblOffset val="100"/>
        <c:noMultiLvlLbl val="0"/>
      </c:catAx>
      <c:valAx>
        <c:axId val="107640704"/>
        <c:scaling>
          <c:orientation val="minMax"/>
          <c:min val="5000"/>
        </c:scaling>
        <c:delete val="0"/>
        <c:axPos val="l"/>
        <c:majorGridlines>
          <c:spPr>
            <a:ln w="9525" cap="flat" cmpd="sng" algn="ctr">
              <a:gradFill>
                <a:gsLst>
                  <a:gs pos="100000">
                    <a:schemeClr val="dk1">
                      <a:lumMod val="75000"/>
                      <a:lumOff val="25000"/>
                    </a:schemeClr>
                  </a:gs>
                  <a:gs pos="0">
                    <a:schemeClr val="dk1">
                      <a:lumMod val="65000"/>
                      <a:lumOff val="35000"/>
                    </a:schemeClr>
                  </a:gs>
                </a:gsLst>
                <a:lin ang="5400000" scaled="0"/>
              </a:gra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crossAx val="107639168"/>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lt1">
                  <a:lumMod val="7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dk1">
        <a:lumMod val="75000"/>
        <a:lumOff val="25000"/>
      </a:schemeClr>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67825896762903"/>
          <c:y val="5.350371349566705E-2"/>
          <c:w val="0.87232174103237092"/>
          <c:h val="0.76496835705755761"/>
        </c:manualLayout>
      </c:layout>
      <c:barChart>
        <c:barDir val="col"/>
        <c:grouping val="stacked"/>
        <c:varyColors val="0"/>
        <c:ser>
          <c:idx val="0"/>
          <c:order val="0"/>
          <c:tx>
            <c:v>Davčni prihodki</c:v>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numRef>
              <c:f>'04 občinski proračun'!$G$2:$I$2</c:f>
              <c:numCache>
                <c:formatCode>General</c:formatCode>
                <c:ptCount val="3"/>
                <c:pt idx="0">
                  <c:v>2016</c:v>
                </c:pt>
                <c:pt idx="1">
                  <c:v>2017</c:v>
                </c:pt>
                <c:pt idx="2">
                  <c:v>2018</c:v>
                </c:pt>
              </c:numCache>
            </c:numRef>
          </c:cat>
          <c:val>
            <c:numRef>
              <c:f>'04 občinski proračun'!$G$4:$I$4</c:f>
              <c:numCache>
                <c:formatCode>0%</c:formatCode>
                <c:ptCount val="3"/>
                <c:pt idx="0">
                  <c:v>0.76917268197560384</c:v>
                </c:pt>
                <c:pt idx="1">
                  <c:v>0.62958426694133596</c:v>
                </c:pt>
                <c:pt idx="2">
                  <c:v>0.4672175101067485</c:v>
                </c:pt>
              </c:numCache>
            </c:numRef>
          </c:val>
          <c:extLst>
            <c:ext xmlns:c16="http://schemas.microsoft.com/office/drawing/2014/chart" uri="{C3380CC4-5D6E-409C-BE32-E72D297353CC}">
              <c16:uniqueId val="{00000000-FE42-4C6C-98DA-84A6FA070D61}"/>
            </c:ext>
          </c:extLst>
        </c:ser>
        <c:ser>
          <c:idx val="1"/>
          <c:order val="1"/>
          <c:tx>
            <c:v>Nedavčni prihodki</c:v>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numRef>
              <c:f>'04 občinski proračun'!$G$2:$I$2</c:f>
              <c:numCache>
                <c:formatCode>General</c:formatCode>
                <c:ptCount val="3"/>
                <c:pt idx="0">
                  <c:v>2016</c:v>
                </c:pt>
                <c:pt idx="1">
                  <c:v>2017</c:v>
                </c:pt>
                <c:pt idx="2">
                  <c:v>2018</c:v>
                </c:pt>
              </c:numCache>
            </c:numRef>
          </c:cat>
          <c:val>
            <c:numRef>
              <c:f>'04 občinski proračun'!$G$5:$I$5</c:f>
              <c:numCache>
                <c:formatCode>0%</c:formatCode>
                <c:ptCount val="3"/>
                <c:pt idx="0">
                  <c:v>0.1195279169647345</c:v>
                </c:pt>
                <c:pt idx="1">
                  <c:v>0.13572677690996843</c:v>
                </c:pt>
                <c:pt idx="2">
                  <c:v>8.0855915376583251E-2</c:v>
                </c:pt>
              </c:numCache>
            </c:numRef>
          </c:val>
          <c:extLst>
            <c:ext xmlns:c16="http://schemas.microsoft.com/office/drawing/2014/chart" uri="{C3380CC4-5D6E-409C-BE32-E72D297353CC}">
              <c16:uniqueId val="{00000001-FE42-4C6C-98DA-84A6FA070D61}"/>
            </c:ext>
          </c:extLst>
        </c:ser>
        <c:ser>
          <c:idx val="2"/>
          <c:order val="2"/>
          <c:tx>
            <c:v>Kapitalski prihodki</c:v>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numRef>
              <c:f>'04 občinski proračun'!$G$2:$I$2</c:f>
              <c:numCache>
                <c:formatCode>General</c:formatCode>
                <c:ptCount val="3"/>
                <c:pt idx="0">
                  <c:v>2016</c:v>
                </c:pt>
                <c:pt idx="1">
                  <c:v>2017</c:v>
                </c:pt>
                <c:pt idx="2">
                  <c:v>2018</c:v>
                </c:pt>
              </c:numCache>
            </c:numRef>
          </c:cat>
          <c:val>
            <c:numRef>
              <c:f>'04 občinski proračun'!$G$6:$I$6</c:f>
              <c:numCache>
                <c:formatCode>0%</c:formatCode>
                <c:ptCount val="3"/>
                <c:pt idx="0">
                  <c:v>1.3231496373404313E-2</c:v>
                </c:pt>
                <c:pt idx="1">
                  <c:v>1.9280888100813441E-3</c:v>
                </c:pt>
                <c:pt idx="2">
                  <c:v>3.7823909755004735E-2</c:v>
                </c:pt>
              </c:numCache>
            </c:numRef>
          </c:val>
          <c:extLst>
            <c:ext xmlns:c16="http://schemas.microsoft.com/office/drawing/2014/chart" uri="{C3380CC4-5D6E-409C-BE32-E72D297353CC}">
              <c16:uniqueId val="{00000002-FE42-4C6C-98DA-84A6FA070D61}"/>
            </c:ext>
          </c:extLst>
        </c:ser>
        <c:ser>
          <c:idx val="3"/>
          <c:order val="3"/>
          <c:tx>
            <c:strRef>
              <c:f>'04 občinski proračun'!$A$7</c:f>
              <c:strCache>
                <c:ptCount val="1"/>
                <c:pt idx="0">
                  <c:v>Prejete donacije</c:v>
                </c:pt>
              </c:strCache>
            </c:strRef>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numRef>
              <c:f>'04 občinski proračun'!$G$2:$I$2</c:f>
              <c:numCache>
                <c:formatCode>General</c:formatCode>
                <c:ptCount val="3"/>
                <c:pt idx="0">
                  <c:v>2016</c:v>
                </c:pt>
                <c:pt idx="1">
                  <c:v>2017</c:v>
                </c:pt>
                <c:pt idx="2">
                  <c:v>2018</c:v>
                </c:pt>
              </c:numCache>
            </c:numRef>
          </c:cat>
          <c:val>
            <c:numRef>
              <c:f>'04 občinski proračun'!$G$7:$I$7</c:f>
              <c:numCache>
                <c:formatCode>0%</c:formatCode>
                <c:ptCount val="3"/>
                <c:pt idx="0">
                  <c:v>6.7339396548652384E-4</c:v>
                </c:pt>
                <c:pt idx="1">
                  <c:v>2.2837255511790515E-3</c:v>
                </c:pt>
                <c:pt idx="2">
                  <c:v>3.8583324556616312E-3</c:v>
                </c:pt>
              </c:numCache>
            </c:numRef>
          </c:val>
          <c:extLst>
            <c:ext xmlns:c16="http://schemas.microsoft.com/office/drawing/2014/chart" uri="{C3380CC4-5D6E-409C-BE32-E72D297353CC}">
              <c16:uniqueId val="{00000003-FE42-4C6C-98DA-84A6FA070D61}"/>
            </c:ext>
          </c:extLst>
        </c:ser>
        <c:ser>
          <c:idx val="4"/>
          <c:order val="4"/>
          <c:tx>
            <c:v>Transferni prihodki</c:v>
          </c:tx>
          <c:spPr>
            <a:gradFill rotWithShape="1">
              <a:gsLst>
                <a:gs pos="0">
                  <a:schemeClr val="accent5">
                    <a:lumMod val="60000"/>
                    <a:satMod val="103000"/>
                    <a:lumMod val="102000"/>
                    <a:tint val="94000"/>
                  </a:schemeClr>
                </a:gs>
                <a:gs pos="50000">
                  <a:schemeClr val="accent5">
                    <a:lumMod val="60000"/>
                    <a:satMod val="110000"/>
                    <a:lumMod val="100000"/>
                    <a:shade val="100000"/>
                  </a:schemeClr>
                </a:gs>
                <a:gs pos="100000">
                  <a:schemeClr val="accent5">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numRef>
              <c:f>'04 občinski proračun'!$G$2:$I$2</c:f>
              <c:numCache>
                <c:formatCode>General</c:formatCode>
                <c:ptCount val="3"/>
                <c:pt idx="0">
                  <c:v>2016</c:v>
                </c:pt>
                <c:pt idx="1">
                  <c:v>2017</c:v>
                </c:pt>
                <c:pt idx="2">
                  <c:v>2018</c:v>
                </c:pt>
              </c:numCache>
            </c:numRef>
          </c:cat>
          <c:val>
            <c:numRef>
              <c:f>'04 občinski proračun'!$G$8:$I$8</c:f>
              <c:numCache>
                <c:formatCode>0%</c:formatCode>
                <c:ptCount val="3"/>
                <c:pt idx="0">
                  <c:v>9.7394510720770905E-2</c:v>
                </c:pt>
                <c:pt idx="1">
                  <c:v>0.23047728439122567</c:v>
                </c:pt>
                <c:pt idx="2">
                  <c:v>0.41024443123760329</c:v>
                </c:pt>
              </c:numCache>
            </c:numRef>
          </c:val>
          <c:extLst>
            <c:ext xmlns:c16="http://schemas.microsoft.com/office/drawing/2014/chart" uri="{C3380CC4-5D6E-409C-BE32-E72D297353CC}">
              <c16:uniqueId val="{00000004-FE42-4C6C-98DA-84A6FA070D61}"/>
            </c:ext>
          </c:extLst>
        </c:ser>
        <c:dLbls>
          <c:showLegendKey val="0"/>
          <c:showVal val="1"/>
          <c:showCatName val="0"/>
          <c:showSerName val="0"/>
          <c:showPercent val="0"/>
          <c:showBubbleSize val="0"/>
        </c:dLbls>
        <c:gapWidth val="150"/>
        <c:overlap val="100"/>
        <c:axId val="1218910048"/>
        <c:axId val="1190264688"/>
      </c:barChart>
      <c:catAx>
        <c:axId val="1218910048"/>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190264688"/>
        <c:crosses val="autoZero"/>
        <c:auto val="1"/>
        <c:lblAlgn val="ctr"/>
        <c:lblOffset val="100"/>
        <c:noMultiLvlLbl val="0"/>
      </c:catAx>
      <c:valAx>
        <c:axId val="1190264688"/>
        <c:scaling>
          <c:orientation val="minMax"/>
        </c:scaling>
        <c:delete val="0"/>
        <c:axPos val="l"/>
        <c:majorGridlines>
          <c:spPr>
            <a:ln w="9525" cap="flat" cmpd="sng" algn="ctr">
              <a:solidFill>
                <a:schemeClr val="dk1">
                  <a:lumMod val="50000"/>
                  <a:lumOff val="5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218910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v>Tekoči odhodki</c:v>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numRef>
              <c:f>'04 občinski proračun'!$B$2:$D$2</c:f>
              <c:numCache>
                <c:formatCode>General</c:formatCode>
                <c:ptCount val="3"/>
                <c:pt idx="0">
                  <c:v>2016</c:v>
                </c:pt>
                <c:pt idx="1">
                  <c:v>2017</c:v>
                </c:pt>
                <c:pt idx="2">
                  <c:v>2018</c:v>
                </c:pt>
              </c:numCache>
            </c:numRef>
          </c:cat>
          <c:val>
            <c:numRef>
              <c:f>'04 občinski proračun'!$G$11:$I$11</c:f>
              <c:numCache>
                <c:formatCode>0%</c:formatCode>
                <c:ptCount val="3"/>
                <c:pt idx="0">
                  <c:v>0.42465538462080249</c:v>
                </c:pt>
                <c:pt idx="1">
                  <c:v>0.29321025483966145</c:v>
                </c:pt>
                <c:pt idx="2">
                  <c:v>0.1912187733601983</c:v>
                </c:pt>
              </c:numCache>
            </c:numRef>
          </c:val>
          <c:extLst>
            <c:ext xmlns:c16="http://schemas.microsoft.com/office/drawing/2014/chart" uri="{C3380CC4-5D6E-409C-BE32-E72D297353CC}">
              <c16:uniqueId val="{00000000-43A7-4B18-9BD8-28D0682393EA}"/>
            </c:ext>
          </c:extLst>
        </c:ser>
        <c:ser>
          <c:idx val="1"/>
          <c:order val="1"/>
          <c:tx>
            <c:v>Tekoči transferji</c:v>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numRef>
              <c:f>'04 občinski proračun'!$B$2:$D$2</c:f>
              <c:numCache>
                <c:formatCode>General</c:formatCode>
                <c:ptCount val="3"/>
                <c:pt idx="0">
                  <c:v>2016</c:v>
                </c:pt>
                <c:pt idx="1">
                  <c:v>2017</c:v>
                </c:pt>
                <c:pt idx="2">
                  <c:v>2018</c:v>
                </c:pt>
              </c:numCache>
            </c:numRef>
          </c:cat>
          <c:val>
            <c:numRef>
              <c:f>'04 občinski proračun'!$G$12:$I$12</c:f>
              <c:numCache>
                <c:formatCode>0%</c:formatCode>
                <c:ptCount val="3"/>
                <c:pt idx="0">
                  <c:v>0.39631849544548975</c:v>
                </c:pt>
                <c:pt idx="1">
                  <c:v>0.29066869246829391</c:v>
                </c:pt>
                <c:pt idx="2">
                  <c:v>0.18955960441836903</c:v>
                </c:pt>
              </c:numCache>
            </c:numRef>
          </c:val>
          <c:extLst>
            <c:ext xmlns:c16="http://schemas.microsoft.com/office/drawing/2014/chart" uri="{C3380CC4-5D6E-409C-BE32-E72D297353CC}">
              <c16:uniqueId val="{00000001-43A7-4B18-9BD8-28D0682393EA}"/>
            </c:ext>
          </c:extLst>
        </c:ser>
        <c:ser>
          <c:idx val="2"/>
          <c:order val="2"/>
          <c:tx>
            <c:v>Investicijski odhodki</c:v>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numRef>
              <c:f>'04 občinski proračun'!$B$2:$D$2</c:f>
              <c:numCache>
                <c:formatCode>General</c:formatCode>
                <c:ptCount val="3"/>
                <c:pt idx="0">
                  <c:v>2016</c:v>
                </c:pt>
                <c:pt idx="1">
                  <c:v>2017</c:v>
                </c:pt>
                <c:pt idx="2">
                  <c:v>2018</c:v>
                </c:pt>
              </c:numCache>
            </c:numRef>
          </c:cat>
          <c:val>
            <c:numRef>
              <c:f>'04 občinski proračun'!$G$13:$I$13</c:f>
              <c:numCache>
                <c:formatCode>0%</c:formatCode>
                <c:ptCount val="3"/>
                <c:pt idx="0">
                  <c:v>0.16547944977674009</c:v>
                </c:pt>
                <c:pt idx="1">
                  <c:v>0.40256355580163938</c:v>
                </c:pt>
                <c:pt idx="2">
                  <c:v>0.57382072774516402</c:v>
                </c:pt>
              </c:numCache>
            </c:numRef>
          </c:val>
          <c:extLst>
            <c:ext xmlns:c16="http://schemas.microsoft.com/office/drawing/2014/chart" uri="{C3380CC4-5D6E-409C-BE32-E72D297353CC}">
              <c16:uniqueId val="{00000002-43A7-4B18-9BD8-28D0682393EA}"/>
            </c:ext>
          </c:extLst>
        </c:ser>
        <c:ser>
          <c:idx val="3"/>
          <c:order val="3"/>
          <c:tx>
            <c:v>Investicijski tranferji</c:v>
          </c:tx>
          <c:spPr>
            <a:gradFill rotWithShape="1">
              <a:gsLst>
                <a:gs pos="0">
                  <a:schemeClr val="accent6">
                    <a:lumMod val="60000"/>
                    <a:satMod val="103000"/>
                    <a:lumMod val="102000"/>
                    <a:tint val="94000"/>
                  </a:schemeClr>
                </a:gs>
                <a:gs pos="50000">
                  <a:schemeClr val="accent6">
                    <a:lumMod val="60000"/>
                    <a:satMod val="110000"/>
                    <a:lumMod val="100000"/>
                    <a:shade val="100000"/>
                  </a:schemeClr>
                </a:gs>
                <a:gs pos="100000">
                  <a:schemeClr val="accent6">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numRef>
              <c:f>'04 občinski proračun'!$B$2:$D$2</c:f>
              <c:numCache>
                <c:formatCode>General</c:formatCode>
                <c:ptCount val="3"/>
                <c:pt idx="0">
                  <c:v>2016</c:v>
                </c:pt>
                <c:pt idx="1">
                  <c:v>2017</c:v>
                </c:pt>
                <c:pt idx="2">
                  <c:v>2018</c:v>
                </c:pt>
              </c:numCache>
            </c:numRef>
          </c:cat>
          <c:val>
            <c:numRef>
              <c:f>'04 občinski proračun'!$G$14:$I$14</c:f>
              <c:numCache>
                <c:formatCode>0%</c:formatCode>
                <c:ptCount val="3"/>
                <c:pt idx="0">
                  <c:v>1.3537782019354344E-2</c:v>
                </c:pt>
                <c:pt idx="1">
                  <c:v>1.3557468869727104E-2</c:v>
                </c:pt>
                <c:pt idx="2">
                  <c:v>4.5400929481014388E-2</c:v>
                </c:pt>
              </c:numCache>
            </c:numRef>
          </c:val>
          <c:extLst>
            <c:ext xmlns:c16="http://schemas.microsoft.com/office/drawing/2014/chart" uri="{C3380CC4-5D6E-409C-BE32-E72D297353CC}">
              <c16:uniqueId val="{00000003-43A7-4B18-9BD8-28D0682393EA}"/>
            </c:ext>
          </c:extLst>
        </c:ser>
        <c:dLbls>
          <c:dLblPos val="ctr"/>
          <c:showLegendKey val="0"/>
          <c:showVal val="1"/>
          <c:showCatName val="0"/>
          <c:showSerName val="0"/>
          <c:showPercent val="0"/>
          <c:showBubbleSize val="0"/>
        </c:dLbls>
        <c:gapWidth val="150"/>
        <c:overlap val="100"/>
        <c:axId val="1320614944"/>
        <c:axId val="1734986672"/>
      </c:barChart>
      <c:catAx>
        <c:axId val="1320614944"/>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734986672"/>
        <c:crosses val="autoZero"/>
        <c:auto val="1"/>
        <c:lblAlgn val="ctr"/>
        <c:lblOffset val="100"/>
        <c:noMultiLvlLbl val="0"/>
      </c:catAx>
      <c:valAx>
        <c:axId val="1734986672"/>
        <c:scaling>
          <c:orientation val="minMax"/>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320614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Rast prebivalstva do leta 2047</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lineChart>
        <c:grouping val="stacked"/>
        <c:varyColors val="0"/>
        <c:ser>
          <c:idx val="0"/>
          <c:order val="0"/>
          <c:spPr>
            <a:ln w="34925" cap="rnd">
              <a:solidFill>
                <a:schemeClr val="accent1"/>
              </a:solidFill>
              <a:round/>
            </a:ln>
            <a:effectLst>
              <a:outerShdw blurRad="57150" dist="19050" dir="5400000" algn="ctr" rotWithShape="0">
                <a:srgbClr val="000000">
                  <a:alpha val="63000"/>
                </a:srgbClr>
              </a:outerShdw>
            </a:effectLst>
          </c:spPr>
          <c:marker>
            <c:symbol val="none"/>
          </c:marker>
          <c:cat>
            <c:numRef>
              <c:f>'Količine s projektom'!$C$7:$AH$7</c:f>
              <c:numCache>
                <c:formatCode>General</c:formatCode>
                <c:ptCount val="32"/>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numCache>
            </c:numRef>
          </c:cat>
          <c:val>
            <c:numRef>
              <c:f>'14 Količine s projektom'!#REF!</c:f>
              <c:numCache>
                <c:formatCode>General</c:formatCode>
                <c:ptCount val="1"/>
                <c:pt idx="0">
                  <c:v>1</c:v>
                </c:pt>
              </c:numCache>
            </c:numRef>
          </c:val>
          <c:smooth val="0"/>
          <c:extLst>
            <c:ext xmlns:c16="http://schemas.microsoft.com/office/drawing/2014/chart" uri="{C3380CC4-5D6E-409C-BE32-E72D297353CC}">
              <c16:uniqueId val="{00000000-C2E0-4F1F-BE99-549A0506152B}"/>
            </c:ext>
          </c:extLst>
        </c:ser>
        <c:dLbls>
          <c:showLegendKey val="0"/>
          <c:showVal val="0"/>
          <c:showCatName val="0"/>
          <c:showSerName val="0"/>
          <c:showPercent val="0"/>
          <c:showBubbleSize val="0"/>
        </c:dLbls>
        <c:smooth val="0"/>
        <c:axId val="1195192080"/>
        <c:axId val="1735018640"/>
      </c:lineChart>
      <c:catAx>
        <c:axId val="1195192080"/>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735018640"/>
        <c:crosses val="autoZero"/>
        <c:auto val="1"/>
        <c:lblAlgn val="ctr"/>
        <c:lblOffset val="100"/>
        <c:noMultiLvlLbl val="0"/>
      </c:catAx>
      <c:valAx>
        <c:axId val="1735018640"/>
        <c:scaling>
          <c:orientation val="minMax"/>
          <c:min val="6300"/>
        </c:scaling>
        <c:delete val="0"/>
        <c:axPos val="l"/>
        <c:majorGridlines>
          <c:spPr>
            <a:ln w="9525" cap="flat" cmpd="sng" algn="ctr">
              <a:solidFill>
                <a:schemeClr val="lt1">
                  <a:lumMod val="95000"/>
                  <a:alpha val="10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195192080"/>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Rast prebivalstva do leta 2047</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lineChart>
        <c:grouping val="stacked"/>
        <c:varyColors val="0"/>
        <c:ser>
          <c:idx val="0"/>
          <c:order val="0"/>
          <c:spPr>
            <a:ln w="34925" cap="rnd">
              <a:solidFill>
                <a:schemeClr val="accent1"/>
              </a:solidFill>
              <a:round/>
            </a:ln>
            <a:effectLst>
              <a:outerShdw blurRad="57150" dist="19050" dir="5400000" algn="ctr" rotWithShape="0">
                <a:srgbClr val="000000">
                  <a:alpha val="63000"/>
                </a:srgbClr>
              </a:outerShdw>
            </a:effectLst>
          </c:spPr>
          <c:marker>
            <c:symbol val="none"/>
          </c:marker>
          <c:cat>
            <c:numRef>
              <c:f>'Količine brez projekta'!$C$7:$AH$7</c:f>
              <c:numCache>
                <c:formatCode>General</c:formatCode>
                <c:ptCount val="32"/>
                <c:pt idx="0">
                  <c:v>2016</c:v>
                </c:pt>
                <c:pt idx="1">
                  <c:v>2017</c:v>
                </c:pt>
                <c:pt idx="2">
                  <c:v>2018</c:v>
                </c:pt>
                <c:pt idx="3">
                  <c:v>2019</c:v>
                </c:pt>
                <c:pt idx="4">
                  <c:v>2020</c:v>
                </c:pt>
                <c:pt idx="5">
                  <c:v>2021</c:v>
                </c:pt>
                <c:pt idx="6">
                  <c:v>2022</c:v>
                </c:pt>
                <c:pt idx="7">
                  <c:v>2023</c:v>
                </c:pt>
                <c:pt idx="8">
                  <c:v>2024</c:v>
                </c:pt>
                <c:pt idx="9">
                  <c:v>2025</c:v>
                </c:pt>
                <c:pt idx="10">
                  <c:v>2026</c:v>
                </c:pt>
                <c:pt idx="11">
                  <c:v>2027</c:v>
                </c:pt>
                <c:pt idx="12">
                  <c:v>2028</c:v>
                </c:pt>
                <c:pt idx="13">
                  <c:v>2029</c:v>
                </c:pt>
                <c:pt idx="14">
                  <c:v>2030</c:v>
                </c:pt>
                <c:pt idx="15">
                  <c:v>2031</c:v>
                </c:pt>
                <c:pt idx="16">
                  <c:v>2032</c:v>
                </c:pt>
                <c:pt idx="17">
                  <c:v>2033</c:v>
                </c:pt>
                <c:pt idx="18">
                  <c:v>2034</c:v>
                </c:pt>
                <c:pt idx="19">
                  <c:v>2035</c:v>
                </c:pt>
                <c:pt idx="20">
                  <c:v>2036</c:v>
                </c:pt>
                <c:pt idx="21">
                  <c:v>2037</c:v>
                </c:pt>
                <c:pt idx="22">
                  <c:v>2038</c:v>
                </c:pt>
                <c:pt idx="23">
                  <c:v>2039</c:v>
                </c:pt>
                <c:pt idx="24">
                  <c:v>2040</c:v>
                </c:pt>
                <c:pt idx="25">
                  <c:v>2041</c:v>
                </c:pt>
                <c:pt idx="26">
                  <c:v>2042</c:v>
                </c:pt>
                <c:pt idx="27">
                  <c:v>2043</c:v>
                </c:pt>
                <c:pt idx="28">
                  <c:v>2044</c:v>
                </c:pt>
                <c:pt idx="29">
                  <c:v>2045</c:v>
                </c:pt>
                <c:pt idx="30">
                  <c:v>2046</c:v>
                </c:pt>
                <c:pt idx="31">
                  <c:v>2047</c:v>
                </c:pt>
              </c:numCache>
            </c:numRef>
          </c:cat>
          <c:val>
            <c:numRef>
              <c:f>'Količine brez projekta'!$C$8:$AH$8</c:f>
            </c:numRef>
          </c:val>
          <c:smooth val="0"/>
          <c:extLst>
            <c:ext xmlns:c16="http://schemas.microsoft.com/office/drawing/2014/chart" uri="{C3380CC4-5D6E-409C-BE32-E72D297353CC}">
              <c16:uniqueId val="{00000000-ABA6-40EB-8884-4C14B932158E}"/>
            </c:ext>
          </c:extLst>
        </c:ser>
        <c:dLbls>
          <c:showLegendKey val="0"/>
          <c:showVal val="0"/>
          <c:showCatName val="0"/>
          <c:showSerName val="0"/>
          <c:showPercent val="0"/>
          <c:showBubbleSize val="0"/>
        </c:dLbls>
        <c:marker val="1"/>
        <c:smooth val="0"/>
        <c:axId val="1195192080"/>
        <c:axId val="1735018640"/>
      </c:lineChart>
      <c:catAx>
        <c:axId val="1195192080"/>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735018640"/>
        <c:crosses val="autoZero"/>
        <c:auto val="1"/>
        <c:lblAlgn val="ctr"/>
        <c:lblOffset val="100"/>
        <c:noMultiLvlLbl val="0"/>
      </c:catAx>
      <c:valAx>
        <c:axId val="1735018640"/>
        <c:scaling>
          <c:orientation val="minMax"/>
          <c:min val="6300"/>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195192080"/>
        <c:crosses val="autoZero"/>
        <c:crossBetween val="between"/>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'Količine s projektom'!$A$130</c:f>
              <c:strCache>
                <c:ptCount val="1"/>
                <c:pt idx="0">
                  <c:v>Količine odpadne vode (s projektom)</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'Količine s projektom'!$D$128:$AH$128</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cat>
          <c:val>
            <c:numRef>
              <c:f>'Količine s projektom'!$D$130:$AH$130</c:f>
              <c:numCache>
                <c:formatCode>#,##0</c:formatCode>
                <c:ptCount val="31"/>
                <c:pt idx="0">
                  <c:v>286139</c:v>
                </c:pt>
                <c:pt idx="1">
                  <c:v>287625.87106719869</c:v>
                </c:pt>
                <c:pt idx="2">
                  <c:v>287625.87106719869</c:v>
                </c:pt>
                <c:pt idx="3">
                  <c:v>280625.87106719869</c:v>
                </c:pt>
                <c:pt idx="4">
                  <c:v>280625.87106719869</c:v>
                </c:pt>
                <c:pt idx="5">
                  <c:v>290805.46165106399</c:v>
                </c:pt>
                <c:pt idx="6">
                  <c:v>290803.42785530584</c:v>
                </c:pt>
                <c:pt idx="7">
                  <c:v>290773.39342810039</c:v>
                </c:pt>
                <c:pt idx="8">
                  <c:v>290743.36334920884</c:v>
                </c:pt>
                <c:pt idx="9">
                  <c:v>290713.33761800162</c:v>
                </c:pt>
                <c:pt idx="10">
                  <c:v>290683.31623384933</c:v>
                </c:pt>
                <c:pt idx="11">
                  <c:v>290653.29919612256</c:v>
                </c:pt>
                <c:pt idx="12">
                  <c:v>290623.28650419216</c:v>
                </c:pt>
                <c:pt idx="13">
                  <c:v>290593.27815742884</c:v>
                </c:pt>
                <c:pt idx="14">
                  <c:v>289918.26622710249</c:v>
                </c:pt>
                <c:pt idx="15">
                  <c:v>289245.45289180917</c:v>
                </c:pt>
                <c:pt idx="16">
                  <c:v>288574.83099046035</c:v>
                </c:pt>
                <c:pt idx="17">
                  <c:v>287906.39338529226</c:v>
                </c:pt>
                <c:pt idx="18">
                  <c:v>287240.1329617895</c:v>
                </c:pt>
                <c:pt idx="19">
                  <c:v>286576.04262860958</c:v>
                </c:pt>
                <c:pt idx="20">
                  <c:v>285914.11531750736</c:v>
                </c:pt>
                <c:pt idx="21">
                  <c:v>285254.34398325975</c:v>
                </c:pt>
                <c:pt idx="22">
                  <c:v>284596.72160359088</c:v>
                </c:pt>
                <c:pt idx="23">
                  <c:v>283941.24117909733</c:v>
                </c:pt>
                <c:pt idx="24">
                  <c:v>283106.82363311329</c:v>
                </c:pt>
                <c:pt idx="25">
                  <c:v>282275.8771124442</c:v>
                </c:pt>
                <c:pt idx="26">
                  <c:v>281448.38717825565</c:v>
                </c:pt>
                <c:pt idx="27">
                  <c:v>280624.33945177624</c:v>
                </c:pt>
                <c:pt idx="28">
                  <c:v>279803.71961404756</c:v>
                </c:pt>
                <c:pt idx="29">
                  <c:v>278986.51340567553</c:v>
                </c:pt>
                <c:pt idx="30">
                  <c:v>278172.70662658254</c:v>
                </c:pt>
              </c:numCache>
            </c:numRef>
          </c:val>
          <c:extLst>
            <c:ext xmlns:c16="http://schemas.microsoft.com/office/drawing/2014/chart" uri="{C3380CC4-5D6E-409C-BE32-E72D297353CC}">
              <c16:uniqueId val="{00000001-CE1C-4A99-8264-0780D06C64E5}"/>
            </c:ext>
          </c:extLst>
        </c:ser>
        <c:ser>
          <c:idx val="3"/>
          <c:order val="3"/>
          <c:tx>
            <c:strRef>
              <c:f>'Količine s projektom'!$A$132</c:f>
              <c:strCache>
                <c:ptCount val="1"/>
                <c:pt idx="0">
                  <c:v>Količina očiščene odpadne vode (s projektom)</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numRef>
              <c:f>'Količine s projektom'!$D$128:$AH$128</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cat>
          <c:val>
            <c:numRef>
              <c:f>'Količine s projektom'!$D$132:$AH$132</c:f>
              <c:numCache>
                <c:formatCode>#,##0</c:formatCode>
                <c:ptCount val="31"/>
                <c:pt idx="0">
                  <c:v>1843.0304259634888</c:v>
                </c:pt>
                <c:pt idx="1">
                  <c:v>1867.3722109729215</c:v>
                </c:pt>
                <c:pt idx="2">
                  <c:v>1867.3722109729215</c:v>
                </c:pt>
                <c:pt idx="3">
                  <c:v>1867.3722109729215</c:v>
                </c:pt>
                <c:pt idx="4">
                  <c:v>1867.3722109729215</c:v>
                </c:pt>
                <c:pt idx="5">
                  <c:v>1867.3722109729215</c:v>
                </c:pt>
                <c:pt idx="6">
                  <c:v>289206.8909890505</c:v>
                </c:pt>
                <c:pt idx="7">
                  <c:v>289177.08770470653</c:v>
                </c:pt>
                <c:pt idx="8">
                  <c:v>289147.28873521218</c:v>
                </c:pt>
                <c:pt idx="9">
                  <c:v>289117.4940799427</c:v>
                </c:pt>
                <c:pt idx="10">
                  <c:v>289087.70373827347</c:v>
                </c:pt>
                <c:pt idx="11">
                  <c:v>289057.91770958004</c:v>
                </c:pt>
                <c:pt idx="12">
                  <c:v>289028.13599323796</c:v>
                </c:pt>
                <c:pt idx="13">
                  <c:v>288998.35858862288</c:v>
                </c:pt>
                <c:pt idx="14">
                  <c:v>288328.54150313477</c:v>
                </c:pt>
                <c:pt idx="15">
                  <c:v>287660.90609244537</c:v>
                </c:pt>
                <c:pt idx="16">
                  <c:v>286995.44525057729</c:v>
                </c:pt>
                <c:pt idx="17">
                  <c:v>286332.1518946985</c:v>
                </c:pt>
                <c:pt idx="18">
                  <c:v>285671.01896504656</c:v>
                </c:pt>
                <c:pt idx="19">
                  <c:v>285012.0394248534</c:v>
                </c:pt>
                <c:pt idx="20">
                  <c:v>284355.20626027044</c:v>
                </c:pt>
                <c:pt idx="21">
                  <c:v>283700.51248029433</c:v>
                </c:pt>
                <c:pt idx="22">
                  <c:v>283047.95111669204</c:v>
                </c:pt>
                <c:pt idx="23">
                  <c:v>282397.5152239271</c:v>
                </c:pt>
                <c:pt idx="24">
                  <c:v>281569.51929730561</c:v>
                </c:pt>
                <c:pt idx="25">
                  <c:v>280744.96768322971</c:v>
                </c:pt>
                <c:pt idx="26">
                  <c:v>279923.84605398541</c:v>
                </c:pt>
                <c:pt idx="27">
                  <c:v>279106.1401414593</c:v>
                </c:pt>
                <c:pt idx="28">
                  <c:v>278291.83573689056</c:v>
                </c:pt>
                <c:pt idx="29">
                  <c:v>277480.91869062459</c:v>
                </c:pt>
                <c:pt idx="30">
                  <c:v>276673.3749118665</c:v>
                </c:pt>
              </c:numCache>
            </c:numRef>
          </c:val>
          <c:extLst>
            <c:ext xmlns:c16="http://schemas.microsoft.com/office/drawing/2014/chart" uri="{C3380CC4-5D6E-409C-BE32-E72D297353CC}">
              <c16:uniqueId val="{00000003-CE1C-4A99-8264-0780D06C64E5}"/>
            </c:ext>
          </c:extLst>
        </c:ser>
        <c:dLbls>
          <c:showLegendKey val="0"/>
          <c:showVal val="0"/>
          <c:showCatName val="0"/>
          <c:showSerName val="0"/>
          <c:showPercent val="0"/>
          <c:showBubbleSize val="0"/>
        </c:dLbls>
        <c:gapWidth val="150"/>
        <c:axId val="1217213840"/>
        <c:axId val="1222204112"/>
      </c:barChart>
      <c:lineChart>
        <c:grouping val="standard"/>
        <c:varyColors val="0"/>
        <c:ser>
          <c:idx val="0"/>
          <c:order val="0"/>
          <c:tx>
            <c:strRef>
              <c:f>'Količine s projektom'!$A$129</c:f>
              <c:strCache>
                <c:ptCount val="1"/>
                <c:pt idx="0">
                  <c:v>Količine odpadne vode (brez projekta)</c:v>
                </c:pt>
              </c:strCache>
            </c:strRef>
          </c:tx>
          <c:spPr>
            <a:ln w="34925" cap="rnd">
              <a:solidFill>
                <a:schemeClr val="accent1"/>
              </a:solidFill>
              <a:round/>
            </a:ln>
            <a:effectLst>
              <a:outerShdw blurRad="57150" dist="19050" dir="5400000" algn="ctr" rotWithShape="0">
                <a:srgbClr val="000000">
                  <a:alpha val="63000"/>
                </a:srgbClr>
              </a:outerShdw>
            </a:effectLst>
          </c:spPr>
          <c:marker>
            <c:symbol val="none"/>
          </c:marker>
          <c:cat>
            <c:numRef>
              <c:f>'Količine s projektom'!$D$128:$AH$128</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cat>
          <c:val>
            <c:numRef>
              <c:f>'Količine s projektom'!$D$129:$AH$129</c:f>
              <c:numCache>
                <c:formatCode>#,##0</c:formatCode>
                <c:ptCount val="31"/>
                <c:pt idx="0">
                  <c:v>286139</c:v>
                </c:pt>
                <c:pt idx="1">
                  <c:v>287625.87106719869</c:v>
                </c:pt>
                <c:pt idx="2">
                  <c:v>287625.87106719869</c:v>
                </c:pt>
                <c:pt idx="3">
                  <c:v>280625.87106719869</c:v>
                </c:pt>
                <c:pt idx="4">
                  <c:v>280625.87106719869</c:v>
                </c:pt>
                <c:pt idx="5">
                  <c:v>280597.31012278527</c:v>
                </c:pt>
                <c:pt idx="6">
                  <c:v>280568.75331335841</c:v>
                </c:pt>
                <c:pt idx="7">
                  <c:v>280540.20063831937</c:v>
                </c:pt>
                <c:pt idx="8">
                  <c:v>280511.65209706966</c:v>
                </c:pt>
                <c:pt idx="9">
                  <c:v>280483.10768901074</c:v>
                </c:pt>
                <c:pt idx="10">
                  <c:v>280454.56741354428</c:v>
                </c:pt>
                <c:pt idx="11">
                  <c:v>280426.03127007186</c:v>
                </c:pt>
                <c:pt idx="12">
                  <c:v>280397.4992579954</c:v>
                </c:pt>
                <c:pt idx="13">
                  <c:v>280368.97137671674</c:v>
                </c:pt>
                <c:pt idx="14">
                  <c:v>279727.26124313497</c:v>
                </c:pt>
                <c:pt idx="15">
                  <c:v>279087.64123662934</c:v>
                </c:pt>
                <c:pt idx="16">
                  <c:v>278450.10454940476</c:v>
                </c:pt>
                <c:pt idx="17">
                  <c:v>277814.6443958396</c:v>
                </c:pt>
                <c:pt idx="18">
                  <c:v>277181.25401241408</c:v>
                </c:pt>
                <c:pt idx="19">
                  <c:v>276549.92665763793</c:v>
                </c:pt>
                <c:pt idx="20">
                  <c:v>275920.65561197884</c:v>
                </c:pt>
                <c:pt idx="21">
                  <c:v>275293.43417779059</c:v>
                </c:pt>
                <c:pt idx="22">
                  <c:v>274668.25567924225</c:v>
                </c:pt>
                <c:pt idx="23">
                  <c:v>274045.11346224672</c:v>
                </c:pt>
                <c:pt idx="24">
                  <c:v>273251.86200869462</c:v>
                </c:pt>
                <c:pt idx="25">
                  <c:v>272461.91033699596</c:v>
                </c:pt>
                <c:pt idx="26">
                  <c:v>271675.24472065794</c:v>
                </c:pt>
                <c:pt idx="27">
                  <c:v>270891.85149028758</c:v>
                </c:pt>
                <c:pt idx="28">
                  <c:v>270111.71703335422</c:v>
                </c:pt>
                <c:pt idx="29">
                  <c:v>269334.82779395254</c:v>
                </c:pt>
                <c:pt idx="30">
                  <c:v>268561.17027256766</c:v>
                </c:pt>
              </c:numCache>
            </c:numRef>
          </c:val>
          <c:smooth val="0"/>
          <c:extLst>
            <c:ext xmlns:c16="http://schemas.microsoft.com/office/drawing/2014/chart" uri="{C3380CC4-5D6E-409C-BE32-E72D297353CC}">
              <c16:uniqueId val="{00000000-CE1C-4A99-8264-0780D06C64E5}"/>
            </c:ext>
          </c:extLst>
        </c:ser>
        <c:dLbls>
          <c:showLegendKey val="0"/>
          <c:showVal val="0"/>
          <c:showCatName val="0"/>
          <c:showSerName val="0"/>
          <c:showPercent val="0"/>
          <c:showBubbleSize val="0"/>
        </c:dLbls>
        <c:marker val="1"/>
        <c:smooth val="0"/>
        <c:axId val="1217213840"/>
        <c:axId val="1222204112"/>
      </c:lineChart>
      <c:lineChart>
        <c:grouping val="standard"/>
        <c:varyColors val="0"/>
        <c:ser>
          <c:idx val="2"/>
          <c:order val="2"/>
          <c:tx>
            <c:strRef>
              <c:f>'Količine s projektom'!$A$131</c:f>
              <c:strCache>
                <c:ptCount val="1"/>
                <c:pt idx="0">
                  <c:v>Količina očiščene odpadne vode (brez projekta) na celotnem območju Občine</c:v>
                </c:pt>
              </c:strCache>
            </c:strRef>
          </c:tx>
          <c:spPr>
            <a:ln w="34925" cap="rnd">
              <a:solidFill>
                <a:schemeClr val="accent3"/>
              </a:solidFill>
              <a:round/>
            </a:ln>
            <a:effectLst>
              <a:outerShdw blurRad="57150" dist="19050" dir="5400000" algn="ctr" rotWithShape="0">
                <a:srgbClr val="000000">
                  <a:alpha val="63000"/>
                </a:srgbClr>
              </a:outerShdw>
            </a:effectLst>
          </c:spPr>
          <c:marker>
            <c:symbol val="none"/>
          </c:marker>
          <c:cat>
            <c:numRef>
              <c:f>'Količine s projektom'!$D$128:$AH$128</c:f>
              <c:numCache>
                <c:formatCode>General</c:formatCode>
                <c:ptCount val="31"/>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numCache>
            </c:numRef>
          </c:cat>
          <c:val>
            <c:numRef>
              <c:f>'Količine s projektom'!$D$131:$AH$131</c:f>
              <c:numCache>
                <c:formatCode>#,##0</c:formatCode>
                <c:ptCount val="31"/>
                <c:pt idx="0">
                  <c:v>1843.0304259634888</c:v>
                </c:pt>
                <c:pt idx="1">
                  <c:v>1867.3722109729215</c:v>
                </c:pt>
                <c:pt idx="2">
                  <c:v>1867.3722109729215</c:v>
                </c:pt>
                <c:pt idx="3">
                  <c:v>1867.3722109729215</c:v>
                </c:pt>
                <c:pt idx="4">
                  <c:v>1867.3722109729215</c:v>
                </c:pt>
                <c:pt idx="5">
                  <c:v>1867.1018572056546</c:v>
                </c:pt>
                <c:pt idx="6">
                  <c:v>1866.8315425795718</c:v>
                </c:pt>
                <c:pt idx="7">
                  <c:v>1866.5612670890062</c:v>
                </c:pt>
                <c:pt idx="8">
                  <c:v>1866.2910307282921</c:v>
                </c:pt>
                <c:pt idx="9">
                  <c:v>1866.0208334917643</c:v>
                </c:pt>
                <c:pt idx="10">
                  <c:v>1865.7506753737584</c:v>
                </c:pt>
                <c:pt idx="11">
                  <c:v>1865.4805563686109</c:v>
                </c:pt>
                <c:pt idx="12">
                  <c:v>1865.2104764706592</c:v>
                </c:pt>
                <c:pt idx="13">
                  <c:v>1864.9404356742414</c:v>
                </c:pt>
                <c:pt idx="14">
                  <c:v>1858.8661004003097</c:v>
                </c:pt>
                <c:pt idx="15">
                  <c:v>1852.8115499668561</c:v>
                </c:pt>
                <c:pt idx="16">
                  <c:v>1846.7767199322752</c:v>
                </c:pt>
                <c:pt idx="17">
                  <c:v>1840.7615460648565</c:v>
                </c:pt>
                <c:pt idx="18">
                  <c:v>1834.7659643420998</c:v>
                </c:pt>
                <c:pt idx="19">
                  <c:v>1828.7899109500336</c:v>
                </c:pt>
                <c:pt idx="20">
                  <c:v>1822.833322282537</c:v>
                </c:pt>
                <c:pt idx="21">
                  <c:v>1816.8961349406607</c:v>
                </c:pt>
                <c:pt idx="22">
                  <c:v>1810.978285731954</c:v>
                </c:pt>
                <c:pt idx="23">
                  <c:v>1805.0797116697918</c:v>
                </c:pt>
                <c:pt idx="24">
                  <c:v>1797.5709081878927</c:v>
                </c:pt>
                <c:pt idx="25">
                  <c:v>1790.0933399635642</c:v>
                </c:pt>
                <c:pt idx="26">
                  <c:v>1782.646877063813</c:v>
                </c:pt>
                <c:pt idx="27">
                  <c:v>1775.2313900961426</c:v>
                </c:pt>
                <c:pt idx="28">
                  <c:v>1767.8467502063065</c:v>
                </c:pt>
                <c:pt idx="29">
                  <c:v>1760.4928290760681</c:v>
                </c:pt>
                <c:pt idx="30">
                  <c:v>1753.1694989209714</c:v>
                </c:pt>
              </c:numCache>
            </c:numRef>
          </c:val>
          <c:smooth val="0"/>
          <c:extLst>
            <c:ext xmlns:c16="http://schemas.microsoft.com/office/drawing/2014/chart" uri="{C3380CC4-5D6E-409C-BE32-E72D297353CC}">
              <c16:uniqueId val="{00000002-CE1C-4A99-8264-0780D06C64E5}"/>
            </c:ext>
          </c:extLst>
        </c:ser>
        <c:dLbls>
          <c:showLegendKey val="0"/>
          <c:showVal val="0"/>
          <c:showCatName val="0"/>
          <c:showSerName val="0"/>
          <c:showPercent val="0"/>
          <c:showBubbleSize val="0"/>
        </c:dLbls>
        <c:marker val="1"/>
        <c:smooth val="0"/>
        <c:axId val="1217232976"/>
        <c:axId val="1335257072"/>
      </c:lineChart>
      <c:catAx>
        <c:axId val="1217213840"/>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222204112"/>
        <c:crosses val="autoZero"/>
        <c:auto val="1"/>
        <c:lblAlgn val="ctr"/>
        <c:lblOffset val="100"/>
        <c:noMultiLvlLbl val="0"/>
      </c:catAx>
      <c:valAx>
        <c:axId val="1222204112"/>
        <c:scaling>
          <c:orientation val="minMax"/>
        </c:scaling>
        <c:delete val="0"/>
        <c:axPos val="l"/>
        <c:majorGridlines>
          <c:spPr>
            <a:ln w="9525" cap="flat" cmpd="sng" algn="ctr">
              <a:solidFill>
                <a:schemeClr val="lt1">
                  <a:lumMod val="95000"/>
                  <a:alpha val="10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217213840"/>
        <c:crosses val="autoZero"/>
        <c:crossBetween val="between"/>
      </c:valAx>
      <c:valAx>
        <c:axId val="1335257072"/>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1217232976"/>
        <c:crosses val="max"/>
        <c:crossBetween val="between"/>
      </c:valAx>
      <c:catAx>
        <c:axId val="1217232976"/>
        <c:scaling>
          <c:orientation val="minMax"/>
        </c:scaling>
        <c:delete val="1"/>
        <c:axPos val="b"/>
        <c:numFmt formatCode="General" sourceLinked="1"/>
        <c:majorTickMark val="none"/>
        <c:minorTickMark val="none"/>
        <c:tickLblPos val="nextTo"/>
        <c:crossAx val="133525707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paperSize="8"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'Obstoječe cene '!$A$119:$A$120</c:f>
            </c:multiLvlStrRef>
          </c:cat>
          <c:val>
            <c:numRef>
              <c:f>'Obstoječe cene '!$F$119:$F$120</c:f>
            </c:numRef>
          </c:val>
          <c:extLst>
            <c:ext xmlns:c16="http://schemas.microsoft.com/office/drawing/2014/chart" uri="{C3380CC4-5D6E-409C-BE32-E72D297353CC}">
              <c16:uniqueId val="{00000000-8747-440E-82F3-9FDCB32979F9}"/>
            </c:ext>
          </c:extLst>
        </c:ser>
        <c:dLbls>
          <c:dLblPos val="inEnd"/>
          <c:showLegendKey val="0"/>
          <c:showVal val="1"/>
          <c:showCatName val="0"/>
          <c:showSerName val="0"/>
          <c:showPercent val="0"/>
          <c:showBubbleSize val="0"/>
        </c:dLbls>
        <c:gapWidth val="355"/>
        <c:overlap val="-70"/>
        <c:axId val="1195187088"/>
        <c:axId val="1551633984"/>
      </c:barChart>
      <c:catAx>
        <c:axId val="1195187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1633984"/>
        <c:crosses val="autoZero"/>
        <c:auto val="1"/>
        <c:lblAlgn val="ctr"/>
        <c:lblOffset val="100"/>
        <c:noMultiLvlLbl val="0"/>
      </c:catAx>
      <c:valAx>
        <c:axId val="1551633984"/>
        <c:scaling>
          <c:orientation val="minMax"/>
        </c:scaling>
        <c:delete val="0"/>
        <c:axPos val="l"/>
        <c:majorGridlines>
          <c:spPr>
            <a:ln w="9525" cap="flat" cmpd="sng" algn="ctr">
              <a:gradFill>
                <a:gsLst>
                  <a:gs pos="100000">
                    <a:schemeClr val="tx1">
                      <a:lumMod val="5000"/>
                      <a:lumOff val="95000"/>
                    </a:schemeClr>
                  </a:gs>
                  <a:gs pos="0">
                    <a:schemeClr val="tx1">
                      <a:lumMod val="25000"/>
                      <a:lumOff val="75000"/>
                    </a:schemeClr>
                  </a:gs>
                </a:gsLst>
                <a:lin ang="5400000" scaled="0"/>
              </a:gra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51870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l-SI"/>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gradFill flip="none" rotWithShape="1">
              <a:gsLst>
                <a:gs pos="0">
                  <a:schemeClr val="accent1"/>
                </a:gs>
                <a:gs pos="75000">
                  <a:schemeClr val="accent1">
                    <a:lumMod val="60000"/>
                    <a:lumOff val="40000"/>
                  </a:schemeClr>
                </a:gs>
                <a:gs pos="51000">
                  <a:schemeClr val="accent1">
                    <a:alpha val="75000"/>
                  </a:schemeClr>
                </a:gs>
                <a:gs pos="100000">
                  <a:schemeClr val="accent1">
                    <a:lumMod val="20000"/>
                    <a:lumOff val="80000"/>
                    <a:alpha val="15000"/>
                  </a:schemeClr>
                </a:gs>
              </a:gsLst>
              <a:lin ang="5400000" scaled="0"/>
            </a:gra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multiLvlStrRef>
              <c:f>'Obstoječe cene '!$A$119:$A$120</c:f>
            </c:multiLvlStrRef>
          </c:cat>
          <c:val>
            <c:numRef>
              <c:f>'Obstoječe cene '!$F$119:$F$120</c:f>
            </c:numRef>
          </c:val>
          <c:extLst>
            <c:ext xmlns:c16="http://schemas.microsoft.com/office/drawing/2014/chart" uri="{C3380CC4-5D6E-409C-BE32-E72D297353CC}">
              <c16:uniqueId val="{00000000-226D-4FC4-8CD3-ED7A27897F7A}"/>
            </c:ext>
          </c:extLst>
        </c:ser>
        <c:dLbls>
          <c:dLblPos val="inEnd"/>
          <c:showLegendKey val="0"/>
          <c:showVal val="1"/>
          <c:showCatName val="0"/>
          <c:showSerName val="0"/>
          <c:showPercent val="0"/>
          <c:showBubbleSize val="0"/>
        </c:dLbls>
        <c:gapWidth val="355"/>
        <c:overlap val="-70"/>
        <c:axId val="1195187088"/>
        <c:axId val="1551633984"/>
      </c:barChart>
      <c:catAx>
        <c:axId val="1195187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51633984"/>
        <c:crosses val="autoZero"/>
        <c:auto val="1"/>
        <c:lblAlgn val="ctr"/>
        <c:lblOffset val="100"/>
        <c:noMultiLvlLbl val="0"/>
      </c:catAx>
      <c:valAx>
        <c:axId val="1551633984"/>
        <c:scaling>
          <c:orientation val="minMax"/>
        </c:scaling>
        <c:delete val="0"/>
        <c:axPos val="l"/>
        <c:majorGridlines>
          <c:spPr>
            <a:ln w="9525" cap="flat" cmpd="sng" algn="ctr">
              <a:gradFill>
                <a:gsLst>
                  <a:gs pos="100000">
                    <a:schemeClr val="tx1">
                      <a:lumMod val="5000"/>
                      <a:lumOff val="95000"/>
                    </a:schemeClr>
                  </a:gs>
                  <a:gs pos="0">
                    <a:schemeClr val="tx1">
                      <a:lumMod val="25000"/>
                      <a:lumOff val="75000"/>
                    </a:schemeClr>
                  </a:gs>
                </a:gsLst>
                <a:lin ang="5400000" scaled="0"/>
              </a:gra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51870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0">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36">
  <cs:axisTitle>
    <cs:lnRef idx="0"/>
    <cs:fillRef idx="0"/>
    <cs:effectRef idx="0"/>
    <cs:fontRef idx="minor">
      <a:schemeClr val="lt1">
        <a:lumMod val="75000"/>
      </a:schemeClr>
    </cs:fontRef>
    <cs:defRPr sz="900" b="1" kern="1200"/>
  </cs:axisTitle>
  <cs:categoryAxis>
    <cs:lnRef idx="0"/>
    <cs:fillRef idx="0"/>
    <cs:effectRef idx="0"/>
    <cs:fontRef idx="minor">
      <a:schemeClr val="lt1">
        <a:lumMod val="75000"/>
      </a:schemeClr>
    </cs:fontRef>
    <cs:defRPr sz="900" kern="1200"/>
  </cs:categoryAxis>
  <cs:chartArea>
    <cs:lnRef idx="0"/>
    <cs:fillRef idx="0"/>
    <cs:effectRef idx="0"/>
    <cs:fontRef idx="minor">
      <a:schemeClr val="dk1"/>
    </cs:fontRef>
    <cs:spPr>
      <a:solidFill>
        <a:schemeClr val="dk1">
          <a:lumMod val="75000"/>
          <a:lumOff val="25000"/>
        </a:schemeClr>
      </a:solidFill>
      <a:ln w="9525" cap="flat" cmpd="sng" algn="ctr">
        <a:solidFill>
          <a:schemeClr val="dk1">
            <a:lumMod val="15000"/>
            <a:lumOff val="85000"/>
          </a:schemeClr>
        </a:solidFill>
        <a:round/>
      </a:ln>
    </cs:spPr>
    <cs:defRPr sz="900" kern="1200"/>
  </cs:chartArea>
  <cs:dataLabel>
    <cs:lnRef idx="0"/>
    <cs:fillRef idx="0"/>
    <cs:effectRef idx="0"/>
    <cs:fontRef idx="minor">
      <a:schemeClr val="lt1">
        <a:lumMod val="75000"/>
      </a:schemeClr>
    </cs:fontRef>
    <cs:defRPr sz="900" kern="1200"/>
  </cs:dataLabel>
  <cs:dataLabelCallout>
    <cs:lnRef idx="0"/>
    <cs:fillRef idx="0"/>
    <cs:effectRef idx="0"/>
    <cs:fontRef idx="minor">
      <a:schemeClr val="lt1">
        <a:lumMod val="15000"/>
        <a:lumOff val="85000"/>
      </a:schemeClr>
    </cs:fontRef>
    <cs:spPr>
      <a:solidFill>
        <a:schemeClr val="dk1">
          <a:lumMod val="65000"/>
          <a:lumOff val="35000"/>
        </a:schemeClr>
      </a:solidFill>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0"/>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
  <cs:dataPoint3D>
    <cs:lnRef idx="0">
      <cs:styleClr val="auto"/>
    </cs:lnRef>
    <cs:fillRef idx="0">
      <cs:styleClr val="auto"/>
    </cs:fillRef>
    <cs:effectRef idx="0">
      <cs:styleClr val="auto"/>
    </cs:effectRef>
    <cs:fontRef idx="minor">
      <a:schemeClr val="dk1"/>
    </cs:fontRef>
    <cs:spPr>
      <a:ln w="9525" cap="flat" cmpd="sng" algn="ctr">
        <a:solidFill>
          <a:schemeClr val="phClr"/>
        </a:solidFill>
        <a:miter lim="800000"/>
      </a:ln>
      <a:effectLst>
        <a:glow rad="63500">
          <a:schemeClr val="phClr">
            <a:satMod val="175000"/>
            <a:alpha val="25000"/>
          </a:schemeClr>
        </a:glow>
      </a:effectLst>
    </cs:spPr>
  </cs:dataPoint3D>
  <cs:dataPointLine>
    <cs:lnRef idx="0">
      <cs:styleClr val="auto"/>
    </cs:lnRef>
    <cs:fillRef idx="0">
      <cs:styleClr val="auto"/>
    </cs:fillRef>
    <cs:effectRef idx="0">
      <cs:styleClr val="auto"/>
    </cs:effectRef>
    <cs:fontRef idx="minor">
      <a:schemeClr val="dk1"/>
    </cs:fontRef>
    <cs:spPr>
      <a:ln w="22225" cap="rnd">
        <a:solidFill>
          <a:schemeClr val="phClr"/>
        </a:solidFill>
      </a:ln>
      <a:effectLst>
        <a:glow rad="139700">
          <a:schemeClr val="phClr">
            <a:satMod val="175000"/>
            <a:alpha val="14000"/>
          </a:schemeClr>
        </a:glow>
      </a:effectLst>
    </cs:spPr>
  </cs:dataPointLine>
  <cs:dataPointMarker>
    <cs:lnRef idx="0">
      <cs:styleClr val="auto"/>
    </cs:lnRef>
    <cs:fillRef idx="0">
      <cs:styleClr val="auto"/>
    </cs:fillRef>
    <cs:effectRef idx="0">
      <cs:styleClr val="auto"/>
    </cs:effectRef>
    <cs:fontRef idx="minor">
      <a:schemeClr val="dk1"/>
    </cs:fontRef>
    <cs:spPr>
      <a:solidFill>
        <a:schemeClr val="phClr">
          <a:lumMod val="60000"/>
          <a:lumOff val="40000"/>
        </a:schemeClr>
      </a:solidFill>
      <a:effectLst>
        <a:glow rad="63500">
          <a:schemeClr val="phClr">
            <a:satMod val="175000"/>
            <a:alpha val="25000"/>
          </a:schemeClr>
        </a:glow>
      </a:effectLst>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lt1">
        <a:lumMod val="75000"/>
      </a:schemeClr>
    </cs:fontRef>
    <cs:spPr>
      <a:ln w="9525">
        <a:solidFill>
          <a:schemeClr val="dk1">
            <a:lumMod val="50000"/>
            <a:lumOff val="50000"/>
          </a:schemeClr>
        </a:solidFill>
      </a:ln>
    </cs:spPr>
    <cs:defRPr sz="900" kern="1200"/>
  </cs:dataTable>
  <cs:downBar>
    <cs:lnRef idx="0"/>
    <cs:fillRef idx="0"/>
    <cs:effectRef idx="0"/>
    <cs:fontRef idx="minor">
      <a:schemeClr val="lt1"/>
    </cs:fontRef>
    <cs:spPr>
      <a:solidFill>
        <a:schemeClr val="dk1">
          <a:lumMod val="50000"/>
          <a:lumOff val="50000"/>
        </a:schemeClr>
      </a:solidFill>
      <a:ln w="9525">
        <a:solidFill>
          <a:schemeClr val="dk1">
            <a:lumMod val="75000"/>
          </a:schemeClr>
        </a:solidFill>
        <a:round/>
      </a:ln>
    </cs:spPr>
  </cs:downBar>
  <cs:dropLine>
    <cs:lnRef idx="0"/>
    <cs:fillRef idx="0"/>
    <cs:effectRef idx="0"/>
    <cs:fontRef idx="minor">
      <a:schemeClr val="dk1"/>
    </cs:fontRef>
    <cs:spPr>
      <a:ln w="9525">
        <a:solidFill>
          <a:schemeClr val="lt1">
            <a:lumMod val="50000"/>
          </a:schemeClr>
        </a:solidFill>
        <a:round/>
      </a:ln>
    </cs:spPr>
  </cs:dropLine>
  <cs:errorBar>
    <cs:lnRef idx="0"/>
    <cs:fillRef idx="0"/>
    <cs:effectRef idx="0"/>
    <cs:fontRef idx="minor">
      <a:schemeClr val="dk1"/>
    </cs:fontRef>
    <cs:spPr>
      <a:ln w="9525">
        <a:solidFill>
          <a:schemeClr val="lt1">
            <a:lumMod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75000"/>
                <a:lumOff val="25000"/>
              </a:schemeClr>
            </a:gs>
            <a:gs pos="0">
              <a:schemeClr val="dk1">
                <a:lumMod val="65000"/>
                <a:lumOff val="3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dk1">
                <a:lumMod val="75000"/>
                <a:lumOff val="25000"/>
                <a:alpha val="25000"/>
              </a:schemeClr>
            </a:gs>
            <a:gs pos="0">
              <a:schemeClr val="dk1">
                <a:lumMod val="65000"/>
                <a:lumOff val="35000"/>
                <a:alpha val="25000"/>
              </a:schemeClr>
            </a:gs>
          </a:gsLst>
          <a:lin ang="5400000" scaled="0"/>
        </a:gradFill>
        <a:round/>
      </a:ln>
    </cs:spPr>
  </cs:gridlineMinor>
  <cs:hiLoLine>
    <cs:lnRef idx="0"/>
    <cs:fillRef idx="0"/>
    <cs:effectRef idx="0"/>
    <cs:fontRef idx="minor">
      <a:schemeClr val="dk1"/>
    </cs:fontRef>
    <cs:spPr>
      <a:ln w="9525">
        <a:solidFill>
          <a:schemeClr val="lt1">
            <a:lumMod val="50000"/>
          </a:schemeClr>
        </a:solidFill>
        <a:round/>
      </a:ln>
    </cs:spPr>
  </cs:hiLoLine>
  <cs:leaderLine>
    <cs:lnRef idx="0"/>
    <cs:fillRef idx="0"/>
    <cs:effectRef idx="0"/>
    <cs:fontRef idx="minor">
      <a:schemeClr val="dk1"/>
    </cs:fontRef>
    <cs:spPr>
      <a:ln w="9525">
        <a:solidFill>
          <a:schemeClr val="lt1">
            <a:lumMod val="50000"/>
          </a:schemeClr>
        </a:solidFill>
        <a:round/>
      </a:ln>
    </cs:spPr>
  </cs:leaderLine>
  <cs:legend>
    <cs:lnRef idx="0"/>
    <cs:fillRef idx="0"/>
    <cs:effectRef idx="0"/>
    <cs:fontRef idx="minor">
      <a:schemeClr val="lt1">
        <a:lumMod val="7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lt1">
        <a:lumMod val="75000"/>
      </a:schemeClr>
    </cs:fontRef>
    <cs:defRPr sz="900" kern="1200"/>
  </cs:seriesAxis>
  <cs:seriesLine>
    <cs:lnRef idx="0"/>
    <cs:fillRef idx="0"/>
    <cs:effectRef idx="0"/>
    <cs:fontRef idx="minor">
      <a:schemeClr val="dk1"/>
    </cs:fontRef>
    <cs:spPr>
      <a:ln w="9525">
        <a:solidFill>
          <a:schemeClr val="lt1">
            <a:lumMod val="50000"/>
          </a:schemeClr>
        </a:solidFill>
        <a:round/>
      </a:ln>
    </cs:spPr>
  </cs:seriesLine>
  <cs:title>
    <cs:lnRef idx="0"/>
    <cs:fillRef idx="0"/>
    <cs:effectRef idx="0"/>
    <cs:fontRef idx="minor">
      <a:schemeClr val="lt1">
        <a:lumMod val="85000"/>
      </a:schemeClr>
    </cs:fontRef>
    <cs:defRPr sz="1400" b="1" kern="1200" cap="none" baseline="0"/>
  </cs:title>
  <cs:trendline>
    <cs:lnRef idx="0">
      <cs:styleClr val="auto"/>
    </cs:lnRef>
    <cs:fillRef idx="0"/>
    <cs:effectRef idx="0"/>
    <cs:fontRef idx="minor">
      <a:schemeClr val="lt1"/>
    </cs:fontRef>
    <cs:spPr>
      <a:ln w="25400" cap="rnd">
        <a:solidFill>
          <a:schemeClr val="phClr">
            <a:alpha val="50000"/>
          </a:schemeClr>
        </a:solidFill>
      </a:ln>
    </cs:spPr>
  </cs:trendline>
  <cs:trendlineLabel>
    <cs:lnRef idx="0"/>
    <cs:fillRef idx="0"/>
    <cs:effectRef idx="0"/>
    <cs:fontRef idx="minor">
      <a:schemeClr val="lt1">
        <a:lumMod val="75000"/>
      </a:schemeClr>
    </cs:fontRef>
    <cs:defRPr sz="900" kern="1200"/>
  </cs:trendlineLabel>
  <cs:upBar>
    <cs:lnRef idx="0"/>
    <cs:fillRef idx="0"/>
    <cs:effectRef idx="0"/>
    <cs:fontRef idx="minor">
      <a:schemeClr val="dk1"/>
    </cs:fontRef>
    <cs:spPr>
      <a:solidFill>
        <a:schemeClr val="lt1">
          <a:lumMod val="85000"/>
        </a:schemeClr>
      </a:solidFill>
      <a:ln w="9525">
        <a:solidFill>
          <a:schemeClr val="dk1">
            <a:lumMod val="50000"/>
          </a:schemeClr>
        </a:solidFill>
        <a:round/>
      </a:ln>
    </cs:spPr>
  </cs:upBar>
  <cs:valueAxis>
    <cs:lnRef idx="0"/>
    <cs:fillRef idx="0"/>
    <cs:effectRef idx="0"/>
    <cs:fontRef idx="minor">
      <a:schemeClr val="lt1">
        <a:lumMod val="75000"/>
      </a:schemeClr>
    </cs:fontRef>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9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dk1">
            <a:lumMod val="50000"/>
            <a:lumOff val="50000"/>
          </a:schemeClr>
        </a:solidFill>
        <a:round/>
      </a:ln>
    </cs:spPr>
  </cs:gridlineMajor>
  <cs:gridlineMinor>
    <cs:lnRef idx="0"/>
    <cs:fillRef idx="0"/>
    <cs:effectRef idx="0"/>
    <cs:fontRef idx="minor">
      <a:schemeClr val="tx1"/>
    </cs:fontRef>
    <cs:spPr>
      <a:ln>
        <a:solidFill>
          <a:schemeClr val="dk1">
            <a:lumMod val="60000"/>
            <a:lumOff val="40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304">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328">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gradFill>
        <a:gsLst>
          <a:gs pos="100000">
            <a:schemeClr val="dk1">
              <a:lumMod val="95000"/>
              <a:lumOff val="5000"/>
            </a:schemeClr>
          </a:gs>
          <a:gs pos="0">
            <a:schemeClr val="dk1">
              <a:lumMod val="75000"/>
              <a:lumOff val="25000"/>
            </a:schemeClr>
          </a:gs>
        </a:gsLst>
        <a:path path="circle">
          <a:fillToRect l="50000" t="50000" r="50000" b="50000"/>
        </a:path>
      </a:gradFill>
      <a:ln w="9525">
        <a:solidFill>
          <a:schemeClr val="dk1">
            <a:lumMod val="75000"/>
            <a:lumOff val="25000"/>
          </a:schemeClr>
        </a:solidFill>
      </a:ln>
    </cs:spPr>
  </cs:downBar>
  <cs:dropLine>
    <cs:lnRef idx="0"/>
    <cs:fillRef idx="0"/>
    <cs:effectRef idx="0"/>
    <cs:fontRef idx="minor">
      <a:schemeClr val="tx1"/>
    </cs:fontRef>
    <cs:spPr>
      <a:ln w="9525" cap="flat" cmpd="sng" algn="ctr">
        <a:solidFill>
          <a:schemeClr val="lt1"/>
        </a:solidFill>
        <a:round/>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cap="flat" cmpd="sng" algn="ctr">
        <a:solidFill>
          <a:schemeClr val="lt1"/>
        </a:solidFill>
        <a:round/>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gradFill>
        <a:gsLst>
          <a:gs pos="100000">
            <a:schemeClr val="lt1">
              <a:lumMod val="85000"/>
            </a:schemeClr>
          </a:gs>
          <a:gs pos="0">
            <a:schemeClr val="lt1"/>
          </a:gs>
        </a:gsLst>
        <a:path path="circle">
          <a:fillToRect l="50000" t="50000" r="50000" b="50000"/>
        </a:path>
      </a:gradFill>
      <a:ln w="9525" cap="flat" cmpd="sng" algn="ctr">
        <a:solidFill>
          <a:schemeClr val="lt1"/>
        </a:solidFill>
        <a:round/>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210">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9.xml><?xml version="1.0" encoding="utf-8"?>
<cs:chartStyle xmlns:cs="http://schemas.microsoft.com/office/drawing/2012/chartStyle" xmlns:a="http://schemas.openxmlformats.org/drawingml/2006/main" id="210">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5400000" scaled="0"/>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5000"/>
                <a:lumOff val="95000"/>
              </a:schemeClr>
            </a:gs>
            <a:gs pos="0">
              <a:schemeClr val="tx1">
                <a:lumMod val="25000"/>
                <a:lumOff val="7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5" Type="http://schemas.openxmlformats.org/officeDocument/2006/relationships/image" Target="../media/image10.png"/><Relationship Id="rId4" Type="http://schemas.openxmlformats.org/officeDocument/2006/relationships/image" Target="../media/image9.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15</xdr:col>
      <xdr:colOff>52387</xdr:colOff>
      <xdr:row>4</xdr:row>
      <xdr:rowOff>0</xdr:rowOff>
    </xdr:from>
    <xdr:to>
      <xdr:col>23</xdr:col>
      <xdr:colOff>357187</xdr:colOff>
      <xdr:row>17</xdr:row>
      <xdr:rowOff>123825</xdr:rowOff>
    </xdr:to>
    <xdr:graphicFrame macro="">
      <xdr:nvGraphicFramePr>
        <xdr:cNvPr id="2" name="Grafikon 1">
          <a:extLst>
            <a:ext uri="{FF2B5EF4-FFF2-40B4-BE49-F238E27FC236}">
              <a16:creationId xmlns:a16="http://schemas.microsoft.com/office/drawing/2014/main" id="{0B131EC7-9FA6-4CCD-AB10-C8ED214BA32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1057275</xdr:colOff>
      <xdr:row>43</xdr:row>
      <xdr:rowOff>0</xdr:rowOff>
    </xdr:from>
    <xdr:to>
      <xdr:col>5</xdr:col>
      <xdr:colOff>571500</xdr:colOff>
      <xdr:row>43</xdr:row>
      <xdr:rowOff>0</xdr:rowOff>
    </xdr:to>
    <xdr:graphicFrame macro="">
      <xdr:nvGraphicFramePr>
        <xdr:cNvPr id="2" name="Grafikon 1">
          <a:extLst>
            <a:ext uri="{FF2B5EF4-FFF2-40B4-BE49-F238E27FC236}">
              <a16:creationId xmlns:a16="http://schemas.microsoft.com/office/drawing/2014/main" id="{8D52027C-2EFA-4B77-B2BE-B9BDAF4305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66675</xdr:colOff>
      <xdr:row>99</xdr:row>
      <xdr:rowOff>31391</xdr:rowOff>
    </xdr:from>
    <xdr:to>
      <xdr:col>8</xdr:col>
      <xdr:colOff>247650</xdr:colOff>
      <xdr:row>122</xdr:row>
      <xdr:rowOff>113673</xdr:rowOff>
    </xdr:to>
    <xdr:pic>
      <xdr:nvPicPr>
        <xdr:cNvPr id="2" name="Slika 1">
          <a:extLst>
            <a:ext uri="{FF2B5EF4-FFF2-40B4-BE49-F238E27FC236}">
              <a16:creationId xmlns:a16="http://schemas.microsoft.com/office/drawing/2014/main" id="{D0EAD59D-2ED4-47D1-94E3-67DD1CE65890}"/>
            </a:ext>
          </a:extLst>
        </xdr:cNvPr>
        <xdr:cNvPicPr>
          <a:picLocks noChangeAspect="1"/>
        </xdr:cNvPicPr>
      </xdr:nvPicPr>
      <xdr:blipFill>
        <a:blip xmlns:r="http://schemas.openxmlformats.org/officeDocument/2006/relationships" r:embed="rId1"/>
        <a:stretch>
          <a:fillRect/>
        </a:stretch>
      </xdr:blipFill>
      <xdr:spPr>
        <a:xfrm>
          <a:off x="66675" y="6375041"/>
          <a:ext cx="7324725" cy="3587482"/>
        </a:xfrm>
        <a:prstGeom prst="rect">
          <a:avLst/>
        </a:prstGeom>
      </xdr:spPr>
    </xdr:pic>
    <xdr:clientData/>
  </xdr:twoCellAnchor>
  <xdr:twoCellAnchor editAs="oneCell">
    <xdr:from>
      <xdr:col>4</xdr:col>
      <xdr:colOff>830447</xdr:colOff>
      <xdr:row>98</xdr:row>
      <xdr:rowOff>133350</xdr:rowOff>
    </xdr:from>
    <xdr:to>
      <xdr:col>21</xdr:col>
      <xdr:colOff>263656</xdr:colOff>
      <xdr:row>121</xdr:row>
      <xdr:rowOff>151786</xdr:rowOff>
    </xdr:to>
    <xdr:pic>
      <xdr:nvPicPr>
        <xdr:cNvPr id="3" name="Slika 2">
          <a:extLst>
            <a:ext uri="{FF2B5EF4-FFF2-40B4-BE49-F238E27FC236}">
              <a16:creationId xmlns:a16="http://schemas.microsoft.com/office/drawing/2014/main" id="{0F351452-6808-44B0-AC4C-78025EC70241}"/>
            </a:ext>
          </a:extLst>
        </xdr:cNvPr>
        <xdr:cNvPicPr>
          <a:picLocks noChangeAspect="1"/>
        </xdr:cNvPicPr>
      </xdr:nvPicPr>
      <xdr:blipFill>
        <a:blip xmlns:r="http://schemas.openxmlformats.org/officeDocument/2006/relationships" r:embed="rId2"/>
        <a:stretch>
          <a:fillRect/>
        </a:stretch>
      </xdr:blipFill>
      <xdr:spPr>
        <a:xfrm>
          <a:off x="8231372" y="5114925"/>
          <a:ext cx="7293106" cy="3523636"/>
        </a:xfrm>
        <a:prstGeom prst="rect">
          <a:avLst/>
        </a:prstGeom>
      </xdr:spPr>
    </xdr:pic>
    <xdr:clientData/>
  </xdr:twoCellAnchor>
  <xdr:twoCellAnchor>
    <xdr:from>
      <xdr:col>0</xdr:col>
      <xdr:colOff>0</xdr:colOff>
      <xdr:row>31</xdr:row>
      <xdr:rowOff>9525</xdr:rowOff>
    </xdr:from>
    <xdr:to>
      <xdr:col>9</xdr:col>
      <xdr:colOff>57150</xdr:colOff>
      <xdr:row>49</xdr:row>
      <xdr:rowOff>123825</xdr:rowOff>
    </xdr:to>
    <xdr:graphicFrame macro="">
      <xdr:nvGraphicFramePr>
        <xdr:cNvPr id="4" name="Grafikon 3">
          <a:extLst>
            <a:ext uri="{FF2B5EF4-FFF2-40B4-BE49-F238E27FC236}">
              <a16:creationId xmlns:a16="http://schemas.microsoft.com/office/drawing/2014/main" id="{97B16131-5F4D-4FDD-9809-046D21648AC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47625</xdr:colOff>
      <xdr:row>70</xdr:row>
      <xdr:rowOff>38101</xdr:rowOff>
    </xdr:from>
    <xdr:to>
      <xdr:col>9</xdr:col>
      <xdr:colOff>333375</xdr:colOff>
      <xdr:row>89</xdr:row>
      <xdr:rowOff>38101</xdr:rowOff>
    </xdr:to>
    <xdr:graphicFrame macro="">
      <xdr:nvGraphicFramePr>
        <xdr:cNvPr id="5" name="Grafikon 4">
          <a:extLst>
            <a:ext uri="{FF2B5EF4-FFF2-40B4-BE49-F238E27FC236}">
              <a16:creationId xmlns:a16="http://schemas.microsoft.com/office/drawing/2014/main" id="{BBC933A6-8E02-40C1-8E7F-F04B6F1D5E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xdr:colOff>
      <xdr:row>68</xdr:row>
      <xdr:rowOff>133350</xdr:rowOff>
    </xdr:from>
    <xdr:to>
      <xdr:col>7</xdr:col>
      <xdr:colOff>608716</xdr:colOff>
      <xdr:row>97</xdr:row>
      <xdr:rowOff>151752</xdr:rowOff>
    </xdr:to>
    <xdr:pic>
      <xdr:nvPicPr>
        <xdr:cNvPr id="4" name="Slika 3">
          <a:extLst>
            <a:ext uri="{FF2B5EF4-FFF2-40B4-BE49-F238E27FC236}">
              <a16:creationId xmlns:a16="http://schemas.microsoft.com/office/drawing/2014/main" id="{16B4A55E-CD02-48FC-BF56-908EA6DAC930}"/>
            </a:ext>
          </a:extLst>
        </xdr:cNvPr>
        <xdr:cNvPicPr>
          <a:picLocks noChangeAspect="1"/>
        </xdr:cNvPicPr>
      </xdr:nvPicPr>
      <xdr:blipFill>
        <a:blip xmlns:r="http://schemas.openxmlformats.org/officeDocument/2006/relationships" r:embed="rId1"/>
        <a:stretch>
          <a:fillRect/>
        </a:stretch>
      </xdr:blipFill>
      <xdr:spPr>
        <a:xfrm>
          <a:off x="533401" y="11763375"/>
          <a:ext cx="6542790" cy="4438002"/>
        </a:xfrm>
        <a:prstGeom prst="rect">
          <a:avLst/>
        </a:prstGeom>
      </xdr:spPr>
    </xdr:pic>
    <xdr:clientData/>
  </xdr:twoCellAnchor>
  <xdr:twoCellAnchor editAs="oneCell">
    <xdr:from>
      <xdr:col>9</xdr:col>
      <xdr:colOff>381000</xdr:colOff>
      <xdr:row>69</xdr:row>
      <xdr:rowOff>9525</xdr:rowOff>
    </xdr:from>
    <xdr:to>
      <xdr:col>19</xdr:col>
      <xdr:colOff>513571</xdr:colOff>
      <xdr:row>100</xdr:row>
      <xdr:rowOff>75601</xdr:rowOff>
    </xdr:to>
    <xdr:pic>
      <xdr:nvPicPr>
        <xdr:cNvPr id="5" name="Slika 4">
          <a:extLst>
            <a:ext uri="{FF2B5EF4-FFF2-40B4-BE49-F238E27FC236}">
              <a16:creationId xmlns:a16="http://schemas.microsoft.com/office/drawing/2014/main" id="{30818F54-7FE6-487C-B67E-C48623BDC597}"/>
            </a:ext>
          </a:extLst>
        </xdr:cNvPr>
        <xdr:cNvPicPr>
          <a:picLocks noChangeAspect="1"/>
        </xdr:cNvPicPr>
      </xdr:nvPicPr>
      <xdr:blipFill>
        <a:blip xmlns:r="http://schemas.openxmlformats.org/officeDocument/2006/relationships" r:embed="rId2"/>
        <a:stretch>
          <a:fillRect/>
        </a:stretch>
      </xdr:blipFill>
      <xdr:spPr>
        <a:xfrm>
          <a:off x="7610475" y="11791950"/>
          <a:ext cx="6228571" cy="4790476"/>
        </a:xfrm>
        <a:prstGeom prst="rect">
          <a:avLst/>
        </a:prstGeom>
      </xdr:spPr>
    </xdr:pic>
    <xdr:clientData/>
  </xdr:twoCellAnchor>
  <xdr:twoCellAnchor editAs="oneCell">
    <xdr:from>
      <xdr:col>22</xdr:col>
      <xdr:colOff>0</xdr:colOff>
      <xdr:row>69</xdr:row>
      <xdr:rowOff>0</xdr:rowOff>
    </xdr:from>
    <xdr:to>
      <xdr:col>31</xdr:col>
      <xdr:colOff>37495</xdr:colOff>
      <xdr:row>93</xdr:row>
      <xdr:rowOff>113829</xdr:rowOff>
    </xdr:to>
    <xdr:pic>
      <xdr:nvPicPr>
        <xdr:cNvPr id="6" name="Slika 5">
          <a:extLst>
            <a:ext uri="{FF2B5EF4-FFF2-40B4-BE49-F238E27FC236}">
              <a16:creationId xmlns:a16="http://schemas.microsoft.com/office/drawing/2014/main" id="{170D05FF-B946-4987-A344-E8C970EE2A96}"/>
            </a:ext>
          </a:extLst>
        </xdr:cNvPr>
        <xdr:cNvPicPr>
          <a:picLocks noChangeAspect="1"/>
        </xdr:cNvPicPr>
      </xdr:nvPicPr>
      <xdr:blipFill>
        <a:blip xmlns:r="http://schemas.openxmlformats.org/officeDocument/2006/relationships" r:embed="rId3"/>
        <a:stretch>
          <a:fillRect/>
        </a:stretch>
      </xdr:blipFill>
      <xdr:spPr>
        <a:xfrm>
          <a:off x="14163675" y="11782425"/>
          <a:ext cx="4838095" cy="3771429"/>
        </a:xfrm>
        <a:prstGeom prst="rect">
          <a:avLst/>
        </a:prstGeom>
      </xdr:spPr>
    </xdr:pic>
    <xdr:clientData/>
  </xdr:twoCellAnchor>
  <xdr:twoCellAnchor editAs="oneCell">
    <xdr:from>
      <xdr:col>23</xdr:col>
      <xdr:colOff>195423</xdr:colOff>
      <xdr:row>45</xdr:row>
      <xdr:rowOff>247650</xdr:rowOff>
    </xdr:from>
    <xdr:to>
      <xdr:col>32</xdr:col>
      <xdr:colOff>523030</xdr:colOff>
      <xdr:row>57</xdr:row>
      <xdr:rowOff>132926</xdr:rowOff>
    </xdr:to>
    <xdr:pic>
      <xdr:nvPicPr>
        <xdr:cNvPr id="7" name="Slika 6">
          <a:extLst>
            <a:ext uri="{FF2B5EF4-FFF2-40B4-BE49-F238E27FC236}">
              <a16:creationId xmlns:a16="http://schemas.microsoft.com/office/drawing/2014/main" id="{E5A5D354-B5AA-463A-B97D-FE1B33F4FEED}"/>
            </a:ext>
          </a:extLst>
        </xdr:cNvPr>
        <xdr:cNvPicPr>
          <a:picLocks noChangeAspect="1"/>
        </xdr:cNvPicPr>
      </xdr:nvPicPr>
      <xdr:blipFill>
        <a:blip xmlns:r="http://schemas.openxmlformats.org/officeDocument/2006/relationships" r:embed="rId4"/>
        <a:stretch>
          <a:fillRect/>
        </a:stretch>
      </xdr:blipFill>
      <xdr:spPr>
        <a:xfrm>
          <a:off x="16187898" y="8896350"/>
          <a:ext cx="5128207" cy="2571326"/>
        </a:xfrm>
        <a:prstGeom prst="rect">
          <a:avLst/>
        </a:prstGeom>
      </xdr:spPr>
    </xdr:pic>
    <xdr:clientData/>
  </xdr:twoCellAnchor>
  <xdr:twoCellAnchor editAs="oneCell">
    <xdr:from>
      <xdr:col>6</xdr:col>
      <xdr:colOff>0</xdr:colOff>
      <xdr:row>2</xdr:row>
      <xdr:rowOff>0</xdr:rowOff>
    </xdr:from>
    <xdr:to>
      <xdr:col>18</xdr:col>
      <xdr:colOff>332419</xdr:colOff>
      <xdr:row>25</xdr:row>
      <xdr:rowOff>123302</xdr:rowOff>
    </xdr:to>
    <xdr:pic>
      <xdr:nvPicPr>
        <xdr:cNvPr id="8" name="Slika 7">
          <a:extLst>
            <a:ext uri="{FF2B5EF4-FFF2-40B4-BE49-F238E27FC236}">
              <a16:creationId xmlns:a16="http://schemas.microsoft.com/office/drawing/2014/main" id="{802BE9A9-C2D8-4DA0-B685-DB7ACC3E582F}"/>
            </a:ext>
          </a:extLst>
        </xdr:cNvPr>
        <xdr:cNvPicPr>
          <a:picLocks noChangeAspect="1"/>
        </xdr:cNvPicPr>
      </xdr:nvPicPr>
      <xdr:blipFill>
        <a:blip xmlns:r="http://schemas.openxmlformats.org/officeDocument/2006/relationships" r:embed="rId5"/>
        <a:stretch>
          <a:fillRect/>
        </a:stretch>
      </xdr:blipFill>
      <xdr:spPr>
        <a:xfrm>
          <a:off x="5629275" y="400050"/>
          <a:ext cx="7647619" cy="418095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76200</xdr:colOff>
      <xdr:row>21</xdr:row>
      <xdr:rowOff>114300</xdr:rowOff>
    </xdr:from>
    <xdr:to>
      <xdr:col>16</xdr:col>
      <xdr:colOff>10436</xdr:colOff>
      <xdr:row>59</xdr:row>
      <xdr:rowOff>151381</xdr:rowOff>
    </xdr:to>
    <xdr:pic>
      <xdr:nvPicPr>
        <xdr:cNvPr id="2" name="Slika 1">
          <a:extLst>
            <a:ext uri="{FF2B5EF4-FFF2-40B4-BE49-F238E27FC236}">
              <a16:creationId xmlns:a16="http://schemas.microsoft.com/office/drawing/2014/main" id="{1A7EF9AA-77C2-4B0D-8572-04D9C4EED66E}"/>
            </a:ext>
          </a:extLst>
        </xdr:cNvPr>
        <xdr:cNvPicPr>
          <a:picLocks noChangeAspect="1"/>
        </xdr:cNvPicPr>
      </xdr:nvPicPr>
      <xdr:blipFill>
        <a:blip xmlns:r="http://schemas.openxmlformats.org/officeDocument/2006/relationships" r:embed="rId1"/>
        <a:stretch>
          <a:fillRect/>
        </a:stretch>
      </xdr:blipFill>
      <xdr:spPr>
        <a:xfrm>
          <a:off x="76200" y="3448050"/>
          <a:ext cx="10516511" cy="582828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5</xdr:col>
      <xdr:colOff>400050</xdr:colOff>
      <xdr:row>318</xdr:row>
      <xdr:rowOff>19050</xdr:rowOff>
    </xdr:from>
    <xdr:ext cx="65" cy="172227"/>
    <xdr:sp macro="" textlink="">
      <xdr:nvSpPr>
        <xdr:cNvPr id="2" name="PoljeZBesedilom 1">
          <a:extLst>
            <a:ext uri="{FF2B5EF4-FFF2-40B4-BE49-F238E27FC236}">
              <a16:creationId xmlns:a16="http://schemas.microsoft.com/office/drawing/2014/main" id="{F4E58BD0-A5BA-480D-8ACA-51D328D7571A}"/>
            </a:ext>
          </a:extLst>
        </xdr:cNvPr>
        <xdr:cNvSpPr txBox="1"/>
      </xdr:nvSpPr>
      <xdr:spPr>
        <a:xfrm>
          <a:off x="6781800" y="2152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375</xdr:row>
      <xdr:rowOff>19050</xdr:rowOff>
    </xdr:from>
    <xdr:ext cx="65" cy="172227"/>
    <xdr:sp macro="" textlink="">
      <xdr:nvSpPr>
        <xdr:cNvPr id="3" name="PoljeZBesedilom 2">
          <a:extLst>
            <a:ext uri="{FF2B5EF4-FFF2-40B4-BE49-F238E27FC236}">
              <a16:creationId xmlns:a16="http://schemas.microsoft.com/office/drawing/2014/main" id="{18439E80-3F69-461B-AF2C-0EC65FA895DF}"/>
            </a:ext>
          </a:extLst>
        </xdr:cNvPr>
        <xdr:cNvSpPr txBox="1"/>
      </xdr:nvSpPr>
      <xdr:spPr>
        <a:xfrm>
          <a:off x="6781800" y="30899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406</xdr:row>
      <xdr:rowOff>19050</xdr:rowOff>
    </xdr:from>
    <xdr:ext cx="65" cy="172227"/>
    <xdr:sp macro="" textlink="">
      <xdr:nvSpPr>
        <xdr:cNvPr id="4" name="PoljeZBesedilom 3">
          <a:extLst>
            <a:ext uri="{FF2B5EF4-FFF2-40B4-BE49-F238E27FC236}">
              <a16:creationId xmlns:a16="http://schemas.microsoft.com/office/drawing/2014/main" id="{8CFF3301-6F7F-4279-9B1E-2BEC288ED729}"/>
            </a:ext>
          </a:extLst>
        </xdr:cNvPr>
        <xdr:cNvSpPr txBox="1"/>
      </xdr:nvSpPr>
      <xdr:spPr>
        <a:xfrm>
          <a:off x="6781800" y="3568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446</xdr:row>
      <xdr:rowOff>19050</xdr:rowOff>
    </xdr:from>
    <xdr:ext cx="65" cy="172227"/>
    <xdr:sp macro="" textlink="">
      <xdr:nvSpPr>
        <xdr:cNvPr id="5" name="PoljeZBesedilom 4">
          <a:extLst>
            <a:ext uri="{FF2B5EF4-FFF2-40B4-BE49-F238E27FC236}">
              <a16:creationId xmlns:a16="http://schemas.microsoft.com/office/drawing/2014/main" id="{870DE80B-B517-4B2C-AA8E-062E5C11375A}"/>
            </a:ext>
          </a:extLst>
        </xdr:cNvPr>
        <xdr:cNvSpPr txBox="1"/>
      </xdr:nvSpPr>
      <xdr:spPr>
        <a:xfrm>
          <a:off x="6781800" y="41852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318</xdr:row>
      <xdr:rowOff>19050</xdr:rowOff>
    </xdr:from>
    <xdr:ext cx="65" cy="172227"/>
    <xdr:sp macro="" textlink="">
      <xdr:nvSpPr>
        <xdr:cNvPr id="6" name="PoljeZBesedilom 5">
          <a:extLst>
            <a:ext uri="{FF2B5EF4-FFF2-40B4-BE49-F238E27FC236}">
              <a16:creationId xmlns:a16="http://schemas.microsoft.com/office/drawing/2014/main" id="{6C818B78-B969-4FA3-A215-926D6D7815E6}"/>
            </a:ext>
          </a:extLst>
        </xdr:cNvPr>
        <xdr:cNvSpPr txBox="1"/>
      </xdr:nvSpPr>
      <xdr:spPr>
        <a:xfrm>
          <a:off x="6781800" y="2152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375</xdr:row>
      <xdr:rowOff>19050</xdr:rowOff>
    </xdr:from>
    <xdr:ext cx="65" cy="172227"/>
    <xdr:sp macro="" textlink="">
      <xdr:nvSpPr>
        <xdr:cNvPr id="7" name="PoljeZBesedilom 6">
          <a:extLst>
            <a:ext uri="{FF2B5EF4-FFF2-40B4-BE49-F238E27FC236}">
              <a16:creationId xmlns:a16="http://schemas.microsoft.com/office/drawing/2014/main" id="{EE69EE38-F704-4E30-B7DF-32A38C8FAD50}"/>
            </a:ext>
          </a:extLst>
        </xdr:cNvPr>
        <xdr:cNvSpPr txBox="1"/>
      </xdr:nvSpPr>
      <xdr:spPr>
        <a:xfrm>
          <a:off x="6781800" y="30899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406</xdr:row>
      <xdr:rowOff>19050</xdr:rowOff>
    </xdr:from>
    <xdr:ext cx="65" cy="172227"/>
    <xdr:sp macro="" textlink="">
      <xdr:nvSpPr>
        <xdr:cNvPr id="8" name="PoljeZBesedilom 7">
          <a:extLst>
            <a:ext uri="{FF2B5EF4-FFF2-40B4-BE49-F238E27FC236}">
              <a16:creationId xmlns:a16="http://schemas.microsoft.com/office/drawing/2014/main" id="{00FB0CD5-720F-4540-B72A-F4BE9E2ED059}"/>
            </a:ext>
          </a:extLst>
        </xdr:cNvPr>
        <xdr:cNvSpPr txBox="1"/>
      </xdr:nvSpPr>
      <xdr:spPr>
        <a:xfrm>
          <a:off x="6781800" y="3568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446</xdr:row>
      <xdr:rowOff>19050</xdr:rowOff>
    </xdr:from>
    <xdr:ext cx="65" cy="172227"/>
    <xdr:sp macro="" textlink="">
      <xdr:nvSpPr>
        <xdr:cNvPr id="9" name="PoljeZBesedilom 8">
          <a:extLst>
            <a:ext uri="{FF2B5EF4-FFF2-40B4-BE49-F238E27FC236}">
              <a16:creationId xmlns:a16="http://schemas.microsoft.com/office/drawing/2014/main" id="{E8530235-D735-4046-A446-2188DDAB475C}"/>
            </a:ext>
          </a:extLst>
        </xdr:cNvPr>
        <xdr:cNvSpPr txBox="1"/>
      </xdr:nvSpPr>
      <xdr:spPr>
        <a:xfrm>
          <a:off x="6781800" y="41852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318</xdr:row>
      <xdr:rowOff>19050</xdr:rowOff>
    </xdr:from>
    <xdr:ext cx="65" cy="172227"/>
    <xdr:sp macro="" textlink="">
      <xdr:nvSpPr>
        <xdr:cNvPr id="10" name="PoljeZBesedilom 9">
          <a:extLst>
            <a:ext uri="{FF2B5EF4-FFF2-40B4-BE49-F238E27FC236}">
              <a16:creationId xmlns:a16="http://schemas.microsoft.com/office/drawing/2014/main" id="{D67D3EDF-35D3-4A35-8F84-67B348061A29}"/>
            </a:ext>
          </a:extLst>
        </xdr:cNvPr>
        <xdr:cNvSpPr txBox="1"/>
      </xdr:nvSpPr>
      <xdr:spPr>
        <a:xfrm>
          <a:off x="6781800" y="48768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375</xdr:row>
      <xdr:rowOff>19050</xdr:rowOff>
    </xdr:from>
    <xdr:ext cx="65" cy="172227"/>
    <xdr:sp macro="" textlink="">
      <xdr:nvSpPr>
        <xdr:cNvPr id="11" name="PoljeZBesedilom 10">
          <a:extLst>
            <a:ext uri="{FF2B5EF4-FFF2-40B4-BE49-F238E27FC236}">
              <a16:creationId xmlns:a16="http://schemas.microsoft.com/office/drawing/2014/main" id="{AED1B403-3F9B-487F-80A3-E1A495976AF8}"/>
            </a:ext>
          </a:extLst>
        </xdr:cNvPr>
        <xdr:cNvSpPr txBox="1"/>
      </xdr:nvSpPr>
      <xdr:spPr>
        <a:xfrm>
          <a:off x="6781800" y="5814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406</xdr:row>
      <xdr:rowOff>19050</xdr:rowOff>
    </xdr:from>
    <xdr:ext cx="65" cy="172227"/>
    <xdr:sp macro="" textlink="">
      <xdr:nvSpPr>
        <xdr:cNvPr id="12" name="PoljeZBesedilom 11">
          <a:extLst>
            <a:ext uri="{FF2B5EF4-FFF2-40B4-BE49-F238E27FC236}">
              <a16:creationId xmlns:a16="http://schemas.microsoft.com/office/drawing/2014/main" id="{1F358C7B-50AB-4862-96B6-1D08C9371B62}"/>
            </a:ext>
          </a:extLst>
        </xdr:cNvPr>
        <xdr:cNvSpPr txBox="1"/>
      </xdr:nvSpPr>
      <xdr:spPr>
        <a:xfrm>
          <a:off x="6781800" y="62922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446</xdr:row>
      <xdr:rowOff>19050</xdr:rowOff>
    </xdr:from>
    <xdr:ext cx="65" cy="172227"/>
    <xdr:sp macro="" textlink="">
      <xdr:nvSpPr>
        <xdr:cNvPr id="13" name="PoljeZBesedilom 12">
          <a:extLst>
            <a:ext uri="{FF2B5EF4-FFF2-40B4-BE49-F238E27FC236}">
              <a16:creationId xmlns:a16="http://schemas.microsoft.com/office/drawing/2014/main" id="{BE08BD92-23AD-44B1-A34C-A0B6487E2ED4}"/>
            </a:ext>
          </a:extLst>
        </xdr:cNvPr>
        <xdr:cNvSpPr txBox="1"/>
      </xdr:nvSpPr>
      <xdr:spPr>
        <a:xfrm>
          <a:off x="6781800" y="69094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318</xdr:row>
      <xdr:rowOff>19050</xdr:rowOff>
    </xdr:from>
    <xdr:ext cx="65" cy="172227"/>
    <xdr:sp macro="" textlink="">
      <xdr:nvSpPr>
        <xdr:cNvPr id="14" name="PoljeZBesedilom 13">
          <a:extLst>
            <a:ext uri="{FF2B5EF4-FFF2-40B4-BE49-F238E27FC236}">
              <a16:creationId xmlns:a16="http://schemas.microsoft.com/office/drawing/2014/main" id="{BCB47B90-F493-4ECF-873F-A2D41F377BD9}"/>
            </a:ext>
          </a:extLst>
        </xdr:cNvPr>
        <xdr:cNvSpPr txBox="1"/>
      </xdr:nvSpPr>
      <xdr:spPr>
        <a:xfrm>
          <a:off x="6781800" y="48768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375</xdr:row>
      <xdr:rowOff>19050</xdr:rowOff>
    </xdr:from>
    <xdr:ext cx="65" cy="172227"/>
    <xdr:sp macro="" textlink="">
      <xdr:nvSpPr>
        <xdr:cNvPr id="15" name="PoljeZBesedilom 14">
          <a:extLst>
            <a:ext uri="{FF2B5EF4-FFF2-40B4-BE49-F238E27FC236}">
              <a16:creationId xmlns:a16="http://schemas.microsoft.com/office/drawing/2014/main" id="{D74CE5D7-E16B-407D-BE34-0349D090A3D2}"/>
            </a:ext>
          </a:extLst>
        </xdr:cNvPr>
        <xdr:cNvSpPr txBox="1"/>
      </xdr:nvSpPr>
      <xdr:spPr>
        <a:xfrm>
          <a:off x="6781800" y="5814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406</xdr:row>
      <xdr:rowOff>19050</xdr:rowOff>
    </xdr:from>
    <xdr:ext cx="65" cy="172227"/>
    <xdr:sp macro="" textlink="">
      <xdr:nvSpPr>
        <xdr:cNvPr id="16" name="PoljeZBesedilom 15">
          <a:extLst>
            <a:ext uri="{FF2B5EF4-FFF2-40B4-BE49-F238E27FC236}">
              <a16:creationId xmlns:a16="http://schemas.microsoft.com/office/drawing/2014/main" id="{3ECA7E66-7F9F-455E-BC2D-BBC1E4075AF8}"/>
            </a:ext>
          </a:extLst>
        </xdr:cNvPr>
        <xdr:cNvSpPr txBox="1"/>
      </xdr:nvSpPr>
      <xdr:spPr>
        <a:xfrm>
          <a:off x="6781800" y="62922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446</xdr:row>
      <xdr:rowOff>19050</xdr:rowOff>
    </xdr:from>
    <xdr:ext cx="65" cy="172227"/>
    <xdr:sp macro="" textlink="">
      <xdr:nvSpPr>
        <xdr:cNvPr id="17" name="PoljeZBesedilom 16">
          <a:extLst>
            <a:ext uri="{FF2B5EF4-FFF2-40B4-BE49-F238E27FC236}">
              <a16:creationId xmlns:a16="http://schemas.microsoft.com/office/drawing/2014/main" id="{E46C2680-BB85-48E5-9550-FF3B71249A02}"/>
            </a:ext>
          </a:extLst>
        </xdr:cNvPr>
        <xdr:cNvSpPr txBox="1"/>
      </xdr:nvSpPr>
      <xdr:spPr>
        <a:xfrm>
          <a:off x="6781800" y="69094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318</xdr:row>
      <xdr:rowOff>19050</xdr:rowOff>
    </xdr:from>
    <xdr:ext cx="65" cy="172227"/>
    <xdr:sp macro="" textlink="">
      <xdr:nvSpPr>
        <xdr:cNvPr id="18" name="PoljeZBesedilom 17">
          <a:extLst>
            <a:ext uri="{FF2B5EF4-FFF2-40B4-BE49-F238E27FC236}">
              <a16:creationId xmlns:a16="http://schemas.microsoft.com/office/drawing/2014/main" id="{3BE5DBCA-25A5-4BDE-A734-3148A41BB4A1}"/>
            </a:ext>
          </a:extLst>
        </xdr:cNvPr>
        <xdr:cNvSpPr txBox="1"/>
      </xdr:nvSpPr>
      <xdr:spPr>
        <a:xfrm>
          <a:off x="6781800" y="48768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375</xdr:row>
      <xdr:rowOff>19050</xdr:rowOff>
    </xdr:from>
    <xdr:ext cx="65" cy="172227"/>
    <xdr:sp macro="" textlink="">
      <xdr:nvSpPr>
        <xdr:cNvPr id="19" name="PoljeZBesedilom 18">
          <a:extLst>
            <a:ext uri="{FF2B5EF4-FFF2-40B4-BE49-F238E27FC236}">
              <a16:creationId xmlns:a16="http://schemas.microsoft.com/office/drawing/2014/main" id="{27D32957-3261-4BFA-BDE4-837ED0D26C13}"/>
            </a:ext>
          </a:extLst>
        </xdr:cNvPr>
        <xdr:cNvSpPr txBox="1"/>
      </xdr:nvSpPr>
      <xdr:spPr>
        <a:xfrm>
          <a:off x="6781800" y="5814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406</xdr:row>
      <xdr:rowOff>19050</xdr:rowOff>
    </xdr:from>
    <xdr:ext cx="65" cy="172227"/>
    <xdr:sp macro="" textlink="">
      <xdr:nvSpPr>
        <xdr:cNvPr id="20" name="PoljeZBesedilom 19">
          <a:extLst>
            <a:ext uri="{FF2B5EF4-FFF2-40B4-BE49-F238E27FC236}">
              <a16:creationId xmlns:a16="http://schemas.microsoft.com/office/drawing/2014/main" id="{32A8FAB9-2E82-46FA-B24D-C2CD6BD59F2E}"/>
            </a:ext>
          </a:extLst>
        </xdr:cNvPr>
        <xdr:cNvSpPr txBox="1"/>
      </xdr:nvSpPr>
      <xdr:spPr>
        <a:xfrm>
          <a:off x="6781800" y="62922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446</xdr:row>
      <xdr:rowOff>19050</xdr:rowOff>
    </xdr:from>
    <xdr:ext cx="65" cy="172227"/>
    <xdr:sp macro="" textlink="">
      <xdr:nvSpPr>
        <xdr:cNvPr id="21" name="PoljeZBesedilom 20">
          <a:extLst>
            <a:ext uri="{FF2B5EF4-FFF2-40B4-BE49-F238E27FC236}">
              <a16:creationId xmlns:a16="http://schemas.microsoft.com/office/drawing/2014/main" id="{0164E639-0CDC-47FE-A602-64C2DA10BD2D}"/>
            </a:ext>
          </a:extLst>
        </xdr:cNvPr>
        <xdr:cNvSpPr txBox="1"/>
      </xdr:nvSpPr>
      <xdr:spPr>
        <a:xfrm>
          <a:off x="6781800" y="69094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318</xdr:row>
      <xdr:rowOff>19050</xdr:rowOff>
    </xdr:from>
    <xdr:ext cx="65" cy="172227"/>
    <xdr:sp macro="" textlink="">
      <xdr:nvSpPr>
        <xdr:cNvPr id="22" name="PoljeZBesedilom 21">
          <a:extLst>
            <a:ext uri="{FF2B5EF4-FFF2-40B4-BE49-F238E27FC236}">
              <a16:creationId xmlns:a16="http://schemas.microsoft.com/office/drawing/2014/main" id="{5637DF79-3437-4864-ADEB-59F653EB24C5}"/>
            </a:ext>
          </a:extLst>
        </xdr:cNvPr>
        <xdr:cNvSpPr txBox="1"/>
      </xdr:nvSpPr>
      <xdr:spPr>
        <a:xfrm>
          <a:off x="6781800" y="48768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382</xdr:row>
      <xdr:rowOff>19050</xdr:rowOff>
    </xdr:from>
    <xdr:ext cx="65" cy="172227"/>
    <xdr:sp macro="" textlink="">
      <xdr:nvSpPr>
        <xdr:cNvPr id="23" name="PoljeZBesedilom 22">
          <a:extLst>
            <a:ext uri="{FF2B5EF4-FFF2-40B4-BE49-F238E27FC236}">
              <a16:creationId xmlns:a16="http://schemas.microsoft.com/office/drawing/2014/main" id="{5F331F35-B30D-40B5-9E6F-740F1C900F64}"/>
            </a:ext>
          </a:extLst>
        </xdr:cNvPr>
        <xdr:cNvSpPr txBox="1"/>
      </xdr:nvSpPr>
      <xdr:spPr>
        <a:xfrm>
          <a:off x="6781800" y="57769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413</xdr:row>
      <xdr:rowOff>19050</xdr:rowOff>
    </xdr:from>
    <xdr:ext cx="65" cy="172227"/>
    <xdr:sp macro="" textlink="">
      <xdr:nvSpPr>
        <xdr:cNvPr id="24" name="PoljeZBesedilom 23">
          <a:extLst>
            <a:ext uri="{FF2B5EF4-FFF2-40B4-BE49-F238E27FC236}">
              <a16:creationId xmlns:a16="http://schemas.microsoft.com/office/drawing/2014/main" id="{CA906EEA-13DE-4D9B-B9ED-D55ACF68D45A}"/>
            </a:ext>
          </a:extLst>
        </xdr:cNvPr>
        <xdr:cNvSpPr txBox="1"/>
      </xdr:nvSpPr>
      <xdr:spPr>
        <a:xfrm>
          <a:off x="6781800" y="57769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453</xdr:row>
      <xdr:rowOff>19050</xdr:rowOff>
    </xdr:from>
    <xdr:ext cx="65" cy="172227"/>
    <xdr:sp macro="" textlink="">
      <xdr:nvSpPr>
        <xdr:cNvPr id="25" name="PoljeZBesedilom 24">
          <a:extLst>
            <a:ext uri="{FF2B5EF4-FFF2-40B4-BE49-F238E27FC236}">
              <a16:creationId xmlns:a16="http://schemas.microsoft.com/office/drawing/2014/main" id="{A4A9AD79-4BF3-4F1B-9389-DDCF99D682FF}"/>
            </a:ext>
          </a:extLst>
        </xdr:cNvPr>
        <xdr:cNvSpPr txBox="1"/>
      </xdr:nvSpPr>
      <xdr:spPr>
        <a:xfrm>
          <a:off x="6781800" y="57769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299</xdr:row>
      <xdr:rowOff>19050</xdr:rowOff>
    </xdr:from>
    <xdr:ext cx="65" cy="172227"/>
    <xdr:sp macro="" textlink="">
      <xdr:nvSpPr>
        <xdr:cNvPr id="26" name="PoljeZBesedilom 25">
          <a:extLst>
            <a:ext uri="{FF2B5EF4-FFF2-40B4-BE49-F238E27FC236}">
              <a16:creationId xmlns:a16="http://schemas.microsoft.com/office/drawing/2014/main" id="{18505483-7BC7-4796-9BDB-D969847A7D49}"/>
            </a:ext>
          </a:extLst>
        </xdr:cNvPr>
        <xdr:cNvSpPr txBox="1"/>
      </xdr:nvSpPr>
      <xdr:spPr>
        <a:xfrm>
          <a:off x="65722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386</xdr:row>
      <xdr:rowOff>19050</xdr:rowOff>
    </xdr:from>
    <xdr:ext cx="65" cy="172227"/>
    <xdr:sp macro="" textlink="">
      <xdr:nvSpPr>
        <xdr:cNvPr id="27" name="PoljeZBesedilom 26">
          <a:extLst>
            <a:ext uri="{FF2B5EF4-FFF2-40B4-BE49-F238E27FC236}">
              <a16:creationId xmlns:a16="http://schemas.microsoft.com/office/drawing/2014/main" id="{DF78608D-FF63-4D9D-B466-FE53E7522934}"/>
            </a:ext>
          </a:extLst>
        </xdr:cNvPr>
        <xdr:cNvSpPr txBox="1"/>
      </xdr:nvSpPr>
      <xdr:spPr>
        <a:xfrm>
          <a:off x="657225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414</xdr:row>
      <xdr:rowOff>19050</xdr:rowOff>
    </xdr:from>
    <xdr:ext cx="65" cy="172227"/>
    <xdr:sp macro="" textlink="">
      <xdr:nvSpPr>
        <xdr:cNvPr id="28" name="PoljeZBesedilom 27">
          <a:extLst>
            <a:ext uri="{FF2B5EF4-FFF2-40B4-BE49-F238E27FC236}">
              <a16:creationId xmlns:a16="http://schemas.microsoft.com/office/drawing/2014/main" id="{AA4EB1B3-D204-4742-B784-603764146B70}"/>
            </a:ext>
          </a:extLst>
        </xdr:cNvPr>
        <xdr:cNvSpPr txBox="1"/>
      </xdr:nvSpPr>
      <xdr:spPr>
        <a:xfrm>
          <a:off x="657225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443</xdr:row>
      <xdr:rowOff>0</xdr:rowOff>
    </xdr:from>
    <xdr:ext cx="65" cy="172227"/>
    <xdr:sp macro="" textlink="">
      <xdr:nvSpPr>
        <xdr:cNvPr id="29" name="PoljeZBesedilom 28">
          <a:extLst>
            <a:ext uri="{FF2B5EF4-FFF2-40B4-BE49-F238E27FC236}">
              <a16:creationId xmlns:a16="http://schemas.microsoft.com/office/drawing/2014/main" id="{2F91E4A0-EAEB-4D06-8E4A-B5DB4A33DCF8}"/>
            </a:ext>
          </a:extLst>
        </xdr:cNvPr>
        <xdr:cNvSpPr txBox="1"/>
      </xdr:nvSpPr>
      <xdr:spPr>
        <a:xfrm>
          <a:off x="6572250" y="6637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6</xdr:col>
      <xdr:colOff>400050</xdr:colOff>
      <xdr:row>299</xdr:row>
      <xdr:rowOff>19050</xdr:rowOff>
    </xdr:from>
    <xdr:ext cx="65" cy="172227"/>
    <xdr:sp macro="" textlink="">
      <xdr:nvSpPr>
        <xdr:cNvPr id="30" name="PoljeZBesedilom 29">
          <a:extLst>
            <a:ext uri="{FF2B5EF4-FFF2-40B4-BE49-F238E27FC236}">
              <a16:creationId xmlns:a16="http://schemas.microsoft.com/office/drawing/2014/main" id="{A172DBE6-98DB-4CFD-82D1-57EA698156E1}"/>
            </a:ext>
          </a:extLst>
        </xdr:cNvPr>
        <xdr:cNvSpPr txBox="1"/>
      </xdr:nvSpPr>
      <xdr:spPr>
        <a:xfrm>
          <a:off x="72866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7</xdr:col>
      <xdr:colOff>400050</xdr:colOff>
      <xdr:row>299</xdr:row>
      <xdr:rowOff>19050</xdr:rowOff>
    </xdr:from>
    <xdr:ext cx="65" cy="172227"/>
    <xdr:sp macro="" textlink="">
      <xdr:nvSpPr>
        <xdr:cNvPr id="31" name="PoljeZBesedilom 30">
          <a:extLst>
            <a:ext uri="{FF2B5EF4-FFF2-40B4-BE49-F238E27FC236}">
              <a16:creationId xmlns:a16="http://schemas.microsoft.com/office/drawing/2014/main" id="{70724472-B25D-4F38-91A8-26E2A59AFCAA}"/>
            </a:ext>
          </a:extLst>
        </xdr:cNvPr>
        <xdr:cNvSpPr txBox="1"/>
      </xdr:nvSpPr>
      <xdr:spPr>
        <a:xfrm>
          <a:off x="80010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8</xdr:col>
      <xdr:colOff>400050</xdr:colOff>
      <xdr:row>299</xdr:row>
      <xdr:rowOff>19050</xdr:rowOff>
    </xdr:from>
    <xdr:ext cx="65" cy="172227"/>
    <xdr:sp macro="" textlink="">
      <xdr:nvSpPr>
        <xdr:cNvPr id="32" name="PoljeZBesedilom 31">
          <a:extLst>
            <a:ext uri="{FF2B5EF4-FFF2-40B4-BE49-F238E27FC236}">
              <a16:creationId xmlns:a16="http://schemas.microsoft.com/office/drawing/2014/main" id="{DDA397ED-B7F5-4F5D-A548-04622C4458C8}"/>
            </a:ext>
          </a:extLst>
        </xdr:cNvPr>
        <xdr:cNvSpPr txBox="1"/>
      </xdr:nvSpPr>
      <xdr:spPr>
        <a:xfrm>
          <a:off x="87058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9</xdr:col>
      <xdr:colOff>400050</xdr:colOff>
      <xdr:row>299</xdr:row>
      <xdr:rowOff>19050</xdr:rowOff>
    </xdr:from>
    <xdr:ext cx="65" cy="172227"/>
    <xdr:sp macro="" textlink="">
      <xdr:nvSpPr>
        <xdr:cNvPr id="33" name="PoljeZBesedilom 32">
          <a:extLst>
            <a:ext uri="{FF2B5EF4-FFF2-40B4-BE49-F238E27FC236}">
              <a16:creationId xmlns:a16="http://schemas.microsoft.com/office/drawing/2014/main" id="{179019B6-92CD-4554-8500-3837129B04D1}"/>
            </a:ext>
          </a:extLst>
        </xdr:cNvPr>
        <xdr:cNvSpPr txBox="1"/>
      </xdr:nvSpPr>
      <xdr:spPr>
        <a:xfrm>
          <a:off x="94107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10</xdr:col>
      <xdr:colOff>400050</xdr:colOff>
      <xdr:row>299</xdr:row>
      <xdr:rowOff>19050</xdr:rowOff>
    </xdr:from>
    <xdr:ext cx="65" cy="172227"/>
    <xdr:sp macro="" textlink="">
      <xdr:nvSpPr>
        <xdr:cNvPr id="34" name="PoljeZBesedilom 33">
          <a:extLst>
            <a:ext uri="{FF2B5EF4-FFF2-40B4-BE49-F238E27FC236}">
              <a16:creationId xmlns:a16="http://schemas.microsoft.com/office/drawing/2014/main" id="{CE5B8414-F41C-488A-A37F-8FA1A414CB08}"/>
            </a:ext>
          </a:extLst>
        </xdr:cNvPr>
        <xdr:cNvSpPr txBox="1"/>
      </xdr:nvSpPr>
      <xdr:spPr>
        <a:xfrm>
          <a:off x="100298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11</xdr:col>
      <xdr:colOff>400050</xdr:colOff>
      <xdr:row>299</xdr:row>
      <xdr:rowOff>19050</xdr:rowOff>
    </xdr:from>
    <xdr:ext cx="65" cy="172227"/>
    <xdr:sp macro="" textlink="">
      <xdr:nvSpPr>
        <xdr:cNvPr id="35" name="PoljeZBesedilom 34">
          <a:extLst>
            <a:ext uri="{FF2B5EF4-FFF2-40B4-BE49-F238E27FC236}">
              <a16:creationId xmlns:a16="http://schemas.microsoft.com/office/drawing/2014/main" id="{CAACB005-83E9-4379-A651-2FFA2AE13D32}"/>
            </a:ext>
          </a:extLst>
        </xdr:cNvPr>
        <xdr:cNvSpPr txBox="1"/>
      </xdr:nvSpPr>
      <xdr:spPr>
        <a:xfrm>
          <a:off x="105727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12</xdr:col>
      <xdr:colOff>400050</xdr:colOff>
      <xdr:row>299</xdr:row>
      <xdr:rowOff>19050</xdr:rowOff>
    </xdr:from>
    <xdr:ext cx="65" cy="172227"/>
    <xdr:sp macro="" textlink="">
      <xdr:nvSpPr>
        <xdr:cNvPr id="36" name="PoljeZBesedilom 35">
          <a:extLst>
            <a:ext uri="{FF2B5EF4-FFF2-40B4-BE49-F238E27FC236}">
              <a16:creationId xmlns:a16="http://schemas.microsoft.com/office/drawing/2014/main" id="{2C8C2EBC-2A68-4922-B30C-24DB1C1FDA76}"/>
            </a:ext>
          </a:extLst>
        </xdr:cNvPr>
        <xdr:cNvSpPr txBox="1"/>
      </xdr:nvSpPr>
      <xdr:spPr>
        <a:xfrm>
          <a:off x="111156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13</xdr:col>
      <xdr:colOff>400050</xdr:colOff>
      <xdr:row>299</xdr:row>
      <xdr:rowOff>19050</xdr:rowOff>
    </xdr:from>
    <xdr:ext cx="65" cy="172227"/>
    <xdr:sp macro="" textlink="">
      <xdr:nvSpPr>
        <xdr:cNvPr id="37" name="PoljeZBesedilom 36">
          <a:extLst>
            <a:ext uri="{FF2B5EF4-FFF2-40B4-BE49-F238E27FC236}">
              <a16:creationId xmlns:a16="http://schemas.microsoft.com/office/drawing/2014/main" id="{50FB8A4B-9F40-4C87-A2F5-DEE9EC40B769}"/>
            </a:ext>
          </a:extLst>
        </xdr:cNvPr>
        <xdr:cNvSpPr txBox="1"/>
      </xdr:nvSpPr>
      <xdr:spPr>
        <a:xfrm>
          <a:off x="116586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14</xdr:col>
      <xdr:colOff>400050</xdr:colOff>
      <xdr:row>299</xdr:row>
      <xdr:rowOff>19050</xdr:rowOff>
    </xdr:from>
    <xdr:ext cx="65" cy="172227"/>
    <xdr:sp macro="" textlink="">
      <xdr:nvSpPr>
        <xdr:cNvPr id="38" name="PoljeZBesedilom 37">
          <a:extLst>
            <a:ext uri="{FF2B5EF4-FFF2-40B4-BE49-F238E27FC236}">
              <a16:creationId xmlns:a16="http://schemas.microsoft.com/office/drawing/2014/main" id="{1744A503-FFB3-4A59-9784-4C06C956CCAB}"/>
            </a:ext>
          </a:extLst>
        </xdr:cNvPr>
        <xdr:cNvSpPr txBox="1"/>
      </xdr:nvSpPr>
      <xdr:spPr>
        <a:xfrm>
          <a:off x="122015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15</xdr:col>
      <xdr:colOff>400050</xdr:colOff>
      <xdr:row>299</xdr:row>
      <xdr:rowOff>19050</xdr:rowOff>
    </xdr:from>
    <xdr:ext cx="65" cy="172227"/>
    <xdr:sp macro="" textlink="">
      <xdr:nvSpPr>
        <xdr:cNvPr id="39" name="PoljeZBesedilom 38">
          <a:extLst>
            <a:ext uri="{FF2B5EF4-FFF2-40B4-BE49-F238E27FC236}">
              <a16:creationId xmlns:a16="http://schemas.microsoft.com/office/drawing/2014/main" id="{034A390F-AD1C-4A62-B640-D6028D5A8479}"/>
            </a:ext>
          </a:extLst>
        </xdr:cNvPr>
        <xdr:cNvSpPr txBox="1"/>
      </xdr:nvSpPr>
      <xdr:spPr>
        <a:xfrm>
          <a:off x="127444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16</xdr:col>
      <xdr:colOff>400050</xdr:colOff>
      <xdr:row>299</xdr:row>
      <xdr:rowOff>19050</xdr:rowOff>
    </xdr:from>
    <xdr:ext cx="65" cy="172227"/>
    <xdr:sp macro="" textlink="">
      <xdr:nvSpPr>
        <xdr:cNvPr id="40" name="PoljeZBesedilom 39">
          <a:extLst>
            <a:ext uri="{FF2B5EF4-FFF2-40B4-BE49-F238E27FC236}">
              <a16:creationId xmlns:a16="http://schemas.microsoft.com/office/drawing/2014/main" id="{3424C627-CED7-485C-BE54-D1A654CF53A9}"/>
            </a:ext>
          </a:extLst>
        </xdr:cNvPr>
        <xdr:cNvSpPr txBox="1"/>
      </xdr:nvSpPr>
      <xdr:spPr>
        <a:xfrm>
          <a:off x="132873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17</xdr:col>
      <xdr:colOff>400050</xdr:colOff>
      <xdr:row>299</xdr:row>
      <xdr:rowOff>19050</xdr:rowOff>
    </xdr:from>
    <xdr:ext cx="65" cy="172227"/>
    <xdr:sp macro="" textlink="">
      <xdr:nvSpPr>
        <xdr:cNvPr id="41" name="PoljeZBesedilom 40">
          <a:extLst>
            <a:ext uri="{FF2B5EF4-FFF2-40B4-BE49-F238E27FC236}">
              <a16:creationId xmlns:a16="http://schemas.microsoft.com/office/drawing/2014/main" id="{E99062D9-6567-46B6-A528-22B057303223}"/>
            </a:ext>
          </a:extLst>
        </xdr:cNvPr>
        <xdr:cNvSpPr txBox="1"/>
      </xdr:nvSpPr>
      <xdr:spPr>
        <a:xfrm>
          <a:off x="138303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18</xdr:col>
      <xdr:colOff>400050</xdr:colOff>
      <xdr:row>299</xdr:row>
      <xdr:rowOff>19050</xdr:rowOff>
    </xdr:from>
    <xdr:ext cx="65" cy="172227"/>
    <xdr:sp macro="" textlink="">
      <xdr:nvSpPr>
        <xdr:cNvPr id="42" name="PoljeZBesedilom 41">
          <a:extLst>
            <a:ext uri="{FF2B5EF4-FFF2-40B4-BE49-F238E27FC236}">
              <a16:creationId xmlns:a16="http://schemas.microsoft.com/office/drawing/2014/main" id="{94B8EDE2-DCA8-47DA-9FF4-6F8F5D6D6060}"/>
            </a:ext>
          </a:extLst>
        </xdr:cNvPr>
        <xdr:cNvSpPr txBox="1"/>
      </xdr:nvSpPr>
      <xdr:spPr>
        <a:xfrm>
          <a:off x="144018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19</xdr:col>
      <xdr:colOff>400050</xdr:colOff>
      <xdr:row>299</xdr:row>
      <xdr:rowOff>19050</xdr:rowOff>
    </xdr:from>
    <xdr:ext cx="65" cy="172227"/>
    <xdr:sp macro="" textlink="">
      <xdr:nvSpPr>
        <xdr:cNvPr id="43" name="PoljeZBesedilom 42">
          <a:extLst>
            <a:ext uri="{FF2B5EF4-FFF2-40B4-BE49-F238E27FC236}">
              <a16:creationId xmlns:a16="http://schemas.microsoft.com/office/drawing/2014/main" id="{22CDCD1E-A577-477F-B96F-29D2CFE12A3F}"/>
            </a:ext>
          </a:extLst>
        </xdr:cNvPr>
        <xdr:cNvSpPr txBox="1"/>
      </xdr:nvSpPr>
      <xdr:spPr>
        <a:xfrm>
          <a:off x="149447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20</xdr:col>
      <xdr:colOff>400050</xdr:colOff>
      <xdr:row>299</xdr:row>
      <xdr:rowOff>19050</xdr:rowOff>
    </xdr:from>
    <xdr:ext cx="65" cy="172227"/>
    <xdr:sp macro="" textlink="">
      <xdr:nvSpPr>
        <xdr:cNvPr id="44" name="PoljeZBesedilom 43">
          <a:extLst>
            <a:ext uri="{FF2B5EF4-FFF2-40B4-BE49-F238E27FC236}">
              <a16:creationId xmlns:a16="http://schemas.microsoft.com/office/drawing/2014/main" id="{43005497-CFCB-4A23-A085-13005C78E6D1}"/>
            </a:ext>
          </a:extLst>
        </xdr:cNvPr>
        <xdr:cNvSpPr txBox="1"/>
      </xdr:nvSpPr>
      <xdr:spPr>
        <a:xfrm>
          <a:off x="154876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21</xdr:col>
      <xdr:colOff>400050</xdr:colOff>
      <xdr:row>299</xdr:row>
      <xdr:rowOff>19050</xdr:rowOff>
    </xdr:from>
    <xdr:ext cx="65" cy="172227"/>
    <xdr:sp macro="" textlink="">
      <xdr:nvSpPr>
        <xdr:cNvPr id="45" name="PoljeZBesedilom 44">
          <a:extLst>
            <a:ext uri="{FF2B5EF4-FFF2-40B4-BE49-F238E27FC236}">
              <a16:creationId xmlns:a16="http://schemas.microsoft.com/office/drawing/2014/main" id="{33471B72-2215-47A3-948C-73034F2DE03F}"/>
            </a:ext>
          </a:extLst>
        </xdr:cNvPr>
        <xdr:cNvSpPr txBox="1"/>
      </xdr:nvSpPr>
      <xdr:spPr>
        <a:xfrm>
          <a:off x="160305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22</xdr:col>
      <xdr:colOff>400050</xdr:colOff>
      <xdr:row>299</xdr:row>
      <xdr:rowOff>19050</xdr:rowOff>
    </xdr:from>
    <xdr:ext cx="65" cy="172227"/>
    <xdr:sp macro="" textlink="">
      <xdr:nvSpPr>
        <xdr:cNvPr id="46" name="PoljeZBesedilom 45">
          <a:extLst>
            <a:ext uri="{FF2B5EF4-FFF2-40B4-BE49-F238E27FC236}">
              <a16:creationId xmlns:a16="http://schemas.microsoft.com/office/drawing/2014/main" id="{467A4F0D-209F-41C4-BDA7-EE619C0A68D0}"/>
            </a:ext>
          </a:extLst>
        </xdr:cNvPr>
        <xdr:cNvSpPr txBox="1"/>
      </xdr:nvSpPr>
      <xdr:spPr>
        <a:xfrm>
          <a:off x="165735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23</xdr:col>
      <xdr:colOff>400050</xdr:colOff>
      <xdr:row>299</xdr:row>
      <xdr:rowOff>19050</xdr:rowOff>
    </xdr:from>
    <xdr:ext cx="65" cy="172227"/>
    <xdr:sp macro="" textlink="">
      <xdr:nvSpPr>
        <xdr:cNvPr id="47" name="PoljeZBesedilom 46">
          <a:extLst>
            <a:ext uri="{FF2B5EF4-FFF2-40B4-BE49-F238E27FC236}">
              <a16:creationId xmlns:a16="http://schemas.microsoft.com/office/drawing/2014/main" id="{589DAF6A-4BBA-461F-BC85-82345508E36B}"/>
            </a:ext>
          </a:extLst>
        </xdr:cNvPr>
        <xdr:cNvSpPr txBox="1"/>
      </xdr:nvSpPr>
      <xdr:spPr>
        <a:xfrm>
          <a:off x="171164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24</xdr:col>
      <xdr:colOff>400050</xdr:colOff>
      <xdr:row>299</xdr:row>
      <xdr:rowOff>19050</xdr:rowOff>
    </xdr:from>
    <xdr:ext cx="65" cy="172227"/>
    <xdr:sp macro="" textlink="">
      <xdr:nvSpPr>
        <xdr:cNvPr id="48" name="PoljeZBesedilom 47">
          <a:extLst>
            <a:ext uri="{FF2B5EF4-FFF2-40B4-BE49-F238E27FC236}">
              <a16:creationId xmlns:a16="http://schemas.microsoft.com/office/drawing/2014/main" id="{207FD491-CBBE-4486-B080-77A7D7D8E63A}"/>
            </a:ext>
          </a:extLst>
        </xdr:cNvPr>
        <xdr:cNvSpPr txBox="1"/>
      </xdr:nvSpPr>
      <xdr:spPr>
        <a:xfrm>
          <a:off x="176593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25</xdr:col>
      <xdr:colOff>400050</xdr:colOff>
      <xdr:row>299</xdr:row>
      <xdr:rowOff>19050</xdr:rowOff>
    </xdr:from>
    <xdr:ext cx="65" cy="172227"/>
    <xdr:sp macro="" textlink="">
      <xdr:nvSpPr>
        <xdr:cNvPr id="49" name="PoljeZBesedilom 48">
          <a:extLst>
            <a:ext uri="{FF2B5EF4-FFF2-40B4-BE49-F238E27FC236}">
              <a16:creationId xmlns:a16="http://schemas.microsoft.com/office/drawing/2014/main" id="{11F6E237-D41C-47CB-947D-E626071C962C}"/>
            </a:ext>
          </a:extLst>
        </xdr:cNvPr>
        <xdr:cNvSpPr txBox="1"/>
      </xdr:nvSpPr>
      <xdr:spPr>
        <a:xfrm>
          <a:off x="182022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26</xdr:col>
      <xdr:colOff>400050</xdr:colOff>
      <xdr:row>299</xdr:row>
      <xdr:rowOff>19050</xdr:rowOff>
    </xdr:from>
    <xdr:ext cx="65" cy="172227"/>
    <xdr:sp macro="" textlink="">
      <xdr:nvSpPr>
        <xdr:cNvPr id="50" name="PoljeZBesedilom 49">
          <a:extLst>
            <a:ext uri="{FF2B5EF4-FFF2-40B4-BE49-F238E27FC236}">
              <a16:creationId xmlns:a16="http://schemas.microsoft.com/office/drawing/2014/main" id="{7E78D7B0-489F-4322-B7E0-F2B076BFDF80}"/>
            </a:ext>
          </a:extLst>
        </xdr:cNvPr>
        <xdr:cNvSpPr txBox="1"/>
      </xdr:nvSpPr>
      <xdr:spPr>
        <a:xfrm>
          <a:off x="187452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27</xdr:col>
      <xdr:colOff>400050</xdr:colOff>
      <xdr:row>299</xdr:row>
      <xdr:rowOff>19050</xdr:rowOff>
    </xdr:from>
    <xdr:ext cx="65" cy="172227"/>
    <xdr:sp macro="" textlink="">
      <xdr:nvSpPr>
        <xdr:cNvPr id="51" name="PoljeZBesedilom 50">
          <a:extLst>
            <a:ext uri="{FF2B5EF4-FFF2-40B4-BE49-F238E27FC236}">
              <a16:creationId xmlns:a16="http://schemas.microsoft.com/office/drawing/2014/main" id="{7E72A58D-715E-4444-B32C-4CA9655D84FF}"/>
            </a:ext>
          </a:extLst>
        </xdr:cNvPr>
        <xdr:cNvSpPr txBox="1"/>
      </xdr:nvSpPr>
      <xdr:spPr>
        <a:xfrm>
          <a:off x="192881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28</xdr:col>
      <xdr:colOff>400050</xdr:colOff>
      <xdr:row>299</xdr:row>
      <xdr:rowOff>19050</xdr:rowOff>
    </xdr:from>
    <xdr:ext cx="65" cy="172227"/>
    <xdr:sp macro="" textlink="">
      <xdr:nvSpPr>
        <xdr:cNvPr id="52" name="PoljeZBesedilom 51">
          <a:extLst>
            <a:ext uri="{FF2B5EF4-FFF2-40B4-BE49-F238E27FC236}">
              <a16:creationId xmlns:a16="http://schemas.microsoft.com/office/drawing/2014/main" id="{F28FB56B-0480-4183-B39C-94EE6C7A87FA}"/>
            </a:ext>
          </a:extLst>
        </xdr:cNvPr>
        <xdr:cNvSpPr txBox="1"/>
      </xdr:nvSpPr>
      <xdr:spPr>
        <a:xfrm>
          <a:off x="198501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29</xdr:col>
      <xdr:colOff>400050</xdr:colOff>
      <xdr:row>299</xdr:row>
      <xdr:rowOff>19050</xdr:rowOff>
    </xdr:from>
    <xdr:ext cx="65" cy="172227"/>
    <xdr:sp macro="" textlink="">
      <xdr:nvSpPr>
        <xdr:cNvPr id="53" name="PoljeZBesedilom 52">
          <a:extLst>
            <a:ext uri="{FF2B5EF4-FFF2-40B4-BE49-F238E27FC236}">
              <a16:creationId xmlns:a16="http://schemas.microsoft.com/office/drawing/2014/main" id="{058AD54C-31EA-418C-A47C-5260593F4653}"/>
            </a:ext>
          </a:extLst>
        </xdr:cNvPr>
        <xdr:cNvSpPr txBox="1"/>
      </xdr:nvSpPr>
      <xdr:spPr>
        <a:xfrm>
          <a:off x="203930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30</xdr:col>
      <xdr:colOff>400050</xdr:colOff>
      <xdr:row>299</xdr:row>
      <xdr:rowOff>19050</xdr:rowOff>
    </xdr:from>
    <xdr:ext cx="65" cy="172227"/>
    <xdr:sp macro="" textlink="">
      <xdr:nvSpPr>
        <xdr:cNvPr id="54" name="PoljeZBesedilom 53">
          <a:extLst>
            <a:ext uri="{FF2B5EF4-FFF2-40B4-BE49-F238E27FC236}">
              <a16:creationId xmlns:a16="http://schemas.microsoft.com/office/drawing/2014/main" id="{3E9CF65A-0A26-4A6C-984E-62BAE4E3A603}"/>
            </a:ext>
          </a:extLst>
        </xdr:cNvPr>
        <xdr:cNvSpPr txBox="1"/>
      </xdr:nvSpPr>
      <xdr:spPr>
        <a:xfrm>
          <a:off x="209359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31</xdr:col>
      <xdr:colOff>400050</xdr:colOff>
      <xdr:row>299</xdr:row>
      <xdr:rowOff>19050</xdr:rowOff>
    </xdr:from>
    <xdr:ext cx="65" cy="172227"/>
    <xdr:sp macro="" textlink="">
      <xdr:nvSpPr>
        <xdr:cNvPr id="55" name="PoljeZBesedilom 54">
          <a:extLst>
            <a:ext uri="{FF2B5EF4-FFF2-40B4-BE49-F238E27FC236}">
              <a16:creationId xmlns:a16="http://schemas.microsoft.com/office/drawing/2014/main" id="{92B69241-194C-49A0-892A-A16EB722A342}"/>
            </a:ext>
          </a:extLst>
        </xdr:cNvPr>
        <xdr:cNvSpPr txBox="1"/>
      </xdr:nvSpPr>
      <xdr:spPr>
        <a:xfrm>
          <a:off x="214788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32</xdr:col>
      <xdr:colOff>400050</xdr:colOff>
      <xdr:row>299</xdr:row>
      <xdr:rowOff>19050</xdr:rowOff>
    </xdr:from>
    <xdr:ext cx="65" cy="172227"/>
    <xdr:sp macro="" textlink="">
      <xdr:nvSpPr>
        <xdr:cNvPr id="56" name="PoljeZBesedilom 55">
          <a:extLst>
            <a:ext uri="{FF2B5EF4-FFF2-40B4-BE49-F238E27FC236}">
              <a16:creationId xmlns:a16="http://schemas.microsoft.com/office/drawing/2014/main" id="{E77EF8FA-8F16-498E-886A-E7A1522BA893}"/>
            </a:ext>
          </a:extLst>
        </xdr:cNvPr>
        <xdr:cNvSpPr txBox="1"/>
      </xdr:nvSpPr>
      <xdr:spPr>
        <a:xfrm>
          <a:off x="220218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33</xdr:col>
      <xdr:colOff>400050</xdr:colOff>
      <xdr:row>299</xdr:row>
      <xdr:rowOff>19050</xdr:rowOff>
    </xdr:from>
    <xdr:ext cx="65" cy="172227"/>
    <xdr:sp macro="" textlink="">
      <xdr:nvSpPr>
        <xdr:cNvPr id="57" name="PoljeZBesedilom 56">
          <a:extLst>
            <a:ext uri="{FF2B5EF4-FFF2-40B4-BE49-F238E27FC236}">
              <a16:creationId xmlns:a16="http://schemas.microsoft.com/office/drawing/2014/main" id="{7F184828-3E4F-4CFB-BF35-3C0603C681B9}"/>
            </a:ext>
          </a:extLst>
        </xdr:cNvPr>
        <xdr:cNvSpPr txBox="1"/>
      </xdr:nvSpPr>
      <xdr:spPr>
        <a:xfrm>
          <a:off x="225647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34</xdr:col>
      <xdr:colOff>400050</xdr:colOff>
      <xdr:row>299</xdr:row>
      <xdr:rowOff>19050</xdr:rowOff>
    </xdr:from>
    <xdr:ext cx="65" cy="172227"/>
    <xdr:sp macro="" textlink="">
      <xdr:nvSpPr>
        <xdr:cNvPr id="58" name="PoljeZBesedilom 57">
          <a:extLst>
            <a:ext uri="{FF2B5EF4-FFF2-40B4-BE49-F238E27FC236}">
              <a16:creationId xmlns:a16="http://schemas.microsoft.com/office/drawing/2014/main" id="{7C5DF453-BED2-4CDE-9A6C-E9040E863836}"/>
            </a:ext>
          </a:extLst>
        </xdr:cNvPr>
        <xdr:cNvSpPr txBox="1"/>
      </xdr:nvSpPr>
      <xdr:spPr>
        <a:xfrm>
          <a:off x="231076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6</xdr:col>
      <xdr:colOff>400050</xdr:colOff>
      <xdr:row>299</xdr:row>
      <xdr:rowOff>19050</xdr:rowOff>
    </xdr:from>
    <xdr:ext cx="65" cy="172227"/>
    <xdr:sp macro="" textlink="">
      <xdr:nvSpPr>
        <xdr:cNvPr id="59" name="PoljeZBesedilom 58">
          <a:extLst>
            <a:ext uri="{FF2B5EF4-FFF2-40B4-BE49-F238E27FC236}">
              <a16:creationId xmlns:a16="http://schemas.microsoft.com/office/drawing/2014/main" id="{752F2D81-7BF5-4A68-85B4-454F6637A472}"/>
            </a:ext>
          </a:extLst>
        </xdr:cNvPr>
        <xdr:cNvSpPr txBox="1"/>
      </xdr:nvSpPr>
      <xdr:spPr>
        <a:xfrm>
          <a:off x="72866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7</xdr:col>
      <xdr:colOff>400050</xdr:colOff>
      <xdr:row>299</xdr:row>
      <xdr:rowOff>19050</xdr:rowOff>
    </xdr:from>
    <xdr:ext cx="65" cy="172227"/>
    <xdr:sp macro="" textlink="">
      <xdr:nvSpPr>
        <xdr:cNvPr id="60" name="PoljeZBesedilom 59">
          <a:extLst>
            <a:ext uri="{FF2B5EF4-FFF2-40B4-BE49-F238E27FC236}">
              <a16:creationId xmlns:a16="http://schemas.microsoft.com/office/drawing/2014/main" id="{6210051D-EB11-4B8D-B9F2-190B9EE2158E}"/>
            </a:ext>
          </a:extLst>
        </xdr:cNvPr>
        <xdr:cNvSpPr txBox="1"/>
      </xdr:nvSpPr>
      <xdr:spPr>
        <a:xfrm>
          <a:off x="80010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8</xdr:col>
      <xdr:colOff>400050</xdr:colOff>
      <xdr:row>299</xdr:row>
      <xdr:rowOff>19050</xdr:rowOff>
    </xdr:from>
    <xdr:ext cx="65" cy="172227"/>
    <xdr:sp macro="" textlink="">
      <xdr:nvSpPr>
        <xdr:cNvPr id="61" name="PoljeZBesedilom 60">
          <a:extLst>
            <a:ext uri="{FF2B5EF4-FFF2-40B4-BE49-F238E27FC236}">
              <a16:creationId xmlns:a16="http://schemas.microsoft.com/office/drawing/2014/main" id="{112B9A00-395F-4DAC-BA1B-A3C7972A56F4}"/>
            </a:ext>
          </a:extLst>
        </xdr:cNvPr>
        <xdr:cNvSpPr txBox="1"/>
      </xdr:nvSpPr>
      <xdr:spPr>
        <a:xfrm>
          <a:off x="87058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9</xdr:col>
      <xdr:colOff>400050</xdr:colOff>
      <xdr:row>299</xdr:row>
      <xdr:rowOff>19050</xdr:rowOff>
    </xdr:from>
    <xdr:ext cx="65" cy="172227"/>
    <xdr:sp macro="" textlink="">
      <xdr:nvSpPr>
        <xdr:cNvPr id="62" name="PoljeZBesedilom 61">
          <a:extLst>
            <a:ext uri="{FF2B5EF4-FFF2-40B4-BE49-F238E27FC236}">
              <a16:creationId xmlns:a16="http://schemas.microsoft.com/office/drawing/2014/main" id="{5FAF20FF-8097-44FD-9093-3FB59D0AA408}"/>
            </a:ext>
          </a:extLst>
        </xdr:cNvPr>
        <xdr:cNvSpPr txBox="1"/>
      </xdr:nvSpPr>
      <xdr:spPr>
        <a:xfrm>
          <a:off x="94107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10</xdr:col>
      <xdr:colOff>400050</xdr:colOff>
      <xdr:row>299</xdr:row>
      <xdr:rowOff>19050</xdr:rowOff>
    </xdr:from>
    <xdr:ext cx="65" cy="172227"/>
    <xdr:sp macro="" textlink="">
      <xdr:nvSpPr>
        <xdr:cNvPr id="63" name="PoljeZBesedilom 62">
          <a:extLst>
            <a:ext uri="{FF2B5EF4-FFF2-40B4-BE49-F238E27FC236}">
              <a16:creationId xmlns:a16="http://schemas.microsoft.com/office/drawing/2014/main" id="{2C6AE922-C01A-474A-B81C-F1BCF901D7A9}"/>
            </a:ext>
          </a:extLst>
        </xdr:cNvPr>
        <xdr:cNvSpPr txBox="1"/>
      </xdr:nvSpPr>
      <xdr:spPr>
        <a:xfrm>
          <a:off x="100298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11</xdr:col>
      <xdr:colOff>400050</xdr:colOff>
      <xdr:row>299</xdr:row>
      <xdr:rowOff>19050</xdr:rowOff>
    </xdr:from>
    <xdr:ext cx="65" cy="172227"/>
    <xdr:sp macro="" textlink="">
      <xdr:nvSpPr>
        <xdr:cNvPr id="64" name="PoljeZBesedilom 63">
          <a:extLst>
            <a:ext uri="{FF2B5EF4-FFF2-40B4-BE49-F238E27FC236}">
              <a16:creationId xmlns:a16="http://schemas.microsoft.com/office/drawing/2014/main" id="{6E365957-3D34-4C5D-B316-BA1F279479B0}"/>
            </a:ext>
          </a:extLst>
        </xdr:cNvPr>
        <xdr:cNvSpPr txBox="1"/>
      </xdr:nvSpPr>
      <xdr:spPr>
        <a:xfrm>
          <a:off x="105727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12</xdr:col>
      <xdr:colOff>400050</xdr:colOff>
      <xdr:row>299</xdr:row>
      <xdr:rowOff>19050</xdr:rowOff>
    </xdr:from>
    <xdr:ext cx="65" cy="172227"/>
    <xdr:sp macro="" textlink="">
      <xdr:nvSpPr>
        <xdr:cNvPr id="65" name="PoljeZBesedilom 64">
          <a:extLst>
            <a:ext uri="{FF2B5EF4-FFF2-40B4-BE49-F238E27FC236}">
              <a16:creationId xmlns:a16="http://schemas.microsoft.com/office/drawing/2014/main" id="{FDB7A3FA-6E1E-418B-8B97-B7C931AACFCB}"/>
            </a:ext>
          </a:extLst>
        </xdr:cNvPr>
        <xdr:cNvSpPr txBox="1"/>
      </xdr:nvSpPr>
      <xdr:spPr>
        <a:xfrm>
          <a:off x="111156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13</xdr:col>
      <xdr:colOff>400050</xdr:colOff>
      <xdr:row>299</xdr:row>
      <xdr:rowOff>19050</xdr:rowOff>
    </xdr:from>
    <xdr:ext cx="65" cy="172227"/>
    <xdr:sp macro="" textlink="">
      <xdr:nvSpPr>
        <xdr:cNvPr id="66" name="PoljeZBesedilom 65">
          <a:extLst>
            <a:ext uri="{FF2B5EF4-FFF2-40B4-BE49-F238E27FC236}">
              <a16:creationId xmlns:a16="http://schemas.microsoft.com/office/drawing/2014/main" id="{304DE730-9DF9-4E61-86B3-681A1098478F}"/>
            </a:ext>
          </a:extLst>
        </xdr:cNvPr>
        <xdr:cNvSpPr txBox="1"/>
      </xdr:nvSpPr>
      <xdr:spPr>
        <a:xfrm>
          <a:off x="116586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14</xdr:col>
      <xdr:colOff>400050</xdr:colOff>
      <xdr:row>299</xdr:row>
      <xdr:rowOff>19050</xdr:rowOff>
    </xdr:from>
    <xdr:ext cx="65" cy="172227"/>
    <xdr:sp macro="" textlink="">
      <xdr:nvSpPr>
        <xdr:cNvPr id="67" name="PoljeZBesedilom 66">
          <a:extLst>
            <a:ext uri="{FF2B5EF4-FFF2-40B4-BE49-F238E27FC236}">
              <a16:creationId xmlns:a16="http://schemas.microsoft.com/office/drawing/2014/main" id="{B99ABBF2-E079-494D-ACDB-52B6E8C8C817}"/>
            </a:ext>
          </a:extLst>
        </xdr:cNvPr>
        <xdr:cNvSpPr txBox="1"/>
      </xdr:nvSpPr>
      <xdr:spPr>
        <a:xfrm>
          <a:off x="122015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15</xdr:col>
      <xdr:colOff>400050</xdr:colOff>
      <xdr:row>299</xdr:row>
      <xdr:rowOff>19050</xdr:rowOff>
    </xdr:from>
    <xdr:ext cx="65" cy="172227"/>
    <xdr:sp macro="" textlink="">
      <xdr:nvSpPr>
        <xdr:cNvPr id="68" name="PoljeZBesedilom 67">
          <a:extLst>
            <a:ext uri="{FF2B5EF4-FFF2-40B4-BE49-F238E27FC236}">
              <a16:creationId xmlns:a16="http://schemas.microsoft.com/office/drawing/2014/main" id="{194A8FE3-9E9D-43F7-A978-FCE6EF7DE3EA}"/>
            </a:ext>
          </a:extLst>
        </xdr:cNvPr>
        <xdr:cNvSpPr txBox="1"/>
      </xdr:nvSpPr>
      <xdr:spPr>
        <a:xfrm>
          <a:off x="127444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16</xdr:col>
      <xdr:colOff>400050</xdr:colOff>
      <xdr:row>299</xdr:row>
      <xdr:rowOff>19050</xdr:rowOff>
    </xdr:from>
    <xdr:ext cx="65" cy="172227"/>
    <xdr:sp macro="" textlink="">
      <xdr:nvSpPr>
        <xdr:cNvPr id="69" name="PoljeZBesedilom 68">
          <a:extLst>
            <a:ext uri="{FF2B5EF4-FFF2-40B4-BE49-F238E27FC236}">
              <a16:creationId xmlns:a16="http://schemas.microsoft.com/office/drawing/2014/main" id="{7CA440EA-70D6-4140-AD2E-ED70F9E88009}"/>
            </a:ext>
          </a:extLst>
        </xdr:cNvPr>
        <xdr:cNvSpPr txBox="1"/>
      </xdr:nvSpPr>
      <xdr:spPr>
        <a:xfrm>
          <a:off x="132873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17</xdr:col>
      <xdr:colOff>400050</xdr:colOff>
      <xdr:row>299</xdr:row>
      <xdr:rowOff>19050</xdr:rowOff>
    </xdr:from>
    <xdr:ext cx="65" cy="172227"/>
    <xdr:sp macro="" textlink="">
      <xdr:nvSpPr>
        <xdr:cNvPr id="70" name="PoljeZBesedilom 69">
          <a:extLst>
            <a:ext uri="{FF2B5EF4-FFF2-40B4-BE49-F238E27FC236}">
              <a16:creationId xmlns:a16="http://schemas.microsoft.com/office/drawing/2014/main" id="{7B590E5C-380F-414D-9EB0-FDC10372EEC0}"/>
            </a:ext>
          </a:extLst>
        </xdr:cNvPr>
        <xdr:cNvSpPr txBox="1"/>
      </xdr:nvSpPr>
      <xdr:spPr>
        <a:xfrm>
          <a:off x="138303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18</xdr:col>
      <xdr:colOff>400050</xdr:colOff>
      <xdr:row>299</xdr:row>
      <xdr:rowOff>19050</xdr:rowOff>
    </xdr:from>
    <xdr:ext cx="65" cy="172227"/>
    <xdr:sp macro="" textlink="">
      <xdr:nvSpPr>
        <xdr:cNvPr id="71" name="PoljeZBesedilom 70">
          <a:extLst>
            <a:ext uri="{FF2B5EF4-FFF2-40B4-BE49-F238E27FC236}">
              <a16:creationId xmlns:a16="http://schemas.microsoft.com/office/drawing/2014/main" id="{D1A9D332-FDC4-4772-9002-35493A7082D3}"/>
            </a:ext>
          </a:extLst>
        </xdr:cNvPr>
        <xdr:cNvSpPr txBox="1"/>
      </xdr:nvSpPr>
      <xdr:spPr>
        <a:xfrm>
          <a:off x="144018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19</xdr:col>
      <xdr:colOff>400050</xdr:colOff>
      <xdr:row>299</xdr:row>
      <xdr:rowOff>19050</xdr:rowOff>
    </xdr:from>
    <xdr:ext cx="65" cy="172227"/>
    <xdr:sp macro="" textlink="">
      <xdr:nvSpPr>
        <xdr:cNvPr id="72" name="PoljeZBesedilom 71">
          <a:extLst>
            <a:ext uri="{FF2B5EF4-FFF2-40B4-BE49-F238E27FC236}">
              <a16:creationId xmlns:a16="http://schemas.microsoft.com/office/drawing/2014/main" id="{145B38F0-A298-4C04-96AA-E4B954A096BD}"/>
            </a:ext>
          </a:extLst>
        </xdr:cNvPr>
        <xdr:cNvSpPr txBox="1"/>
      </xdr:nvSpPr>
      <xdr:spPr>
        <a:xfrm>
          <a:off x="149447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20</xdr:col>
      <xdr:colOff>400050</xdr:colOff>
      <xdr:row>299</xdr:row>
      <xdr:rowOff>19050</xdr:rowOff>
    </xdr:from>
    <xdr:ext cx="65" cy="172227"/>
    <xdr:sp macro="" textlink="">
      <xdr:nvSpPr>
        <xdr:cNvPr id="73" name="PoljeZBesedilom 72">
          <a:extLst>
            <a:ext uri="{FF2B5EF4-FFF2-40B4-BE49-F238E27FC236}">
              <a16:creationId xmlns:a16="http://schemas.microsoft.com/office/drawing/2014/main" id="{2ACE68CC-B330-429C-AC28-0CC8D92473BA}"/>
            </a:ext>
          </a:extLst>
        </xdr:cNvPr>
        <xdr:cNvSpPr txBox="1"/>
      </xdr:nvSpPr>
      <xdr:spPr>
        <a:xfrm>
          <a:off x="154876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21</xdr:col>
      <xdr:colOff>400050</xdr:colOff>
      <xdr:row>299</xdr:row>
      <xdr:rowOff>19050</xdr:rowOff>
    </xdr:from>
    <xdr:ext cx="65" cy="172227"/>
    <xdr:sp macro="" textlink="">
      <xdr:nvSpPr>
        <xdr:cNvPr id="74" name="PoljeZBesedilom 73">
          <a:extLst>
            <a:ext uri="{FF2B5EF4-FFF2-40B4-BE49-F238E27FC236}">
              <a16:creationId xmlns:a16="http://schemas.microsoft.com/office/drawing/2014/main" id="{7A1E9BA9-C956-49F8-B1A9-9EA634BF0480}"/>
            </a:ext>
          </a:extLst>
        </xdr:cNvPr>
        <xdr:cNvSpPr txBox="1"/>
      </xdr:nvSpPr>
      <xdr:spPr>
        <a:xfrm>
          <a:off x="160305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22</xdr:col>
      <xdr:colOff>400050</xdr:colOff>
      <xdr:row>299</xdr:row>
      <xdr:rowOff>19050</xdr:rowOff>
    </xdr:from>
    <xdr:ext cx="65" cy="172227"/>
    <xdr:sp macro="" textlink="">
      <xdr:nvSpPr>
        <xdr:cNvPr id="75" name="PoljeZBesedilom 74">
          <a:extLst>
            <a:ext uri="{FF2B5EF4-FFF2-40B4-BE49-F238E27FC236}">
              <a16:creationId xmlns:a16="http://schemas.microsoft.com/office/drawing/2014/main" id="{6F9A975C-2802-4FB7-AB7F-AB71E7374F88}"/>
            </a:ext>
          </a:extLst>
        </xdr:cNvPr>
        <xdr:cNvSpPr txBox="1"/>
      </xdr:nvSpPr>
      <xdr:spPr>
        <a:xfrm>
          <a:off x="165735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23</xdr:col>
      <xdr:colOff>400050</xdr:colOff>
      <xdr:row>299</xdr:row>
      <xdr:rowOff>19050</xdr:rowOff>
    </xdr:from>
    <xdr:ext cx="65" cy="172227"/>
    <xdr:sp macro="" textlink="">
      <xdr:nvSpPr>
        <xdr:cNvPr id="76" name="PoljeZBesedilom 75">
          <a:extLst>
            <a:ext uri="{FF2B5EF4-FFF2-40B4-BE49-F238E27FC236}">
              <a16:creationId xmlns:a16="http://schemas.microsoft.com/office/drawing/2014/main" id="{A4237896-6D42-42D9-A32D-64CB9BF053DF}"/>
            </a:ext>
          </a:extLst>
        </xdr:cNvPr>
        <xdr:cNvSpPr txBox="1"/>
      </xdr:nvSpPr>
      <xdr:spPr>
        <a:xfrm>
          <a:off x="171164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24</xdr:col>
      <xdr:colOff>400050</xdr:colOff>
      <xdr:row>299</xdr:row>
      <xdr:rowOff>19050</xdr:rowOff>
    </xdr:from>
    <xdr:ext cx="65" cy="172227"/>
    <xdr:sp macro="" textlink="">
      <xdr:nvSpPr>
        <xdr:cNvPr id="77" name="PoljeZBesedilom 76">
          <a:extLst>
            <a:ext uri="{FF2B5EF4-FFF2-40B4-BE49-F238E27FC236}">
              <a16:creationId xmlns:a16="http://schemas.microsoft.com/office/drawing/2014/main" id="{4BB1BB69-D524-42F4-B534-6D66F32C552E}"/>
            </a:ext>
          </a:extLst>
        </xdr:cNvPr>
        <xdr:cNvSpPr txBox="1"/>
      </xdr:nvSpPr>
      <xdr:spPr>
        <a:xfrm>
          <a:off x="176593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25</xdr:col>
      <xdr:colOff>400050</xdr:colOff>
      <xdr:row>299</xdr:row>
      <xdr:rowOff>19050</xdr:rowOff>
    </xdr:from>
    <xdr:ext cx="65" cy="172227"/>
    <xdr:sp macro="" textlink="">
      <xdr:nvSpPr>
        <xdr:cNvPr id="78" name="PoljeZBesedilom 77">
          <a:extLst>
            <a:ext uri="{FF2B5EF4-FFF2-40B4-BE49-F238E27FC236}">
              <a16:creationId xmlns:a16="http://schemas.microsoft.com/office/drawing/2014/main" id="{A7C88739-50B1-43EB-872D-562BF4D8D43E}"/>
            </a:ext>
          </a:extLst>
        </xdr:cNvPr>
        <xdr:cNvSpPr txBox="1"/>
      </xdr:nvSpPr>
      <xdr:spPr>
        <a:xfrm>
          <a:off x="182022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26</xdr:col>
      <xdr:colOff>400050</xdr:colOff>
      <xdr:row>299</xdr:row>
      <xdr:rowOff>19050</xdr:rowOff>
    </xdr:from>
    <xdr:ext cx="65" cy="172227"/>
    <xdr:sp macro="" textlink="">
      <xdr:nvSpPr>
        <xdr:cNvPr id="79" name="PoljeZBesedilom 78">
          <a:extLst>
            <a:ext uri="{FF2B5EF4-FFF2-40B4-BE49-F238E27FC236}">
              <a16:creationId xmlns:a16="http://schemas.microsoft.com/office/drawing/2014/main" id="{B712DA41-3AF1-4F3F-88A6-BA98F9AF8609}"/>
            </a:ext>
          </a:extLst>
        </xdr:cNvPr>
        <xdr:cNvSpPr txBox="1"/>
      </xdr:nvSpPr>
      <xdr:spPr>
        <a:xfrm>
          <a:off x="187452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27</xdr:col>
      <xdr:colOff>400050</xdr:colOff>
      <xdr:row>299</xdr:row>
      <xdr:rowOff>19050</xdr:rowOff>
    </xdr:from>
    <xdr:ext cx="65" cy="172227"/>
    <xdr:sp macro="" textlink="">
      <xdr:nvSpPr>
        <xdr:cNvPr id="80" name="PoljeZBesedilom 79">
          <a:extLst>
            <a:ext uri="{FF2B5EF4-FFF2-40B4-BE49-F238E27FC236}">
              <a16:creationId xmlns:a16="http://schemas.microsoft.com/office/drawing/2014/main" id="{86AE7E45-EAD9-4F3F-B190-20E4ECB9B1C7}"/>
            </a:ext>
          </a:extLst>
        </xdr:cNvPr>
        <xdr:cNvSpPr txBox="1"/>
      </xdr:nvSpPr>
      <xdr:spPr>
        <a:xfrm>
          <a:off x="192881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28</xdr:col>
      <xdr:colOff>400050</xdr:colOff>
      <xdr:row>299</xdr:row>
      <xdr:rowOff>19050</xdr:rowOff>
    </xdr:from>
    <xdr:ext cx="65" cy="172227"/>
    <xdr:sp macro="" textlink="">
      <xdr:nvSpPr>
        <xdr:cNvPr id="81" name="PoljeZBesedilom 80">
          <a:extLst>
            <a:ext uri="{FF2B5EF4-FFF2-40B4-BE49-F238E27FC236}">
              <a16:creationId xmlns:a16="http://schemas.microsoft.com/office/drawing/2014/main" id="{36926F74-ABC7-4FA5-BD7E-A58200FBF556}"/>
            </a:ext>
          </a:extLst>
        </xdr:cNvPr>
        <xdr:cNvSpPr txBox="1"/>
      </xdr:nvSpPr>
      <xdr:spPr>
        <a:xfrm>
          <a:off x="198501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29</xdr:col>
      <xdr:colOff>400050</xdr:colOff>
      <xdr:row>299</xdr:row>
      <xdr:rowOff>19050</xdr:rowOff>
    </xdr:from>
    <xdr:ext cx="65" cy="172227"/>
    <xdr:sp macro="" textlink="">
      <xdr:nvSpPr>
        <xdr:cNvPr id="82" name="PoljeZBesedilom 81">
          <a:extLst>
            <a:ext uri="{FF2B5EF4-FFF2-40B4-BE49-F238E27FC236}">
              <a16:creationId xmlns:a16="http://schemas.microsoft.com/office/drawing/2014/main" id="{2091EB54-99D7-4245-A89F-5C39899C2BAC}"/>
            </a:ext>
          </a:extLst>
        </xdr:cNvPr>
        <xdr:cNvSpPr txBox="1"/>
      </xdr:nvSpPr>
      <xdr:spPr>
        <a:xfrm>
          <a:off x="203930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30</xdr:col>
      <xdr:colOff>400050</xdr:colOff>
      <xdr:row>299</xdr:row>
      <xdr:rowOff>19050</xdr:rowOff>
    </xdr:from>
    <xdr:ext cx="65" cy="172227"/>
    <xdr:sp macro="" textlink="">
      <xdr:nvSpPr>
        <xdr:cNvPr id="83" name="PoljeZBesedilom 82">
          <a:extLst>
            <a:ext uri="{FF2B5EF4-FFF2-40B4-BE49-F238E27FC236}">
              <a16:creationId xmlns:a16="http://schemas.microsoft.com/office/drawing/2014/main" id="{B0F7329C-A37B-4313-950E-436A7E39BB1C}"/>
            </a:ext>
          </a:extLst>
        </xdr:cNvPr>
        <xdr:cNvSpPr txBox="1"/>
      </xdr:nvSpPr>
      <xdr:spPr>
        <a:xfrm>
          <a:off x="209359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31</xdr:col>
      <xdr:colOff>400050</xdr:colOff>
      <xdr:row>299</xdr:row>
      <xdr:rowOff>19050</xdr:rowOff>
    </xdr:from>
    <xdr:ext cx="65" cy="172227"/>
    <xdr:sp macro="" textlink="">
      <xdr:nvSpPr>
        <xdr:cNvPr id="84" name="PoljeZBesedilom 83">
          <a:extLst>
            <a:ext uri="{FF2B5EF4-FFF2-40B4-BE49-F238E27FC236}">
              <a16:creationId xmlns:a16="http://schemas.microsoft.com/office/drawing/2014/main" id="{1D19CCEE-7A65-49E7-BB07-CE76A2B06BA0}"/>
            </a:ext>
          </a:extLst>
        </xdr:cNvPr>
        <xdr:cNvSpPr txBox="1"/>
      </xdr:nvSpPr>
      <xdr:spPr>
        <a:xfrm>
          <a:off x="214788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32</xdr:col>
      <xdr:colOff>400050</xdr:colOff>
      <xdr:row>299</xdr:row>
      <xdr:rowOff>19050</xdr:rowOff>
    </xdr:from>
    <xdr:ext cx="65" cy="172227"/>
    <xdr:sp macro="" textlink="">
      <xdr:nvSpPr>
        <xdr:cNvPr id="85" name="PoljeZBesedilom 84">
          <a:extLst>
            <a:ext uri="{FF2B5EF4-FFF2-40B4-BE49-F238E27FC236}">
              <a16:creationId xmlns:a16="http://schemas.microsoft.com/office/drawing/2014/main" id="{32ED77DC-65B3-453A-A3FC-A37AAB323177}"/>
            </a:ext>
          </a:extLst>
        </xdr:cNvPr>
        <xdr:cNvSpPr txBox="1"/>
      </xdr:nvSpPr>
      <xdr:spPr>
        <a:xfrm>
          <a:off x="220218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33</xdr:col>
      <xdr:colOff>400050</xdr:colOff>
      <xdr:row>299</xdr:row>
      <xdr:rowOff>19050</xdr:rowOff>
    </xdr:from>
    <xdr:ext cx="65" cy="172227"/>
    <xdr:sp macro="" textlink="">
      <xdr:nvSpPr>
        <xdr:cNvPr id="86" name="PoljeZBesedilom 85">
          <a:extLst>
            <a:ext uri="{FF2B5EF4-FFF2-40B4-BE49-F238E27FC236}">
              <a16:creationId xmlns:a16="http://schemas.microsoft.com/office/drawing/2014/main" id="{F5660766-E8CB-4A51-8AA9-DEBEC736A733}"/>
            </a:ext>
          </a:extLst>
        </xdr:cNvPr>
        <xdr:cNvSpPr txBox="1"/>
      </xdr:nvSpPr>
      <xdr:spPr>
        <a:xfrm>
          <a:off x="225647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6</xdr:col>
      <xdr:colOff>400050</xdr:colOff>
      <xdr:row>299</xdr:row>
      <xdr:rowOff>19050</xdr:rowOff>
    </xdr:from>
    <xdr:ext cx="65" cy="172227"/>
    <xdr:sp macro="" textlink="">
      <xdr:nvSpPr>
        <xdr:cNvPr id="87" name="PoljeZBesedilom 86">
          <a:extLst>
            <a:ext uri="{FF2B5EF4-FFF2-40B4-BE49-F238E27FC236}">
              <a16:creationId xmlns:a16="http://schemas.microsoft.com/office/drawing/2014/main" id="{29FA852B-9E41-4C85-8045-EFADA78632B7}"/>
            </a:ext>
          </a:extLst>
        </xdr:cNvPr>
        <xdr:cNvSpPr txBox="1"/>
      </xdr:nvSpPr>
      <xdr:spPr>
        <a:xfrm>
          <a:off x="72866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7</xdr:col>
      <xdr:colOff>400050</xdr:colOff>
      <xdr:row>299</xdr:row>
      <xdr:rowOff>19050</xdr:rowOff>
    </xdr:from>
    <xdr:ext cx="65" cy="172227"/>
    <xdr:sp macro="" textlink="">
      <xdr:nvSpPr>
        <xdr:cNvPr id="88" name="PoljeZBesedilom 87">
          <a:extLst>
            <a:ext uri="{FF2B5EF4-FFF2-40B4-BE49-F238E27FC236}">
              <a16:creationId xmlns:a16="http://schemas.microsoft.com/office/drawing/2014/main" id="{A89BEC34-703F-4148-A856-0434D8C3A69A}"/>
            </a:ext>
          </a:extLst>
        </xdr:cNvPr>
        <xdr:cNvSpPr txBox="1"/>
      </xdr:nvSpPr>
      <xdr:spPr>
        <a:xfrm>
          <a:off x="80010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8</xdr:col>
      <xdr:colOff>400050</xdr:colOff>
      <xdr:row>299</xdr:row>
      <xdr:rowOff>19050</xdr:rowOff>
    </xdr:from>
    <xdr:ext cx="65" cy="172227"/>
    <xdr:sp macro="" textlink="">
      <xdr:nvSpPr>
        <xdr:cNvPr id="89" name="PoljeZBesedilom 88">
          <a:extLst>
            <a:ext uri="{FF2B5EF4-FFF2-40B4-BE49-F238E27FC236}">
              <a16:creationId xmlns:a16="http://schemas.microsoft.com/office/drawing/2014/main" id="{67619B26-7FD1-4EB7-A61E-FCF482545266}"/>
            </a:ext>
          </a:extLst>
        </xdr:cNvPr>
        <xdr:cNvSpPr txBox="1"/>
      </xdr:nvSpPr>
      <xdr:spPr>
        <a:xfrm>
          <a:off x="87058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9</xdr:col>
      <xdr:colOff>400050</xdr:colOff>
      <xdr:row>299</xdr:row>
      <xdr:rowOff>19050</xdr:rowOff>
    </xdr:from>
    <xdr:ext cx="65" cy="172227"/>
    <xdr:sp macro="" textlink="">
      <xdr:nvSpPr>
        <xdr:cNvPr id="90" name="PoljeZBesedilom 89">
          <a:extLst>
            <a:ext uri="{FF2B5EF4-FFF2-40B4-BE49-F238E27FC236}">
              <a16:creationId xmlns:a16="http://schemas.microsoft.com/office/drawing/2014/main" id="{75543BD0-7B39-4D60-8742-49079487CE60}"/>
            </a:ext>
          </a:extLst>
        </xdr:cNvPr>
        <xdr:cNvSpPr txBox="1"/>
      </xdr:nvSpPr>
      <xdr:spPr>
        <a:xfrm>
          <a:off x="94107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10</xdr:col>
      <xdr:colOff>400050</xdr:colOff>
      <xdr:row>299</xdr:row>
      <xdr:rowOff>19050</xdr:rowOff>
    </xdr:from>
    <xdr:ext cx="65" cy="172227"/>
    <xdr:sp macro="" textlink="">
      <xdr:nvSpPr>
        <xdr:cNvPr id="91" name="PoljeZBesedilom 90">
          <a:extLst>
            <a:ext uri="{FF2B5EF4-FFF2-40B4-BE49-F238E27FC236}">
              <a16:creationId xmlns:a16="http://schemas.microsoft.com/office/drawing/2014/main" id="{D456FAB4-BC53-4383-A09C-BCEEBEA1DFD3}"/>
            </a:ext>
          </a:extLst>
        </xdr:cNvPr>
        <xdr:cNvSpPr txBox="1"/>
      </xdr:nvSpPr>
      <xdr:spPr>
        <a:xfrm>
          <a:off x="100298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11</xdr:col>
      <xdr:colOff>400050</xdr:colOff>
      <xdr:row>299</xdr:row>
      <xdr:rowOff>19050</xdr:rowOff>
    </xdr:from>
    <xdr:ext cx="65" cy="172227"/>
    <xdr:sp macro="" textlink="">
      <xdr:nvSpPr>
        <xdr:cNvPr id="92" name="PoljeZBesedilom 91">
          <a:extLst>
            <a:ext uri="{FF2B5EF4-FFF2-40B4-BE49-F238E27FC236}">
              <a16:creationId xmlns:a16="http://schemas.microsoft.com/office/drawing/2014/main" id="{E0F45044-C915-425D-8384-D53C6CE196C0}"/>
            </a:ext>
          </a:extLst>
        </xdr:cNvPr>
        <xdr:cNvSpPr txBox="1"/>
      </xdr:nvSpPr>
      <xdr:spPr>
        <a:xfrm>
          <a:off x="105727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12</xdr:col>
      <xdr:colOff>400050</xdr:colOff>
      <xdr:row>299</xdr:row>
      <xdr:rowOff>19050</xdr:rowOff>
    </xdr:from>
    <xdr:ext cx="65" cy="172227"/>
    <xdr:sp macro="" textlink="">
      <xdr:nvSpPr>
        <xdr:cNvPr id="93" name="PoljeZBesedilom 92">
          <a:extLst>
            <a:ext uri="{FF2B5EF4-FFF2-40B4-BE49-F238E27FC236}">
              <a16:creationId xmlns:a16="http://schemas.microsoft.com/office/drawing/2014/main" id="{1383A7C3-557B-4C08-AE61-D23128AD4494}"/>
            </a:ext>
          </a:extLst>
        </xdr:cNvPr>
        <xdr:cNvSpPr txBox="1"/>
      </xdr:nvSpPr>
      <xdr:spPr>
        <a:xfrm>
          <a:off x="111156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13</xdr:col>
      <xdr:colOff>400050</xdr:colOff>
      <xdr:row>299</xdr:row>
      <xdr:rowOff>19050</xdr:rowOff>
    </xdr:from>
    <xdr:ext cx="65" cy="172227"/>
    <xdr:sp macro="" textlink="">
      <xdr:nvSpPr>
        <xdr:cNvPr id="94" name="PoljeZBesedilom 93">
          <a:extLst>
            <a:ext uri="{FF2B5EF4-FFF2-40B4-BE49-F238E27FC236}">
              <a16:creationId xmlns:a16="http://schemas.microsoft.com/office/drawing/2014/main" id="{C746D5B8-5641-4473-9F78-835152568814}"/>
            </a:ext>
          </a:extLst>
        </xdr:cNvPr>
        <xdr:cNvSpPr txBox="1"/>
      </xdr:nvSpPr>
      <xdr:spPr>
        <a:xfrm>
          <a:off x="116586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14</xdr:col>
      <xdr:colOff>400050</xdr:colOff>
      <xdr:row>299</xdr:row>
      <xdr:rowOff>19050</xdr:rowOff>
    </xdr:from>
    <xdr:ext cx="65" cy="172227"/>
    <xdr:sp macro="" textlink="">
      <xdr:nvSpPr>
        <xdr:cNvPr id="95" name="PoljeZBesedilom 94">
          <a:extLst>
            <a:ext uri="{FF2B5EF4-FFF2-40B4-BE49-F238E27FC236}">
              <a16:creationId xmlns:a16="http://schemas.microsoft.com/office/drawing/2014/main" id="{3CCD721A-2A54-49C7-8D39-0B524BC3BA71}"/>
            </a:ext>
          </a:extLst>
        </xdr:cNvPr>
        <xdr:cNvSpPr txBox="1"/>
      </xdr:nvSpPr>
      <xdr:spPr>
        <a:xfrm>
          <a:off x="122015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15</xdr:col>
      <xdr:colOff>400050</xdr:colOff>
      <xdr:row>299</xdr:row>
      <xdr:rowOff>19050</xdr:rowOff>
    </xdr:from>
    <xdr:ext cx="65" cy="172227"/>
    <xdr:sp macro="" textlink="">
      <xdr:nvSpPr>
        <xdr:cNvPr id="96" name="PoljeZBesedilom 95">
          <a:extLst>
            <a:ext uri="{FF2B5EF4-FFF2-40B4-BE49-F238E27FC236}">
              <a16:creationId xmlns:a16="http://schemas.microsoft.com/office/drawing/2014/main" id="{926E48EC-CF7F-405C-9B50-4A10E4D7F8EE}"/>
            </a:ext>
          </a:extLst>
        </xdr:cNvPr>
        <xdr:cNvSpPr txBox="1"/>
      </xdr:nvSpPr>
      <xdr:spPr>
        <a:xfrm>
          <a:off x="127444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16</xdr:col>
      <xdr:colOff>400050</xdr:colOff>
      <xdr:row>299</xdr:row>
      <xdr:rowOff>19050</xdr:rowOff>
    </xdr:from>
    <xdr:ext cx="65" cy="172227"/>
    <xdr:sp macro="" textlink="">
      <xdr:nvSpPr>
        <xdr:cNvPr id="97" name="PoljeZBesedilom 96">
          <a:extLst>
            <a:ext uri="{FF2B5EF4-FFF2-40B4-BE49-F238E27FC236}">
              <a16:creationId xmlns:a16="http://schemas.microsoft.com/office/drawing/2014/main" id="{3274E1D6-630D-426F-8A9D-824EA92BFB75}"/>
            </a:ext>
          </a:extLst>
        </xdr:cNvPr>
        <xdr:cNvSpPr txBox="1"/>
      </xdr:nvSpPr>
      <xdr:spPr>
        <a:xfrm>
          <a:off x="132873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17</xdr:col>
      <xdr:colOff>400050</xdr:colOff>
      <xdr:row>299</xdr:row>
      <xdr:rowOff>19050</xdr:rowOff>
    </xdr:from>
    <xdr:ext cx="65" cy="172227"/>
    <xdr:sp macro="" textlink="">
      <xdr:nvSpPr>
        <xdr:cNvPr id="98" name="PoljeZBesedilom 97">
          <a:extLst>
            <a:ext uri="{FF2B5EF4-FFF2-40B4-BE49-F238E27FC236}">
              <a16:creationId xmlns:a16="http://schemas.microsoft.com/office/drawing/2014/main" id="{77CFC3C7-E55A-4A99-978C-D36ECC50F400}"/>
            </a:ext>
          </a:extLst>
        </xdr:cNvPr>
        <xdr:cNvSpPr txBox="1"/>
      </xdr:nvSpPr>
      <xdr:spPr>
        <a:xfrm>
          <a:off x="138303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18</xdr:col>
      <xdr:colOff>400050</xdr:colOff>
      <xdr:row>299</xdr:row>
      <xdr:rowOff>19050</xdr:rowOff>
    </xdr:from>
    <xdr:ext cx="65" cy="172227"/>
    <xdr:sp macro="" textlink="">
      <xdr:nvSpPr>
        <xdr:cNvPr id="99" name="PoljeZBesedilom 98">
          <a:extLst>
            <a:ext uri="{FF2B5EF4-FFF2-40B4-BE49-F238E27FC236}">
              <a16:creationId xmlns:a16="http://schemas.microsoft.com/office/drawing/2014/main" id="{1CDF682E-2F9E-4B7F-9080-3A673D009C2E}"/>
            </a:ext>
          </a:extLst>
        </xdr:cNvPr>
        <xdr:cNvSpPr txBox="1"/>
      </xdr:nvSpPr>
      <xdr:spPr>
        <a:xfrm>
          <a:off x="144018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19</xdr:col>
      <xdr:colOff>400050</xdr:colOff>
      <xdr:row>299</xdr:row>
      <xdr:rowOff>19050</xdr:rowOff>
    </xdr:from>
    <xdr:ext cx="65" cy="172227"/>
    <xdr:sp macro="" textlink="">
      <xdr:nvSpPr>
        <xdr:cNvPr id="100" name="PoljeZBesedilom 99">
          <a:extLst>
            <a:ext uri="{FF2B5EF4-FFF2-40B4-BE49-F238E27FC236}">
              <a16:creationId xmlns:a16="http://schemas.microsoft.com/office/drawing/2014/main" id="{E4D2EEB8-B0BC-47F7-9E88-0C4D443CCC75}"/>
            </a:ext>
          </a:extLst>
        </xdr:cNvPr>
        <xdr:cNvSpPr txBox="1"/>
      </xdr:nvSpPr>
      <xdr:spPr>
        <a:xfrm>
          <a:off x="149447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20</xdr:col>
      <xdr:colOff>400050</xdr:colOff>
      <xdr:row>299</xdr:row>
      <xdr:rowOff>19050</xdr:rowOff>
    </xdr:from>
    <xdr:ext cx="65" cy="172227"/>
    <xdr:sp macro="" textlink="">
      <xdr:nvSpPr>
        <xdr:cNvPr id="101" name="PoljeZBesedilom 100">
          <a:extLst>
            <a:ext uri="{FF2B5EF4-FFF2-40B4-BE49-F238E27FC236}">
              <a16:creationId xmlns:a16="http://schemas.microsoft.com/office/drawing/2014/main" id="{86DDB536-05CB-4FC1-83CE-78446843D5F4}"/>
            </a:ext>
          </a:extLst>
        </xdr:cNvPr>
        <xdr:cNvSpPr txBox="1"/>
      </xdr:nvSpPr>
      <xdr:spPr>
        <a:xfrm>
          <a:off x="154876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21</xdr:col>
      <xdr:colOff>400050</xdr:colOff>
      <xdr:row>299</xdr:row>
      <xdr:rowOff>19050</xdr:rowOff>
    </xdr:from>
    <xdr:ext cx="65" cy="172227"/>
    <xdr:sp macro="" textlink="">
      <xdr:nvSpPr>
        <xdr:cNvPr id="102" name="PoljeZBesedilom 101">
          <a:extLst>
            <a:ext uri="{FF2B5EF4-FFF2-40B4-BE49-F238E27FC236}">
              <a16:creationId xmlns:a16="http://schemas.microsoft.com/office/drawing/2014/main" id="{28ECB791-91A5-42E1-91B0-4E74EE7A7F2D}"/>
            </a:ext>
          </a:extLst>
        </xdr:cNvPr>
        <xdr:cNvSpPr txBox="1"/>
      </xdr:nvSpPr>
      <xdr:spPr>
        <a:xfrm>
          <a:off x="160305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22</xdr:col>
      <xdr:colOff>400050</xdr:colOff>
      <xdr:row>299</xdr:row>
      <xdr:rowOff>19050</xdr:rowOff>
    </xdr:from>
    <xdr:ext cx="65" cy="172227"/>
    <xdr:sp macro="" textlink="">
      <xdr:nvSpPr>
        <xdr:cNvPr id="103" name="PoljeZBesedilom 102">
          <a:extLst>
            <a:ext uri="{FF2B5EF4-FFF2-40B4-BE49-F238E27FC236}">
              <a16:creationId xmlns:a16="http://schemas.microsoft.com/office/drawing/2014/main" id="{C349B14C-30EB-4423-BE24-6D93EA71BC4B}"/>
            </a:ext>
          </a:extLst>
        </xdr:cNvPr>
        <xdr:cNvSpPr txBox="1"/>
      </xdr:nvSpPr>
      <xdr:spPr>
        <a:xfrm>
          <a:off x="165735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23</xdr:col>
      <xdr:colOff>400050</xdr:colOff>
      <xdr:row>299</xdr:row>
      <xdr:rowOff>19050</xdr:rowOff>
    </xdr:from>
    <xdr:ext cx="65" cy="172227"/>
    <xdr:sp macro="" textlink="">
      <xdr:nvSpPr>
        <xdr:cNvPr id="104" name="PoljeZBesedilom 103">
          <a:extLst>
            <a:ext uri="{FF2B5EF4-FFF2-40B4-BE49-F238E27FC236}">
              <a16:creationId xmlns:a16="http://schemas.microsoft.com/office/drawing/2014/main" id="{E24BE673-CDFA-4D99-AD5B-5DA04A4AE150}"/>
            </a:ext>
          </a:extLst>
        </xdr:cNvPr>
        <xdr:cNvSpPr txBox="1"/>
      </xdr:nvSpPr>
      <xdr:spPr>
        <a:xfrm>
          <a:off x="171164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24</xdr:col>
      <xdr:colOff>400050</xdr:colOff>
      <xdr:row>299</xdr:row>
      <xdr:rowOff>19050</xdr:rowOff>
    </xdr:from>
    <xdr:ext cx="65" cy="172227"/>
    <xdr:sp macro="" textlink="">
      <xdr:nvSpPr>
        <xdr:cNvPr id="105" name="PoljeZBesedilom 104">
          <a:extLst>
            <a:ext uri="{FF2B5EF4-FFF2-40B4-BE49-F238E27FC236}">
              <a16:creationId xmlns:a16="http://schemas.microsoft.com/office/drawing/2014/main" id="{403F39CC-E000-4BA6-B484-0EE76C9D720D}"/>
            </a:ext>
          </a:extLst>
        </xdr:cNvPr>
        <xdr:cNvSpPr txBox="1"/>
      </xdr:nvSpPr>
      <xdr:spPr>
        <a:xfrm>
          <a:off x="176593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25</xdr:col>
      <xdr:colOff>400050</xdr:colOff>
      <xdr:row>299</xdr:row>
      <xdr:rowOff>19050</xdr:rowOff>
    </xdr:from>
    <xdr:ext cx="65" cy="172227"/>
    <xdr:sp macro="" textlink="">
      <xdr:nvSpPr>
        <xdr:cNvPr id="106" name="PoljeZBesedilom 105">
          <a:extLst>
            <a:ext uri="{FF2B5EF4-FFF2-40B4-BE49-F238E27FC236}">
              <a16:creationId xmlns:a16="http://schemas.microsoft.com/office/drawing/2014/main" id="{8CF29BA5-92A9-43A6-97EC-E3DFC4C83A83}"/>
            </a:ext>
          </a:extLst>
        </xdr:cNvPr>
        <xdr:cNvSpPr txBox="1"/>
      </xdr:nvSpPr>
      <xdr:spPr>
        <a:xfrm>
          <a:off x="182022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26</xdr:col>
      <xdr:colOff>400050</xdr:colOff>
      <xdr:row>299</xdr:row>
      <xdr:rowOff>19050</xdr:rowOff>
    </xdr:from>
    <xdr:ext cx="65" cy="172227"/>
    <xdr:sp macro="" textlink="">
      <xdr:nvSpPr>
        <xdr:cNvPr id="107" name="PoljeZBesedilom 106">
          <a:extLst>
            <a:ext uri="{FF2B5EF4-FFF2-40B4-BE49-F238E27FC236}">
              <a16:creationId xmlns:a16="http://schemas.microsoft.com/office/drawing/2014/main" id="{9FC1C73D-D591-4756-A4F7-AB74D7B6F624}"/>
            </a:ext>
          </a:extLst>
        </xdr:cNvPr>
        <xdr:cNvSpPr txBox="1"/>
      </xdr:nvSpPr>
      <xdr:spPr>
        <a:xfrm>
          <a:off x="187452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27</xdr:col>
      <xdr:colOff>400050</xdr:colOff>
      <xdr:row>299</xdr:row>
      <xdr:rowOff>19050</xdr:rowOff>
    </xdr:from>
    <xdr:ext cx="65" cy="172227"/>
    <xdr:sp macro="" textlink="">
      <xdr:nvSpPr>
        <xdr:cNvPr id="108" name="PoljeZBesedilom 107">
          <a:extLst>
            <a:ext uri="{FF2B5EF4-FFF2-40B4-BE49-F238E27FC236}">
              <a16:creationId xmlns:a16="http://schemas.microsoft.com/office/drawing/2014/main" id="{851F9D81-ABD6-46FA-98BB-CED7D98035E5}"/>
            </a:ext>
          </a:extLst>
        </xdr:cNvPr>
        <xdr:cNvSpPr txBox="1"/>
      </xdr:nvSpPr>
      <xdr:spPr>
        <a:xfrm>
          <a:off x="192881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28</xdr:col>
      <xdr:colOff>400050</xdr:colOff>
      <xdr:row>299</xdr:row>
      <xdr:rowOff>19050</xdr:rowOff>
    </xdr:from>
    <xdr:ext cx="65" cy="172227"/>
    <xdr:sp macro="" textlink="">
      <xdr:nvSpPr>
        <xdr:cNvPr id="109" name="PoljeZBesedilom 108">
          <a:extLst>
            <a:ext uri="{FF2B5EF4-FFF2-40B4-BE49-F238E27FC236}">
              <a16:creationId xmlns:a16="http://schemas.microsoft.com/office/drawing/2014/main" id="{F281F7D0-CCD6-4119-A962-4CE87D81ABEA}"/>
            </a:ext>
          </a:extLst>
        </xdr:cNvPr>
        <xdr:cNvSpPr txBox="1"/>
      </xdr:nvSpPr>
      <xdr:spPr>
        <a:xfrm>
          <a:off x="198501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29</xdr:col>
      <xdr:colOff>400050</xdr:colOff>
      <xdr:row>299</xdr:row>
      <xdr:rowOff>19050</xdr:rowOff>
    </xdr:from>
    <xdr:ext cx="65" cy="172227"/>
    <xdr:sp macro="" textlink="">
      <xdr:nvSpPr>
        <xdr:cNvPr id="110" name="PoljeZBesedilom 109">
          <a:extLst>
            <a:ext uri="{FF2B5EF4-FFF2-40B4-BE49-F238E27FC236}">
              <a16:creationId xmlns:a16="http://schemas.microsoft.com/office/drawing/2014/main" id="{BE1678B2-54DB-4A95-A26A-B5BFB00F6D99}"/>
            </a:ext>
          </a:extLst>
        </xdr:cNvPr>
        <xdr:cNvSpPr txBox="1"/>
      </xdr:nvSpPr>
      <xdr:spPr>
        <a:xfrm>
          <a:off x="203930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30</xdr:col>
      <xdr:colOff>400050</xdr:colOff>
      <xdr:row>299</xdr:row>
      <xdr:rowOff>19050</xdr:rowOff>
    </xdr:from>
    <xdr:ext cx="65" cy="172227"/>
    <xdr:sp macro="" textlink="">
      <xdr:nvSpPr>
        <xdr:cNvPr id="111" name="PoljeZBesedilom 110">
          <a:extLst>
            <a:ext uri="{FF2B5EF4-FFF2-40B4-BE49-F238E27FC236}">
              <a16:creationId xmlns:a16="http://schemas.microsoft.com/office/drawing/2014/main" id="{0F706AE0-AF1B-4E97-AE63-CF1EA2B2706D}"/>
            </a:ext>
          </a:extLst>
        </xdr:cNvPr>
        <xdr:cNvSpPr txBox="1"/>
      </xdr:nvSpPr>
      <xdr:spPr>
        <a:xfrm>
          <a:off x="209359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31</xdr:col>
      <xdr:colOff>400050</xdr:colOff>
      <xdr:row>299</xdr:row>
      <xdr:rowOff>19050</xdr:rowOff>
    </xdr:from>
    <xdr:ext cx="65" cy="172227"/>
    <xdr:sp macro="" textlink="">
      <xdr:nvSpPr>
        <xdr:cNvPr id="112" name="PoljeZBesedilom 111">
          <a:extLst>
            <a:ext uri="{FF2B5EF4-FFF2-40B4-BE49-F238E27FC236}">
              <a16:creationId xmlns:a16="http://schemas.microsoft.com/office/drawing/2014/main" id="{8F65E8D8-44E0-4889-89B1-B890C6A8CB6E}"/>
            </a:ext>
          </a:extLst>
        </xdr:cNvPr>
        <xdr:cNvSpPr txBox="1"/>
      </xdr:nvSpPr>
      <xdr:spPr>
        <a:xfrm>
          <a:off x="214788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32</xdr:col>
      <xdr:colOff>400050</xdr:colOff>
      <xdr:row>299</xdr:row>
      <xdr:rowOff>19050</xdr:rowOff>
    </xdr:from>
    <xdr:ext cx="65" cy="172227"/>
    <xdr:sp macro="" textlink="">
      <xdr:nvSpPr>
        <xdr:cNvPr id="113" name="PoljeZBesedilom 112">
          <a:extLst>
            <a:ext uri="{FF2B5EF4-FFF2-40B4-BE49-F238E27FC236}">
              <a16:creationId xmlns:a16="http://schemas.microsoft.com/office/drawing/2014/main" id="{4D1465DF-C467-443F-AAC8-D114A28B275F}"/>
            </a:ext>
          </a:extLst>
        </xdr:cNvPr>
        <xdr:cNvSpPr txBox="1"/>
      </xdr:nvSpPr>
      <xdr:spPr>
        <a:xfrm>
          <a:off x="220218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33</xdr:col>
      <xdr:colOff>400050</xdr:colOff>
      <xdr:row>299</xdr:row>
      <xdr:rowOff>19050</xdr:rowOff>
    </xdr:from>
    <xdr:ext cx="65" cy="172227"/>
    <xdr:sp macro="" textlink="">
      <xdr:nvSpPr>
        <xdr:cNvPr id="114" name="PoljeZBesedilom 113">
          <a:extLst>
            <a:ext uri="{FF2B5EF4-FFF2-40B4-BE49-F238E27FC236}">
              <a16:creationId xmlns:a16="http://schemas.microsoft.com/office/drawing/2014/main" id="{D973AACB-7A90-455C-89CB-B1FB8F0EACE8}"/>
            </a:ext>
          </a:extLst>
        </xdr:cNvPr>
        <xdr:cNvSpPr txBox="1"/>
      </xdr:nvSpPr>
      <xdr:spPr>
        <a:xfrm>
          <a:off x="225647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6</xdr:col>
      <xdr:colOff>400050</xdr:colOff>
      <xdr:row>386</xdr:row>
      <xdr:rowOff>19050</xdr:rowOff>
    </xdr:from>
    <xdr:ext cx="65" cy="172227"/>
    <xdr:sp macro="" textlink="">
      <xdr:nvSpPr>
        <xdr:cNvPr id="115" name="PoljeZBesedilom 114">
          <a:extLst>
            <a:ext uri="{FF2B5EF4-FFF2-40B4-BE49-F238E27FC236}">
              <a16:creationId xmlns:a16="http://schemas.microsoft.com/office/drawing/2014/main" id="{639E55AA-63AA-427D-8A8F-F55BE57409BA}"/>
            </a:ext>
          </a:extLst>
        </xdr:cNvPr>
        <xdr:cNvSpPr txBox="1"/>
      </xdr:nvSpPr>
      <xdr:spPr>
        <a:xfrm>
          <a:off x="728662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7</xdr:col>
      <xdr:colOff>400050</xdr:colOff>
      <xdr:row>386</xdr:row>
      <xdr:rowOff>19050</xdr:rowOff>
    </xdr:from>
    <xdr:ext cx="65" cy="172227"/>
    <xdr:sp macro="" textlink="">
      <xdr:nvSpPr>
        <xdr:cNvPr id="116" name="PoljeZBesedilom 115">
          <a:extLst>
            <a:ext uri="{FF2B5EF4-FFF2-40B4-BE49-F238E27FC236}">
              <a16:creationId xmlns:a16="http://schemas.microsoft.com/office/drawing/2014/main" id="{14D63973-3569-4D10-B5A0-011A6B07BAC4}"/>
            </a:ext>
          </a:extLst>
        </xdr:cNvPr>
        <xdr:cNvSpPr txBox="1"/>
      </xdr:nvSpPr>
      <xdr:spPr>
        <a:xfrm>
          <a:off x="800100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8</xdr:col>
      <xdr:colOff>400050</xdr:colOff>
      <xdr:row>386</xdr:row>
      <xdr:rowOff>19050</xdr:rowOff>
    </xdr:from>
    <xdr:ext cx="65" cy="172227"/>
    <xdr:sp macro="" textlink="">
      <xdr:nvSpPr>
        <xdr:cNvPr id="117" name="PoljeZBesedilom 116">
          <a:extLst>
            <a:ext uri="{FF2B5EF4-FFF2-40B4-BE49-F238E27FC236}">
              <a16:creationId xmlns:a16="http://schemas.microsoft.com/office/drawing/2014/main" id="{26553A56-5C4A-49C7-9B46-FFAE28B1CC26}"/>
            </a:ext>
          </a:extLst>
        </xdr:cNvPr>
        <xdr:cNvSpPr txBox="1"/>
      </xdr:nvSpPr>
      <xdr:spPr>
        <a:xfrm>
          <a:off x="870585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9</xdr:col>
      <xdr:colOff>400050</xdr:colOff>
      <xdr:row>386</xdr:row>
      <xdr:rowOff>19050</xdr:rowOff>
    </xdr:from>
    <xdr:ext cx="65" cy="172227"/>
    <xdr:sp macro="" textlink="">
      <xdr:nvSpPr>
        <xdr:cNvPr id="118" name="PoljeZBesedilom 117">
          <a:extLst>
            <a:ext uri="{FF2B5EF4-FFF2-40B4-BE49-F238E27FC236}">
              <a16:creationId xmlns:a16="http://schemas.microsoft.com/office/drawing/2014/main" id="{C8A118D9-162C-44AB-AAA1-ABEDEDD18A3B}"/>
            </a:ext>
          </a:extLst>
        </xdr:cNvPr>
        <xdr:cNvSpPr txBox="1"/>
      </xdr:nvSpPr>
      <xdr:spPr>
        <a:xfrm>
          <a:off x="941070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10</xdr:col>
      <xdr:colOff>400050</xdr:colOff>
      <xdr:row>386</xdr:row>
      <xdr:rowOff>19050</xdr:rowOff>
    </xdr:from>
    <xdr:ext cx="65" cy="172227"/>
    <xdr:sp macro="" textlink="">
      <xdr:nvSpPr>
        <xdr:cNvPr id="119" name="PoljeZBesedilom 118">
          <a:extLst>
            <a:ext uri="{FF2B5EF4-FFF2-40B4-BE49-F238E27FC236}">
              <a16:creationId xmlns:a16="http://schemas.microsoft.com/office/drawing/2014/main" id="{7ED5F36F-A1B7-4485-988B-76867FFD4A43}"/>
            </a:ext>
          </a:extLst>
        </xdr:cNvPr>
        <xdr:cNvSpPr txBox="1"/>
      </xdr:nvSpPr>
      <xdr:spPr>
        <a:xfrm>
          <a:off x="1002982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11</xdr:col>
      <xdr:colOff>400050</xdr:colOff>
      <xdr:row>386</xdr:row>
      <xdr:rowOff>19050</xdr:rowOff>
    </xdr:from>
    <xdr:ext cx="65" cy="172227"/>
    <xdr:sp macro="" textlink="">
      <xdr:nvSpPr>
        <xdr:cNvPr id="120" name="PoljeZBesedilom 119">
          <a:extLst>
            <a:ext uri="{FF2B5EF4-FFF2-40B4-BE49-F238E27FC236}">
              <a16:creationId xmlns:a16="http://schemas.microsoft.com/office/drawing/2014/main" id="{34D71F71-0361-48FF-A723-97564AEF25F1}"/>
            </a:ext>
          </a:extLst>
        </xdr:cNvPr>
        <xdr:cNvSpPr txBox="1"/>
      </xdr:nvSpPr>
      <xdr:spPr>
        <a:xfrm>
          <a:off x="1057275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12</xdr:col>
      <xdr:colOff>400050</xdr:colOff>
      <xdr:row>386</xdr:row>
      <xdr:rowOff>19050</xdr:rowOff>
    </xdr:from>
    <xdr:ext cx="65" cy="172227"/>
    <xdr:sp macro="" textlink="">
      <xdr:nvSpPr>
        <xdr:cNvPr id="121" name="PoljeZBesedilom 120">
          <a:extLst>
            <a:ext uri="{FF2B5EF4-FFF2-40B4-BE49-F238E27FC236}">
              <a16:creationId xmlns:a16="http://schemas.microsoft.com/office/drawing/2014/main" id="{896EF686-3739-436A-BA3A-60B14B6A762D}"/>
            </a:ext>
          </a:extLst>
        </xdr:cNvPr>
        <xdr:cNvSpPr txBox="1"/>
      </xdr:nvSpPr>
      <xdr:spPr>
        <a:xfrm>
          <a:off x="1111567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13</xdr:col>
      <xdr:colOff>400050</xdr:colOff>
      <xdr:row>386</xdr:row>
      <xdr:rowOff>19050</xdr:rowOff>
    </xdr:from>
    <xdr:ext cx="65" cy="172227"/>
    <xdr:sp macro="" textlink="">
      <xdr:nvSpPr>
        <xdr:cNvPr id="122" name="PoljeZBesedilom 121">
          <a:extLst>
            <a:ext uri="{FF2B5EF4-FFF2-40B4-BE49-F238E27FC236}">
              <a16:creationId xmlns:a16="http://schemas.microsoft.com/office/drawing/2014/main" id="{9937A0D9-7847-48A6-A34D-3A1214BAB459}"/>
            </a:ext>
          </a:extLst>
        </xdr:cNvPr>
        <xdr:cNvSpPr txBox="1"/>
      </xdr:nvSpPr>
      <xdr:spPr>
        <a:xfrm>
          <a:off x="1165860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14</xdr:col>
      <xdr:colOff>400050</xdr:colOff>
      <xdr:row>386</xdr:row>
      <xdr:rowOff>19050</xdr:rowOff>
    </xdr:from>
    <xdr:ext cx="65" cy="172227"/>
    <xdr:sp macro="" textlink="">
      <xdr:nvSpPr>
        <xdr:cNvPr id="123" name="PoljeZBesedilom 122">
          <a:extLst>
            <a:ext uri="{FF2B5EF4-FFF2-40B4-BE49-F238E27FC236}">
              <a16:creationId xmlns:a16="http://schemas.microsoft.com/office/drawing/2014/main" id="{C733106B-400B-43DD-828F-AA2A699AF0E0}"/>
            </a:ext>
          </a:extLst>
        </xdr:cNvPr>
        <xdr:cNvSpPr txBox="1"/>
      </xdr:nvSpPr>
      <xdr:spPr>
        <a:xfrm>
          <a:off x="1220152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15</xdr:col>
      <xdr:colOff>400050</xdr:colOff>
      <xdr:row>386</xdr:row>
      <xdr:rowOff>19050</xdr:rowOff>
    </xdr:from>
    <xdr:ext cx="65" cy="172227"/>
    <xdr:sp macro="" textlink="">
      <xdr:nvSpPr>
        <xdr:cNvPr id="124" name="PoljeZBesedilom 123">
          <a:extLst>
            <a:ext uri="{FF2B5EF4-FFF2-40B4-BE49-F238E27FC236}">
              <a16:creationId xmlns:a16="http://schemas.microsoft.com/office/drawing/2014/main" id="{2CBEBB25-3CDF-401B-B50B-7C0F0E221D7C}"/>
            </a:ext>
          </a:extLst>
        </xdr:cNvPr>
        <xdr:cNvSpPr txBox="1"/>
      </xdr:nvSpPr>
      <xdr:spPr>
        <a:xfrm>
          <a:off x="1274445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16</xdr:col>
      <xdr:colOff>400050</xdr:colOff>
      <xdr:row>386</xdr:row>
      <xdr:rowOff>19050</xdr:rowOff>
    </xdr:from>
    <xdr:ext cx="65" cy="172227"/>
    <xdr:sp macro="" textlink="">
      <xdr:nvSpPr>
        <xdr:cNvPr id="125" name="PoljeZBesedilom 124">
          <a:extLst>
            <a:ext uri="{FF2B5EF4-FFF2-40B4-BE49-F238E27FC236}">
              <a16:creationId xmlns:a16="http://schemas.microsoft.com/office/drawing/2014/main" id="{CC2DEC95-420C-4BD0-8039-A8C32FCC9749}"/>
            </a:ext>
          </a:extLst>
        </xdr:cNvPr>
        <xdr:cNvSpPr txBox="1"/>
      </xdr:nvSpPr>
      <xdr:spPr>
        <a:xfrm>
          <a:off x="1328737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17</xdr:col>
      <xdr:colOff>400050</xdr:colOff>
      <xdr:row>386</xdr:row>
      <xdr:rowOff>19050</xdr:rowOff>
    </xdr:from>
    <xdr:ext cx="65" cy="172227"/>
    <xdr:sp macro="" textlink="">
      <xdr:nvSpPr>
        <xdr:cNvPr id="126" name="PoljeZBesedilom 125">
          <a:extLst>
            <a:ext uri="{FF2B5EF4-FFF2-40B4-BE49-F238E27FC236}">
              <a16:creationId xmlns:a16="http://schemas.microsoft.com/office/drawing/2014/main" id="{8D2377FC-29E7-4A5A-B3DA-AC4740C4D1CB}"/>
            </a:ext>
          </a:extLst>
        </xdr:cNvPr>
        <xdr:cNvSpPr txBox="1"/>
      </xdr:nvSpPr>
      <xdr:spPr>
        <a:xfrm>
          <a:off x="1383030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18</xdr:col>
      <xdr:colOff>400050</xdr:colOff>
      <xdr:row>386</xdr:row>
      <xdr:rowOff>19050</xdr:rowOff>
    </xdr:from>
    <xdr:ext cx="65" cy="172227"/>
    <xdr:sp macro="" textlink="">
      <xdr:nvSpPr>
        <xdr:cNvPr id="127" name="PoljeZBesedilom 126">
          <a:extLst>
            <a:ext uri="{FF2B5EF4-FFF2-40B4-BE49-F238E27FC236}">
              <a16:creationId xmlns:a16="http://schemas.microsoft.com/office/drawing/2014/main" id="{70D024E8-1A3E-4EE3-A95F-2A7A04391C67}"/>
            </a:ext>
          </a:extLst>
        </xdr:cNvPr>
        <xdr:cNvSpPr txBox="1"/>
      </xdr:nvSpPr>
      <xdr:spPr>
        <a:xfrm>
          <a:off x="1440180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19</xdr:col>
      <xdr:colOff>400050</xdr:colOff>
      <xdr:row>386</xdr:row>
      <xdr:rowOff>19050</xdr:rowOff>
    </xdr:from>
    <xdr:ext cx="65" cy="172227"/>
    <xdr:sp macro="" textlink="">
      <xdr:nvSpPr>
        <xdr:cNvPr id="128" name="PoljeZBesedilom 127">
          <a:extLst>
            <a:ext uri="{FF2B5EF4-FFF2-40B4-BE49-F238E27FC236}">
              <a16:creationId xmlns:a16="http://schemas.microsoft.com/office/drawing/2014/main" id="{D0CFEAB4-E9C8-42D0-99F2-2BB3EC12DAAE}"/>
            </a:ext>
          </a:extLst>
        </xdr:cNvPr>
        <xdr:cNvSpPr txBox="1"/>
      </xdr:nvSpPr>
      <xdr:spPr>
        <a:xfrm>
          <a:off x="1494472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20</xdr:col>
      <xdr:colOff>400050</xdr:colOff>
      <xdr:row>386</xdr:row>
      <xdr:rowOff>19050</xdr:rowOff>
    </xdr:from>
    <xdr:ext cx="65" cy="172227"/>
    <xdr:sp macro="" textlink="">
      <xdr:nvSpPr>
        <xdr:cNvPr id="129" name="PoljeZBesedilom 128">
          <a:extLst>
            <a:ext uri="{FF2B5EF4-FFF2-40B4-BE49-F238E27FC236}">
              <a16:creationId xmlns:a16="http://schemas.microsoft.com/office/drawing/2014/main" id="{F339E247-96DE-4D10-A534-7480F218F738}"/>
            </a:ext>
          </a:extLst>
        </xdr:cNvPr>
        <xdr:cNvSpPr txBox="1"/>
      </xdr:nvSpPr>
      <xdr:spPr>
        <a:xfrm>
          <a:off x="1548765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21</xdr:col>
      <xdr:colOff>400050</xdr:colOff>
      <xdr:row>386</xdr:row>
      <xdr:rowOff>19050</xdr:rowOff>
    </xdr:from>
    <xdr:ext cx="65" cy="172227"/>
    <xdr:sp macro="" textlink="">
      <xdr:nvSpPr>
        <xdr:cNvPr id="130" name="PoljeZBesedilom 129">
          <a:extLst>
            <a:ext uri="{FF2B5EF4-FFF2-40B4-BE49-F238E27FC236}">
              <a16:creationId xmlns:a16="http://schemas.microsoft.com/office/drawing/2014/main" id="{CD590D73-9F39-46B7-9D24-EFD57B063834}"/>
            </a:ext>
          </a:extLst>
        </xdr:cNvPr>
        <xdr:cNvSpPr txBox="1"/>
      </xdr:nvSpPr>
      <xdr:spPr>
        <a:xfrm>
          <a:off x="1603057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22</xdr:col>
      <xdr:colOff>400050</xdr:colOff>
      <xdr:row>386</xdr:row>
      <xdr:rowOff>19050</xdr:rowOff>
    </xdr:from>
    <xdr:ext cx="65" cy="172227"/>
    <xdr:sp macro="" textlink="">
      <xdr:nvSpPr>
        <xdr:cNvPr id="131" name="PoljeZBesedilom 130">
          <a:extLst>
            <a:ext uri="{FF2B5EF4-FFF2-40B4-BE49-F238E27FC236}">
              <a16:creationId xmlns:a16="http://schemas.microsoft.com/office/drawing/2014/main" id="{F3456B0C-7E28-48B8-AE3F-5390F5F054C4}"/>
            </a:ext>
          </a:extLst>
        </xdr:cNvPr>
        <xdr:cNvSpPr txBox="1"/>
      </xdr:nvSpPr>
      <xdr:spPr>
        <a:xfrm>
          <a:off x="1657350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23</xdr:col>
      <xdr:colOff>400050</xdr:colOff>
      <xdr:row>386</xdr:row>
      <xdr:rowOff>19050</xdr:rowOff>
    </xdr:from>
    <xdr:ext cx="65" cy="172227"/>
    <xdr:sp macro="" textlink="">
      <xdr:nvSpPr>
        <xdr:cNvPr id="132" name="PoljeZBesedilom 131">
          <a:extLst>
            <a:ext uri="{FF2B5EF4-FFF2-40B4-BE49-F238E27FC236}">
              <a16:creationId xmlns:a16="http://schemas.microsoft.com/office/drawing/2014/main" id="{E2B46247-0FB2-4E76-82E7-F229B4141066}"/>
            </a:ext>
          </a:extLst>
        </xdr:cNvPr>
        <xdr:cNvSpPr txBox="1"/>
      </xdr:nvSpPr>
      <xdr:spPr>
        <a:xfrm>
          <a:off x="1711642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24</xdr:col>
      <xdr:colOff>400050</xdr:colOff>
      <xdr:row>386</xdr:row>
      <xdr:rowOff>19050</xdr:rowOff>
    </xdr:from>
    <xdr:ext cx="65" cy="172227"/>
    <xdr:sp macro="" textlink="">
      <xdr:nvSpPr>
        <xdr:cNvPr id="133" name="PoljeZBesedilom 132">
          <a:extLst>
            <a:ext uri="{FF2B5EF4-FFF2-40B4-BE49-F238E27FC236}">
              <a16:creationId xmlns:a16="http://schemas.microsoft.com/office/drawing/2014/main" id="{73CB070F-9114-4785-BE28-A939638130A0}"/>
            </a:ext>
          </a:extLst>
        </xdr:cNvPr>
        <xdr:cNvSpPr txBox="1"/>
      </xdr:nvSpPr>
      <xdr:spPr>
        <a:xfrm>
          <a:off x="1765935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25</xdr:col>
      <xdr:colOff>400050</xdr:colOff>
      <xdr:row>386</xdr:row>
      <xdr:rowOff>19050</xdr:rowOff>
    </xdr:from>
    <xdr:ext cx="65" cy="172227"/>
    <xdr:sp macro="" textlink="">
      <xdr:nvSpPr>
        <xdr:cNvPr id="134" name="PoljeZBesedilom 133">
          <a:extLst>
            <a:ext uri="{FF2B5EF4-FFF2-40B4-BE49-F238E27FC236}">
              <a16:creationId xmlns:a16="http://schemas.microsoft.com/office/drawing/2014/main" id="{A7D1F99F-A188-4063-8638-D4C29161E851}"/>
            </a:ext>
          </a:extLst>
        </xdr:cNvPr>
        <xdr:cNvSpPr txBox="1"/>
      </xdr:nvSpPr>
      <xdr:spPr>
        <a:xfrm>
          <a:off x="1820227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26</xdr:col>
      <xdr:colOff>400050</xdr:colOff>
      <xdr:row>386</xdr:row>
      <xdr:rowOff>19050</xdr:rowOff>
    </xdr:from>
    <xdr:ext cx="65" cy="172227"/>
    <xdr:sp macro="" textlink="">
      <xdr:nvSpPr>
        <xdr:cNvPr id="135" name="PoljeZBesedilom 134">
          <a:extLst>
            <a:ext uri="{FF2B5EF4-FFF2-40B4-BE49-F238E27FC236}">
              <a16:creationId xmlns:a16="http://schemas.microsoft.com/office/drawing/2014/main" id="{B1666942-1E75-4A9F-B91F-B70D46BC8A80}"/>
            </a:ext>
          </a:extLst>
        </xdr:cNvPr>
        <xdr:cNvSpPr txBox="1"/>
      </xdr:nvSpPr>
      <xdr:spPr>
        <a:xfrm>
          <a:off x="1874520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27</xdr:col>
      <xdr:colOff>400050</xdr:colOff>
      <xdr:row>386</xdr:row>
      <xdr:rowOff>19050</xdr:rowOff>
    </xdr:from>
    <xdr:ext cx="65" cy="172227"/>
    <xdr:sp macro="" textlink="">
      <xdr:nvSpPr>
        <xdr:cNvPr id="136" name="PoljeZBesedilom 135">
          <a:extLst>
            <a:ext uri="{FF2B5EF4-FFF2-40B4-BE49-F238E27FC236}">
              <a16:creationId xmlns:a16="http://schemas.microsoft.com/office/drawing/2014/main" id="{D032FDDF-38E7-4871-ACC5-140278E342F4}"/>
            </a:ext>
          </a:extLst>
        </xdr:cNvPr>
        <xdr:cNvSpPr txBox="1"/>
      </xdr:nvSpPr>
      <xdr:spPr>
        <a:xfrm>
          <a:off x="1928812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28</xdr:col>
      <xdr:colOff>400050</xdr:colOff>
      <xdr:row>386</xdr:row>
      <xdr:rowOff>19050</xdr:rowOff>
    </xdr:from>
    <xdr:ext cx="65" cy="172227"/>
    <xdr:sp macro="" textlink="">
      <xdr:nvSpPr>
        <xdr:cNvPr id="137" name="PoljeZBesedilom 136">
          <a:extLst>
            <a:ext uri="{FF2B5EF4-FFF2-40B4-BE49-F238E27FC236}">
              <a16:creationId xmlns:a16="http://schemas.microsoft.com/office/drawing/2014/main" id="{44A52E62-5FD6-48A7-82C1-19990D487084}"/>
            </a:ext>
          </a:extLst>
        </xdr:cNvPr>
        <xdr:cNvSpPr txBox="1"/>
      </xdr:nvSpPr>
      <xdr:spPr>
        <a:xfrm>
          <a:off x="1985010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29</xdr:col>
      <xdr:colOff>400050</xdr:colOff>
      <xdr:row>386</xdr:row>
      <xdr:rowOff>19050</xdr:rowOff>
    </xdr:from>
    <xdr:ext cx="65" cy="172227"/>
    <xdr:sp macro="" textlink="">
      <xdr:nvSpPr>
        <xdr:cNvPr id="138" name="PoljeZBesedilom 137">
          <a:extLst>
            <a:ext uri="{FF2B5EF4-FFF2-40B4-BE49-F238E27FC236}">
              <a16:creationId xmlns:a16="http://schemas.microsoft.com/office/drawing/2014/main" id="{CEC808F9-244D-4A39-A8EF-DCCDC16E86A3}"/>
            </a:ext>
          </a:extLst>
        </xdr:cNvPr>
        <xdr:cNvSpPr txBox="1"/>
      </xdr:nvSpPr>
      <xdr:spPr>
        <a:xfrm>
          <a:off x="2039302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30</xdr:col>
      <xdr:colOff>400050</xdr:colOff>
      <xdr:row>386</xdr:row>
      <xdr:rowOff>19050</xdr:rowOff>
    </xdr:from>
    <xdr:ext cx="65" cy="172227"/>
    <xdr:sp macro="" textlink="">
      <xdr:nvSpPr>
        <xdr:cNvPr id="139" name="PoljeZBesedilom 138">
          <a:extLst>
            <a:ext uri="{FF2B5EF4-FFF2-40B4-BE49-F238E27FC236}">
              <a16:creationId xmlns:a16="http://schemas.microsoft.com/office/drawing/2014/main" id="{3789B6C7-451D-4246-A5B9-A783CE5E7131}"/>
            </a:ext>
          </a:extLst>
        </xdr:cNvPr>
        <xdr:cNvSpPr txBox="1"/>
      </xdr:nvSpPr>
      <xdr:spPr>
        <a:xfrm>
          <a:off x="2093595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31</xdr:col>
      <xdr:colOff>400050</xdr:colOff>
      <xdr:row>386</xdr:row>
      <xdr:rowOff>19050</xdr:rowOff>
    </xdr:from>
    <xdr:ext cx="65" cy="172227"/>
    <xdr:sp macro="" textlink="">
      <xdr:nvSpPr>
        <xdr:cNvPr id="140" name="PoljeZBesedilom 139">
          <a:extLst>
            <a:ext uri="{FF2B5EF4-FFF2-40B4-BE49-F238E27FC236}">
              <a16:creationId xmlns:a16="http://schemas.microsoft.com/office/drawing/2014/main" id="{891A34FA-6295-4D2E-B565-9AA9D43042C5}"/>
            </a:ext>
          </a:extLst>
        </xdr:cNvPr>
        <xdr:cNvSpPr txBox="1"/>
      </xdr:nvSpPr>
      <xdr:spPr>
        <a:xfrm>
          <a:off x="2147887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32</xdr:col>
      <xdr:colOff>400050</xdr:colOff>
      <xdr:row>386</xdr:row>
      <xdr:rowOff>19050</xdr:rowOff>
    </xdr:from>
    <xdr:ext cx="65" cy="172227"/>
    <xdr:sp macro="" textlink="">
      <xdr:nvSpPr>
        <xdr:cNvPr id="141" name="PoljeZBesedilom 140">
          <a:extLst>
            <a:ext uri="{FF2B5EF4-FFF2-40B4-BE49-F238E27FC236}">
              <a16:creationId xmlns:a16="http://schemas.microsoft.com/office/drawing/2014/main" id="{5F0CB902-EEB5-4F0C-8C9A-446FCCFD758E}"/>
            </a:ext>
          </a:extLst>
        </xdr:cNvPr>
        <xdr:cNvSpPr txBox="1"/>
      </xdr:nvSpPr>
      <xdr:spPr>
        <a:xfrm>
          <a:off x="2202180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33</xdr:col>
      <xdr:colOff>400050</xdr:colOff>
      <xdr:row>386</xdr:row>
      <xdr:rowOff>19050</xdr:rowOff>
    </xdr:from>
    <xdr:ext cx="65" cy="172227"/>
    <xdr:sp macro="" textlink="">
      <xdr:nvSpPr>
        <xdr:cNvPr id="142" name="PoljeZBesedilom 141">
          <a:extLst>
            <a:ext uri="{FF2B5EF4-FFF2-40B4-BE49-F238E27FC236}">
              <a16:creationId xmlns:a16="http://schemas.microsoft.com/office/drawing/2014/main" id="{1568D0C5-D44D-429B-BBEC-7170272DE759}"/>
            </a:ext>
          </a:extLst>
        </xdr:cNvPr>
        <xdr:cNvSpPr txBox="1"/>
      </xdr:nvSpPr>
      <xdr:spPr>
        <a:xfrm>
          <a:off x="2256472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34</xdr:col>
      <xdr:colOff>400050</xdr:colOff>
      <xdr:row>386</xdr:row>
      <xdr:rowOff>19050</xdr:rowOff>
    </xdr:from>
    <xdr:ext cx="65" cy="172227"/>
    <xdr:sp macro="" textlink="">
      <xdr:nvSpPr>
        <xdr:cNvPr id="143" name="PoljeZBesedilom 142">
          <a:extLst>
            <a:ext uri="{FF2B5EF4-FFF2-40B4-BE49-F238E27FC236}">
              <a16:creationId xmlns:a16="http://schemas.microsoft.com/office/drawing/2014/main" id="{5C247D39-231E-4D77-A5AB-871FED6AF259}"/>
            </a:ext>
          </a:extLst>
        </xdr:cNvPr>
        <xdr:cNvSpPr txBox="1"/>
      </xdr:nvSpPr>
      <xdr:spPr>
        <a:xfrm>
          <a:off x="2310765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6</xdr:col>
      <xdr:colOff>400050</xdr:colOff>
      <xdr:row>414</xdr:row>
      <xdr:rowOff>19050</xdr:rowOff>
    </xdr:from>
    <xdr:ext cx="65" cy="172227"/>
    <xdr:sp macro="" textlink="">
      <xdr:nvSpPr>
        <xdr:cNvPr id="144" name="PoljeZBesedilom 143">
          <a:extLst>
            <a:ext uri="{FF2B5EF4-FFF2-40B4-BE49-F238E27FC236}">
              <a16:creationId xmlns:a16="http://schemas.microsoft.com/office/drawing/2014/main" id="{4FCE50F9-3FB7-4CC3-8BD0-2B57FBDF46B5}"/>
            </a:ext>
          </a:extLst>
        </xdr:cNvPr>
        <xdr:cNvSpPr txBox="1"/>
      </xdr:nvSpPr>
      <xdr:spPr>
        <a:xfrm>
          <a:off x="728662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7</xdr:col>
      <xdr:colOff>400050</xdr:colOff>
      <xdr:row>414</xdr:row>
      <xdr:rowOff>19050</xdr:rowOff>
    </xdr:from>
    <xdr:ext cx="65" cy="172227"/>
    <xdr:sp macro="" textlink="">
      <xdr:nvSpPr>
        <xdr:cNvPr id="145" name="PoljeZBesedilom 144">
          <a:extLst>
            <a:ext uri="{FF2B5EF4-FFF2-40B4-BE49-F238E27FC236}">
              <a16:creationId xmlns:a16="http://schemas.microsoft.com/office/drawing/2014/main" id="{0586D69E-CD7C-4E71-88FC-CC41315D3221}"/>
            </a:ext>
          </a:extLst>
        </xdr:cNvPr>
        <xdr:cNvSpPr txBox="1"/>
      </xdr:nvSpPr>
      <xdr:spPr>
        <a:xfrm>
          <a:off x="800100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8</xdr:col>
      <xdr:colOff>400050</xdr:colOff>
      <xdr:row>414</xdr:row>
      <xdr:rowOff>19050</xdr:rowOff>
    </xdr:from>
    <xdr:ext cx="65" cy="172227"/>
    <xdr:sp macro="" textlink="">
      <xdr:nvSpPr>
        <xdr:cNvPr id="146" name="PoljeZBesedilom 145">
          <a:extLst>
            <a:ext uri="{FF2B5EF4-FFF2-40B4-BE49-F238E27FC236}">
              <a16:creationId xmlns:a16="http://schemas.microsoft.com/office/drawing/2014/main" id="{FA417652-3741-4C6D-9DB7-A2356FF4ACFE}"/>
            </a:ext>
          </a:extLst>
        </xdr:cNvPr>
        <xdr:cNvSpPr txBox="1"/>
      </xdr:nvSpPr>
      <xdr:spPr>
        <a:xfrm>
          <a:off x="870585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9</xdr:col>
      <xdr:colOff>400050</xdr:colOff>
      <xdr:row>414</xdr:row>
      <xdr:rowOff>19050</xdr:rowOff>
    </xdr:from>
    <xdr:ext cx="65" cy="172227"/>
    <xdr:sp macro="" textlink="">
      <xdr:nvSpPr>
        <xdr:cNvPr id="147" name="PoljeZBesedilom 146">
          <a:extLst>
            <a:ext uri="{FF2B5EF4-FFF2-40B4-BE49-F238E27FC236}">
              <a16:creationId xmlns:a16="http://schemas.microsoft.com/office/drawing/2014/main" id="{27BE3D91-408E-4E16-85F5-C68981B99608}"/>
            </a:ext>
          </a:extLst>
        </xdr:cNvPr>
        <xdr:cNvSpPr txBox="1"/>
      </xdr:nvSpPr>
      <xdr:spPr>
        <a:xfrm>
          <a:off x="941070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10</xdr:col>
      <xdr:colOff>400050</xdr:colOff>
      <xdr:row>414</xdr:row>
      <xdr:rowOff>19050</xdr:rowOff>
    </xdr:from>
    <xdr:ext cx="65" cy="172227"/>
    <xdr:sp macro="" textlink="">
      <xdr:nvSpPr>
        <xdr:cNvPr id="148" name="PoljeZBesedilom 147">
          <a:extLst>
            <a:ext uri="{FF2B5EF4-FFF2-40B4-BE49-F238E27FC236}">
              <a16:creationId xmlns:a16="http://schemas.microsoft.com/office/drawing/2014/main" id="{F67AE2B6-1482-4A14-B647-2E1751E178DC}"/>
            </a:ext>
          </a:extLst>
        </xdr:cNvPr>
        <xdr:cNvSpPr txBox="1"/>
      </xdr:nvSpPr>
      <xdr:spPr>
        <a:xfrm>
          <a:off x="1002982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11</xdr:col>
      <xdr:colOff>400050</xdr:colOff>
      <xdr:row>414</xdr:row>
      <xdr:rowOff>19050</xdr:rowOff>
    </xdr:from>
    <xdr:ext cx="65" cy="172227"/>
    <xdr:sp macro="" textlink="">
      <xdr:nvSpPr>
        <xdr:cNvPr id="149" name="PoljeZBesedilom 148">
          <a:extLst>
            <a:ext uri="{FF2B5EF4-FFF2-40B4-BE49-F238E27FC236}">
              <a16:creationId xmlns:a16="http://schemas.microsoft.com/office/drawing/2014/main" id="{B9AF960F-D257-4122-8ED3-F9CAC658B428}"/>
            </a:ext>
          </a:extLst>
        </xdr:cNvPr>
        <xdr:cNvSpPr txBox="1"/>
      </xdr:nvSpPr>
      <xdr:spPr>
        <a:xfrm>
          <a:off x="1057275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12</xdr:col>
      <xdr:colOff>400050</xdr:colOff>
      <xdr:row>414</xdr:row>
      <xdr:rowOff>19050</xdr:rowOff>
    </xdr:from>
    <xdr:ext cx="65" cy="172227"/>
    <xdr:sp macro="" textlink="">
      <xdr:nvSpPr>
        <xdr:cNvPr id="150" name="PoljeZBesedilom 149">
          <a:extLst>
            <a:ext uri="{FF2B5EF4-FFF2-40B4-BE49-F238E27FC236}">
              <a16:creationId xmlns:a16="http://schemas.microsoft.com/office/drawing/2014/main" id="{EA6D5BB4-44E4-4C5A-AE63-E8DEC8C02603}"/>
            </a:ext>
          </a:extLst>
        </xdr:cNvPr>
        <xdr:cNvSpPr txBox="1"/>
      </xdr:nvSpPr>
      <xdr:spPr>
        <a:xfrm>
          <a:off x="1111567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13</xdr:col>
      <xdr:colOff>400050</xdr:colOff>
      <xdr:row>414</xdr:row>
      <xdr:rowOff>19050</xdr:rowOff>
    </xdr:from>
    <xdr:ext cx="65" cy="172227"/>
    <xdr:sp macro="" textlink="">
      <xdr:nvSpPr>
        <xdr:cNvPr id="151" name="PoljeZBesedilom 150">
          <a:extLst>
            <a:ext uri="{FF2B5EF4-FFF2-40B4-BE49-F238E27FC236}">
              <a16:creationId xmlns:a16="http://schemas.microsoft.com/office/drawing/2014/main" id="{231C8FE0-D432-4D06-A84F-1964609D732D}"/>
            </a:ext>
          </a:extLst>
        </xdr:cNvPr>
        <xdr:cNvSpPr txBox="1"/>
      </xdr:nvSpPr>
      <xdr:spPr>
        <a:xfrm>
          <a:off x="1165860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14</xdr:col>
      <xdr:colOff>400050</xdr:colOff>
      <xdr:row>414</xdr:row>
      <xdr:rowOff>19050</xdr:rowOff>
    </xdr:from>
    <xdr:ext cx="65" cy="172227"/>
    <xdr:sp macro="" textlink="">
      <xdr:nvSpPr>
        <xdr:cNvPr id="152" name="PoljeZBesedilom 151">
          <a:extLst>
            <a:ext uri="{FF2B5EF4-FFF2-40B4-BE49-F238E27FC236}">
              <a16:creationId xmlns:a16="http://schemas.microsoft.com/office/drawing/2014/main" id="{F9DE47ED-4466-4CEE-B517-FAB5D1B91072}"/>
            </a:ext>
          </a:extLst>
        </xdr:cNvPr>
        <xdr:cNvSpPr txBox="1"/>
      </xdr:nvSpPr>
      <xdr:spPr>
        <a:xfrm>
          <a:off x="1220152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15</xdr:col>
      <xdr:colOff>400050</xdr:colOff>
      <xdr:row>414</xdr:row>
      <xdr:rowOff>19050</xdr:rowOff>
    </xdr:from>
    <xdr:ext cx="65" cy="172227"/>
    <xdr:sp macro="" textlink="">
      <xdr:nvSpPr>
        <xdr:cNvPr id="153" name="PoljeZBesedilom 152">
          <a:extLst>
            <a:ext uri="{FF2B5EF4-FFF2-40B4-BE49-F238E27FC236}">
              <a16:creationId xmlns:a16="http://schemas.microsoft.com/office/drawing/2014/main" id="{222AA5F6-B4E1-4456-A9C1-5B5679C4E48E}"/>
            </a:ext>
          </a:extLst>
        </xdr:cNvPr>
        <xdr:cNvSpPr txBox="1"/>
      </xdr:nvSpPr>
      <xdr:spPr>
        <a:xfrm>
          <a:off x="1274445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16</xdr:col>
      <xdr:colOff>400050</xdr:colOff>
      <xdr:row>414</xdr:row>
      <xdr:rowOff>19050</xdr:rowOff>
    </xdr:from>
    <xdr:ext cx="65" cy="172227"/>
    <xdr:sp macro="" textlink="">
      <xdr:nvSpPr>
        <xdr:cNvPr id="154" name="PoljeZBesedilom 153">
          <a:extLst>
            <a:ext uri="{FF2B5EF4-FFF2-40B4-BE49-F238E27FC236}">
              <a16:creationId xmlns:a16="http://schemas.microsoft.com/office/drawing/2014/main" id="{903675B6-9C4C-4854-9121-C21DB9BBD92A}"/>
            </a:ext>
          </a:extLst>
        </xdr:cNvPr>
        <xdr:cNvSpPr txBox="1"/>
      </xdr:nvSpPr>
      <xdr:spPr>
        <a:xfrm>
          <a:off x="1328737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17</xdr:col>
      <xdr:colOff>400050</xdr:colOff>
      <xdr:row>414</xdr:row>
      <xdr:rowOff>19050</xdr:rowOff>
    </xdr:from>
    <xdr:ext cx="65" cy="172227"/>
    <xdr:sp macro="" textlink="">
      <xdr:nvSpPr>
        <xdr:cNvPr id="155" name="PoljeZBesedilom 154">
          <a:extLst>
            <a:ext uri="{FF2B5EF4-FFF2-40B4-BE49-F238E27FC236}">
              <a16:creationId xmlns:a16="http://schemas.microsoft.com/office/drawing/2014/main" id="{D9DC59C0-F6F0-4511-A88A-92993B43789B}"/>
            </a:ext>
          </a:extLst>
        </xdr:cNvPr>
        <xdr:cNvSpPr txBox="1"/>
      </xdr:nvSpPr>
      <xdr:spPr>
        <a:xfrm>
          <a:off x="1383030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18</xdr:col>
      <xdr:colOff>400050</xdr:colOff>
      <xdr:row>414</xdr:row>
      <xdr:rowOff>19050</xdr:rowOff>
    </xdr:from>
    <xdr:ext cx="65" cy="172227"/>
    <xdr:sp macro="" textlink="">
      <xdr:nvSpPr>
        <xdr:cNvPr id="156" name="PoljeZBesedilom 155">
          <a:extLst>
            <a:ext uri="{FF2B5EF4-FFF2-40B4-BE49-F238E27FC236}">
              <a16:creationId xmlns:a16="http://schemas.microsoft.com/office/drawing/2014/main" id="{EBEA4A14-5E4E-4AF6-99FD-ADA1ADAB5FB1}"/>
            </a:ext>
          </a:extLst>
        </xdr:cNvPr>
        <xdr:cNvSpPr txBox="1"/>
      </xdr:nvSpPr>
      <xdr:spPr>
        <a:xfrm>
          <a:off x="1440180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19</xdr:col>
      <xdr:colOff>400050</xdr:colOff>
      <xdr:row>414</xdr:row>
      <xdr:rowOff>19050</xdr:rowOff>
    </xdr:from>
    <xdr:ext cx="65" cy="172227"/>
    <xdr:sp macro="" textlink="">
      <xdr:nvSpPr>
        <xdr:cNvPr id="157" name="PoljeZBesedilom 156">
          <a:extLst>
            <a:ext uri="{FF2B5EF4-FFF2-40B4-BE49-F238E27FC236}">
              <a16:creationId xmlns:a16="http://schemas.microsoft.com/office/drawing/2014/main" id="{92C2E958-EF2C-4C41-98E5-A9975560C07D}"/>
            </a:ext>
          </a:extLst>
        </xdr:cNvPr>
        <xdr:cNvSpPr txBox="1"/>
      </xdr:nvSpPr>
      <xdr:spPr>
        <a:xfrm>
          <a:off x="1494472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20</xdr:col>
      <xdr:colOff>400050</xdr:colOff>
      <xdr:row>414</xdr:row>
      <xdr:rowOff>19050</xdr:rowOff>
    </xdr:from>
    <xdr:ext cx="65" cy="172227"/>
    <xdr:sp macro="" textlink="">
      <xdr:nvSpPr>
        <xdr:cNvPr id="158" name="PoljeZBesedilom 157">
          <a:extLst>
            <a:ext uri="{FF2B5EF4-FFF2-40B4-BE49-F238E27FC236}">
              <a16:creationId xmlns:a16="http://schemas.microsoft.com/office/drawing/2014/main" id="{D8F40484-0A66-4630-873F-F22F2C01DCEB}"/>
            </a:ext>
          </a:extLst>
        </xdr:cNvPr>
        <xdr:cNvSpPr txBox="1"/>
      </xdr:nvSpPr>
      <xdr:spPr>
        <a:xfrm>
          <a:off x="1548765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21</xdr:col>
      <xdr:colOff>400050</xdr:colOff>
      <xdr:row>414</xdr:row>
      <xdr:rowOff>19050</xdr:rowOff>
    </xdr:from>
    <xdr:ext cx="65" cy="172227"/>
    <xdr:sp macro="" textlink="">
      <xdr:nvSpPr>
        <xdr:cNvPr id="159" name="PoljeZBesedilom 158">
          <a:extLst>
            <a:ext uri="{FF2B5EF4-FFF2-40B4-BE49-F238E27FC236}">
              <a16:creationId xmlns:a16="http://schemas.microsoft.com/office/drawing/2014/main" id="{88840E69-1400-4E67-8ADB-3BB824521466}"/>
            </a:ext>
          </a:extLst>
        </xdr:cNvPr>
        <xdr:cNvSpPr txBox="1"/>
      </xdr:nvSpPr>
      <xdr:spPr>
        <a:xfrm>
          <a:off x="1603057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22</xdr:col>
      <xdr:colOff>400050</xdr:colOff>
      <xdr:row>414</xdr:row>
      <xdr:rowOff>19050</xdr:rowOff>
    </xdr:from>
    <xdr:ext cx="65" cy="172227"/>
    <xdr:sp macro="" textlink="">
      <xdr:nvSpPr>
        <xdr:cNvPr id="160" name="PoljeZBesedilom 159">
          <a:extLst>
            <a:ext uri="{FF2B5EF4-FFF2-40B4-BE49-F238E27FC236}">
              <a16:creationId xmlns:a16="http://schemas.microsoft.com/office/drawing/2014/main" id="{221B6B28-0F4B-467D-8159-D17DA20CA7E4}"/>
            </a:ext>
          </a:extLst>
        </xdr:cNvPr>
        <xdr:cNvSpPr txBox="1"/>
      </xdr:nvSpPr>
      <xdr:spPr>
        <a:xfrm>
          <a:off x="1657350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23</xdr:col>
      <xdr:colOff>400050</xdr:colOff>
      <xdr:row>414</xdr:row>
      <xdr:rowOff>19050</xdr:rowOff>
    </xdr:from>
    <xdr:ext cx="65" cy="172227"/>
    <xdr:sp macro="" textlink="">
      <xdr:nvSpPr>
        <xdr:cNvPr id="161" name="PoljeZBesedilom 160">
          <a:extLst>
            <a:ext uri="{FF2B5EF4-FFF2-40B4-BE49-F238E27FC236}">
              <a16:creationId xmlns:a16="http://schemas.microsoft.com/office/drawing/2014/main" id="{CF4116B6-93E6-4140-9CA2-76AB72BC3BCD}"/>
            </a:ext>
          </a:extLst>
        </xdr:cNvPr>
        <xdr:cNvSpPr txBox="1"/>
      </xdr:nvSpPr>
      <xdr:spPr>
        <a:xfrm>
          <a:off x="1711642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24</xdr:col>
      <xdr:colOff>400050</xdr:colOff>
      <xdr:row>414</xdr:row>
      <xdr:rowOff>19050</xdr:rowOff>
    </xdr:from>
    <xdr:ext cx="65" cy="172227"/>
    <xdr:sp macro="" textlink="">
      <xdr:nvSpPr>
        <xdr:cNvPr id="162" name="PoljeZBesedilom 161">
          <a:extLst>
            <a:ext uri="{FF2B5EF4-FFF2-40B4-BE49-F238E27FC236}">
              <a16:creationId xmlns:a16="http://schemas.microsoft.com/office/drawing/2014/main" id="{001BBB6D-81ED-4EC0-8A9C-0396EF4DEEDD}"/>
            </a:ext>
          </a:extLst>
        </xdr:cNvPr>
        <xdr:cNvSpPr txBox="1"/>
      </xdr:nvSpPr>
      <xdr:spPr>
        <a:xfrm>
          <a:off x="1765935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25</xdr:col>
      <xdr:colOff>400050</xdr:colOff>
      <xdr:row>414</xdr:row>
      <xdr:rowOff>19050</xdr:rowOff>
    </xdr:from>
    <xdr:ext cx="65" cy="172227"/>
    <xdr:sp macro="" textlink="">
      <xdr:nvSpPr>
        <xdr:cNvPr id="163" name="PoljeZBesedilom 162">
          <a:extLst>
            <a:ext uri="{FF2B5EF4-FFF2-40B4-BE49-F238E27FC236}">
              <a16:creationId xmlns:a16="http://schemas.microsoft.com/office/drawing/2014/main" id="{CAAA33F0-E1C8-48CA-9FEA-7CFFE5AFF227}"/>
            </a:ext>
          </a:extLst>
        </xdr:cNvPr>
        <xdr:cNvSpPr txBox="1"/>
      </xdr:nvSpPr>
      <xdr:spPr>
        <a:xfrm>
          <a:off x="1820227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26</xdr:col>
      <xdr:colOff>400050</xdr:colOff>
      <xdr:row>414</xdr:row>
      <xdr:rowOff>19050</xdr:rowOff>
    </xdr:from>
    <xdr:ext cx="65" cy="172227"/>
    <xdr:sp macro="" textlink="">
      <xdr:nvSpPr>
        <xdr:cNvPr id="164" name="PoljeZBesedilom 163">
          <a:extLst>
            <a:ext uri="{FF2B5EF4-FFF2-40B4-BE49-F238E27FC236}">
              <a16:creationId xmlns:a16="http://schemas.microsoft.com/office/drawing/2014/main" id="{C51CD43A-9074-4EDD-AB06-A5FC9D7E287D}"/>
            </a:ext>
          </a:extLst>
        </xdr:cNvPr>
        <xdr:cNvSpPr txBox="1"/>
      </xdr:nvSpPr>
      <xdr:spPr>
        <a:xfrm>
          <a:off x="1874520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27</xdr:col>
      <xdr:colOff>400050</xdr:colOff>
      <xdr:row>414</xdr:row>
      <xdr:rowOff>19050</xdr:rowOff>
    </xdr:from>
    <xdr:ext cx="65" cy="172227"/>
    <xdr:sp macro="" textlink="">
      <xdr:nvSpPr>
        <xdr:cNvPr id="165" name="PoljeZBesedilom 164">
          <a:extLst>
            <a:ext uri="{FF2B5EF4-FFF2-40B4-BE49-F238E27FC236}">
              <a16:creationId xmlns:a16="http://schemas.microsoft.com/office/drawing/2014/main" id="{0079274A-7DC4-42A6-812C-AB2AA4F88A9D}"/>
            </a:ext>
          </a:extLst>
        </xdr:cNvPr>
        <xdr:cNvSpPr txBox="1"/>
      </xdr:nvSpPr>
      <xdr:spPr>
        <a:xfrm>
          <a:off x="1928812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28</xdr:col>
      <xdr:colOff>400050</xdr:colOff>
      <xdr:row>414</xdr:row>
      <xdr:rowOff>19050</xdr:rowOff>
    </xdr:from>
    <xdr:ext cx="65" cy="172227"/>
    <xdr:sp macro="" textlink="">
      <xdr:nvSpPr>
        <xdr:cNvPr id="166" name="PoljeZBesedilom 165">
          <a:extLst>
            <a:ext uri="{FF2B5EF4-FFF2-40B4-BE49-F238E27FC236}">
              <a16:creationId xmlns:a16="http://schemas.microsoft.com/office/drawing/2014/main" id="{FA6AA0C3-7EA3-40FB-9666-4731716E6218}"/>
            </a:ext>
          </a:extLst>
        </xdr:cNvPr>
        <xdr:cNvSpPr txBox="1"/>
      </xdr:nvSpPr>
      <xdr:spPr>
        <a:xfrm>
          <a:off x="1985010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29</xdr:col>
      <xdr:colOff>400050</xdr:colOff>
      <xdr:row>414</xdr:row>
      <xdr:rowOff>19050</xdr:rowOff>
    </xdr:from>
    <xdr:ext cx="65" cy="172227"/>
    <xdr:sp macro="" textlink="">
      <xdr:nvSpPr>
        <xdr:cNvPr id="167" name="PoljeZBesedilom 166">
          <a:extLst>
            <a:ext uri="{FF2B5EF4-FFF2-40B4-BE49-F238E27FC236}">
              <a16:creationId xmlns:a16="http://schemas.microsoft.com/office/drawing/2014/main" id="{97FA5E19-011A-46AF-8738-E901E54E195F}"/>
            </a:ext>
          </a:extLst>
        </xdr:cNvPr>
        <xdr:cNvSpPr txBox="1"/>
      </xdr:nvSpPr>
      <xdr:spPr>
        <a:xfrm>
          <a:off x="2039302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30</xdr:col>
      <xdr:colOff>400050</xdr:colOff>
      <xdr:row>414</xdr:row>
      <xdr:rowOff>19050</xdr:rowOff>
    </xdr:from>
    <xdr:ext cx="65" cy="172227"/>
    <xdr:sp macro="" textlink="">
      <xdr:nvSpPr>
        <xdr:cNvPr id="168" name="PoljeZBesedilom 167">
          <a:extLst>
            <a:ext uri="{FF2B5EF4-FFF2-40B4-BE49-F238E27FC236}">
              <a16:creationId xmlns:a16="http://schemas.microsoft.com/office/drawing/2014/main" id="{E1EDBB47-392A-4018-A2F2-47374909597F}"/>
            </a:ext>
          </a:extLst>
        </xdr:cNvPr>
        <xdr:cNvSpPr txBox="1"/>
      </xdr:nvSpPr>
      <xdr:spPr>
        <a:xfrm>
          <a:off x="2093595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31</xdr:col>
      <xdr:colOff>400050</xdr:colOff>
      <xdr:row>414</xdr:row>
      <xdr:rowOff>19050</xdr:rowOff>
    </xdr:from>
    <xdr:ext cx="65" cy="172227"/>
    <xdr:sp macro="" textlink="">
      <xdr:nvSpPr>
        <xdr:cNvPr id="169" name="PoljeZBesedilom 168">
          <a:extLst>
            <a:ext uri="{FF2B5EF4-FFF2-40B4-BE49-F238E27FC236}">
              <a16:creationId xmlns:a16="http://schemas.microsoft.com/office/drawing/2014/main" id="{F9BA00B0-4188-4640-A246-18878C26DBEB}"/>
            </a:ext>
          </a:extLst>
        </xdr:cNvPr>
        <xdr:cNvSpPr txBox="1"/>
      </xdr:nvSpPr>
      <xdr:spPr>
        <a:xfrm>
          <a:off x="2147887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32</xdr:col>
      <xdr:colOff>400050</xdr:colOff>
      <xdr:row>414</xdr:row>
      <xdr:rowOff>19050</xdr:rowOff>
    </xdr:from>
    <xdr:ext cx="65" cy="172227"/>
    <xdr:sp macro="" textlink="">
      <xdr:nvSpPr>
        <xdr:cNvPr id="170" name="PoljeZBesedilom 169">
          <a:extLst>
            <a:ext uri="{FF2B5EF4-FFF2-40B4-BE49-F238E27FC236}">
              <a16:creationId xmlns:a16="http://schemas.microsoft.com/office/drawing/2014/main" id="{3C628E32-BBC4-4090-AD73-9F7DEC35F973}"/>
            </a:ext>
          </a:extLst>
        </xdr:cNvPr>
        <xdr:cNvSpPr txBox="1"/>
      </xdr:nvSpPr>
      <xdr:spPr>
        <a:xfrm>
          <a:off x="2202180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33</xdr:col>
      <xdr:colOff>400050</xdr:colOff>
      <xdr:row>414</xdr:row>
      <xdr:rowOff>19050</xdr:rowOff>
    </xdr:from>
    <xdr:ext cx="65" cy="172227"/>
    <xdr:sp macro="" textlink="">
      <xdr:nvSpPr>
        <xdr:cNvPr id="171" name="PoljeZBesedilom 170">
          <a:extLst>
            <a:ext uri="{FF2B5EF4-FFF2-40B4-BE49-F238E27FC236}">
              <a16:creationId xmlns:a16="http://schemas.microsoft.com/office/drawing/2014/main" id="{9BB524A4-4922-45CA-B1A6-5EE4DF4623FD}"/>
            </a:ext>
          </a:extLst>
        </xdr:cNvPr>
        <xdr:cNvSpPr txBox="1"/>
      </xdr:nvSpPr>
      <xdr:spPr>
        <a:xfrm>
          <a:off x="2256472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34</xdr:col>
      <xdr:colOff>400050</xdr:colOff>
      <xdr:row>414</xdr:row>
      <xdr:rowOff>19050</xdr:rowOff>
    </xdr:from>
    <xdr:ext cx="65" cy="172227"/>
    <xdr:sp macro="" textlink="">
      <xdr:nvSpPr>
        <xdr:cNvPr id="172" name="PoljeZBesedilom 171">
          <a:extLst>
            <a:ext uri="{FF2B5EF4-FFF2-40B4-BE49-F238E27FC236}">
              <a16:creationId xmlns:a16="http://schemas.microsoft.com/office/drawing/2014/main" id="{84B8F7DE-F96D-4ACF-B3D5-9A8D6F64E941}"/>
            </a:ext>
          </a:extLst>
        </xdr:cNvPr>
        <xdr:cNvSpPr txBox="1"/>
      </xdr:nvSpPr>
      <xdr:spPr>
        <a:xfrm>
          <a:off x="2310765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5</xdr:col>
      <xdr:colOff>400050</xdr:colOff>
      <xdr:row>318</xdr:row>
      <xdr:rowOff>19050</xdr:rowOff>
    </xdr:from>
    <xdr:ext cx="65" cy="172227"/>
    <xdr:sp macro="" textlink="">
      <xdr:nvSpPr>
        <xdr:cNvPr id="2" name="PoljeZBesedilom 1">
          <a:extLst>
            <a:ext uri="{FF2B5EF4-FFF2-40B4-BE49-F238E27FC236}">
              <a16:creationId xmlns:a16="http://schemas.microsoft.com/office/drawing/2014/main" id="{CFF7A2FA-3590-4061-A1F3-022352048943}"/>
            </a:ext>
          </a:extLst>
        </xdr:cNvPr>
        <xdr:cNvSpPr txBox="1"/>
      </xdr:nvSpPr>
      <xdr:spPr>
        <a:xfrm>
          <a:off x="6781800" y="2152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375</xdr:row>
      <xdr:rowOff>19050</xdr:rowOff>
    </xdr:from>
    <xdr:ext cx="65" cy="172227"/>
    <xdr:sp macro="" textlink="">
      <xdr:nvSpPr>
        <xdr:cNvPr id="3" name="PoljeZBesedilom 2">
          <a:extLst>
            <a:ext uri="{FF2B5EF4-FFF2-40B4-BE49-F238E27FC236}">
              <a16:creationId xmlns:a16="http://schemas.microsoft.com/office/drawing/2014/main" id="{B16B4F8A-7FC2-49E2-8EEC-0FE891695AFB}"/>
            </a:ext>
          </a:extLst>
        </xdr:cNvPr>
        <xdr:cNvSpPr txBox="1"/>
      </xdr:nvSpPr>
      <xdr:spPr>
        <a:xfrm>
          <a:off x="6781800" y="30899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406</xdr:row>
      <xdr:rowOff>19050</xdr:rowOff>
    </xdr:from>
    <xdr:ext cx="65" cy="172227"/>
    <xdr:sp macro="" textlink="">
      <xdr:nvSpPr>
        <xdr:cNvPr id="4" name="PoljeZBesedilom 3">
          <a:extLst>
            <a:ext uri="{FF2B5EF4-FFF2-40B4-BE49-F238E27FC236}">
              <a16:creationId xmlns:a16="http://schemas.microsoft.com/office/drawing/2014/main" id="{B29B2E13-8EE3-48AD-A033-8E816DE765EE}"/>
            </a:ext>
          </a:extLst>
        </xdr:cNvPr>
        <xdr:cNvSpPr txBox="1"/>
      </xdr:nvSpPr>
      <xdr:spPr>
        <a:xfrm>
          <a:off x="6781800" y="3568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446</xdr:row>
      <xdr:rowOff>19050</xdr:rowOff>
    </xdr:from>
    <xdr:ext cx="65" cy="172227"/>
    <xdr:sp macro="" textlink="">
      <xdr:nvSpPr>
        <xdr:cNvPr id="5" name="PoljeZBesedilom 4">
          <a:extLst>
            <a:ext uri="{FF2B5EF4-FFF2-40B4-BE49-F238E27FC236}">
              <a16:creationId xmlns:a16="http://schemas.microsoft.com/office/drawing/2014/main" id="{65FBBE7E-D036-4E7D-84E8-E8D2E5E9D998}"/>
            </a:ext>
          </a:extLst>
        </xdr:cNvPr>
        <xdr:cNvSpPr txBox="1"/>
      </xdr:nvSpPr>
      <xdr:spPr>
        <a:xfrm>
          <a:off x="6781800" y="41852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318</xdr:row>
      <xdr:rowOff>19050</xdr:rowOff>
    </xdr:from>
    <xdr:ext cx="65" cy="172227"/>
    <xdr:sp macro="" textlink="">
      <xdr:nvSpPr>
        <xdr:cNvPr id="6" name="PoljeZBesedilom 5">
          <a:extLst>
            <a:ext uri="{FF2B5EF4-FFF2-40B4-BE49-F238E27FC236}">
              <a16:creationId xmlns:a16="http://schemas.microsoft.com/office/drawing/2014/main" id="{6D70206E-C507-447B-9DE2-B36562CD30F7}"/>
            </a:ext>
          </a:extLst>
        </xdr:cNvPr>
        <xdr:cNvSpPr txBox="1"/>
      </xdr:nvSpPr>
      <xdr:spPr>
        <a:xfrm>
          <a:off x="6781800" y="2152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375</xdr:row>
      <xdr:rowOff>19050</xdr:rowOff>
    </xdr:from>
    <xdr:ext cx="65" cy="172227"/>
    <xdr:sp macro="" textlink="">
      <xdr:nvSpPr>
        <xdr:cNvPr id="7" name="PoljeZBesedilom 6">
          <a:extLst>
            <a:ext uri="{FF2B5EF4-FFF2-40B4-BE49-F238E27FC236}">
              <a16:creationId xmlns:a16="http://schemas.microsoft.com/office/drawing/2014/main" id="{53C19836-0511-4987-9941-8F978C77F345}"/>
            </a:ext>
          </a:extLst>
        </xdr:cNvPr>
        <xdr:cNvSpPr txBox="1"/>
      </xdr:nvSpPr>
      <xdr:spPr>
        <a:xfrm>
          <a:off x="6781800" y="30899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406</xdr:row>
      <xdr:rowOff>19050</xdr:rowOff>
    </xdr:from>
    <xdr:ext cx="65" cy="172227"/>
    <xdr:sp macro="" textlink="">
      <xdr:nvSpPr>
        <xdr:cNvPr id="8" name="PoljeZBesedilom 7">
          <a:extLst>
            <a:ext uri="{FF2B5EF4-FFF2-40B4-BE49-F238E27FC236}">
              <a16:creationId xmlns:a16="http://schemas.microsoft.com/office/drawing/2014/main" id="{25F69739-26F4-42D2-8324-2FB2ACB3ED5E}"/>
            </a:ext>
          </a:extLst>
        </xdr:cNvPr>
        <xdr:cNvSpPr txBox="1"/>
      </xdr:nvSpPr>
      <xdr:spPr>
        <a:xfrm>
          <a:off x="6781800" y="3568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446</xdr:row>
      <xdr:rowOff>19050</xdr:rowOff>
    </xdr:from>
    <xdr:ext cx="65" cy="172227"/>
    <xdr:sp macro="" textlink="">
      <xdr:nvSpPr>
        <xdr:cNvPr id="9" name="PoljeZBesedilom 8">
          <a:extLst>
            <a:ext uri="{FF2B5EF4-FFF2-40B4-BE49-F238E27FC236}">
              <a16:creationId xmlns:a16="http://schemas.microsoft.com/office/drawing/2014/main" id="{100CDBCB-8EF5-4EE7-8A23-AC5194D85CF5}"/>
            </a:ext>
          </a:extLst>
        </xdr:cNvPr>
        <xdr:cNvSpPr txBox="1"/>
      </xdr:nvSpPr>
      <xdr:spPr>
        <a:xfrm>
          <a:off x="6781800" y="41852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318</xdr:row>
      <xdr:rowOff>19050</xdr:rowOff>
    </xdr:from>
    <xdr:ext cx="65" cy="172227"/>
    <xdr:sp macro="" textlink="">
      <xdr:nvSpPr>
        <xdr:cNvPr id="10" name="PoljeZBesedilom 9">
          <a:extLst>
            <a:ext uri="{FF2B5EF4-FFF2-40B4-BE49-F238E27FC236}">
              <a16:creationId xmlns:a16="http://schemas.microsoft.com/office/drawing/2014/main" id="{15E8AB15-16E6-4FC8-B974-669DC99868D0}"/>
            </a:ext>
          </a:extLst>
        </xdr:cNvPr>
        <xdr:cNvSpPr txBox="1"/>
      </xdr:nvSpPr>
      <xdr:spPr>
        <a:xfrm>
          <a:off x="6781800" y="48768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375</xdr:row>
      <xdr:rowOff>19050</xdr:rowOff>
    </xdr:from>
    <xdr:ext cx="65" cy="172227"/>
    <xdr:sp macro="" textlink="">
      <xdr:nvSpPr>
        <xdr:cNvPr id="11" name="PoljeZBesedilom 10">
          <a:extLst>
            <a:ext uri="{FF2B5EF4-FFF2-40B4-BE49-F238E27FC236}">
              <a16:creationId xmlns:a16="http://schemas.microsoft.com/office/drawing/2014/main" id="{F39FC20E-8F5F-456E-93A5-6170D3C6A076}"/>
            </a:ext>
          </a:extLst>
        </xdr:cNvPr>
        <xdr:cNvSpPr txBox="1"/>
      </xdr:nvSpPr>
      <xdr:spPr>
        <a:xfrm>
          <a:off x="6781800" y="5814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406</xdr:row>
      <xdr:rowOff>19050</xdr:rowOff>
    </xdr:from>
    <xdr:ext cx="65" cy="172227"/>
    <xdr:sp macro="" textlink="">
      <xdr:nvSpPr>
        <xdr:cNvPr id="12" name="PoljeZBesedilom 11">
          <a:extLst>
            <a:ext uri="{FF2B5EF4-FFF2-40B4-BE49-F238E27FC236}">
              <a16:creationId xmlns:a16="http://schemas.microsoft.com/office/drawing/2014/main" id="{56426186-2083-4BAD-854F-D5CA30C79196}"/>
            </a:ext>
          </a:extLst>
        </xdr:cNvPr>
        <xdr:cNvSpPr txBox="1"/>
      </xdr:nvSpPr>
      <xdr:spPr>
        <a:xfrm>
          <a:off x="6781800" y="62922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446</xdr:row>
      <xdr:rowOff>19050</xdr:rowOff>
    </xdr:from>
    <xdr:ext cx="65" cy="172227"/>
    <xdr:sp macro="" textlink="">
      <xdr:nvSpPr>
        <xdr:cNvPr id="13" name="PoljeZBesedilom 12">
          <a:extLst>
            <a:ext uri="{FF2B5EF4-FFF2-40B4-BE49-F238E27FC236}">
              <a16:creationId xmlns:a16="http://schemas.microsoft.com/office/drawing/2014/main" id="{8D5A4880-00D8-4477-ACD2-B90EDEBBCBB9}"/>
            </a:ext>
          </a:extLst>
        </xdr:cNvPr>
        <xdr:cNvSpPr txBox="1"/>
      </xdr:nvSpPr>
      <xdr:spPr>
        <a:xfrm>
          <a:off x="6781800" y="69094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318</xdr:row>
      <xdr:rowOff>19050</xdr:rowOff>
    </xdr:from>
    <xdr:ext cx="65" cy="172227"/>
    <xdr:sp macro="" textlink="">
      <xdr:nvSpPr>
        <xdr:cNvPr id="14" name="PoljeZBesedilom 13">
          <a:extLst>
            <a:ext uri="{FF2B5EF4-FFF2-40B4-BE49-F238E27FC236}">
              <a16:creationId xmlns:a16="http://schemas.microsoft.com/office/drawing/2014/main" id="{6580154A-193A-4492-8ACD-E69D2C8E8D19}"/>
            </a:ext>
          </a:extLst>
        </xdr:cNvPr>
        <xdr:cNvSpPr txBox="1"/>
      </xdr:nvSpPr>
      <xdr:spPr>
        <a:xfrm>
          <a:off x="6781800" y="48768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375</xdr:row>
      <xdr:rowOff>19050</xdr:rowOff>
    </xdr:from>
    <xdr:ext cx="65" cy="172227"/>
    <xdr:sp macro="" textlink="">
      <xdr:nvSpPr>
        <xdr:cNvPr id="15" name="PoljeZBesedilom 14">
          <a:extLst>
            <a:ext uri="{FF2B5EF4-FFF2-40B4-BE49-F238E27FC236}">
              <a16:creationId xmlns:a16="http://schemas.microsoft.com/office/drawing/2014/main" id="{1EF5890D-071A-4390-83D1-B0689628D57F}"/>
            </a:ext>
          </a:extLst>
        </xdr:cNvPr>
        <xdr:cNvSpPr txBox="1"/>
      </xdr:nvSpPr>
      <xdr:spPr>
        <a:xfrm>
          <a:off x="6781800" y="5814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406</xdr:row>
      <xdr:rowOff>19050</xdr:rowOff>
    </xdr:from>
    <xdr:ext cx="65" cy="172227"/>
    <xdr:sp macro="" textlink="">
      <xdr:nvSpPr>
        <xdr:cNvPr id="16" name="PoljeZBesedilom 15">
          <a:extLst>
            <a:ext uri="{FF2B5EF4-FFF2-40B4-BE49-F238E27FC236}">
              <a16:creationId xmlns:a16="http://schemas.microsoft.com/office/drawing/2014/main" id="{F6337BCD-D9ED-4604-B81B-A33AC166130A}"/>
            </a:ext>
          </a:extLst>
        </xdr:cNvPr>
        <xdr:cNvSpPr txBox="1"/>
      </xdr:nvSpPr>
      <xdr:spPr>
        <a:xfrm>
          <a:off x="6781800" y="62922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446</xdr:row>
      <xdr:rowOff>19050</xdr:rowOff>
    </xdr:from>
    <xdr:ext cx="65" cy="172227"/>
    <xdr:sp macro="" textlink="">
      <xdr:nvSpPr>
        <xdr:cNvPr id="17" name="PoljeZBesedilom 16">
          <a:extLst>
            <a:ext uri="{FF2B5EF4-FFF2-40B4-BE49-F238E27FC236}">
              <a16:creationId xmlns:a16="http://schemas.microsoft.com/office/drawing/2014/main" id="{CA1D00C0-7058-4170-BAAA-B865D7F88C24}"/>
            </a:ext>
          </a:extLst>
        </xdr:cNvPr>
        <xdr:cNvSpPr txBox="1"/>
      </xdr:nvSpPr>
      <xdr:spPr>
        <a:xfrm>
          <a:off x="6781800" y="69094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318</xdr:row>
      <xdr:rowOff>19050</xdr:rowOff>
    </xdr:from>
    <xdr:ext cx="65" cy="172227"/>
    <xdr:sp macro="" textlink="">
      <xdr:nvSpPr>
        <xdr:cNvPr id="18" name="PoljeZBesedilom 17">
          <a:extLst>
            <a:ext uri="{FF2B5EF4-FFF2-40B4-BE49-F238E27FC236}">
              <a16:creationId xmlns:a16="http://schemas.microsoft.com/office/drawing/2014/main" id="{DD15BAA3-9095-43BF-8935-5D4BF014DA8C}"/>
            </a:ext>
          </a:extLst>
        </xdr:cNvPr>
        <xdr:cNvSpPr txBox="1"/>
      </xdr:nvSpPr>
      <xdr:spPr>
        <a:xfrm>
          <a:off x="6781800" y="48768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375</xdr:row>
      <xdr:rowOff>19050</xdr:rowOff>
    </xdr:from>
    <xdr:ext cx="65" cy="172227"/>
    <xdr:sp macro="" textlink="">
      <xdr:nvSpPr>
        <xdr:cNvPr id="19" name="PoljeZBesedilom 18">
          <a:extLst>
            <a:ext uri="{FF2B5EF4-FFF2-40B4-BE49-F238E27FC236}">
              <a16:creationId xmlns:a16="http://schemas.microsoft.com/office/drawing/2014/main" id="{CB052609-1C21-4566-802C-7175F64C708C}"/>
            </a:ext>
          </a:extLst>
        </xdr:cNvPr>
        <xdr:cNvSpPr txBox="1"/>
      </xdr:nvSpPr>
      <xdr:spPr>
        <a:xfrm>
          <a:off x="6781800" y="5814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406</xdr:row>
      <xdr:rowOff>19050</xdr:rowOff>
    </xdr:from>
    <xdr:ext cx="65" cy="172227"/>
    <xdr:sp macro="" textlink="">
      <xdr:nvSpPr>
        <xdr:cNvPr id="20" name="PoljeZBesedilom 19">
          <a:extLst>
            <a:ext uri="{FF2B5EF4-FFF2-40B4-BE49-F238E27FC236}">
              <a16:creationId xmlns:a16="http://schemas.microsoft.com/office/drawing/2014/main" id="{796A9221-5B2E-4631-B7DE-DEED25288DF6}"/>
            </a:ext>
          </a:extLst>
        </xdr:cNvPr>
        <xdr:cNvSpPr txBox="1"/>
      </xdr:nvSpPr>
      <xdr:spPr>
        <a:xfrm>
          <a:off x="6781800" y="62922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446</xdr:row>
      <xdr:rowOff>19050</xdr:rowOff>
    </xdr:from>
    <xdr:ext cx="65" cy="172227"/>
    <xdr:sp macro="" textlink="">
      <xdr:nvSpPr>
        <xdr:cNvPr id="21" name="PoljeZBesedilom 20">
          <a:extLst>
            <a:ext uri="{FF2B5EF4-FFF2-40B4-BE49-F238E27FC236}">
              <a16:creationId xmlns:a16="http://schemas.microsoft.com/office/drawing/2014/main" id="{9D5907DF-C261-4C85-9967-3A2F7C6636FF}"/>
            </a:ext>
          </a:extLst>
        </xdr:cNvPr>
        <xdr:cNvSpPr txBox="1"/>
      </xdr:nvSpPr>
      <xdr:spPr>
        <a:xfrm>
          <a:off x="6781800" y="69094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318</xdr:row>
      <xdr:rowOff>19050</xdr:rowOff>
    </xdr:from>
    <xdr:ext cx="65" cy="172227"/>
    <xdr:sp macro="" textlink="">
      <xdr:nvSpPr>
        <xdr:cNvPr id="22" name="PoljeZBesedilom 21">
          <a:extLst>
            <a:ext uri="{FF2B5EF4-FFF2-40B4-BE49-F238E27FC236}">
              <a16:creationId xmlns:a16="http://schemas.microsoft.com/office/drawing/2014/main" id="{251DE3C5-8A29-4BFF-95AC-9E5C66C179BC}"/>
            </a:ext>
          </a:extLst>
        </xdr:cNvPr>
        <xdr:cNvSpPr txBox="1"/>
      </xdr:nvSpPr>
      <xdr:spPr>
        <a:xfrm>
          <a:off x="6781800" y="48768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382</xdr:row>
      <xdr:rowOff>19050</xdr:rowOff>
    </xdr:from>
    <xdr:ext cx="65" cy="172227"/>
    <xdr:sp macro="" textlink="">
      <xdr:nvSpPr>
        <xdr:cNvPr id="23" name="PoljeZBesedilom 22">
          <a:extLst>
            <a:ext uri="{FF2B5EF4-FFF2-40B4-BE49-F238E27FC236}">
              <a16:creationId xmlns:a16="http://schemas.microsoft.com/office/drawing/2014/main" id="{46F2ECE1-DFEA-48FC-9E40-A48946AE5A57}"/>
            </a:ext>
          </a:extLst>
        </xdr:cNvPr>
        <xdr:cNvSpPr txBox="1"/>
      </xdr:nvSpPr>
      <xdr:spPr>
        <a:xfrm>
          <a:off x="6781800" y="57769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413</xdr:row>
      <xdr:rowOff>19050</xdr:rowOff>
    </xdr:from>
    <xdr:ext cx="65" cy="172227"/>
    <xdr:sp macro="" textlink="">
      <xdr:nvSpPr>
        <xdr:cNvPr id="24" name="PoljeZBesedilom 23">
          <a:extLst>
            <a:ext uri="{FF2B5EF4-FFF2-40B4-BE49-F238E27FC236}">
              <a16:creationId xmlns:a16="http://schemas.microsoft.com/office/drawing/2014/main" id="{84D7ED0A-8BAF-4E2D-9C5A-C78B00BEF534}"/>
            </a:ext>
          </a:extLst>
        </xdr:cNvPr>
        <xdr:cNvSpPr txBox="1"/>
      </xdr:nvSpPr>
      <xdr:spPr>
        <a:xfrm>
          <a:off x="6781800" y="57769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453</xdr:row>
      <xdr:rowOff>19050</xdr:rowOff>
    </xdr:from>
    <xdr:ext cx="65" cy="172227"/>
    <xdr:sp macro="" textlink="">
      <xdr:nvSpPr>
        <xdr:cNvPr id="25" name="PoljeZBesedilom 24">
          <a:extLst>
            <a:ext uri="{FF2B5EF4-FFF2-40B4-BE49-F238E27FC236}">
              <a16:creationId xmlns:a16="http://schemas.microsoft.com/office/drawing/2014/main" id="{001CC072-70F2-4465-B43B-D0C5D2A4E961}"/>
            </a:ext>
          </a:extLst>
        </xdr:cNvPr>
        <xdr:cNvSpPr txBox="1"/>
      </xdr:nvSpPr>
      <xdr:spPr>
        <a:xfrm>
          <a:off x="6781800" y="57769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299</xdr:row>
      <xdr:rowOff>19050</xdr:rowOff>
    </xdr:from>
    <xdr:ext cx="65" cy="172227"/>
    <xdr:sp macro="" textlink="">
      <xdr:nvSpPr>
        <xdr:cNvPr id="26" name="PoljeZBesedilom 25">
          <a:extLst>
            <a:ext uri="{FF2B5EF4-FFF2-40B4-BE49-F238E27FC236}">
              <a16:creationId xmlns:a16="http://schemas.microsoft.com/office/drawing/2014/main" id="{4F4F25A3-519E-447C-B2E0-A0D893C2DB94}"/>
            </a:ext>
          </a:extLst>
        </xdr:cNvPr>
        <xdr:cNvSpPr txBox="1"/>
      </xdr:nvSpPr>
      <xdr:spPr>
        <a:xfrm>
          <a:off x="65722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386</xdr:row>
      <xdr:rowOff>19050</xdr:rowOff>
    </xdr:from>
    <xdr:ext cx="65" cy="172227"/>
    <xdr:sp macro="" textlink="">
      <xdr:nvSpPr>
        <xdr:cNvPr id="27" name="PoljeZBesedilom 26">
          <a:extLst>
            <a:ext uri="{FF2B5EF4-FFF2-40B4-BE49-F238E27FC236}">
              <a16:creationId xmlns:a16="http://schemas.microsoft.com/office/drawing/2014/main" id="{7274D6A6-471C-47CD-808C-38E6C4553AE1}"/>
            </a:ext>
          </a:extLst>
        </xdr:cNvPr>
        <xdr:cNvSpPr txBox="1"/>
      </xdr:nvSpPr>
      <xdr:spPr>
        <a:xfrm>
          <a:off x="657225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414</xdr:row>
      <xdr:rowOff>19050</xdr:rowOff>
    </xdr:from>
    <xdr:ext cx="65" cy="172227"/>
    <xdr:sp macro="" textlink="">
      <xdr:nvSpPr>
        <xdr:cNvPr id="28" name="PoljeZBesedilom 27">
          <a:extLst>
            <a:ext uri="{FF2B5EF4-FFF2-40B4-BE49-F238E27FC236}">
              <a16:creationId xmlns:a16="http://schemas.microsoft.com/office/drawing/2014/main" id="{FD4AE448-B34E-4F8D-A8CA-92EBEDF3C146}"/>
            </a:ext>
          </a:extLst>
        </xdr:cNvPr>
        <xdr:cNvSpPr txBox="1"/>
      </xdr:nvSpPr>
      <xdr:spPr>
        <a:xfrm>
          <a:off x="657225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443</xdr:row>
      <xdr:rowOff>0</xdr:rowOff>
    </xdr:from>
    <xdr:ext cx="65" cy="172227"/>
    <xdr:sp macro="" textlink="">
      <xdr:nvSpPr>
        <xdr:cNvPr id="29" name="PoljeZBesedilom 28">
          <a:extLst>
            <a:ext uri="{FF2B5EF4-FFF2-40B4-BE49-F238E27FC236}">
              <a16:creationId xmlns:a16="http://schemas.microsoft.com/office/drawing/2014/main" id="{2567FE86-8D86-48DD-95DA-107ECAD73963}"/>
            </a:ext>
          </a:extLst>
        </xdr:cNvPr>
        <xdr:cNvSpPr txBox="1"/>
      </xdr:nvSpPr>
      <xdr:spPr>
        <a:xfrm>
          <a:off x="6572250" y="6637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6</xdr:col>
      <xdr:colOff>400050</xdr:colOff>
      <xdr:row>299</xdr:row>
      <xdr:rowOff>19050</xdr:rowOff>
    </xdr:from>
    <xdr:ext cx="65" cy="172227"/>
    <xdr:sp macro="" textlink="">
      <xdr:nvSpPr>
        <xdr:cNvPr id="30" name="PoljeZBesedilom 29">
          <a:extLst>
            <a:ext uri="{FF2B5EF4-FFF2-40B4-BE49-F238E27FC236}">
              <a16:creationId xmlns:a16="http://schemas.microsoft.com/office/drawing/2014/main" id="{6C2AF23C-1CF8-4880-806B-C9AC2F4FE1F8}"/>
            </a:ext>
          </a:extLst>
        </xdr:cNvPr>
        <xdr:cNvSpPr txBox="1"/>
      </xdr:nvSpPr>
      <xdr:spPr>
        <a:xfrm>
          <a:off x="72866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7</xdr:col>
      <xdr:colOff>400050</xdr:colOff>
      <xdr:row>299</xdr:row>
      <xdr:rowOff>19050</xdr:rowOff>
    </xdr:from>
    <xdr:ext cx="65" cy="172227"/>
    <xdr:sp macro="" textlink="">
      <xdr:nvSpPr>
        <xdr:cNvPr id="31" name="PoljeZBesedilom 30">
          <a:extLst>
            <a:ext uri="{FF2B5EF4-FFF2-40B4-BE49-F238E27FC236}">
              <a16:creationId xmlns:a16="http://schemas.microsoft.com/office/drawing/2014/main" id="{B3A847F6-4CBB-4D39-BC8F-C251BFCAF3C8}"/>
            </a:ext>
          </a:extLst>
        </xdr:cNvPr>
        <xdr:cNvSpPr txBox="1"/>
      </xdr:nvSpPr>
      <xdr:spPr>
        <a:xfrm>
          <a:off x="80010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8</xdr:col>
      <xdr:colOff>400050</xdr:colOff>
      <xdr:row>299</xdr:row>
      <xdr:rowOff>19050</xdr:rowOff>
    </xdr:from>
    <xdr:ext cx="65" cy="172227"/>
    <xdr:sp macro="" textlink="">
      <xdr:nvSpPr>
        <xdr:cNvPr id="32" name="PoljeZBesedilom 31">
          <a:extLst>
            <a:ext uri="{FF2B5EF4-FFF2-40B4-BE49-F238E27FC236}">
              <a16:creationId xmlns:a16="http://schemas.microsoft.com/office/drawing/2014/main" id="{A62AC785-7873-4EA7-B365-DFC5186B418C}"/>
            </a:ext>
          </a:extLst>
        </xdr:cNvPr>
        <xdr:cNvSpPr txBox="1"/>
      </xdr:nvSpPr>
      <xdr:spPr>
        <a:xfrm>
          <a:off x="87058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9</xdr:col>
      <xdr:colOff>400050</xdr:colOff>
      <xdr:row>299</xdr:row>
      <xdr:rowOff>19050</xdr:rowOff>
    </xdr:from>
    <xdr:ext cx="65" cy="172227"/>
    <xdr:sp macro="" textlink="">
      <xdr:nvSpPr>
        <xdr:cNvPr id="33" name="PoljeZBesedilom 32">
          <a:extLst>
            <a:ext uri="{FF2B5EF4-FFF2-40B4-BE49-F238E27FC236}">
              <a16:creationId xmlns:a16="http://schemas.microsoft.com/office/drawing/2014/main" id="{8FA7072D-5DD7-40BB-91E4-D215D17DADCF}"/>
            </a:ext>
          </a:extLst>
        </xdr:cNvPr>
        <xdr:cNvSpPr txBox="1"/>
      </xdr:nvSpPr>
      <xdr:spPr>
        <a:xfrm>
          <a:off x="94107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10</xdr:col>
      <xdr:colOff>400050</xdr:colOff>
      <xdr:row>299</xdr:row>
      <xdr:rowOff>19050</xdr:rowOff>
    </xdr:from>
    <xdr:ext cx="65" cy="172227"/>
    <xdr:sp macro="" textlink="">
      <xdr:nvSpPr>
        <xdr:cNvPr id="34" name="PoljeZBesedilom 33">
          <a:extLst>
            <a:ext uri="{FF2B5EF4-FFF2-40B4-BE49-F238E27FC236}">
              <a16:creationId xmlns:a16="http://schemas.microsoft.com/office/drawing/2014/main" id="{25C96579-EBED-433D-8238-0AAB3A193DB7}"/>
            </a:ext>
          </a:extLst>
        </xdr:cNvPr>
        <xdr:cNvSpPr txBox="1"/>
      </xdr:nvSpPr>
      <xdr:spPr>
        <a:xfrm>
          <a:off x="100298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11</xdr:col>
      <xdr:colOff>400050</xdr:colOff>
      <xdr:row>299</xdr:row>
      <xdr:rowOff>19050</xdr:rowOff>
    </xdr:from>
    <xdr:ext cx="65" cy="172227"/>
    <xdr:sp macro="" textlink="">
      <xdr:nvSpPr>
        <xdr:cNvPr id="35" name="PoljeZBesedilom 34">
          <a:extLst>
            <a:ext uri="{FF2B5EF4-FFF2-40B4-BE49-F238E27FC236}">
              <a16:creationId xmlns:a16="http://schemas.microsoft.com/office/drawing/2014/main" id="{FE9E0999-1C1A-413B-AFD5-3245905E40D2}"/>
            </a:ext>
          </a:extLst>
        </xdr:cNvPr>
        <xdr:cNvSpPr txBox="1"/>
      </xdr:nvSpPr>
      <xdr:spPr>
        <a:xfrm>
          <a:off x="105727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12</xdr:col>
      <xdr:colOff>400050</xdr:colOff>
      <xdr:row>299</xdr:row>
      <xdr:rowOff>19050</xdr:rowOff>
    </xdr:from>
    <xdr:ext cx="65" cy="172227"/>
    <xdr:sp macro="" textlink="">
      <xdr:nvSpPr>
        <xdr:cNvPr id="36" name="PoljeZBesedilom 35">
          <a:extLst>
            <a:ext uri="{FF2B5EF4-FFF2-40B4-BE49-F238E27FC236}">
              <a16:creationId xmlns:a16="http://schemas.microsoft.com/office/drawing/2014/main" id="{547A6013-8456-4C4E-9948-FE7A5E422D82}"/>
            </a:ext>
          </a:extLst>
        </xdr:cNvPr>
        <xdr:cNvSpPr txBox="1"/>
      </xdr:nvSpPr>
      <xdr:spPr>
        <a:xfrm>
          <a:off x="111156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13</xdr:col>
      <xdr:colOff>400050</xdr:colOff>
      <xdr:row>299</xdr:row>
      <xdr:rowOff>19050</xdr:rowOff>
    </xdr:from>
    <xdr:ext cx="65" cy="172227"/>
    <xdr:sp macro="" textlink="">
      <xdr:nvSpPr>
        <xdr:cNvPr id="37" name="PoljeZBesedilom 36">
          <a:extLst>
            <a:ext uri="{FF2B5EF4-FFF2-40B4-BE49-F238E27FC236}">
              <a16:creationId xmlns:a16="http://schemas.microsoft.com/office/drawing/2014/main" id="{8A39AE4D-1BF1-4800-A5C4-95EAB89859B2}"/>
            </a:ext>
          </a:extLst>
        </xdr:cNvPr>
        <xdr:cNvSpPr txBox="1"/>
      </xdr:nvSpPr>
      <xdr:spPr>
        <a:xfrm>
          <a:off x="116586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14</xdr:col>
      <xdr:colOff>400050</xdr:colOff>
      <xdr:row>299</xdr:row>
      <xdr:rowOff>19050</xdr:rowOff>
    </xdr:from>
    <xdr:ext cx="65" cy="172227"/>
    <xdr:sp macro="" textlink="">
      <xdr:nvSpPr>
        <xdr:cNvPr id="38" name="PoljeZBesedilom 37">
          <a:extLst>
            <a:ext uri="{FF2B5EF4-FFF2-40B4-BE49-F238E27FC236}">
              <a16:creationId xmlns:a16="http://schemas.microsoft.com/office/drawing/2014/main" id="{1DDBD4C2-1DE8-4F08-AC01-DE783436CB0D}"/>
            </a:ext>
          </a:extLst>
        </xdr:cNvPr>
        <xdr:cNvSpPr txBox="1"/>
      </xdr:nvSpPr>
      <xdr:spPr>
        <a:xfrm>
          <a:off x="122015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15</xdr:col>
      <xdr:colOff>400050</xdr:colOff>
      <xdr:row>299</xdr:row>
      <xdr:rowOff>19050</xdr:rowOff>
    </xdr:from>
    <xdr:ext cx="65" cy="172227"/>
    <xdr:sp macro="" textlink="">
      <xdr:nvSpPr>
        <xdr:cNvPr id="39" name="PoljeZBesedilom 38">
          <a:extLst>
            <a:ext uri="{FF2B5EF4-FFF2-40B4-BE49-F238E27FC236}">
              <a16:creationId xmlns:a16="http://schemas.microsoft.com/office/drawing/2014/main" id="{B02D1BAB-3690-4AEC-96F3-9292BCC4C9F2}"/>
            </a:ext>
          </a:extLst>
        </xdr:cNvPr>
        <xdr:cNvSpPr txBox="1"/>
      </xdr:nvSpPr>
      <xdr:spPr>
        <a:xfrm>
          <a:off x="127444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16</xdr:col>
      <xdr:colOff>400050</xdr:colOff>
      <xdr:row>299</xdr:row>
      <xdr:rowOff>19050</xdr:rowOff>
    </xdr:from>
    <xdr:ext cx="65" cy="172227"/>
    <xdr:sp macro="" textlink="">
      <xdr:nvSpPr>
        <xdr:cNvPr id="40" name="PoljeZBesedilom 39">
          <a:extLst>
            <a:ext uri="{FF2B5EF4-FFF2-40B4-BE49-F238E27FC236}">
              <a16:creationId xmlns:a16="http://schemas.microsoft.com/office/drawing/2014/main" id="{64162F1A-A959-4524-A76D-A65997645821}"/>
            </a:ext>
          </a:extLst>
        </xdr:cNvPr>
        <xdr:cNvSpPr txBox="1"/>
      </xdr:nvSpPr>
      <xdr:spPr>
        <a:xfrm>
          <a:off x="132873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17</xdr:col>
      <xdr:colOff>400050</xdr:colOff>
      <xdr:row>299</xdr:row>
      <xdr:rowOff>19050</xdr:rowOff>
    </xdr:from>
    <xdr:ext cx="65" cy="172227"/>
    <xdr:sp macro="" textlink="">
      <xdr:nvSpPr>
        <xdr:cNvPr id="41" name="PoljeZBesedilom 40">
          <a:extLst>
            <a:ext uri="{FF2B5EF4-FFF2-40B4-BE49-F238E27FC236}">
              <a16:creationId xmlns:a16="http://schemas.microsoft.com/office/drawing/2014/main" id="{51E2CBD3-7D0A-4F54-A73F-53592C8F860C}"/>
            </a:ext>
          </a:extLst>
        </xdr:cNvPr>
        <xdr:cNvSpPr txBox="1"/>
      </xdr:nvSpPr>
      <xdr:spPr>
        <a:xfrm>
          <a:off x="138303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18</xdr:col>
      <xdr:colOff>400050</xdr:colOff>
      <xdr:row>299</xdr:row>
      <xdr:rowOff>19050</xdr:rowOff>
    </xdr:from>
    <xdr:ext cx="65" cy="172227"/>
    <xdr:sp macro="" textlink="">
      <xdr:nvSpPr>
        <xdr:cNvPr id="42" name="PoljeZBesedilom 41">
          <a:extLst>
            <a:ext uri="{FF2B5EF4-FFF2-40B4-BE49-F238E27FC236}">
              <a16:creationId xmlns:a16="http://schemas.microsoft.com/office/drawing/2014/main" id="{E19AB866-83A2-4B06-8538-0B7FFEAAF66C}"/>
            </a:ext>
          </a:extLst>
        </xdr:cNvPr>
        <xdr:cNvSpPr txBox="1"/>
      </xdr:nvSpPr>
      <xdr:spPr>
        <a:xfrm>
          <a:off x="144018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19</xdr:col>
      <xdr:colOff>400050</xdr:colOff>
      <xdr:row>299</xdr:row>
      <xdr:rowOff>19050</xdr:rowOff>
    </xdr:from>
    <xdr:ext cx="65" cy="172227"/>
    <xdr:sp macro="" textlink="">
      <xdr:nvSpPr>
        <xdr:cNvPr id="43" name="PoljeZBesedilom 42">
          <a:extLst>
            <a:ext uri="{FF2B5EF4-FFF2-40B4-BE49-F238E27FC236}">
              <a16:creationId xmlns:a16="http://schemas.microsoft.com/office/drawing/2014/main" id="{55DC8EB7-AED0-4854-95EF-BEB60B91AD9C}"/>
            </a:ext>
          </a:extLst>
        </xdr:cNvPr>
        <xdr:cNvSpPr txBox="1"/>
      </xdr:nvSpPr>
      <xdr:spPr>
        <a:xfrm>
          <a:off x="149447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20</xdr:col>
      <xdr:colOff>400050</xdr:colOff>
      <xdr:row>299</xdr:row>
      <xdr:rowOff>19050</xdr:rowOff>
    </xdr:from>
    <xdr:ext cx="65" cy="172227"/>
    <xdr:sp macro="" textlink="">
      <xdr:nvSpPr>
        <xdr:cNvPr id="44" name="PoljeZBesedilom 43">
          <a:extLst>
            <a:ext uri="{FF2B5EF4-FFF2-40B4-BE49-F238E27FC236}">
              <a16:creationId xmlns:a16="http://schemas.microsoft.com/office/drawing/2014/main" id="{F3EDCC30-411F-4BB6-A999-99297389720A}"/>
            </a:ext>
          </a:extLst>
        </xdr:cNvPr>
        <xdr:cNvSpPr txBox="1"/>
      </xdr:nvSpPr>
      <xdr:spPr>
        <a:xfrm>
          <a:off x="154876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21</xdr:col>
      <xdr:colOff>400050</xdr:colOff>
      <xdr:row>299</xdr:row>
      <xdr:rowOff>19050</xdr:rowOff>
    </xdr:from>
    <xdr:ext cx="65" cy="172227"/>
    <xdr:sp macro="" textlink="">
      <xdr:nvSpPr>
        <xdr:cNvPr id="45" name="PoljeZBesedilom 44">
          <a:extLst>
            <a:ext uri="{FF2B5EF4-FFF2-40B4-BE49-F238E27FC236}">
              <a16:creationId xmlns:a16="http://schemas.microsoft.com/office/drawing/2014/main" id="{E7553832-62AB-41D0-AB86-81458669A6D2}"/>
            </a:ext>
          </a:extLst>
        </xdr:cNvPr>
        <xdr:cNvSpPr txBox="1"/>
      </xdr:nvSpPr>
      <xdr:spPr>
        <a:xfrm>
          <a:off x="160305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22</xdr:col>
      <xdr:colOff>400050</xdr:colOff>
      <xdr:row>299</xdr:row>
      <xdr:rowOff>19050</xdr:rowOff>
    </xdr:from>
    <xdr:ext cx="65" cy="172227"/>
    <xdr:sp macro="" textlink="">
      <xdr:nvSpPr>
        <xdr:cNvPr id="46" name="PoljeZBesedilom 45">
          <a:extLst>
            <a:ext uri="{FF2B5EF4-FFF2-40B4-BE49-F238E27FC236}">
              <a16:creationId xmlns:a16="http://schemas.microsoft.com/office/drawing/2014/main" id="{4E605B6A-85AE-40D8-9C2F-4EB18EA42139}"/>
            </a:ext>
          </a:extLst>
        </xdr:cNvPr>
        <xdr:cNvSpPr txBox="1"/>
      </xdr:nvSpPr>
      <xdr:spPr>
        <a:xfrm>
          <a:off x="165735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23</xdr:col>
      <xdr:colOff>400050</xdr:colOff>
      <xdr:row>299</xdr:row>
      <xdr:rowOff>19050</xdr:rowOff>
    </xdr:from>
    <xdr:ext cx="65" cy="172227"/>
    <xdr:sp macro="" textlink="">
      <xdr:nvSpPr>
        <xdr:cNvPr id="47" name="PoljeZBesedilom 46">
          <a:extLst>
            <a:ext uri="{FF2B5EF4-FFF2-40B4-BE49-F238E27FC236}">
              <a16:creationId xmlns:a16="http://schemas.microsoft.com/office/drawing/2014/main" id="{D794D3BC-C9B7-424F-BE7F-765BAECCA1D4}"/>
            </a:ext>
          </a:extLst>
        </xdr:cNvPr>
        <xdr:cNvSpPr txBox="1"/>
      </xdr:nvSpPr>
      <xdr:spPr>
        <a:xfrm>
          <a:off x="171164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24</xdr:col>
      <xdr:colOff>400050</xdr:colOff>
      <xdr:row>299</xdr:row>
      <xdr:rowOff>19050</xdr:rowOff>
    </xdr:from>
    <xdr:ext cx="65" cy="172227"/>
    <xdr:sp macro="" textlink="">
      <xdr:nvSpPr>
        <xdr:cNvPr id="48" name="PoljeZBesedilom 47">
          <a:extLst>
            <a:ext uri="{FF2B5EF4-FFF2-40B4-BE49-F238E27FC236}">
              <a16:creationId xmlns:a16="http://schemas.microsoft.com/office/drawing/2014/main" id="{CA4982C6-869E-479B-B08E-FFA166C0AB8A}"/>
            </a:ext>
          </a:extLst>
        </xdr:cNvPr>
        <xdr:cNvSpPr txBox="1"/>
      </xdr:nvSpPr>
      <xdr:spPr>
        <a:xfrm>
          <a:off x="176593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25</xdr:col>
      <xdr:colOff>400050</xdr:colOff>
      <xdr:row>299</xdr:row>
      <xdr:rowOff>19050</xdr:rowOff>
    </xdr:from>
    <xdr:ext cx="65" cy="172227"/>
    <xdr:sp macro="" textlink="">
      <xdr:nvSpPr>
        <xdr:cNvPr id="49" name="PoljeZBesedilom 48">
          <a:extLst>
            <a:ext uri="{FF2B5EF4-FFF2-40B4-BE49-F238E27FC236}">
              <a16:creationId xmlns:a16="http://schemas.microsoft.com/office/drawing/2014/main" id="{5DBF1264-3D71-4212-B39F-5E8DB422F6C9}"/>
            </a:ext>
          </a:extLst>
        </xdr:cNvPr>
        <xdr:cNvSpPr txBox="1"/>
      </xdr:nvSpPr>
      <xdr:spPr>
        <a:xfrm>
          <a:off x="182022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26</xdr:col>
      <xdr:colOff>400050</xdr:colOff>
      <xdr:row>299</xdr:row>
      <xdr:rowOff>19050</xdr:rowOff>
    </xdr:from>
    <xdr:ext cx="65" cy="172227"/>
    <xdr:sp macro="" textlink="">
      <xdr:nvSpPr>
        <xdr:cNvPr id="50" name="PoljeZBesedilom 49">
          <a:extLst>
            <a:ext uri="{FF2B5EF4-FFF2-40B4-BE49-F238E27FC236}">
              <a16:creationId xmlns:a16="http://schemas.microsoft.com/office/drawing/2014/main" id="{5DF41401-81E6-4B59-A369-AD872504535E}"/>
            </a:ext>
          </a:extLst>
        </xdr:cNvPr>
        <xdr:cNvSpPr txBox="1"/>
      </xdr:nvSpPr>
      <xdr:spPr>
        <a:xfrm>
          <a:off x="187452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27</xdr:col>
      <xdr:colOff>400050</xdr:colOff>
      <xdr:row>299</xdr:row>
      <xdr:rowOff>19050</xdr:rowOff>
    </xdr:from>
    <xdr:ext cx="65" cy="172227"/>
    <xdr:sp macro="" textlink="">
      <xdr:nvSpPr>
        <xdr:cNvPr id="51" name="PoljeZBesedilom 50">
          <a:extLst>
            <a:ext uri="{FF2B5EF4-FFF2-40B4-BE49-F238E27FC236}">
              <a16:creationId xmlns:a16="http://schemas.microsoft.com/office/drawing/2014/main" id="{F8489588-BFB2-4CF7-925D-507BE87D3322}"/>
            </a:ext>
          </a:extLst>
        </xdr:cNvPr>
        <xdr:cNvSpPr txBox="1"/>
      </xdr:nvSpPr>
      <xdr:spPr>
        <a:xfrm>
          <a:off x="192881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28</xdr:col>
      <xdr:colOff>400050</xdr:colOff>
      <xdr:row>299</xdr:row>
      <xdr:rowOff>19050</xdr:rowOff>
    </xdr:from>
    <xdr:ext cx="65" cy="172227"/>
    <xdr:sp macro="" textlink="">
      <xdr:nvSpPr>
        <xdr:cNvPr id="52" name="PoljeZBesedilom 51">
          <a:extLst>
            <a:ext uri="{FF2B5EF4-FFF2-40B4-BE49-F238E27FC236}">
              <a16:creationId xmlns:a16="http://schemas.microsoft.com/office/drawing/2014/main" id="{BCBF06FF-ABD0-4F70-B11D-789D89CD0707}"/>
            </a:ext>
          </a:extLst>
        </xdr:cNvPr>
        <xdr:cNvSpPr txBox="1"/>
      </xdr:nvSpPr>
      <xdr:spPr>
        <a:xfrm>
          <a:off x="198501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29</xdr:col>
      <xdr:colOff>400050</xdr:colOff>
      <xdr:row>299</xdr:row>
      <xdr:rowOff>19050</xdr:rowOff>
    </xdr:from>
    <xdr:ext cx="65" cy="172227"/>
    <xdr:sp macro="" textlink="">
      <xdr:nvSpPr>
        <xdr:cNvPr id="53" name="PoljeZBesedilom 52">
          <a:extLst>
            <a:ext uri="{FF2B5EF4-FFF2-40B4-BE49-F238E27FC236}">
              <a16:creationId xmlns:a16="http://schemas.microsoft.com/office/drawing/2014/main" id="{D7CBA169-0DD0-4325-9965-F4128F09378C}"/>
            </a:ext>
          </a:extLst>
        </xdr:cNvPr>
        <xdr:cNvSpPr txBox="1"/>
      </xdr:nvSpPr>
      <xdr:spPr>
        <a:xfrm>
          <a:off x="203930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30</xdr:col>
      <xdr:colOff>400050</xdr:colOff>
      <xdr:row>299</xdr:row>
      <xdr:rowOff>19050</xdr:rowOff>
    </xdr:from>
    <xdr:ext cx="65" cy="172227"/>
    <xdr:sp macro="" textlink="">
      <xdr:nvSpPr>
        <xdr:cNvPr id="54" name="PoljeZBesedilom 53">
          <a:extLst>
            <a:ext uri="{FF2B5EF4-FFF2-40B4-BE49-F238E27FC236}">
              <a16:creationId xmlns:a16="http://schemas.microsoft.com/office/drawing/2014/main" id="{8AD5233E-66B3-441F-874A-B428154D4F6D}"/>
            </a:ext>
          </a:extLst>
        </xdr:cNvPr>
        <xdr:cNvSpPr txBox="1"/>
      </xdr:nvSpPr>
      <xdr:spPr>
        <a:xfrm>
          <a:off x="209359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31</xdr:col>
      <xdr:colOff>400050</xdr:colOff>
      <xdr:row>299</xdr:row>
      <xdr:rowOff>19050</xdr:rowOff>
    </xdr:from>
    <xdr:ext cx="65" cy="172227"/>
    <xdr:sp macro="" textlink="">
      <xdr:nvSpPr>
        <xdr:cNvPr id="55" name="PoljeZBesedilom 54">
          <a:extLst>
            <a:ext uri="{FF2B5EF4-FFF2-40B4-BE49-F238E27FC236}">
              <a16:creationId xmlns:a16="http://schemas.microsoft.com/office/drawing/2014/main" id="{FFB618B7-0379-42E1-B49F-B4FAF103A149}"/>
            </a:ext>
          </a:extLst>
        </xdr:cNvPr>
        <xdr:cNvSpPr txBox="1"/>
      </xdr:nvSpPr>
      <xdr:spPr>
        <a:xfrm>
          <a:off x="214788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32</xdr:col>
      <xdr:colOff>400050</xdr:colOff>
      <xdr:row>299</xdr:row>
      <xdr:rowOff>19050</xdr:rowOff>
    </xdr:from>
    <xdr:ext cx="65" cy="172227"/>
    <xdr:sp macro="" textlink="">
      <xdr:nvSpPr>
        <xdr:cNvPr id="56" name="PoljeZBesedilom 55">
          <a:extLst>
            <a:ext uri="{FF2B5EF4-FFF2-40B4-BE49-F238E27FC236}">
              <a16:creationId xmlns:a16="http://schemas.microsoft.com/office/drawing/2014/main" id="{309502FE-AD77-4E87-B2D6-210EE761F593}"/>
            </a:ext>
          </a:extLst>
        </xdr:cNvPr>
        <xdr:cNvSpPr txBox="1"/>
      </xdr:nvSpPr>
      <xdr:spPr>
        <a:xfrm>
          <a:off x="220218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33</xdr:col>
      <xdr:colOff>400050</xdr:colOff>
      <xdr:row>299</xdr:row>
      <xdr:rowOff>19050</xdr:rowOff>
    </xdr:from>
    <xdr:ext cx="65" cy="172227"/>
    <xdr:sp macro="" textlink="">
      <xdr:nvSpPr>
        <xdr:cNvPr id="57" name="PoljeZBesedilom 56">
          <a:extLst>
            <a:ext uri="{FF2B5EF4-FFF2-40B4-BE49-F238E27FC236}">
              <a16:creationId xmlns:a16="http://schemas.microsoft.com/office/drawing/2014/main" id="{D20B5687-0DD0-449D-913E-4964ED295859}"/>
            </a:ext>
          </a:extLst>
        </xdr:cNvPr>
        <xdr:cNvSpPr txBox="1"/>
      </xdr:nvSpPr>
      <xdr:spPr>
        <a:xfrm>
          <a:off x="225647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34</xdr:col>
      <xdr:colOff>400050</xdr:colOff>
      <xdr:row>299</xdr:row>
      <xdr:rowOff>19050</xdr:rowOff>
    </xdr:from>
    <xdr:ext cx="65" cy="172227"/>
    <xdr:sp macro="" textlink="">
      <xdr:nvSpPr>
        <xdr:cNvPr id="58" name="PoljeZBesedilom 57">
          <a:extLst>
            <a:ext uri="{FF2B5EF4-FFF2-40B4-BE49-F238E27FC236}">
              <a16:creationId xmlns:a16="http://schemas.microsoft.com/office/drawing/2014/main" id="{1D643662-FF30-4DBB-AB77-E55B61314EB8}"/>
            </a:ext>
          </a:extLst>
        </xdr:cNvPr>
        <xdr:cNvSpPr txBox="1"/>
      </xdr:nvSpPr>
      <xdr:spPr>
        <a:xfrm>
          <a:off x="231076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6</xdr:col>
      <xdr:colOff>400050</xdr:colOff>
      <xdr:row>299</xdr:row>
      <xdr:rowOff>19050</xdr:rowOff>
    </xdr:from>
    <xdr:ext cx="65" cy="172227"/>
    <xdr:sp macro="" textlink="">
      <xdr:nvSpPr>
        <xdr:cNvPr id="59" name="PoljeZBesedilom 58">
          <a:extLst>
            <a:ext uri="{FF2B5EF4-FFF2-40B4-BE49-F238E27FC236}">
              <a16:creationId xmlns:a16="http://schemas.microsoft.com/office/drawing/2014/main" id="{A5CD6CA1-B610-4443-AA4A-3EDA47F24330}"/>
            </a:ext>
          </a:extLst>
        </xdr:cNvPr>
        <xdr:cNvSpPr txBox="1"/>
      </xdr:nvSpPr>
      <xdr:spPr>
        <a:xfrm>
          <a:off x="72866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7</xdr:col>
      <xdr:colOff>400050</xdr:colOff>
      <xdr:row>299</xdr:row>
      <xdr:rowOff>19050</xdr:rowOff>
    </xdr:from>
    <xdr:ext cx="65" cy="172227"/>
    <xdr:sp macro="" textlink="">
      <xdr:nvSpPr>
        <xdr:cNvPr id="60" name="PoljeZBesedilom 59">
          <a:extLst>
            <a:ext uri="{FF2B5EF4-FFF2-40B4-BE49-F238E27FC236}">
              <a16:creationId xmlns:a16="http://schemas.microsoft.com/office/drawing/2014/main" id="{B38E5914-1393-46A3-B70A-27C27F25633A}"/>
            </a:ext>
          </a:extLst>
        </xdr:cNvPr>
        <xdr:cNvSpPr txBox="1"/>
      </xdr:nvSpPr>
      <xdr:spPr>
        <a:xfrm>
          <a:off x="80010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8</xdr:col>
      <xdr:colOff>400050</xdr:colOff>
      <xdr:row>299</xdr:row>
      <xdr:rowOff>19050</xdr:rowOff>
    </xdr:from>
    <xdr:ext cx="65" cy="172227"/>
    <xdr:sp macro="" textlink="">
      <xdr:nvSpPr>
        <xdr:cNvPr id="61" name="PoljeZBesedilom 60">
          <a:extLst>
            <a:ext uri="{FF2B5EF4-FFF2-40B4-BE49-F238E27FC236}">
              <a16:creationId xmlns:a16="http://schemas.microsoft.com/office/drawing/2014/main" id="{A6CD7678-A068-4A1F-8711-0326D0A2CA80}"/>
            </a:ext>
          </a:extLst>
        </xdr:cNvPr>
        <xdr:cNvSpPr txBox="1"/>
      </xdr:nvSpPr>
      <xdr:spPr>
        <a:xfrm>
          <a:off x="87058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9</xdr:col>
      <xdr:colOff>400050</xdr:colOff>
      <xdr:row>299</xdr:row>
      <xdr:rowOff>19050</xdr:rowOff>
    </xdr:from>
    <xdr:ext cx="65" cy="172227"/>
    <xdr:sp macro="" textlink="">
      <xdr:nvSpPr>
        <xdr:cNvPr id="62" name="PoljeZBesedilom 61">
          <a:extLst>
            <a:ext uri="{FF2B5EF4-FFF2-40B4-BE49-F238E27FC236}">
              <a16:creationId xmlns:a16="http://schemas.microsoft.com/office/drawing/2014/main" id="{E600DF13-D05D-4B95-889F-7C2415F5C6A8}"/>
            </a:ext>
          </a:extLst>
        </xdr:cNvPr>
        <xdr:cNvSpPr txBox="1"/>
      </xdr:nvSpPr>
      <xdr:spPr>
        <a:xfrm>
          <a:off x="94107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10</xdr:col>
      <xdr:colOff>400050</xdr:colOff>
      <xdr:row>299</xdr:row>
      <xdr:rowOff>19050</xdr:rowOff>
    </xdr:from>
    <xdr:ext cx="65" cy="172227"/>
    <xdr:sp macro="" textlink="">
      <xdr:nvSpPr>
        <xdr:cNvPr id="63" name="PoljeZBesedilom 62">
          <a:extLst>
            <a:ext uri="{FF2B5EF4-FFF2-40B4-BE49-F238E27FC236}">
              <a16:creationId xmlns:a16="http://schemas.microsoft.com/office/drawing/2014/main" id="{477D6660-6C49-4891-9B51-202352AB745E}"/>
            </a:ext>
          </a:extLst>
        </xdr:cNvPr>
        <xdr:cNvSpPr txBox="1"/>
      </xdr:nvSpPr>
      <xdr:spPr>
        <a:xfrm>
          <a:off x="100298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11</xdr:col>
      <xdr:colOff>400050</xdr:colOff>
      <xdr:row>299</xdr:row>
      <xdr:rowOff>19050</xdr:rowOff>
    </xdr:from>
    <xdr:ext cx="65" cy="172227"/>
    <xdr:sp macro="" textlink="">
      <xdr:nvSpPr>
        <xdr:cNvPr id="64" name="PoljeZBesedilom 63">
          <a:extLst>
            <a:ext uri="{FF2B5EF4-FFF2-40B4-BE49-F238E27FC236}">
              <a16:creationId xmlns:a16="http://schemas.microsoft.com/office/drawing/2014/main" id="{E4126E66-EEE2-40FE-AFC5-4798DF3E0B0C}"/>
            </a:ext>
          </a:extLst>
        </xdr:cNvPr>
        <xdr:cNvSpPr txBox="1"/>
      </xdr:nvSpPr>
      <xdr:spPr>
        <a:xfrm>
          <a:off x="105727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12</xdr:col>
      <xdr:colOff>400050</xdr:colOff>
      <xdr:row>299</xdr:row>
      <xdr:rowOff>19050</xdr:rowOff>
    </xdr:from>
    <xdr:ext cx="65" cy="172227"/>
    <xdr:sp macro="" textlink="">
      <xdr:nvSpPr>
        <xdr:cNvPr id="65" name="PoljeZBesedilom 64">
          <a:extLst>
            <a:ext uri="{FF2B5EF4-FFF2-40B4-BE49-F238E27FC236}">
              <a16:creationId xmlns:a16="http://schemas.microsoft.com/office/drawing/2014/main" id="{B56B7D2E-DEED-42EE-83DC-73DFEBED5EE0}"/>
            </a:ext>
          </a:extLst>
        </xdr:cNvPr>
        <xdr:cNvSpPr txBox="1"/>
      </xdr:nvSpPr>
      <xdr:spPr>
        <a:xfrm>
          <a:off x="111156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13</xdr:col>
      <xdr:colOff>400050</xdr:colOff>
      <xdr:row>299</xdr:row>
      <xdr:rowOff>19050</xdr:rowOff>
    </xdr:from>
    <xdr:ext cx="65" cy="172227"/>
    <xdr:sp macro="" textlink="">
      <xdr:nvSpPr>
        <xdr:cNvPr id="66" name="PoljeZBesedilom 65">
          <a:extLst>
            <a:ext uri="{FF2B5EF4-FFF2-40B4-BE49-F238E27FC236}">
              <a16:creationId xmlns:a16="http://schemas.microsoft.com/office/drawing/2014/main" id="{F0AA48A3-BF63-4F09-8B4F-AC7DEF19C278}"/>
            </a:ext>
          </a:extLst>
        </xdr:cNvPr>
        <xdr:cNvSpPr txBox="1"/>
      </xdr:nvSpPr>
      <xdr:spPr>
        <a:xfrm>
          <a:off x="116586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14</xdr:col>
      <xdr:colOff>400050</xdr:colOff>
      <xdr:row>299</xdr:row>
      <xdr:rowOff>19050</xdr:rowOff>
    </xdr:from>
    <xdr:ext cx="65" cy="172227"/>
    <xdr:sp macro="" textlink="">
      <xdr:nvSpPr>
        <xdr:cNvPr id="67" name="PoljeZBesedilom 66">
          <a:extLst>
            <a:ext uri="{FF2B5EF4-FFF2-40B4-BE49-F238E27FC236}">
              <a16:creationId xmlns:a16="http://schemas.microsoft.com/office/drawing/2014/main" id="{C1F34D7B-DE7D-4D37-9B7A-377643EF468D}"/>
            </a:ext>
          </a:extLst>
        </xdr:cNvPr>
        <xdr:cNvSpPr txBox="1"/>
      </xdr:nvSpPr>
      <xdr:spPr>
        <a:xfrm>
          <a:off x="122015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15</xdr:col>
      <xdr:colOff>400050</xdr:colOff>
      <xdr:row>299</xdr:row>
      <xdr:rowOff>19050</xdr:rowOff>
    </xdr:from>
    <xdr:ext cx="65" cy="172227"/>
    <xdr:sp macro="" textlink="">
      <xdr:nvSpPr>
        <xdr:cNvPr id="68" name="PoljeZBesedilom 67">
          <a:extLst>
            <a:ext uri="{FF2B5EF4-FFF2-40B4-BE49-F238E27FC236}">
              <a16:creationId xmlns:a16="http://schemas.microsoft.com/office/drawing/2014/main" id="{58C4A795-D643-4514-8587-5E8A3180DD32}"/>
            </a:ext>
          </a:extLst>
        </xdr:cNvPr>
        <xdr:cNvSpPr txBox="1"/>
      </xdr:nvSpPr>
      <xdr:spPr>
        <a:xfrm>
          <a:off x="127444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16</xdr:col>
      <xdr:colOff>400050</xdr:colOff>
      <xdr:row>299</xdr:row>
      <xdr:rowOff>19050</xdr:rowOff>
    </xdr:from>
    <xdr:ext cx="65" cy="172227"/>
    <xdr:sp macro="" textlink="">
      <xdr:nvSpPr>
        <xdr:cNvPr id="69" name="PoljeZBesedilom 68">
          <a:extLst>
            <a:ext uri="{FF2B5EF4-FFF2-40B4-BE49-F238E27FC236}">
              <a16:creationId xmlns:a16="http://schemas.microsoft.com/office/drawing/2014/main" id="{895BB007-0A61-4DB7-9B7F-B091CE24D805}"/>
            </a:ext>
          </a:extLst>
        </xdr:cNvPr>
        <xdr:cNvSpPr txBox="1"/>
      </xdr:nvSpPr>
      <xdr:spPr>
        <a:xfrm>
          <a:off x="132873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17</xdr:col>
      <xdr:colOff>400050</xdr:colOff>
      <xdr:row>299</xdr:row>
      <xdr:rowOff>19050</xdr:rowOff>
    </xdr:from>
    <xdr:ext cx="65" cy="172227"/>
    <xdr:sp macro="" textlink="">
      <xdr:nvSpPr>
        <xdr:cNvPr id="70" name="PoljeZBesedilom 69">
          <a:extLst>
            <a:ext uri="{FF2B5EF4-FFF2-40B4-BE49-F238E27FC236}">
              <a16:creationId xmlns:a16="http://schemas.microsoft.com/office/drawing/2014/main" id="{5370EDE7-CA62-4697-903D-E72F69DF3557}"/>
            </a:ext>
          </a:extLst>
        </xdr:cNvPr>
        <xdr:cNvSpPr txBox="1"/>
      </xdr:nvSpPr>
      <xdr:spPr>
        <a:xfrm>
          <a:off x="138303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18</xdr:col>
      <xdr:colOff>400050</xdr:colOff>
      <xdr:row>299</xdr:row>
      <xdr:rowOff>19050</xdr:rowOff>
    </xdr:from>
    <xdr:ext cx="65" cy="172227"/>
    <xdr:sp macro="" textlink="">
      <xdr:nvSpPr>
        <xdr:cNvPr id="71" name="PoljeZBesedilom 70">
          <a:extLst>
            <a:ext uri="{FF2B5EF4-FFF2-40B4-BE49-F238E27FC236}">
              <a16:creationId xmlns:a16="http://schemas.microsoft.com/office/drawing/2014/main" id="{824C5733-1373-4BDB-B6A1-E680961AD245}"/>
            </a:ext>
          </a:extLst>
        </xdr:cNvPr>
        <xdr:cNvSpPr txBox="1"/>
      </xdr:nvSpPr>
      <xdr:spPr>
        <a:xfrm>
          <a:off x="144018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19</xdr:col>
      <xdr:colOff>400050</xdr:colOff>
      <xdr:row>299</xdr:row>
      <xdr:rowOff>19050</xdr:rowOff>
    </xdr:from>
    <xdr:ext cx="65" cy="172227"/>
    <xdr:sp macro="" textlink="">
      <xdr:nvSpPr>
        <xdr:cNvPr id="72" name="PoljeZBesedilom 71">
          <a:extLst>
            <a:ext uri="{FF2B5EF4-FFF2-40B4-BE49-F238E27FC236}">
              <a16:creationId xmlns:a16="http://schemas.microsoft.com/office/drawing/2014/main" id="{18D9F6A2-3ECA-4BA7-9893-48A3F1646804}"/>
            </a:ext>
          </a:extLst>
        </xdr:cNvPr>
        <xdr:cNvSpPr txBox="1"/>
      </xdr:nvSpPr>
      <xdr:spPr>
        <a:xfrm>
          <a:off x="149447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20</xdr:col>
      <xdr:colOff>400050</xdr:colOff>
      <xdr:row>299</xdr:row>
      <xdr:rowOff>19050</xdr:rowOff>
    </xdr:from>
    <xdr:ext cx="65" cy="172227"/>
    <xdr:sp macro="" textlink="">
      <xdr:nvSpPr>
        <xdr:cNvPr id="73" name="PoljeZBesedilom 72">
          <a:extLst>
            <a:ext uri="{FF2B5EF4-FFF2-40B4-BE49-F238E27FC236}">
              <a16:creationId xmlns:a16="http://schemas.microsoft.com/office/drawing/2014/main" id="{E7DD0597-CEB9-4DD7-BF4F-732F059E7CC3}"/>
            </a:ext>
          </a:extLst>
        </xdr:cNvPr>
        <xdr:cNvSpPr txBox="1"/>
      </xdr:nvSpPr>
      <xdr:spPr>
        <a:xfrm>
          <a:off x="154876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21</xdr:col>
      <xdr:colOff>400050</xdr:colOff>
      <xdr:row>299</xdr:row>
      <xdr:rowOff>19050</xdr:rowOff>
    </xdr:from>
    <xdr:ext cx="65" cy="172227"/>
    <xdr:sp macro="" textlink="">
      <xdr:nvSpPr>
        <xdr:cNvPr id="74" name="PoljeZBesedilom 73">
          <a:extLst>
            <a:ext uri="{FF2B5EF4-FFF2-40B4-BE49-F238E27FC236}">
              <a16:creationId xmlns:a16="http://schemas.microsoft.com/office/drawing/2014/main" id="{D376671C-E61C-45E6-944D-E2C3A0B124EF}"/>
            </a:ext>
          </a:extLst>
        </xdr:cNvPr>
        <xdr:cNvSpPr txBox="1"/>
      </xdr:nvSpPr>
      <xdr:spPr>
        <a:xfrm>
          <a:off x="160305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22</xdr:col>
      <xdr:colOff>400050</xdr:colOff>
      <xdr:row>299</xdr:row>
      <xdr:rowOff>19050</xdr:rowOff>
    </xdr:from>
    <xdr:ext cx="65" cy="172227"/>
    <xdr:sp macro="" textlink="">
      <xdr:nvSpPr>
        <xdr:cNvPr id="75" name="PoljeZBesedilom 74">
          <a:extLst>
            <a:ext uri="{FF2B5EF4-FFF2-40B4-BE49-F238E27FC236}">
              <a16:creationId xmlns:a16="http://schemas.microsoft.com/office/drawing/2014/main" id="{A38FE664-859C-41AA-87BA-EAD8EA591743}"/>
            </a:ext>
          </a:extLst>
        </xdr:cNvPr>
        <xdr:cNvSpPr txBox="1"/>
      </xdr:nvSpPr>
      <xdr:spPr>
        <a:xfrm>
          <a:off x="165735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23</xdr:col>
      <xdr:colOff>400050</xdr:colOff>
      <xdr:row>299</xdr:row>
      <xdr:rowOff>19050</xdr:rowOff>
    </xdr:from>
    <xdr:ext cx="65" cy="172227"/>
    <xdr:sp macro="" textlink="">
      <xdr:nvSpPr>
        <xdr:cNvPr id="76" name="PoljeZBesedilom 75">
          <a:extLst>
            <a:ext uri="{FF2B5EF4-FFF2-40B4-BE49-F238E27FC236}">
              <a16:creationId xmlns:a16="http://schemas.microsoft.com/office/drawing/2014/main" id="{3B1867DD-9A30-4C34-ADB1-E8AFF8826B77}"/>
            </a:ext>
          </a:extLst>
        </xdr:cNvPr>
        <xdr:cNvSpPr txBox="1"/>
      </xdr:nvSpPr>
      <xdr:spPr>
        <a:xfrm>
          <a:off x="171164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24</xdr:col>
      <xdr:colOff>400050</xdr:colOff>
      <xdr:row>299</xdr:row>
      <xdr:rowOff>19050</xdr:rowOff>
    </xdr:from>
    <xdr:ext cx="65" cy="172227"/>
    <xdr:sp macro="" textlink="">
      <xdr:nvSpPr>
        <xdr:cNvPr id="77" name="PoljeZBesedilom 76">
          <a:extLst>
            <a:ext uri="{FF2B5EF4-FFF2-40B4-BE49-F238E27FC236}">
              <a16:creationId xmlns:a16="http://schemas.microsoft.com/office/drawing/2014/main" id="{0711B22F-2356-4FD3-BD64-8A2BC560F287}"/>
            </a:ext>
          </a:extLst>
        </xdr:cNvPr>
        <xdr:cNvSpPr txBox="1"/>
      </xdr:nvSpPr>
      <xdr:spPr>
        <a:xfrm>
          <a:off x="176593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25</xdr:col>
      <xdr:colOff>400050</xdr:colOff>
      <xdr:row>299</xdr:row>
      <xdr:rowOff>19050</xdr:rowOff>
    </xdr:from>
    <xdr:ext cx="65" cy="172227"/>
    <xdr:sp macro="" textlink="">
      <xdr:nvSpPr>
        <xdr:cNvPr id="78" name="PoljeZBesedilom 77">
          <a:extLst>
            <a:ext uri="{FF2B5EF4-FFF2-40B4-BE49-F238E27FC236}">
              <a16:creationId xmlns:a16="http://schemas.microsoft.com/office/drawing/2014/main" id="{9F38C933-8F9C-4BF4-930A-5B3E7ED4C77A}"/>
            </a:ext>
          </a:extLst>
        </xdr:cNvPr>
        <xdr:cNvSpPr txBox="1"/>
      </xdr:nvSpPr>
      <xdr:spPr>
        <a:xfrm>
          <a:off x="182022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26</xdr:col>
      <xdr:colOff>400050</xdr:colOff>
      <xdr:row>299</xdr:row>
      <xdr:rowOff>19050</xdr:rowOff>
    </xdr:from>
    <xdr:ext cx="65" cy="172227"/>
    <xdr:sp macro="" textlink="">
      <xdr:nvSpPr>
        <xdr:cNvPr id="79" name="PoljeZBesedilom 78">
          <a:extLst>
            <a:ext uri="{FF2B5EF4-FFF2-40B4-BE49-F238E27FC236}">
              <a16:creationId xmlns:a16="http://schemas.microsoft.com/office/drawing/2014/main" id="{BD938373-F6F9-4545-AEA7-2CE5A6BF50DC}"/>
            </a:ext>
          </a:extLst>
        </xdr:cNvPr>
        <xdr:cNvSpPr txBox="1"/>
      </xdr:nvSpPr>
      <xdr:spPr>
        <a:xfrm>
          <a:off x="187452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27</xdr:col>
      <xdr:colOff>400050</xdr:colOff>
      <xdr:row>299</xdr:row>
      <xdr:rowOff>19050</xdr:rowOff>
    </xdr:from>
    <xdr:ext cx="65" cy="172227"/>
    <xdr:sp macro="" textlink="">
      <xdr:nvSpPr>
        <xdr:cNvPr id="80" name="PoljeZBesedilom 79">
          <a:extLst>
            <a:ext uri="{FF2B5EF4-FFF2-40B4-BE49-F238E27FC236}">
              <a16:creationId xmlns:a16="http://schemas.microsoft.com/office/drawing/2014/main" id="{2B0C7190-8A99-45D2-A226-3BE09E75DF55}"/>
            </a:ext>
          </a:extLst>
        </xdr:cNvPr>
        <xdr:cNvSpPr txBox="1"/>
      </xdr:nvSpPr>
      <xdr:spPr>
        <a:xfrm>
          <a:off x="192881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28</xdr:col>
      <xdr:colOff>400050</xdr:colOff>
      <xdr:row>299</xdr:row>
      <xdr:rowOff>19050</xdr:rowOff>
    </xdr:from>
    <xdr:ext cx="65" cy="172227"/>
    <xdr:sp macro="" textlink="">
      <xdr:nvSpPr>
        <xdr:cNvPr id="81" name="PoljeZBesedilom 80">
          <a:extLst>
            <a:ext uri="{FF2B5EF4-FFF2-40B4-BE49-F238E27FC236}">
              <a16:creationId xmlns:a16="http://schemas.microsoft.com/office/drawing/2014/main" id="{CD0DEEF7-D49F-4087-80BB-17090CB849BF}"/>
            </a:ext>
          </a:extLst>
        </xdr:cNvPr>
        <xdr:cNvSpPr txBox="1"/>
      </xdr:nvSpPr>
      <xdr:spPr>
        <a:xfrm>
          <a:off x="198501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29</xdr:col>
      <xdr:colOff>400050</xdr:colOff>
      <xdr:row>299</xdr:row>
      <xdr:rowOff>19050</xdr:rowOff>
    </xdr:from>
    <xdr:ext cx="65" cy="172227"/>
    <xdr:sp macro="" textlink="">
      <xdr:nvSpPr>
        <xdr:cNvPr id="82" name="PoljeZBesedilom 81">
          <a:extLst>
            <a:ext uri="{FF2B5EF4-FFF2-40B4-BE49-F238E27FC236}">
              <a16:creationId xmlns:a16="http://schemas.microsoft.com/office/drawing/2014/main" id="{703D71C0-A984-4B74-B140-BA25BA113F1D}"/>
            </a:ext>
          </a:extLst>
        </xdr:cNvPr>
        <xdr:cNvSpPr txBox="1"/>
      </xdr:nvSpPr>
      <xdr:spPr>
        <a:xfrm>
          <a:off x="203930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30</xdr:col>
      <xdr:colOff>400050</xdr:colOff>
      <xdr:row>299</xdr:row>
      <xdr:rowOff>19050</xdr:rowOff>
    </xdr:from>
    <xdr:ext cx="65" cy="172227"/>
    <xdr:sp macro="" textlink="">
      <xdr:nvSpPr>
        <xdr:cNvPr id="83" name="PoljeZBesedilom 82">
          <a:extLst>
            <a:ext uri="{FF2B5EF4-FFF2-40B4-BE49-F238E27FC236}">
              <a16:creationId xmlns:a16="http://schemas.microsoft.com/office/drawing/2014/main" id="{0ECF5678-D163-4A94-AA79-CFD0C1F9FE08}"/>
            </a:ext>
          </a:extLst>
        </xdr:cNvPr>
        <xdr:cNvSpPr txBox="1"/>
      </xdr:nvSpPr>
      <xdr:spPr>
        <a:xfrm>
          <a:off x="209359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31</xdr:col>
      <xdr:colOff>400050</xdr:colOff>
      <xdr:row>299</xdr:row>
      <xdr:rowOff>19050</xdr:rowOff>
    </xdr:from>
    <xdr:ext cx="65" cy="172227"/>
    <xdr:sp macro="" textlink="">
      <xdr:nvSpPr>
        <xdr:cNvPr id="84" name="PoljeZBesedilom 83">
          <a:extLst>
            <a:ext uri="{FF2B5EF4-FFF2-40B4-BE49-F238E27FC236}">
              <a16:creationId xmlns:a16="http://schemas.microsoft.com/office/drawing/2014/main" id="{1B135C25-452F-4AC4-BDF4-9DDB133B184B}"/>
            </a:ext>
          </a:extLst>
        </xdr:cNvPr>
        <xdr:cNvSpPr txBox="1"/>
      </xdr:nvSpPr>
      <xdr:spPr>
        <a:xfrm>
          <a:off x="214788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32</xdr:col>
      <xdr:colOff>400050</xdr:colOff>
      <xdr:row>299</xdr:row>
      <xdr:rowOff>19050</xdr:rowOff>
    </xdr:from>
    <xdr:ext cx="65" cy="172227"/>
    <xdr:sp macro="" textlink="">
      <xdr:nvSpPr>
        <xdr:cNvPr id="85" name="PoljeZBesedilom 84">
          <a:extLst>
            <a:ext uri="{FF2B5EF4-FFF2-40B4-BE49-F238E27FC236}">
              <a16:creationId xmlns:a16="http://schemas.microsoft.com/office/drawing/2014/main" id="{E6F14CFD-36B4-427C-B2D7-FB1E1025E64B}"/>
            </a:ext>
          </a:extLst>
        </xdr:cNvPr>
        <xdr:cNvSpPr txBox="1"/>
      </xdr:nvSpPr>
      <xdr:spPr>
        <a:xfrm>
          <a:off x="220218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33</xdr:col>
      <xdr:colOff>400050</xdr:colOff>
      <xdr:row>299</xdr:row>
      <xdr:rowOff>19050</xdr:rowOff>
    </xdr:from>
    <xdr:ext cx="65" cy="172227"/>
    <xdr:sp macro="" textlink="">
      <xdr:nvSpPr>
        <xdr:cNvPr id="86" name="PoljeZBesedilom 85">
          <a:extLst>
            <a:ext uri="{FF2B5EF4-FFF2-40B4-BE49-F238E27FC236}">
              <a16:creationId xmlns:a16="http://schemas.microsoft.com/office/drawing/2014/main" id="{90FB90D1-DE38-453E-8122-E4ADE3528D4C}"/>
            </a:ext>
          </a:extLst>
        </xdr:cNvPr>
        <xdr:cNvSpPr txBox="1"/>
      </xdr:nvSpPr>
      <xdr:spPr>
        <a:xfrm>
          <a:off x="225647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6</xdr:col>
      <xdr:colOff>400050</xdr:colOff>
      <xdr:row>299</xdr:row>
      <xdr:rowOff>19050</xdr:rowOff>
    </xdr:from>
    <xdr:ext cx="65" cy="172227"/>
    <xdr:sp macro="" textlink="">
      <xdr:nvSpPr>
        <xdr:cNvPr id="87" name="PoljeZBesedilom 86">
          <a:extLst>
            <a:ext uri="{FF2B5EF4-FFF2-40B4-BE49-F238E27FC236}">
              <a16:creationId xmlns:a16="http://schemas.microsoft.com/office/drawing/2014/main" id="{07D345B0-6E97-44A4-A1F2-B0A4B477D8F1}"/>
            </a:ext>
          </a:extLst>
        </xdr:cNvPr>
        <xdr:cNvSpPr txBox="1"/>
      </xdr:nvSpPr>
      <xdr:spPr>
        <a:xfrm>
          <a:off x="72866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7</xdr:col>
      <xdr:colOff>400050</xdr:colOff>
      <xdr:row>299</xdr:row>
      <xdr:rowOff>19050</xdr:rowOff>
    </xdr:from>
    <xdr:ext cx="65" cy="172227"/>
    <xdr:sp macro="" textlink="">
      <xdr:nvSpPr>
        <xdr:cNvPr id="88" name="PoljeZBesedilom 87">
          <a:extLst>
            <a:ext uri="{FF2B5EF4-FFF2-40B4-BE49-F238E27FC236}">
              <a16:creationId xmlns:a16="http://schemas.microsoft.com/office/drawing/2014/main" id="{4B124642-EF48-4D57-B3E4-26CE7E058DA0}"/>
            </a:ext>
          </a:extLst>
        </xdr:cNvPr>
        <xdr:cNvSpPr txBox="1"/>
      </xdr:nvSpPr>
      <xdr:spPr>
        <a:xfrm>
          <a:off x="80010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8</xdr:col>
      <xdr:colOff>400050</xdr:colOff>
      <xdr:row>299</xdr:row>
      <xdr:rowOff>19050</xdr:rowOff>
    </xdr:from>
    <xdr:ext cx="65" cy="172227"/>
    <xdr:sp macro="" textlink="">
      <xdr:nvSpPr>
        <xdr:cNvPr id="89" name="PoljeZBesedilom 88">
          <a:extLst>
            <a:ext uri="{FF2B5EF4-FFF2-40B4-BE49-F238E27FC236}">
              <a16:creationId xmlns:a16="http://schemas.microsoft.com/office/drawing/2014/main" id="{368F18B4-60E0-4166-9A8E-FC2C6D9064FC}"/>
            </a:ext>
          </a:extLst>
        </xdr:cNvPr>
        <xdr:cNvSpPr txBox="1"/>
      </xdr:nvSpPr>
      <xdr:spPr>
        <a:xfrm>
          <a:off x="87058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9</xdr:col>
      <xdr:colOff>400050</xdr:colOff>
      <xdr:row>299</xdr:row>
      <xdr:rowOff>19050</xdr:rowOff>
    </xdr:from>
    <xdr:ext cx="65" cy="172227"/>
    <xdr:sp macro="" textlink="">
      <xdr:nvSpPr>
        <xdr:cNvPr id="90" name="PoljeZBesedilom 89">
          <a:extLst>
            <a:ext uri="{FF2B5EF4-FFF2-40B4-BE49-F238E27FC236}">
              <a16:creationId xmlns:a16="http://schemas.microsoft.com/office/drawing/2014/main" id="{1D33CC7B-BC8C-4436-94EA-B5403940B915}"/>
            </a:ext>
          </a:extLst>
        </xdr:cNvPr>
        <xdr:cNvSpPr txBox="1"/>
      </xdr:nvSpPr>
      <xdr:spPr>
        <a:xfrm>
          <a:off x="94107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10</xdr:col>
      <xdr:colOff>400050</xdr:colOff>
      <xdr:row>299</xdr:row>
      <xdr:rowOff>19050</xdr:rowOff>
    </xdr:from>
    <xdr:ext cx="65" cy="172227"/>
    <xdr:sp macro="" textlink="">
      <xdr:nvSpPr>
        <xdr:cNvPr id="91" name="PoljeZBesedilom 90">
          <a:extLst>
            <a:ext uri="{FF2B5EF4-FFF2-40B4-BE49-F238E27FC236}">
              <a16:creationId xmlns:a16="http://schemas.microsoft.com/office/drawing/2014/main" id="{CBB386EE-3E6F-444D-B2CE-1CA12CB933D1}"/>
            </a:ext>
          </a:extLst>
        </xdr:cNvPr>
        <xdr:cNvSpPr txBox="1"/>
      </xdr:nvSpPr>
      <xdr:spPr>
        <a:xfrm>
          <a:off x="100298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11</xdr:col>
      <xdr:colOff>400050</xdr:colOff>
      <xdr:row>299</xdr:row>
      <xdr:rowOff>19050</xdr:rowOff>
    </xdr:from>
    <xdr:ext cx="65" cy="172227"/>
    <xdr:sp macro="" textlink="">
      <xdr:nvSpPr>
        <xdr:cNvPr id="92" name="PoljeZBesedilom 91">
          <a:extLst>
            <a:ext uri="{FF2B5EF4-FFF2-40B4-BE49-F238E27FC236}">
              <a16:creationId xmlns:a16="http://schemas.microsoft.com/office/drawing/2014/main" id="{3E05D096-0D45-49B7-B19B-A09AC379C7A7}"/>
            </a:ext>
          </a:extLst>
        </xdr:cNvPr>
        <xdr:cNvSpPr txBox="1"/>
      </xdr:nvSpPr>
      <xdr:spPr>
        <a:xfrm>
          <a:off x="105727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12</xdr:col>
      <xdr:colOff>400050</xdr:colOff>
      <xdr:row>299</xdr:row>
      <xdr:rowOff>19050</xdr:rowOff>
    </xdr:from>
    <xdr:ext cx="65" cy="172227"/>
    <xdr:sp macro="" textlink="">
      <xdr:nvSpPr>
        <xdr:cNvPr id="93" name="PoljeZBesedilom 92">
          <a:extLst>
            <a:ext uri="{FF2B5EF4-FFF2-40B4-BE49-F238E27FC236}">
              <a16:creationId xmlns:a16="http://schemas.microsoft.com/office/drawing/2014/main" id="{F88022D6-AE56-4461-965C-760D39AF4E36}"/>
            </a:ext>
          </a:extLst>
        </xdr:cNvPr>
        <xdr:cNvSpPr txBox="1"/>
      </xdr:nvSpPr>
      <xdr:spPr>
        <a:xfrm>
          <a:off x="111156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13</xdr:col>
      <xdr:colOff>400050</xdr:colOff>
      <xdr:row>299</xdr:row>
      <xdr:rowOff>19050</xdr:rowOff>
    </xdr:from>
    <xdr:ext cx="65" cy="172227"/>
    <xdr:sp macro="" textlink="">
      <xdr:nvSpPr>
        <xdr:cNvPr id="94" name="PoljeZBesedilom 93">
          <a:extLst>
            <a:ext uri="{FF2B5EF4-FFF2-40B4-BE49-F238E27FC236}">
              <a16:creationId xmlns:a16="http://schemas.microsoft.com/office/drawing/2014/main" id="{9CA6BEB6-7CAD-4EEE-A9B9-BFB05943A5A9}"/>
            </a:ext>
          </a:extLst>
        </xdr:cNvPr>
        <xdr:cNvSpPr txBox="1"/>
      </xdr:nvSpPr>
      <xdr:spPr>
        <a:xfrm>
          <a:off x="116586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14</xdr:col>
      <xdr:colOff>400050</xdr:colOff>
      <xdr:row>299</xdr:row>
      <xdr:rowOff>19050</xdr:rowOff>
    </xdr:from>
    <xdr:ext cx="65" cy="172227"/>
    <xdr:sp macro="" textlink="">
      <xdr:nvSpPr>
        <xdr:cNvPr id="95" name="PoljeZBesedilom 94">
          <a:extLst>
            <a:ext uri="{FF2B5EF4-FFF2-40B4-BE49-F238E27FC236}">
              <a16:creationId xmlns:a16="http://schemas.microsoft.com/office/drawing/2014/main" id="{317FECC9-D822-4743-B5CF-5AC7E6FDA2D1}"/>
            </a:ext>
          </a:extLst>
        </xdr:cNvPr>
        <xdr:cNvSpPr txBox="1"/>
      </xdr:nvSpPr>
      <xdr:spPr>
        <a:xfrm>
          <a:off x="122015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15</xdr:col>
      <xdr:colOff>400050</xdr:colOff>
      <xdr:row>299</xdr:row>
      <xdr:rowOff>19050</xdr:rowOff>
    </xdr:from>
    <xdr:ext cx="65" cy="172227"/>
    <xdr:sp macro="" textlink="">
      <xdr:nvSpPr>
        <xdr:cNvPr id="96" name="PoljeZBesedilom 95">
          <a:extLst>
            <a:ext uri="{FF2B5EF4-FFF2-40B4-BE49-F238E27FC236}">
              <a16:creationId xmlns:a16="http://schemas.microsoft.com/office/drawing/2014/main" id="{6C1874E6-F8C6-482E-AB0F-4872DC9FCDF2}"/>
            </a:ext>
          </a:extLst>
        </xdr:cNvPr>
        <xdr:cNvSpPr txBox="1"/>
      </xdr:nvSpPr>
      <xdr:spPr>
        <a:xfrm>
          <a:off x="127444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16</xdr:col>
      <xdr:colOff>400050</xdr:colOff>
      <xdr:row>299</xdr:row>
      <xdr:rowOff>19050</xdr:rowOff>
    </xdr:from>
    <xdr:ext cx="65" cy="172227"/>
    <xdr:sp macro="" textlink="">
      <xdr:nvSpPr>
        <xdr:cNvPr id="97" name="PoljeZBesedilom 96">
          <a:extLst>
            <a:ext uri="{FF2B5EF4-FFF2-40B4-BE49-F238E27FC236}">
              <a16:creationId xmlns:a16="http://schemas.microsoft.com/office/drawing/2014/main" id="{76AC3B14-6672-4170-8C03-B0F87C21B402}"/>
            </a:ext>
          </a:extLst>
        </xdr:cNvPr>
        <xdr:cNvSpPr txBox="1"/>
      </xdr:nvSpPr>
      <xdr:spPr>
        <a:xfrm>
          <a:off x="132873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17</xdr:col>
      <xdr:colOff>400050</xdr:colOff>
      <xdr:row>299</xdr:row>
      <xdr:rowOff>19050</xdr:rowOff>
    </xdr:from>
    <xdr:ext cx="65" cy="172227"/>
    <xdr:sp macro="" textlink="">
      <xdr:nvSpPr>
        <xdr:cNvPr id="98" name="PoljeZBesedilom 97">
          <a:extLst>
            <a:ext uri="{FF2B5EF4-FFF2-40B4-BE49-F238E27FC236}">
              <a16:creationId xmlns:a16="http://schemas.microsoft.com/office/drawing/2014/main" id="{8ED9419E-C831-4362-993B-EC3C868F0757}"/>
            </a:ext>
          </a:extLst>
        </xdr:cNvPr>
        <xdr:cNvSpPr txBox="1"/>
      </xdr:nvSpPr>
      <xdr:spPr>
        <a:xfrm>
          <a:off x="138303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18</xdr:col>
      <xdr:colOff>400050</xdr:colOff>
      <xdr:row>299</xdr:row>
      <xdr:rowOff>19050</xdr:rowOff>
    </xdr:from>
    <xdr:ext cx="65" cy="172227"/>
    <xdr:sp macro="" textlink="">
      <xdr:nvSpPr>
        <xdr:cNvPr id="99" name="PoljeZBesedilom 98">
          <a:extLst>
            <a:ext uri="{FF2B5EF4-FFF2-40B4-BE49-F238E27FC236}">
              <a16:creationId xmlns:a16="http://schemas.microsoft.com/office/drawing/2014/main" id="{E0C9C6F5-5D24-414E-9DDB-E4B9F8C30DB1}"/>
            </a:ext>
          </a:extLst>
        </xdr:cNvPr>
        <xdr:cNvSpPr txBox="1"/>
      </xdr:nvSpPr>
      <xdr:spPr>
        <a:xfrm>
          <a:off x="144018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19</xdr:col>
      <xdr:colOff>400050</xdr:colOff>
      <xdr:row>299</xdr:row>
      <xdr:rowOff>19050</xdr:rowOff>
    </xdr:from>
    <xdr:ext cx="65" cy="172227"/>
    <xdr:sp macro="" textlink="">
      <xdr:nvSpPr>
        <xdr:cNvPr id="100" name="PoljeZBesedilom 99">
          <a:extLst>
            <a:ext uri="{FF2B5EF4-FFF2-40B4-BE49-F238E27FC236}">
              <a16:creationId xmlns:a16="http://schemas.microsoft.com/office/drawing/2014/main" id="{662FCD32-55A7-42F6-A14E-A4B22D291E57}"/>
            </a:ext>
          </a:extLst>
        </xdr:cNvPr>
        <xdr:cNvSpPr txBox="1"/>
      </xdr:nvSpPr>
      <xdr:spPr>
        <a:xfrm>
          <a:off x="149447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20</xdr:col>
      <xdr:colOff>400050</xdr:colOff>
      <xdr:row>299</xdr:row>
      <xdr:rowOff>19050</xdr:rowOff>
    </xdr:from>
    <xdr:ext cx="65" cy="172227"/>
    <xdr:sp macro="" textlink="">
      <xdr:nvSpPr>
        <xdr:cNvPr id="101" name="PoljeZBesedilom 100">
          <a:extLst>
            <a:ext uri="{FF2B5EF4-FFF2-40B4-BE49-F238E27FC236}">
              <a16:creationId xmlns:a16="http://schemas.microsoft.com/office/drawing/2014/main" id="{E9A1F877-D63C-4237-ABBE-549E6DA99D0C}"/>
            </a:ext>
          </a:extLst>
        </xdr:cNvPr>
        <xdr:cNvSpPr txBox="1"/>
      </xdr:nvSpPr>
      <xdr:spPr>
        <a:xfrm>
          <a:off x="154876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21</xdr:col>
      <xdr:colOff>400050</xdr:colOff>
      <xdr:row>299</xdr:row>
      <xdr:rowOff>19050</xdr:rowOff>
    </xdr:from>
    <xdr:ext cx="65" cy="172227"/>
    <xdr:sp macro="" textlink="">
      <xdr:nvSpPr>
        <xdr:cNvPr id="102" name="PoljeZBesedilom 101">
          <a:extLst>
            <a:ext uri="{FF2B5EF4-FFF2-40B4-BE49-F238E27FC236}">
              <a16:creationId xmlns:a16="http://schemas.microsoft.com/office/drawing/2014/main" id="{B5CD7CF8-5657-415B-8D26-E84CA6A8BB78}"/>
            </a:ext>
          </a:extLst>
        </xdr:cNvPr>
        <xdr:cNvSpPr txBox="1"/>
      </xdr:nvSpPr>
      <xdr:spPr>
        <a:xfrm>
          <a:off x="160305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22</xdr:col>
      <xdr:colOff>400050</xdr:colOff>
      <xdr:row>299</xdr:row>
      <xdr:rowOff>19050</xdr:rowOff>
    </xdr:from>
    <xdr:ext cx="65" cy="172227"/>
    <xdr:sp macro="" textlink="">
      <xdr:nvSpPr>
        <xdr:cNvPr id="103" name="PoljeZBesedilom 102">
          <a:extLst>
            <a:ext uri="{FF2B5EF4-FFF2-40B4-BE49-F238E27FC236}">
              <a16:creationId xmlns:a16="http://schemas.microsoft.com/office/drawing/2014/main" id="{75F05611-A7D5-446C-A696-0348A07BDD7F}"/>
            </a:ext>
          </a:extLst>
        </xdr:cNvPr>
        <xdr:cNvSpPr txBox="1"/>
      </xdr:nvSpPr>
      <xdr:spPr>
        <a:xfrm>
          <a:off x="165735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23</xdr:col>
      <xdr:colOff>400050</xdr:colOff>
      <xdr:row>299</xdr:row>
      <xdr:rowOff>19050</xdr:rowOff>
    </xdr:from>
    <xdr:ext cx="65" cy="172227"/>
    <xdr:sp macro="" textlink="">
      <xdr:nvSpPr>
        <xdr:cNvPr id="104" name="PoljeZBesedilom 103">
          <a:extLst>
            <a:ext uri="{FF2B5EF4-FFF2-40B4-BE49-F238E27FC236}">
              <a16:creationId xmlns:a16="http://schemas.microsoft.com/office/drawing/2014/main" id="{DDE74F7A-F1FC-40D3-AC59-A94FC146A295}"/>
            </a:ext>
          </a:extLst>
        </xdr:cNvPr>
        <xdr:cNvSpPr txBox="1"/>
      </xdr:nvSpPr>
      <xdr:spPr>
        <a:xfrm>
          <a:off x="171164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24</xdr:col>
      <xdr:colOff>400050</xdr:colOff>
      <xdr:row>299</xdr:row>
      <xdr:rowOff>19050</xdr:rowOff>
    </xdr:from>
    <xdr:ext cx="65" cy="172227"/>
    <xdr:sp macro="" textlink="">
      <xdr:nvSpPr>
        <xdr:cNvPr id="105" name="PoljeZBesedilom 104">
          <a:extLst>
            <a:ext uri="{FF2B5EF4-FFF2-40B4-BE49-F238E27FC236}">
              <a16:creationId xmlns:a16="http://schemas.microsoft.com/office/drawing/2014/main" id="{DD996205-DECE-4107-A4A4-D3F3F188F1C5}"/>
            </a:ext>
          </a:extLst>
        </xdr:cNvPr>
        <xdr:cNvSpPr txBox="1"/>
      </xdr:nvSpPr>
      <xdr:spPr>
        <a:xfrm>
          <a:off x="176593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25</xdr:col>
      <xdr:colOff>400050</xdr:colOff>
      <xdr:row>299</xdr:row>
      <xdr:rowOff>19050</xdr:rowOff>
    </xdr:from>
    <xdr:ext cx="65" cy="172227"/>
    <xdr:sp macro="" textlink="">
      <xdr:nvSpPr>
        <xdr:cNvPr id="106" name="PoljeZBesedilom 105">
          <a:extLst>
            <a:ext uri="{FF2B5EF4-FFF2-40B4-BE49-F238E27FC236}">
              <a16:creationId xmlns:a16="http://schemas.microsoft.com/office/drawing/2014/main" id="{BF596473-FE6C-4D50-B37F-834A8CEDD046}"/>
            </a:ext>
          </a:extLst>
        </xdr:cNvPr>
        <xdr:cNvSpPr txBox="1"/>
      </xdr:nvSpPr>
      <xdr:spPr>
        <a:xfrm>
          <a:off x="182022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26</xdr:col>
      <xdr:colOff>400050</xdr:colOff>
      <xdr:row>299</xdr:row>
      <xdr:rowOff>19050</xdr:rowOff>
    </xdr:from>
    <xdr:ext cx="65" cy="172227"/>
    <xdr:sp macro="" textlink="">
      <xdr:nvSpPr>
        <xdr:cNvPr id="107" name="PoljeZBesedilom 106">
          <a:extLst>
            <a:ext uri="{FF2B5EF4-FFF2-40B4-BE49-F238E27FC236}">
              <a16:creationId xmlns:a16="http://schemas.microsoft.com/office/drawing/2014/main" id="{AEAECB65-90D7-4D25-B2E8-CDE6725FCD1A}"/>
            </a:ext>
          </a:extLst>
        </xdr:cNvPr>
        <xdr:cNvSpPr txBox="1"/>
      </xdr:nvSpPr>
      <xdr:spPr>
        <a:xfrm>
          <a:off x="187452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27</xdr:col>
      <xdr:colOff>400050</xdr:colOff>
      <xdr:row>299</xdr:row>
      <xdr:rowOff>19050</xdr:rowOff>
    </xdr:from>
    <xdr:ext cx="65" cy="172227"/>
    <xdr:sp macro="" textlink="">
      <xdr:nvSpPr>
        <xdr:cNvPr id="108" name="PoljeZBesedilom 107">
          <a:extLst>
            <a:ext uri="{FF2B5EF4-FFF2-40B4-BE49-F238E27FC236}">
              <a16:creationId xmlns:a16="http://schemas.microsoft.com/office/drawing/2014/main" id="{221E89BF-7CE2-46F3-8E25-E89B2979259E}"/>
            </a:ext>
          </a:extLst>
        </xdr:cNvPr>
        <xdr:cNvSpPr txBox="1"/>
      </xdr:nvSpPr>
      <xdr:spPr>
        <a:xfrm>
          <a:off x="192881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28</xdr:col>
      <xdr:colOff>400050</xdr:colOff>
      <xdr:row>299</xdr:row>
      <xdr:rowOff>19050</xdr:rowOff>
    </xdr:from>
    <xdr:ext cx="65" cy="172227"/>
    <xdr:sp macro="" textlink="">
      <xdr:nvSpPr>
        <xdr:cNvPr id="109" name="PoljeZBesedilom 108">
          <a:extLst>
            <a:ext uri="{FF2B5EF4-FFF2-40B4-BE49-F238E27FC236}">
              <a16:creationId xmlns:a16="http://schemas.microsoft.com/office/drawing/2014/main" id="{3E6F2C10-E465-4AC8-9ECA-06DE26456F63}"/>
            </a:ext>
          </a:extLst>
        </xdr:cNvPr>
        <xdr:cNvSpPr txBox="1"/>
      </xdr:nvSpPr>
      <xdr:spPr>
        <a:xfrm>
          <a:off x="198501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29</xdr:col>
      <xdr:colOff>400050</xdr:colOff>
      <xdr:row>299</xdr:row>
      <xdr:rowOff>19050</xdr:rowOff>
    </xdr:from>
    <xdr:ext cx="65" cy="172227"/>
    <xdr:sp macro="" textlink="">
      <xdr:nvSpPr>
        <xdr:cNvPr id="110" name="PoljeZBesedilom 109">
          <a:extLst>
            <a:ext uri="{FF2B5EF4-FFF2-40B4-BE49-F238E27FC236}">
              <a16:creationId xmlns:a16="http://schemas.microsoft.com/office/drawing/2014/main" id="{6D9807D5-AA14-4BEA-A0D2-3E89BFBEAA0B}"/>
            </a:ext>
          </a:extLst>
        </xdr:cNvPr>
        <xdr:cNvSpPr txBox="1"/>
      </xdr:nvSpPr>
      <xdr:spPr>
        <a:xfrm>
          <a:off x="203930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30</xdr:col>
      <xdr:colOff>400050</xdr:colOff>
      <xdr:row>299</xdr:row>
      <xdr:rowOff>19050</xdr:rowOff>
    </xdr:from>
    <xdr:ext cx="65" cy="172227"/>
    <xdr:sp macro="" textlink="">
      <xdr:nvSpPr>
        <xdr:cNvPr id="111" name="PoljeZBesedilom 110">
          <a:extLst>
            <a:ext uri="{FF2B5EF4-FFF2-40B4-BE49-F238E27FC236}">
              <a16:creationId xmlns:a16="http://schemas.microsoft.com/office/drawing/2014/main" id="{619AA916-2C66-4A3F-A31A-1A51B5D9F3AF}"/>
            </a:ext>
          </a:extLst>
        </xdr:cNvPr>
        <xdr:cNvSpPr txBox="1"/>
      </xdr:nvSpPr>
      <xdr:spPr>
        <a:xfrm>
          <a:off x="209359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31</xdr:col>
      <xdr:colOff>400050</xdr:colOff>
      <xdr:row>299</xdr:row>
      <xdr:rowOff>19050</xdr:rowOff>
    </xdr:from>
    <xdr:ext cx="65" cy="172227"/>
    <xdr:sp macro="" textlink="">
      <xdr:nvSpPr>
        <xdr:cNvPr id="112" name="PoljeZBesedilom 111">
          <a:extLst>
            <a:ext uri="{FF2B5EF4-FFF2-40B4-BE49-F238E27FC236}">
              <a16:creationId xmlns:a16="http://schemas.microsoft.com/office/drawing/2014/main" id="{BE72B628-F024-42E3-8DB0-F111C4773CBC}"/>
            </a:ext>
          </a:extLst>
        </xdr:cNvPr>
        <xdr:cNvSpPr txBox="1"/>
      </xdr:nvSpPr>
      <xdr:spPr>
        <a:xfrm>
          <a:off x="214788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32</xdr:col>
      <xdr:colOff>400050</xdr:colOff>
      <xdr:row>299</xdr:row>
      <xdr:rowOff>19050</xdr:rowOff>
    </xdr:from>
    <xdr:ext cx="65" cy="172227"/>
    <xdr:sp macro="" textlink="">
      <xdr:nvSpPr>
        <xdr:cNvPr id="113" name="PoljeZBesedilom 112">
          <a:extLst>
            <a:ext uri="{FF2B5EF4-FFF2-40B4-BE49-F238E27FC236}">
              <a16:creationId xmlns:a16="http://schemas.microsoft.com/office/drawing/2014/main" id="{EA03E025-CC14-4D7F-9AA2-E6CBF187F55B}"/>
            </a:ext>
          </a:extLst>
        </xdr:cNvPr>
        <xdr:cNvSpPr txBox="1"/>
      </xdr:nvSpPr>
      <xdr:spPr>
        <a:xfrm>
          <a:off x="220218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33</xdr:col>
      <xdr:colOff>400050</xdr:colOff>
      <xdr:row>299</xdr:row>
      <xdr:rowOff>19050</xdr:rowOff>
    </xdr:from>
    <xdr:ext cx="65" cy="172227"/>
    <xdr:sp macro="" textlink="">
      <xdr:nvSpPr>
        <xdr:cNvPr id="114" name="PoljeZBesedilom 113">
          <a:extLst>
            <a:ext uri="{FF2B5EF4-FFF2-40B4-BE49-F238E27FC236}">
              <a16:creationId xmlns:a16="http://schemas.microsoft.com/office/drawing/2014/main" id="{FFB91B43-F9D2-47D5-A0F8-C78894D7770D}"/>
            </a:ext>
          </a:extLst>
        </xdr:cNvPr>
        <xdr:cNvSpPr txBox="1"/>
      </xdr:nvSpPr>
      <xdr:spPr>
        <a:xfrm>
          <a:off x="225647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6</xdr:col>
      <xdr:colOff>400050</xdr:colOff>
      <xdr:row>386</xdr:row>
      <xdr:rowOff>19050</xdr:rowOff>
    </xdr:from>
    <xdr:ext cx="65" cy="172227"/>
    <xdr:sp macro="" textlink="">
      <xdr:nvSpPr>
        <xdr:cNvPr id="115" name="PoljeZBesedilom 114">
          <a:extLst>
            <a:ext uri="{FF2B5EF4-FFF2-40B4-BE49-F238E27FC236}">
              <a16:creationId xmlns:a16="http://schemas.microsoft.com/office/drawing/2014/main" id="{DF02BA60-73D0-4ECE-BAB8-FD8CCEE643A5}"/>
            </a:ext>
          </a:extLst>
        </xdr:cNvPr>
        <xdr:cNvSpPr txBox="1"/>
      </xdr:nvSpPr>
      <xdr:spPr>
        <a:xfrm>
          <a:off x="728662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7</xdr:col>
      <xdr:colOff>400050</xdr:colOff>
      <xdr:row>386</xdr:row>
      <xdr:rowOff>19050</xdr:rowOff>
    </xdr:from>
    <xdr:ext cx="65" cy="172227"/>
    <xdr:sp macro="" textlink="">
      <xdr:nvSpPr>
        <xdr:cNvPr id="116" name="PoljeZBesedilom 115">
          <a:extLst>
            <a:ext uri="{FF2B5EF4-FFF2-40B4-BE49-F238E27FC236}">
              <a16:creationId xmlns:a16="http://schemas.microsoft.com/office/drawing/2014/main" id="{139F1619-ABD2-4164-BBE7-5FDF545A6B0F}"/>
            </a:ext>
          </a:extLst>
        </xdr:cNvPr>
        <xdr:cNvSpPr txBox="1"/>
      </xdr:nvSpPr>
      <xdr:spPr>
        <a:xfrm>
          <a:off x="800100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8</xdr:col>
      <xdr:colOff>400050</xdr:colOff>
      <xdr:row>386</xdr:row>
      <xdr:rowOff>19050</xdr:rowOff>
    </xdr:from>
    <xdr:ext cx="65" cy="172227"/>
    <xdr:sp macro="" textlink="">
      <xdr:nvSpPr>
        <xdr:cNvPr id="117" name="PoljeZBesedilom 116">
          <a:extLst>
            <a:ext uri="{FF2B5EF4-FFF2-40B4-BE49-F238E27FC236}">
              <a16:creationId xmlns:a16="http://schemas.microsoft.com/office/drawing/2014/main" id="{ED5C8876-6B06-4F02-9D07-B9AFA90EC2E2}"/>
            </a:ext>
          </a:extLst>
        </xdr:cNvPr>
        <xdr:cNvSpPr txBox="1"/>
      </xdr:nvSpPr>
      <xdr:spPr>
        <a:xfrm>
          <a:off x="870585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9</xdr:col>
      <xdr:colOff>400050</xdr:colOff>
      <xdr:row>386</xdr:row>
      <xdr:rowOff>19050</xdr:rowOff>
    </xdr:from>
    <xdr:ext cx="65" cy="172227"/>
    <xdr:sp macro="" textlink="">
      <xdr:nvSpPr>
        <xdr:cNvPr id="118" name="PoljeZBesedilom 117">
          <a:extLst>
            <a:ext uri="{FF2B5EF4-FFF2-40B4-BE49-F238E27FC236}">
              <a16:creationId xmlns:a16="http://schemas.microsoft.com/office/drawing/2014/main" id="{192EE1A4-E363-459A-99DB-D3278861B67E}"/>
            </a:ext>
          </a:extLst>
        </xdr:cNvPr>
        <xdr:cNvSpPr txBox="1"/>
      </xdr:nvSpPr>
      <xdr:spPr>
        <a:xfrm>
          <a:off x="941070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10</xdr:col>
      <xdr:colOff>400050</xdr:colOff>
      <xdr:row>386</xdr:row>
      <xdr:rowOff>19050</xdr:rowOff>
    </xdr:from>
    <xdr:ext cx="65" cy="172227"/>
    <xdr:sp macro="" textlink="">
      <xdr:nvSpPr>
        <xdr:cNvPr id="119" name="PoljeZBesedilom 118">
          <a:extLst>
            <a:ext uri="{FF2B5EF4-FFF2-40B4-BE49-F238E27FC236}">
              <a16:creationId xmlns:a16="http://schemas.microsoft.com/office/drawing/2014/main" id="{EA57EB41-D5C2-4615-9F33-2A23D523BB41}"/>
            </a:ext>
          </a:extLst>
        </xdr:cNvPr>
        <xdr:cNvSpPr txBox="1"/>
      </xdr:nvSpPr>
      <xdr:spPr>
        <a:xfrm>
          <a:off x="1002982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11</xdr:col>
      <xdr:colOff>400050</xdr:colOff>
      <xdr:row>386</xdr:row>
      <xdr:rowOff>19050</xdr:rowOff>
    </xdr:from>
    <xdr:ext cx="65" cy="172227"/>
    <xdr:sp macro="" textlink="">
      <xdr:nvSpPr>
        <xdr:cNvPr id="120" name="PoljeZBesedilom 119">
          <a:extLst>
            <a:ext uri="{FF2B5EF4-FFF2-40B4-BE49-F238E27FC236}">
              <a16:creationId xmlns:a16="http://schemas.microsoft.com/office/drawing/2014/main" id="{6607F86D-68F4-49AC-9B03-C26CA87D2233}"/>
            </a:ext>
          </a:extLst>
        </xdr:cNvPr>
        <xdr:cNvSpPr txBox="1"/>
      </xdr:nvSpPr>
      <xdr:spPr>
        <a:xfrm>
          <a:off x="1057275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12</xdr:col>
      <xdr:colOff>400050</xdr:colOff>
      <xdr:row>386</xdr:row>
      <xdr:rowOff>19050</xdr:rowOff>
    </xdr:from>
    <xdr:ext cx="65" cy="172227"/>
    <xdr:sp macro="" textlink="">
      <xdr:nvSpPr>
        <xdr:cNvPr id="121" name="PoljeZBesedilom 120">
          <a:extLst>
            <a:ext uri="{FF2B5EF4-FFF2-40B4-BE49-F238E27FC236}">
              <a16:creationId xmlns:a16="http://schemas.microsoft.com/office/drawing/2014/main" id="{2B8E51CD-F645-475B-B213-CF338FB9BF76}"/>
            </a:ext>
          </a:extLst>
        </xdr:cNvPr>
        <xdr:cNvSpPr txBox="1"/>
      </xdr:nvSpPr>
      <xdr:spPr>
        <a:xfrm>
          <a:off x="1111567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13</xdr:col>
      <xdr:colOff>400050</xdr:colOff>
      <xdr:row>386</xdr:row>
      <xdr:rowOff>19050</xdr:rowOff>
    </xdr:from>
    <xdr:ext cx="65" cy="172227"/>
    <xdr:sp macro="" textlink="">
      <xdr:nvSpPr>
        <xdr:cNvPr id="122" name="PoljeZBesedilom 121">
          <a:extLst>
            <a:ext uri="{FF2B5EF4-FFF2-40B4-BE49-F238E27FC236}">
              <a16:creationId xmlns:a16="http://schemas.microsoft.com/office/drawing/2014/main" id="{0FBFB068-4DE4-4CAD-A6B0-7E599B09E83F}"/>
            </a:ext>
          </a:extLst>
        </xdr:cNvPr>
        <xdr:cNvSpPr txBox="1"/>
      </xdr:nvSpPr>
      <xdr:spPr>
        <a:xfrm>
          <a:off x="1165860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14</xdr:col>
      <xdr:colOff>400050</xdr:colOff>
      <xdr:row>386</xdr:row>
      <xdr:rowOff>19050</xdr:rowOff>
    </xdr:from>
    <xdr:ext cx="65" cy="172227"/>
    <xdr:sp macro="" textlink="">
      <xdr:nvSpPr>
        <xdr:cNvPr id="123" name="PoljeZBesedilom 122">
          <a:extLst>
            <a:ext uri="{FF2B5EF4-FFF2-40B4-BE49-F238E27FC236}">
              <a16:creationId xmlns:a16="http://schemas.microsoft.com/office/drawing/2014/main" id="{94E1F947-6C9A-41AB-8096-20A338CFB824}"/>
            </a:ext>
          </a:extLst>
        </xdr:cNvPr>
        <xdr:cNvSpPr txBox="1"/>
      </xdr:nvSpPr>
      <xdr:spPr>
        <a:xfrm>
          <a:off x="1220152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15</xdr:col>
      <xdr:colOff>400050</xdr:colOff>
      <xdr:row>386</xdr:row>
      <xdr:rowOff>19050</xdr:rowOff>
    </xdr:from>
    <xdr:ext cx="65" cy="172227"/>
    <xdr:sp macro="" textlink="">
      <xdr:nvSpPr>
        <xdr:cNvPr id="124" name="PoljeZBesedilom 123">
          <a:extLst>
            <a:ext uri="{FF2B5EF4-FFF2-40B4-BE49-F238E27FC236}">
              <a16:creationId xmlns:a16="http://schemas.microsoft.com/office/drawing/2014/main" id="{66A383B9-1F5C-442E-BF98-1D181F746641}"/>
            </a:ext>
          </a:extLst>
        </xdr:cNvPr>
        <xdr:cNvSpPr txBox="1"/>
      </xdr:nvSpPr>
      <xdr:spPr>
        <a:xfrm>
          <a:off x="1274445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16</xdr:col>
      <xdr:colOff>400050</xdr:colOff>
      <xdr:row>386</xdr:row>
      <xdr:rowOff>19050</xdr:rowOff>
    </xdr:from>
    <xdr:ext cx="65" cy="172227"/>
    <xdr:sp macro="" textlink="">
      <xdr:nvSpPr>
        <xdr:cNvPr id="125" name="PoljeZBesedilom 124">
          <a:extLst>
            <a:ext uri="{FF2B5EF4-FFF2-40B4-BE49-F238E27FC236}">
              <a16:creationId xmlns:a16="http://schemas.microsoft.com/office/drawing/2014/main" id="{3B80CA0F-2F39-4D41-AFC1-CDB7C25BAD4D}"/>
            </a:ext>
          </a:extLst>
        </xdr:cNvPr>
        <xdr:cNvSpPr txBox="1"/>
      </xdr:nvSpPr>
      <xdr:spPr>
        <a:xfrm>
          <a:off x="1328737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17</xdr:col>
      <xdr:colOff>400050</xdr:colOff>
      <xdr:row>386</xdr:row>
      <xdr:rowOff>19050</xdr:rowOff>
    </xdr:from>
    <xdr:ext cx="65" cy="172227"/>
    <xdr:sp macro="" textlink="">
      <xdr:nvSpPr>
        <xdr:cNvPr id="126" name="PoljeZBesedilom 125">
          <a:extLst>
            <a:ext uri="{FF2B5EF4-FFF2-40B4-BE49-F238E27FC236}">
              <a16:creationId xmlns:a16="http://schemas.microsoft.com/office/drawing/2014/main" id="{B00B076F-C10B-417A-92CE-3F71AF0D8BAF}"/>
            </a:ext>
          </a:extLst>
        </xdr:cNvPr>
        <xdr:cNvSpPr txBox="1"/>
      </xdr:nvSpPr>
      <xdr:spPr>
        <a:xfrm>
          <a:off x="1383030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18</xdr:col>
      <xdr:colOff>400050</xdr:colOff>
      <xdr:row>386</xdr:row>
      <xdr:rowOff>19050</xdr:rowOff>
    </xdr:from>
    <xdr:ext cx="65" cy="172227"/>
    <xdr:sp macro="" textlink="">
      <xdr:nvSpPr>
        <xdr:cNvPr id="127" name="PoljeZBesedilom 126">
          <a:extLst>
            <a:ext uri="{FF2B5EF4-FFF2-40B4-BE49-F238E27FC236}">
              <a16:creationId xmlns:a16="http://schemas.microsoft.com/office/drawing/2014/main" id="{C2FF9C75-4459-4433-984B-7F8A5D6EB350}"/>
            </a:ext>
          </a:extLst>
        </xdr:cNvPr>
        <xdr:cNvSpPr txBox="1"/>
      </xdr:nvSpPr>
      <xdr:spPr>
        <a:xfrm>
          <a:off x="1440180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19</xdr:col>
      <xdr:colOff>400050</xdr:colOff>
      <xdr:row>386</xdr:row>
      <xdr:rowOff>19050</xdr:rowOff>
    </xdr:from>
    <xdr:ext cx="65" cy="172227"/>
    <xdr:sp macro="" textlink="">
      <xdr:nvSpPr>
        <xdr:cNvPr id="128" name="PoljeZBesedilom 127">
          <a:extLst>
            <a:ext uri="{FF2B5EF4-FFF2-40B4-BE49-F238E27FC236}">
              <a16:creationId xmlns:a16="http://schemas.microsoft.com/office/drawing/2014/main" id="{AD7C7850-4ECC-4820-827D-996F0F66A7E7}"/>
            </a:ext>
          </a:extLst>
        </xdr:cNvPr>
        <xdr:cNvSpPr txBox="1"/>
      </xdr:nvSpPr>
      <xdr:spPr>
        <a:xfrm>
          <a:off x="1494472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20</xdr:col>
      <xdr:colOff>400050</xdr:colOff>
      <xdr:row>386</xdr:row>
      <xdr:rowOff>19050</xdr:rowOff>
    </xdr:from>
    <xdr:ext cx="65" cy="172227"/>
    <xdr:sp macro="" textlink="">
      <xdr:nvSpPr>
        <xdr:cNvPr id="129" name="PoljeZBesedilom 128">
          <a:extLst>
            <a:ext uri="{FF2B5EF4-FFF2-40B4-BE49-F238E27FC236}">
              <a16:creationId xmlns:a16="http://schemas.microsoft.com/office/drawing/2014/main" id="{A2EA6C7F-5415-4423-AEBF-8BBB361B2E8B}"/>
            </a:ext>
          </a:extLst>
        </xdr:cNvPr>
        <xdr:cNvSpPr txBox="1"/>
      </xdr:nvSpPr>
      <xdr:spPr>
        <a:xfrm>
          <a:off x="1548765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21</xdr:col>
      <xdr:colOff>400050</xdr:colOff>
      <xdr:row>386</xdr:row>
      <xdr:rowOff>19050</xdr:rowOff>
    </xdr:from>
    <xdr:ext cx="65" cy="172227"/>
    <xdr:sp macro="" textlink="">
      <xdr:nvSpPr>
        <xdr:cNvPr id="130" name="PoljeZBesedilom 129">
          <a:extLst>
            <a:ext uri="{FF2B5EF4-FFF2-40B4-BE49-F238E27FC236}">
              <a16:creationId xmlns:a16="http://schemas.microsoft.com/office/drawing/2014/main" id="{1EEECC32-0B98-495E-8F6B-B2D780593CCD}"/>
            </a:ext>
          </a:extLst>
        </xdr:cNvPr>
        <xdr:cNvSpPr txBox="1"/>
      </xdr:nvSpPr>
      <xdr:spPr>
        <a:xfrm>
          <a:off x="1603057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22</xdr:col>
      <xdr:colOff>400050</xdr:colOff>
      <xdr:row>386</xdr:row>
      <xdr:rowOff>19050</xdr:rowOff>
    </xdr:from>
    <xdr:ext cx="65" cy="172227"/>
    <xdr:sp macro="" textlink="">
      <xdr:nvSpPr>
        <xdr:cNvPr id="131" name="PoljeZBesedilom 130">
          <a:extLst>
            <a:ext uri="{FF2B5EF4-FFF2-40B4-BE49-F238E27FC236}">
              <a16:creationId xmlns:a16="http://schemas.microsoft.com/office/drawing/2014/main" id="{8C15A42F-9DCE-4861-A9EA-74414D61538A}"/>
            </a:ext>
          </a:extLst>
        </xdr:cNvPr>
        <xdr:cNvSpPr txBox="1"/>
      </xdr:nvSpPr>
      <xdr:spPr>
        <a:xfrm>
          <a:off x="1657350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23</xdr:col>
      <xdr:colOff>400050</xdr:colOff>
      <xdr:row>386</xdr:row>
      <xdr:rowOff>19050</xdr:rowOff>
    </xdr:from>
    <xdr:ext cx="65" cy="172227"/>
    <xdr:sp macro="" textlink="">
      <xdr:nvSpPr>
        <xdr:cNvPr id="132" name="PoljeZBesedilom 131">
          <a:extLst>
            <a:ext uri="{FF2B5EF4-FFF2-40B4-BE49-F238E27FC236}">
              <a16:creationId xmlns:a16="http://schemas.microsoft.com/office/drawing/2014/main" id="{ECEE8B1E-766D-45F3-A486-B3190DF5993C}"/>
            </a:ext>
          </a:extLst>
        </xdr:cNvPr>
        <xdr:cNvSpPr txBox="1"/>
      </xdr:nvSpPr>
      <xdr:spPr>
        <a:xfrm>
          <a:off x="1711642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24</xdr:col>
      <xdr:colOff>400050</xdr:colOff>
      <xdr:row>386</xdr:row>
      <xdr:rowOff>19050</xdr:rowOff>
    </xdr:from>
    <xdr:ext cx="65" cy="172227"/>
    <xdr:sp macro="" textlink="">
      <xdr:nvSpPr>
        <xdr:cNvPr id="133" name="PoljeZBesedilom 132">
          <a:extLst>
            <a:ext uri="{FF2B5EF4-FFF2-40B4-BE49-F238E27FC236}">
              <a16:creationId xmlns:a16="http://schemas.microsoft.com/office/drawing/2014/main" id="{275CD703-BC59-443E-B3E7-7A7D5C53C30C}"/>
            </a:ext>
          </a:extLst>
        </xdr:cNvPr>
        <xdr:cNvSpPr txBox="1"/>
      </xdr:nvSpPr>
      <xdr:spPr>
        <a:xfrm>
          <a:off x="1765935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25</xdr:col>
      <xdr:colOff>400050</xdr:colOff>
      <xdr:row>386</xdr:row>
      <xdr:rowOff>19050</xdr:rowOff>
    </xdr:from>
    <xdr:ext cx="65" cy="172227"/>
    <xdr:sp macro="" textlink="">
      <xdr:nvSpPr>
        <xdr:cNvPr id="134" name="PoljeZBesedilom 133">
          <a:extLst>
            <a:ext uri="{FF2B5EF4-FFF2-40B4-BE49-F238E27FC236}">
              <a16:creationId xmlns:a16="http://schemas.microsoft.com/office/drawing/2014/main" id="{B8184CA5-800F-4C12-B74C-3DAB151AF09C}"/>
            </a:ext>
          </a:extLst>
        </xdr:cNvPr>
        <xdr:cNvSpPr txBox="1"/>
      </xdr:nvSpPr>
      <xdr:spPr>
        <a:xfrm>
          <a:off x="1820227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26</xdr:col>
      <xdr:colOff>400050</xdr:colOff>
      <xdr:row>386</xdr:row>
      <xdr:rowOff>19050</xdr:rowOff>
    </xdr:from>
    <xdr:ext cx="65" cy="172227"/>
    <xdr:sp macro="" textlink="">
      <xdr:nvSpPr>
        <xdr:cNvPr id="135" name="PoljeZBesedilom 134">
          <a:extLst>
            <a:ext uri="{FF2B5EF4-FFF2-40B4-BE49-F238E27FC236}">
              <a16:creationId xmlns:a16="http://schemas.microsoft.com/office/drawing/2014/main" id="{9144762B-79AC-414D-88FC-CA65FE00D470}"/>
            </a:ext>
          </a:extLst>
        </xdr:cNvPr>
        <xdr:cNvSpPr txBox="1"/>
      </xdr:nvSpPr>
      <xdr:spPr>
        <a:xfrm>
          <a:off x="1874520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27</xdr:col>
      <xdr:colOff>400050</xdr:colOff>
      <xdr:row>386</xdr:row>
      <xdr:rowOff>19050</xdr:rowOff>
    </xdr:from>
    <xdr:ext cx="65" cy="172227"/>
    <xdr:sp macro="" textlink="">
      <xdr:nvSpPr>
        <xdr:cNvPr id="136" name="PoljeZBesedilom 135">
          <a:extLst>
            <a:ext uri="{FF2B5EF4-FFF2-40B4-BE49-F238E27FC236}">
              <a16:creationId xmlns:a16="http://schemas.microsoft.com/office/drawing/2014/main" id="{A37F4C15-6CCC-4A10-AB8C-7811BC4102B3}"/>
            </a:ext>
          </a:extLst>
        </xdr:cNvPr>
        <xdr:cNvSpPr txBox="1"/>
      </xdr:nvSpPr>
      <xdr:spPr>
        <a:xfrm>
          <a:off x="1928812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28</xdr:col>
      <xdr:colOff>400050</xdr:colOff>
      <xdr:row>386</xdr:row>
      <xdr:rowOff>19050</xdr:rowOff>
    </xdr:from>
    <xdr:ext cx="65" cy="172227"/>
    <xdr:sp macro="" textlink="">
      <xdr:nvSpPr>
        <xdr:cNvPr id="137" name="PoljeZBesedilom 136">
          <a:extLst>
            <a:ext uri="{FF2B5EF4-FFF2-40B4-BE49-F238E27FC236}">
              <a16:creationId xmlns:a16="http://schemas.microsoft.com/office/drawing/2014/main" id="{995B25F7-1EC5-4C68-83D9-45688D7785DE}"/>
            </a:ext>
          </a:extLst>
        </xdr:cNvPr>
        <xdr:cNvSpPr txBox="1"/>
      </xdr:nvSpPr>
      <xdr:spPr>
        <a:xfrm>
          <a:off x="1985010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29</xdr:col>
      <xdr:colOff>400050</xdr:colOff>
      <xdr:row>386</xdr:row>
      <xdr:rowOff>19050</xdr:rowOff>
    </xdr:from>
    <xdr:ext cx="65" cy="172227"/>
    <xdr:sp macro="" textlink="">
      <xdr:nvSpPr>
        <xdr:cNvPr id="138" name="PoljeZBesedilom 137">
          <a:extLst>
            <a:ext uri="{FF2B5EF4-FFF2-40B4-BE49-F238E27FC236}">
              <a16:creationId xmlns:a16="http://schemas.microsoft.com/office/drawing/2014/main" id="{04731DA5-A298-4185-BA2B-35D7EAC54474}"/>
            </a:ext>
          </a:extLst>
        </xdr:cNvPr>
        <xdr:cNvSpPr txBox="1"/>
      </xdr:nvSpPr>
      <xdr:spPr>
        <a:xfrm>
          <a:off x="2039302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30</xdr:col>
      <xdr:colOff>400050</xdr:colOff>
      <xdr:row>386</xdr:row>
      <xdr:rowOff>19050</xdr:rowOff>
    </xdr:from>
    <xdr:ext cx="65" cy="172227"/>
    <xdr:sp macro="" textlink="">
      <xdr:nvSpPr>
        <xdr:cNvPr id="139" name="PoljeZBesedilom 138">
          <a:extLst>
            <a:ext uri="{FF2B5EF4-FFF2-40B4-BE49-F238E27FC236}">
              <a16:creationId xmlns:a16="http://schemas.microsoft.com/office/drawing/2014/main" id="{88E96F01-D28D-474B-BC24-3690EC796323}"/>
            </a:ext>
          </a:extLst>
        </xdr:cNvPr>
        <xdr:cNvSpPr txBox="1"/>
      </xdr:nvSpPr>
      <xdr:spPr>
        <a:xfrm>
          <a:off x="2093595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31</xdr:col>
      <xdr:colOff>400050</xdr:colOff>
      <xdr:row>386</xdr:row>
      <xdr:rowOff>19050</xdr:rowOff>
    </xdr:from>
    <xdr:ext cx="65" cy="172227"/>
    <xdr:sp macro="" textlink="">
      <xdr:nvSpPr>
        <xdr:cNvPr id="140" name="PoljeZBesedilom 139">
          <a:extLst>
            <a:ext uri="{FF2B5EF4-FFF2-40B4-BE49-F238E27FC236}">
              <a16:creationId xmlns:a16="http://schemas.microsoft.com/office/drawing/2014/main" id="{48A1BBE6-6E7D-41D5-82A1-68CB1611BE20}"/>
            </a:ext>
          </a:extLst>
        </xdr:cNvPr>
        <xdr:cNvSpPr txBox="1"/>
      </xdr:nvSpPr>
      <xdr:spPr>
        <a:xfrm>
          <a:off x="2147887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32</xdr:col>
      <xdr:colOff>400050</xdr:colOff>
      <xdr:row>386</xdr:row>
      <xdr:rowOff>19050</xdr:rowOff>
    </xdr:from>
    <xdr:ext cx="65" cy="172227"/>
    <xdr:sp macro="" textlink="">
      <xdr:nvSpPr>
        <xdr:cNvPr id="141" name="PoljeZBesedilom 140">
          <a:extLst>
            <a:ext uri="{FF2B5EF4-FFF2-40B4-BE49-F238E27FC236}">
              <a16:creationId xmlns:a16="http://schemas.microsoft.com/office/drawing/2014/main" id="{8CF5505C-9C2B-43C0-A4A0-2AE5365DE584}"/>
            </a:ext>
          </a:extLst>
        </xdr:cNvPr>
        <xdr:cNvSpPr txBox="1"/>
      </xdr:nvSpPr>
      <xdr:spPr>
        <a:xfrm>
          <a:off x="2202180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33</xdr:col>
      <xdr:colOff>400050</xdr:colOff>
      <xdr:row>386</xdr:row>
      <xdr:rowOff>19050</xdr:rowOff>
    </xdr:from>
    <xdr:ext cx="65" cy="172227"/>
    <xdr:sp macro="" textlink="">
      <xdr:nvSpPr>
        <xdr:cNvPr id="142" name="PoljeZBesedilom 141">
          <a:extLst>
            <a:ext uri="{FF2B5EF4-FFF2-40B4-BE49-F238E27FC236}">
              <a16:creationId xmlns:a16="http://schemas.microsoft.com/office/drawing/2014/main" id="{63625CA6-FD9B-4091-ABCA-DF803C992031}"/>
            </a:ext>
          </a:extLst>
        </xdr:cNvPr>
        <xdr:cNvSpPr txBox="1"/>
      </xdr:nvSpPr>
      <xdr:spPr>
        <a:xfrm>
          <a:off x="2256472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34</xdr:col>
      <xdr:colOff>400050</xdr:colOff>
      <xdr:row>386</xdr:row>
      <xdr:rowOff>19050</xdr:rowOff>
    </xdr:from>
    <xdr:ext cx="65" cy="172227"/>
    <xdr:sp macro="" textlink="">
      <xdr:nvSpPr>
        <xdr:cNvPr id="143" name="PoljeZBesedilom 142">
          <a:extLst>
            <a:ext uri="{FF2B5EF4-FFF2-40B4-BE49-F238E27FC236}">
              <a16:creationId xmlns:a16="http://schemas.microsoft.com/office/drawing/2014/main" id="{9E842CBD-7A84-4D05-BB28-49A6AF18B6E8}"/>
            </a:ext>
          </a:extLst>
        </xdr:cNvPr>
        <xdr:cNvSpPr txBox="1"/>
      </xdr:nvSpPr>
      <xdr:spPr>
        <a:xfrm>
          <a:off x="2310765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6</xdr:col>
      <xdr:colOff>400050</xdr:colOff>
      <xdr:row>414</xdr:row>
      <xdr:rowOff>19050</xdr:rowOff>
    </xdr:from>
    <xdr:ext cx="65" cy="172227"/>
    <xdr:sp macro="" textlink="">
      <xdr:nvSpPr>
        <xdr:cNvPr id="144" name="PoljeZBesedilom 143">
          <a:extLst>
            <a:ext uri="{FF2B5EF4-FFF2-40B4-BE49-F238E27FC236}">
              <a16:creationId xmlns:a16="http://schemas.microsoft.com/office/drawing/2014/main" id="{47EADB69-A29D-4F81-8256-6F6D3A57E014}"/>
            </a:ext>
          </a:extLst>
        </xdr:cNvPr>
        <xdr:cNvSpPr txBox="1"/>
      </xdr:nvSpPr>
      <xdr:spPr>
        <a:xfrm>
          <a:off x="728662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7</xdr:col>
      <xdr:colOff>400050</xdr:colOff>
      <xdr:row>414</xdr:row>
      <xdr:rowOff>19050</xdr:rowOff>
    </xdr:from>
    <xdr:ext cx="65" cy="172227"/>
    <xdr:sp macro="" textlink="">
      <xdr:nvSpPr>
        <xdr:cNvPr id="145" name="PoljeZBesedilom 144">
          <a:extLst>
            <a:ext uri="{FF2B5EF4-FFF2-40B4-BE49-F238E27FC236}">
              <a16:creationId xmlns:a16="http://schemas.microsoft.com/office/drawing/2014/main" id="{57A08FFD-98C3-4BA7-A8D6-E27305AE81EE}"/>
            </a:ext>
          </a:extLst>
        </xdr:cNvPr>
        <xdr:cNvSpPr txBox="1"/>
      </xdr:nvSpPr>
      <xdr:spPr>
        <a:xfrm>
          <a:off x="800100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8</xdr:col>
      <xdr:colOff>400050</xdr:colOff>
      <xdr:row>414</xdr:row>
      <xdr:rowOff>19050</xdr:rowOff>
    </xdr:from>
    <xdr:ext cx="65" cy="172227"/>
    <xdr:sp macro="" textlink="">
      <xdr:nvSpPr>
        <xdr:cNvPr id="146" name="PoljeZBesedilom 145">
          <a:extLst>
            <a:ext uri="{FF2B5EF4-FFF2-40B4-BE49-F238E27FC236}">
              <a16:creationId xmlns:a16="http://schemas.microsoft.com/office/drawing/2014/main" id="{BC06E73C-F4A4-4DA7-A351-3C74E5851CDA}"/>
            </a:ext>
          </a:extLst>
        </xdr:cNvPr>
        <xdr:cNvSpPr txBox="1"/>
      </xdr:nvSpPr>
      <xdr:spPr>
        <a:xfrm>
          <a:off x="870585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9</xdr:col>
      <xdr:colOff>400050</xdr:colOff>
      <xdr:row>414</xdr:row>
      <xdr:rowOff>19050</xdr:rowOff>
    </xdr:from>
    <xdr:ext cx="65" cy="172227"/>
    <xdr:sp macro="" textlink="">
      <xdr:nvSpPr>
        <xdr:cNvPr id="147" name="PoljeZBesedilom 146">
          <a:extLst>
            <a:ext uri="{FF2B5EF4-FFF2-40B4-BE49-F238E27FC236}">
              <a16:creationId xmlns:a16="http://schemas.microsoft.com/office/drawing/2014/main" id="{5A9A5AAB-F1B8-4265-8580-60D6F57C6598}"/>
            </a:ext>
          </a:extLst>
        </xdr:cNvPr>
        <xdr:cNvSpPr txBox="1"/>
      </xdr:nvSpPr>
      <xdr:spPr>
        <a:xfrm>
          <a:off x="941070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10</xdr:col>
      <xdr:colOff>400050</xdr:colOff>
      <xdr:row>414</xdr:row>
      <xdr:rowOff>19050</xdr:rowOff>
    </xdr:from>
    <xdr:ext cx="65" cy="172227"/>
    <xdr:sp macro="" textlink="">
      <xdr:nvSpPr>
        <xdr:cNvPr id="148" name="PoljeZBesedilom 147">
          <a:extLst>
            <a:ext uri="{FF2B5EF4-FFF2-40B4-BE49-F238E27FC236}">
              <a16:creationId xmlns:a16="http://schemas.microsoft.com/office/drawing/2014/main" id="{1284C547-7391-402A-AED9-EC377DEAE476}"/>
            </a:ext>
          </a:extLst>
        </xdr:cNvPr>
        <xdr:cNvSpPr txBox="1"/>
      </xdr:nvSpPr>
      <xdr:spPr>
        <a:xfrm>
          <a:off x="1002982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11</xdr:col>
      <xdr:colOff>400050</xdr:colOff>
      <xdr:row>414</xdr:row>
      <xdr:rowOff>19050</xdr:rowOff>
    </xdr:from>
    <xdr:ext cx="65" cy="172227"/>
    <xdr:sp macro="" textlink="">
      <xdr:nvSpPr>
        <xdr:cNvPr id="149" name="PoljeZBesedilom 148">
          <a:extLst>
            <a:ext uri="{FF2B5EF4-FFF2-40B4-BE49-F238E27FC236}">
              <a16:creationId xmlns:a16="http://schemas.microsoft.com/office/drawing/2014/main" id="{D28DCB47-5816-4D00-B774-77D26C26616E}"/>
            </a:ext>
          </a:extLst>
        </xdr:cNvPr>
        <xdr:cNvSpPr txBox="1"/>
      </xdr:nvSpPr>
      <xdr:spPr>
        <a:xfrm>
          <a:off x="1057275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12</xdr:col>
      <xdr:colOff>400050</xdr:colOff>
      <xdr:row>414</xdr:row>
      <xdr:rowOff>19050</xdr:rowOff>
    </xdr:from>
    <xdr:ext cx="65" cy="172227"/>
    <xdr:sp macro="" textlink="">
      <xdr:nvSpPr>
        <xdr:cNvPr id="150" name="PoljeZBesedilom 149">
          <a:extLst>
            <a:ext uri="{FF2B5EF4-FFF2-40B4-BE49-F238E27FC236}">
              <a16:creationId xmlns:a16="http://schemas.microsoft.com/office/drawing/2014/main" id="{080C38C4-8B0C-4DBE-9C56-F58D40D8BBC9}"/>
            </a:ext>
          </a:extLst>
        </xdr:cNvPr>
        <xdr:cNvSpPr txBox="1"/>
      </xdr:nvSpPr>
      <xdr:spPr>
        <a:xfrm>
          <a:off x="1111567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13</xdr:col>
      <xdr:colOff>400050</xdr:colOff>
      <xdr:row>414</xdr:row>
      <xdr:rowOff>19050</xdr:rowOff>
    </xdr:from>
    <xdr:ext cx="65" cy="172227"/>
    <xdr:sp macro="" textlink="">
      <xdr:nvSpPr>
        <xdr:cNvPr id="151" name="PoljeZBesedilom 150">
          <a:extLst>
            <a:ext uri="{FF2B5EF4-FFF2-40B4-BE49-F238E27FC236}">
              <a16:creationId xmlns:a16="http://schemas.microsoft.com/office/drawing/2014/main" id="{E9962FEB-640A-43EC-8811-1BA18F209512}"/>
            </a:ext>
          </a:extLst>
        </xdr:cNvPr>
        <xdr:cNvSpPr txBox="1"/>
      </xdr:nvSpPr>
      <xdr:spPr>
        <a:xfrm>
          <a:off x="1165860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14</xdr:col>
      <xdr:colOff>400050</xdr:colOff>
      <xdr:row>414</xdr:row>
      <xdr:rowOff>19050</xdr:rowOff>
    </xdr:from>
    <xdr:ext cx="65" cy="172227"/>
    <xdr:sp macro="" textlink="">
      <xdr:nvSpPr>
        <xdr:cNvPr id="152" name="PoljeZBesedilom 151">
          <a:extLst>
            <a:ext uri="{FF2B5EF4-FFF2-40B4-BE49-F238E27FC236}">
              <a16:creationId xmlns:a16="http://schemas.microsoft.com/office/drawing/2014/main" id="{F203B123-8782-497E-AE99-7CE9E670F513}"/>
            </a:ext>
          </a:extLst>
        </xdr:cNvPr>
        <xdr:cNvSpPr txBox="1"/>
      </xdr:nvSpPr>
      <xdr:spPr>
        <a:xfrm>
          <a:off x="1220152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15</xdr:col>
      <xdr:colOff>400050</xdr:colOff>
      <xdr:row>414</xdr:row>
      <xdr:rowOff>19050</xdr:rowOff>
    </xdr:from>
    <xdr:ext cx="65" cy="172227"/>
    <xdr:sp macro="" textlink="">
      <xdr:nvSpPr>
        <xdr:cNvPr id="153" name="PoljeZBesedilom 152">
          <a:extLst>
            <a:ext uri="{FF2B5EF4-FFF2-40B4-BE49-F238E27FC236}">
              <a16:creationId xmlns:a16="http://schemas.microsoft.com/office/drawing/2014/main" id="{1823B091-A719-434D-B1F2-B5A660999BA6}"/>
            </a:ext>
          </a:extLst>
        </xdr:cNvPr>
        <xdr:cNvSpPr txBox="1"/>
      </xdr:nvSpPr>
      <xdr:spPr>
        <a:xfrm>
          <a:off x="1274445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16</xdr:col>
      <xdr:colOff>400050</xdr:colOff>
      <xdr:row>414</xdr:row>
      <xdr:rowOff>19050</xdr:rowOff>
    </xdr:from>
    <xdr:ext cx="65" cy="172227"/>
    <xdr:sp macro="" textlink="">
      <xdr:nvSpPr>
        <xdr:cNvPr id="154" name="PoljeZBesedilom 153">
          <a:extLst>
            <a:ext uri="{FF2B5EF4-FFF2-40B4-BE49-F238E27FC236}">
              <a16:creationId xmlns:a16="http://schemas.microsoft.com/office/drawing/2014/main" id="{6DC0D7A9-8039-44D6-8EF0-491A230BD95D}"/>
            </a:ext>
          </a:extLst>
        </xdr:cNvPr>
        <xdr:cNvSpPr txBox="1"/>
      </xdr:nvSpPr>
      <xdr:spPr>
        <a:xfrm>
          <a:off x="1328737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17</xdr:col>
      <xdr:colOff>400050</xdr:colOff>
      <xdr:row>414</xdr:row>
      <xdr:rowOff>19050</xdr:rowOff>
    </xdr:from>
    <xdr:ext cx="65" cy="172227"/>
    <xdr:sp macro="" textlink="">
      <xdr:nvSpPr>
        <xdr:cNvPr id="155" name="PoljeZBesedilom 154">
          <a:extLst>
            <a:ext uri="{FF2B5EF4-FFF2-40B4-BE49-F238E27FC236}">
              <a16:creationId xmlns:a16="http://schemas.microsoft.com/office/drawing/2014/main" id="{21CE9405-88BA-495F-9300-34F85396E1E1}"/>
            </a:ext>
          </a:extLst>
        </xdr:cNvPr>
        <xdr:cNvSpPr txBox="1"/>
      </xdr:nvSpPr>
      <xdr:spPr>
        <a:xfrm>
          <a:off x="1383030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18</xdr:col>
      <xdr:colOff>400050</xdr:colOff>
      <xdr:row>414</xdr:row>
      <xdr:rowOff>19050</xdr:rowOff>
    </xdr:from>
    <xdr:ext cx="65" cy="172227"/>
    <xdr:sp macro="" textlink="">
      <xdr:nvSpPr>
        <xdr:cNvPr id="156" name="PoljeZBesedilom 155">
          <a:extLst>
            <a:ext uri="{FF2B5EF4-FFF2-40B4-BE49-F238E27FC236}">
              <a16:creationId xmlns:a16="http://schemas.microsoft.com/office/drawing/2014/main" id="{728FEB1D-A51F-4ABC-BEE9-D904B88C44C8}"/>
            </a:ext>
          </a:extLst>
        </xdr:cNvPr>
        <xdr:cNvSpPr txBox="1"/>
      </xdr:nvSpPr>
      <xdr:spPr>
        <a:xfrm>
          <a:off x="1440180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19</xdr:col>
      <xdr:colOff>400050</xdr:colOff>
      <xdr:row>414</xdr:row>
      <xdr:rowOff>19050</xdr:rowOff>
    </xdr:from>
    <xdr:ext cx="65" cy="172227"/>
    <xdr:sp macro="" textlink="">
      <xdr:nvSpPr>
        <xdr:cNvPr id="157" name="PoljeZBesedilom 156">
          <a:extLst>
            <a:ext uri="{FF2B5EF4-FFF2-40B4-BE49-F238E27FC236}">
              <a16:creationId xmlns:a16="http://schemas.microsoft.com/office/drawing/2014/main" id="{9F2EEB70-2E29-4298-AEB9-77EC3BD1C6A2}"/>
            </a:ext>
          </a:extLst>
        </xdr:cNvPr>
        <xdr:cNvSpPr txBox="1"/>
      </xdr:nvSpPr>
      <xdr:spPr>
        <a:xfrm>
          <a:off x="1494472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20</xdr:col>
      <xdr:colOff>400050</xdr:colOff>
      <xdr:row>414</xdr:row>
      <xdr:rowOff>19050</xdr:rowOff>
    </xdr:from>
    <xdr:ext cx="65" cy="172227"/>
    <xdr:sp macro="" textlink="">
      <xdr:nvSpPr>
        <xdr:cNvPr id="158" name="PoljeZBesedilom 157">
          <a:extLst>
            <a:ext uri="{FF2B5EF4-FFF2-40B4-BE49-F238E27FC236}">
              <a16:creationId xmlns:a16="http://schemas.microsoft.com/office/drawing/2014/main" id="{3C325B58-170A-48EF-A139-935EABC1BD7E}"/>
            </a:ext>
          </a:extLst>
        </xdr:cNvPr>
        <xdr:cNvSpPr txBox="1"/>
      </xdr:nvSpPr>
      <xdr:spPr>
        <a:xfrm>
          <a:off x="1548765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21</xdr:col>
      <xdr:colOff>400050</xdr:colOff>
      <xdr:row>414</xdr:row>
      <xdr:rowOff>19050</xdr:rowOff>
    </xdr:from>
    <xdr:ext cx="65" cy="172227"/>
    <xdr:sp macro="" textlink="">
      <xdr:nvSpPr>
        <xdr:cNvPr id="159" name="PoljeZBesedilom 158">
          <a:extLst>
            <a:ext uri="{FF2B5EF4-FFF2-40B4-BE49-F238E27FC236}">
              <a16:creationId xmlns:a16="http://schemas.microsoft.com/office/drawing/2014/main" id="{E92399F1-88D3-43D0-8DE4-760FF6808190}"/>
            </a:ext>
          </a:extLst>
        </xdr:cNvPr>
        <xdr:cNvSpPr txBox="1"/>
      </xdr:nvSpPr>
      <xdr:spPr>
        <a:xfrm>
          <a:off x="1603057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22</xdr:col>
      <xdr:colOff>400050</xdr:colOff>
      <xdr:row>414</xdr:row>
      <xdr:rowOff>19050</xdr:rowOff>
    </xdr:from>
    <xdr:ext cx="65" cy="172227"/>
    <xdr:sp macro="" textlink="">
      <xdr:nvSpPr>
        <xdr:cNvPr id="160" name="PoljeZBesedilom 159">
          <a:extLst>
            <a:ext uri="{FF2B5EF4-FFF2-40B4-BE49-F238E27FC236}">
              <a16:creationId xmlns:a16="http://schemas.microsoft.com/office/drawing/2014/main" id="{79BEBF0F-09D3-4CB5-B133-8CABD70ABEB3}"/>
            </a:ext>
          </a:extLst>
        </xdr:cNvPr>
        <xdr:cNvSpPr txBox="1"/>
      </xdr:nvSpPr>
      <xdr:spPr>
        <a:xfrm>
          <a:off x="1657350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23</xdr:col>
      <xdr:colOff>400050</xdr:colOff>
      <xdr:row>414</xdr:row>
      <xdr:rowOff>19050</xdr:rowOff>
    </xdr:from>
    <xdr:ext cx="65" cy="172227"/>
    <xdr:sp macro="" textlink="">
      <xdr:nvSpPr>
        <xdr:cNvPr id="161" name="PoljeZBesedilom 160">
          <a:extLst>
            <a:ext uri="{FF2B5EF4-FFF2-40B4-BE49-F238E27FC236}">
              <a16:creationId xmlns:a16="http://schemas.microsoft.com/office/drawing/2014/main" id="{F73612D3-DAFA-4CF8-88DF-14B53DEFE222}"/>
            </a:ext>
          </a:extLst>
        </xdr:cNvPr>
        <xdr:cNvSpPr txBox="1"/>
      </xdr:nvSpPr>
      <xdr:spPr>
        <a:xfrm>
          <a:off x="1711642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24</xdr:col>
      <xdr:colOff>400050</xdr:colOff>
      <xdr:row>414</xdr:row>
      <xdr:rowOff>19050</xdr:rowOff>
    </xdr:from>
    <xdr:ext cx="65" cy="172227"/>
    <xdr:sp macro="" textlink="">
      <xdr:nvSpPr>
        <xdr:cNvPr id="162" name="PoljeZBesedilom 161">
          <a:extLst>
            <a:ext uri="{FF2B5EF4-FFF2-40B4-BE49-F238E27FC236}">
              <a16:creationId xmlns:a16="http://schemas.microsoft.com/office/drawing/2014/main" id="{4DD1805B-CF3D-43C7-BF2D-CF76E98812C2}"/>
            </a:ext>
          </a:extLst>
        </xdr:cNvPr>
        <xdr:cNvSpPr txBox="1"/>
      </xdr:nvSpPr>
      <xdr:spPr>
        <a:xfrm>
          <a:off x="1765935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25</xdr:col>
      <xdr:colOff>400050</xdr:colOff>
      <xdr:row>414</xdr:row>
      <xdr:rowOff>19050</xdr:rowOff>
    </xdr:from>
    <xdr:ext cx="65" cy="172227"/>
    <xdr:sp macro="" textlink="">
      <xdr:nvSpPr>
        <xdr:cNvPr id="163" name="PoljeZBesedilom 162">
          <a:extLst>
            <a:ext uri="{FF2B5EF4-FFF2-40B4-BE49-F238E27FC236}">
              <a16:creationId xmlns:a16="http://schemas.microsoft.com/office/drawing/2014/main" id="{E5DF10C8-4B53-41D0-98D2-57B40F5CBFF8}"/>
            </a:ext>
          </a:extLst>
        </xdr:cNvPr>
        <xdr:cNvSpPr txBox="1"/>
      </xdr:nvSpPr>
      <xdr:spPr>
        <a:xfrm>
          <a:off x="1820227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26</xdr:col>
      <xdr:colOff>400050</xdr:colOff>
      <xdr:row>414</xdr:row>
      <xdr:rowOff>19050</xdr:rowOff>
    </xdr:from>
    <xdr:ext cx="65" cy="172227"/>
    <xdr:sp macro="" textlink="">
      <xdr:nvSpPr>
        <xdr:cNvPr id="164" name="PoljeZBesedilom 163">
          <a:extLst>
            <a:ext uri="{FF2B5EF4-FFF2-40B4-BE49-F238E27FC236}">
              <a16:creationId xmlns:a16="http://schemas.microsoft.com/office/drawing/2014/main" id="{898C536B-8E9D-473F-B8CE-4A374C4532AD}"/>
            </a:ext>
          </a:extLst>
        </xdr:cNvPr>
        <xdr:cNvSpPr txBox="1"/>
      </xdr:nvSpPr>
      <xdr:spPr>
        <a:xfrm>
          <a:off x="1874520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27</xdr:col>
      <xdr:colOff>400050</xdr:colOff>
      <xdr:row>414</xdr:row>
      <xdr:rowOff>19050</xdr:rowOff>
    </xdr:from>
    <xdr:ext cx="65" cy="172227"/>
    <xdr:sp macro="" textlink="">
      <xdr:nvSpPr>
        <xdr:cNvPr id="165" name="PoljeZBesedilom 164">
          <a:extLst>
            <a:ext uri="{FF2B5EF4-FFF2-40B4-BE49-F238E27FC236}">
              <a16:creationId xmlns:a16="http://schemas.microsoft.com/office/drawing/2014/main" id="{098E9479-9932-40DD-8EC8-CA07CC9EC469}"/>
            </a:ext>
          </a:extLst>
        </xdr:cNvPr>
        <xdr:cNvSpPr txBox="1"/>
      </xdr:nvSpPr>
      <xdr:spPr>
        <a:xfrm>
          <a:off x="1928812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28</xdr:col>
      <xdr:colOff>400050</xdr:colOff>
      <xdr:row>414</xdr:row>
      <xdr:rowOff>19050</xdr:rowOff>
    </xdr:from>
    <xdr:ext cx="65" cy="172227"/>
    <xdr:sp macro="" textlink="">
      <xdr:nvSpPr>
        <xdr:cNvPr id="166" name="PoljeZBesedilom 165">
          <a:extLst>
            <a:ext uri="{FF2B5EF4-FFF2-40B4-BE49-F238E27FC236}">
              <a16:creationId xmlns:a16="http://schemas.microsoft.com/office/drawing/2014/main" id="{9B92D1E3-2F4C-4178-9385-58B0E79F9806}"/>
            </a:ext>
          </a:extLst>
        </xdr:cNvPr>
        <xdr:cNvSpPr txBox="1"/>
      </xdr:nvSpPr>
      <xdr:spPr>
        <a:xfrm>
          <a:off x="1985010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29</xdr:col>
      <xdr:colOff>400050</xdr:colOff>
      <xdr:row>414</xdr:row>
      <xdr:rowOff>19050</xdr:rowOff>
    </xdr:from>
    <xdr:ext cx="65" cy="172227"/>
    <xdr:sp macro="" textlink="">
      <xdr:nvSpPr>
        <xdr:cNvPr id="167" name="PoljeZBesedilom 166">
          <a:extLst>
            <a:ext uri="{FF2B5EF4-FFF2-40B4-BE49-F238E27FC236}">
              <a16:creationId xmlns:a16="http://schemas.microsoft.com/office/drawing/2014/main" id="{22446ECA-FD22-48B1-BE91-C7538D2C6EB6}"/>
            </a:ext>
          </a:extLst>
        </xdr:cNvPr>
        <xdr:cNvSpPr txBox="1"/>
      </xdr:nvSpPr>
      <xdr:spPr>
        <a:xfrm>
          <a:off x="2039302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30</xdr:col>
      <xdr:colOff>400050</xdr:colOff>
      <xdr:row>414</xdr:row>
      <xdr:rowOff>19050</xdr:rowOff>
    </xdr:from>
    <xdr:ext cx="65" cy="172227"/>
    <xdr:sp macro="" textlink="">
      <xdr:nvSpPr>
        <xdr:cNvPr id="168" name="PoljeZBesedilom 167">
          <a:extLst>
            <a:ext uri="{FF2B5EF4-FFF2-40B4-BE49-F238E27FC236}">
              <a16:creationId xmlns:a16="http://schemas.microsoft.com/office/drawing/2014/main" id="{52D38D45-D500-4BD7-8785-8F58E79F779B}"/>
            </a:ext>
          </a:extLst>
        </xdr:cNvPr>
        <xdr:cNvSpPr txBox="1"/>
      </xdr:nvSpPr>
      <xdr:spPr>
        <a:xfrm>
          <a:off x="2093595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31</xdr:col>
      <xdr:colOff>400050</xdr:colOff>
      <xdr:row>414</xdr:row>
      <xdr:rowOff>19050</xdr:rowOff>
    </xdr:from>
    <xdr:ext cx="65" cy="172227"/>
    <xdr:sp macro="" textlink="">
      <xdr:nvSpPr>
        <xdr:cNvPr id="169" name="PoljeZBesedilom 168">
          <a:extLst>
            <a:ext uri="{FF2B5EF4-FFF2-40B4-BE49-F238E27FC236}">
              <a16:creationId xmlns:a16="http://schemas.microsoft.com/office/drawing/2014/main" id="{FE467B89-04EC-4912-BA00-330F9F48BE2C}"/>
            </a:ext>
          </a:extLst>
        </xdr:cNvPr>
        <xdr:cNvSpPr txBox="1"/>
      </xdr:nvSpPr>
      <xdr:spPr>
        <a:xfrm>
          <a:off x="2147887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32</xdr:col>
      <xdr:colOff>400050</xdr:colOff>
      <xdr:row>414</xdr:row>
      <xdr:rowOff>19050</xdr:rowOff>
    </xdr:from>
    <xdr:ext cx="65" cy="172227"/>
    <xdr:sp macro="" textlink="">
      <xdr:nvSpPr>
        <xdr:cNvPr id="170" name="PoljeZBesedilom 169">
          <a:extLst>
            <a:ext uri="{FF2B5EF4-FFF2-40B4-BE49-F238E27FC236}">
              <a16:creationId xmlns:a16="http://schemas.microsoft.com/office/drawing/2014/main" id="{386893D3-49E4-4331-86F6-1FBC05B7A261}"/>
            </a:ext>
          </a:extLst>
        </xdr:cNvPr>
        <xdr:cNvSpPr txBox="1"/>
      </xdr:nvSpPr>
      <xdr:spPr>
        <a:xfrm>
          <a:off x="2202180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33</xdr:col>
      <xdr:colOff>400050</xdr:colOff>
      <xdr:row>414</xdr:row>
      <xdr:rowOff>19050</xdr:rowOff>
    </xdr:from>
    <xdr:ext cx="65" cy="172227"/>
    <xdr:sp macro="" textlink="">
      <xdr:nvSpPr>
        <xdr:cNvPr id="171" name="PoljeZBesedilom 170">
          <a:extLst>
            <a:ext uri="{FF2B5EF4-FFF2-40B4-BE49-F238E27FC236}">
              <a16:creationId xmlns:a16="http://schemas.microsoft.com/office/drawing/2014/main" id="{3100EE9D-974B-4D74-B7FB-36D50BD39E29}"/>
            </a:ext>
          </a:extLst>
        </xdr:cNvPr>
        <xdr:cNvSpPr txBox="1"/>
      </xdr:nvSpPr>
      <xdr:spPr>
        <a:xfrm>
          <a:off x="2256472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34</xdr:col>
      <xdr:colOff>400050</xdr:colOff>
      <xdr:row>414</xdr:row>
      <xdr:rowOff>19050</xdr:rowOff>
    </xdr:from>
    <xdr:ext cx="65" cy="172227"/>
    <xdr:sp macro="" textlink="">
      <xdr:nvSpPr>
        <xdr:cNvPr id="172" name="PoljeZBesedilom 171">
          <a:extLst>
            <a:ext uri="{FF2B5EF4-FFF2-40B4-BE49-F238E27FC236}">
              <a16:creationId xmlns:a16="http://schemas.microsoft.com/office/drawing/2014/main" id="{6B91D440-8C64-44AA-9A89-8D37247ED5F2}"/>
            </a:ext>
          </a:extLst>
        </xdr:cNvPr>
        <xdr:cNvSpPr txBox="1"/>
      </xdr:nvSpPr>
      <xdr:spPr>
        <a:xfrm>
          <a:off x="2310765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5</xdr:col>
      <xdr:colOff>400050</xdr:colOff>
      <xdr:row>318</xdr:row>
      <xdr:rowOff>19050</xdr:rowOff>
    </xdr:from>
    <xdr:ext cx="65" cy="172227"/>
    <xdr:sp macro="" textlink="">
      <xdr:nvSpPr>
        <xdr:cNvPr id="2" name="PoljeZBesedilom 1">
          <a:extLst>
            <a:ext uri="{FF2B5EF4-FFF2-40B4-BE49-F238E27FC236}">
              <a16:creationId xmlns:a16="http://schemas.microsoft.com/office/drawing/2014/main" id="{253E57C0-A106-4D41-948A-62EDAEE04C29}"/>
            </a:ext>
          </a:extLst>
        </xdr:cNvPr>
        <xdr:cNvSpPr txBox="1"/>
      </xdr:nvSpPr>
      <xdr:spPr>
        <a:xfrm>
          <a:off x="6781800" y="2152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375</xdr:row>
      <xdr:rowOff>19050</xdr:rowOff>
    </xdr:from>
    <xdr:ext cx="65" cy="172227"/>
    <xdr:sp macro="" textlink="">
      <xdr:nvSpPr>
        <xdr:cNvPr id="3" name="PoljeZBesedilom 2">
          <a:extLst>
            <a:ext uri="{FF2B5EF4-FFF2-40B4-BE49-F238E27FC236}">
              <a16:creationId xmlns:a16="http://schemas.microsoft.com/office/drawing/2014/main" id="{FB68F78E-8DB7-4F90-9F68-8EBF5EA812AB}"/>
            </a:ext>
          </a:extLst>
        </xdr:cNvPr>
        <xdr:cNvSpPr txBox="1"/>
      </xdr:nvSpPr>
      <xdr:spPr>
        <a:xfrm>
          <a:off x="6781800" y="30899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406</xdr:row>
      <xdr:rowOff>19050</xdr:rowOff>
    </xdr:from>
    <xdr:ext cx="65" cy="172227"/>
    <xdr:sp macro="" textlink="">
      <xdr:nvSpPr>
        <xdr:cNvPr id="4" name="PoljeZBesedilom 3">
          <a:extLst>
            <a:ext uri="{FF2B5EF4-FFF2-40B4-BE49-F238E27FC236}">
              <a16:creationId xmlns:a16="http://schemas.microsoft.com/office/drawing/2014/main" id="{AC40777E-8726-4C48-967D-6DC8C229A586}"/>
            </a:ext>
          </a:extLst>
        </xdr:cNvPr>
        <xdr:cNvSpPr txBox="1"/>
      </xdr:nvSpPr>
      <xdr:spPr>
        <a:xfrm>
          <a:off x="6781800" y="3568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446</xdr:row>
      <xdr:rowOff>19050</xdr:rowOff>
    </xdr:from>
    <xdr:ext cx="65" cy="172227"/>
    <xdr:sp macro="" textlink="">
      <xdr:nvSpPr>
        <xdr:cNvPr id="5" name="PoljeZBesedilom 4">
          <a:extLst>
            <a:ext uri="{FF2B5EF4-FFF2-40B4-BE49-F238E27FC236}">
              <a16:creationId xmlns:a16="http://schemas.microsoft.com/office/drawing/2014/main" id="{B96F7F3F-8CE7-4186-BD47-A7BA2432C957}"/>
            </a:ext>
          </a:extLst>
        </xdr:cNvPr>
        <xdr:cNvSpPr txBox="1"/>
      </xdr:nvSpPr>
      <xdr:spPr>
        <a:xfrm>
          <a:off x="6781800" y="41852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318</xdr:row>
      <xdr:rowOff>19050</xdr:rowOff>
    </xdr:from>
    <xdr:ext cx="65" cy="172227"/>
    <xdr:sp macro="" textlink="">
      <xdr:nvSpPr>
        <xdr:cNvPr id="6" name="PoljeZBesedilom 5">
          <a:extLst>
            <a:ext uri="{FF2B5EF4-FFF2-40B4-BE49-F238E27FC236}">
              <a16:creationId xmlns:a16="http://schemas.microsoft.com/office/drawing/2014/main" id="{8D8E08CF-E641-4340-BF44-18ED74E9BD40}"/>
            </a:ext>
          </a:extLst>
        </xdr:cNvPr>
        <xdr:cNvSpPr txBox="1"/>
      </xdr:nvSpPr>
      <xdr:spPr>
        <a:xfrm>
          <a:off x="6781800" y="48768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375</xdr:row>
      <xdr:rowOff>19050</xdr:rowOff>
    </xdr:from>
    <xdr:ext cx="65" cy="172227"/>
    <xdr:sp macro="" textlink="">
      <xdr:nvSpPr>
        <xdr:cNvPr id="7" name="PoljeZBesedilom 6">
          <a:extLst>
            <a:ext uri="{FF2B5EF4-FFF2-40B4-BE49-F238E27FC236}">
              <a16:creationId xmlns:a16="http://schemas.microsoft.com/office/drawing/2014/main" id="{96738C14-83F7-4DC0-8AAC-2519CA67E00D}"/>
            </a:ext>
          </a:extLst>
        </xdr:cNvPr>
        <xdr:cNvSpPr txBox="1"/>
      </xdr:nvSpPr>
      <xdr:spPr>
        <a:xfrm>
          <a:off x="6781800" y="5814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406</xdr:row>
      <xdr:rowOff>19050</xdr:rowOff>
    </xdr:from>
    <xdr:ext cx="65" cy="172227"/>
    <xdr:sp macro="" textlink="">
      <xdr:nvSpPr>
        <xdr:cNvPr id="8" name="PoljeZBesedilom 7">
          <a:extLst>
            <a:ext uri="{FF2B5EF4-FFF2-40B4-BE49-F238E27FC236}">
              <a16:creationId xmlns:a16="http://schemas.microsoft.com/office/drawing/2014/main" id="{E91003DD-60C8-4BBA-8435-7FA2595FDBAF}"/>
            </a:ext>
          </a:extLst>
        </xdr:cNvPr>
        <xdr:cNvSpPr txBox="1"/>
      </xdr:nvSpPr>
      <xdr:spPr>
        <a:xfrm>
          <a:off x="6781800" y="62922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446</xdr:row>
      <xdr:rowOff>19050</xdr:rowOff>
    </xdr:from>
    <xdr:ext cx="65" cy="172227"/>
    <xdr:sp macro="" textlink="">
      <xdr:nvSpPr>
        <xdr:cNvPr id="9" name="PoljeZBesedilom 8">
          <a:extLst>
            <a:ext uri="{FF2B5EF4-FFF2-40B4-BE49-F238E27FC236}">
              <a16:creationId xmlns:a16="http://schemas.microsoft.com/office/drawing/2014/main" id="{1EBD13F0-B8FA-46DE-9830-6A9A71171CB1}"/>
            </a:ext>
          </a:extLst>
        </xdr:cNvPr>
        <xdr:cNvSpPr txBox="1"/>
      </xdr:nvSpPr>
      <xdr:spPr>
        <a:xfrm>
          <a:off x="6781800" y="69094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318</xdr:row>
      <xdr:rowOff>19050</xdr:rowOff>
    </xdr:from>
    <xdr:ext cx="65" cy="172227"/>
    <xdr:sp macro="" textlink="">
      <xdr:nvSpPr>
        <xdr:cNvPr id="10" name="PoljeZBesedilom 9">
          <a:extLst>
            <a:ext uri="{FF2B5EF4-FFF2-40B4-BE49-F238E27FC236}">
              <a16:creationId xmlns:a16="http://schemas.microsoft.com/office/drawing/2014/main" id="{147353D0-51A8-4120-B8D6-25292A645666}"/>
            </a:ext>
          </a:extLst>
        </xdr:cNvPr>
        <xdr:cNvSpPr txBox="1"/>
      </xdr:nvSpPr>
      <xdr:spPr>
        <a:xfrm>
          <a:off x="6781800" y="48768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375</xdr:row>
      <xdr:rowOff>19050</xdr:rowOff>
    </xdr:from>
    <xdr:ext cx="65" cy="172227"/>
    <xdr:sp macro="" textlink="">
      <xdr:nvSpPr>
        <xdr:cNvPr id="11" name="PoljeZBesedilom 10">
          <a:extLst>
            <a:ext uri="{FF2B5EF4-FFF2-40B4-BE49-F238E27FC236}">
              <a16:creationId xmlns:a16="http://schemas.microsoft.com/office/drawing/2014/main" id="{812573B7-86FD-446C-8235-D2CBC6C72057}"/>
            </a:ext>
          </a:extLst>
        </xdr:cNvPr>
        <xdr:cNvSpPr txBox="1"/>
      </xdr:nvSpPr>
      <xdr:spPr>
        <a:xfrm>
          <a:off x="6781800" y="5814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406</xdr:row>
      <xdr:rowOff>19050</xdr:rowOff>
    </xdr:from>
    <xdr:ext cx="65" cy="172227"/>
    <xdr:sp macro="" textlink="">
      <xdr:nvSpPr>
        <xdr:cNvPr id="12" name="PoljeZBesedilom 11">
          <a:extLst>
            <a:ext uri="{FF2B5EF4-FFF2-40B4-BE49-F238E27FC236}">
              <a16:creationId xmlns:a16="http://schemas.microsoft.com/office/drawing/2014/main" id="{8E6D6016-4ABC-4975-8515-6C35D7E5556F}"/>
            </a:ext>
          </a:extLst>
        </xdr:cNvPr>
        <xdr:cNvSpPr txBox="1"/>
      </xdr:nvSpPr>
      <xdr:spPr>
        <a:xfrm>
          <a:off x="6781800" y="62922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446</xdr:row>
      <xdr:rowOff>19050</xdr:rowOff>
    </xdr:from>
    <xdr:ext cx="65" cy="172227"/>
    <xdr:sp macro="" textlink="">
      <xdr:nvSpPr>
        <xdr:cNvPr id="13" name="PoljeZBesedilom 12">
          <a:extLst>
            <a:ext uri="{FF2B5EF4-FFF2-40B4-BE49-F238E27FC236}">
              <a16:creationId xmlns:a16="http://schemas.microsoft.com/office/drawing/2014/main" id="{9A6B609C-32CC-4926-A2BA-136E70E2C113}"/>
            </a:ext>
          </a:extLst>
        </xdr:cNvPr>
        <xdr:cNvSpPr txBox="1"/>
      </xdr:nvSpPr>
      <xdr:spPr>
        <a:xfrm>
          <a:off x="6781800" y="69094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318</xdr:row>
      <xdr:rowOff>19050</xdr:rowOff>
    </xdr:from>
    <xdr:ext cx="65" cy="172227"/>
    <xdr:sp macro="" textlink="">
      <xdr:nvSpPr>
        <xdr:cNvPr id="14" name="PoljeZBesedilom 13">
          <a:extLst>
            <a:ext uri="{FF2B5EF4-FFF2-40B4-BE49-F238E27FC236}">
              <a16:creationId xmlns:a16="http://schemas.microsoft.com/office/drawing/2014/main" id="{19CA79C2-B9E1-4100-B9EA-16D9B62D8439}"/>
            </a:ext>
          </a:extLst>
        </xdr:cNvPr>
        <xdr:cNvSpPr txBox="1"/>
      </xdr:nvSpPr>
      <xdr:spPr>
        <a:xfrm>
          <a:off x="6781800" y="48768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375</xdr:row>
      <xdr:rowOff>19050</xdr:rowOff>
    </xdr:from>
    <xdr:ext cx="65" cy="172227"/>
    <xdr:sp macro="" textlink="">
      <xdr:nvSpPr>
        <xdr:cNvPr id="15" name="PoljeZBesedilom 14">
          <a:extLst>
            <a:ext uri="{FF2B5EF4-FFF2-40B4-BE49-F238E27FC236}">
              <a16:creationId xmlns:a16="http://schemas.microsoft.com/office/drawing/2014/main" id="{43B9A7CC-8205-46CE-A5CC-7CEEC3B27C38}"/>
            </a:ext>
          </a:extLst>
        </xdr:cNvPr>
        <xdr:cNvSpPr txBox="1"/>
      </xdr:nvSpPr>
      <xdr:spPr>
        <a:xfrm>
          <a:off x="6781800" y="5814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406</xdr:row>
      <xdr:rowOff>19050</xdr:rowOff>
    </xdr:from>
    <xdr:ext cx="65" cy="172227"/>
    <xdr:sp macro="" textlink="">
      <xdr:nvSpPr>
        <xdr:cNvPr id="16" name="PoljeZBesedilom 15">
          <a:extLst>
            <a:ext uri="{FF2B5EF4-FFF2-40B4-BE49-F238E27FC236}">
              <a16:creationId xmlns:a16="http://schemas.microsoft.com/office/drawing/2014/main" id="{3F78B2D5-B087-4ECB-8AE7-19282E802E9C}"/>
            </a:ext>
          </a:extLst>
        </xdr:cNvPr>
        <xdr:cNvSpPr txBox="1"/>
      </xdr:nvSpPr>
      <xdr:spPr>
        <a:xfrm>
          <a:off x="6781800" y="62922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446</xdr:row>
      <xdr:rowOff>19050</xdr:rowOff>
    </xdr:from>
    <xdr:ext cx="65" cy="172227"/>
    <xdr:sp macro="" textlink="">
      <xdr:nvSpPr>
        <xdr:cNvPr id="17" name="PoljeZBesedilom 16">
          <a:extLst>
            <a:ext uri="{FF2B5EF4-FFF2-40B4-BE49-F238E27FC236}">
              <a16:creationId xmlns:a16="http://schemas.microsoft.com/office/drawing/2014/main" id="{2326BE6C-055D-4EBE-B698-BE4FAA3A5D28}"/>
            </a:ext>
          </a:extLst>
        </xdr:cNvPr>
        <xdr:cNvSpPr txBox="1"/>
      </xdr:nvSpPr>
      <xdr:spPr>
        <a:xfrm>
          <a:off x="6781800" y="69094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318</xdr:row>
      <xdr:rowOff>19050</xdr:rowOff>
    </xdr:from>
    <xdr:ext cx="65" cy="172227"/>
    <xdr:sp macro="" textlink="">
      <xdr:nvSpPr>
        <xdr:cNvPr id="18" name="PoljeZBesedilom 17">
          <a:extLst>
            <a:ext uri="{FF2B5EF4-FFF2-40B4-BE49-F238E27FC236}">
              <a16:creationId xmlns:a16="http://schemas.microsoft.com/office/drawing/2014/main" id="{85712B8D-F44E-45E4-8EFF-419DABCC0862}"/>
            </a:ext>
          </a:extLst>
        </xdr:cNvPr>
        <xdr:cNvSpPr txBox="1"/>
      </xdr:nvSpPr>
      <xdr:spPr>
        <a:xfrm>
          <a:off x="6781800" y="48768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382</xdr:row>
      <xdr:rowOff>19050</xdr:rowOff>
    </xdr:from>
    <xdr:ext cx="65" cy="172227"/>
    <xdr:sp macro="" textlink="">
      <xdr:nvSpPr>
        <xdr:cNvPr id="19" name="PoljeZBesedilom 18">
          <a:extLst>
            <a:ext uri="{FF2B5EF4-FFF2-40B4-BE49-F238E27FC236}">
              <a16:creationId xmlns:a16="http://schemas.microsoft.com/office/drawing/2014/main" id="{F9A8F2C5-4B4B-488D-ADBF-FB11870C2E2F}"/>
            </a:ext>
          </a:extLst>
        </xdr:cNvPr>
        <xdr:cNvSpPr txBox="1"/>
      </xdr:nvSpPr>
      <xdr:spPr>
        <a:xfrm>
          <a:off x="6781800" y="57769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413</xdr:row>
      <xdr:rowOff>19050</xdr:rowOff>
    </xdr:from>
    <xdr:ext cx="65" cy="172227"/>
    <xdr:sp macro="" textlink="">
      <xdr:nvSpPr>
        <xdr:cNvPr id="20" name="PoljeZBesedilom 19">
          <a:extLst>
            <a:ext uri="{FF2B5EF4-FFF2-40B4-BE49-F238E27FC236}">
              <a16:creationId xmlns:a16="http://schemas.microsoft.com/office/drawing/2014/main" id="{53AC58B5-7682-44A2-9F40-44787F3F3679}"/>
            </a:ext>
          </a:extLst>
        </xdr:cNvPr>
        <xdr:cNvSpPr txBox="1"/>
      </xdr:nvSpPr>
      <xdr:spPr>
        <a:xfrm>
          <a:off x="6781800" y="57769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453</xdr:row>
      <xdr:rowOff>19050</xdr:rowOff>
    </xdr:from>
    <xdr:ext cx="65" cy="172227"/>
    <xdr:sp macro="" textlink="">
      <xdr:nvSpPr>
        <xdr:cNvPr id="21" name="PoljeZBesedilom 20">
          <a:extLst>
            <a:ext uri="{FF2B5EF4-FFF2-40B4-BE49-F238E27FC236}">
              <a16:creationId xmlns:a16="http://schemas.microsoft.com/office/drawing/2014/main" id="{C2277D1C-3D42-4F51-8E07-F3E9ED68E977}"/>
            </a:ext>
          </a:extLst>
        </xdr:cNvPr>
        <xdr:cNvSpPr txBox="1"/>
      </xdr:nvSpPr>
      <xdr:spPr>
        <a:xfrm>
          <a:off x="6781800" y="57769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299</xdr:row>
      <xdr:rowOff>19050</xdr:rowOff>
    </xdr:from>
    <xdr:ext cx="65" cy="172227"/>
    <xdr:sp macro="" textlink="">
      <xdr:nvSpPr>
        <xdr:cNvPr id="22" name="PoljeZBesedilom 21">
          <a:extLst>
            <a:ext uri="{FF2B5EF4-FFF2-40B4-BE49-F238E27FC236}">
              <a16:creationId xmlns:a16="http://schemas.microsoft.com/office/drawing/2014/main" id="{82FDB99B-36BD-45CD-8D33-8FE5EC0A53C3}"/>
            </a:ext>
          </a:extLst>
        </xdr:cNvPr>
        <xdr:cNvSpPr txBox="1"/>
      </xdr:nvSpPr>
      <xdr:spPr>
        <a:xfrm>
          <a:off x="65722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386</xdr:row>
      <xdr:rowOff>19050</xdr:rowOff>
    </xdr:from>
    <xdr:ext cx="65" cy="172227"/>
    <xdr:sp macro="" textlink="">
      <xdr:nvSpPr>
        <xdr:cNvPr id="23" name="PoljeZBesedilom 22">
          <a:extLst>
            <a:ext uri="{FF2B5EF4-FFF2-40B4-BE49-F238E27FC236}">
              <a16:creationId xmlns:a16="http://schemas.microsoft.com/office/drawing/2014/main" id="{FCE5ADB4-01D1-49C2-BC59-B05A4395148B}"/>
            </a:ext>
          </a:extLst>
        </xdr:cNvPr>
        <xdr:cNvSpPr txBox="1"/>
      </xdr:nvSpPr>
      <xdr:spPr>
        <a:xfrm>
          <a:off x="657225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414</xdr:row>
      <xdr:rowOff>19050</xdr:rowOff>
    </xdr:from>
    <xdr:ext cx="65" cy="172227"/>
    <xdr:sp macro="" textlink="">
      <xdr:nvSpPr>
        <xdr:cNvPr id="24" name="PoljeZBesedilom 23">
          <a:extLst>
            <a:ext uri="{FF2B5EF4-FFF2-40B4-BE49-F238E27FC236}">
              <a16:creationId xmlns:a16="http://schemas.microsoft.com/office/drawing/2014/main" id="{8BC741D8-4688-46A1-AEB9-06B6ACA47A41}"/>
            </a:ext>
          </a:extLst>
        </xdr:cNvPr>
        <xdr:cNvSpPr txBox="1"/>
      </xdr:nvSpPr>
      <xdr:spPr>
        <a:xfrm>
          <a:off x="657225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443</xdr:row>
      <xdr:rowOff>0</xdr:rowOff>
    </xdr:from>
    <xdr:ext cx="65" cy="172227"/>
    <xdr:sp macro="" textlink="">
      <xdr:nvSpPr>
        <xdr:cNvPr id="25" name="PoljeZBesedilom 24">
          <a:extLst>
            <a:ext uri="{FF2B5EF4-FFF2-40B4-BE49-F238E27FC236}">
              <a16:creationId xmlns:a16="http://schemas.microsoft.com/office/drawing/2014/main" id="{9C7ACC1F-E7EA-42EB-8540-EBA5ECAB2D2E}"/>
            </a:ext>
          </a:extLst>
        </xdr:cNvPr>
        <xdr:cNvSpPr txBox="1"/>
      </xdr:nvSpPr>
      <xdr:spPr>
        <a:xfrm>
          <a:off x="6572250" y="6637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6</xdr:col>
      <xdr:colOff>400050</xdr:colOff>
      <xdr:row>299</xdr:row>
      <xdr:rowOff>19050</xdr:rowOff>
    </xdr:from>
    <xdr:ext cx="65" cy="172227"/>
    <xdr:sp macro="" textlink="">
      <xdr:nvSpPr>
        <xdr:cNvPr id="26" name="PoljeZBesedilom 25">
          <a:extLst>
            <a:ext uri="{FF2B5EF4-FFF2-40B4-BE49-F238E27FC236}">
              <a16:creationId xmlns:a16="http://schemas.microsoft.com/office/drawing/2014/main" id="{F6380CF6-12DC-4CAE-BA50-593893CF745E}"/>
            </a:ext>
          </a:extLst>
        </xdr:cNvPr>
        <xdr:cNvSpPr txBox="1"/>
      </xdr:nvSpPr>
      <xdr:spPr>
        <a:xfrm>
          <a:off x="72866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7</xdr:col>
      <xdr:colOff>400050</xdr:colOff>
      <xdr:row>299</xdr:row>
      <xdr:rowOff>19050</xdr:rowOff>
    </xdr:from>
    <xdr:ext cx="65" cy="172227"/>
    <xdr:sp macro="" textlink="">
      <xdr:nvSpPr>
        <xdr:cNvPr id="27" name="PoljeZBesedilom 26">
          <a:extLst>
            <a:ext uri="{FF2B5EF4-FFF2-40B4-BE49-F238E27FC236}">
              <a16:creationId xmlns:a16="http://schemas.microsoft.com/office/drawing/2014/main" id="{1A0F6073-BCBD-487B-99CA-372C84A45F81}"/>
            </a:ext>
          </a:extLst>
        </xdr:cNvPr>
        <xdr:cNvSpPr txBox="1"/>
      </xdr:nvSpPr>
      <xdr:spPr>
        <a:xfrm>
          <a:off x="80010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8</xdr:col>
      <xdr:colOff>400050</xdr:colOff>
      <xdr:row>299</xdr:row>
      <xdr:rowOff>19050</xdr:rowOff>
    </xdr:from>
    <xdr:ext cx="65" cy="172227"/>
    <xdr:sp macro="" textlink="">
      <xdr:nvSpPr>
        <xdr:cNvPr id="28" name="PoljeZBesedilom 27">
          <a:extLst>
            <a:ext uri="{FF2B5EF4-FFF2-40B4-BE49-F238E27FC236}">
              <a16:creationId xmlns:a16="http://schemas.microsoft.com/office/drawing/2014/main" id="{A57E6699-9C8D-4FED-BB7B-F917AF99B29B}"/>
            </a:ext>
          </a:extLst>
        </xdr:cNvPr>
        <xdr:cNvSpPr txBox="1"/>
      </xdr:nvSpPr>
      <xdr:spPr>
        <a:xfrm>
          <a:off x="87058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9</xdr:col>
      <xdr:colOff>400050</xdr:colOff>
      <xdr:row>299</xdr:row>
      <xdr:rowOff>19050</xdr:rowOff>
    </xdr:from>
    <xdr:ext cx="65" cy="172227"/>
    <xdr:sp macro="" textlink="">
      <xdr:nvSpPr>
        <xdr:cNvPr id="29" name="PoljeZBesedilom 28">
          <a:extLst>
            <a:ext uri="{FF2B5EF4-FFF2-40B4-BE49-F238E27FC236}">
              <a16:creationId xmlns:a16="http://schemas.microsoft.com/office/drawing/2014/main" id="{200EB651-DEC1-44D9-BBB9-461F8D907F72}"/>
            </a:ext>
          </a:extLst>
        </xdr:cNvPr>
        <xdr:cNvSpPr txBox="1"/>
      </xdr:nvSpPr>
      <xdr:spPr>
        <a:xfrm>
          <a:off x="94107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10</xdr:col>
      <xdr:colOff>400050</xdr:colOff>
      <xdr:row>299</xdr:row>
      <xdr:rowOff>19050</xdr:rowOff>
    </xdr:from>
    <xdr:ext cx="65" cy="172227"/>
    <xdr:sp macro="" textlink="">
      <xdr:nvSpPr>
        <xdr:cNvPr id="30" name="PoljeZBesedilom 29">
          <a:extLst>
            <a:ext uri="{FF2B5EF4-FFF2-40B4-BE49-F238E27FC236}">
              <a16:creationId xmlns:a16="http://schemas.microsoft.com/office/drawing/2014/main" id="{32A07BF2-E119-4E4E-8E30-7B42B6CBD7A3}"/>
            </a:ext>
          </a:extLst>
        </xdr:cNvPr>
        <xdr:cNvSpPr txBox="1"/>
      </xdr:nvSpPr>
      <xdr:spPr>
        <a:xfrm>
          <a:off x="100298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11</xdr:col>
      <xdr:colOff>400050</xdr:colOff>
      <xdr:row>299</xdr:row>
      <xdr:rowOff>19050</xdr:rowOff>
    </xdr:from>
    <xdr:ext cx="65" cy="172227"/>
    <xdr:sp macro="" textlink="">
      <xdr:nvSpPr>
        <xdr:cNvPr id="31" name="PoljeZBesedilom 30">
          <a:extLst>
            <a:ext uri="{FF2B5EF4-FFF2-40B4-BE49-F238E27FC236}">
              <a16:creationId xmlns:a16="http://schemas.microsoft.com/office/drawing/2014/main" id="{98918014-750B-4ADC-98F4-3F39D256C96D}"/>
            </a:ext>
          </a:extLst>
        </xdr:cNvPr>
        <xdr:cNvSpPr txBox="1"/>
      </xdr:nvSpPr>
      <xdr:spPr>
        <a:xfrm>
          <a:off x="105727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12</xdr:col>
      <xdr:colOff>400050</xdr:colOff>
      <xdr:row>299</xdr:row>
      <xdr:rowOff>19050</xdr:rowOff>
    </xdr:from>
    <xdr:ext cx="65" cy="172227"/>
    <xdr:sp macro="" textlink="">
      <xdr:nvSpPr>
        <xdr:cNvPr id="32" name="PoljeZBesedilom 31">
          <a:extLst>
            <a:ext uri="{FF2B5EF4-FFF2-40B4-BE49-F238E27FC236}">
              <a16:creationId xmlns:a16="http://schemas.microsoft.com/office/drawing/2014/main" id="{21F75400-A09B-47F8-8BE3-0B0B6A7402AC}"/>
            </a:ext>
          </a:extLst>
        </xdr:cNvPr>
        <xdr:cNvSpPr txBox="1"/>
      </xdr:nvSpPr>
      <xdr:spPr>
        <a:xfrm>
          <a:off x="111156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13</xdr:col>
      <xdr:colOff>400050</xdr:colOff>
      <xdr:row>299</xdr:row>
      <xdr:rowOff>19050</xdr:rowOff>
    </xdr:from>
    <xdr:ext cx="65" cy="172227"/>
    <xdr:sp macro="" textlink="">
      <xdr:nvSpPr>
        <xdr:cNvPr id="33" name="PoljeZBesedilom 32">
          <a:extLst>
            <a:ext uri="{FF2B5EF4-FFF2-40B4-BE49-F238E27FC236}">
              <a16:creationId xmlns:a16="http://schemas.microsoft.com/office/drawing/2014/main" id="{86901746-C2C7-4029-93C2-975E0968D28A}"/>
            </a:ext>
          </a:extLst>
        </xdr:cNvPr>
        <xdr:cNvSpPr txBox="1"/>
      </xdr:nvSpPr>
      <xdr:spPr>
        <a:xfrm>
          <a:off x="116586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14</xdr:col>
      <xdr:colOff>400050</xdr:colOff>
      <xdr:row>299</xdr:row>
      <xdr:rowOff>19050</xdr:rowOff>
    </xdr:from>
    <xdr:ext cx="65" cy="172227"/>
    <xdr:sp macro="" textlink="">
      <xdr:nvSpPr>
        <xdr:cNvPr id="34" name="PoljeZBesedilom 33">
          <a:extLst>
            <a:ext uri="{FF2B5EF4-FFF2-40B4-BE49-F238E27FC236}">
              <a16:creationId xmlns:a16="http://schemas.microsoft.com/office/drawing/2014/main" id="{637C3DD4-46A2-4915-A3D2-7BB64E28DDCF}"/>
            </a:ext>
          </a:extLst>
        </xdr:cNvPr>
        <xdr:cNvSpPr txBox="1"/>
      </xdr:nvSpPr>
      <xdr:spPr>
        <a:xfrm>
          <a:off x="122015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15</xdr:col>
      <xdr:colOff>400050</xdr:colOff>
      <xdr:row>299</xdr:row>
      <xdr:rowOff>19050</xdr:rowOff>
    </xdr:from>
    <xdr:ext cx="65" cy="172227"/>
    <xdr:sp macro="" textlink="">
      <xdr:nvSpPr>
        <xdr:cNvPr id="35" name="PoljeZBesedilom 34">
          <a:extLst>
            <a:ext uri="{FF2B5EF4-FFF2-40B4-BE49-F238E27FC236}">
              <a16:creationId xmlns:a16="http://schemas.microsoft.com/office/drawing/2014/main" id="{BB0A8DAE-2D4C-42B7-9A33-7BE4B4D833C1}"/>
            </a:ext>
          </a:extLst>
        </xdr:cNvPr>
        <xdr:cNvSpPr txBox="1"/>
      </xdr:nvSpPr>
      <xdr:spPr>
        <a:xfrm>
          <a:off x="127444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16</xdr:col>
      <xdr:colOff>400050</xdr:colOff>
      <xdr:row>299</xdr:row>
      <xdr:rowOff>19050</xdr:rowOff>
    </xdr:from>
    <xdr:ext cx="65" cy="172227"/>
    <xdr:sp macro="" textlink="">
      <xdr:nvSpPr>
        <xdr:cNvPr id="36" name="PoljeZBesedilom 35">
          <a:extLst>
            <a:ext uri="{FF2B5EF4-FFF2-40B4-BE49-F238E27FC236}">
              <a16:creationId xmlns:a16="http://schemas.microsoft.com/office/drawing/2014/main" id="{56A169B8-1CC4-46CB-A490-D6FD14831850}"/>
            </a:ext>
          </a:extLst>
        </xdr:cNvPr>
        <xdr:cNvSpPr txBox="1"/>
      </xdr:nvSpPr>
      <xdr:spPr>
        <a:xfrm>
          <a:off x="132873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17</xdr:col>
      <xdr:colOff>400050</xdr:colOff>
      <xdr:row>299</xdr:row>
      <xdr:rowOff>19050</xdr:rowOff>
    </xdr:from>
    <xdr:ext cx="65" cy="172227"/>
    <xdr:sp macro="" textlink="">
      <xdr:nvSpPr>
        <xdr:cNvPr id="37" name="PoljeZBesedilom 36">
          <a:extLst>
            <a:ext uri="{FF2B5EF4-FFF2-40B4-BE49-F238E27FC236}">
              <a16:creationId xmlns:a16="http://schemas.microsoft.com/office/drawing/2014/main" id="{AC119C12-5C93-4DD0-9D55-985813E9FD06}"/>
            </a:ext>
          </a:extLst>
        </xdr:cNvPr>
        <xdr:cNvSpPr txBox="1"/>
      </xdr:nvSpPr>
      <xdr:spPr>
        <a:xfrm>
          <a:off x="138303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18</xdr:col>
      <xdr:colOff>400050</xdr:colOff>
      <xdr:row>299</xdr:row>
      <xdr:rowOff>19050</xdr:rowOff>
    </xdr:from>
    <xdr:ext cx="65" cy="172227"/>
    <xdr:sp macro="" textlink="">
      <xdr:nvSpPr>
        <xdr:cNvPr id="38" name="PoljeZBesedilom 37">
          <a:extLst>
            <a:ext uri="{FF2B5EF4-FFF2-40B4-BE49-F238E27FC236}">
              <a16:creationId xmlns:a16="http://schemas.microsoft.com/office/drawing/2014/main" id="{92F61718-1A8F-4FD2-A31B-9148FBACEE5D}"/>
            </a:ext>
          </a:extLst>
        </xdr:cNvPr>
        <xdr:cNvSpPr txBox="1"/>
      </xdr:nvSpPr>
      <xdr:spPr>
        <a:xfrm>
          <a:off x="144018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19</xdr:col>
      <xdr:colOff>400050</xdr:colOff>
      <xdr:row>299</xdr:row>
      <xdr:rowOff>19050</xdr:rowOff>
    </xdr:from>
    <xdr:ext cx="65" cy="172227"/>
    <xdr:sp macro="" textlink="">
      <xdr:nvSpPr>
        <xdr:cNvPr id="39" name="PoljeZBesedilom 38">
          <a:extLst>
            <a:ext uri="{FF2B5EF4-FFF2-40B4-BE49-F238E27FC236}">
              <a16:creationId xmlns:a16="http://schemas.microsoft.com/office/drawing/2014/main" id="{5A96AC26-9D89-45E6-BFCD-2B22DD94C528}"/>
            </a:ext>
          </a:extLst>
        </xdr:cNvPr>
        <xdr:cNvSpPr txBox="1"/>
      </xdr:nvSpPr>
      <xdr:spPr>
        <a:xfrm>
          <a:off x="149447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20</xdr:col>
      <xdr:colOff>400050</xdr:colOff>
      <xdr:row>299</xdr:row>
      <xdr:rowOff>19050</xdr:rowOff>
    </xdr:from>
    <xdr:ext cx="65" cy="172227"/>
    <xdr:sp macro="" textlink="">
      <xdr:nvSpPr>
        <xdr:cNvPr id="40" name="PoljeZBesedilom 39">
          <a:extLst>
            <a:ext uri="{FF2B5EF4-FFF2-40B4-BE49-F238E27FC236}">
              <a16:creationId xmlns:a16="http://schemas.microsoft.com/office/drawing/2014/main" id="{D03DBEE6-C720-4EFD-9EDB-8C39B6EC5A07}"/>
            </a:ext>
          </a:extLst>
        </xdr:cNvPr>
        <xdr:cNvSpPr txBox="1"/>
      </xdr:nvSpPr>
      <xdr:spPr>
        <a:xfrm>
          <a:off x="154876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21</xdr:col>
      <xdr:colOff>400050</xdr:colOff>
      <xdr:row>299</xdr:row>
      <xdr:rowOff>19050</xdr:rowOff>
    </xdr:from>
    <xdr:ext cx="65" cy="172227"/>
    <xdr:sp macro="" textlink="">
      <xdr:nvSpPr>
        <xdr:cNvPr id="41" name="PoljeZBesedilom 40">
          <a:extLst>
            <a:ext uri="{FF2B5EF4-FFF2-40B4-BE49-F238E27FC236}">
              <a16:creationId xmlns:a16="http://schemas.microsoft.com/office/drawing/2014/main" id="{4AABF086-2567-4125-9DB1-5E21D4B87E32}"/>
            </a:ext>
          </a:extLst>
        </xdr:cNvPr>
        <xdr:cNvSpPr txBox="1"/>
      </xdr:nvSpPr>
      <xdr:spPr>
        <a:xfrm>
          <a:off x="160305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22</xdr:col>
      <xdr:colOff>400050</xdr:colOff>
      <xdr:row>299</xdr:row>
      <xdr:rowOff>19050</xdr:rowOff>
    </xdr:from>
    <xdr:ext cx="65" cy="172227"/>
    <xdr:sp macro="" textlink="">
      <xdr:nvSpPr>
        <xdr:cNvPr id="42" name="PoljeZBesedilom 41">
          <a:extLst>
            <a:ext uri="{FF2B5EF4-FFF2-40B4-BE49-F238E27FC236}">
              <a16:creationId xmlns:a16="http://schemas.microsoft.com/office/drawing/2014/main" id="{F677B9C1-C2ED-4BF0-B868-E65B4F6A0454}"/>
            </a:ext>
          </a:extLst>
        </xdr:cNvPr>
        <xdr:cNvSpPr txBox="1"/>
      </xdr:nvSpPr>
      <xdr:spPr>
        <a:xfrm>
          <a:off x="165735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23</xdr:col>
      <xdr:colOff>400050</xdr:colOff>
      <xdr:row>299</xdr:row>
      <xdr:rowOff>19050</xdr:rowOff>
    </xdr:from>
    <xdr:ext cx="65" cy="172227"/>
    <xdr:sp macro="" textlink="">
      <xdr:nvSpPr>
        <xdr:cNvPr id="43" name="PoljeZBesedilom 42">
          <a:extLst>
            <a:ext uri="{FF2B5EF4-FFF2-40B4-BE49-F238E27FC236}">
              <a16:creationId xmlns:a16="http://schemas.microsoft.com/office/drawing/2014/main" id="{286355B2-B896-43D1-A1E6-17B417B2FE0E}"/>
            </a:ext>
          </a:extLst>
        </xdr:cNvPr>
        <xdr:cNvSpPr txBox="1"/>
      </xdr:nvSpPr>
      <xdr:spPr>
        <a:xfrm>
          <a:off x="171164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24</xdr:col>
      <xdr:colOff>400050</xdr:colOff>
      <xdr:row>299</xdr:row>
      <xdr:rowOff>19050</xdr:rowOff>
    </xdr:from>
    <xdr:ext cx="65" cy="172227"/>
    <xdr:sp macro="" textlink="">
      <xdr:nvSpPr>
        <xdr:cNvPr id="44" name="PoljeZBesedilom 43">
          <a:extLst>
            <a:ext uri="{FF2B5EF4-FFF2-40B4-BE49-F238E27FC236}">
              <a16:creationId xmlns:a16="http://schemas.microsoft.com/office/drawing/2014/main" id="{B709F642-9D5D-4F1C-99C1-DD8254D85543}"/>
            </a:ext>
          </a:extLst>
        </xdr:cNvPr>
        <xdr:cNvSpPr txBox="1"/>
      </xdr:nvSpPr>
      <xdr:spPr>
        <a:xfrm>
          <a:off x="176593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25</xdr:col>
      <xdr:colOff>400050</xdr:colOff>
      <xdr:row>299</xdr:row>
      <xdr:rowOff>19050</xdr:rowOff>
    </xdr:from>
    <xdr:ext cx="65" cy="172227"/>
    <xdr:sp macro="" textlink="">
      <xdr:nvSpPr>
        <xdr:cNvPr id="45" name="PoljeZBesedilom 44">
          <a:extLst>
            <a:ext uri="{FF2B5EF4-FFF2-40B4-BE49-F238E27FC236}">
              <a16:creationId xmlns:a16="http://schemas.microsoft.com/office/drawing/2014/main" id="{86CB47F9-BD5B-4CD5-A101-05F507941171}"/>
            </a:ext>
          </a:extLst>
        </xdr:cNvPr>
        <xdr:cNvSpPr txBox="1"/>
      </xdr:nvSpPr>
      <xdr:spPr>
        <a:xfrm>
          <a:off x="182022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26</xdr:col>
      <xdr:colOff>400050</xdr:colOff>
      <xdr:row>299</xdr:row>
      <xdr:rowOff>19050</xdr:rowOff>
    </xdr:from>
    <xdr:ext cx="65" cy="172227"/>
    <xdr:sp macro="" textlink="">
      <xdr:nvSpPr>
        <xdr:cNvPr id="46" name="PoljeZBesedilom 45">
          <a:extLst>
            <a:ext uri="{FF2B5EF4-FFF2-40B4-BE49-F238E27FC236}">
              <a16:creationId xmlns:a16="http://schemas.microsoft.com/office/drawing/2014/main" id="{12793C1D-5679-4C08-8343-504D68CFEA07}"/>
            </a:ext>
          </a:extLst>
        </xdr:cNvPr>
        <xdr:cNvSpPr txBox="1"/>
      </xdr:nvSpPr>
      <xdr:spPr>
        <a:xfrm>
          <a:off x="187452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27</xdr:col>
      <xdr:colOff>400050</xdr:colOff>
      <xdr:row>299</xdr:row>
      <xdr:rowOff>19050</xdr:rowOff>
    </xdr:from>
    <xdr:ext cx="65" cy="172227"/>
    <xdr:sp macro="" textlink="">
      <xdr:nvSpPr>
        <xdr:cNvPr id="47" name="PoljeZBesedilom 46">
          <a:extLst>
            <a:ext uri="{FF2B5EF4-FFF2-40B4-BE49-F238E27FC236}">
              <a16:creationId xmlns:a16="http://schemas.microsoft.com/office/drawing/2014/main" id="{F48B85EB-C7CA-4C4B-88CE-DDB8518D2F2A}"/>
            </a:ext>
          </a:extLst>
        </xdr:cNvPr>
        <xdr:cNvSpPr txBox="1"/>
      </xdr:nvSpPr>
      <xdr:spPr>
        <a:xfrm>
          <a:off x="192881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28</xdr:col>
      <xdr:colOff>400050</xdr:colOff>
      <xdr:row>299</xdr:row>
      <xdr:rowOff>19050</xdr:rowOff>
    </xdr:from>
    <xdr:ext cx="65" cy="172227"/>
    <xdr:sp macro="" textlink="">
      <xdr:nvSpPr>
        <xdr:cNvPr id="48" name="PoljeZBesedilom 47">
          <a:extLst>
            <a:ext uri="{FF2B5EF4-FFF2-40B4-BE49-F238E27FC236}">
              <a16:creationId xmlns:a16="http://schemas.microsoft.com/office/drawing/2014/main" id="{21303B0B-610C-4CF4-8802-AF90DE73F9F5}"/>
            </a:ext>
          </a:extLst>
        </xdr:cNvPr>
        <xdr:cNvSpPr txBox="1"/>
      </xdr:nvSpPr>
      <xdr:spPr>
        <a:xfrm>
          <a:off x="198501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29</xdr:col>
      <xdr:colOff>400050</xdr:colOff>
      <xdr:row>299</xdr:row>
      <xdr:rowOff>19050</xdr:rowOff>
    </xdr:from>
    <xdr:ext cx="65" cy="172227"/>
    <xdr:sp macro="" textlink="">
      <xdr:nvSpPr>
        <xdr:cNvPr id="49" name="PoljeZBesedilom 48">
          <a:extLst>
            <a:ext uri="{FF2B5EF4-FFF2-40B4-BE49-F238E27FC236}">
              <a16:creationId xmlns:a16="http://schemas.microsoft.com/office/drawing/2014/main" id="{44748B8A-CD96-4573-93A8-DD510CA1ED6E}"/>
            </a:ext>
          </a:extLst>
        </xdr:cNvPr>
        <xdr:cNvSpPr txBox="1"/>
      </xdr:nvSpPr>
      <xdr:spPr>
        <a:xfrm>
          <a:off x="203930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30</xdr:col>
      <xdr:colOff>400050</xdr:colOff>
      <xdr:row>299</xdr:row>
      <xdr:rowOff>19050</xdr:rowOff>
    </xdr:from>
    <xdr:ext cx="65" cy="172227"/>
    <xdr:sp macro="" textlink="">
      <xdr:nvSpPr>
        <xdr:cNvPr id="50" name="PoljeZBesedilom 49">
          <a:extLst>
            <a:ext uri="{FF2B5EF4-FFF2-40B4-BE49-F238E27FC236}">
              <a16:creationId xmlns:a16="http://schemas.microsoft.com/office/drawing/2014/main" id="{FC271864-5AF5-49F8-8281-854D0524CE3F}"/>
            </a:ext>
          </a:extLst>
        </xdr:cNvPr>
        <xdr:cNvSpPr txBox="1"/>
      </xdr:nvSpPr>
      <xdr:spPr>
        <a:xfrm>
          <a:off x="209359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31</xdr:col>
      <xdr:colOff>400050</xdr:colOff>
      <xdr:row>299</xdr:row>
      <xdr:rowOff>19050</xdr:rowOff>
    </xdr:from>
    <xdr:ext cx="65" cy="172227"/>
    <xdr:sp macro="" textlink="">
      <xdr:nvSpPr>
        <xdr:cNvPr id="51" name="PoljeZBesedilom 50">
          <a:extLst>
            <a:ext uri="{FF2B5EF4-FFF2-40B4-BE49-F238E27FC236}">
              <a16:creationId xmlns:a16="http://schemas.microsoft.com/office/drawing/2014/main" id="{0F6E0593-157D-4E71-AAA5-EB5DAEDEE3C3}"/>
            </a:ext>
          </a:extLst>
        </xdr:cNvPr>
        <xdr:cNvSpPr txBox="1"/>
      </xdr:nvSpPr>
      <xdr:spPr>
        <a:xfrm>
          <a:off x="214788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32</xdr:col>
      <xdr:colOff>400050</xdr:colOff>
      <xdr:row>299</xdr:row>
      <xdr:rowOff>19050</xdr:rowOff>
    </xdr:from>
    <xdr:ext cx="65" cy="172227"/>
    <xdr:sp macro="" textlink="">
      <xdr:nvSpPr>
        <xdr:cNvPr id="52" name="PoljeZBesedilom 51">
          <a:extLst>
            <a:ext uri="{FF2B5EF4-FFF2-40B4-BE49-F238E27FC236}">
              <a16:creationId xmlns:a16="http://schemas.microsoft.com/office/drawing/2014/main" id="{2CCADF38-CE2C-469D-BF28-8A614DC0FCC6}"/>
            </a:ext>
          </a:extLst>
        </xdr:cNvPr>
        <xdr:cNvSpPr txBox="1"/>
      </xdr:nvSpPr>
      <xdr:spPr>
        <a:xfrm>
          <a:off x="220218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33</xdr:col>
      <xdr:colOff>400050</xdr:colOff>
      <xdr:row>299</xdr:row>
      <xdr:rowOff>19050</xdr:rowOff>
    </xdr:from>
    <xdr:ext cx="65" cy="172227"/>
    <xdr:sp macro="" textlink="">
      <xdr:nvSpPr>
        <xdr:cNvPr id="53" name="PoljeZBesedilom 52">
          <a:extLst>
            <a:ext uri="{FF2B5EF4-FFF2-40B4-BE49-F238E27FC236}">
              <a16:creationId xmlns:a16="http://schemas.microsoft.com/office/drawing/2014/main" id="{7F82E465-C96F-4265-B175-58CCB26572D6}"/>
            </a:ext>
          </a:extLst>
        </xdr:cNvPr>
        <xdr:cNvSpPr txBox="1"/>
      </xdr:nvSpPr>
      <xdr:spPr>
        <a:xfrm>
          <a:off x="225647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34</xdr:col>
      <xdr:colOff>400050</xdr:colOff>
      <xdr:row>299</xdr:row>
      <xdr:rowOff>19050</xdr:rowOff>
    </xdr:from>
    <xdr:ext cx="65" cy="172227"/>
    <xdr:sp macro="" textlink="">
      <xdr:nvSpPr>
        <xdr:cNvPr id="54" name="PoljeZBesedilom 53">
          <a:extLst>
            <a:ext uri="{FF2B5EF4-FFF2-40B4-BE49-F238E27FC236}">
              <a16:creationId xmlns:a16="http://schemas.microsoft.com/office/drawing/2014/main" id="{8438FD36-051F-4980-8A0D-0587891B922F}"/>
            </a:ext>
          </a:extLst>
        </xdr:cNvPr>
        <xdr:cNvSpPr txBox="1"/>
      </xdr:nvSpPr>
      <xdr:spPr>
        <a:xfrm>
          <a:off x="231076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6</xdr:col>
      <xdr:colOff>400050</xdr:colOff>
      <xdr:row>299</xdr:row>
      <xdr:rowOff>19050</xdr:rowOff>
    </xdr:from>
    <xdr:ext cx="65" cy="172227"/>
    <xdr:sp macro="" textlink="">
      <xdr:nvSpPr>
        <xdr:cNvPr id="55" name="PoljeZBesedilom 54">
          <a:extLst>
            <a:ext uri="{FF2B5EF4-FFF2-40B4-BE49-F238E27FC236}">
              <a16:creationId xmlns:a16="http://schemas.microsoft.com/office/drawing/2014/main" id="{1FA27712-FB52-417F-9087-CDEFDA7D8C25}"/>
            </a:ext>
          </a:extLst>
        </xdr:cNvPr>
        <xdr:cNvSpPr txBox="1"/>
      </xdr:nvSpPr>
      <xdr:spPr>
        <a:xfrm>
          <a:off x="72866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7</xdr:col>
      <xdr:colOff>400050</xdr:colOff>
      <xdr:row>299</xdr:row>
      <xdr:rowOff>19050</xdr:rowOff>
    </xdr:from>
    <xdr:ext cx="65" cy="172227"/>
    <xdr:sp macro="" textlink="">
      <xdr:nvSpPr>
        <xdr:cNvPr id="56" name="PoljeZBesedilom 55">
          <a:extLst>
            <a:ext uri="{FF2B5EF4-FFF2-40B4-BE49-F238E27FC236}">
              <a16:creationId xmlns:a16="http://schemas.microsoft.com/office/drawing/2014/main" id="{ED614519-B987-4A9F-AF24-5EB50CF345C7}"/>
            </a:ext>
          </a:extLst>
        </xdr:cNvPr>
        <xdr:cNvSpPr txBox="1"/>
      </xdr:nvSpPr>
      <xdr:spPr>
        <a:xfrm>
          <a:off x="80010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8</xdr:col>
      <xdr:colOff>400050</xdr:colOff>
      <xdr:row>299</xdr:row>
      <xdr:rowOff>19050</xdr:rowOff>
    </xdr:from>
    <xdr:ext cx="65" cy="172227"/>
    <xdr:sp macro="" textlink="">
      <xdr:nvSpPr>
        <xdr:cNvPr id="57" name="PoljeZBesedilom 56">
          <a:extLst>
            <a:ext uri="{FF2B5EF4-FFF2-40B4-BE49-F238E27FC236}">
              <a16:creationId xmlns:a16="http://schemas.microsoft.com/office/drawing/2014/main" id="{7F240CAA-972D-414A-8499-455C683F7F91}"/>
            </a:ext>
          </a:extLst>
        </xdr:cNvPr>
        <xdr:cNvSpPr txBox="1"/>
      </xdr:nvSpPr>
      <xdr:spPr>
        <a:xfrm>
          <a:off x="87058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9</xdr:col>
      <xdr:colOff>400050</xdr:colOff>
      <xdr:row>299</xdr:row>
      <xdr:rowOff>19050</xdr:rowOff>
    </xdr:from>
    <xdr:ext cx="65" cy="172227"/>
    <xdr:sp macro="" textlink="">
      <xdr:nvSpPr>
        <xdr:cNvPr id="58" name="PoljeZBesedilom 57">
          <a:extLst>
            <a:ext uri="{FF2B5EF4-FFF2-40B4-BE49-F238E27FC236}">
              <a16:creationId xmlns:a16="http://schemas.microsoft.com/office/drawing/2014/main" id="{52751AA4-B36C-41D8-8ED5-B39C4315EC2B}"/>
            </a:ext>
          </a:extLst>
        </xdr:cNvPr>
        <xdr:cNvSpPr txBox="1"/>
      </xdr:nvSpPr>
      <xdr:spPr>
        <a:xfrm>
          <a:off x="94107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10</xdr:col>
      <xdr:colOff>400050</xdr:colOff>
      <xdr:row>299</xdr:row>
      <xdr:rowOff>19050</xdr:rowOff>
    </xdr:from>
    <xdr:ext cx="65" cy="172227"/>
    <xdr:sp macro="" textlink="">
      <xdr:nvSpPr>
        <xdr:cNvPr id="59" name="PoljeZBesedilom 58">
          <a:extLst>
            <a:ext uri="{FF2B5EF4-FFF2-40B4-BE49-F238E27FC236}">
              <a16:creationId xmlns:a16="http://schemas.microsoft.com/office/drawing/2014/main" id="{F0D02BF3-72E3-47D5-811F-204FBB498EC7}"/>
            </a:ext>
          </a:extLst>
        </xdr:cNvPr>
        <xdr:cNvSpPr txBox="1"/>
      </xdr:nvSpPr>
      <xdr:spPr>
        <a:xfrm>
          <a:off x="100298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11</xdr:col>
      <xdr:colOff>400050</xdr:colOff>
      <xdr:row>299</xdr:row>
      <xdr:rowOff>19050</xdr:rowOff>
    </xdr:from>
    <xdr:ext cx="65" cy="172227"/>
    <xdr:sp macro="" textlink="">
      <xdr:nvSpPr>
        <xdr:cNvPr id="60" name="PoljeZBesedilom 59">
          <a:extLst>
            <a:ext uri="{FF2B5EF4-FFF2-40B4-BE49-F238E27FC236}">
              <a16:creationId xmlns:a16="http://schemas.microsoft.com/office/drawing/2014/main" id="{72A9BCE8-F171-4DFC-8C16-94CBC6050579}"/>
            </a:ext>
          </a:extLst>
        </xdr:cNvPr>
        <xdr:cNvSpPr txBox="1"/>
      </xdr:nvSpPr>
      <xdr:spPr>
        <a:xfrm>
          <a:off x="105727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12</xdr:col>
      <xdr:colOff>400050</xdr:colOff>
      <xdr:row>299</xdr:row>
      <xdr:rowOff>19050</xdr:rowOff>
    </xdr:from>
    <xdr:ext cx="65" cy="172227"/>
    <xdr:sp macro="" textlink="">
      <xdr:nvSpPr>
        <xdr:cNvPr id="61" name="PoljeZBesedilom 60">
          <a:extLst>
            <a:ext uri="{FF2B5EF4-FFF2-40B4-BE49-F238E27FC236}">
              <a16:creationId xmlns:a16="http://schemas.microsoft.com/office/drawing/2014/main" id="{14570A64-25B2-4265-AB24-5789FF87890D}"/>
            </a:ext>
          </a:extLst>
        </xdr:cNvPr>
        <xdr:cNvSpPr txBox="1"/>
      </xdr:nvSpPr>
      <xdr:spPr>
        <a:xfrm>
          <a:off x="111156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13</xdr:col>
      <xdr:colOff>400050</xdr:colOff>
      <xdr:row>299</xdr:row>
      <xdr:rowOff>19050</xdr:rowOff>
    </xdr:from>
    <xdr:ext cx="65" cy="172227"/>
    <xdr:sp macro="" textlink="">
      <xdr:nvSpPr>
        <xdr:cNvPr id="62" name="PoljeZBesedilom 61">
          <a:extLst>
            <a:ext uri="{FF2B5EF4-FFF2-40B4-BE49-F238E27FC236}">
              <a16:creationId xmlns:a16="http://schemas.microsoft.com/office/drawing/2014/main" id="{6CC7B9EA-AD04-4C2A-9353-F80C8B73F191}"/>
            </a:ext>
          </a:extLst>
        </xdr:cNvPr>
        <xdr:cNvSpPr txBox="1"/>
      </xdr:nvSpPr>
      <xdr:spPr>
        <a:xfrm>
          <a:off x="116586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14</xdr:col>
      <xdr:colOff>400050</xdr:colOff>
      <xdr:row>299</xdr:row>
      <xdr:rowOff>19050</xdr:rowOff>
    </xdr:from>
    <xdr:ext cx="65" cy="172227"/>
    <xdr:sp macro="" textlink="">
      <xdr:nvSpPr>
        <xdr:cNvPr id="63" name="PoljeZBesedilom 62">
          <a:extLst>
            <a:ext uri="{FF2B5EF4-FFF2-40B4-BE49-F238E27FC236}">
              <a16:creationId xmlns:a16="http://schemas.microsoft.com/office/drawing/2014/main" id="{A3AF25AB-A361-46FC-B0A4-5053D4A88860}"/>
            </a:ext>
          </a:extLst>
        </xdr:cNvPr>
        <xdr:cNvSpPr txBox="1"/>
      </xdr:nvSpPr>
      <xdr:spPr>
        <a:xfrm>
          <a:off x="122015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15</xdr:col>
      <xdr:colOff>400050</xdr:colOff>
      <xdr:row>299</xdr:row>
      <xdr:rowOff>19050</xdr:rowOff>
    </xdr:from>
    <xdr:ext cx="65" cy="172227"/>
    <xdr:sp macro="" textlink="">
      <xdr:nvSpPr>
        <xdr:cNvPr id="64" name="PoljeZBesedilom 63">
          <a:extLst>
            <a:ext uri="{FF2B5EF4-FFF2-40B4-BE49-F238E27FC236}">
              <a16:creationId xmlns:a16="http://schemas.microsoft.com/office/drawing/2014/main" id="{28D9B073-9E68-41E0-AB0D-E1BD6213B1AD}"/>
            </a:ext>
          </a:extLst>
        </xdr:cNvPr>
        <xdr:cNvSpPr txBox="1"/>
      </xdr:nvSpPr>
      <xdr:spPr>
        <a:xfrm>
          <a:off x="127444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16</xdr:col>
      <xdr:colOff>400050</xdr:colOff>
      <xdr:row>299</xdr:row>
      <xdr:rowOff>19050</xdr:rowOff>
    </xdr:from>
    <xdr:ext cx="65" cy="172227"/>
    <xdr:sp macro="" textlink="">
      <xdr:nvSpPr>
        <xdr:cNvPr id="65" name="PoljeZBesedilom 64">
          <a:extLst>
            <a:ext uri="{FF2B5EF4-FFF2-40B4-BE49-F238E27FC236}">
              <a16:creationId xmlns:a16="http://schemas.microsoft.com/office/drawing/2014/main" id="{60F934F4-75A1-45A4-88DE-59F7B034CB83}"/>
            </a:ext>
          </a:extLst>
        </xdr:cNvPr>
        <xdr:cNvSpPr txBox="1"/>
      </xdr:nvSpPr>
      <xdr:spPr>
        <a:xfrm>
          <a:off x="132873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17</xdr:col>
      <xdr:colOff>400050</xdr:colOff>
      <xdr:row>299</xdr:row>
      <xdr:rowOff>19050</xdr:rowOff>
    </xdr:from>
    <xdr:ext cx="65" cy="172227"/>
    <xdr:sp macro="" textlink="">
      <xdr:nvSpPr>
        <xdr:cNvPr id="66" name="PoljeZBesedilom 65">
          <a:extLst>
            <a:ext uri="{FF2B5EF4-FFF2-40B4-BE49-F238E27FC236}">
              <a16:creationId xmlns:a16="http://schemas.microsoft.com/office/drawing/2014/main" id="{65F1A74B-F84F-46ED-925B-C2E69FD108E6}"/>
            </a:ext>
          </a:extLst>
        </xdr:cNvPr>
        <xdr:cNvSpPr txBox="1"/>
      </xdr:nvSpPr>
      <xdr:spPr>
        <a:xfrm>
          <a:off x="138303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18</xdr:col>
      <xdr:colOff>400050</xdr:colOff>
      <xdr:row>299</xdr:row>
      <xdr:rowOff>19050</xdr:rowOff>
    </xdr:from>
    <xdr:ext cx="65" cy="172227"/>
    <xdr:sp macro="" textlink="">
      <xdr:nvSpPr>
        <xdr:cNvPr id="67" name="PoljeZBesedilom 66">
          <a:extLst>
            <a:ext uri="{FF2B5EF4-FFF2-40B4-BE49-F238E27FC236}">
              <a16:creationId xmlns:a16="http://schemas.microsoft.com/office/drawing/2014/main" id="{DFB19DCE-CC0D-4E99-A77A-2FD47AA59CE2}"/>
            </a:ext>
          </a:extLst>
        </xdr:cNvPr>
        <xdr:cNvSpPr txBox="1"/>
      </xdr:nvSpPr>
      <xdr:spPr>
        <a:xfrm>
          <a:off x="144018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19</xdr:col>
      <xdr:colOff>400050</xdr:colOff>
      <xdr:row>299</xdr:row>
      <xdr:rowOff>19050</xdr:rowOff>
    </xdr:from>
    <xdr:ext cx="65" cy="172227"/>
    <xdr:sp macro="" textlink="">
      <xdr:nvSpPr>
        <xdr:cNvPr id="68" name="PoljeZBesedilom 67">
          <a:extLst>
            <a:ext uri="{FF2B5EF4-FFF2-40B4-BE49-F238E27FC236}">
              <a16:creationId xmlns:a16="http://schemas.microsoft.com/office/drawing/2014/main" id="{8EE83483-9773-4D28-BF22-A671BAEA1798}"/>
            </a:ext>
          </a:extLst>
        </xdr:cNvPr>
        <xdr:cNvSpPr txBox="1"/>
      </xdr:nvSpPr>
      <xdr:spPr>
        <a:xfrm>
          <a:off x="149447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20</xdr:col>
      <xdr:colOff>400050</xdr:colOff>
      <xdr:row>299</xdr:row>
      <xdr:rowOff>19050</xdr:rowOff>
    </xdr:from>
    <xdr:ext cx="65" cy="172227"/>
    <xdr:sp macro="" textlink="">
      <xdr:nvSpPr>
        <xdr:cNvPr id="69" name="PoljeZBesedilom 68">
          <a:extLst>
            <a:ext uri="{FF2B5EF4-FFF2-40B4-BE49-F238E27FC236}">
              <a16:creationId xmlns:a16="http://schemas.microsoft.com/office/drawing/2014/main" id="{3CDD7C4D-D37A-4BF8-9487-FF014BB1619F}"/>
            </a:ext>
          </a:extLst>
        </xdr:cNvPr>
        <xdr:cNvSpPr txBox="1"/>
      </xdr:nvSpPr>
      <xdr:spPr>
        <a:xfrm>
          <a:off x="154876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21</xdr:col>
      <xdr:colOff>400050</xdr:colOff>
      <xdr:row>299</xdr:row>
      <xdr:rowOff>19050</xdr:rowOff>
    </xdr:from>
    <xdr:ext cx="65" cy="172227"/>
    <xdr:sp macro="" textlink="">
      <xdr:nvSpPr>
        <xdr:cNvPr id="70" name="PoljeZBesedilom 69">
          <a:extLst>
            <a:ext uri="{FF2B5EF4-FFF2-40B4-BE49-F238E27FC236}">
              <a16:creationId xmlns:a16="http://schemas.microsoft.com/office/drawing/2014/main" id="{2AFA6C0F-B4DD-4E3E-922D-9EACA1F8EB2A}"/>
            </a:ext>
          </a:extLst>
        </xdr:cNvPr>
        <xdr:cNvSpPr txBox="1"/>
      </xdr:nvSpPr>
      <xdr:spPr>
        <a:xfrm>
          <a:off x="160305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22</xdr:col>
      <xdr:colOff>400050</xdr:colOff>
      <xdr:row>299</xdr:row>
      <xdr:rowOff>19050</xdr:rowOff>
    </xdr:from>
    <xdr:ext cx="65" cy="172227"/>
    <xdr:sp macro="" textlink="">
      <xdr:nvSpPr>
        <xdr:cNvPr id="71" name="PoljeZBesedilom 70">
          <a:extLst>
            <a:ext uri="{FF2B5EF4-FFF2-40B4-BE49-F238E27FC236}">
              <a16:creationId xmlns:a16="http://schemas.microsoft.com/office/drawing/2014/main" id="{D95A2FC1-ECCF-4F21-905F-6501405E5830}"/>
            </a:ext>
          </a:extLst>
        </xdr:cNvPr>
        <xdr:cNvSpPr txBox="1"/>
      </xdr:nvSpPr>
      <xdr:spPr>
        <a:xfrm>
          <a:off x="165735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23</xdr:col>
      <xdr:colOff>400050</xdr:colOff>
      <xdr:row>299</xdr:row>
      <xdr:rowOff>19050</xdr:rowOff>
    </xdr:from>
    <xdr:ext cx="65" cy="172227"/>
    <xdr:sp macro="" textlink="">
      <xdr:nvSpPr>
        <xdr:cNvPr id="72" name="PoljeZBesedilom 71">
          <a:extLst>
            <a:ext uri="{FF2B5EF4-FFF2-40B4-BE49-F238E27FC236}">
              <a16:creationId xmlns:a16="http://schemas.microsoft.com/office/drawing/2014/main" id="{B93CC69B-5EC4-4F8F-A068-D059421E1B45}"/>
            </a:ext>
          </a:extLst>
        </xdr:cNvPr>
        <xdr:cNvSpPr txBox="1"/>
      </xdr:nvSpPr>
      <xdr:spPr>
        <a:xfrm>
          <a:off x="171164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24</xdr:col>
      <xdr:colOff>400050</xdr:colOff>
      <xdr:row>299</xdr:row>
      <xdr:rowOff>19050</xdr:rowOff>
    </xdr:from>
    <xdr:ext cx="65" cy="172227"/>
    <xdr:sp macro="" textlink="">
      <xdr:nvSpPr>
        <xdr:cNvPr id="73" name="PoljeZBesedilom 72">
          <a:extLst>
            <a:ext uri="{FF2B5EF4-FFF2-40B4-BE49-F238E27FC236}">
              <a16:creationId xmlns:a16="http://schemas.microsoft.com/office/drawing/2014/main" id="{3AB22490-DE05-4E5D-8A32-4F6D172841FD}"/>
            </a:ext>
          </a:extLst>
        </xdr:cNvPr>
        <xdr:cNvSpPr txBox="1"/>
      </xdr:nvSpPr>
      <xdr:spPr>
        <a:xfrm>
          <a:off x="176593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25</xdr:col>
      <xdr:colOff>400050</xdr:colOff>
      <xdr:row>299</xdr:row>
      <xdr:rowOff>19050</xdr:rowOff>
    </xdr:from>
    <xdr:ext cx="65" cy="172227"/>
    <xdr:sp macro="" textlink="">
      <xdr:nvSpPr>
        <xdr:cNvPr id="74" name="PoljeZBesedilom 73">
          <a:extLst>
            <a:ext uri="{FF2B5EF4-FFF2-40B4-BE49-F238E27FC236}">
              <a16:creationId xmlns:a16="http://schemas.microsoft.com/office/drawing/2014/main" id="{763389C4-B6BF-400B-93EE-D32C1FD85991}"/>
            </a:ext>
          </a:extLst>
        </xdr:cNvPr>
        <xdr:cNvSpPr txBox="1"/>
      </xdr:nvSpPr>
      <xdr:spPr>
        <a:xfrm>
          <a:off x="182022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26</xdr:col>
      <xdr:colOff>400050</xdr:colOff>
      <xdr:row>299</xdr:row>
      <xdr:rowOff>19050</xdr:rowOff>
    </xdr:from>
    <xdr:ext cx="65" cy="172227"/>
    <xdr:sp macro="" textlink="">
      <xdr:nvSpPr>
        <xdr:cNvPr id="75" name="PoljeZBesedilom 74">
          <a:extLst>
            <a:ext uri="{FF2B5EF4-FFF2-40B4-BE49-F238E27FC236}">
              <a16:creationId xmlns:a16="http://schemas.microsoft.com/office/drawing/2014/main" id="{BA3E565C-A0BB-473E-9D79-0AC92B8E2CFA}"/>
            </a:ext>
          </a:extLst>
        </xdr:cNvPr>
        <xdr:cNvSpPr txBox="1"/>
      </xdr:nvSpPr>
      <xdr:spPr>
        <a:xfrm>
          <a:off x="187452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27</xdr:col>
      <xdr:colOff>400050</xdr:colOff>
      <xdr:row>299</xdr:row>
      <xdr:rowOff>19050</xdr:rowOff>
    </xdr:from>
    <xdr:ext cx="65" cy="172227"/>
    <xdr:sp macro="" textlink="">
      <xdr:nvSpPr>
        <xdr:cNvPr id="76" name="PoljeZBesedilom 75">
          <a:extLst>
            <a:ext uri="{FF2B5EF4-FFF2-40B4-BE49-F238E27FC236}">
              <a16:creationId xmlns:a16="http://schemas.microsoft.com/office/drawing/2014/main" id="{398FD5D0-9A79-404C-9CE5-9F7390D20143}"/>
            </a:ext>
          </a:extLst>
        </xdr:cNvPr>
        <xdr:cNvSpPr txBox="1"/>
      </xdr:nvSpPr>
      <xdr:spPr>
        <a:xfrm>
          <a:off x="192881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28</xdr:col>
      <xdr:colOff>400050</xdr:colOff>
      <xdr:row>299</xdr:row>
      <xdr:rowOff>19050</xdr:rowOff>
    </xdr:from>
    <xdr:ext cx="65" cy="172227"/>
    <xdr:sp macro="" textlink="">
      <xdr:nvSpPr>
        <xdr:cNvPr id="77" name="PoljeZBesedilom 76">
          <a:extLst>
            <a:ext uri="{FF2B5EF4-FFF2-40B4-BE49-F238E27FC236}">
              <a16:creationId xmlns:a16="http://schemas.microsoft.com/office/drawing/2014/main" id="{0E6C235E-5DE1-4B6D-888E-87778F2C51C6}"/>
            </a:ext>
          </a:extLst>
        </xdr:cNvPr>
        <xdr:cNvSpPr txBox="1"/>
      </xdr:nvSpPr>
      <xdr:spPr>
        <a:xfrm>
          <a:off x="198501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29</xdr:col>
      <xdr:colOff>400050</xdr:colOff>
      <xdr:row>299</xdr:row>
      <xdr:rowOff>19050</xdr:rowOff>
    </xdr:from>
    <xdr:ext cx="65" cy="172227"/>
    <xdr:sp macro="" textlink="">
      <xdr:nvSpPr>
        <xdr:cNvPr id="78" name="PoljeZBesedilom 77">
          <a:extLst>
            <a:ext uri="{FF2B5EF4-FFF2-40B4-BE49-F238E27FC236}">
              <a16:creationId xmlns:a16="http://schemas.microsoft.com/office/drawing/2014/main" id="{4D101A4E-1C11-4515-A9C8-CC7CBA168426}"/>
            </a:ext>
          </a:extLst>
        </xdr:cNvPr>
        <xdr:cNvSpPr txBox="1"/>
      </xdr:nvSpPr>
      <xdr:spPr>
        <a:xfrm>
          <a:off x="203930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30</xdr:col>
      <xdr:colOff>400050</xdr:colOff>
      <xdr:row>299</xdr:row>
      <xdr:rowOff>19050</xdr:rowOff>
    </xdr:from>
    <xdr:ext cx="65" cy="172227"/>
    <xdr:sp macro="" textlink="">
      <xdr:nvSpPr>
        <xdr:cNvPr id="79" name="PoljeZBesedilom 78">
          <a:extLst>
            <a:ext uri="{FF2B5EF4-FFF2-40B4-BE49-F238E27FC236}">
              <a16:creationId xmlns:a16="http://schemas.microsoft.com/office/drawing/2014/main" id="{A31CB465-27F9-43D5-886F-DF5A00D4BE79}"/>
            </a:ext>
          </a:extLst>
        </xdr:cNvPr>
        <xdr:cNvSpPr txBox="1"/>
      </xdr:nvSpPr>
      <xdr:spPr>
        <a:xfrm>
          <a:off x="209359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31</xdr:col>
      <xdr:colOff>400050</xdr:colOff>
      <xdr:row>299</xdr:row>
      <xdr:rowOff>19050</xdr:rowOff>
    </xdr:from>
    <xdr:ext cx="65" cy="172227"/>
    <xdr:sp macro="" textlink="">
      <xdr:nvSpPr>
        <xdr:cNvPr id="80" name="PoljeZBesedilom 79">
          <a:extLst>
            <a:ext uri="{FF2B5EF4-FFF2-40B4-BE49-F238E27FC236}">
              <a16:creationId xmlns:a16="http://schemas.microsoft.com/office/drawing/2014/main" id="{7F18182E-711A-42CE-89CE-A995A928E406}"/>
            </a:ext>
          </a:extLst>
        </xdr:cNvPr>
        <xdr:cNvSpPr txBox="1"/>
      </xdr:nvSpPr>
      <xdr:spPr>
        <a:xfrm>
          <a:off x="214788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32</xdr:col>
      <xdr:colOff>400050</xdr:colOff>
      <xdr:row>299</xdr:row>
      <xdr:rowOff>19050</xdr:rowOff>
    </xdr:from>
    <xdr:ext cx="65" cy="172227"/>
    <xdr:sp macro="" textlink="">
      <xdr:nvSpPr>
        <xdr:cNvPr id="81" name="PoljeZBesedilom 80">
          <a:extLst>
            <a:ext uri="{FF2B5EF4-FFF2-40B4-BE49-F238E27FC236}">
              <a16:creationId xmlns:a16="http://schemas.microsoft.com/office/drawing/2014/main" id="{8D788D41-B426-418B-AD4C-FFD1715F9640}"/>
            </a:ext>
          </a:extLst>
        </xdr:cNvPr>
        <xdr:cNvSpPr txBox="1"/>
      </xdr:nvSpPr>
      <xdr:spPr>
        <a:xfrm>
          <a:off x="220218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33</xdr:col>
      <xdr:colOff>400050</xdr:colOff>
      <xdr:row>299</xdr:row>
      <xdr:rowOff>19050</xdr:rowOff>
    </xdr:from>
    <xdr:ext cx="65" cy="172227"/>
    <xdr:sp macro="" textlink="">
      <xdr:nvSpPr>
        <xdr:cNvPr id="82" name="PoljeZBesedilom 81">
          <a:extLst>
            <a:ext uri="{FF2B5EF4-FFF2-40B4-BE49-F238E27FC236}">
              <a16:creationId xmlns:a16="http://schemas.microsoft.com/office/drawing/2014/main" id="{38908C56-6D76-4767-B726-86D3C3874452}"/>
            </a:ext>
          </a:extLst>
        </xdr:cNvPr>
        <xdr:cNvSpPr txBox="1"/>
      </xdr:nvSpPr>
      <xdr:spPr>
        <a:xfrm>
          <a:off x="225647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6</xdr:col>
      <xdr:colOff>400050</xdr:colOff>
      <xdr:row>299</xdr:row>
      <xdr:rowOff>19050</xdr:rowOff>
    </xdr:from>
    <xdr:ext cx="65" cy="172227"/>
    <xdr:sp macro="" textlink="">
      <xdr:nvSpPr>
        <xdr:cNvPr id="83" name="PoljeZBesedilom 82">
          <a:extLst>
            <a:ext uri="{FF2B5EF4-FFF2-40B4-BE49-F238E27FC236}">
              <a16:creationId xmlns:a16="http://schemas.microsoft.com/office/drawing/2014/main" id="{3FDEC8E5-3D5A-4F5A-BBBF-490D76608A01}"/>
            </a:ext>
          </a:extLst>
        </xdr:cNvPr>
        <xdr:cNvSpPr txBox="1"/>
      </xdr:nvSpPr>
      <xdr:spPr>
        <a:xfrm>
          <a:off x="72866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7</xdr:col>
      <xdr:colOff>400050</xdr:colOff>
      <xdr:row>299</xdr:row>
      <xdr:rowOff>19050</xdr:rowOff>
    </xdr:from>
    <xdr:ext cx="65" cy="172227"/>
    <xdr:sp macro="" textlink="">
      <xdr:nvSpPr>
        <xdr:cNvPr id="84" name="PoljeZBesedilom 83">
          <a:extLst>
            <a:ext uri="{FF2B5EF4-FFF2-40B4-BE49-F238E27FC236}">
              <a16:creationId xmlns:a16="http://schemas.microsoft.com/office/drawing/2014/main" id="{27071FE7-493D-4F67-8D7A-E8B1D68DB9E7}"/>
            </a:ext>
          </a:extLst>
        </xdr:cNvPr>
        <xdr:cNvSpPr txBox="1"/>
      </xdr:nvSpPr>
      <xdr:spPr>
        <a:xfrm>
          <a:off x="80010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8</xdr:col>
      <xdr:colOff>400050</xdr:colOff>
      <xdr:row>299</xdr:row>
      <xdr:rowOff>19050</xdr:rowOff>
    </xdr:from>
    <xdr:ext cx="65" cy="172227"/>
    <xdr:sp macro="" textlink="">
      <xdr:nvSpPr>
        <xdr:cNvPr id="85" name="PoljeZBesedilom 84">
          <a:extLst>
            <a:ext uri="{FF2B5EF4-FFF2-40B4-BE49-F238E27FC236}">
              <a16:creationId xmlns:a16="http://schemas.microsoft.com/office/drawing/2014/main" id="{13A78922-4525-4B53-8F41-7B50ABB20366}"/>
            </a:ext>
          </a:extLst>
        </xdr:cNvPr>
        <xdr:cNvSpPr txBox="1"/>
      </xdr:nvSpPr>
      <xdr:spPr>
        <a:xfrm>
          <a:off x="87058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9</xdr:col>
      <xdr:colOff>400050</xdr:colOff>
      <xdr:row>299</xdr:row>
      <xdr:rowOff>19050</xdr:rowOff>
    </xdr:from>
    <xdr:ext cx="65" cy="172227"/>
    <xdr:sp macro="" textlink="">
      <xdr:nvSpPr>
        <xdr:cNvPr id="86" name="PoljeZBesedilom 85">
          <a:extLst>
            <a:ext uri="{FF2B5EF4-FFF2-40B4-BE49-F238E27FC236}">
              <a16:creationId xmlns:a16="http://schemas.microsoft.com/office/drawing/2014/main" id="{3CBB2F00-2CA3-49AA-8D25-E196BFC54072}"/>
            </a:ext>
          </a:extLst>
        </xdr:cNvPr>
        <xdr:cNvSpPr txBox="1"/>
      </xdr:nvSpPr>
      <xdr:spPr>
        <a:xfrm>
          <a:off x="94107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10</xdr:col>
      <xdr:colOff>400050</xdr:colOff>
      <xdr:row>299</xdr:row>
      <xdr:rowOff>19050</xdr:rowOff>
    </xdr:from>
    <xdr:ext cx="65" cy="172227"/>
    <xdr:sp macro="" textlink="">
      <xdr:nvSpPr>
        <xdr:cNvPr id="87" name="PoljeZBesedilom 86">
          <a:extLst>
            <a:ext uri="{FF2B5EF4-FFF2-40B4-BE49-F238E27FC236}">
              <a16:creationId xmlns:a16="http://schemas.microsoft.com/office/drawing/2014/main" id="{D37BDC1A-3037-4257-920C-5E4D2CCFBCD6}"/>
            </a:ext>
          </a:extLst>
        </xdr:cNvPr>
        <xdr:cNvSpPr txBox="1"/>
      </xdr:nvSpPr>
      <xdr:spPr>
        <a:xfrm>
          <a:off x="100298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11</xdr:col>
      <xdr:colOff>400050</xdr:colOff>
      <xdr:row>299</xdr:row>
      <xdr:rowOff>19050</xdr:rowOff>
    </xdr:from>
    <xdr:ext cx="65" cy="172227"/>
    <xdr:sp macro="" textlink="">
      <xdr:nvSpPr>
        <xdr:cNvPr id="88" name="PoljeZBesedilom 87">
          <a:extLst>
            <a:ext uri="{FF2B5EF4-FFF2-40B4-BE49-F238E27FC236}">
              <a16:creationId xmlns:a16="http://schemas.microsoft.com/office/drawing/2014/main" id="{5078CE29-71FA-4AB1-9DB7-28A71FF3B21E}"/>
            </a:ext>
          </a:extLst>
        </xdr:cNvPr>
        <xdr:cNvSpPr txBox="1"/>
      </xdr:nvSpPr>
      <xdr:spPr>
        <a:xfrm>
          <a:off x="105727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12</xdr:col>
      <xdr:colOff>400050</xdr:colOff>
      <xdr:row>299</xdr:row>
      <xdr:rowOff>19050</xdr:rowOff>
    </xdr:from>
    <xdr:ext cx="65" cy="172227"/>
    <xdr:sp macro="" textlink="">
      <xdr:nvSpPr>
        <xdr:cNvPr id="89" name="PoljeZBesedilom 88">
          <a:extLst>
            <a:ext uri="{FF2B5EF4-FFF2-40B4-BE49-F238E27FC236}">
              <a16:creationId xmlns:a16="http://schemas.microsoft.com/office/drawing/2014/main" id="{5ED79607-3BA5-4F73-B6E1-DA5CD26385EB}"/>
            </a:ext>
          </a:extLst>
        </xdr:cNvPr>
        <xdr:cNvSpPr txBox="1"/>
      </xdr:nvSpPr>
      <xdr:spPr>
        <a:xfrm>
          <a:off x="111156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13</xdr:col>
      <xdr:colOff>400050</xdr:colOff>
      <xdr:row>299</xdr:row>
      <xdr:rowOff>19050</xdr:rowOff>
    </xdr:from>
    <xdr:ext cx="65" cy="172227"/>
    <xdr:sp macro="" textlink="">
      <xdr:nvSpPr>
        <xdr:cNvPr id="90" name="PoljeZBesedilom 89">
          <a:extLst>
            <a:ext uri="{FF2B5EF4-FFF2-40B4-BE49-F238E27FC236}">
              <a16:creationId xmlns:a16="http://schemas.microsoft.com/office/drawing/2014/main" id="{3CC9F742-9847-4E2E-97D7-141D0DA98097}"/>
            </a:ext>
          </a:extLst>
        </xdr:cNvPr>
        <xdr:cNvSpPr txBox="1"/>
      </xdr:nvSpPr>
      <xdr:spPr>
        <a:xfrm>
          <a:off x="116586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14</xdr:col>
      <xdr:colOff>400050</xdr:colOff>
      <xdr:row>299</xdr:row>
      <xdr:rowOff>19050</xdr:rowOff>
    </xdr:from>
    <xdr:ext cx="65" cy="172227"/>
    <xdr:sp macro="" textlink="">
      <xdr:nvSpPr>
        <xdr:cNvPr id="91" name="PoljeZBesedilom 90">
          <a:extLst>
            <a:ext uri="{FF2B5EF4-FFF2-40B4-BE49-F238E27FC236}">
              <a16:creationId xmlns:a16="http://schemas.microsoft.com/office/drawing/2014/main" id="{680978D7-2910-4ACB-95F7-1E1A7AE27DB5}"/>
            </a:ext>
          </a:extLst>
        </xdr:cNvPr>
        <xdr:cNvSpPr txBox="1"/>
      </xdr:nvSpPr>
      <xdr:spPr>
        <a:xfrm>
          <a:off x="122015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15</xdr:col>
      <xdr:colOff>400050</xdr:colOff>
      <xdr:row>299</xdr:row>
      <xdr:rowOff>19050</xdr:rowOff>
    </xdr:from>
    <xdr:ext cx="65" cy="172227"/>
    <xdr:sp macro="" textlink="">
      <xdr:nvSpPr>
        <xdr:cNvPr id="92" name="PoljeZBesedilom 91">
          <a:extLst>
            <a:ext uri="{FF2B5EF4-FFF2-40B4-BE49-F238E27FC236}">
              <a16:creationId xmlns:a16="http://schemas.microsoft.com/office/drawing/2014/main" id="{F45D2479-9304-46DD-ADDB-D8C3FC73174F}"/>
            </a:ext>
          </a:extLst>
        </xdr:cNvPr>
        <xdr:cNvSpPr txBox="1"/>
      </xdr:nvSpPr>
      <xdr:spPr>
        <a:xfrm>
          <a:off x="127444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16</xdr:col>
      <xdr:colOff>400050</xdr:colOff>
      <xdr:row>299</xdr:row>
      <xdr:rowOff>19050</xdr:rowOff>
    </xdr:from>
    <xdr:ext cx="65" cy="172227"/>
    <xdr:sp macro="" textlink="">
      <xdr:nvSpPr>
        <xdr:cNvPr id="93" name="PoljeZBesedilom 92">
          <a:extLst>
            <a:ext uri="{FF2B5EF4-FFF2-40B4-BE49-F238E27FC236}">
              <a16:creationId xmlns:a16="http://schemas.microsoft.com/office/drawing/2014/main" id="{DDCA8FF7-594F-450C-8972-EBBEC7F22F0E}"/>
            </a:ext>
          </a:extLst>
        </xdr:cNvPr>
        <xdr:cNvSpPr txBox="1"/>
      </xdr:nvSpPr>
      <xdr:spPr>
        <a:xfrm>
          <a:off x="132873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17</xdr:col>
      <xdr:colOff>400050</xdr:colOff>
      <xdr:row>299</xdr:row>
      <xdr:rowOff>19050</xdr:rowOff>
    </xdr:from>
    <xdr:ext cx="65" cy="172227"/>
    <xdr:sp macro="" textlink="">
      <xdr:nvSpPr>
        <xdr:cNvPr id="94" name="PoljeZBesedilom 93">
          <a:extLst>
            <a:ext uri="{FF2B5EF4-FFF2-40B4-BE49-F238E27FC236}">
              <a16:creationId xmlns:a16="http://schemas.microsoft.com/office/drawing/2014/main" id="{C1B5DBF2-4638-4955-9343-26279CA8E19D}"/>
            </a:ext>
          </a:extLst>
        </xdr:cNvPr>
        <xdr:cNvSpPr txBox="1"/>
      </xdr:nvSpPr>
      <xdr:spPr>
        <a:xfrm>
          <a:off x="138303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18</xdr:col>
      <xdr:colOff>400050</xdr:colOff>
      <xdr:row>299</xdr:row>
      <xdr:rowOff>19050</xdr:rowOff>
    </xdr:from>
    <xdr:ext cx="65" cy="172227"/>
    <xdr:sp macro="" textlink="">
      <xdr:nvSpPr>
        <xdr:cNvPr id="95" name="PoljeZBesedilom 94">
          <a:extLst>
            <a:ext uri="{FF2B5EF4-FFF2-40B4-BE49-F238E27FC236}">
              <a16:creationId xmlns:a16="http://schemas.microsoft.com/office/drawing/2014/main" id="{0B584C1D-3AD0-4B22-B68B-49590C6C1F16}"/>
            </a:ext>
          </a:extLst>
        </xdr:cNvPr>
        <xdr:cNvSpPr txBox="1"/>
      </xdr:nvSpPr>
      <xdr:spPr>
        <a:xfrm>
          <a:off x="144018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19</xdr:col>
      <xdr:colOff>400050</xdr:colOff>
      <xdr:row>299</xdr:row>
      <xdr:rowOff>19050</xdr:rowOff>
    </xdr:from>
    <xdr:ext cx="65" cy="172227"/>
    <xdr:sp macro="" textlink="">
      <xdr:nvSpPr>
        <xdr:cNvPr id="96" name="PoljeZBesedilom 95">
          <a:extLst>
            <a:ext uri="{FF2B5EF4-FFF2-40B4-BE49-F238E27FC236}">
              <a16:creationId xmlns:a16="http://schemas.microsoft.com/office/drawing/2014/main" id="{2C8DB4A9-6080-4D22-AF4C-6A9AC49C2FC7}"/>
            </a:ext>
          </a:extLst>
        </xdr:cNvPr>
        <xdr:cNvSpPr txBox="1"/>
      </xdr:nvSpPr>
      <xdr:spPr>
        <a:xfrm>
          <a:off x="149447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20</xdr:col>
      <xdr:colOff>400050</xdr:colOff>
      <xdr:row>299</xdr:row>
      <xdr:rowOff>19050</xdr:rowOff>
    </xdr:from>
    <xdr:ext cx="65" cy="172227"/>
    <xdr:sp macro="" textlink="">
      <xdr:nvSpPr>
        <xdr:cNvPr id="97" name="PoljeZBesedilom 96">
          <a:extLst>
            <a:ext uri="{FF2B5EF4-FFF2-40B4-BE49-F238E27FC236}">
              <a16:creationId xmlns:a16="http://schemas.microsoft.com/office/drawing/2014/main" id="{D26DEFA4-C30E-432D-BAC8-56D672C78E52}"/>
            </a:ext>
          </a:extLst>
        </xdr:cNvPr>
        <xdr:cNvSpPr txBox="1"/>
      </xdr:nvSpPr>
      <xdr:spPr>
        <a:xfrm>
          <a:off x="154876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21</xdr:col>
      <xdr:colOff>400050</xdr:colOff>
      <xdr:row>299</xdr:row>
      <xdr:rowOff>19050</xdr:rowOff>
    </xdr:from>
    <xdr:ext cx="65" cy="172227"/>
    <xdr:sp macro="" textlink="">
      <xdr:nvSpPr>
        <xdr:cNvPr id="98" name="PoljeZBesedilom 97">
          <a:extLst>
            <a:ext uri="{FF2B5EF4-FFF2-40B4-BE49-F238E27FC236}">
              <a16:creationId xmlns:a16="http://schemas.microsoft.com/office/drawing/2014/main" id="{CCAAB8D5-B799-4FC2-8DDB-4A2A9BBBE168}"/>
            </a:ext>
          </a:extLst>
        </xdr:cNvPr>
        <xdr:cNvSpPr txBox="1"/>
      </xdr:nvSpPr>
      <xdr:spPr>
        <a:xfrm>
          <a:off x="160305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22</xdr:col>
      <xdr:colOff>400050</xdr:colOff>
      <xdr:row>299</xdr:row>
      <xdr:rowOff>19050</xdr:rowOff>
    </xdr:from>
    <xdr:ext cx="65" cy="172227"/>
    <xdr:sp macro="" textlink="">
      <xdr:nvSpPr>
        <xdr:cNvPr id="99" name="PoljeZBesedilom 98">
          <a:extLst>
            <a:ext uri="{FF2B5EF4-FFF2-40B4-BE49-F238E27FC236}">
              <a16:creationId xmlns:a16="http://schemas.microsoft.com/office/drawing/2014/main" id="{2832A012-B9CB-4C14-957B-BB484BF394D8}"/>
            </a:ext>
          </a:extLst>
        </xdr:cNvPr>
        <xdr:cNvSpPr txBox="1"/>
      </xdr:nvSpPr>
      <xdr:spPr>
        <a:xfrm>
          <a:off x="165735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23</xdr:col>
      <xdr:colOff>400050</xdr:colOff>
      <xdr:row>299</xdr:row>
      <xdr:rowOff>19050</xdr:rowOff>
    </xdr:from>
    <xdr:ext cx="65" cy="172227"/>
    <xdr:sp macro="" textlink="">
      <xdr:nvSpPr>
        <xdr:cNvPr id="100" name="PoljeZBesedilom 99">
          <a:extLst>
            <a:ext uri="{FF2B5EF4-FFF2-40B4-BE49-F238E27FC236}">
              <a16:creationId xmlns:a16="http://schemas.microsoft.com/office/drawing/2014/main" id="{9DD2F7EA-82CE-47AA-95F3-C0F1025E524E}"/>
            </a:ext>
          </a:extLst>
        </xdr:cNvPr>
        <xdr:cNvSpPr txBox="1"/>
      </xdr:nvSpPr>
      <xdr:spPr>
        <a:xfrm>
          <a:off x="171164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24</xdr:col>
      <xdr:colOff>400050</xdr:colOff>
      <xdr:row>299</xdr:row>
      <xdr:rowOff>19050</xdr:rowOff>
    </xdr:from>
    <xdr:ext cx="65" cy="172227"/>
    <xdr:sp macro="" textlink="">
      <xdr:nvSpPr>
        <xdr:cNvPr id="101" name="PoljeZBesedilom 100">
          <a:extLst>
            <a:ext uri="{FF2B5EF4-FFF2-40B4-BE49-F238E27FC236}">
              <a16:creationId xmlns:a16="http://schemas.microsoft.com/office/drawing/2014/main" id="{2CDD6140-3B22-4F29-87E5-F3B345939F95}"/>
            </a:ext>
          </a:extLst>
        </xdr:cNvPr>
        <xdr:cNvSpPr txBox="1"/>
      </xdr:nvSpPr>
      <xdr:spPr>
        <a:xfrm>
          <a:off x="176593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25</xdr:col>
      <xdr:colOff>400050</xdr:colOff>
      <xdr:row>299</xdr:row>
      <xdr:rowOff>19050</xdr:rowOff>
    </xdr:from>
    <xdr:ext cx="65" cy="172227"/>
    <xdr:sp macro="" textlink="">
      <xdr:nvSpPr>
        <xdr:cNvPr id="102" name="PoljeZBesedilom 101">
          <a:extLst>
            <a:ext uri="{FF2B5EF4-FFF2-40B4-BE49-F238E27FC236}">
              <a16:creationId xmlns:a16="http://schemas.microsoft.com/office/drawing/2014/main" id="{C85984E4-7CA2-4221-BFDF-EC942FCC79F1}"/>
            </a:ext>
          </a:extLst>
        </xdr:cNvPr>
        <xdr:cNvSpPr txBox="1"/>
      </xdr:nvSpPr>
      <xdr:spPr>
        <a:xfrm>
          <a:off x="182022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26</xdr:col>
      <xdr:colOff>400050</xdr:colOff>
      <xdr:row>299</xdr:row>
      <xdr:rowOff>19050</xdr:rowOff>
    </xdr:from>
    <xdr:ext cx="65" cy="172227"/>
    <xdr:sp macro="" textlink="">
      <xdr:nvSpPr>
        <xdr:cNvPr id="103" name="PoljeZBesedilom 102">
          <a:extLst>
            <a:ext uri="{FF2B5EF4-FFF2-40B4-BE49-F238E27FC236}">
              <a16:creationId xmlns:a16="http://schemas.microsoft.com/office/drawing/2014/main" id="{FEAE130C-4658-4187-A0E9-150424AC7BF4}"/>
            </a:ext>
          </a:extLst>
        </xdr:cNvPr>
        <xdr:cNvSpPr txBox="1"/>
      </xdr:nvSpPr>
      <xdr:spPr>
        <a:xfrm>
          <a:off x="187452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27</xdr:col>
      <xdr:colOff>400050</xdr:colOff>
      <xdr:row>299</xdr:row>
      <xdr:rowOff>19050</xdr:rowOff>
    </xdr:from>
    <xdr:ext cx="65" cy="172227"/>
    <xdr:sp macro="" textlink="">
      <xdr:nvSpPr>
        <xdr:cNvPr id="104" name="PoljeZBesedilom 103">
          <a:extLst>
            <a:ext uri="{FF2B5EF4-FFF2-40B4-BE49-F238E27FC236}">
              <a16:creationId xmlns:a16="http://schemas.microsoft.com/office/drawing/2014/main" id="{EB4CE357-2E97-4466-907E-EA2491E49C58}"/>
            </a:ext>
          </a:extLst>
        </xdr:cNvPr>
        <xdr:cNvSpPr txBox="1"/>
      </xdr:nvSpPr>
      <xdr:spPr>
        <a:xfrm>
          <a:off x="192881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28</xdr:col>
      <xdr:colOff>400050</xdr:colOff>
      <xdr:row>299</xdr:row>
      <xdr:rowOff>19050</xdr:rowOff>
    </xdr:from>
    <xdr:ext cx="65" cy="172227"/>
    <xdr:sp macro="" textlink="">
      <xdr:nvSpPr>
        <xdr:cNvPr id="105" name="PoljeZBesedilom 104">
          <a:extLst>
            <a:ext uri="{FF2B5EF4-FFF2-40B4-BE49-F238E27FC236}">
              <a16:creationId xmlns:a16="http://schemas.microsoft.com/office/drawing/2014/main" id="{833F5129-B04B-41DD-B07A-A189CA9D103E}"/>
            </a:ext>
          </a:extLst>
        </xdr:cNvPr>
        <xdr:cNvSpPr txBox="1"/>
      </xdr:nvSpPr>
      <xdr:spPr>
        <a:xfrm>
          <a:off x="198501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29</xdr:col>
      <xdr:colOff>400050</xdr:colOff>
      <xdr:row>299</xdr:row>
      <xdr:rowOff>19050</xdr:rowOff>
    </xdr:from>
    <xdr:ext cx="65" cy="172227"/>
    <xdr:sp macro="" textlink="">
      <xdr:nvSpPr>
        <xdr:cNvPr id="106" name="PoljeZBesedilom 105">
          <a:extLst>
            <a:ext uri="{FF2B5EF4-FFF2-40B4-BE49-F238E27FC236}">
              <a16:creationId xmlns:a16="http://schemas.microsoft.com/office/drawing/2014/main" id="{063A9C27-81FC-4A8F-AFF5-485AA2389E44}"/>
            </a:ext>
          </a:extLst>
        </xdr:cNvPr>
        <xdr:cNvSpPr txBox="1"/>
      </xdr:nvSpPr>
      <xdr:spPr>
        <a:xfrm>
          <a:off x="203930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30</xdr:col>
      <xdr:colOff>400050</xdr:colOff>
      <xdr:row>299</xdr:row>
      <xdr:rowOff>19050</xdr:rowOff>
    </xdr:from>
    <xdr:ext cx="65" cy="172227"/>
    <xdr:sp macro="" textlink="">
      <xdr:nvSpPr>
        <xdr:cNvPr id="107" name="PoljeZBesedilom 106">
          <a:extLst>
            <a:ext uri="{FF2B5EF4-FFF2-40B4-BE49-F238E27FC236}">
              <a16:creationId xmlns:a16="http://schemas.microsoft.com/office/drawing/2014/main" id="{F4620D91-6606-47D9-9235-0C1B7C19D3F5}"/>
            </a:ext>
          </a:extLst>
        </xdr:cNvPr>
        <xdr:cNvSpPr txBox="1"/>
      </xdr:nvSpPr>
      <xdr:spPr>
        <a:xfrm>
          <a:off x="209359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31</xdr:col>
      <xdr:colOff>400050</xdr:colOff>
      <xdr:row>299</xdr:row>
      <xdr:rowOff>19050</xdr:rowOff>
    </xdr:from>
    <xdr:ext cx="65" cy="172227"/>
    <xdr:sp macro="" textlink="">
      <xdr:nvSpPr>
        <xdr:cNvPr id="108" name="PoljeZBesedilom 107">
          <a:extLst>
            <a:ext uri="{FF2B5EF4-FFF2-40B4-BE49-F238E27FC236}">
              <a16:creationId xmlns:a16="http://schemas.microsoft.com/office/drawing/2014/main" id="{1575FEF3-87C0-4251-A70B-4523F51220C1}"/>
            </a:ext>
          </a:extLst>
        </xdr:cNvPr>
        <xdr:cNvSpPr txBox="1"/>
      </xdr:nvSpPr>
      <xdr:spPr>
        <a:xfrm>
          <a:off x="214788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32</xdr:col>
      <xdr:colOff>400050</xdr:colOff>
      <xdr:row>299</xdr:row>
      <xdr:rowOff>19050</xdr:rowOff>
    </xdr:from>
    <xdr:ext cx="65" cy="172227"/>
    <xdr:sp macro="" textlink="">
      <xdr:nvSpPr>
        <xdr:cNvPr id="109" name="PoljeZBesedilom 108">
          <a:extLst>
            <a:ext uri="{FF2B5EF4-FFF2-40B4-BE49-F238E27FC236}">
              <a16:creationId xmlns:a16="http://schemas.microsoft.com/office/drawing/2014/main" id="{74294FD7-0F46-488E-919D-F47000F12712}"/>
            </a:ext>
          </a:extLst>
        </xdr:cNvPr>
        <xdr:cNvSpPr txBox="1"/>
      </xdr:nvSpPr>
      <xdr:spPr>
        <a:xfrm>
          <a:off x="220218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33</xdr:col>
      <xdr:colOff>400050</xdr:colOff>
      <xdr:row>299</xdr:row>
      <xdr:rowOff>19050</xdr:rowOff>
    </xdr:from>
    <xdr:ext cx="65" cy="172227"/>
    <xdr:sp macro="" textlink="">
      <xdr:nvSpPr>
        <xdr:cNvPr id="110" name="PoljeZBesedilom 109">
          <a:extLst>
            <a:ext uri="{FF2B5EF4-FFF2-40B4-BE49-F238E27FC236}">
              <a16:creationId xmlns:a16="http://schemas.microsoft.com/office/drawing/2014/main" id="{75AFFEE7-DBCD-4EEA-B2D2-329CED847D9F}"/>
            </a:ext>
          </a:extLst>
        </xdr:cNvPr>
        <xdr:cNvSpPr txBox="1"/>
      </xdr:nvSpPr>
      <xdr:spPr>
        <a:xfrm>
          <a:off x="225647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6</xdr:col>
      <xdr:colOff>400050</xdr:colOff>
      <xdr:row>386</xdr:row>
      <xdr:rowOff>19050</xdr:rowOff>
    </xdr:from>
    <xdr:ext cx="65" cy="172227"/>
    <xdr:sp macro="" textlink="">
      <xdr:nvSpPr>
        <xdr:cNvPr id="111" name="PoljeZBesedilom 110">
          <a:extLst>
            <a:ext uri="{FF2B5EF4-FFF2-40B4-BE49-F238E27FC236}">
              <a16:creationId xmlns:a16="http://schemas.microsoft.com/office/drawing/2014/main" id="{7F341A63-010B-4A0E-A293-71D85BCE5930}"/>
            </a:ext>
          </a:extLst>
        </xdr:cNvPr>
        <xdr:cNvSpPr txBox="1"/>
      </xdr:nvSpPr>
      <xdr:spPr>
        <a:xfrm>
          <a:off x="728662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7</xdr:col>
      <xdr:colOff>400050</xdr:colOff>
      <xdr:row>386</xdr:row>
      <xdr:rowOff>19050</xdr:rowOff>
    </xdr:from>
    <xdr:ext cx="65" cy="172227"/>
    <xdr:sp macro="" textlink="">
      <xdr:nvSpPr>
        <xdr:cNvPr id="112" name="PoljeZBesedilom 111">
          <a:extLst>
            <a:ext uri="{FF2B5EF4-FFF2-40B4-BE49-F238E27FC236}">
              <a16:creationId xmlns:a16="http://schemas.microsoft.com/office/drawing/2014/main" id="{CFE4C9E3-6223-4E01-B4A1-EFA55F3B5EE2}"/>
            </a:ext>
          </a:extLst>
        </xdr:cNvPr>
        <xdr:cNvSpPr txBox="1"/>
      </xdr:nvSpPr>
      <xdr:spPr>
        <a:xfrm>
          <a:off x="800100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8</xdr:col>
      <xdr:colOff>400050</xdr:colOff>
      <xdr:row>386</xdr:row>
      <xdr:rowOff>19050</xdr:rowOff>
    </xdr:from>
    <xdr:ext cx="65" cy="172227"/>
    <xdr:sp macro="" textlink="">
      <xdr:nvSpPr>
        <xdr:cNvPr id="113" name="PoljeZBesedilom 112">
          <a:extLst>
            <a:ext uri="{FF2B5EF4-FFF2-40B4-BE49-F238E27FC236}">
              <a16:creationId xmlns:a16="http://schemas.microsoft.com/office/drawing/2014/main" id="{4AF4F79E-872E-4274-A019-D819676B63E1}"/>
            </a:ext>
          </a:extLst>
        </xdr:cNvPr>
        <xdr:cNvSpPr txBox="1"/>
      </xdr:nvSpPr>
      <xdr:spPr>
        <a:xfrm>
          <a:off x="870585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9</xdr:col>
      <xdr:colOff>400050</xdr:colOff>
      <xdr:row>386</xdr:row>
      <xdr:rowOff>19050</xdr:rowOff>
    </xdr:from>
    <xdr:ext cx="65" cy="172227"/>
    <xdr:sp macro="" textlink="">
      <xdr:nvSpPr>
        <xdr:cNvPr id="114" name="PoljeZBesedilom 113">
          <a:extLst>
            <a:ext uri="{FF2B5EF4-FFF2-40B4-BE49-F238E27FC236}">
              <a16:creationId xmlns:a16="http://schemas.microsoft.com/office/drawing/2014/main" id="{F958FB31-B1F5-4F7D-A150-5B660AACCC63}"/>
            </a:ext>
          </a:extLst>
        </xdr:cNvPr>
        <xdr:cNvSpPr txBox="1"/>
      </xdr:nvSpPr>
      <xdr:spPr>
        <a:xfrm>
          <a:off x="941070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10</xdr:col>
      <xdr:colOff>400050</xdr:colOff>
      <xdr:row>386</xdr:row>
      <xdr:rowOff>19050</xdr:rowOff>
    </xdr:from>
    <xdr:ext cx="65" cy="172227"/>
    <xdr:sp macro="" textlink="">
      <xdr:nvSpPr>
        <xdr:cNvPr id="115" name="PoljeZBesedilom 114">
          <a:extLst>
            <a:ext uri="{FF2B5EF4-FFF2-40B4-BE49-F238E27FC236}">
              <a16:creationId xmlns:a16="http://schemas.microsoft.com/office/drawing/2014/main" id="{4DB87462-5D36-4F98-A064-F3F343D1892F}"/>
            </a:ext>
          </a:extLst>
        </xdr:cNvPr>
        <xdr:cNvSpPr txBox="1"/>
      </xdr:nvSpPr>
      <xdr:spPr>
        <a:xfrm>
          <a:off x="1002982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11</xdr:col>
      <xdr:colOff>400050</xdr:colOff>
      <xdr:row>386</xdr:row>
      <xdr:rowOff>19050</xdr:rowOff>
    </xdr:from>
    <xdr:ext cx="65" cy="172227"/>
    <xdr:sp macro="" textlink="">
      <xdr:nvSpPr>
        <xdr:cNvPr id="116" name="PoljeZBesedilom 115">
          <a:extLst>
            <a:ext uri="{FF2B5EF4-FFF2-40B4-BE49-F238E27FC236}">
              <a16:creationId xmlns:a16="http://schemas.microsoft.com/office/drawing/2014/main" id="{745B182D-9A46-4DD7-9F0B-222D0D9DD434}"/>
            </a:ext>
          </a:extLst>
        </xdr:cNvPr>
        <xdr:cNvSpPr txBox="1"/>
      </xdr:nvSpPr>
      <xdr:spPr>
        <a:xfrm>
          <a:off x="1057275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12</xdr:col>
      <xdr:colOff>400050</xdr:colOff>
      <xdr:row>386</xdr:row>
      <xdr:rowOff>19050</xdr:rowOff>
    </xdr:from>
    <xdr:ext cx="65" cy="172227"/>
    <xdr:sp macro="" textlink="">
      <xdr:nvSpPr>
        <xdr:cNvPr id="117" name="PoljeZBesedilom 116">
          <a:extLst>
            <a:ext uri="{FF2B5EF4-FFF2-40B4-BE49-F238E27FC236}">
              <a16:creationId xmlns:a16="http://schemas.microsoft.com/office/drawing/2014/main" id="{14604067-B0B9-429A-9F0A-9C4C1C7BAA97}"/>
            </a:ext>
          </a:extLst>
        </xdr:cNvPr>
        <xdr:cNvSpPr txBox="1"/>
      </xdr:nvSpPr>
      <xdr:spPr>
        <a:xfrm>
          <a:off x="1111567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13</xdr:col>
      <xdr:colOff>400050</xdr:colOff>
      <xdr:row>386</xdr:row>
      <xdr:rowOff>19050</xdr:rowOff>
    </xdr:from>
    <xdr:ext cx="65" cy="172227"/>
    <xdr:sp macro="" textlink="">
      <xdr:nvSpPr>
        <xdr:cNvPr id="118" name="PoljeZBesedilom 117">
          <a:extLst>
            <a:ext uri="{FF2B5EF4-FFF2-40B4-BE49-F238E27FC236}">
              <a16:creationId xmlns:a16="http://schemas.microsoft.com/office/drawing/2014/main" id="{5BFC7B4E-0136-469B-AF5A-4B85AF900838}"/>
            </a:ext>
          </a:extLst>
        </xdr:cNvPr>
        <xdr:cNvSpPr txBox="1"/>
      </xdr:nvSpPr>
      <xdr:spPr>
        <a:xfrm>
          <a:off x="1165860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14</xdr:col>
      <xdr:colOff>400050</xdr:colOff>
      <xdr:row>386</xdr:row>
      <xdr:rowOff>19050</xdr:rowOff>
    </xdr:from>
    <xdr:ext cx="65" cy="172227"/>
    <xdr:sp macro="" textlink="">
      <xdr:nvSpPr>
        <xdr:cNvPr id="119" name="PoljeZBesedilom 118">
          <a:extLst>
            <a:ext uri="{FF2B5EF4-FFF2-40B4-BE49-F238E27FC236}">
              <a16:creationId xmlns:a16="http://schemas.microsoft.com/office/drawing/2014/main" id="{17021ED8-026A-460F-88CE-C3CAF6E0F69C}"/>
            </a:ext>
          </a:extLst>
        </xdr:cNvPr>
        <xdr:cNvSpPr txBox="1"/>
      </xdr:nvSpPr>
      <xdr:spPr>
        <a:xfrm>
          <a:off x="1220152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15</xdr:col>
      <xdr:colOff>400050</xdr:colOff>
      <xdr:row>386</xdr:row>
      <xdr:rowOff>19050</xdr:rowOff>
    </xdr:from>
    <xdr:ext cx="65" cy="172227"/>
    <xdr:sp macro="" textlink="">
      <xdr:nvSpPr>
        <xdr:cNvPr id="120" name="PoljeZBesedilom 119">
          <a:extLst>
            <a:ext uri="{FF2B5EF4-FFF2-40B4-BE49-F238E27FC236}">
              <a16:creationId xmlns:a16="http://schemas.microsoft.com/office/drawing/2014/main" id="{58E36DF1-13EC-4FE3-B0A4-4294D20291CD}"/>
            </a:ext>
          </a:extLst>
        </xdr:cNvPr>
        <xdr:cNvSpPr txBox="1"/>
      </xdr:nvSpPr>
      <xdr:spPr>
        <a:xfrm>
          <a:off x="1274445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16</xdr:col>
      <xdr:colOff>400050</xdr:colOff>
      <xdr:row>386</xdr:row>
      <xdr:rowOff>19050</xdr:rowOff>
    </xdr:from>
    <xdr:ext cx="65" cy="172227"/>
    <xdr:sp macro="" textlink="">
      <xdr:nvSpPr>
        <xdr:cNvPr id="121" name="PoljeZBesedilom 120">
          <a:extLst>
            <a:ext uri="{FF2B5EF4-FFF2-40B4-BE49-F238E27FC236}">
              <a16:creationId xmlns:a16="http://schemas.microsoft.com/office/drawing/2014/main" id="{1A63B8C6-124D-497B-AE16-B88C4A77B7F0}"/>
            </a:ext>
          </a:extLst>
        </xdr:cNvPr>
        <xdr:cNvSpPr txBox="1"/>
      </xdr:nvSpPr>
      <xdr:spPr>
        <a:xfrm>
          <a:off x="1328737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17</xdr:col>
      <xdr:colOff>400050</xdr:colOff>
      <xdr:row>386</xdr:row>
      <xdr:rowOff>19050</xdr:rowOff>
    </xdr:from>
    <xdr:ext cx="65" cy="172227"/>
    <xdr:sp macro="" textlink="">
      <xdr:nvSpPr>
        <xdr:cNvPr id="122" name="PoljeZBesedilom 121">
          <a:extLst>
            <a:ext uri="{FF2B5EF4-FFF2-40B4-BE49-F238E27FC236}">
              <a16:creationId xmlns:a16="http://schemas.microsoft.com/office/drawing/2014/main" id="{4EF93D10-E18F-41A7-BE67-A7C4A712564E}"/>
            </a:ext>
          </a:extLst>
        </xdr:cNvPr>
        <xdr:cNvSpPr txBox="1"/>
      </xdr:nvSpPr>
      <xdr:spPr>
        <a:xfrm>
          <a:off x="1383030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18</xdr:col>
      <xdr:colOff>400050</xdr:colOff>
      <xdr:row>386</xdr:row>
      <xdr:rowOff>19050</xdr:rowOff>
    </xdr:from>
    <xdr:ext cx="65" cy="172227"/>
    <xdr:sp macro="" textlink="">
      <xdr:nvSpPr>
        <xdr:cNvPr id="123" name="PoljeZBesedilom 122">
          <a:extLst>
            <a:ext uri="{FF2B5EF4-FFF2-40B4-BE49-F238E27FC236}">
              <a16:creationId xmlns:a16="http://schemas.microsoft.com/office/drawing/2014/main" id="{30F790FC-6017-4334-A98B-76A4763AC73D}"/>
            </a:ext>
          </a:extLst>
        </xdr:cNvPr>
        <xdr:cNvSpPr txBox="1"/>
      </xdr:nvSpPr>
      <xdr:spPr>
        <a:xfrm>
          <a:off x="1440180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19</xdr:col>
      <xdr:colOff>400050</xdr:colOff>
      <xdr:row>386</xdr:row>
      <xdr:rowOff>19050</xdr:rowOff>
    </xdr:from>
    <xdr:ext cx="65" cy="172227"/>
    <xdr:sp macro="" textlink="">
      <xdr:nvSpPr>
        <xdr:cNvPr id="124" name="PoljeZBesedilom 123">
          <a:extLst>
            <a:ext uri="{FF2B5EF4-FFF2-40B4-BE49-F238E27FC236}">
              <a16:creationId xmlns:a16="http://schemas.microsoft.com/office/drawing/2014/main" id="{F782A4B4-315F-4B8B-9387-087AAA9AFDB2}"/>
            </a:ext>
          </a:extLst>
        </xdr:cNvPr>
        <xdr:cNvSpPr txBox="1"/>
      </xdr:nvSpPr>
      <xdr:spPr>
        <a:xfrm>
          <a:off x="1494472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20</xdr:col>
      <xdr:colOff>400050</xdr:colOff>
      <xdr:row>386</xdr:row>
      <xdr:rowOff>19050</xdr:rowOff>
    </xdr:from>
    <xdr:ext cx="65" cy="172227"/>
    <xdr:sp macro="" textlink="">
      <xdr:nvSpPr>
        <xdr:cNvPr id="125" name="PoljeZBesedilom 124">
          <a:extLst>
            <a:ext uri="{FF2B5EF4-FFF2-40B4-BE49-F238E27FC236}">
              <a16:creationId xmlns:a16="http://schemas.microsoft.com/office/drawing/2014/main" id="{2E7A6D11-95E4-4F69-A32E-38652FF2B878}"/>
            </a:ext>
          </a:extLst>
        </xdr:cNvPr>
        <xdr:cNvSpPr txBox="1"/>
      </xdr:nvSpPr>
      <xdr:spPr>
        <a:xfrm>
          <a:off x="1548765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21</xdr:col>
      <xdr:colOff>400050</xdr:colOff>
      <xdr:row>386</xdr:row>
      <xdr:rowOff>19050</xdr:rowOff>
    </xdr:from>
    <xdr:ext cx="65" cy="172227"/>
    <xdr:sp macro="" textlink="">
      <xdr:nvSpPr>
        <xdr:cNvPr id="126" name="PoljeZBesedilom 125">
          <a:extLst>
            <a:ext uri="{FF2B5EF4-FFF2-40B4-BE49-F238E27FC236}">
              <a16:creationId xmlns:a16="http://schemas.microsoft.com/office/drawing/2014/main" id="{B62EAC50-880A-47BA-8888-0B2278FEAA89}"/>
            </a:ext>
          </a:extLst>
        </xdr:cNvPr>
        <xdr:cNvSpPr txBox="1"/>
      </xdr:nvSpPr>
      <xdr:spPr>
        <a:xfrm>
          <a:off x="1603057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22</xdr:col>
      <xdr:colOff>400050</xdr:colOff>
      <xdr:row>386</xdr:row>
      <xdr:rowOff>19050</xdr:rowOff>
    </xdr:from>
    <xdr:ext cx="65" cy="172227"/>
    <xdr:sp macro="" textlink="">
      <xdr:nvSpPr>
        <xdr:cNvPr id="127" name="PoljeZBesedilom 126">
          <a:extLst>
            <a:ext uri="{FF2B5EF4-FFF2-40B4-BE49-F238E27FC236}">
              <a16:creationId xmlns:a16="http://schemas.microsoft.com/office/drawing/2014/main" id="{7B5F2B2F-3799-44DC-AA5A-7185A92066F2}"/>
            </a:ext>
          </a:extLst>
        </xdr:cNvPr>
        <xdr:cNvSpPr txBox="1"/>
      </xdr:nvSpPr>
      <xdr:spPr>
        <a:xfrm>
          <a:off x="1657350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23</xdr:col>
      <xdr:colOff>400050</xdr:colOff>
      <xdr:row>386</xdr:row>
      <xdr:rowOff>19050</xdr:rowOff>
    </xdr:from>
    <xdr:ext cx="65" cy="172227"/>
    <xdr:sp macro="" textlink="">
      <xdr:nvSpPr>
        <xdr:cNvPr id="128" name="PoljeZBesedilom 127">
          <a:extLst>
            <a:ext uri="{FF2B5EF4-FFF2-40B4-BE49-F238E27FC236}">
              <a16:creationId xmlns:a16="http://schemas.microsoft.com/office/drawing/2014/main" id="{2539C288-98A8-4113-9C78-915BA02660A8}"/>
            </a:ext>
          </a:extLst>
        </xdr:cNvPr>
        <xdr:cNvSpPr txBox="1"/>
      </xdr:nvSpPr>
      <xdr:spPr>
        <a:xfrm>
          <a:off x="1711642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24</xdr:col>
      <xdr:colOff>400050</xdr:colOff>
      <xdr:row>386</xdr:row>
      <xdr:rowOff>19050</xdr:rowOff>
    </xdr:from>
    <xdr:ext cx="65" cy="172227"/>
    <xdr:sp macro="" textlink="">
      <xdr:nvSpPr>
        <xdr:cNvPr id="129" name="PoljeZBesedilom 128">
          <a:extLst>
            <a:ext uri="{FF2B5EF4-FFF2-40B4-BE49-F238E27FC236}">
              <a16:creationId xmlns:a16="http://schemas.microsoft.com/office/drawing/2014/main" id="{943AD980-DC92-4542-AD50-469BB62CA810}"/>
            </a:ext>
          </a:extLst>
        </xdr:cNvPr>
        <xdr:cNvSpPr txBox="1"/>
      </xdr:nvSpPr>
      <xdr:spPr>
        <a:xfrm>
          <a:off x="1765935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25</xdr:col>
      <xdr:colOff>400050</xdr:colOff>
      <xdr:row>386</xdr:row>
      <xdr:rowOff>19050</xdr:rowOff>
    </xdr:from>
    <xdr:ext cx="65" cy="172227"/>
    <xdr:sp macro="" textlink="">
      <xdr:nvSpPr>
        <xdr:cNvPr id="130" name="PoljeZBesedilom 129">
          <a:extLst>
            <a:ext uri="{FF2B5EF4-FFF2-40B4-BE49-F238E27FC236}">
              <a16:creationId xmlns:a16="http://schemas.microsoft.com/office/drawing/2014/main" id="{C7BD3937-DB4C-4F43-BDC0-A3AA91AA596E}"/>
            </a:ext>
          </a:extLst>
        </xdr:cNvPr>
        <xdr:cNvSpPr txBox="1"/>
      </xdr:nvSpPr>
      <xdr:spPr>
        <a:xfrm>
          <a:off x="1820227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26</xdr:col>
      <xdr:colOff>400050</xdr:colOff>
      <xdr:row>386</xdr:row>
      <xdr:rowOff>19050</xdr:rowOff>
    </xdr:from>
    <xdr:ext cx="65" cy="172227"/>
    <xdr:sp macro="" textlink="">
      <xdr:nvSpPr>
        <xdr:cNvPr id="131" name="PoljeZBesedilom 130">
          <a:extLst>
            <a:ext uri="{FF2B5EF4-FFF2-40B4-BE49-F238E27FC236}">
              <a16:creationId xmlns:a16="http://schemas.microsoft.com/office/drawing/2014/main" id="{A3D67AEB-0ECD-4DC5-BB95-493B9210E654}"/>
            </a:ext>
          </a:extLst>
        </xdr:cNvPr>
        <xdr:cNvSpPr txBox="1"/>
      </xdr:nvSpPr>
      <xdr:spPr>
        <a:xfrm>
          <a:off x="1874520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27</xdr:col>
      <xdr:colOff>400050</xdr:colOff>
      <xdr:row>386</xdr:row>
      <xdr:rowOff>19050</xdr:rowOff>
    </xdr:from>
    <xdr:ext cx="65" cy="172227"/>
    <xdr:sp macro="" textlink="">
      <xdr:nvSpPr>
        <xdr:cNvPr id="132" name="PoljeZBesedilom 131">
          <a:extLst>
            <a:ext uri="{FF2B5EF4-FFF2-40B4-BE49-F238E27FC236}">
              <a16:creationId xmlns:a16="http://schemas.microsoft.com/office/drawing/2014/main" id="{AD5A7BE4-7D3F-4D51-A099-F9B460407617}"/>
            </a:ext>
          </a:extLst>
        </xdr:cNvPr>
        <xdr:cNvSpPr txBox="1"/>
      </xdr:nvSpPr>
      <xdr:spPr>
        <a:xfrm>
          <a:off x="1928812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28</xdr:col>
      <xdr:colOff>400050</xdr:colOff>
      <xdr:row>386</xdr:row>
      <xdr:rowOff>19050</xdr:rowOff>
    </xdr:from>
    <xdr:ext cx="65" cy="172227"/>
    <xdr:sp macro="" textlink="">
      <xdr:nvSpPr>
        <xdr:cNvPr id="133" name="PoljeZBesedilom 132">
          <a:extLst>
            <a:ext uri="{FF2B5EF4-FFF2-40B4-BE49-F238E27FC236}">
              <a16:creationId xmlns:a16="http://schemas.microsoft.com/office/drawing/2014/main" id="{ED8E15E1-236C-4B53-87EF-DE05CF7731DF}"/>
            </a:ext>
          </a:extLst>
        </xdr:cNvPr>
        <xdr:cNvSpPr txBox="1"/>
      </xdr:nvSpPr>
      <xdr:spPr>
        <a:xfrm>
          <a:off x="1985010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29</xdr:col>
      <xdr:colOff>400050</xdr:colOff>
      <xdr:row>386</xdr:row>
      <xdr:rowOff>19050</xdr:rowOff>
    </xdr:from>
    <xdr:ext cx="65" cy="172227"/>
    <xdr:sp macro="" textlink="">
      <xdr:nvSpPr>
        <xdr:cNvPr id="134" name="PoljeZBesedilom 133">
          <a:extLst>
            <a:ext uri="{FF2B5EF4-FFF2-40B4-BE49-F238E27FC236}">
              <a16:creationId xmlns:a16="http://schemas.microsoft.com/office/drawing/2014/main" id="{D8A07002-2F7F-42B3-A775-00282939F878}"/>
            </a:ext>
          </a:extLst>
        </xdr:cNvPr>
        <xdr:cNvSpPr txBox="1"/>
      </xdr:nvSpPr>
      <xdr:spPr>
        <a:xfrm>
          <a:off x="2039302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30</xdr:col>
      <xdr:colOff>400050</xdr:colOff>
      <xdr:row>386</xdr:row>
      <xdr:rowOff>19050</xdr:rowOff>
    </xdr:from>
    <xdr:ext cx="65" cy="172227"/>
    <xdr:sp macro="" textlink="">
      <xdr:nvSpPr>
        <xdr:cNvPr id="135" name="PoljeZBesedilom 134">
          <a:extLst>
            <a:ext uri="{FF2B5EF4-FFF2-40B4-BE49-F238E27FC236}">
              <a16:creationId xmlns:a16="http://schemas.microsoft.com/office/drawing/2014/main" id="{401A8A8F-4031-4FD2-9DCA-53B591B3D6D0}"/>
            </a:ext>
          </a:extLst>
        </xdr:cNvPr>
        <xdr:cNvSpPr txBox="1"/>
      </xdr:nvSpPr>
      <xdr:spPr>
        <a:xfrm>
          <a:off x="2093595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31</xdr:col>
      <xdr:colOff>400050</xdr:colOff>
      <xdr:row>386</xdr:row>
      <xdr:rowOff>19050</xdr:rowOff>
    </xdr:from>
    <xdr:ext cx="65" cy="172227"/>
    <xdr:sp macro="" textlink="">
      <xdr:nvSpPr>
        <xdr:cNvPr id="136" name="PoljeZBesedilom 135">
          <a:extLst>
            <a:ext uri="{FF2B5EF4-FFF2-40B4-BE49-F238E27FC236}">
              <a16:creationId xmlns:a16="http://schemas.microsoft.com/office/drawing/2014/main" id="{83E2BECC-31DC-4623-8CDA-F98D34000E6A}"/>
            </a:ext>
          </a:extLst>
        </xdr:cNvPr>
        <xdr:cNvSpPr txBox="1"/>
      </xdr:nvSpPr>
      <xdr:spPr>
        <a:xfrm>
          <a:off x="2147887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32</xdr:col>
      <xdr:colOff>400050</xdr:colOff>
      <xdr:row>386</xdr:row>
      <xdr:rowOff>19050</xdr:rowOff>
    </xdr:from>
    <xdr:ext cx="65" cy="172227"/>
    <xdr:sp macro="" textlink="">
      <xdr:nvSpPr>
        <xdr:cNvPr id="137" name="PoljeZBesedilom 136">
          <a:extLst>
            <a:ext uri="{FF2B5EF4-FFF2-40B4-BE49-F238E27FC236}">
              <a16:creationId xmlns:a16="http://schemas.microsoft.com/office/drawing/2014/main" id="{303087AB-5412-4A2A-83F7-CF822D420A60}"/>
            </a:ext>
          </a:extLst>
        </xdr:cNvPr>
        <xdr:cNvSpPr txBox="1"/>
      </xdr:nvSpPr>
      <xdr:spPr>
        <a:xfrm>
          <a:off x="2202180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33</xdr:col>
      <xdr:colOff>400050</xdr:colOff>
      <xdr:row>386</xdr:row>
      <xdr:rowOff>19050</xdr:rowOff>
    </xdr:from>
    <xdr:ext cx="65" cy="172227"/>
    <xdr:sp macro="" textlink="">
      <xdr:nvSpPr>
        <xdr:cNvPr id="138" name="PoljeZBesedilom 137">
          <a:extLst>
            <a:ext uri="{FF2B5EF4-FFF2-40B4-BE49-F238E27FC236}">
              <a16:creationId xmlns:a16="http://schemas.microsoft.com/office/drawing/2014/main" id="{19DD49E7-E9F3-43A5-A3DE-DB55261A2A04}"/>
            </a:ext>
          </a:extLst>
        </xdr:cNvPr>
        <xdr:cNvSpPr txBox="1"/>
      </xdr:nvSpPr>
      <xdr:spPr>
        <a:xfrm>
          <a:off x="2256472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34</xdr:col>
      <xdr:colOff>400050</xdr:colOff>
      <xdr:row>386</xdr:row>
      <xdr:rowOff>19050</xdr:rowOff>
    </xdr:from>
    <xdr:ext cx="65" cy="172227"/>
    <xdr:sp macro="" textlink="">
      <xdr:nvSpPr>
        <xdr:cNvPr id="139" name="PoljeZBesedilom 138">
          <a:extLst>
            <a:ext uri="{FF2B5EF4-FFF2-40B4-BE49-F238E27FC236}">
              <a16:creationId xmlns:a16="http://schemas.microsoft.com/office/drawing/2014/main" id="{4669C258-0C8C-49A3-A4CB-064B7603A575}"/>
            </a:ext>
          </a:extLst>
        </xdr:cNvPr>
        <xdr:cNvSpPr txBox="1"/>
      </xdr:nvSpPr>
      <xdr:spPr>
        <a:xfrm>
          <a:off x="2310765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6</xdr:col>
      <xdr:colOff>400050</xdr:colOff>
      <xdr:row>414</xdr:row>
      <xdr:rowOff>19050</xdr:rowOff>
    </xdr:from>
    <xdr:ext cx="65" cy="172227"/>
    <xdr:sp macro="" textlink="">
      <xdr:nvSpPr>
        <xdr:cNvPr id="140" name="PoljeZBesedilom 139">
          <a:extLst>
            <a:ext uri="{FF2B5EF4-FFF2-40B4-BE49-F238E27FC236}">
              <a16:creationId xmlns:a16="http://schemas.microsoft.com/office/drawing/2014/main" id="{914CE286-44BF-4E5B-8F30-CD83457D60B7}"/>
            </a:ext>
          </a:extLst>
        </xdr:cNvPr>
        <xdr:cNvSpPr txBox="1"/>
      </xdr:nvSpPr>
      <xdr:spPr>
        <a:xfrm>
          <a:off x="728662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7</xdr:col>
      <xdr:colOff>400050</xdr:colOff>
      <xdr:row>414</xdr:row>
      <xdr:rowOff>19050</xdr:rowOff>
    </xdr:from>
    <xdr:ext cx="65" cy="172227"/>
    <xdr:sp macro="" textlink="">
      <xdr:nvSpPr>
        <xdr:cNvPr id="141" name="PoljeZBesedilom 140">
          <a:extLst>
            <a:ext uri="{FF2B5EF4-FFF2-40B4-BE49-F238E27FC236}">
              <a16:creationId xmlns:a16="http://schemas.microsoft.com/office/drawing/2014/main" id="{0CC71A3F-CFAF-41B0-A7DA-E461DDCF7E1C}"/>
            </a:ext>
          </a:extLst>
        </xdr:cNvPr>
        <xdr:cNvSpPr txBox="1"/>
      </xdr:nvSpPr>
      <xdr:spPr>
        <a:xfrm>
          <a:off x="800100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8</xdr:col>
      <xdr:colOff>400050</xdr:colOff>
      <xdr:row>414</xdr:row>
      <xdr:rowOff>19050</xdr:rowOff>
    </xdr:from>
    <xdr:ext cx="65" cy="172227"/>
    <xdr:sp macro="" textlink="">
      <xdr:nvSpPr>
        <xdr:cNvPr id="142" name="PoljeZBesedilom 141">
          <a:extLst>
            <a:ext uri="{FF2B5EF4-FFF2-40B4-BE49-F238E27FC236}">
              <a16:creationId xmlns:a16="http://schemas.microsoft.com/office/drawing/2014/main" id="{05B74CE5-3151-47A2-925E-4D82B634B6FB}"/>
            </a:ext>
          </a:extLst>
        </xdr:cNvPr>
        <xdr:cNvSpPr txBox="1"/>
      </xdr:nvSpPr>
      <xdr:spPr>
        <a:xfrm>
          <a:off x="870585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9</xdr:col>
      <xdr:colOff>400050</xdr:colOff>
      <xdr:row>414</xdr:row>
      <xdr:rowOff>19050</xdr:rowOff>
    </xdr:from>
    <xdr:ext cx="65" cy="172227"/>
    <xdr:sp macro="" textlink="">
      <xdr:nvSpPr>
        <xdr:cNvPr id="143" name="PoljeZBesedilom 142">
          <a:extLst>
            <a:ext uri="{FF2B5EF4-FFF2-40B4-BE49-F238E27FC236}">
              <a16:creationId xmlns:a16="http://schemas.microsoft.com/office/drawing/2014/main" id="{BD5E1DD4-9F37-47FB-9863-FA5E460469F4}"/>
            </a:ext>
          </a:extLst>
        </xdr:cNvPr>
        <xdr:cNvSpPr txBox="1"/>
      </xdr:nvSpPr>
      <xdr:spPr>
        <a:xfrm>
          <a:off x="941070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10</xdr:col>
      <xdr:colOff>400050</xdr:colOff>
      <xdr:row>414</xdr:row>
      <xdr:rowOff>19050</xdr:rowOff>
    </xdr:from>
    <xdr:ext cx="65" cy="172227"/>
    <xdr:sp macro="" textlink="">
      <xdr:nvSpPr>
        <xdr:cNvPr id="144" name="PoljeZBesedilom 143">
          <a:extLst>
            <a:ext uri="{FF2B5EF4-FFF2-40B4-BE49-F238E27FC236}">
              <a16:creationId xmlns:a16="http://schemas.microsoft.com/office/drawing/2014/main" id="{8CA2B760-F650-41ED-9710-E21BD7E72C71}"/>
            </a:ext>
          </a:extLst>
        </xdr:cNvPr>
        <xdr:cNvSpPr txBox="1"/>
      </xdr:nvSpPr>
      <xdr:spPr>
        <a:xfrm>
          <a:off x="1002982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11</xdr:col>
      <xdr:colOff>400050</xdr:colOff>
      <xdr:row>414</xdr:row>
      <xdr:rowOff>19050</xdr:rowOff>
    </xdr:from>
    <xdr:ext cx="65" cy="172227"/>
    <xdr:sp macro="" textlink="">
      <xdr:nvSpPr>
        <xdr:cNvPr id="145" name="PoljeZBesedilom 144">
          <a:extLst>
            <a:ext uri="{FF2B5EF4-FFF2-40B4-BE49-F238E27FC236}">
              <a16:creationId xmlns:a16="http://schemas.microsoft.com/office/drawing/2014/main" id="{95C25F00-2E18-4433-85CF-618E5BF2D808}"/>
            </a:ext>
          </a:extLst>
        </xdr:cNvPr>
        <xdr:cNvSpPr txBox="1"/>
      </xdr:nvSpPr>
      <xdr:spPr>
        <a:xfrm>
          <a:off x="1057275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12</xdr:col>
      <xdr:colOff>400050</xdr:colOff>
      <xdr:row>414</xdr:row>
      <xdr:rowOff>19050</xdr:rowOff>
    </xdr:from>
    <xdr:ext cx="65" cy="172227"/>
    <xdr:sp macro="" textlink="">
      <xdr:nvSpPr>
        <xdr:cNvPr id="146" name="PoljeZBesedilom 145">
          <a:extLst>
            <a:ext uri="{FF2B5EF4-FFF2-40B4-BE49-F238E27FC236}">
              <a16:creationId xmlns:a16="http://schemas.microsoft.com/office/drawing/2014/main" id="{20414C30-7E45-41F2-90C9-58270D1BBC67}"/>
            </a:ext>
          </a:extLst>
        </xdr:cNvPr>
        <xdr:cNvSpPr txBox="1"/>
      </xdr:nvSpPr>
      <xdr:spPr>
        <a:xfrm>
          <a:off x="1111567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13</xdr:col>
      <xdr:colOff>400050</xdr:colOff>
      <xdr:row>414</xdr:row>
      <xdr:rowOff>19050</xdr:rowOff>
    </xdr:from>
    <xdr:ext cx="65" cy="172227"/>
    <xdr:sp macro="" textlink="">
      <xdr:nvSpPr>
        <xdr:cNvPr id="147" name="PoljeZBesedilom 146">
          <a:extLst>
            <a:ext uri="{FF2B5EF4-FFF2-40B4-BE49-F238E27FC236}">
              <a16:creationId xmlns:a16="http://schemas.microsoft.com/office/drawing/2014/main" id="{CAE7A06F-0063-451A-A76A-F05A2CBA2789}"/>
            </a:ext>
          </a:extLst>
        </xdr:cNvPr>
        <xdr:cNvSpPr txBox="1"/>
      </xdr:nvSpPr>
      <xdr:spPr>
        <a:xfrm>
          <a:off x="1165860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14</xdr:col>
      <xdr:colOff>400050</xdr:colOff>
      <xdr:row>414</xdr:row>
      <xdr:rowOff>19050</xdr:rowOff>
    </xdr:from>
    <xdr:ext cx="65" cy="172227"/>
    <xdr:sp macro="" textlink="">
      <xdr:nvSpPr>
        <xdr:cNvPr id="148" name="PoljeZBesedilom 147">
          <a:extLst>
            <a:ext uri="{FF2B5EF4-FFF2-40B4-BE49-F238E27FC236}">
              <a16:creationId xmlns:a16="http://schemas.microsoft.com/office/drawing/2014/main" id="{5C730166-631C-4B99-8F8B-A60B70F37444}"/>
            </a:ext>
          </a:extLst>
        </xdr:cNvPr>
        <xdr:cNvSpPr txBox="1"/>
      </xdr:nvSpPr>
      <xdr:spPr>
        <a:xfrm>
          <a:off x="1220152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15</xdr:col>
      <xdr:colOff>400050</xdr:colOff>
      <xdr:row>414</xdr:row>
      <xdr:rowOff>19050</xdr:rowOff>
    </xdr:from>
    <xdr:ext cx="65" cy="172227"/>
    <xdr:sp macro="" textlink="">
      <xdr:nvSpPr>
        <xdr:cNvPr id="149" name="PoljeZBesedilom 148">
          <a:extLst>
            <a:ext uri="{FF2B5EF4-FFF2-40B4-BE49-F238E27FC236}">
              <a16:creationId xmlns:a16="http://schemas.microsoft.com/office/drawing/2014/main" id="{6AE57459-8839-404F-9FC3-75314D300C0E}"/>
            </a:ext>
          </a:extLst>
        </xdr:cNvPr>
        <xdr:cNvSpPr txBox="1"/>
      </xdr:nvSpPr>
      <xdr:spPr>
        <a:xfrm>
          <a:off x="1274445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16</xdr:col>
      <xdr:colOff>400050</xdr:colOff>
      <xdr:row>414</xdr:row>
      <xdr:rowOff>19050</xdr:rowOff>
    </xdr:from>
    <xdr:ext cx="65" cy="172227"/>
    <xdr:sp macro="" textlink="">
      <xdr:nvSpPr>
        <xdr:cNvPr id="150" name="PoljeZBesedilom 149">
          <a:extLst>
            <a:ext uri="{FF2B5EF4-FFF2-40B4-BE49-F238E27FC236}">
              <a16:creationId xmlns:a16="http://schemas.microsoft.com/office/drawing/2014/main" id="{2A22C149-6EB1-48D9-AF67-973BDDB801E8}"/>
            </a:ext>
          </a:extLst>
        </xdr:cNvPr>
        <xdr:cNvSpPr txBox="1"/>
      </xdr:nvSpPr>
      <xdr:spPr>
        <a:xfrm>
          <a:off x="1328737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17</xdr:col>
      <xdr:colOff>400050</xdr:colOff>
      <xdr:row>414</xdr:row>
      <xdr:rowOff>19050</xdr:rowOff>
    </xdr:from>
    <xdr:ext cx="65" cy="172227"/>
    <xdr:sp macro="" textlink="">
      <xdr:nvSpPr>
        <xdr:cNvPr id="151" name="PoljeZBesedilom 150">
          <a:extLst>
            <a:ext uri="{FF2B5EF4-FFF2-40B4-BE49-F238E27FC236}">
              <a16:creationId xmlns:a16="http://schemas.microsoft.com/office/drawing/2014/main" id="{585364E3-5CE7-4E9C-930A-02EAACA19E78}"/>
            </a:ext>
          </a:extLst>
        </xdr:cNvPr>
        <xdr:cNvSpPr txBox="1"/>
      </xdr:nvSpPr>
      <xdr:spPr>
        <a:xfrm>
          <a:off x="1383030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18</xdr:col>
      <xdr:colOff>400050</xdr:colOff>
      <xdr:row>414</xdr:row>
      <xdr:rowOff>19050</xdr:rowOff>
    </xdr:from>
    <xdr:ext cx="65" cy="172227"/>
    <xdr:sp macro="" textlink="">
      <xdr:nvSpPr>
        <xdr:cNvPr id="152" name="PoljeZBesedilom 151">
          <a:extLst>
            <a:ext uri="{FF2B5EF4-FFF2-40B4-BE49-F238E27FC236}">
              <a16:creationId xmlns:a16="http://schemas.microsoft.com/office/drawing/2014/main" id="{E69BDB30-DC5A-4E97-AC90-7DC057B308B9}"/>
            </a:ext>
          </a:extLst>
        </xdr:cNvPr>
        <xdr:cNvSpPr txBox="1"/>
      </xdr:nvSpPr>
      <xdr:spPr>
        <a:xfrm>
          <a:off x="1440180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19</xdr:col>
      <xdr:colOff>400050</xdr:colOff>
      <xdr:row>414</xdr:row>
      <xdr:rowOff>19050</xdr:rowOff>
    </xdr:from>
    <xdr:ext cx="65" cy="172227"/>
    <xdr:sp macro="" textlink="">
      <xdr:nvSpPr>
        <xdr:cNvPr id="153" name="PoljeZBesedilom 152">
          <a:extLst>
            <a:ext uri="{FF2B5EF4-FFF2-40B4-BE49-F238E27FC236}">
              <a16:creationId xmlns:a16="http://schemas.microsoft.com/office/drawing/2014/main" id="{E3640075-A529-4BB1-8D1B-3FCBF9185E44}"/>
            </a:ext>
          </a:extLst>
        </xdr:cNvPr>
        <xdr:cNvSpPr txBox="1"/>
      </xdr:nvSpPr>
      <xdr:spPr>
        <a:xfrm>
          <a:off x="1494472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20</xdr:col>
      <xdr:colOff>400050</xdr:colOff>
      <xdr:row>414</xdr:row>
      <xdr:rowOff>19050</xdr:rowOff>
    </xdr:from>
    <xdr:ext cx="65" cy="172227"/>
    <xdr:sp macro="" textlink="">
      <xdr:nvSpPr>
        <xdr:cNvPr id="154" name="PoljeZBesedilom 153">
          <a:extLst>
            <a:ext uri="{FF2B5EF4-FFF2-40B4-BE49-F238E27FC236}">
              <a16:creationId xmlns:a16="http://schemas.microsoft.com/office/drawing/2014/main" id="{8922E7B1-4A9A-45C9-8D6B-80454AFA13B5}"/>
            </a:ext>
          </a:extLst>
        </xdr:cNvPr>
        <xdr:cNvSpPr txBox="1"/>
      </xdr:nvSpPr>
      <xdr:spPr>
        <a:xfrm>
          <a:off x="1548765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21</xdr:col>
      <xdr:colOff>400050</xdr:colOff>
      <xdr:row>414</xdr:row>
      <xdr:rowOff>19050</xdr:rowOff>
    </xdr:from>
    <xdr:ext cx="65" cy="172227"/>
    <xdr:sp macro="" textlink="">
      <xdr:nvSpPr>
        <xdr:cNvPr id="155" name="PoljeZBesedilom 154">
          <a:extLst>
            <a:ext uri="{FF2B5EF4-FFF2-40B4-BE49-F238E27FC236}">
              <a16:creationId xmlns:a16="http://schemas.microsoft.com/office/drawing/2014/main" id="{3FD60410-EFFF-421A-ACC3-0FD884ABA61E}"/>
            </a:ext>
          </a:extLst>
        </xdr:cNvPr>
        <xdr:cNvSpPr txBox="1"/>
      </xdr:nvSpPr>
      <xdr:spPr>
        <a:xfrm>
          <a:off x="1603057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22</xdr:col>
      <xdr:colOff>400050</xdr:colOff>
      <xdr:row>414</xdr:row>
      <xdr:rowOff>19050</xdr:rowOff>
    </xdr:from>
    <xdr:ext cx="65" cy="172227"/>
    <xdr:sp macro="" textlink="">
      <xdr:nvSpPr>
        <xdr:cNvPr id="156" name="PoljeZBesedilom 155">
          <a:extLst>
            <a:ext uri="{FF2B5EF4-FFF2-40B4-BE49-F238E27FC236}">
              <a16:creationId xmlns:a16="http://schemas.microsoft.com/office/drawing/2014/main" id="{6F3C6777-92D1-487D-A1E5-E1EE891EFBD0}"/>
            </a:ext>
          </a:extLst>
        </xdr:cNvPr>
        <xdr:cNvSpPr txBox="1"/>
      </xdr:nvSpPr>
      <xdr:spPr>
        <a:xfrm>
          <a:off x="1657350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23</xdr:col>
      <xdr:colOff>400050</xdr:colOff>
      <xdr:row>414</xdr:row>
      <xdr:rowOff>19050</xdr:rowOff>
    </xdr:from>
    <xdr:ext cx="65" cy="172227"/>
    <xdr:sp macro="" textlink="">
      <xdr:nvSpPr>
        <xdr:cNvPr id="157" name="PoljeZBesedilom 156">
          <a:extLst>
            <a:ext uri="{FF2B5EF4-FFF2-40B4-BE49-F238E27FC236}">
              <a16:creationId xmlns:a16="http://schemas.microsoft.com/office/drawing/2014/main" id="{9CBE3A2C-769E-4334-A5EE-A9070AD4EBEE}"/>
            </a:ext>
          </a:extLst>
        </xdr:cNvPr>
        <xdr:cNvSpPr txBox="1"/>
      </xdr:nvSpPr>
      <xdr:spPr>
        <a:xfrm>
          <a:off x="1711642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24</xdr:col>
      <xdr:colOff>400050</xdr:colOff>
      <xdr:row>414</xdr:row>
      <xdr:rowOff>19050</xdr:rowOff>
    </xdr:from>
    <xdr:ext cx="65" cy="172227"/>
    <xdr:sp macro="" textlink="">
      <xdr:nvSpPr>
        <xdr:cNvPr id="158" name="PoljeZBesedilom 157">
          <a:extLst>
            <a:ext uri="{FF2B5EF4-FFF2-40B4-BE49-F238E27FC236}">
              <a16:creationId xmlns:a16="http://schemas.microsoft.com/office/drawing/2014/main" id="{2F02DDEB-2B28-4109-8114-A018D008C921}"/>
            </a:ext>
          </a:extLst>
        </xdr:cNvPr>
        <xdr:cNvSpPr txBox="1"/>
      </xdr:nvSpPr>
      <xdr:spPr>
        <a:xfrm>
          <a:off x="1765935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25</xdr:col>
      <xdr:colOff>400050</xdr:colOff>
      <xdr:row>414</xdr:row>
      <xdr:rowOff>19050</xdr:rowOff>
    </xdr:from>
    <xdr:ext cx="65" cy="172227"/>
    <xdr:sp macro="" textlink="">
      <xdr:nvSpPr>
        <xdr:cNvPr id="159" name="PoljeZBesedilom 158">
          <a:extLst>
            <a:ext uri="{FF2B5EF4-FFF2-40B4-BE49-F238E27FC236}">
              <a16:creationId xmlns:a16="http://schemas.microsoft.com/office/drawing/2014/main" id="{2D18EE5C-4D22-4A5A-ADA9-2D30F6AC4EED}"/>
            </a:ext>
          </a:extLst>
        </xdr:cNvPr>
        <xdr:cNvSpPr txBox="1"/>
      </xdr:nvSpPr>
      <xdr:spPr>
        <a:xfrm>
          <a:off x="1820227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26</xdr:col>
      <xdr:colOff>400050</xdr:colOff>
      <xdr:row>414</xdr:row>
      <xdr:rowOff>19050</xdr:rowOff>
    </xdr:from>
    <xdr:ext cx="65" cy="172227"/>
    <xdr:sp macro="" textlink="">
      <xdr:nvSpPr>
        <xdr:cNvPr id="160" name="PoljeZBesedilom 159">
          <a:extLst>
            <a:ext uri="{FF2B5EF4-FFF2-40B4-BE49-F238E27FC236}">
              <a16:creationId xmlns:a16="http://schemas.microsoft.com/office/drawing/2014/main" id="{097433FB-9418-4F86-AD14-0C0972F252BA}"/>
            </a:ext>
          </a:extLst>
        </xdr:cNvPr>
        <xdr:cNvSpPr txBox="1"/>
      </xdr:nvSpPr>
      <xdr:spPr>
        <a:xfrm>
          <a:off x="1874520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27</xdr:col>
      <xdr:colOff>400050</xdr:colOff>
      <xdr:row>414</xdr:row>
      <xdr:rowOff>19050</xdr:rowOff>
    </xdr:from>
    <xdr:ext cx="65" cy="172227"/>
    <xdr:sp macro="" textlink="">
      <xdr:nvSpPr>
        <xdr:cNvPr id="161" name="PoljeZBesedilom 160">
          <a:extLst>
            <a:ext uri="{FF2B5EF4-FFF2-40B4-BE49-F238E27FC236}">
              <a16:creationId xmlns:a16="http://schemas.microsoft.com/office/drawing/2014/main" id="{A707C299-0D2A-45E6-8813-531D020B4293}"/>
            </a:ext>
          </a:extLst>
        </xdr:cNvPr>
        <xdr:cNvSpPr txBox="1"/>
      </xdr:nvSpPr>
      <xdr:spPr>
        <a:xfrm>
          <a:off x="1928812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28</xdr:col>
      <xdr:colOff>400050</xdr:colOff>
      <xdr:row>414</xdr:row>
      <xdr:rowOff>19050</xdr:rowOff>
    </xdr:from>
    <xdr:ext cx="65" cy="172227"/>
    <xdr:sp macro="" textlink="">
      <xdr:nvSpPr>
        <xdr:cNvPr id="162" name="PoljeZBesedilom 161">
          <a:extLst>
            <a:ext uri="{FF2B5EF4-FFF2-40B4-BE49-F238E27FC236}">
              <a16:creationId xmlns:a16="http://schemas.microsoft.com/office/drawing/2014/main" id="{8491F8BD-ECE0-4DB1-BC8B-2D97459A0E3E}"/>
            </a:ext>
          </a:extLst>
        </xdr:cNvPr>
        <xdr:cNvSpPr txBox="1"/>
      </xdr:nvSpPr>
      <xdr:spPr>
        <a:xfrm>
          <a:off x="1985010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29</xdr:col>
      <xdr:colOff>400050</xdr:colOff>
      <xdr:row>414</xdr:row>
      <xdr:rowOff>19050</xdr:rowOff>
    </xdr:from>
    <xdr:ext cx="65" cy="172227"/>
    <xdr:sp macro="" textlink="">
      <xdr:nvSpPr>
        <xdr:cNvPr id="163" name="PoljeZBesedilom 162">
          <a:extLst>
            <a:ext uri="{FF2B5EF4-FFF2-40B4-BE49-F238E27FC236}">
              <a16:creationId xmlns:a16="http://schemas.microsoft.com/office/drawing/2014/main" id="{892080B1-B018-4E8A-AA18-68F82D326712}"/>
            </a:ext>
          </a:extLst>
        </xdr:cNvPr>
        <xdr:cNvSpPr txBox="1"/>
      </xdr:nvSpPr>
      <xdr:spPr>
        <a:xfrm>
          <a:off x="2039302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30</xdr:col>
      <xdr:colOff>400050</xdr:colOff>
      <xdr:row>414</xdr:row>
      <xdr:rowOff>19050</xdr:rowOff>
    </xdr:from>
    <xdr:ext cx="65" cy="172227"/>
    <xdr:sp macro="" textlink="">
      <xdr:nvSpPr>
        <xdr:cNvPr id="164" name="PoljeZBesedilom 163">
          <a:extLst>
            <a:ext uri="{FF2B5EF4-FFF2-40B4-BE49-F238E27FC236}">
              <a16:creationId xmlns:a16="http://schemas.microsoft.com/office/drawing/2014/main" id="{659C301A-950A-4566-ADB5-7F1A578400BA}"/>
            </a:ext>
          </a:extLst>
        </xdr:cNvPr>
        <xdr:cNvSpPr txBox="1"/>
      </xdr:nvSpPr>
      <xdr:spPr>
        <a:xfrm>
          <a:off x="2093595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31</xdr:col>
      <xdr:colOff>400050</xdr:colOff>
      <xdr:row>414</xdr:row>
      <xdr:rowOff>19050</xdr:rowOff>
    </xdr:from>
    <xdr:ext cx="65" cy="172227"/>
    <xdr:sp macro="" textlink="">
      <xdr:nvSpPr>
        <xdr:cNvPr id="165" name="PoljeZBesedilom 164">
          <a:extLst>
            <a:ext uri="{FF2B5EF4-FFF2-40B4-BE49-F238E27FC236}">
              <a16:creationId xmlns:a16="http://schemas.microsoft.com/office/drawing/2014/main" id="{143AD8C1-8F0E-493D-9172-8D2ABD427D07}"/>
            </a:ext>
          </a:extLst>
        </xdr:cNvPr>
        <xdr:cNvSpPr txBox="1"/>
      </xdr:nvSpPr>
      <xdr:spPr>
        <a:xfrm>
          <a:off x="2147887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32</xdr:col>
      <xdr:colOff>400050</xdr:colOff>
      <xdr:row>414</xdr:row>
      <xdr:rowOff>19050</xdr:rowOff>
    </xdr:from>
    <xdr:ext cx="65" cy="172227"/>
    <xdr:sp macro="" textlink="">
      <xdr:nvSpPr>
        <xdr:cNvPr id="166" name="PoljeZBesedilom 165">
          <a:extLst>
            <a:ext uri="{FF2B5EF4-FFF2-40B4-BE49-F238E27FC236}">
              <a16:creationId xmlns:a16="http://schemas.microsoft.com/office/drawing/2014/main" id="{07725D30-B318-46AB-B778-C21CB6209B66}"/>
            </a:ext>
          </a:extLst>
        </xdr:cNvPr>
        <xdr:cNvSpPr txBox="1"/>
      </xdr:nvSpPr>
      <xdr:spPr>
        <a:xfrm>
          <a:off x="2202180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33</xdr:col>
      <xdr:colOff>400050</xdr:colOff>
      <xdr:row>414</xdr:row>
      <xdr:rowOff>19050</xdr:rowOff>
    </xdr:from>
    <xdr:ext cx="65" cy="172227"/>
    <xdr:sp macro="" textlink="">
      <xdr:nvSpPr>
        <xdr:cNvPr id="167" name="PoljeZBesedilom 166">
          <a:extLst>
            <a:ext uri="{FF2B5EF4-FFF2-40B4-BE49-F238E27FC236}">
              <a16:creationId xmlns:a16="http://schemas.microsoft.com/office/drawing/2014/main" id="{D5B967C9-FA83-42E6-A00C-158068B5C723}"/>
            </a:ext>
          </a:extLst>
        </xdr:cNvPr>
        <xdr:cNvSpPr txBox="1"/>
      </xdr:nvSpPr>
      <xdr:spPr>
        <a:xfrm>
          <a:off x="2256472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34</xdr:col>
      <xdr:colOff>400050</xdr:colOff>
      <xdr:row>414</xdr:row>
      <xdr:rowOff>19050</xdr:rowOff>
    </xdr:from>
    <xdr:ext cx="65" cy="172227"/>
    <xdr:sp macro="" textlink="">
      <xdr:nvSpPr>
        <xdr:cNvPr id="168" name="PoljeZBesedilom 167">
          <a:extLst>
            <a:ext uri="{FF2B5EF4-FFF2-40B4-BE49-F238E27FC236}">
              <a16:creationId xmlns:a16="http://schemas.microsoft.com/office/drawing/2014/main" id="{99BB1C94-4A80-44B2-83C5-0882B1F102B8}"/>
            </a:ext>
          </a:extLst>
        </xdr:cNvPr>
        <xdr:cNvSpPr txBox="1"/>
      </xdr:nvSpPr>
      <xdr:spPr>
        <a:xfrm>
          <a:off x="2310765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5</xdr:col>
      <xdr:colOff>400050</xdr:colOff>
      <xdr:row>318</xdr:row>
      <xdr:rowOff>19050</xdr:rowOff>
    </xdr:from>
    <xdr:ext cx="65" cy="172227"/>
    <xdr:sp macro="" textlink="">
      <xdr:nvSpPr>
        <xdr:cNvPr id="2" name="PoljeZBesedilom 1">
          <a:extLst>
            <a:ext uri="{FF2B5EF4-FFF2-40B4-BE49-F238E27FC236}">
              <a16:creationId xmlns:a16="http://schemas.microsoft.com/office/drawing/2014/main" id="{BCAC5A39-964D-44DB-A3CF-357FC7F0B0E3}"/>
            </a:ext>
          </a:extLst>
        </xdr:cNvPr>
        <xdr:cNvSpPr txBox="1"/>
      </xdr:nvSpPr>
      <xdr:spPr>
        <a:xfrm>
          <a:off x="6781800" y="2152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375</xdr:row>
      <xdr:rowOff>19050</xdr:rowOff>
    </xdr:from>
    <xdr:ext cx="65" cy="172227"/>
    <xdr:sp macro="" textlink="">
      <xdr:nvSpPr>
        <xdr:cNvPr id="3" name="PoljeZBesedilom 2">
          <a:extLst>
            <a:ext uri="{FF2B5EF4-FFF2-40B4-BE49-F238E27FC236}">
              <a16:creationId xmlns:a16="http://schemas.microsoft.com/office/drawing/2014/main" id="{E5F821D8-D8B4-403A-B357-98F0452F4ADC}"/>
            </a:ext>
          </a:extLst>
        </xdr:cNvPr>
        <xdr:cNvSpPr txBox="1"/>
      </xdr:nvSpPr>
      <xdr:spPr>
        <a:xfrm>
          <a:off x="6781800" y="30899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406</xdr:row>
      <xdr:rowOff>19050</xdr:rowOff>
    </xdr:from>
    <xdr:ext cx="65" cy="172227"/>
    <xdr:sp macro="" textlink="">
      <xdr:nvSpPr>
        <xdr:cNvPr id="4" name="PoljeZBesedilom 3">
          <a:extLst>
            <a:ext uri="{FF2B5EF4-FFF2-40B4-BE49-F238E27FC236}">
              <a16:creationId xmlns:a16="http://schemas.microsoft.com/office/drawing/2014/main" id="{02C2620B-63AB-460D-9E2E-9501EDB237B8}"/>
            </a:ext>
          </a:extLst>
        </xdr:cNvPr>
        <xdr:cNvSpPr txBox="1"/>
      </xdr:nvSpPr>
      <xdr:spPr>
        <a:xfrm>
          <a:off x="6781800" y="3568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446</xdr:row>
      <xdr:rowOff>19050</xdr:rowOff>
    </xdr:from>
    <xdr:ext cx="65" cy="172227"/>
    <xdr:sp macro="" textlink="">
      <xdr:nvSpPr>
        <xdr:cNvPr id="5" name="PoljeZBesedilom 4">
          <a:extLst>
            <a:ext uri="{FF2B5EF4-FFF2-40B4-BE49-F238E27FC236}">
              <a16:creationId xmlns:a16="http://schemas.microsoft.com/office/drawing/2014/main" id="{40952C1B-64B2-4021-BE91-D658D2F0FB2F}"/>
            </a:ext>
          </a:extLst>
        </xdr:cNvPr>
        <xdr:cNvSpPr txBox="1"/>
      </xdr:nvSpPr>
      <xdr:spPr>
        <a:xfrm>
          <a:off x="6781800" y="41852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318</xdr:row>
      <xdr:rowOff>19050</xdr:rowOff>
    </xdr:from>
    <xdr:ext cx="65" cy="172227"/>
    <xdr:sp macro="" textlink="">
      <xdr:nvSpPr>
        <xdr:cNvPr id="6" name="PoljeZBesedilom 5">
          <a:extLst>
            <a:ext uri="{FF2B5EF4-FFF2-40B4-BE49-F238E27FC236}">
              <a16:creationId xmlns:a16="http://schemas.microsoft.com/office/drawing/2014/main" id="{0F6C4CAB-5369-4149-BAD7-4D2EAB994610}"/>
            </a:ext>
          </a:extLst>
        </xdr:cNvPr>
        <xdr:cNvSpPr txBox="1"/>
      </xdr:nvSpPr>
      <xdr:spPr>
        <a:xfrm>
          <a:off x="6781800" y="48768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375</xdr:row>
      <xdr:rowOff>19050</xdr:rowOff>
    </xdr:from>
    <xdr:ext cx="65" cy="172227"/>
    <xdr:sp macro="" textlink="">
      <xdr:nvSpPr>
        <xdr:cNvPr id="7" name="PoljeZBesedilom 6">
          <a:extLst>
            <a:ext uri="{FF2B5EF4-FFF2-40B4-BE49-F238E27FC236}">
              <a16:creationId xmlns:a16="http://schemas.microsoft.com/office/drawing/2014/main" id="{B71B965A-E81F-4624-BEE3-1C899541B73B}"/>
            </a:ext>
          </a:extLst>
        </xdr:cNvPr>
        <xdr:cNvSpPr txBox="1"/>
      </xdr:nvSpPr>
      <xdr:spPr>
        <a:xfrm>
          <a:off x="6781800" y="5814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406</xdr:row>
      <xdr:rowOff>19050</xdr:rowOff>
    </xdr:from>
    <xdr:ext cx="65" cy="172227"/>
    <xdr:sp macro="" textlink="">
      <xdr:nvSpPr>
        <xdr:cNvPr id="8" name="PoljeZBesedilom 7">
          <a:extLst>
            <a:ext uri="{FF2B5EF4-FFF2-40B4-BE49-F238E27FC236}">
              <a16:creationId xmlns:a16="http://schemas.microsoft.com/office/drawing/2014/main" id="{B41313C0-0432-4B54-8D16-1F0A70DE3E65}"/>
            </a:ext>
          </a:extLst>
        </xdr:cNvPr>
        <xdr:cNvSpPr txBox="1"/>
      </xdr:nvSpPr>
      <xdr:spPr>
        <a:xfrm>
          <a:off x="6781800" y="62922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446</xdr:row>
      <xdr:rowOff>19050</xdr:rowOff>
    </xdr:from>
    <xdr:ext cx="65" cy="172227"/>
    <xdr:sp macro="" textlink="">
      <xdr:nvSpPr>
        <xdr:cNvPr id="9" name="PoljeZBesedilom 8">
          <a:extLst>
            <a:ext uri="{FF2B5EF4-FFF2-40B4-BE49-F238E27FC236}">
              <a16:creationId xmlns:a16="http://schemas.microsoft.com/office/drawing/2014/main" id="{70F208B6-C794-439D-85F0-85856B649FE4}"/>
            </a:ext>
          </a:extLst>
        </xdr:cNvPr>
        <xdr:cNvSpPr txBox="1"/>
      </xdr:nvSpPr>
      <xdr:spPr>
        <a:xfrm>
          <a:off x="6781800" y="69094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318</xdr:row>
      <xdr:rowOff>19050</xdr:rowOff>
    </xdr:from>
    <xdr:ext cx="65" cy="172227"/>
    <xdr:sp macro="" textlink="">
      <xdr:nvSpPr>
        <xdr:cNvPr id="10" name="PoljeZBesedilom 9">
          <a:extLst>
            <a:ext uri="{FF2B5EF4-FFF2-40B4-BE49-F238E27FC236}">
              <a16:creationId xmlns:a16="http://schemas.microsoft.com/office/drawing/2014/main" id="{2E888EFA-1AF6-4BA8-AB7E-C89F275AB7B1}"/>
            </a:ext>
          </a:extLst>
        </xdr:cNvPr>
        <xdr:cNvSpPr txBox="1"/>
      </xdr:nvSpPr>
      <xdr:spPr>
        <a:xfrm>
          <a:off x="6781800" y="48768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375</xdr:row>
      <xdr:rowOff>19050</xdr:rowOff>
    </xdr:from>
    <xdr:ext cx="65" cy="172227"/>
    <xdr:sp macro="" textlink="">
      <xdr:nvSpPr>
        <xdr:cNvPr id="11" name="PoljeZBesedilom 10">
          <a:extLst>
            <a:ext uri="{FF2B5EF4-FFF2-40B4-BE49-F238E27FC236}">
              <a16:creationId xmlns:a16="http://schemas.microsoft.com/office/drawing/2014/main" id="{F5CD73E1-A0C9-49F4-87EF-8232AC053CD8}"/>
            </a:ext>
          </a:extLst>
        </xdr:cNvPr>
        <xdr:cNvSpPr txBox="1"/>
      </xdr:nvSpPr>
      <xdr:spPr>
        <a:xfrm>
          <a:off x="6781800" y="5814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406</xdr:row>
      <xdr:rowOff>19050</xdr:rowOff>
    </xdr:from>
    <xdr:ext cx="65" cy="172227"/>
    <xdr:sp macro="" textlink="">
      <xdr:nvSpPr>
        <xdr:cNvPr id="12" name="PoljeZBesedilom 11">
          <a:extLst>
            <a:ext uri="{FF2B5EF4-FFF2-40B4-BE49-F238E27FC236}">
              <a16:creationId xmlns:a16="http://schemas.microsoft.com/office/drawing/2014/main" id="{15D2DD57-7A79-4B37-BC17-3260583FD4EC}"/>
            </a:ext>
          </a:extLst>
        </xdr:cNvPr>
        <xdr:cNvSpPr txBox="1"/>
      </xdr:nvSpPr>
      <xdr:spPr>
        <a:xfrm>
          <a:off x="6781800" y="62922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446</xdr:row>
      <xdr:rowOff>19050</xdr:rowOff>
    </xdr:from>
    <xdr:ext cx="65" cy="172227"/>
    <xdr:sp macro="" textlink="">
      <xdr:nvSpPr>
        <xdr:cNvPr id="13" name="PoljeZBesedilom 12">
          <a:extLst>
            <a:ext uri="{FF2B5EF4-FFF2-40B4-BE49-F238E27FC236}">
              <a16:creationId xmlns:a16="http://schemas.microsoft.com/office/drawing/2014/main" id="{2D04E567-F04C-44FA-84DE-863D31755F1A}"/>
            </a:ext>
          </a:extLst>
        </xdr:cNvPr>
        <xdr:cNvSpPr txBox="1"/>
      </xdr:nvSpPr>
      <xdr:spPr>
        <a:xfrm>
          <a:off x="6781800" y="69094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318</xdr:row>
      <xdr:rowOff>19050</xdr:rowOff>
    </xdr:from>
    <xdr:ext cx="65" cy="172227"/>
    <xdr:sp macro="" textlink="">
      <xdr:nvSpPr>
        <xdr:cNvPr id="14" name="PoljeZBesedilom 13">
          <a:extLst>
            <a:ext uri="{FF2B5EF4-FFF2-40B4-BE49-F238E27FC236}">
              <a16:creationId xmlns:a16="http://schemas.microsoft.com/office/drawing/2014/main" id="{F82A37CD-2FC5-42C7-B005-251F1546D2ED}"/>
            </a:ext>
          </a:extLst>
        </xdr:cNvPr>
        <xdr:cNvSpPr txBox="1"/>
      </xdr:nvSpPr>
      <xdr:spPr>
        <a:xfrm>
          <a:off x="6781800" y="48768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375</xdr:row>
      <xdr:rowOff>19050</xdr:rowOff>
    </xdr:from>
    <xdr:ext cx="65" cy="172227"/>
    <xdr:sp macro="" textlink="">
      <xdr:nvSpPr>
        <xdr:cNvPr id="15" name="PoljeZBesedilom 14">
          <a:extLst>
            <a:ext uri="{FF2B5EF4-FFF2-40B4-BE49-F238E27FC236}">
              <a16:creationId xmlns:a16="http://schemas.microsoft.com/office/drawing/2014/main" id="{A3EE5C17-CA55-4F94-B4F4-39FF0A2D56A5}"/>
            </a:ext>
          </a:extLst>
        </xdr:cNvPr>
        <xdr:cNvSpPr txBox="1"/>
      </xdr:nvSpPr>
      <xdr:spPr>
        <a:xfrm>
          <a:off x="6781800" y="5814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406</xdr:row>
      <xdr:rowOff>19050</xdr:rowOff>
    </xdr:from>
    <xdr:ext cx="65" cy="172227"/>
    <xdr:sp macro="" textlink="">
      <xdr:nvSpPr>
        <xdr:cNvPr id="16" name="PoljeZBesedilom 15">
          <a:extLst>
            <a:ext uri="{FF2B5EF4-FFF2-40B4-BE49-F238E27FC236}">
              <a16:creationId xmlns:a16="http://schemas.microsoft.com/office/drawing/2014/main" id="{3C18F0F2-5FE4-4722-A42D-E5BAAA0815B3}"/>
            </a:ext>
          </a:extLst>
        </xdr:cNvPr>
        <xdr:cNvSpPr txBox="1"/>
      </xdr:nvSpPr>
      <xdr:spPr>
        <a:xfrm>
          <a:off x="6781800" y="62922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446</xdr:row>
      <xdr:rowOff>19050</xdr:rowOff>
    </xdr:from>
    <xdr:ext cx="65" cy="172227"/>
    <xdr:sp macro="" textlink="">
      <xdr:nvSpPr>
        <xdr:cNvPr id="17" name="PoljeZBesedilom 16">
          <a:extLst>
            <a:ext uri="{FF2B5EF4-FFF2-40B4-BE49-F238E27FC236}">
              <a16:creationId xmlns:a16="http://schemas.microsoft.com/office/drawing/2014/main" id="{B77C1639-7DB3-43A4-A5E5-222FD14FA30E}"/>
            </a:ext>
          </a:extLst>
        </xdr:cNvPr>
        <xdr:cNvSpPr txBox="1"/>
      </xdr:nvSpPr>
      <xdr:spPr>
        <a:xfrm>
          <a:off x="6781800" y="69094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318</xdr:row>
      <xdr:rowOff>19050</xdr:rowOff>
    </xdr:from>
    <xdr:ext cx="65" cy="172227"/>
    <xdr:sp macro="" textlink="">
      <xdr:nvSpPr>
        <xdr:cNvPr id="18" name="PoljeZBesedilom 17">
          <a:extLst>
            <a:ext uri="{FF2B5EF4-FFF2-40B4-BE49-F238E27FC236}">
              <a16:creationId xmlns:a16="http://schemas.microsoft.com/office/drawing/2014/main" id="{F5E49FBE-5984-4ECE-B136-08D286FDF62F}"/>
            </a:ext>
          </a:extLst>
        </xdr:cNvPr>
        <xdr:cNvSpPr txBox="1"/>
      </xdr:nvSpPr>
      <xdr:spPr>
        <a:xfrm>
          <a:off x="6781800" y="48768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382</xdr:row>
      <xdr:rowOff>19050</xdr:rowOff>
    </xdr:from>
    <xdr:ext cx="65" cy="172227"/>
    <xdr:sp macro="" textlink="">
      <xdr:nvSpPr>
        <xdr:cNvPr id="19" name="PoljeZBesedilom 18">
          <a:extLst>
            <a:ext uri="{FF2B5EF4-FFF2-40B4-BE49-F238E27FC236}">
              <a16:creationId xmlns:a16="http://schemas.microsoft.com/office/drawing/2014/main" id="{31D17D6E-E4C6-4347-A3AD-2CA9981F7603}"/>
            </a:ext>
          </a:extLst>
        </xdr:cNvPr>
        <xdr:cNvSpPr txBox="1"/>
      </xdr:nvSpPr>
      <xdr:spPr>
        <a:xfrm>
          <a:off x="6781800" y="57769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413</xdr:row>
      <xdr:rowOff>19050</xdr:rowOff>
    </xdr:from>
    <xdr:ext cx="65" cy="172227"/>
    <xdr:sp macro="" textlink="">
      <xdr:nvSpPr>
        <xdr:cNvPr id="20" name="PoljeZBesedilom 19">
          <a:extLst>
            <a:ext uri="{FF2B5EF4-FFF2-40B4-BE49-F238E27FC236}">
              <a16:creationId xmlns:a16="http://schemas.microsoft.com/office/drawing/2014/main" id="{022087D2-ABAE-42B1-9C41-B675A870B2A6}"/>
            </a:ext>
          </a:extLst>
        </xdr:cNvPr>
        <xdr:cNvSpPr txBox="1"/>
      </xdr:nvSpPr>
      <xdr:spPr>
        <a:xfrm>
          <a:off x="6781800" y="57769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453</xdr:row>
      <xdr:rowOff>19050</xdr:rowOff>
    </xdr:from>
    <xdr:ext cx="65" cy="172227"/>
    <xdr:sp macro="" textlink="">
      <xdr:nvSpPr>
        <xdr:cNvPr id="21" name="PoljeZBesedilom 20">
          <a:extLst>
            <a:ext uri="{FF2B5EF4-FFF2-40B4-BE49-F238E27FC236}">
              <a16:creationId xmlns:a16="http://schemas.microsoft.com/office/drawing/2014/main" id="{B3126F8E-A1EA-4DD9-8419-0AA45624B115}"/>
            </a:ext>
          </a:extLst>
        </xdr:cNvPr>
        <xdr:cNvSpPr txBox="1"/>
      </xdr:nvSpPr>
      <xdr:spPr>
        <a:xfrm>
          <a:off x="6781800" y="57769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299</xdr:row>
      <xdr:rowOff>19050</xdr:rowOff>
    </xdr:from>
    <xdr:ext cx="65" cy="172227"/>
    <xdr:sp macro="" textlink="">
      <xdr:nvSpPr>
        <xdr:cNvPr id="22" name="PoljeZBesedilom 21">
          <a:extLst>
            <a:ext uri="{FF2B5EF4-FFF2-40B4-BE49-F238E27FC236}">
              <a16:creationId xmlns:a16="http://schemas.microsoft.com/office/drawing/2014/main" id="{E31F87A4-DD92-49E5-9998-DC34214805F9}"/>
            </a:ext>
          </a:extLst>
        </xdr:cNvPr>
        <xdr:cNvSpPr txBox="1"/>
      </xdr:nvSpPr>
      <xdr:spPr>
        <a:xfrm>
          <a:off x="65722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386</xdr:row>
      <xdr:rowOff>19050</xdr:rowOff>
    </xdr:from>
    <xdr:ext cx="65" cy="172227"/>
    <xdr:sp macro="" textlink="">
      <xdr:nvSpPr>
        <xdr:cNvPr id="23" name="PoljeZBesedilom 22">
          <a:extLst>
            <a:ext uri="{FF2B5EF4-FFF2-40B4-BE49-F238E27FC236}">
              <a16:creationId xmlns:a16="http://schemas.microsoft.com/office/drawing/2014/main" id="{79DFB40E-1595-4635-B305-35B0BB379041}"/>
            </a:ext>
          </a:extLst>
        </xdr:cNvPr>
        <xdr:cNvSpPr txBox="1"/>
      </xdr:nvSpPr>
      <xdr:spPr>
        <a:xfrm>
          <a:off x="657225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414</xdr:row>
      <xdr:rowOff>19050</xdr:rowOff>
    </xdr:from>
    <xdr:ext cx="65" cy="172227"/>
    <xdr:sp macro="" textlink="">
      <xdr:nvSpPr>
        <xdr:cNvPr id="24" name="PoljeZBesedilom 23">
          <a:extLst>
            <a:ext uri="{FF2B5EF4-FFF2-40B4-BE49-F238E27FC236}">
              <a16:creationId xmlns:a16="http://schemas.microsoft.com/office/drawing/2014/main" id="{0BD43B35-7288-435B-96B3-F1FF91E13FA2}"/>
            </a:ext>
          </a:extLst>
        </xdr:cNvPr>
        <xdr:cNvSpPr txBox="1"/>
      </xdr:nvSpPr>
      <xdr:spPr>
        <a:xfrm>
          <a:off x="657225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443</xdr:row>
      <xdr:rowOff>0</xdr:rowOff>
    </xdr:from>
    <xdr:ext cx="65" cy="172227"/>
    <xdr:sp macro="" textlink="">
      <xdr:nvSpPr>
        <xdr:cNvPr id="25" name="PoljeZBesedilom 24">
          <a:extLst>
            <a:ext uri="{FF2B5EF4-FFF2-40B4-BE49-F238E27FC236}">
              <a16:creationId xmlns:a16="http://schemas.microsoft.com/office/drawing/2014/main" id="{08EF87C9-EB81-42D5-AF9A-F238882DBE93}"/>
            </a:ext>
          </a:extLst>
        </xdr:cNvPr>
        <xdr:cNvSpPr txBox="1"/>
      </xdr:nvSpPr>
      <xdr:spPr>
        <a:xfrm>
          <a:off x="6572250" y="6637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6</xdr:col>
      <xdr:colOff>400050</xdr:colOff>
      <xdr:row>299</xdr:row>
      <xdr:rowOff>19050</xdr:rowOff>
    </xdr:from>
    <xdr:ext cx="65" cy="172227"/>
    <xdr:sp macro="" textlink="">
      <xdr:nvSpPr>
        <xdr:cNvPr id="26" name="PoljeZBesedilom 25">
          <a:extLst>
            <a:ext uri="{FF2B5EF4-FFF2-40B4-BE49-F238E27FC236}">
              <a16:creationId xmlns:a16="http://schemas.microsoft.com/office/drawing/2014/main" id="{9FDD475D-667E-4A4A-B55A-82AE851D1D29}"/>
            </a:ext>
          </a:extLst>
        </xdr:cNvPr>
        <xdr:cNvSpPr txBox="1"/>
      </xdr:nvSpPr>
      <xdr:spPr>
        <a:xfrm>
          <a:off x="72866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7</xdr:col>
      <xdr:colOff>400050</xdr:colOff>
      <xdr:row>299</xdr:row>
      <xdr:rowOff>19050</xdr:rowOff>
    </xdr:from>
    <xdr:ext cx="65" cy="172227"/>
    <xdr:sp macro="" textlink="">
      <xdr:nvSpPr>
        <xdr:cNvPr id="27" name="PoljeZBesedilom 26">
          <a:extLst>
            <a:ext uri="{FF2B5EF4-FFF2-40B4-BE49-F238E27FC236}">
              <a16:creationId xmlns:a16="http://schemas.microsoft.com/office/drawing/2014/main" id="{1A02E1AA-1086-4DA4-9EFC-D1D7A9671EEF}"/>
            </a:ext>
          </a:extLst>
        </xdr:cNvPr>
        <xdr:cNvSpPr txBox="1"/>
      </xdr:nvSpPr>
      <xdr:spPr>
        <a:xfrm>
          <a:off x="80010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8</xdr:col>
      <xdr:colOff>400050</xdr:colOff>
      <xdr:row>299</xdr:row>
      <xdr:rowOff>19050</xdr:rowOff>
    </xdr:from>
    <xdr:ext cx="65" cy="172227"/>
    <xdr:sp macro="" textlink="">
      <xdr:nvSpPr>
        <xdr:cNvPr id="28" name="PoljeZBesedilom 27">
          <a:extLst>
            <a:ext uri="{FF2B5EF4-FFF2-40B4-BE49-F238E27FC236}">
              <a16:creationId xmlns:a16="http://schemas.microsoft.com/office/drawing/2014/main" id="{3618C2D5-933C-4156-85EB-05A3C1F7ED2F}"/>
            </a:ext>
          </a:extLst>
        </xdr:cNvPr>
        <xdr:cNvSpPr txBox="1"/>
      </xdr:nvSpPr>
      <xdr:spPr>
        <a:xfrm>
          <a:off x="87058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9</xdr:col>
      <xdr:colOff>400050</xdr:colOff>
      <xdr:row>299</xdr:row>
      <xdr:rowOff>19050</xdr:rowOff>
    </xdr:from>
    <xdr:ext cx="65" cy="172227"/>
    <xdr:sp macro="" textlink="">
      <xdr:nvSpPr>
        <xdr:cNvPr id="29" name="PoljeZBesedilom 28">
          <a:extLst>
            <a:ext uri="{FF2B5EF4-FFF2-40B4-BE49-F238E27FC236}">
              <a16:creationId xmlns:a16="http://schemas.microsoft.com/office/drawing/2014/main" id="{E91D9D54-BF72-4092-99DE-AAD57C1C779B}"/>
            </a:ext>
          </a:extLst>
        </xdr:cNvPr>
        <xdr:cNvSpPr txBox="1"/>
      </xdr:nvSpPr>
      <xdr:spPr>
        <a:xfrm>
          <a:off x="94107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10</xdr:col>
      <xdr:colOff>400050</xdr:colOff>
      <xdr:row>299</xdr:row>
      <xdr:rowOff>19050</xdr:rowOff>
    </xdr:from>
    <xdr:ext cx="65" cy="172227"/>
    <xdr:sp macro="" textlink="">
      <xdr:nvSpPr>
        <xdr:cNvPr id="30" name="PoljeZBesedilom 29">
          <a:extLst>
            <a:ext uri="{FF2B5EF4-FFF2-40B4-BE49-F238E27FC236}">
              <a16:creationId xmlns:a16="http://schemas.microsoft.com/office/drawing/2014/main" id="{5A2D5DAA-CFA4-4A1E-91FA-A47C3EB5FFD9}"/>
            </a:ext>
          </a:extLst>
        </xdr:cNvPr>
        <xdr:cNvSpPr txBox="1"/>
      </xdr:nvSpPr>
      <xdr:spPr>
        <a:xfrm>
          <a:off x="100298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11</xdr:col>
      <xdr:colOff>400050</xdr:colOff>
      <xdr:row>299</xdr:row>
      <xdr:rowOff>19050</xdr:rowOff>
    </xdr:from>
    <xdr:ext cx="65" cy="172227"/>
    <xdr:sp macro="" textlink="">
      <xdr:nvSpPr>
        <xdr:cNvPr id="31" name="PoljeZBesedilom 30">
          <a:extLst>
            <a:ext uri="{FF2B5EF4-FFF2-40B4-BE49-F238E27FC236}">
              <a16:creationId xmlns:a16="http://schemas.microsoft.com/office/drawing/2014/main" id="{8BBE709E-46A0-4A2C-A09C-248DFF19002C}"/>
            </a:ext>
          </a:extLst>
        </xdr:cNvPr>
        <xdr:cNvSpPr txBox="1"/>
      </xdr:nvSpPr>
      <xdr:spPr>
        <a:xfrm>
          <a:off x="105727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12</xdr:col>
      <xdr:colOff>400050</xdr:colOff>
      <xdr:row>299</xdr:row>
      <xdr:rowOff>19050</xdr:rowOff>
    </xdr:from>
    <xdr:ext cx="65" cy="172227"/>
    <xdr:sp macro="" textlink="">
      <xdr:nvSpPr>
        <xdr:cNvPr id="32" name="PoljeZBesedilom 31">
          <a:extLst>
            <a:ext uri="{FF2B5EF4-FFF2-40B4-BE49-F238E27FC236}">
              <a16:creationId xmlns:a16="http://schemas.microsoft.com/office/drawing/2014/main" id="{B1F69D45-132E-4925-879E-4F77C0027B6F}"/>
            </a:ext>
          </a:extLst>
        </xdr:cNvPr>
        <xdr:cNvSpPr txBox="1"/>
      </xdr:nvSpPr>
      <xdr:spPr>
        <a:xfrm>
          <a:off x="111156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13</xdr:col>
      <xdr:colOff>400050</xdr:colOff>
      <xdr:row>299</xdr:row>
      <xdr:rowOff>19050</xdr:rowOff>
    </xdr:from>
    <xdr:ext cx="65" cy="172227"/>
    <xdr:sp macro="" textlink="">
      <xdr:nvSpPr>
        <xdr:cNvPr id="33" name="PoljeZBesedilom 32">
          <a:extLst>
            <a:ext uri="{FF2B5EF4-FFF2-40B4-BE49-F238E27FC236}">
              <a16:creationId xmlns:a16="http://schemas.microsoft.com/office/drawing/2014/main" id="{E294852E-7164-44B7-8C06-80F22AB82EEB}"/>
            </a:ext>
          </a:extLst>
        </xdr:cNvPr>
        <xdr:cNvSpPr txBox="1"/>
      </xdr:nvSpPr>
      <xdr:spPr>
        <a:xfrm>
          <a:off x="116586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14</xdr:col>
      <xdr:colOff>400050</xdr:colOff>
      <xdr:row>299</xdr:row>
      <xdr:rowOff>19050</xdr:rowOff>
    </xdr:from>
    <xdr:ext cx="65" cy="172227"/>
    <xdr:sp macro="" textlink="">
      <xdr:nvSpPr>
        <xdr:cNvPr id="34" name="PoljeZBesedilom 33">
          <a:extLst>
            <a:ext uri="{FF2B5EF4-FFF2-40B4-BE49-F238E27FC236}">
              <a16:creationId xmlns:a16="http://schemas.microsoft.com/office/drawing/2014/main" id="{CD93146D-DA19-4D59-8799-485AA74ADD38}"/>
            </a:ext>
          </a:extLst>
        </xdr:cNvPr>
        <xdr:cNvSpPr txBox="1"/>
      </xdr:nvSpPr>
      <xdr:spPr>
        <a:xfrm>
          <a:off x="122015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15</xdr:col>
      <xdr:colOff>400050</xdr:colOff>
      <xdr:row>299</xdr:row>
      <xdr:rowOff>19050</xdr:rowOff>
    </xdr:from>
    <xdr:ext cx="65" cy="172227"/>
    <xdr:sp macro="" textlink="">
      <xdr:nvSpPr>
        <xdr:cNvPr id="35" name="PoljeZBesedilom 34">
          <a:extLst>
            <a:ext uri="{FF2B5EF4-FFF2-40B4-BE49-F238E27FC236}">
              <a16:creationId xmlns:a16="http://schemas.microsoft.com/office/drawing/2014/main" id="{5035604C-719F-4D7B-AFE3-3DA509F1F08E}"/>
            </a:ext>
          </a:extLst>
        </xdr:cNvPr>
        <xdr:cNvSpPr txBox="1"/>
      </xdr:nvSpPr>
      <xdr:spPr>
        <a:xfrm>
          <a:off x="127444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16</xdr:col>
      <xdr:colOff>400050</xdr:colOff>
      <xdr:row>299</xdr:row>
      <xdr:rowOff>19050</xdr:rowOff>
    </xdr:from>
    <xdr:ext cx="65" cy="172227"/>
    <xdr:sp macro="" textlink="">
      <xdr:nvSpPr>
        <xdr:cNvPr id="36" name="PoljeZBesedilom 35">
          <a:extLst>
            <a:ext uri="{FF2B5EF4-FFF2-40B4-BE49-F238E27FC236}">
              <a16:creationId xmlns:a16="http://schemas.microsoft.com/office/drawing/2014/main" id="{E6204419-A65E-4122-B6E2-A2BE394FDFEB}"/>
            </a:ext>
          </a:extLst>
        </xdr:cNvPr>
        <xdr:cNvSpPr txBox="1"/>
      </xdr:nvSpPr>
      <xdr:spPr>
        <a:xfrm>
          <a:off x="132873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17</xdr:col>
      <xdr:colOff>400050</xdr:colOff>
      <xdr:row>299</xdr:row>
      <xdr:rowOff>19050</xdr:rowOff>
    </xdr:from>
    <xdr:ext cx="65" cy="172227"/>
    <xdr:sp macro="" textlink="">
      <xdr:nvSpPr>
        <xdr:cNvPr id="37" name="PoljeZBesedilom 36">
          <a:extLst>
            <a:ext uri="{FF2B5EF4-FFF2-40B4-BE49-F238E27FC236}">
              <a16:creationId xmlns:a16="http://schemas.microsoft.com/office/drawing/2014/main" id="{4CD9DACA-C55B-4A6F-8D46-1B3E1E8780CE}"/>
            </a:ext>
          </a:extLst>
        </xdr:cNvPr>
        <xdr:cNvSpPr txBox="1"/>
      </xdr:nvSpPr>
      <xdr:spPr>
        <a:xfrm>
          <a:off x="138303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18</xdr:col>
      <xdr:colOff>400050</xdr:colOff>
      <xdr:row>299</xdr:row>
      <xdr:rowOff>19050</xdr:rowOff>
    </xdr:from>
    <xdr:ext cx="65" cy="172227"/>
    <xdr:sp macro="" textlink="">
      <xdr:nvSpPr>
        <xdr:cNvPr id="38" name="PoljeZBesedilom 37">
          <a:extLst>
            <a:ext uri="{FF2B5EF4-FFF2-40B4-BE49-F238E27FC236}">
              <a16:creationId xmlns:a16="http://schemas.microsoft.com/office/drawing/2014/main" id="{64F439F3-B61D-4C81-AF74-BC31ED25BA7C}"/>
            </a:ext>
          </a:extLst>
        </xdr:cNvPr>
        <xdr:cNvSpPr txBox="1"/>
      </xdr:nvSpPr>
      <xdr:spPr>
        <a:xfrm>
          <a:off x="144018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19</xdr:col>
      <xdr:colOff>400050</xdr:colOff>
      <xdr:row>299</xdr:row>
      <xdr:rowOff>19050</xdr:rowOff>
    </xdr:from>
    <xdr:ext cx="65" cy="172227"/>
    <xdr:sp macro="" textlink="">
      <xdr:nvSpPr>
        <xdr:cNvPr id="39" name="PoljeZBesedilom 38">
          <a:extLst>
            <a:ext uri="{FF2B5EF4-FFF2-40B4-BE49-F238E27FC236}">
              <a16:creationId xmlns:a16="http://schemas.microsoft.com/office/drawing/2014/main" id="{A71B10F9-27D3-41E2-BABC-A2385B3F24C0}"/>
            </a:ext>
          </a:extLst>
        </xdr:cNvPr>
        <xdr:cNvSpPr txBox="1"/>
      </xdr:nvSpPr>
      <xdr:spPr>
        <a:xfrm>
          <a:off x="149447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20</xdr:col>
      <xdr:colOff>400050</xdr:colOff>
      <xdr:row>299</xdr:row>
      <xdr:rowOff>19050</xdr:rowOff>
    </xdr:from>
    <xdr:ext cx="65" cy="172227"/>
    <xdr:sp macro="" textlink="">
      <xdr:nvSpPr>
        <xdr:cNvPr id="40" name="PoljeZBesedilom 39">
          <a:extLst>
            <a:ext uri="{FF2B5EF4-FFF2-40B4-BE49-F238E27FC236}">
              <a16:creationId xmlns:a16="http://schemas.microsoft.com/office/drawing/2014/main" id="{3A084FC1-CD1B-46BD-8D7A-283644A6AA71}"/>
            </a:ext>
          </a:extLst>
        </xdr:cNvPr>
        <xdr:cNvSpPr txBox="1"/>
      </xdr:nvSpPr>
      <xdr:spPr>
        <a:xfrm>
          <a:off x="154876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21</xdr:col>
      <xdr:colOff>400050</xdr:colOff>
      <xdr:row>299</xdr:row>
      <xdr:rowOff>19050</xdr:rowOff>
    </xdr:from>
    <xdr:ext cx="65" cy="172227"/>
    <xdr:sp macro="" textlink="">
      <xdr:nvSpPr>
        <xdr:cNvPr id="41" name="PoljeZBesedilom 40">
          <a:extLst>
            <a:ext uri="{FF2B5EF4-FFF2-40B4-BE49-F238E27FC236}">
              <a16:creationId xmlns:a16="http://schemas.microsoft.com/office/drawing/2014/main" id="{63616D96-DBB6-458E-B83B-DB1A2310449B}"/>
            </a:ext>
          </a:extLst>
        </xdr:cNvPr>
        <xdr:cNvSpPr txBox="1"/>
      </xdr:nvSpPr>
      <xdr:spPr>
        <a:xfrm>
          <a:off x="160305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22</xdr:col>
      <xdr:colOff>400050</xdr:colOff>
      <xdr:row>299</xdr:row>
      <xdr:rowOff>19050</xdr:rowOff>
    </xdr:from>
    <xdr:ext cx="65" cy="172227"/>
    <xdr:sp macro="" textlink="">
      <xdr:nvSpPr>
        <xdr:cNvPr id="42" name="PoljeZBesedilom 41">
          <a:extLst>
            <a:ext uri="{FF2B5EF4-FFF2-40B4-BE49-F238E27FC236}">
              <a16:creationId xmlns:a16="http://schemas.microsoft.com/office/drawing/2014/main" id="{3A4006ED-6458-4BE9-93F2-B23A79E9DD1D}"/>
            </a:ext>
          </a:extLst>
        </xdr:cNvPr>
        <xdr:cNvSpPr txBox="1"/>
      </xdr:nvSpPr>
      <xdr:spPr>
        <a:xfrm>
          <a:off x="165735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23</xdr:col>
      <xdr:colOff>400050</xdr:colOff>
      <xdr:row>299</xdr:row>
      <xdr:rowOff>19050</xdr:rowOff>
    </xdr:from>
    <xdr:ext cx="65" cy="172227"/>
    <xdr:sp macro="" textlink="">
      <xdr:nvSpPr>
        <xdr:cNvPr id="43" name="PoljeZBesedilom 42">
          <a:extLst>
            <a:ext uri="{FF2B5EF4-FFF2-40B4-BE49-F238E27FC236}">
              <a16:creationId xmlns:a16="http://schemas.microsoft.com/office/drawing/2014/main" id="{2795D451-C73C-44C8-AA40-8725BBB526FD}"/>
            </a:ext>
          </a:extLst>
        </xdr:cNvPr>
        <xdr:cNvSpPr txBox="1"/>
      </xdr:nvSpPr>
      <xdr:spPr>
        <a:xfrm>
          <a:off x="171164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24</xdr:col>
      <xdr:colOff>400050</xdr:colOff>
      <xdr:row>299</xdr:row>
      <xdr:rowOff>19050</xdr:rowOff>
    </xdr:from>
    <xdr:ext cx="65" cy="172227"/>
    <xdr:sp macro="" textlink="">
      <xdr:nvSpPr>
        <xdr:cNvPr id="44" name="PoljeZBesedilom 43">
          <a:extLst>
            <a:ext uri="{FF2B5EF4-FFF2-40B4-BE49-F238E27FC236}">
              <a16:creationId xmlns:a16="http://schemas.microsoft.com/office/drawing/2014/main" id="{EBDCFEDB-1E42-4471-95C3-DA686F6A42AE}"/>
            </a:ext>
          </a:extLst>
        </xdr:cNvPr>
        <xdr:cNvSpPr txBox="1"/>
      </xdr:nvSpPr>
      <xdr:spPr>
        <a:xfrm>
          <a:off x="176593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25</xdr:col>
      <xdr:colOff>400050</xdr:colOff>
      <xdr:row>299</xdr:row>
      <xdr:rowOff>19050</xdr:rowOff>
    </xdr:from>
    <xdr:ext cx="65" cy="172227"/>
    <xdr:sp macro="" textlink="">
      <xdr:nvSpPr>
        <xdr:cNvPr id="45" name="PoljeZBesedilom 44">
          <a:extLst>
            <a:ext uri="{FF2B5EF4-FFF2-40B4-BE49-F238E27FC236}">
              <a16:creationId xmlns:a16="http://schemas.microsoft.com/office/drawing/2014/main" id="{746C7295-6AC4-4B5A-AAB4-9C79C7CF0AF6}"/>
            </a:ext>
          </a:extLst>
        </xdr:cNvPr>
        <xdr:cNvSpPr txBox="1"/>
      </xdr:nvSpPr>
      <xdr:spPr>
        <a:xfrm>
          <a:off x="182022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26</xdr:col>
      <xdr:colOff>400050</xdr:colOff>
      <xdr:row>299</xdr:row>
      <xdr:rowOff>19050</xdr:rowOff>
    </xdr:from>
    <xdr:ext cx="65" cy="172227"/>
    <xdr:sp macro="" textlink="">
      <xdr:nvSpPr>
        <xdr:cNvPr id="46" name="PoljeZBesedilom 45">
          <a:extLst>
            <a:ext uri="{FF2B5EF4-FFF2-40B4-BE49-F238E27FC236}">
              <a16:creationId xmlns:a16="http://schemas.microsoft.com/office/drawing/2014/main" id="{40EE7876-FD69-4FAD-AB67-092BC83BFF06}"/>
            </a:ext>
          </a:extLst>
        </xdr:cNvPr>
        <xdr:cNvSpPr txBox="1"/>
      </xdr:nvSpPr>
      <xdr:spPr>
        <a:xfrm>
          <a:off x="187452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27</xdr:col>
      <xdr:colOff>400050</xdr:colOff>
      <xdr:row>299</xdr:row>
      <xdr:rowOff>19050</xdr:rowOff>
    </xdr:from>
    <xdr:ext cx="65" cy="172227"/>
    <xdr:sp macro="" textlink="">
      <xdr:nvSpPr>
        <xdr:cNvPr id="47" name="PoljeZBesedilom 46">
          <a:extLst>
            <a:ext uri="{FF2B5EF4-FFF2-40B4-BE49-F238E27FC236}">
              <a16:creationId xmlns:a16="http://schemas.microsoft.com/office/drawing/2014/main" id="{9EB790D5-5A33-475D-BC59-C091561D5AD4}"/>
            </a:ext>
          </a:extLst>
        </xdr:cNvPr>
        <xdr:cNvSpPr txBox="1"/>
      </xdr:nvSpPr>
      <xdr:spPr>
        <a:xfrm>
          <a:off x="192881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28</xdr:col>
      <xdr:colOff>400050</xdr:colOff>
      <xdr:row>299</xdr:row>
      <xdr:rowOff>19050</xdr:rowOff>
    </xdr:from>
    <xdr:ext cx="65" cy="172227"/>
    <xdr:sp macro="" textlink="">
      <xdr:nvSpPr>
        <xdr:cNvPr id="48" name="PoljeZBesedilom 47">
          <a:extLst>
            <a:ext uri="{FF2B5EF4-FFF2-40B4-BE49-F238E27FC236}">
              <a16:creationId xmlns:a16="http://schemas.microsoft.com/office/drawing/2014/main" id="{9745158B-EEEE-4071-A889-ABE7059DABC5}"/>
            </a:ext>
          </a:extLst>
        </xdr:cNvPr>
        <xdr:cNvSpPr txBox="1"/>
      </xdr:nvSpPr>
      <xdr:spPr>
        <a:xfrm>
          <a:off x="198501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29</xdr:col>
      <xdr:colOff>400050</xdr:colOff>
      <xdr:row>299</xdr:row>
      <xdr:rowOff>19050</xdr:rowOff>
    </xdr:from>
    <xdr:ext cx="65" cy="172227"/>
    <xdr:sp macro="" textlink="">
      <xdr:nvSpPr>
        <xdr:cNvPr id="49" name="PoljeZBesedilom 48">
          <a:extLst>
            <a:ext uri="{FF2B5EF4-FFF2-40B4-BE49-F238E27FC236}">
              <a16:creationId xmlns:a16="http://schemas.microsoft.com/office/drawing/2014/main" id="{A5AAD84C-523C-449C-BEC6-12490D49F528}"/>
            </a:ext>
          </a:extLst>
        </xdr:cNvPr>
        <xdr:cNvSpPr txBox="1"/>
      </xdr:nvSpPr>
      <xdr:spPr>
        <a:xfrm>
          <a:off x="203930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30</xdr:col>
      <xdr:colOff>400050</xdr:colOff>
      <xdr:row>299</xdr:row>
      <xdr:rowOff>19050</xdr:rowOff>
    </xdr:from>
    <xdr:ext cx="65" cy="172227"/>
    <xdr:sp macro="" textlink="">
      <xdr:nvSpPr>
        <xdr:cNvPr id="50" name="PoljeZBesedilom 49">
          <a:extLst>
            <a:ext uri="{FF2B5EF4-FFF2-40B4-BE49-F238E27FC236}">
              <a16:creationId xmlns:a16="http://schemas.microsoft.com/office/drawing/2014/main" id="{3B800D76-8F9F-4E7D-8DDA-9CFB58E88044}"/>
            </a:ext>
          </a:extLst>
        </xdr:cNvPr>
        <xdr:cNvSpPr txBox="1"/>
      </xdr:nvSpPr>
      <xdr:spPr>
        <a:xfrm>
          <a:off x="209359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31</xdr:col>
      <xdr:colOff>400050</xdr:colOff>
      <xdr:row>299</xdr:row>
      <xdr:rowOff>19050</xdr:rowOff>
    </xdr:from>
    <xdr:ext cx="65" cy="172227"/>
    <xdr:sp macro="" textlink="">
      <xdr:nvSpPr>
        <xdr:cNvPr id="51" name="PoljeZBesedilom 50">
          <a:extLst>
            <a:ext uri="{FF2B5EF4-FFF2-40B4-BE49-F238E27FC236}">
              <a16:creationId xmlns:a16="http://schemas.microsoft.com/office/drawing/2014/main" id="{CFAADE79-BB72-47CC-AA24-513E823066B9}"/>
            </a:ext>
          </a:extLst>
        </xdr:cNvPr>
        <xdr:cNvSpPr txBox="1"/>
      </xdr:nvSpPr>
      <xdr:spPr>
        <a:xfrm>
          <a:off x="214788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32</xdr:col>
      <xdr:colOff>400050</xdr:colOff>
      <xdr:row>299</xdr:row>
      <xdr:rowOff>19050</xdr:rowOff>
    </xdr:from>
    <xdr:ext cx="65" cy="172227"/>
    <xdr:sp macro="" textlink="">
      <xdr:nvSpPr>
        <xdr:cNvPr id="52" name="PoljeZBesedilom 51">
          <a:extLst>
            <a:ext uri="{FF2B5EF4-FFF2-40B4-BE49-F238E27FC236}">
              <a16:creationId xmlns:a16="http://schemas.microsoft.com/office/drawing/2014/main" id="{297928D8-E80C-4C0F-AB56-B6777ABE0781}"/>
            </a:ext>
          </a:extLst>
        </xdr:cNvPr>
        <xdr:cNvSpPr txBox="1"/>
      </xdr:nvSpPr>
      <xdr:spPr>
        <a:xfrm>
          <a:off x="220218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33</xdr:col>
      <xdr:colOff>400050</xdr:colOff>
      <xdr:row>299</xdr:row>
      <xdr:rowOff>19050</xdr:rowOff>
    </xdr:from>
    <xdr:ext cx="65" cy="172227"/>
    <xdr:sp macro="" textlink="">
      <xdr:nvSpPr>
        <xdr:cNvPr id="53" name="PoljeZBesedilom 52">
          <a:extLst>
            <a:ext uri="{FF2B5EF4-FFF2-40B4-BE49-F238E27FC236}">
              <a16:creationId xmlns:a16="http://schemas.microsoft.com/office/drawing/2014/main" id="{8AEE1363-BE55-46E7-AD1F-2CA615298874}"/>
            </a:ext>
          </a:extLst>
        </xdr:cNvPr>
        <xdr:cNvSpPr txBox="1"/>
      </xdr:nvSpPr>
      <xdr:spPr>
        <a:xfrm>
          <a:off x="225647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34</xdr:col>
      <xdr:colOff>400050</xdr:colOff>
      <xdr:row>299</xdr:row>
      <xdr:rowOff>19050</xdr:rowOff>
    </xdr:from>
    <xdr:ext cx="65" cy="172227"/>
    <xdr:sp macro="" textlink="">
      <xdr:nvSpPr>
        <xdr:cNvPr id="54" name="PoljeZBesedilom 53">
          <a:extLst>
            <a:ext uri="{FF2B5EF4-FFF2-40B4-BE49-F238E27FC236}">
              <a16:creationId xmlns:a16="http://schemas.microsoft.com/office/drawing/2014/main" id="{01976600-FA0A-4501-B5A5-80F06332CAED}"/>
            </a:ext>
          </a:extLst>
        </xdr:cNvPr>
        <xdr:cNvSpPr txBox="1"/>
      </xdr:nvSpPr>
      <xdr:spPr>
        <a:xfrm>
          <a:off x="231076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6</xdr:col>
      <xdr:colOff>400050</xdr:colOff>
      <xdr:row>299</xdr:row>
      <xdr:rowOff>19050</xdr:rowOff>
    </xdr:from>
    <xdr:ext cx="65" cy="172227"/>
    <xdr:sp macro="" textlink="">
      <xdr:nvSpPr>
        <xdr:cNvPr id="55" name="PoljeZBesedilom 54">
          <a:extLst>
            <a:ext uri="{FF2B5EF4-FFF2-40B4-BE49-F238E27FC236}">
              <a16:creationId xmlns:a16="http://schemas.microsoft.com/office/drawing/2014/main" id="{0D285B11-E517-4761-B963-0F8FF0D20C17}"/>
            </a:ext>
          </a:extLst>
        </xdr:cNvPr>
        <xdr:cNvSpPr txBox="1"/>
      </xdr:nvSpPr>
      <xdr:spPr>
        <a:xfrm>
          <a:off x="72866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7</xdr:col>
      <xdr:colOff>400050</xdr:colOff>
      <xdr:row>299</xdr:row>
      <xdr:rowOff>19050</xdr:rowOff>
    </xdr:from>
    <xdr:ext cx="65" cy="172227"/>
    <xdr:sp macro="" textlink="">
      <xdr:nvSpPr>
        <xdr:cNvPr id="56" name="PoljeZBesedilom 55">
          <a:extLst>
            <a:ext uri="{FF2B5EF4-FFF2-40B4-BE49-F238E27FC236}">
              <a16:creationId xmlns:a16="http://schemas.microsoft.com/office/drawing/2014/main" id="{BB64B370-98F9-40EA-8FF7-81B2B36A8731}"/>
            </a:ext>
          </a:extLst>
        </xdr:cNvPr>
        <xdr:cNvSpPr txBox="1"/>
      </xdr:nvSpPr>
      <xdr:spPr>
        <a:xfrm>
          <a:off x="80010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8</xdr:col>
      <xdr:colOff>400050</xdr:colOff>
      <xdr:row>299</xdr:row>
      <xdr:rowOff>19050</xdr:rowOff>
    </xdr:from>
    <xdr:ext cx="65" cy="172227"/>
    <xdr:sp macro="" textlink="">
      <xdr:nvSpPr>
        <xdr:cNvPr id="57" name="PoljeZBesedilom 56">
          <a:extLst>
            <a:ext uri="{FF2B5EF4-FFF2-40B4-BE49-F238E27FC236}">
              <a16:creationId xmlns:a16="http://schemas.microsoft.com/office/drawing/2014/main" id="{19369C44-7DF0-45CF-85AA-D1DE69DFEC63}"/>
            </a:ext>
          </a:extLst>
        </xdr:cNvPr>
        <xdr:cNvSpPr txBox="1"/>
      </xdr:nvSpPr>
      <xdr:spPr>
        <a:xfrm>
          <a:off x="87058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9</xdr:col>
      <xdr:colOff>400050</xdr:colOff>
      <xdr:row>299</xdr:row>
      <xdr:rowOff>19050</xdr:rowOff>
    </xdr:from>
    <xdr:ext cx="65" cy="172227"/>
    <xdr:sp macro="" textlink="">
      <xdr:nvSpPr>
        <xdr:cNvPr id="58" name="PoljeZBesedilom 57">
          <a:extLst>
            <a:ext uri="{FF2B5EF4-FFF2-40B4-BE49-F238E27FC236}">
              <a16:creationId xmlns:a16="http://schemas.microsoft.com/office/drawing/2014/main" id="{8A0FBC7D-71EC-46A6-A251-EF2A4C23DCBB}"/>
            </a:ext>
          </a:extLst>
        </xdr:cNvPr>
        <xdr:cNvSpPr txBox="1"/>
      </xdr:nvSpPr>
      <xdr:spPr>
        <a:xfrm>
          <a:off x="94107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10</xdr:col>
      <xdr:colOff>400050</xdr:colOff>
      <xdr:row>299</xdr:row>
      <xdr:rowOff>19050</xdr:rowOff>
    </xdr:from>
    <xdr:ext cx="65" cy="172227"/>
    <xdr:sp macro="" textlink="">
      <xdr:nvSpPr>
        <xdr:cNvPr id="59" name="PoljeZBesedilom 58">
          <a:extLst>
            <a:ext uri="{FF2B5EF4-FFF2-40B4-BE49-F238E27FC236}">
              <a16:creationId xmlns:a16="http://schemas.microsoft.com/office/drawing/2014/main" id="{B64E0A86-8DB2-4A6B-82F0-3AAE68336138}"/>
            </a:ext>
          </a:extLst>
        </xdr:cNvPr>
        <xdr:cNvSpPr txBox="1"/>
      </xdr:nvSpPr>
      <xdr:spPr>
        <a:xfrm>
          <a:off x="100298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11</xdr:col>
      <xdr:colOff>400050</xdr:colOff>
      <xdr:row>299</xdr:row>
      <xdr:rowOff>19050</xdr:rowOff>
    </xdr:from>
    <xdr:ext cx="65" cy="172227"/>
    <xdr:sp macro="" textlink="">
      <xdr:nvSpPr>
        <xdr:cNvPr id="60" name="PoljeZBesedilom 59">
          <a:extLst>
            <a:ext uri="{FF2B5EF4-FFF2-40B4-BE49-F238E27FC236}">
              <a16:creationId xmlns:a16="http://schemas.microsoft.com/office/drawing/2014/main" id="{CD14D4CF-3EE3-40E9-9AFD-077D94ADE8FA}"/>
            </a:ext>
          </a:extLst>
        </xdr:cNvPr>
        <xdr:cNvSpPr txBox="1"/>
      </xdr:nvSpPr>
      <xdr:spPr>
        <a:xfrm>
          <a:off x="105727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12</xdr:col>
      <xdr:colOff>400050</xdr:colOff>
      <xdr:row>299</xdr:row>
      <xdr:rowOff>19050</xdr:rowOff>
    </xdr:from>
    <xdr:ext cx="65" cy="172227"/>
    <xdr:sp macro="" textlink="">
      <xdr:nvSpPr>
        <xdr:cNvPr id="61" name="PoljeZBesedilom 60">
          <a:extLst>
            <a:ext uri="{FF2B5EF4-FFF2-40B4-BE49-F238E27FC236}">
              <a16:creationId xmlns:a16="http://schemas.microsoft.com/office/drawing/2014/main" id="{B1BC8C65-043A-4F0B-B952-223BB8A8C8E9}"/>
            </a:ext>
          </a:extLst>
        </xdr:cNvPr>
        <xdr:cNvSpPr txBox="1"/>
      </xdr:nvSpPr>
      <xdr:spPr>
        <a:xfrm>
          <a:off x="111156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13</xdr:col>
      <xdr:colOff>400050</xdr:colOff>
      <xdr:row>299</xdr:row>
      <xdr:rowOff>19050</xdr:rowOff>
    </xdr:from>
    <xdr:ext cx="65" cy="172227"/>
    <xdr:sp macro="" textlink="">
      <xdr:nvSpPr>
        <xdr:cNvPr id="62" name="PoljeZBesedilom 61">
          <a:extLst>
            <a:ext uri="{FF2B5EF4-FFF2-40B4-BE49-F238E27FC236}">
              <a16:creationId xmlns:a16="http://schemas.microsoft.com/office/drawing/2014/main" id="{8DCC2C81-F37A-42E6-9D13-913F12178277}"/>
            </a:ext>
          </a:extLst>
        </xdr:cNvPr>
        <xdr:cNvSpPr txBox="1"/>
      </xdr:nvSpPr>
      <xdr:spPr>
        <a:xfrm>
          <a:off x="116586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14</xdr:col>
      <xdr:colOff>400050</xdr:colOff>
      <xdr:row>299</xdr:row>
      <xdr:rowOff>19050</xdr:rowOff>
    </xdr:from>
    <xdr:ext cx="65" cy="172227"/>
    <xdr:sp macro="" textlink="">
      <xdr:nvSpPr>
        <xdr:cNvPr id="63" name="PoljeZBesedilom 62">
          <a:extLst>
            <a:ext uri="{FF2B5EF4-FFF2-40B4-BE49-F238E27FC236}">
              <a16:creationId xmlns:a16="http://schemas.microsoft.com/office/drawing/2014/main" id="{D5208C0A-1963-40A5-92C4-6E8449B8660C}"/>
            </a:ext>
          </a:extLst>
        </xdr:cNvPr>
        <xdr:cNvSpPr txBox="1"/>
      </xdr:nvSpPr>
      <xdr:spPr>
        <a:xfrm>
          <a:off x="122015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15</xdr:col>
      <xdr:colOff>400050</xdr:colOff>
      <xdr:row>299</xdr:row>
      <xdr:rowOff>19050</xdr:rowOff>
    </xdr:from>
    <xdr:ext cx="65" cy="172227"/>
    <xdr:sp macro="" textlink="">
      <xdr:nvSpPr>
        <xdr:cNvPr id="64" name="PoljeZBesedilom 63">
          <a:extLst>
            <a:ext uri="{FF2B5EF4-FFF2-40B4-BE49-F238E27FC236}">
              <a16:creationId xmlns:a16="http://schemas.microsoft.com/office/drawing/2014/main" id="{9B066883-8299-4297-A899-7A7E96B4DA63}"/>
            </a:ext>
          </a:extLst>
        </xdr:cNvPr>
        <xdr:cNvSpPr txBox="1"/>
      </xdr:nvSpPr>
      <xdr:spPr>
        <a:xfrm>
          <a:off x="127444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16</xdr:col>
      <xdr:colOff>400050</xdr:colOff>
      <xdr:row>299</xdr:row>
      <xdr:rowOff>19050</xdr:rowOff>
    </xdr:from>
    <xdr:ext cx="65" cy="172227"/>
    <xdr:sp macro="" textlink="">
      <xdr:nvSpPr>
        <xdr:cNvPr id="65" name="PoljeZBesedilom 64">
          <a:extLst>
            <a:ext uri="{FF2B5EF4-FFF2-40B4-BE49-F238E27FC236}">
              <a16:creationId xmlns:a16="http://schemas.microsoft.com/office/drawing/2014/main" id="{A5F3CFA2-99DC-4CCE-8876-E807F3963A2A}"/>
            </a:ext>
          </a:extLst>
        </xdr:cNvPr>
        <xdr:cNvSpPr txBox="1"/>
      </xdr:nvSpPr>
      <xdr:spPr>
        <a:xfrm>
          <a:off x="132873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17</xdr:col>
      <xdr:colOff>400050</xdr:colOff>
      <xdr:row>299</xdr:row>
      <xdr:rowOff>19050</xdr:rowOff>
    </xdr:from>
    <xdr:ext cx="65" cy="172227"/>
    <xdr:sp macro="" textlink="">
      <xdr:nvSpPr>
        <xdr:cNvPr id="66" name="PoljeZBesedilom 65">
          <a:extLst>
            <a:ext uri="{FF2B5EF4-FFF2-40B4-BE49-F238E27FC236}">
              <a16:creationId xmlns:a16="http://schemas.microsoft.com/office/drawing/2014/main" id="{8A47B9A7-22B8-4A9A-9C66-387A7A83F399}"/>
            </a:ext>
          </a:extLst>
        </xdr:cNvPr>
        <xdr:cNvSpPr txBox="1"/>
      </xdr:nvSpPr>
      <xdr:spPr>
        <a:xfrm>
          <a:off x="138303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18</xdr:col>
      <xdr:colOff>400050</xdr:colOff>
      <xdr:row>299</xdr:row>
      <xdr:rowOff>19050</xdr:rowOff>
    </xdr:from>
    <xdr:ext cx="65" cy="172227"/>
    <xdr:sp macro="" textlink="">
      <xdr:nvSpPr>
        <xdr:cNvPr id="67" name="PoljeZBesedilom 66">
          <a:extLst>
            <a:ext uri="{FF2B5EF4-FFF2-40B4-BE49-F238E27FC236}">
              <a16:creationId xmlns:a16="http://schemas.microsoft.com/office/drawing/2014/main" id="{64662BE3-117F-4CDA-AC2B-A88D13CE1C97}"/>
            </a:ext>
          </a:extLst>
        </xdr:cNvPr>
        <xdr:cNvSpPr txBox="1"/>
      </xdr:nvSpPr>
      <xdr:spPr>
        <a:xfrm>
          <a:off x="144018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19</xdr:col>
      <xdr:colOff>400050</xdr:colOff>
      <xdr:row>299</xdr:row>
      <xdr:rowOff>19050</xdr:rowOff>
    </xdr:from>
    <xdr:ext cx="65" cy="172227"/>
    <xdr:sp macro="" textlink="">
      <xdr:nvSpPr>
        <xdr:cNvPr id="68" name="PoljeZBesedilom 67">
          <a:extLst>
            <a:ext uri="{FF2B5EF4-FFF2-40B4-BE49-F238E27FC236}">
              <a16:creationId xmlns:a16="http://schemas.microsoft.com/office/drawing/2014/main" id="{10867FA0-613B-4F18-8E55-929EA7E6E163}"/>
            </a:ext>
          </a:extLst>
        </xdr:cNvPr>
        <xdr:cNvSpPr txBox="1"/>
      </xdr:nvSpPr>
      <xdr:spPr>
        <a:xfrm>
          <a:off x="149447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20</xdr:col>
      <xdr:colOff>400050</xdr:colOff>
      <xdr:row>299</xdr:row>
      <xdr:rowOff>19050</xdr:rowOff>
    </xdr:from>
    <xdr:ext cx="65" cy="172227"/>
    <xdr:sp macro="" textlink="">
      <xdr:nvSpPr>
        <xdr:cNvPr id="69" name="PoljeZBesedilom 68">
          <a:extLst>
            <a:ext uri="{FF2B5EF4-FFF2-40B4-BE49-F238E27FC236}">
              <a16:creationId xmlns:a16="http://schemas.microsoft.com/office/drawing/2014/main" id="{14D670CC-9D24-4E3D-A2DA-65580DF5EF6F}"/>
            </a:ext>
          </a:extLst>
        </xdr:cNvPr>
        <xdr:cNvSpPr txBox="1"/>
      </xdr:nvSpPr>
      <xdr:spPr>
        <a:xfrm>
          <a:off x="154876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21</xdr:col>
      <xdr:colOff>400050</xdr:colOff>
      <xdr:row>299</xdr:row>
      <xdr:rowOff>19050</xdr:rowOff>
    </xdr:from>
    <xdr:ext cx="65" cy="172227"/>
    <xdr:sp macro="" textlink="">
      <xdr:nvSpPr>
        <xdr:cNvPr id="70" name="PoljeZBesedilom 69">
          <a:extLst>
            <a:ext uri="{FF2B5EF4-FFF2-40B4-BE49-F238E27FC236}">
              <a16:creationId xmlns:a16="http://schemas.microsoft.com/office/drawing/2014/main" id="{BA0273D4-B6F0-40BE-81F0-14D0F71B0843}"/>
            </a:ext>
          </a:extLst>
        </xdr:cNvPr>
        <xdr:cNvSpPr txBox="1"/>
      </xdr:nvSpPr>
      <xdr:spPr>
        <a:xfrm>
          <a:off x="160305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22</xdr:col>
      <xdr:colOff>400050</xdr:colOff>
      <xdr:row>299</xdr:row>
      <xdr:rowOff>19050</xdr:rowOff>
    </xdr:from>
    <xdr:ext cx="65" cy="172227"/>
    <xdr:sp macro="" textlink="">
      <xdr:nvSpPr>
        <xdr:cNvPr id="71" name="PoljeZBesedilom 70">
          <a:extLst>
            <a:ext uri="{FF2B5EF4-FFF2-40B4-BE49-F238E27FC236}">
              <a16:creationId xmlns:a16="http://schemas.microsoft.com/office/drawing/2014/main" id="{E253E899-D53F-4CAF-8B5E-E90D3E21766F}"/>
            </a:ext>
          </a:extLst>
        </xdr:cNvPr>
        <xdr:cNvSpPr txBox="1"/>
      </xdr:nvSpPr>
      <xdr:spPr>
        <a:xfrm>
          <a:off x="165735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23</xdr:col>
      <xdr:colOff>400050</xdr:colOff>
      <xdr:row>299</xdr:row>
      <xdr:rowOff>19050</xdr:rowOff>
    </xdr:from>
    <xdr:ext cx="65" cy="172227"/>
    <xdr:sp macro="" textlink="">
      <xdr:nvSpPr>
        <xdr:cNvPr id="72" name="PoljeZBesedilom 71">
          <a:extLst>
            <a:ext uri="{FF2B5EF4-FFF2-40B4-BE49-F238E27FC236}">
              <a16:creationId xmlns:a16="http://schemas.microsoft.com/office/drawing/2014/main" id="{0E9D231A-92E0-44DD-96F5-BF4594D2306D}"/>
            </a:ext>
          </a:extLst>
        </xdr:cNvPr>
        <xdr:cNvSpPr txBox="1"/>
      </xdr:nvSpPr>
      <xdr:spPr>
        <a:xfrm>
          <a:off x="171164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24</xdr:col>
      <xdr:colOff>400050</xdr:colOff>
      <xdr:row>299</xdr:row>
      <xdr:rowOff>19050</xdr:rowOff>
    </xdr:from>
    <xdr:ext cx="65" cy="172227"/>
    <xdr:sp macro="" textlink="">
      <xdr:nvSpPr>
        <xdr:cNvPr id="73" name="PoljeZBesedilom 72">
          <a:extLst>
            <a:ext uri="{FF2B5EF4-FFF2-40B4-BE49-F238E27FC236}">
              <a16:creationId xmlns:a16="http://schemas.microsoft.com/office/drawing/2014/main" id="{95B3AD99-0C42-4560-BD3D-83B38AEB9D58}"/>
            </a:ext>
          </a:extLst>
        </xdr:cNvPr>
        <xdr:cNvSpPr txBox="1"/>
      </xdr:nvSpPr>
      <xdr:spPr>
        <a:xfrm>
          <a:off x="176593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25</xdr:col>
      <xdr:colOff>400050</xdr:colOff>
      <xdr:row>299</xdr:row>
      <xdr:rowOff>19050</xdr:rowOff>
    </xdr:from>
    <xdr:ext cx="65" cy="172227"/>
    <xdr:sp macro="" textlink="">
      <xdr:nvSpPr>
        <xdr:cNvPr id="74" name="PoljeZBesedilom 73">
          <a:extLst>
            <a:ext uri="{FF2B5EF4-FFF2-40B4-BE49-F238E27FC236}">
              <a16:creationId xmlns:a16="http://schemas.microsoft.com/office/drawing/2014/main" id="{D1E14F70-B855-483A-98E8-AA2CBE72C0F5}"/>
            </a:ext>
          </a:extLst>
        </xdr:cNvPr>
        <xdr:cNvSpPr txBox="1"/>
      </xdr:nvSpPr>
      <xdr:spPr>
        <a:xfrm>
          <a:off x="182022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26</xdr:col>
      <xdr:colOff>400050</xdr:colOff>
      <xdr:row>299</xdr:row>
      <xdr:rowOff>19050</xdr:rowOff>
    </xdr:from>
    <xdr:ext cx="65" cy="172227"/>
    <xdr:sp macro="" textlink="">
      <xdr:nvSpPr>
        <xdr:cNvPr id="75" name="PoljeZBesedilom 74">
          <a:extLst>
            <a:ext uri="{FF2B5EF4-FFF2-40B4-BE49-F238E27FC236}">
              <a16:creationId xmlns:a16="http://schemas.microsoft.com/office/drawing/2014/main" id="{88D3B851-A9E4-4D71-B9CE-1998D1BC9E11}"/>
            </a:ext>
          </a:extLst>
        </xdr:cNvPr>
        <xdr:cNvSpPr txBox="1"/>
      </xdr:nvSpPr>
      <xdr:spPr>
        <a:xfrm>
          <a:off x="187452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27</xdr:col>
      <xdr:colOff>400050</xdr:colOff>
      <xdr:row>299</xdr:row>
      <xdr:rowOff>19050</xdr:rowOff>
    </xdr:from>
    <xdr:ext cx="65" cy="172227"/>
    <xdr:sp macro="" textlink="">
      <xdr:nvSpPr>
        <xdr:cNvPr id="76" name="PoljeZBesedilom 75">
          <a:extLst>
            <a:ext uri="{FF2B5EF4-FFF2-40B4-BE49-F238E27FC236}">
              <a16:creationId xmlns:a16="http://schemas.microsoft.com/office/drawing/2014/main" id="{8C299939-0692-4515-94D8-E026526F93C3}"/>
            </a:ext>
          </a:extLst>
        </xdr:cNvPr>
        <xdr:cNvSpPr txBox="1"/>
      </xdr:nvSpPr>
      <xdr:spPr>
        <a:xfrm>
          <a:off x="192881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28</xdr:col>
      <xdr:colOff>400050</xdr:colOff>
      <xdr:row>299</xdr:row>
      <xdr:rowOff>19050</xdr:rowOff>
    </xdr:from>
    <xdr:ext cx="65" cy="172227"/>
    <xdr:sp macro="" textlink="">
      <xdr:nvSpPr>
        <xdr:cNvPr id="77" name="PoljeZBesedilom 76">
          <a:extLst>
            <a:ext uri="{FF2B5EF4-FFF2-40B4-BE49-F238E27FC236}">
              <a16:creationId xmlns:a16="http://schemas.microsoft.com/office/drawing/2014/main" id="{61BDD287-012B-45BE-B13D-A24DDD1E0A5D}"/>
            </a:ext>
          </a:extLst>
        </xdr:cNvPr>
        <xdr:cNvSpPr txBox="1"/>
      </xdr:nvSpPr>
      <xdr:spPr>
        <a:xfrm>
          <a:off x="198501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29</xdr:col>
      <xdr:colOff>400050</xdr:colOff>
      <xdr:row>299</xdr:row>
      <xdr:rowOff>19050</xdr:rowOff>
    </xdr:from>
    <xdr:ext cx="65" cy="172227"/>
    <xdr:sp macro="" textlink="">
      <xdr:nvSpPr>
        <xdr:cNvPr id="78" name="PoljeZBesedilom 77">
          <a:extLst>
            <a:ext uri="{FF2B5EF4-FFF2-40B4-BE49-F238E27FC236}">
              <a16:creationId xmlns:a16="http://schemas.microsoft.com/office/drawing/2014/main" id="{DABEDF53-7157-4E43-B345-DC76EE794F51}"/>
            </a:ext>
          </a:extLst>
        </xdr:cNvPr>
        <xdr:cNvSpPr txBox="1"/>
      </xdr:nvSpPr>
      <xdr:spPr>
        <a:xfrm>
          <a:off x="203930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30</xdr:col>
      <xdr:colOff>400050</xdr:colOff>
      <xdr:row>299</xdr:row>
      <xdr:rowOff>19050</xdr:rowOff>
    </xdr:from>
    <xdr:ext cx="65" cy="172227"/>
    <xdr:sp macro="" textlink="">
      <xdr:nvSpPr>
        <xdr:cNvPr id="79" name="PoljeZBesedilom 78">
          <a:extLst>
            <a:ext uri="{FF2B5EF4-FFF2-40B4-BE49-F238E27FC236}">
              <a16:creationId xmlns:a16="http://schemas.microsoft.com/office/drawing/2014/main" id="{201C8167-D540-4275-A08D-87EB14412731}"/>
            </a:ext>
          </a:extLst>
        </xdr:cNvPr>
        <xdr:cNvSpPr txBox="1"/>
      </xdr:nvSpPr>
      <xdr:spPr>
        <a:xfrm>
          <a:off x="209359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31</xdr:col>
      <xdr:colOff>400050</xdr:colOff>
      <xdr:row>299</xdr:row>
      <xdr:rowOff>19050</xdr:rowOff>
    </xdr:from>
    <xdr:ext cx="65" cy="172227"/>
    <xdr:sp macro="" textlink="">
      <xdr:nvSpPr>
        <xdr:cNvPr id="80" name="PoljeZBesedilom 79">
          <a:extLst>
            <a:ext uri="{FF2B5EF4-FFF2-40B4-BE49-F238E27FC236}">
              <a16:creationId xmlns:a16="http://schemas.microsoft.com/office/drawing/2014/main" id="{3011C284-7275-413E-A974-F76F858748CD}"/>
            </a:ext>
          </a:extLst>
        </xdr:cNvPr>
        <xdr:cNvSpPr txBox="1"/>
      </xdr:nvSpPr>
      <xdr:spPr>
        <a:xfrm>
          <a:off x="214788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32</xdr:col>
      <xdr:colOff>400050</xdr:colOff>
      <xdr:row>299</xdr:row>
      <xdr:rowOff>19050</xdr:rowOff>
    </xdr:from>
    <xdr:ext cx="65" cy="172227"/>
    <xdr:sp macro="" textlink="">
      <xdr:nvSpPr>
        <xdr:cNvPr id="81" name="PoljeZBesedilom 80">
          <a:extLst>
            <a:ext uri="{FF2B5EF4-FFF2-40B4-BE49-F238E27FC236}">
              <a16:creationId xmlns:a16="http://schemas.microsoft.com/office/drawing/2014/main" id="{1FEF0280-8C89-42CD-B347-510E62A0321C}"/>
            </a:ext>
          </a:extLst>
        </xdr:cNvPr>
        <xdr:cNvSpPr txBox="1"/>
      </xdr:nvSpPr>
      <xdr:spPr>
        <a:xfrm>
          <a:off x="220218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33</xdr:col>
      <xdr:colOff>400050</xdr:colOff>
      <xdr:row>299</xdr:row>
      <xdr:rowOff>19050</xdr:rowOff>
    </xdr:from>
    <xdr:ext cx="65" cy="172227"/>
    <xdr:sp macro="" textlink="">
      <xdr:nvSpPr>
        <xdr:cNvPr id="82" name="PoljeZBesedilom 81">
          <a:extLst>
            <a:ext uri="{FF2B5EF4-FFF2-40B4-BE49-F238E27FC236}">
              <a16:creationId xmlns:a16="http://schemas.microsoft.com/office/drawing/2014/main" id="{E34FD083-892E-431B-A16E-3D3E3FEC96AA}"/>
            </a:ext>
          </a:extLst>
        </xdr:cNvPr>
        <xdr:cNvSpPr txBox="1"/>
      </xdr:nvSpPr>
      <xdr:spPr>
        <a:xfrm>
          <a:off x="225647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6</xdr:col>
      <xdr:colOff>400050</xdr:colOff>
      <xdr:row>299</xdr:row>
      <xdr:rowOff>19050</xdr:rowOff>
    </xdr:from>
    <xdr:ext cx="65" cy="172227"/>
    <xdr:sp macro="" textlink="">
      <xdr:nvSpPr>
        <xdr:cNvPr id="83" name="PoljeZBesedilom 82">
          <a:extLst>
            <a:ext uri="{FF2B5EF4-FFF2-40B4-BE49-F238E27FC236}">
              <a16:creationId xmlns:a16="http://schemas.microsoft.com/office/drawing/2014/main" id="{3F295C73-065C-4D1A-BA99-4A1EE79CD3DE}"/>
            </a:ext>
          </a:extLst>
        </xdr:cNvPr>
        <xdr:cNvSpPr txBox="1"/>
      </xdr:nvSpPr>
      <xdr:spPr>
        <a:xfrm>
          <a:off x="72866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7</xdr:col>
      <xdr:colOff>400050</xdr:colOff>
      <xdr:row>299</xdr:row>
      <xdr:rowOff>19050</xdr:rowOff>
    </xdr:from>
    <xdr:ext cx="65" cy="172227"/>
    <xdr:sp macro="" textlink="">
      <xdr:nvSpPr>
        <xdr:cNvPr id="84" name="PoljeZBesedilom 83">
          <a:extLst>
            <a:ext uri="{FF2B5EF4-FFF2-40B4-BE49-F238E27FC236}">
              <a16:creationId xmlns:a16="http://schemas.microsoft.com/office/drawing/2014/main" id="{FF5C81A0-D3F6-42DC-B7D6-906F9B4D6E04}"/>
            </a:ext>
          </a:extLst>
        </xdr:cNvPr>
        <xdr:cNvSpPr txBox="1"/>
      </xdr:nvSpPr>
      <xdr:spPr>
        <a:xfrm>
          <a:off x="80010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8</xdr:col>
      <xdr:colOff>400050</xdr:colOff>
      <xdr:row>299</xdr:row>
      <xdr:rowOff>19050</xdr:rowOff>
    </xdr:from>
    <xdr:ext cx="65" cy="172227"/>
    <xdr:sp macro="" textlink="">
      <xdr:nvSpPr>
        <xdr:cNvPr id="85" name="PoljeZBesedilom 84">
          <a:extLst>
            <a:ext uri="{FF2B5EF4-FFF2-40B4-BE49-F238E27FC236}">
              <a16:creationId xmlns:a16="http://schemas.microsoft.com/office/drawing/2014/main" id="{19FB0D45-A92F-43CD-8279-80EA2CFDA020}"/>
            </a:ext>
          </a:extLst>
        </xdr:cNvPr>
        <xdr:cNvSpPr txBox="1"/>
      </xdr:nvSpPr>
      <xdr:spPr>
        <a:xfrm>
          <a:off x="87058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9</xdr:col>
      <xdr:colOff>400050</xdr:colOff>
      <xdr:row>299</xdr:row>
      <xdr:rowOff>19050</xdr:rowOff>
    </xdr:from>
    <xdr:ext cx="65" cy="172227"/>
    <xdr:sp macro="" textlink="">
      <xdr:nvSpPr>
        <xdr:cNvPr id="86" name="PoljeZBesedilom 85">
          <a:extLst>
            <a:ext uri="{FF2B5EF4-FFF2-40B4-BE49-F238E27FC236}">
              <a16:creationId xmlns:a16="http://schemas.microsoft.com/office/drawing/2014/main" id="{D5839B8B-2520-4576-8092-EA92BBFF7484}"/>
            </a:ext>
          </a:extLst>
        </xdr:cNvPr>
        <xdr:cNvSpPr txBox="1"/>
      </xdr:nvSpPr>
      <xdr:spPr>
        <a:xfrm>
          <a:off x="94107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10</xdr:col>
      <xdr:colOff>400050</xdr:colOff>
      <xdr:row>299</xdr:row>
      <xdr:rowOff>19050</xdr:rowOff>
    </xdr:from>
    <xdr:ext cx="65" cy="172227"/>
    <xdr:sp macro="" textlink="">
      <xdr:nvSpPr>
        <xdr:cNvPr id="87" name="PoljeZBesedilom 86">
          <a:extLst>
            <a:ext uri="{FF2B5EF4-FFF2-40B4-BE49-F238E27FC236}">
              <a16:creationId xmlns:a16="http://schemas.microsoft.com/office/drawing/2014/main" id="{B12315B6-7AD3-4254-A6BF-0A9148528491}"/>
            </a:ext>
          </a:extLst>
        </xdr:cNvPr>
        <xdr:cNvSpPr txBox="1"/>
      </xdr:nvSpPr>
      <xdr:spPr>
        <a:xfrm>
          <a:off x="100298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11</xdr:col>
      <xdr:colOff>400050</xdr:colOff>
      <xdr:row>299</xdr:row>
      <xdr:rowOff>19050</xdr:rowOff>
    </xdr:from>
    <xdr:ext cx="65" cy="172227"/>
    <xdr:sp macro="" textlink="">
      <xdr:nvSpPr>
        <xdr:cNvPr id="88" name="PoljeZBesedilom 87">
          <a:extLst>
            <a:ext uri="{FF2B5EF4-FFF2-40B4-BE49-F238E27FC236}">
              <a16:creationId xmlns:a16="http://schemas.microsoft.com/office/drawing/2014/main" id="{8B57F847-44CE-4794-9D41-AB2311224248}"/>
            </a:ext>
          </a:extLst>
        </xdr:cNvPr>
        <xdr:cNvSpPr txBox="1"/>
      </xdr:nvSpPr>
      <xdr:spPr>
        <a:xfrm>
          <a:off x="105727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12</xdr:col>
      <xdr:colOff>400050</xdr:colOff>
      <xdr:row>299</xdr:row>
      <xdr:rowOff>19050</xdr:rowOff>
    </xdr:from>
    <xdr:ext cx="65" cy="172227"/>
    <xdr:sp macro="" textlink="">
      <xdr:nvSpPr>
        <xdr:cNvPr id="89" name="PoljeZBesedilom 88">
          <a:extLst>
            <a:ext uri="{FF2B5EF4-FFF2-40B4-BE49-F238E27FC236}">
              <a16:creationId xmlns:a16="http://schemas.microsoft.com/office/drawing/2014/main" id="{C4275D3C-46AA-4705-896C-C1F59B638623}"/>
            </a:ext>
          </a:extLst>
        </xdr:cNvPr>
        <xdr:cNvSpPr txBox="1"/>
      </xdr:nvSpPr>
      <xdr:spPr>
        <a:xfrm>
          <a:off x="111156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13</xdr:col>
      <xdr:colOff>400050</xdr:colOff>
      <xdr:row>299</xdr:row>
      <xdr:rowOff>19050</xdr:rowOff>
    </xdr:from>
    <xdr:ext cx="65" cy="172227"/>
    <xdr:sp macro="" textlink="">
      <xdr:nvSpPr>
        <xdr:cNvPr id="90" name="PoljeZBesedilom 89">
          <a:extLst>
            <a:ext uri="{FF2B5EF4-FFF2-40B4-BE49-F238E27FC236}">
              <a16:creationId xmlns:a16="http://schemas.microsoft.com/office/drawing/2014/main" id="{D3243D4D-96BA-47E6-8BA9-F590CB466C95}"/>
            </a:ext>
          </a:extLst>
        </xdr:cNvPr>
        <xdr:cNvSpPr txBox="1"/>
      </xdr:nvSpPr>
      <xdr:spPr>
        <a:xfrm>
          <a:off x="116586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14</xdr:col>
      <xdr:colOff>400050</xdr:colOff>
      <xdr:row>299</xdr:row>
      <xdr:rowOff>19050</xdr:rowOff>
    </xdr:from>
    <xdr:ext cx="65" cy="172227"/>
    <xdr:sp macro="" textlink="">
      <xdr:nvSpPr>
        <xdr:cNvPr id="91" name="PoljeZBesedilom 90">
          <a:extLst>
            <a:ext uri="{FF2B5EF4-FFF2-40B4-BE49-F238E27FC236}">
              <a16:creationId xmlns:a16="http://schemas.microsoft.com/office/drawing/2014/main" id="{8B00A6BB-4C1B-40D1-B63E-A2350C7DE571}"/>
            </a:ext>
          </a:extLst>
        </xdr:cNvPr>
        <xdr:cNvSpPr txBox="1"/>
      </xdr:nvSpPr>
      <xdr:spPr>
        <a:xfrm>
          <a:off x="122015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15</xdr:col>
      <xdr:colOff>400050</xdr:colOff>
      <xdr:row>299</xdr:row>
      <xdr:rowOff>19050</xdr:rowOff>
    </xdr:from>
    <xdr:ext cx="65" cy="172227"/>
    <xdr:sp macro="" textlink="">
      <xdr:nvSpPr>
        <xdr:cNvPr id="92" name="PoljeZBesedilom 91">
          <a:extLst>
            <a:ext uri="{FF2B5EF4-FFF2-40B4-BE49-F238E27FC236}">
              <a16:creationId xmlns:a16="http://schemas.microsoft.com/office/drawing/2014/main" id="{7CB436CA-6F17-4625-B33C-D5188D3B9C43}"/>
            </a:ext>
          </a:extLst>
        </xdr:cNvPr>
        <xdr:cNvSpPr txBox="1"/>
      </xdr:nvSpPr>
      <xdr:spPr>
        <a:xfrm>
          <a:off x="127444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16</xdr:col>
      <xdr:colOff>400050</xdr:colOff>
      <xdr:row>299</xdr:row>
      <xdr:rowOff>19050</xdr:rowOff>
    </xdr:from>
    <xdr:ext cx="65" cy="172227"/>
    <xdr:sp macro="" textlink="">
      <xdr:nvSpPr>
        <xdr:cNvPr id="93" name="PoljeZBesedilom 92">
          <a:extLst>
            <a:ext uri="{FF2B5EF4-FFF2-40B4-BE49-F238E27FC236}">
              <a16:creationId xmlns:a16="http://schemas.microsoft.com/office/drawing/2014/main" id="{953F6EC8-95CB-47F1-AD09-D6BD34C33954}"/>
            </a:ext>
          </a:extLst>
        </xdr:cNvPr>
        <xdr:cNvSpPr txBox="1"/>
      </xdr:nvSpPr>
      <xdr:spPr>
        <a:xfrm>
          <a:off x="132873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17</xdr:col>
      <xdr:colOff>400050</xdr:colOff>
      <xdr:row>299</xdr:row>
      <xdr:rowOff>19050</xdr:rowOff>
    </xdr:from>
    <xdr:ext cx="65" cy="172227"/>
    <xdr:sp macro="" textlink="">
      <xdr:nvSpPr>
        <xdr:cNvPr id="94" name="PoljeZBesedilom 93">
          <a:extLst>
            <a:ext uri="{FF2B5EF4-FFF2-40B4-BE49-F238E27FC236}">
              <a16:creationId xmlns:a16="http://schemas.microsoft.com/office/drawing/2014/main" id="{826BD9A8-0DEB-448F-A00A-751B9EBB5896}"/>
            </a:ext>
          </a:extLst>
        </xdr:cNvPr>
        <xdr:cNvSpPr txBox="1"/>
      </xdr:nvSpPr>
      <xdr:spPr>
        <a:xfrm>
          <a:off x="138303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18</xdr:col>
      <xdr:colOff>400050</xdr:colOff>
      <xdr:row>299</xdr:row>
      <xdr:rowOff>19050</xdr:rowOff>
    </xdr:from>
    <xdr:ext cx="65" cy="172227"/>
    <xdr:sp macro="" textlink="">
      <xdr:nvSpPr>
        <xdr:cNvPr id="95" name="PoljeZBesedilom 94">
          <a:extLst>
            <a:ext uri="{FF2B5EF4-FFF2-40B4-BE49-F238E27FC236}">
              <a16:creationId xmlns:a16="http://schemas.microsoft.com/office/drawing/2014/main" id="{EDB25F8A-3C44-40F9-95E7-44CB8B1D558A}"/>
            </a:ext>
          </a:extLst>
        </xdr:cNvPr>
        <xdr:cNvSpPr txBox="1"/>
      </xdr:nvSpPr>
      <xdr:spPr>
        <a:xfrm>
          <a:off x="144018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19</xdr:col>
      <xdr:colOff>400050</xdr:colOff>
      <xdr:row>299</xdr:row>
      <xdr:rowOff>19050</xdr:rowOff>
    </xdr:from>
    <xdr:ext cx="65" cy="172227"/>
    <xdr:sp macro="" textlink="">
      <xdr:nvSpPr>
        <xdr:cNvPr id="96" name="PoljeZBesedilom 95">
          <a:extLst>
            <a:ext uri="{FF2B5EF4-FFF2-40B4-BE49-F238E27FC236}">
              <a16:creationId xmlns:a16="http://schemas.microsoft.com/office/drawing/2014/main" id="{46941A58-78D3-4090-B08B-04096C291747}"/>
            </a:ext>
          </a:extLst>
        </xdr:cNvPr>
        <xdr:cNvSpPr txBox="1"/>
      </xdr:nvSpPr>
      <xdr:spPr>
        <a:xfrm>
          <a:off x="149447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20</xdr:col>
      <xdr:colOff>400050</xdr:colOff>
      <xdr:row>299</xdr:row>
      <xdr:rowOff>19050</xdr:rowOff>
    </xdr:from>
    <xdr:ext cx="65" cy="172227"/>
    <xdr:sp macro="" textlink="">
      <xdr:nvSpPr>
        <xdr:cNvPr id="97" name="PoljeZBesedilom 96">
          <a:extLst>
            <a:ext uri="{FF2B5EF4-FFF2-40B4-BE49-F238E27FC236}">
              <a16:creationId xmlns:a16="http://schemas.microsoft.com/office/drawing/2014/main" id="{7F906B19-2525-4E25-8C51-A51C9AAFEB6D}"/>
            </a:ext>
          </a:extLst>
        </xdr:cNvPr>
        <xdr:cNvSpPr txBox="1"/>
      </xdr:nvSpPr>
      <xdr:spPr>
        <a:xfrm>
          <a:off x="154876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21</xdr:col>
      <xdr:colOff>400050</xdr:colOff>
      <xdr:row>299</xdr:row>
      <xdr:rowOff>19050</xdr:rowOff>
    </xdr:from>
    <xdr:ext cx="65" cy="172227"/>
    <xdr:sp macro="" textlink="">
      <xdr:nvSpPr>
        <xdr:cNvPr id="98" name="PoljeZBesedilom 97">
          <a:extLst>
            <a:ext uri="{FF2B5EF4-FFF2-40B4-BE49-F238E27FC236}">
              <a16:creationId xmlns:a16="http://schemas.microsoft.com/office/drawing/2014/main" id="{870B8F80-FEE1-421B-87DA-92C84B955DE5}"/>
            </a:ext>
          </a:extLst>
        </xdr:cNvPr>
        <xdr:cNvSpPr txBox="1"/>
      </xdr:nvSpPr>
      <xdr:spPr>
        <a:xfrm>
          <a:off x="160305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22</xdr:col>
      <xdr:colOff>400050</xdr:colOff>
      <xdr:row>299</xdr:row>
      <xdr:rowOff>19050</xdr:rowOff>
    </xdr:from>
    <xdr:ext cx="65" cy="172227"/>
    <xdr:sp macro="" textlink="">
      <xdr:nvSpPr>
        <xdr:cNvPr id="99" name="PoljeZBesedilom 98">
          <a:extLst>
            <a:ext uri="{FF2B5EF4-FFF2-40B4-BE49-F238E27FC236}">
              <a16:creationId xmlns:a16="http://schemas.microsoft.com/office/drawing/2014/main" id="{224C287A-211C-4311-9F99-EC3AE1433548}"/>
            </a:ext>
          </a:extLst>
        </xdr:cNvPr>
        <xdr:cNvSpPr txBox="1"/>
      </xdr:nvSpPr>
      <xdr:spPr>
        <a:xfrm>
          <a:off x="165735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23</xdr:col>
      <xdr:colOff>400050</xdr:colOff>
      <xdr:row>299</xdr:row>
      <xdr:rowOff>19050</xdr:rowOff>
    </xdr:from>
    <xdr:ext cx="65" cy="172227"/>
    <xdr:sp macro="" textlink="">
      <xdr:nvSpPr>
        <xdr:cNvPr id="100" name="PoljeZBesedilom 99">
          <a:extLst>
            <a:ext uri="{FF2B5EF4-FFF2-40B4-BE49-F238E27FC236}">
              <a16:creationId xmlns:a16="http://schemas.microsoft.com/office/drawing/2014/main" id="{ED819BF7-4259-4BE6-8710-1FDE5777F2FA}"/>
            </a:ext>
          </a:extLst>
        </xdr:cNvPr>
        <xdr:cNvSpPr txBox="1"/>
      </xdr:nvSpPr>
      <xdr:spPr>
        <a:xfrm>
          <a:off x="171164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24</xdr:col>
      <xdr:colOff>400050</xdr:colOff>
      <xdr:row>299</xdr:row>
      <xdr:rowOff>19050</xdr:rowOff>
    </xdr:from>
    <xdr:ext cx="65" cy="172227"/>
    <xdr:sp macro="" textlink="">
      <xdr:nvSpPr>
        <xdr:cNvPr id="101" name="PoljeZBesedilom 100">
          <a:extLst>
            <a:ext uri="{FF2B5EF4-FFF2-40B4-BE49-F238E27FC236}">
              <a16:creationId xmlns:a16="http://schemas.microsoft.com/office/drawing/2014/main" id="{925F7FB7-BDD1-4FFB-BF0E-83C52E8362C8}"/>
            </a:ext>
          </a:extLst>
        </xdr:cNvPr>
        <xdr:cNvSpPr txBox="1"/>
      </xdr:nvSpPr>
      <xdr:spPr>
        <a:xfrm>
          <a:off x="176593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25</xdr:col>
      <xdr:colOff>400050</xdr:colOff>
      <xdr:row>299</xdr:row>
      <xdr:rowOff>19050</xdr:rowOff>
    </xdr:from>
    <xdr:ext cx="65" cy="172227"/>
    <xdr:sp macro="" textlink="">
      <xdr:nvSpPr>
        <xdr:cNvPr id="102" name="PoljeZBesedilom 101">
          <a:extLst>
            <a:ext uri="{FF2B5EF4-FFF2-40B4-BE49-F238E27FC236}">
              <a16:creationId xmlns:a16="http://schemas.microsoft.com/office/drawing/2014/main" id="{9ACF3998-16A3-476E-BF90-3922EEBE8C6F}"/>
            </a:ext>
          </a:extLst>
        </xdr:cNvPr>
        <xdr:cNvSpPr txBox="1"/>
      </xdr:nvSpPr>
      <xdr:spPr>
        <a:xfrm>
          <a:off x="182022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26</xdr:col>
      <xdr:colOff>400050</xdr:colOff>
      <xdr:row>299</xdr:row>
      <xdr:rowOff>19050</xdr:rowOff>
    </xdr:from>
    <xdr:ext cx="65" cy="172227"/>
    <xdr:sp macro="" textlink="">
      <xdr:nvSpPr>
        <xdr:cNvPr id="103" name="PoljeZBesedilom 102">
          <a:extLst>
            <a:ext uri="{FF2B5EF4-FFF2-40B4-BE49-F238E27FC236}">
              <a16:creationId xmlns:a16="http://schemas.microsoft.com/office/drawing/2014/main" id="{95DB4E38-F8E7-4847-B4BC-31C0183AFE11}"/>
            </a:ext>
          </a:extLst>
        </xdr:cNvPr>
        <xdr:cNvSpPr txBox="1"/>
      </xdr:nvSpPr>
      <xdr:spPr>
        <a:xfrm>
          <a:off x="187452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27</xdr:col>
      <xdr:colOff>400050</xdr:colOff>
      <xdr:row>299</xdr:row>
      <xdr:rowOff>19050</xdr:rowOff>
    </xdr:from>
    <xdr:ext cx="65" cy="172227"/>
    <xdr:sp macro="" textlink="">
      <xdr:nvSpPr>
        <xdr:cNvPr id="104" name="PoljeZBesedilom 103">
          <a:extLst>
            <a:ext uri="{FF2B5EF4-FFF2-40B4-BE49-F238E27FC236}">
              <a16:creationId xmlns:a16="http://schemas.microsoft.com/office/drawing/2014/main" id="{48B5C639-4F79-4647-A7F1-822C85FBD8CB}"/>
            </a:ext>
          </a:extLst>
        </xdr:cNvPr>
        <xdr:cNvSpPr txBox="1"/>
      </xdr:nvSpPr>
      <xdr:spPr>
        <a:xfrm>
          <a:off x="192881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28</xdr:col>
      <xdr:colOff>400050</xdr:colOff>
      <xdr:row>299</xdr:row>
      <xdr:rowOff>19050</xdr:rowOff>
    </xdr:from>
    <xdr:ext cx="65" cy="172227"/>
    <xdr:sp macro="" textlink="">
      <xdr:nvSpPr>
        <xdr:cNvPr id="105" name="PoljeZBesedilom 104">
          <a:extLst>
            <a:ext uri="{FF2B5EF4-FFF2-40B4-BE49-F238E27FC236}">
              <a16:creationId xmlns:a16="http://schemas.microsoft.com/office/drawing/2014/main" id="{37C6E1E9-73F0-4280-B30C-21674B28E0FC}"/>
            </a:ext>
          </a:extLst>
        </xdr:cNvPr>
        <xdr:cNvSpPr txBox="1"/>
      </xdr:nvSpPr>
      <xdr:spPr>
        <a:xfrm>
          <a:off x="198501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29</xdr:col>
      <xdr:colOff>400050</xdr:colOff>
      <xdr:row>299</xdr:row>
      <xdr:rowOff>19050</xdr:rowOff>
    </xdr:from>
    <xdr:ext cx="65" cy="172227"/>
    <xdr:sp macro="" textlink="">
      <xdr:nvSpPr>
        <xdr:cNvPr id="106" name="PoljeZBesedilom 105">
          <a:extLst>
            <a:ext uri="{FF2B5EF4-FFF2-40B4-BE49-F238E27FC236}">
              <a16:creationId xmlns:a16="http://schemas.microsoft.com/office/drawing/2014/main" id="{93B8FF0B-7F7E-4C9D-96C2-9604EBEA5718}"/>
            </a:ext>
          </a:extLst>
        </xdr:cNvPr>
        <xdr:cNvSpPr txBox="1"/>
      </xdr:nvSpPr>
      <xdr:spPr>
        <a:xfrm>
          <a:off x="203930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30</xdr:col>
      <xdr:colOff>400050</xdr:colOff>
      <xdr:row>299</xdr:row>
      <xdr:rowOff>19050</xdr:rowOff>
    </xdr:from>
    <xdr:ext cx="65" cy="172227"/>
    <xdr:sp macro="" textlink="">
      <xdr:nvSpPr>
        <xdr:cNvPr id="107" name="PoljeZBesedilom 106">
          <a:extLst>
            <a:ext uri="{FF2B5EF4-FFF2-40B4-BE49-F238E27FC236}">
              <a16:creationId xmlns:a16="http://schemas.microsoft.com/office/drawing/2014/main" id="{EA8CF95A-C2DF-474D-AD68-7F4B09A97F9E}"/>
            </a:ext>
          </a:extLst>
        </xdr:cNvPr>
        <xdr:cNvSpPr txBox="1"/>
      </xdr:nvSpPr>
      <xdr:spPr>
        <a:xfrm>
          <a:off x="209359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31</xdr:col>
      <xdr:colOff>400050</xdr:colOff>
      <xdr:row>299</xdr:row>
      <xdr:rowOff>19050</xdr:rowOff>
    </xdr:from>
    <xdr:ext cx="65" cy="172227"/>
    <xdr:sp macro="" textlink="">
      <xdr:nvSpPr>
        <xdr:cNvPr id="108" name="PoljeZBesedilom 107">
          <a:extLst>
            <a:ext uri="{FF2B5EF4-FFF2-40B4-BE49-F238E27FC236}">
              <a16:creationId xmlns:a16="http://schemas.microsoft.com/office/drawing/2014/main" id="{91357E07-F146-4FF6-A6B1-F7E56E340D32}"/>
            </a:ext>
          </a:extLst>
        </xdr:cNvPr>
        <xdr:cNvSpPr txBox="1"/>
      </xdr:nvSpPr>
      <xdr:spPr>
        <a:xfrm>
          <a:off x="214788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32</xdr:col>
      <xdr:colOff>400050</xdr:colOff>
      <xdr:row>299</xdr:row>
      <xdr:rowOff>19050</xdr:rowOff>
    </xdr:from>
    <xdr:ext cx="65" cy="172227"/>
    <xdr:sp macro="" textlink="">
      <xdr:nvSpPr>
        <xdr:cNvPr id="109" name="PoljeZBesedilom 108">
          <a:extLst>
            <a:ext uri="{FF2B5EF4-FFF2-40B4-BE49-F238E27FC236}">
              <a16:creationId xmlns:a16="http://schemas.microsoft.com/office/drawing/2014/main" id="{752D86D4-9F85-44E2-B36D-0B4694DE2E70}"/>
            </a:ext>
          </a:extLst>
        </xdr:cNvPr>
        <xdr:cNvSpPr txBox="1"/>
      </xdr:nvSpPr>
      <xdr:spPr>
        <a:xfrm>
          <a:off x="220218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33</xdr:col>
      <xdr:colOff>400050</xdr:colOff>
      <xdr:row>299</xdr:row>
      <xdr:rowOff>19050</xdr:rowOff>
    </xdr:from>
    <xdr:ext cx="65" cy="172227"/>
    <xdr:sp macro="" textlink="">
      <xdr:nvSpPr>
        <xdr:cNvPr id="110" name="PoljeZBesedilom 109">
          <a:extLst>
            <a:ext uri="{FF2B5EF4-FFF2-40B4-BE49-F238E27FC236}">
              <a16:creationId xmlns:a16="http://schemas.microsoft.com/office/drawing/2014/main" id="{BA292C76-28F6-459D-8E9F-410176CF53D5}"/>
            </a:ext>
          </a:extLst>
        </xdr:cNvPr>
        <xdr:cNvSpPr txBox="1"/>
      </xdr:nvSpPr>
      <xdr:spPr>
        <a:xfrm>
          <a:off x="225647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6</xdr:col>
      <xdr:colOff>400050</xdr:colOff>
      <xdr:row>386</xdr:row>
      <xdr:rowOff>19050</xdr:rowOff>
    </xdr:from>
    <xdr:ext cx="65" cy="172227"/>
    <xdr:sp macro="" textlink="">
      <xdr:nvSpPr>
        <xdr:cNvPr id="111" name="PoljeZBesedilom 110">
          <a:extLst>
            <a:ext uri="{FF2B5EF4-FFF2-40B4-BE49-F238E27FC236}">
              <a16:creationId xmlns:a16="http://schemas.microsoft.com/office/drawing/2014/main" id="{CBF183D3-8A13-4680-9F5B-B0E9487EEE4E}"/>
            </a:ext>
          </a:extLst>
        </xdr:cNvPr>
        <xdr:cNvSpPr txBox="1"/>
      </xdr:nvSpPr>
      <xdr:spPr>
        <a:xfrm>
          <a:off x="728662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7</xdr:col>
      <xdr:colOff>400050</xdr:colOff>
      <xdr:row>386</xdr:row>
      <xdr:rowOff>19050</xdr:rowOff>
    </xdr:from>
    <xdr:ext cx="65" cy="172227"/>
    <xdr:sp macro="" textlink="">
      <xdr:nvSpPr>
        <xdr:cNvPr id="112" name="PoljeZBesedilom 111">
          <a:extLst>
            <a:ext uri="{FF2B5EF4-FFF2-40B4-BE49-F238E27FC236}">
              <a16:creationId xmlns:a16="http://schemas.microsoft.com/office/drawing/2014/main" id="{75213989-FBAF-4EF8-A67F-CAACB694043F}"/>
            </a:ext>
          </a:extLst>
        </xdr:cNvPr>
        <xdr:cNvSpPr txBox="1"/>
      </xdr:nvSpPr>
      <xdr:spPr>
        <a:xfrm>
          <a:off x="800100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8</xdr:col>
      <xdr:colOff>400050</xdr:colOff>
      <xdr:row>386</xdr:row>
      <xdr:rowOff>19050</xdr:rowOff>
    </xdr:from>
    <xdr:ext cx="65" cy="172227"/>
    <xdr:sp macro="" textlink="">
      <xdr:nvSpPr>
        <xdr:cNvPr id="113" name="PoljeZBesedilom 112">
          <a:extLst>
            <a:ext uri="{FF2B5EF4-FFF2-40B4-BE49-F238E27FC236}">
              <a16:creationId xmlns:a16="http://schemas.microsoft.com/office/drawing/2014/main" id="{419A2692-38BF-4B9C-A865-48419092F2F6}"/>
            </a:ext>
          </a:extLst>
        </xdr:cNvPr>
        <xdr:cNvSpPr txBox="1"/>
      </xdr:nvSpPr>
      <xdr:spPr>
        <a:xfrm>
          <a:off x="870585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9</xdr:col>
      <xdr:colOff>400050</xdr:colOff>
      <xdr:row>386</xdr:row>
      <xdr:rowOff>19050</xdr:rowOff>
    </xdr:from>
    <xdr:ext cx="65" cy="172227"/>
    <xdr:sp macro="" textlink="">
      <xdr:nvSpPr>
        <xdr:cNvPr id="114" name="PoljeZBesedilom 113">
          <a:extLst>
            <a:ext uri="{FF2B5EF4-FFF2-40B4-BE49-F238E27FC236}">
              <a16:creationId xmlns:a16="http://schemas.microsoft.com/office/drawing/2014/main" id="{1F512CB2-6BC4-44A5-B8E3-E4F952ED6AFE}"/>
            </a:ext>
          </a:extLst>
        </xdr:cNvPr>
        <xdr:cNvSpPr txBox="1"/>
      </xdr:nvSpPr>
      <xdr:spPr>
        <a:xfrm>
          <a:off x="941070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10</xdr:col>
      <xdr:colOff>400050</xdr:colOff>
      <xdr:row>386</xdr:row>
      <xdr:rowOff>19050</xdr:rowOff>
    </xdr:from>
    <xdr:ext cx="65" cy="172227"/>
    <xdr:sp macro="" textlink="">
      <xdr:nvSpPr>
        <xdr:cNvPr id="115" name="PoljeZBesedilom 114">
          <a:extLst>
            <a:ext uri="{FF2B5EF4-FFF2-40B4-BE49-F238E27FC236}">
              <a16:creationId xmlns:a16="http://schemas.microsoft.com/office/drawing/2014/main" id="{AF8E4D4D-6732-40B7-BCB3-5A69603EB85B}"/>
            </a:ext>
          </a:extLst>
        </xdr:cNvPr>
        <xdr:cNvSpPr txBox="1"/>
      </xdr:nvSpPr>
      <xdr:spPr>
        <a:xfrm>
          <a:off x="1002982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11</xdr:col>
      <xdr:colOff>400050</xdr:colOff>
      <xdr:row>386</xdr:row>
      <xdr:rowOff>19050</xdr:rowOff>
    </xdr:from>
    <xdr:ext cx="65" cy="172227"/>
    <xdr:sp macro="" textlink="">
      <xdr:nvSpPr>
        <xdr:cNvPr id="116" name="PoljeZBesedilom 115">
          <a:extLst>
            <a:ext uri="{FF2B5EF4-FFF2-40B4-BE49-F238E27FC236}">
              <a16:creationId xmlns:a16="http://schemas.microsoft.com/office/drawing/2014/main" id="{84E9BC49-9361-4A8B-9CF9-69836FA90C99}"/>
            </a:ext>
          </a:extLst>
        </xdr:cNvPr>
        <xdr:cNvSpPr txBox="1"/>
      </xdr:nvSpPr>
      <xdr:spPr>
        <a:xfrm>
          <a:off x="1057275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12</xdr:col>
      <xdr:colOff>400050</xdr:colOff>
      <xdr:row>386</xdr:row>
      <xdr:rowOff>19050</xdr:rowOff>
    </xdr:from>
    <xdr:ext cx="65" cy="172227"/>
    <xdr:sp macro="" textlink="">
      <xdr:nvSpPr>
        <xdr:cNvPr id="117" name="PoljeZBesedilom 116">
          <a:extLst>
            <a:ext uri="{FF2B5EF4-FFF2-40B4-BE49-F238E27FC236}">
              <a16:creationId xmlns:a16="http://schemas.microsoft.com/office/drawing/2014/main" id="{5975D043-BF8A-430B-B419-E7F64934A278}"/>
            </a:ext>
          </a:extLst>
        </xdr:cNvPr>
        <xdr:cNvSpPr txBox="1"/>
      </xdr:nvSpPr>
      <xdr:spPr>
        <a:xfrm>
          <a:off x="1111567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13</xdr:col>
      <xdr:colOff>400050</xdr:colOff>
      <xdr:row>386</xdr:row>
      <xdr:rowOff>19050</xdr:rowOff>
    </xdr:from>
    <xdr:ext cx="65" cy="172227"/>
    <xdr:sp macro="" textlink="">
      <xdr:nvSpPr>
        <xdr:cNvPr id="118" name="PoljeZBesedilom 117">
          <a:extLst>
            <a:ext uri="{FF2B5EF4-FFF2-40B4-BE49-F238E27FC236}">
              <a16:creationId xmlns:a16="http://schemas.microsoft.com/office/drawing/2014/main" id="{4E76CF3D-6869-4009-8438-C1B642476DDC}"/>
            </a:ext>
          </a:extLst>
        </xdr:cNvPr>
        <xdr:cNvSpPr txBox="1"/>
      </xdr:nvSpPr>
      <xdr:spPr>
        <a:xfrm>
          <a:off x="1165860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14</xdr:col>
      <xdr:colOff>400050</xdr:colOff>
      <xdr:row>386</xdr:row>
      <xdr:rowOff>19050</xdr:rowOff>
    </xdr:from>
    <xdr:ext cx="65" cy="172227"/>
    <xdr:sp macro="" textlink="">
      <xdr:nvSpPr>
        <xdr:cNvPr id="119" name="PoljeZBesedilom 118">
          <a:extLst>
            <a:ext uri="{FF2B5EF4-FFF2-40B4-BE49-F238E27FC236}">
              <a16:creationId xmlns:a16="http://schemas.microsoft.com/office/drawing/2014/main" id="{5CAB7ADA-AEC0-47A1-A04F-431EA8E86B20}"/>
            </a:ext>
          </a:extLst>
        </xdr:cNvPr>
        <xdr:cNvSpPr txBox="1"/>
      </xdr:nvSpPr>
      <xdr:spPr>
        <a:xfrm>
          <a:off x="1220152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15</xdr:col>
      <xdr:colOff>400050</xdr:colOff>
      <xdr:row>386</xdr:row>
      <xdr:rowOff>19050</xdr:rowOff>
    </xdr:from>
    <xdr:ext cx="65" cy="172227"/>
    <xdr:sp macro="" textlink="">
      <xdr:nvSpPr>
        <xdr:cNvPr id="120" name="PoljeZBesedilom 119">
          <a:extLst>
            <a:ext uri="{FF2B5EF4-FFF2-40B4-BE49-F238E27FC236}">
              <a16:creationId xmlns:a16="http://schemas.microsoft.com/office/drawing/2014/main" id="{E6587B15-AD3C-4584-9CF2-6173F9CDB7F5}"/>
            </a:ext>
          </a:extLst>
        </xdr:cNvPr>
        <xdr:cNvSpPr txBox="1"/>
      </xdr:nvSpPr>
      <xdr:spPr>
        <a:xfrm>
          <a:off x="1274445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16</xdr:col>
      <xdr:colOff>400050</xdr:colOff>
      <xdr:row>386</xdr:row>
      <xdr:rowOff>19050</xdr:rowOff>
    </xdr:from>
    <xdr:ext cx="65" cy="172227"/>
    <xdr:sp macro="" textlink="">
      <xdr:nvSpPr>
        <xdr:cNvPr id="121" name="PoljeZBesedilom 120">
          <a:extLst>
            <a:ext uri="{FF2B5EF4-FFF2-40B4-BE49-F238E27FC236}">
              <a16:creationId xmlns:a16="http://schemas.microsoft.com/office/drawing/2014/main" id="{69832111-AD68-474C-BDEC-3F6D475065F6}"/>
            </a:ext>
          </a:extLst>
        </xdr:cNvPr>
        <xdr:cNvSpPr txBox="1"/>
      </xdr:nvSpPr>
      <xdr:spPr>
        <a:xfrm>
          <a:off x="1328737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17</xdr:col>
      <xdr:colOff>400050</xdr:colOff>
      <xdr:row>386</xdr:row>
      <xdr:rowOff>19050</xdr:rowOff>
    </xdr:from>
    <xdr:ext cx="65" cy="172227"/>
    <xdr:sp macro="" textlink="">
      <xdr:nvSpPr>
        <xdr:cNvPr id="122" name="PoljeZBesedilom 121">
          <a:extLst>
            <a:ext uri="{FF2B5EF4-FFF2-40B4-BE49-F238E27FC236}">
              <a16:creationId xmlns:a16="http://schemas.microsoft.com/office/drawing/2014/main" id="{48DB86DF-1585-45E0-9644-B4F330BD9823}"/>
            </a:ext>
          </a:extLst>
        </xdr:cNvPr>
        <xdr:cNvSpPr txBox="1"/>
      </xdr:nvSpPr>
      <xdr:spPr>
        <a:xfrm>
          <a:off x="1383030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18</xdr:col>
      <xdr:colOff>400050</xdr:colOff>
      <xdr:row>386</xdr:row>
      <xdr:rowOff>19050</xdr:rowOff>
    </xdr:from>
    <xdr:ext cx="65" cy="172227"/>
    <xdr:sp macro="" textlink="">
      <xdr:nvSpPr>
        <xdr:cNvPr id="123" name="PoljeZBesedilom 122">
          <a:extLst>
            <a:ext uri="{FF2B5EF4-FFF2-40B4-BE49-F238E27FC236}">
              <a16:creationId xmlns:a16="http://schemas.microsoft.com/office/drawing/2014/main" id="{725A42DD-94AF-4F00-8673-2540FAF0B7B6}"/>
            </a:ext>
          </a:extLst>
        </xdr:cNvPr>
        <xdr:cNvSpPr txBox="1"/>
      </xdr:nvSpPr>
      <xdr:spPr>
        <a:xfrm>
          <a:off x="1440180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19</xdr:col>
      <xdr:colOff>400050</xdr:colOff>
      <xdr:row>386</xdr:row>
      <xdr:rowOff>19050</xdr:rowOff>
    </xdr:from>
    <xdr:ext cx="65" cy="172227"/>
    <xdr:sp macro="" textlink="">
      <xdr:nvSpPr>
        <xdr:cNvPr id="124" name="PoljeZBesedilom 123">
          <a:extLst>
            <a:ext uri="{FF2B5EF4-FFF2-40B4-BE49-F238E27FC236}">
              <a16:creationId xmlns:a16="http://schemas.microsoft.com/office/drawing/2014/main" id="{BBED27A8-4040-4DF5-836B-94BD93BE1BF4}"/>
            </a:ext>
          </a:extLst>
        </xdr:cNvPr>
        <xdr:cNvSpPr txBox="1"/>
      </xdr:nvSpPr>
      <xdr:spPr>
        <a:xfrm>
          <a:off x="1494472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20</xdr:col>
      <xdr:colOff>400050</xdr:colOff>
      <xdr:row>386</xdr:row>
      <xdr:rowOff>19050</xdr:rowOff>
    </xdr:from>
    <xdr:ext cx="65" cy="172227"/>
    <xdr:sp macro="" textlink="">
      <xdr:nvSpPr>
        <xdr:cNvPr id="125" name="PoljeZBesedilom 124">
          <a:extLst>
            <a:ext uri="{FF2B5EF4-FFF2-40B4-BE49-F238E27FC236}">
              <a16:creationId xmlns:a16="http://schemas.microsoft.com/office/drawing/2014/main" id="{3262972D-3699-41D4-85B6-06D8BB84446A}"/>
            </a:ext>
          </a:extLst>
        </xdr:cNvPr>
        <xdr:cNvSpPr txBox="1"/>
      </xdr:nvSpPr>
      <xdr:spPr>
        <a:xfrm>
          <a:off x="1548765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21</xdr:col>
      <xdr:colOff>400050</xdr:colOff>
      <xdr:row>386</xdr:row>
      <xdr:rowOff>19050</xdr:rowOff>
    </xdr:from>
    <xdr:ext cx="65" cy="172227"/>
    <xdr:sp macro="" textlink="">
      <xdr:nvSpPr>
        <xdr:cNvPr id="126" name="PoljeZBesedilom 125">
          <a:extLst>
            <a:ext uri="{FF2B5EF4-FFF2-40B4-BE49-F238E27FC236}">
              <a16:creationId xmlns:a16="http://schemas.microsoft.com/office/drawing/2014/main" id="{763FCC9C-431D-4BCB-830B-DE77A5C2992B}"/>
            </a:ext>
          </a:extLst>
        </xdr:cNvPr>
        <xdr:cNvSpPr txBox="1"/>
      </xdr:nvSpPr>
      <xdr:spPr>
        <a:xfrm>
          <a:off x="1603057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22</xdr:col>
      <xdr:colOff>400050</xdr:colOff>
      <xdr:row>386</xdr:row>
      <xdr:rowOff>19050</xdr:rowOff>
    </xdr:from>
    <xdr:ext cx="65" cy="172227"/>
    <xdr:sp macro="" textlink="">
      <xdr:nvSpPr>
        <xdr:cNvPr id="127" name="PoljeZBesedilom 126">
          <a:extLst>
            <a:ext uri="{FF2B5EF4-FFF2-40B4-BE49-F238E27FC236}">
              <a16:creationId xmlns:a16="http://schemas.microsoft.com/office/drawing/2014/main" id="{37260423-1175-47A8-AA62-AD3B84EB639C}"/>
            </a:ext>
          </a:extLst>
        </xdr:cNvPr>
        <xdr:cNvSpPr txBox="1"/>
      </xdr:nvSpPr>
      <xdr:spPr>
        <a:xfrm>
          <a:off x="1657350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23</xdr:col>
      <xdr:colOff>400050</xdr:colOff>
      <xdr:row>386</xdr:row>
      <xdr:rowOff>19050</xdr:rowOff>
    </xdr:from>
    <xdr:ext cx="65" cy="172227"/>
    <xdr:sp macro="" textlink="">
      <xdr:nvSpPr>
        <xdr:cNvPr id="128" name="PoljeZBesedilom 127">
          <a:extLst>
            <a:ext uri="{FF2B5EF4-FFF2-40B4-BE49-F238E27FC236}">
              <a16:creationId xmlns:a16="http://schemas.microsoft.com/office/drawing/2014/main" id="{83BA808C-CD26-4C00-82E6-6274232085B4}"/>
            </a:ext>
          </a:extLst>
        </xdr:cNvPr>
        <xdr:cNvSpPr txBox="1"/>
      </xdr:nvSpPr>
      <xdr:spPr>
        <a:xfrm>
          <a:off x="1711642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24</xdr:col>
      <xdr:colOff>400050</xdr:colOff>
      <xdr:row>386</xdr:row>
      <xdr:rowOff>19050</xdr:rowOff>
    </xdr:from>
    <xdr:ext cx="65" cy="172227"/>
    <xdr:sp macro="" textlink="">
      <xdr:nvSpPr>
        <xdr:cNvPr id="129" name="PoljeZBesedilom 128">
          <a:extLst>
            <a:ext uri="{FF2B5EF4-FFF2-40B4-BE49-F238E27FC236}">
              <a16:creationId xmlns:a16="http://schemas.microsoft.com/office/drawing/2014/main" id="{6E06E013-9779-4F7F-A687-B09AAAA4F77C}"/>
            </a:ext>
          </a:extLst>
        </xdr:cNvPr>
        <xdr:cNvSpPr txBox="1"/>
      </xdr:nvSpPr>
      <xdr:spPr>
        <a:xfrm>
          <a:off x="1765935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25</xdr:col>
      <xdr:colOff>400050</xdr:colOff>
      <xdr:row>386</xdr:row>
      <xdr:rowOff>19050</xdr:rowOff>
    </xdr:from>
    <xdr:ext cx="65" cy="172227"/>
    <xdr:sp macro="" textlink="">
      <xdr:nvSpPr>
        <xdr:cNvPr id="130" name="PoljeZBesedilom 129">
          <a:extLst>
            <a:ext uri="{FF2B5EF4-FFF2-40B4-BE49-F238E27FC236}">
              <a16:creationId xmlns:a16="http://schemas.microsoft.com/office/drawing/2014/main" id="{55D7F9E1-D0BA-4873-B695-4A91A7D9D6E5}"/>
            </a:ext>
          </a:extLst>
        </xdr:cNvPr>
        <xdr:cNvSpPr txBox="1"/>
      </xdr:nvSpPr>
      <xdr:spPr>
        <a:xfrm>
          <a:off x="1820227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26</xdr:col>
      <xdr:colOff>400050</xdr:colOff>
      <xdr:row>386</xdr:row>
      <xdr:rowOff>19050</xdr:rowOff>
    </xdr:from>
    <xdr:ext cx="65" cy="172227"/>
    <xdr:sp macro="" textlink="">
      <xdr:nvSpPr>
        <xdr:cNvPr id="131" name="PoljeZBesedilom 130">
          <a:extLst>
            <a:ext uri="{FF2B5EF4-FFF2-40B4-BE49-F238E27FC236}">
              <a16:creationId xmlns:a16="http://schemas.microsoft.com/office/drawing/2014/main" id="{BC840A92-DC8F-4274-B74D-358A2AB66020}"/>
            </a:ext>
          </a:extLst>
        </xdr:cNvPr>
        <xdr:cNvSpPr txBox="1"/>
      </xdr:nvSpPr>
      <xdr:spPr>
        <a:xfrm>
          <a:off x="1874520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27</xdr:col>
      <xdr:colOff>400050</xdr:colOff>
      <xdr:row>386</xdr:row>
      <xdr:rowOff>19050</xdr:rowOff>
    </xdr:from>
    <xdr:ext cx="65" cy="172227"/>
    <xdr:sp macro="" textlink="">
      <xdr:nvSpPr>
        <xdr:cNvPr id="132" name="PoljeZBesedilom 131">
          <a:extLst>
            <a:ext uri="{FF2B5EF4-FFF2-40B4-BE49-F238E27FC236}">
              <a16:creationId xmlns:a16="http://schemas.microsoft.com/office/drawing/2014/main" id="{25EA51EA-F52E-435E-8D3A-1FFF1C5FBA74}"/>
            </a:ext>
          </a:extLst>
        </xdr:cNvPr>
        <xdr:cNvSpPr txBox="1"/>
      </xdr:nvSpPr>
      <xdr:spPr>
        <a:xfrm>
          <a:off x="1928812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28</xdr:col>
      <xdr:colOff>400050</xdr:colOff>
      <xdr:row>386</xdr:row>
      <xdr:rowOff>19050</xdr:rowOff>
    </xdr:from>
    <xdr:ext cx="65" cy="172227"/>
    <xdr:sp macro="" textlink="">
      <xdr:nvSpPr>
        <xdr:cNvPr id="133" name="PoljeZBesedilom 132">
          <a:extLst>
            <a:ext uri="{FF2B5EF4-FFF2-40B4-BE49-F238E27FC236}">
              <a16:creationId xmlns:a16="http://schemas.microsoft.com/office/drawing/2014/main" id="{0756BF20-7CA4-4061-9D50-1EEFA2F9A424}"/>
            </a:ext>
          </a:extLst>
        </xdr:cNvPr>
        <xdr:cNvSpPr txBox="1"/>
      </xdr:nvSpPr>
      <xdr:spPr>
        <a:xfrm>
          <a:off x="1985010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29</xdr:col>
      <xdr:colOff>400050</xdr:colOff>
      <xdr:row>386</xdr:row>
      <xdr:rowOff>19050</xdr:rowOff>
    </xdr:from>
    <xdr:ext cx="65" cy="172227"/>
    <xdr:sp macro="" textlink="">
      <xdr:nvSpPr>
        <xdr:cNvPr id="134" name="PoljeZBesedilom 133">
          <a:extLst>
            <a:ext uri="{FF2B5EF4-FFF2-40B4-BE49-F238E27FC236}">
              <a16:creationId xmlns:a16="http://schemas.microsoft.com/office/drawing/2014/main" id="{DE819144-8A2B-4CF0-93F9-BA517C0B443C}"/>
            </a:ext>
          </a:extLst>
        </xdr:cNvPr>
        <xdr:cNvSpPr txBox="1"/>
      </xdr:nvSpPr>
      <xdr:spPr>
        <a:xfrm>
          <a:off x="2039302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30</xdr:col>
      <xdr:colOff>400050</xdr:colOff>
      <xdr:row>386</xdr:row>
      <xdr:rowOff>19050</xdr:rowOff>
    </xdr:from>
    <xdr:ext cx="65" cy="172227"/>
    <xdr:sp macro="" textlink="">
      <xdr:nvSpPr>
        <xdr:cNvPr id="135" name="PoljeZBesedilom 134">
          <a:extLst>
            <a:ext uri="{FF2B5EF4-FFF2-40B4-BE49-F238E27FC236}">
              <a16:creationId xmlns:a16="http://schemas.microsoft.com/office/drawing/2014/main" id="{87B8D8E6-7AA4-417E-963F-328BDF73544F}"/>
            </a:ext>
          </a:extLst>
        </xdr:cNvPr>
        <xdr:cNvSpPr txBox="1"/>
      </xdr:nvSpPr>
      <xdr:spPr>
        <a:xfrm>
          <a:off x="2093595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31</xdr:col>
      <xdr:colOff>400050</xdr:colOff>
      <xdr:row>386</xdr:row>
      <xdr:rowOff>19050</xdr:rowOff>
    </xdr:from>
    <xdr:ext cx="65" cy="172227"/>
    <xdr:sp macro="" textlink="">
      <xdr:nvSpPr>
        <xdr:cNvPr id="136" name="PoljeZBesedilom 135">
          <a:extLst>
            <a:ext uri="{FF2B5EF4-FFF2-40B4-BE49-F238E27FC236}">
              <a16:creationId xmlns:a16="http://schemas.microsoft.com/office/drawing/2014/main" id="{493B9F8E-8253-4871-872C-CE1EB0970D3C}"/>
            </a:ext>
          </a:extLst>
        </xdr:cNvPr>
        <xdr:cNvSpPr txBox="1"/>
      </xdr:nvSpPr>
      <xdr:spPr>
        <a:xfrm>
          <a:off x="2147887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32</xdr:col>
      <xdr:colOff>400050</xdr:colOff>
      <xdr:row>386</xdr:row>
      <xdr:rowOff>19050</xdr:rowOff>
    </xdr:from>
    <xdr:ext cx="65" cy="172227"/>
    <xdr:sp macro="" textlink="">
      <xdr:nvSpPr>
        <xdr:cNvPr id="137" name="PoljeZBesedilom 136">
          <a:extLst>
            <a:ext uri="{FF2B5EF4-FFF2-40B4-BE49-F238E27FC236}">
              <a16:creationId xmlns:a16="http://schemas.microsoft.com/office/drawing/2014/main" id="{3EA01654-C78E-4294-990B-E78B163FFD31}"/>
            </a:ext>
          </a:extLst>
        </xdr:cNvPr>
        <xdr:cNvSpPr txBox="1"/>
      </xdr:nvSpPr>
      <xdr:spPr>
        <a:xfrm>
          <a:off x="2202180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33</xdr:col>
      <xdr:colOff>400050</xdr:colOff>
      <xdr:row>386</xdr:row>
      <xdr:rowOff>19050</xdr:rowOff>
    </xdr:from>
    <xdr:ext cx="65" cy="172227"/>
    <xdr:sp macro="" textlink="">
      <xdr:nvSpPr>
        <xdr:cNvPr id="138" name="PoljeZBesedilom 137">
          <a:extLst>
            <a:ext uri="{FF2B5EF4-FFF2-40B4-BE49-F238E27FC236}">
              <a16:creationId xmlns:a16="http://schemas.microsoft.com/office/drawing/2014/main" id="{8FA9EE5E-E30F-401D-980E-BC54ACBCFC7D}"/>
            </a:ext>
          </a:extLst>
        </xdr:cNvPr>
        <xdr:cNvSpPr txBox="1"/>
      </xdr:nvSpPr>
      <xdr:spPr>
        <a:xfrm>
          <a:off x="2256472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34</xdr:col>
      <xdr:colOff>400050</xdr:colOff>
      <xdr:row>386</xdr:row>
      <xdr:rowOff>19050</xdr:rowOff>
    </xdr:from>
    <xdr:ext cx="65" cy="172227"/>
    <xdr:sp macro="" textlink="">
      <xdr:nvSpPr>
        <xdr:cNvPr id="139" name="PoljeZBesedilom 138">
          <a:extLst>
            <a:ext uri="{FF2B5EF4-FFF2-40B4-BE49-F238E27FC236}">
              <a16:creationId xmlns:a16="http://schemas.microsoft.com/office/drawing/2014/main" id="{C2D343C6-AC31-49D2-BBF7-736B6BFB41C4}"/>
            </a:ext>
          </a:extLst>
        </xdr:cNvPr>
        <xdr:cNvSpPr txBox="1"/>
      </xdr:nvSpPr>
      <xdr:spPr>
        <a:xfrm>
          <a:off x="2310765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6</xdr:col>
      <xdr:colOff>400050</xdr:colOff>
      <xdr:row>414</xdr:row>
      <xdr:rowOff>19050</xdr:rowOff>
    </xdr:from>
    <xdr:ext cx="65" cy="172227"/>
    <xdr:sp macro="" textlink="">
      <xdr:nvSpPr>
        <xdr:cNvPr id="140" name="PoljeZBesedilom 139">
          <a:extLst>
            <a:ext uri="{FF2B5EF4-FFF2-40B4-BE49-F238E27FC236}">
              <a16:creationId xmlns:a16="http://schemas.microsoft.com/office/drawing/2014/main" id="{A4E04ED3-B4EA-4898-8D0C-B91DF497A986}"/>
            </a:ext>
          </a:extLst>
        </xdr:cNvPr>
        <xdr:cNvSpPr txBox="1"/>
      </xdr:nvSpPr>
      <xdr:spPr>
        <a:xfrm>
          <a:off x="728662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7</xdr:col>
      <xdr:colOff>400050</xdr:colOff>
      <xdr:row>414</xdr:row>
      <xdr:rowOff>19050</xdr:rowOff>
    </xdr:from>
    <xdr:ext cx="65" cy="172227"/>
    <xdr:sp macro="" textlink="">
      <xdr:nvSpPr>
        <xdr:cNvPr id="141" name="PoljeZBesedilom 140">
          <a:extLst>
            <a:ext uri="{FF2B5EF4-FFF2-40B4-BE49-F238E27FC236}">
              <a16:creationId xmlns:a16="http://schemas.microsoft.com/office/drawing/2014/main" id="{055F86DD-03DA-46C8-A7D5-5DD9BA697A9B}"/>
            </a:ext>
          </a:extLst>
        </xdr:cNvPr>
        <xdr:cNvSpPr txBox="1"/>
      </xdr:nvSpPr>
      <xdr:spPr>
        <a:xfrm>
          <a:off x="800100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8</xdr:col>
      <xdr:colOff>400050</xdr:colOff>
      <xdr:row>414</xdr:row>
      <xdr:rowOff>19050</xdr:rowOff>
    </xdr:from>
    <xdr:ext cx="65" cy="172227"/>
    <xdr:sp macro="" textlink="">
      <xdr:nvSpPr>
        <xdr:cNvPr id="142" name="PoljeZBesedilom 141">
          <a:extLst>
            <a:ext uri="{FF2B5EF4-FFF2-40B4-BE49-F238E27FC236}">
              <a16:creationId xmlns:a16="http://schemas.microsoft.com/office/drawing/2014/main" id="{72A27D6B-EF5F-4245-AF1A-28C9108626B8}"/>
            </a:ext>
          </a:extLst>
        </xdr:cNvPr>
        <xdr:cNvSpPr txBox="1"/>
      </xdr:nvSpPr>
      <xdr:spPr>
        <a:xfrm>
          <a:off x="870585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9</xdr:col>
      <xdr:colOff>400050</xdr:colOff>
      <xdr:row>414</xdr:row>
      <xdr:rowOff>19050</xdr:rowOff>
    </xdr:from>
    <xdr:ext cx="65" cy="172227"/>
    <xdr:sp macro="" textlink="">
      <xdr:nvSpPr>
        <xdr:cNvPr id="143" name="PoljeZBesedilom 142">
          <a:extLst>
            <a:ext uri="{FF2B5EF4-FFF2-40B4-BE49-F238E27FC236}">
              <a16:creationId xmlns:a16="http://schemas.microsoft.com/office/drawing/2014/main" id="{74403500-68ED-4FAC-9CC5-BF010429BC02}"/>
            </a:ext>
          </a:extLst>
        </xdr:cNvPr>
        <xdr:cNvSpPr txBox="1"/>
      </xdr:nvSpPr>
      <xdr:spPr>
        <a:xfrm>
          <a:off x="941070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10</xdr:col>
      <xdr:colOff>400050</xdr:colOff>
      <xdr:row>414</xdr:row>
      <xdr:rowOff>19050</xdr:rowOff>
    </xdr:from>
    <xdr:ext cx="65" cy="172227"/>
    <xdr:sp macro="" textlink="">
      <xdr:nvSpPr>
        <xdr:cNvPr id="144" name="PoljeZBesedilom 143">
          <a:extLst>
            <a:ext uri="{FF2B5EF4-FFF2-40B4-BE49-F238E27FC236}">
              <a16:creationId xmlns:a16="http://schemas.microsoft.com/office/drawing/2014/main" id="{DE159482-0D4C-4D4D-B3B0-C4D698A508C1}"/>
            </a:ext>
          </a:extLst>
        </xdr:cNvPr>
        <xdr:cNvSpPr txBox="1"/>
      </xdr:nvSpPr>
      <xdr:spPr>
        <a:xfrm>
          <a:off x="1002982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11</xdr:col>
      <xdr:colOff>400050</xdr:colOff>
      <xdr:row>414</xdr:row>
      <xdr:rowOff>19050</xdr:rowOff>
    </xdr:from>
    <xdr:ext cx="65" cy="172227"/>
    <xdr:sp macro="" textlink="">
      <xdr:nvSpPr>
        <xdr:cNvPr id="145" name="PoljeZBesedilom 144">
          <a:extLst>
            <a:ext uri="{FF2B5EF4-FFF2-40B4-BE49-F238E27FC236}">
              <a16:creationId xmlns:a16="http://schemas.microsoft.com/office/drawing/2014/main" id="{AC757EC8-668B-4037-BDC6-24196B3E8466}"/>
            </a:ext>
          </a:extLst>
        </xdr:cNvPr>
        <xdr:cNvSpPr txBox="1"/>
      </xdr:nvSpPr>
      <xdr:spPr>
        <a:xfrm>
          <a:off x="1057275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12</xdr:col>
      <xdr:colOff>400050</xdr:colOff>
      <xdr:row>414</xdr:row>
      <xdr:rowOff>19050</xdr:rowOff>
    </xdr:from>
    <xdr:ext cx="65" cy="172227"/>
    <xdr:sp macro="" textlink="">
      <xdr:nvSpPr>
        <xdr:cNvPr id="146" name="PoljeZBesedilom 145">
          <a:extLst>
            <a:ext uri="{FF2B5EF4-FFF2-40B4-BE49-F238E27FC236}">
              <a16:creationId xmlns:a16="http://schemas.microsoft.com/office/drawing/2014/main" id="{48DEA2A4-9CA5-4991-BACD-B22A61DECACE}"/>
            </a:ext>
          </a:extLst>
        </xdr:cNvPr>
        <xdr:cNvSpPr txBox="1"/>
      </xdr:nvSpPr>
      <xdr:spPr>
        <a:xfrm>
          <a:off x="1111567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13</xdr:col>
      <xdr:colOff>400050</xdr:colOff>
      <xdr:row>414</xdr:row>
      <xdr:rowOff>19050</xdr:rowOff>
    </xdr:from>
    <xdr:ext cx="65" cy="172227"/>
    <xdr:sp macro="" textlink="">
      <xdr:nvSpPr>
        <xdr:cNvPr id="147" name="PoljeZBesedilom 146">
          <a:extLst>
            <a:ext uri="{FF2B5EF4-FFF2-40B4-BE49-F238E27FC236}">
              <a16:creationId xmlns:a16="http://schemas.microsoft.com/office/drawing/2014/main" id="{B4836BE9-55FE-48C5-8637-416287CD7FA3}"/>
            </a:ext>
          </a:extLst>
        </xdr:cNvPr>
        <xdr:cNvSpPr txBox="1"/>
      </xdr:nvSpPr>
      <xdr:spPr>
        <a:xfrm>
          <a:off x="1165860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14</xdr:col>
      <xdr:colOff>400050</xdr:colOff>
      <xdr:row>414</xdr:row>
      <xdr:rowOff>19050</xdr:rowOff>
    </xdr:from>
    <xdr:ext cx="65" cy="172227"/>
    <xdr:sp macro="" textlink="">
      <xdr:nvSpPr>
        <xdr:cNvPr id="148" name="PoljeZBesedilom 147">
          <a:extLst>
            <a:ext uri="{FF2B5EF4-FFF2-40B4-BE49-F238E27FC236}">
              <a16:creationId xmlns:a16="http://schemas.microsoft.com/office/drawing/2014/main" id="{27C9A73C-5FB6-43AC-97C0-43CADAB5C433}"/>
            </a:ext>
          </a:extLst>
        </xdr:cNvPr>
        <xdr:cNvSpPr txBox="1"/>
      </xdr:nvSpPr>
      <xdr:spPr>
        <a:xfrm>
          <a:off x="1220152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15</xdr:col>
      <xdr:colOff>400050</xdr:colOff>
      <xdr:row>414</xdr:row>
      <xdr:rowOff>19050</xdr:rowOff>
    </xdr:from>
    <xdr:ext cx="65" cy="172227"/>
    <xdr:sp macro="" textlink="">
      <xdr:nvSpPr>
        <xdr:cNvPr id="149" name="PoljeZBesedilom 148">
          <a:extLst>
            <a:ext uri="{FF2B5EF4-FFF2-40B4-BE49-F238E27FC236}">
              <a16:creationId xmlns:a16="http://schemas.microsoft.com/office/drawing/2014/main" id="{6A05E811-BD10-4DD6-9361-17F0CDB18A3D}"/>
            </a:ext>
          </a:extLst>
        </xdr:cNvPr>
        <xdr:cNvSpPr txBox="1"/>
      </xdr:nvSpPr>
      <xdr:spPr>
        <a:xfrm>
          <a:off x="1274445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16</xdr:col>
      <xdr:colOff>400050</xdr:colOff>
      <xdr:row>414</xdr:row>
      <xdr:rowOff>19050</xdr:rowOff>
    </xdr:from>
    <xdr:ext cx="65" cy="172227"/>
    <xdr:sp macro="" textlink="">
      <xdr:nvSpPr>
        <xdr:cNvPr id="150" name="PoljeZBesedilom 149">
          <a:extLst>
            <a:ext uri="{FF2B5EF4-FFF2-40B4-BE49-F238E27FC236}">
              <a16:creationId xmlns:a16="http://schemas.microsoft.com/office/drawing/2014/main" id="{4CD24534-18F0-4BF2-898E-4BF66BD25F88}"/>
            </a:ext>
          </a:extLst>
        </xdr:cNvPr>
        <xdr:cNvSpPr txBox="1"/>
      </xdr:nvSpPr>
      <xdr:spPr>
        <a:xfrm>
          <a:off x="1328737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17</xdr:col>
      <xdr:colOff>400050</xdr:colOff>
      <xdr:row>414</xdr:row>
      <xdr:rowOff>19050</xdr:rowOff>
    </xdr:from>
    <xdr:ext cx="65" cy="172227"/>
    <xdr:sp macro="" textlink="">
      <xdr:nvSpPr>
        <xdr:cNvPr id="151" name="PoljeZBesedilom 150">
          <a:extLst>
            <a:ext uri="{FF2B5EF4-FFF2-40B4-BE49-F238E27FC236}">
              <a16:creationId xmlns:a16="http://schemas.microsoft.com/office/drawing/2014/main" id="{98CEBBB6-0507-4F34-884A-92E5E0FCBCEA}"/>
            </a:ext>
          </a:extLst>
        </xdr:cNvPr>
        <xdr:cNvSpPr txBox="1"/>
      </xdr:nvSpPr>
      <xdr:spPr>
        <a:xfrm>
          <a:off x="1383030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18</xdr:col>
      <xdr:colOff>400050</xdr:colOff>
      <xdr:row>414</xdr:row>
      <xdr:rowOff>19050</xdr:rowOff>
    </xdr:from>
    <xdr:ext cx="65" cy="172227"/>
    <xdr:sp macro="" textlink="">
      <xdr:nvSpPr>
        <xdr:cNvPr id="152" name="PoljeZBesedilom 151">
          <a:extLst>
            <a:ext uri="{FF2B5EF4-FFF2-40B4-BE49-F238E27FC236}">
              <a16:creationId xmlns:a16="http://schemas.microsoft.com/office/drawing/2014/main" id="{F0BD650B-5961-4CE5-8A86-0ADA406E847D}"/>
            </a:ext>
          </a:extLst>
        </xdr:cNvPr>
        <xdr:cNvSpPr txBox="1"/>
      </xdr:nvSpPr>
      <xdr:spPr>
        <a:xfrm>
          <a:off x="1440180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19</xdr:col>
      <xdr:colOff>400050</xdr:colOff>
      <xdr:row>414</xdr:row>
      <xdr:rowOff>19050</xdr:rowOff>
    </xdr:from>
    <xdr:ext cx="65" cy="172227"/>
    <xdr:sp macro="" textlink="">
      <xdr:nvSpPr>
        <xdr:cNvPr id="153" name="PoljeZBesedilom 152">
          <a:extLst>
            <a:ext uri="{FF2B5EF4-FFF2-40B4-BE49-F238E27FC236}">
              <a16:creationId xmlns:a16="http://schemas.microsoft.com/office/drawing/2014/main" id="{21BF3E6B-707B-4835-83B4-F078467A2528}"/>
            </a:ext>
          </a:extLst>
        </xdr:cNvPr>
        <xdr:cNvSpPr txBox="1"/>
      </xdr:nvSpPr>
      <xdr:spPr>
        <a:xfrm>
          <a:off x="1494472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20</xdr:col>
      <xdr:colOff>400050</xdr:colOff>
      <xdr:row>414</xdr:row>
      <xdr:rowOff>19050</xdr:rowOff>
    </xdr:from>
    <xdr:ext cx="65" cy="172227"/>
    <xdr:sp macro="" textlink="">
      <xdr:nvSpPr>
        <xdr:cNvPr id="154" name="PoljeZBesedilom 153">
          <a:extLst>
            <a:ext uri="{FF2B5EF4-FFF2-40B4-BE49-F238E27FC236}">
              <a16:creationId xmlns:a16="http://schemas.microsoft.com/office/drawing/2014/main" id="{F91328E5-0016-4615-BF85-6BF213E27B91}"/>
            </a:ext>
          </a:extLst>
        </xdr:cNvPr>
        <xdr:cNvSpPr txBox="1"/>
      </xdr:nvSpPr>
      <xdr:spPr>
        <a:xfrm>
          <a:off x="1548765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21</xdr:col>
      <xdr:colOff>400050</xdr:colOff>
      <xdr:row>414</xdr:row>
      <xdr:rowOff>19050</xdr:rowOff>
    </xdr:from>
    <xdr:ext cx="65" cy="172227"/>
    <xdr:sp macro="" textlink="">
      <xdr:nvSpPr>
        <xdr:cNvPr id="155" name="PoljeZBesedilom 154">
          <a:extLst>
            <a:ext uri="{FF2B5EF4-FFF2-40B4-BE49-F238E27FC236}">
              <a16:creationId xmlns:a16="http://schemas.microsoft.com/office/drawing/2014/main" id="{3014AF44-6DFB-4E91-9E60-0AC6E8E96C09}"/>
            </a:ext>
          </a:extLst>
        </xdr:cNvPr>
        <xdr:cNvSpPr txBox="1"/>
      </xdr:nvSpPr>
      <xdr:spPr>
        <a:xfrm>
          <a:off x="1603057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22</xdr:col>
      <xdr:colOff>400050</xdr:colOff>
      <xdr:row>414</xdr:row>
      <xdr:rowOff>19050</xdr:rowOff>
    </xdr:from>
    <xdr:ext cx="65" cy="172227"/>
    <xdr:sp macro="" textlink="">
      <xdr:nvSpPr>
        <xdr:cNvPr id="156" name="PoljeZBesedilom 155">
          <a:extLst>
            <a:ext uri="{FF2B5EF4-FFF2-40B4-BE49-F238E27FC236}">
              <a16:creationId xmlns:a16="http://schemas.microsoft.com/office/drawing/2014/main" id="{2BE19213-6572-425C-B6D6-27CDDE69A11E}"/>
            </a:ext>
          </a:extLst>
        </xdr:cNvPr>
        <xdr:cNvSpPr txBox="1"/>
      </xdr:nvSpPr>
      <xdr:spPr>
        <a:xfrm>
          <a:off x="1657350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23</xdr:col>
      <xdr:colOff>400050</xdr:colOff>
      <xdr:row>414</xdr:row>
      <xdr:rowOff>19050</xdr:rowOff>
    </xdr:from>
    <xdr:ext cx="65" cy="172227"/>
    <xdr:sp macro="" textlink="">
      <xdr:nvSpPr>
        <xdr:cNvPr id="157" name="PoljeZBesedilom 156">
          <a:extLst>
            <a:ext uri="{FF2B5EF4-FFF2-40B4-BE49-F238E27FC236}">
              <a16:creationId xmlns:a16="http://schemas.microsoft.com/office/drawing/2014/main" id="{A208F854-C5F8-4714-B4C6-9410830C3BAD}"/>
            </a:ext>
          </a:extLst>
        </xdr:cNvPr>
        <xdr:cNvSpPr txBox="1"/>
      </xdr:nvSpPr>
      <xdr:spPr>
        <a:xfrm>
          <a:off x="1711642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24</xdr:col>
      <xdr:colOff>400050</xdr:colOff>
      <xdr:row>414</xdr:row>
      <xdr:rowOff>19050</xdr:rowOff>
    </xdr:from>
    <xdr:ext cx="65" cy="172227"/>
    <xdr:sp macro="" textlink="">
      <xdr:nvSpPr>
        <xdr:cNvPr id="158" name="PoljeZBesedilom 157">
          <a:extLst>
            <a:ext uri="{FF2B5EF4-FFF2-40B4-BE49-F238E27FC236}">
              <a16:creationId xmlns:a16="http://schemas.microsoft.com/office/drawing/2014/main" id="{24894267-79EC-4FA6-ACC6-42C7959A14CA}"/>
            </a:ext>
          </a:extLst>
        </xdr:cNvPr>
        <xdr:cNvSpPr txBox="1"/>
      </xdr:nvSpPr>
      <xdr:spPr>
        <a:xfrm>
          <a:off x="1765935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25</xdr:col>
      <xdr:colOff>400050</xdr:colOff>
      <xdr:row>414</xdr:row>
      <xdr:rowOff>19050</xdr:rowOff>
    </xdr:from>
    <xdr:ext cx="65" cy="172227"/>
    <xdr:sp macro="" textlink="">
      <xdr:nvSpPr>
        <xdr:cNvPr id="159" name="PoljeZBesedilom 158">
          <a:extLst>
            <a:ext uri="{FF2B5EF4-FFF2-40B4-BE49-F238E27FC236}">
              <a16:creationId xmlns:a16="http://schemas.microsoft.com/office/drawing/2014/main" id="{F80FC9B2-4C9C-4901-A1E3-0639754051E2}"/>
            </a:ext>
          </a:extLst>
        </xdr:cNvPr>
        <xdr:cNvSpPr txBox="1"/>
      </xdr:nvSpPr>
      <xdr:spPr>
        <a:xfrm>
          <a:off x="1820227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26</xdr:col>
      <xdr:colOff>400050</xdr:colOff>
      <xdr:row>414</xdr:row>
      <xdr:rowOff>19050</xdr:rowOff>
    </xdr:from>
    <xdr:ext cx="65" cy="172227"/>
    <xdr:sp macro="" textlink="">
      <xdr:nvSpPr>
        <xdr:cNvPr id="160" name="PoljeZBesedilom 159">
          <a:extLst>
            <a:ext uri="{FF2B5EF4-FFF2-40B4-BE49-F238E27FC236}">
              <a16:creationId xmlns:a16="http://schemas.microsoft.com/office/drawing/2014/main" id="{FFCE0D17-6694-4997-A251-D535C9D1F29E}"/>
            </a:ext>
          </a:extLst>
        </xdr:cNvPr>
        <xdr:cNvSpPr txBox="1"/>
      </xdr:nvSpPr>
      <xdr:spPr>
        <a:xfrm>
          <a:off x="1874520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27</xdr:col>
      <xdr:colOff>400050</xdr:colOff>
      <xdr:row>414</xdr:row>
      <xdr:rowOff>19050</xdr:rowOff>
    </xdr:from>
    <xdr:ext cx="65" cy="172227"/>
    <xdr:sp macro="" textlink="">
      <xdr:nvSpPr>
        <xdr:cNvPr id="161" name="PoljeZBesedilom 160">
          <a:extLst>
            <a:ext uri="{FF2B5EF4-FFF2-40B4-BE49-F238E27FC236}">
              <a16:creationId xmlns:a16="http://schemas.microsoft.com/office/drawing/2014/main" id="{6832EC88-71C1-493D-8320-5DA139D8AA21}"/>
            </a:ext>
          </a:extLst>
        </xdr:cNvPr>
        <xdr:cNvSpPr txBox="1"/>
      </xdr:nvSpPr>
      <xdr:spPr>
        <a:xfrm>
          <a:off x="1928812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28</xdr:col>
      <xdr:colOff>400050</xdr:colOff>
      <xdr:row>414</xdr:row>
      <xdr:rowOff>19050</xdr:rowOff>
    </xdr:from>
    <xdr:ext cx="65" cy="172227"/>
    <xdr:sp macro="" textlink="">
      <xdr:nvSpPr>
        <xdr:cNvPr id="162" name="PoljeZBesedilom 161">
          <a:extLst>
            <a:ext uri="{FF2B5EF4-FFF2-40B4-BE49-F238E27FC236}">
              <a16:creationId xmlns:a16="http://schemas.microsoft.com/office/drawing/2014/main" id="{4F65D7CC-A80D-4915-A670-D5AE8C0CA9D8}"/>
            </a:ext>
          </a:extLst>
        </xdr:cNvPr>
        <xdr:cNvSpPr txBox="1"/>
      </xdr:nvSpPr>
      <xdr:spPr>
        <a:xfrm>
          <a:off x="1985010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29</xdr:col>
      <xdr:colOff>400050</xdr:colOff>
      <xdr:row>414</xdr:row>
      <xdr:rowOff>19050</xdr:rowOff>
    </xdr:from>
    <xdr:ext cx="65" cy="172227"/>
    <xdr:sp macro="" textlink="">
      <xdr:nvSpPr>
        <xdr:cNvPr id="163" name="PoljeZBesedilom 162">
          <a:extLst>
            <a:ext uri="{FF2B5EF4-FFF2-40B4-BE49-F238E27FC236}">
              <a16:creationId xmlns:a16="http://schemas.microsoft.com/office/drawing/2014/main" id="{4223CDBA-0AD5-4042-8181-077CAF77E7F8}"/>
            </a:ext>
          </a:extLst>
        </xdr:cNvPr>
        <xdr:cNvSpPr txBox="1"/>
      </xdr:nvSpPr>
      <xdr:spPr>
        <a:xfrm>
          <a:off x="2039302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30</xdr:col>
      <xdr:colOff>400050</xdr:colOff>
      <xdr:row>414</xdr:row>
      <xdr:rowOff>19050</xdr:rowOff>
    </xdr:from>
    <xdr:ext cx="65" cy="172227"/>
    <xdr:sp macro="" textlink="">
      <xdr:nvSpPr>
        <xdr:cNvPr id="164" name="PoljeZBesedilom 163">
          <a:extLst>
            <a:ext uri="{FF2B5EF4-FFF2-40B4-BE49-F238E27FC236}">
              <a16:creationId xmlns:a16="http://schemas.microsoft.com/office/drawing/2014/main" id="{7C651102-4DCB-4CEC-85D8-01610501933E}"/>
            </a:ext>
          </a:extLst>
        </xdr:cNvPr>
        <xdr:cNvSpPr txBox="1"/>
      </xdr:nvSpPr>
      <xdr:spPr>
        <a:xfrm>
          <a:off x="2093595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31</xdr:col>
      <xdr:colOff>400050</xdr:colOff>
      <xdr:row>414</xdr:row>
      <xdr:rowOff>19050</xdr:rowOff>
    </xdr:from>
    <xdr:ext cx="65" cy="172227"/>
    <xdr:sp macro="" textlink="">
      <xdr:nvSpPr>
        <xdr:cNvPr id="165" name="PoljeZBesedilom 164">
          <a:extLst>
            <a:ext uri="{FF2B5EF4-FFF2-40B4-BE49-F238E27FC236}">
              <a16:creationId xmlns:a16="http://schemas.microsoft.com/office/drawing/2014/main" id="{26CD8E76-79A8-42B1-BCD8-7912B5CA34B6}"/>
            </a:ext>
          </a:extLst>
        </xdr:cNvPr>
        <xdr:cNvSpPr txBox="1"/>
      </xdr:nvSpPr>
      <xdr:spPr>
        <a:xfrm>
          <a:off x="2147887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32</xdr:col>
      <xdr:colOff>400050</xdr:colOff>
      <xdr:row>414</xdr:row>
      <xdr:rowOff>19050</xdr:rowOff>
    </xdr:from>
    <xdr:ext cx="65" cy="172227"/>
    <xdr:sp macro="" textlink="">
      <xdr:nvSpPr>
        <xdr:cNvPr id="166" name="PoljeZBesedilom 165">
          <a:extLst>
            <a:ext uri="{FF2B5EF4-FFF2-40B4-BE49-F238E27FC236}">
              <a16:creationId xmlns:a16="http://schemas.microsoft.com/office/drawing/2014/main" id="{09F316DF-E607-4D31-AF67-D6098FE7A8F7}"/>
            </a:ext>
          </a:extLst>
        </xdr:cNvPr>
        <xdr:cNvSpPr txBox="1"/>
      </xdr:nvSpPr>
      <xdr:spPr>
        <a:xfrm>
          <a:off x="2202180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33</xdr:col>
      <xdr:colOff>400050</xdr:colOff>
      <xdr:row>414</xdr:row>
      <xdr:rowOff>19050</xdr:rowOff>
    </xdr:from>
    <xdr:ext cx="65" cy="172227"/>
    <xdr:sp macro="" textlink="">
      <xdr:nvSpPr>
        <xdr:cNvPr id="167" name="PoljeZBesedilom 166">
          <a:extLst>
            <a:ext uri="{FF2B5EF4-FFF2-40B4-BE49-F238E27FC236}">
              <a16:creationId xmlns:a16="http://schemas.microsoft.com/office/drawing/2014/main" id="{23251F81-E8DE-4E2A-B568-F38AC69CC3A5}"/>
            </a:ext>
          </a:extLst>
        </xdr:cNvPr>
        <xdr:cNvSpPr txBox="1"/>
      </xdr:nvSpPr>
      <xdr:spPr>
        <a:xfrm>
          <a:off x="2256472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34</xdr:col>
      <xdr:colOff>400050</xdr:colOff>
      <xdr:row>414</xdr:row>
      <xdr:rowOff>19050</xdr:rowOff>
    </xdr:from>
    <xdr:ext cx="65" cy="172227"/>
    <xdr:sp macro="" textlink="">
      <xdr:nvSpPr>
        <xdr:cNvPr id="168" name="PoljeZBesedilom 167">
          <a:extLst>
            <a:ext uri="{FF2B5EF4-FFF2-40B4-BE49-F238E27FC236}">
              <a16:creationId xmlns:a16="http://schemas.microsoft.com/office/drawing/2014/main" id="{0CB87FE3-4D1F-402E-A04A-831A8D229D90}"/>
            </a:ext>
          </a:extLst>
        </xdr:cNvPr>
        <xdr:cNvSpPr txBox="1"/>
      </xdr:nvSpPr>
      <xdr:spPr>
        <a:xfrm>
          <a:off x="2310765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5</xdr:col>
      <xdr:colOff>400050</xdr:colOff>
      <xdr:row>318</xdr:row>
      <xdr:rowOff>19050</xdr:rowOff>
    </xdr:from>
    <xdr:ext cx="65" cy="172227"/>
    <xdr:sp macro="" textlink="">
      <xdr:nvSpPr>
        <xdr:cNvPr id="2" name="PoljeZBesedilom 1">
          <a:extLst>
            <a:ext uri="{FF2B5EF4-FFF2-40B4-BE49-F238E27FC236}">
              <a16:creationId xmlns:a16="http://schemas.microsoft.com/office/drawing/2014/main" id="{5C63BED5-4C05-41EC-9011-266908F70697}"/>
            </a:ext>
          </a:extLst>
        </xdr:cNvPr>
        <xdr:cNvSpPr txBox="1"/>
      </xdr:nvSpPr>
      <xdr:spPr>
        <a:xfrm>
          <a:off x="6781800" y="2152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375</xdr:row>
      <xdr:rowOff>19050</xdr:rowOff>
    </xdr:from>
    <xdr:ext cx="65" cy="172227"/>
    <xdr:sp macro="" textlink="">
      <xdr:nvSpPr>
        <xdr:cNvPr id="3" name="PoljeZBesedilom 2">
          <a:extLst>
            <a:ext uri="{FF2B5EF4-FFF2-40B4-BE49-F238E27FC236}">
              <a16:creationId xmlns:a16="http://schemas.microsoft.com/office/drawing/2014/main" id="{427F62E3-B826-4C0C-95E4-DFC87D1456FC}"/>
            </a:ext>
          </a:extLst>
        </xdr:cNvPr>
        <xdr:cNvSpPr txBox="1"/>
      </xdr:nvSpPr>
      <xdr:spPr>
        <a:xfrm>
          <a:off x="6781800" y="30899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406</xdr:row>
      <xdr:rowOff>19050</xdr:rowOff>
    </xdr:from>
    <xdr:ext cx="65" cy="172227"/>
    <xdr:sp macro="" textlink="">
      <xdr:nvSpPr>
        <xdr:cNvPr id="4" name="PoljeZBesedilom 3">
          <a:extLst>
            <a:ext uri="{FF2B5EF4-FFF2-40B4-BE49-F238E27FC236}">
              <a16:creationId xmlns:a16="http://schemas.microsoft.com/office/drawing/2014/main" id="{80E572D5-B856-4B61-A944-691B70661CF9}"/>
            </a:ext>
          </a:extLst>
        </xdr:cNvPr>
        <xdr:cNvSpPr txBox="1"/>
      </xdr:nvSpPr>
      <xdr:spPr>
        <a:xfrm>
          <a:off x="6781800" y="3568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446</xdr:row>
      <xdr:rowOff>19050</xdr:rowOff>
    </xdr:from>
    <xdr:ext cx="65" cy="172227"/>
    <xdr:sp macro="" textlink="">
      <xdr:nvSpPr>
        <xdr:cNvPr id="5" name="PoljeZBesedilom 4">
          <a:extLst>
            <a:ext uri="{FF2B5EF4-FFF2-40B4-BE49-F238E27FC236}">
              <a16:creationId xmlns:a16="http://schemas.microsoft.com/office/drawing/2014/main" id="{CFA13174-82BB-483F-8134-0FDCD79DFD83}"/>
            </a:ext>
          </a:extLst>
        </xdr:cNvPr>
        <xdr:cNvSpPr txBox="1"/>
      </xdr:nvSpPr>
      <xdr:spPr>
        <a:xfrm>
          <a:off x="6781800" y="41852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318</xdr:row>
      <xdr:rowOff>19050</xdr:rowOff>
    </xdr:from>
    <xdr:ext cx="65" cy="172227"/>
    <xdr:sp macro="" textlink="">
      <xdr:nvSpPr>
        <xdr:cNvPr id="6" name="PoljeZBesedilom 5">
          <a:extLst>
            <a:ext uri="{FF2B5EF4-FFF2-40B4-BE49-F238E27FC236}">
              <a16:creationId xmlns:a16="http://schemas.microsoft.com/office/drawing/2014/main" id="{D88DB42E-1B21-40D9-A654-C6E58B504CE0}"/>
            </a:ext>
          </a:extLst>
        </xdr:cNvPr>
        <xdr:cNvSpPr txBox="1"/>
      </xdr:nvSpPr>
      <xdr:spPr>
        <a:xfrm>
          <a:off x="6781800" y="48768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375</xdr:row>
      <xdr:rowOff>19050</xdr:rowOff>
    </xdr:from>
    <xdr:ext cx="65" cy="172227"/>
    <xdr:sp macro="" textlink="">
      <xdr:nvSpPr>
        <xdr:cNvPr id="7" name="PoljeZBesedilom 6">
          <a:extLst>
            <a:ext uri="{FF2B5EF4-FFF2-40B4-BE49-F238E27FC236}">
              <a16:creationId xmlns:a16="http://schemas.microsoft.com/office/drawing/2014/main" id="{40D205DA-3D2D-4245-A53E-11EF34CBF1C9}"/>
            </a:ext>
          </a:extLst>
        </xdr:cNvPr>
        <xdr:cNvSpPr txBox="1"/>
      </xdr:nvSpPr>
      <xdr:spPr>
        <a:xfrm>
          <a:off x="6781800" y="5814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406</xdr:row>
      <xdr:rowOff>19050</xdr:rowOff>
    </xdr:from>
    <xdr:ext cx="65" cy="172227"/>
    <xdr:sp macro="" textlink="">
      <xdr:nvSpPr>
        <xdr:cNvPr id="8" name="PoljeZBesedilom 7">
          <a:extLst>
            <a:ext uri="{FF2B5EF4-FFF2-40B4-BE49-F238E27FC236}">
              <a16:creationId xmlns:a16="http://schemas.microsoft.com/office/drawing/2014/main" id="{72DF6B59-14D1-4425-A2C4-432A56805F79}"/>
            </a:ext>
          </a:extLst>
        </xdr:cNvPr>
        <xdr:cNvSpPr txBox="1"/>
      </xdr:nvSpPr>
      <xdr:spPr>
        <a:xfrm>
          <a:off x="6781800" y="62922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446</xdr:row>
      <xdr:rowOff>19050</xdr:rowOff>
    </xdr:from>
    <xdr:ext cx="65" cy="172227"/>
    <xdr:sp macro="" textlink="">
      <xdr:nvSpPr>
        <xdr:cNvPr id="9" name="PoljeZBesedilom 8">
          <a:extLst>
            <a:ext uri="{FF2B5EF4-FFF2-40B4-BE49-F238E27FC236}">
              <a16:creationId xmlns:a16="http://schemas.microsoft.com/office/drawing/2014/main" id="{8B6FBBA8-D022-4E92-8E6A-18E83494E3E3}"/>
            </a:ext>
          </a:extLst>
        </xdr:cNvPr>
        <xdr:cNvSpPr txBox="1"/>
      </xdr:nvSpPr>
      <xdr:spPr>
        <a:xfrm>
          <a:off x="6781800" y="69094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318</xdr:row>
      <xdr:rowOff>19050</xdr:rowOff>
    </xdr:from>
    <xdr:ext cx="65" cy="172227"/>
    <xdr:sp macro="" textlink="">
      <xdr:nvSpPr>
        <xdr:cNvPr id="10" name="PoljeZBesedilom 9">
          <a:extLst>
            <a:ext uri="{FF2B5EF4-FFF2-40B4-BE49-F238E27FC236}">
              <a16:creationId xmlns:a16="http://schemas.microsoft.com/office/drawing/2014/main" id="{EFEB57BE-F77F-44E3-B53C-FBC12DBFB3A8}"/>
            </a:ext>
          </a:extLst>
        </xdr:cNvPr>
        <xdr:cNvSpPr txBox="1"/>
      </xdr:nvSpPr>
      <xdr:spPr>
        <a:xfrm>
          <a:off x="6781800" y="48768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375</xdr:row>
      <xdr:rowOff>19050</xdr:rowOff>
    </xdr:from>
    <xdr:ext cx="65" cy="172227"/>
    <xdr:sp macro="" textlink="">
      <xdr:nvSpPr>
        <xdr:cNvPr id="11" name="PoljeZBesedilom 10">
          <a:extLst>
            <a:ext uri="{FF2B5EF4-FFF2-40B4-BE49-F238E27FC236}">
              <a16:creationId xmlns:a16="http://schemas.microsoft.com/office/drawing/2014/main" id="{5E8F478D-6485-4DF7-849D-9ED320138FF9}"/>
            </a:ext>
          </a:extLst>
        </xdr:cNvPr>
        <xdr:cNvSpPr txBox="1"/>
      </xdr:nvSpPr>
      <xdr:spPr>
        <a:xfrm>
          <a:off x="6781800" y="5814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406</xdr:row>
      <xdr:rowOff>19050</xdr:rowOff>
    </xdr:from>
    <xdr:ext cx="65" cy="172227"/>
    <xdr:sp macro="" textlink="">
      <xdr:nvSpPr>
        <xdr:cNvPr id="12" name="PoljeZBesedilom 11">
          <a:extLst>
            <a:ext uri="{FF2B5EF4-FFF2-40B4-BE49-F238E27FC236}">
              <a16:creationId xmlns:a16="http://schemas.microsoft.com/office/drawing/2014/main" id="{A5E3402F-9BF1-4048-B3E2-D8BDEE5A3DFC}"/>
            </a:ext>
          </a:extLst>
        </xdr:cNvPr>
        <xdr:cNvSpPr txBox="1"/>
      </xdr:nvSpPr>
      <xdr:spPr>
        <a:xfrm>
          <a:off x="6781800" y="62922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446</xdr:row>
      <xdr:rowOff>19050</xdr:rowOff>
    </xdr:from>
    <xdr:ext cx="65" cy="172227"/>
    <xdr:sp macro="" textlink="">
      <xdr:nvSpPr>
        <xdr:cNvPr id="13" name="PoljeZBesedilom 12">
          <a:extLst>
            <a:ext uri="{FF2B5EF4-FFF2-40B4-BE49-F238E27FC236}">
              <a16:creationId xmlns:a16="http://schemas.microsoft.com/office/drawing/2014/main" id="{FA9A4EC2-3D87-4DA3-908E-93C8D4DB53FA}"/>
            </a:ext>
          </a:extLst>
        </xdr:cNvPr>
        <xdr:cNvSpPr txBox="1"/>
      </xdr:nvSpPr>
      <xdr:spPr>
        <a:xfrm>
          <a:off x="6781800" y="69094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318</xdr:row>
      <xdr:rowOff>19050</xdr:rowOff>
    </xdr:from>
    <xdr:ext cx="65" cy="172227"/>
    <xdr:sp macro="" textlink="">
      <xdr:nvSpPr>
        <xdr:cNvPr id="14" name="PoljeZBesedilom 13">
          <a:extLst>
            <a:ext uri="{FF2B5EF4-FFF2-40B4-BE49-F238E27FC236}">
              <a16:creationId xmlns:a16="http://schemas.microsoft.com/office/drawing/2014/main" id="{A70D1E99-498E-4D91-A7D2-08CCD8F80B24}"/>
            </a:ext>
          </a:extLst>
        </xdr:cNvPr>
        <xdr:cNvSpPr txBox="1"/>
      </xdr:nvSpPr>
      <xdr:spPr>
        <a:xfrm>
          <a:off x="6781800" y="48768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375</xdr:row>
      <xdr:rowOff>19050</xdr:rowOff>
    </xdr:from>
    <xdr:ext cx="65" cy="172227"/>
    <xdr:sp macro="" textlink="">
      <xdr:nvSpPr>
        <xdr:cNvPr id="15" name="PoljeZBesedilom 14">
          <a:extLst>
            <a:ext uri="{FF2B5EF4-FFF2-40B4-BE49-F238E27FC236}">
              <a16:creationId xmlns:a16="http://schemas.microsoft.com/office/drawing/2014/main" id="{9B2A15E9-FC8F-4A17-9AA8-F51F06B54BF9}"/>
            </a:ext>
          </a:extLst>
        </xdr:cNvPr>
        <xdr:cNvSpPr txBox="1"/>
      </xdr:nvSpPr>
      <xdr:spPr>
        <a:xfrm>
          <a:off x="6781800" y="5814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406</xdr:row>
      <xdr:rowOff>19050</xdr:rowOff>
    </xdr:from>
    <xdr:ext cx="65" cy="172227"/>
    <xdr:sp macro="" textlink="">
      <xdr:nvSpPr>
        <xdr:cNvPr id="16" name="PoljeZBesedilom 15">
          <a:extLst>
            <a:ext uri="{FF2B5EF4-FFF2-40B4-BE49-F238E27FC236}">
              <a16:creationId xmlns:a16="http://schemas.microsoft.com/office/drawing/2014/main" id="{C8E00462-0CA7-490B-BFC7-AC070415197F}"/>
            </a:ext>
          </a:extLst>
        </xdr:cNvPr>
        <xdr:cNvSpPr txBox="1"/>
      </xdr:nvSpPr>
      <xdr:spPr>
        <a:xfrm>
          <a:off x="6781800" y="62922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446</xdr:row>
      <xdr:rowOff>19050</xdr:rowOff>
    </xdr:from>
    <xdr:ext cx="65" cy="172227"/>
    <xdr:sp macro="" textlink="">
      <xdr:nvSpPr>
        <xdr:cNvPr id="17" name="PoljeZBesedilom 16">
          <a:extLst>
            <a:ext uri="{FF2B5EF4-FFF2-40B4-BE49-F238E27FC236}">
              <a16:creationId xmlns:a16="http://schemas.microsoft.com/office/drawing/2014/main" id="{F73AA8F8-8E98-4F56-B488-D0DF9369281A}"/>
            </a:ext>
          </a:extLst>
        </xdr:cNvPr>
        <xdr:cNvSpPr txBox="1"/>
      </xdr:nvSpPr>
      <xdr:spPr>
        <a:xfrm>
          <a:off x="6781800" y="69094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318</xdr:row>
      <xdr:rowOff>19050</xdr:rowOff>
    </xdr:from>
    <xdr:ext cx="65" cy="172227"/>
    <xdr:sp macro="" textlink="">
      <xdr:nvSpPr>
        <xdr:cNvPr id="18" name="PoljeZBesedilom 17">
          <a:extLst>
            <a:ext uri="{FF2B5EF4-FFF2-40B4-BE49-F238E27FC236}">
              <a16:creationId xmlns:a16="http://schemas.microsoft.com/office/drawing/2014/main" id="{F80B594D-2ECE-4849-8A70-96CCF9234C5C}"/>
            </a:ext>
          </a:extLst>
        </xdr:cNvPr>
        <xdr:cNvSpPr txBox="1"/>
      </xdr:nvSpPr>
      <xdr:spPr>
        <a:xfrm>
          <a:off x="6781800" y="48768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382</xdr:row>
      <xdr:rowOff>19050</xdr:rowOff>
    </xdr:from>
    <xdr:ext cx="65" cy="172227"/>
    <xdr:sp macro="" textlink="">
      <xdr:nvSpPr>
        <xdr:cNvPr id="19" name="PoljeZBesedilom 18">
          <a:extLst>
            <a:ext uri="{FF2B5EF4-FFF2-40B4-BE49-F238E27FC236}">
              <a16:creationId xmlns:a16="http://schemas.microsoft.com/office/drawing/2014/main" id="{D3FFBEA8-9850-422A-B80F-63CE293BF0E8}"/>
            </a:ext>
          </a:extLst>
        </xdr:cNvPr>
        <xdr:cNvSpPr txBox="1"/>
      </xdr:nvSpPr>
      <xdr:spPr>
        <a:xfrm>
          <a:off x="6781800" y="57769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413</xdr:row>
      <xdr:rowOff>19050</xdr:rowOff>
    </xdr:from>
    <xdr:ext cx="65" cy="172227"/>
    <xdr:sp macro="" textlink="">
      <xdr:nvSpPr>
        <xdr:cNvPr id="20" name="PoljeZBesedilom 19">
          <a:extLst>
            <a:ext uri="{FF2B5EF4-FFF2-40B4-BE49-F238E27FC236}">
              <a16:creationId xmlns:a16="http://schemas.microsoft.com/office/drawing/2014/main" id="{A4BB790D-A57F-49F2-822A-9901BDFCB9E3}"/>
            </a:ext>
          </a:extLst>
        </xdr:cNvPr>
        <xdr:cNvSpPr txBox="1"/>
      </xdr:nvSpPr>
      <xdr:spPr>
        <a:xfrm>
          <a:off x="6781800" y="57769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453</xdr:row>
      <xdr:rowOff>19050</xdr:rowOff>
    </xdr:from>
    <xdr:ext cx="65" cy="172227"/>
    <xdr:sp macro="" textlink="">
      <xdr:nvSpPr>
        <xdr:cNvPr id="21" name="PoljeZBesedilom 20">
          <a:extLst>
            <a:ext uri="{FF2B5EF4-FFF2-40B4-BE49-F238E27FC236}">
              <a16:creationId xmlns:a16="http://schemas.microsoft.com/office/drawing/2014/main" id="{0DB01668-5CA1-4508-8D99-7363D1E08919}"/>
            </a:ext>
          </a:extLst>
        </xdr:cNvPr>
        <xdr:cNvSpPr txBox="1"/>
      </xdr:nvSpPr>
      <xdr:spPr>
        <a:xfrm>
          <a:off x="6781800" y="57769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299</xdr:row>
      <xdr:rowOff>19050</xdr:rowOff>
    </xdr:from>
    <xdr:ext cx="65" cy="172227"/>
    <xdr:sp macro="" textlink="">
      <xdr:nvSpPr>
        <xdr:cNvPr id="22" name="PoljeZBesedilom 21">
          <a:extLst>
            <a:ext uri="{FF2B5EF4-FFF2-40B4-BE49-F238E27FC236}">
              <a16:creationId xmlns:a16="http://schemas.microsoft.com/office/drawing/2014/main" id="{3F4DEF0F-6DB6-4E46-A3B8-66859D8663E2}"/>
            </a:ext>
          </a:extLst>
        </xdr:cNvPr>
        <xdr:cNvSpPr txBox="1"/>
      </xdr:nvSpPr>
      <xdr:spPr>
        <a:xfrm>
          <a:off x="65722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386</xdr:row>
      <xdr:rowOff>19050</xdr:rowOff>
    </xdr:from>
    <xdr:ext cx="65" cy="172227"/>
    <xdr:sp macro="" textlink="">
      <xdr:nvSpPr>
        <xdr:cNvPr id="23" name="PoljeZBesedilom 22">
          <a:extLst>
            <a:ext uri="{FF2B5EF4-FFF2-40B4-BE49-F238E27FC236}">
              <a16:creationId xmlns:a16="http://schemas.microsoft.com/office/drawing/2014/main" id="{5AC865E9-3DD3-4E8E-99BD-78B033DA1EEB}"/>
            </a:ext>
          </a:extLst>
        </xdr:cNvPr>
        <xdr:cNvSpPr txBox="1"/>
      </xdr:nvSpPr>
      <xdr:spPr>
        <a:xfrm>
          <a:off x="657225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414</xdr:row>
      <xdr:rowOff>19050</xdr:rowOff>
    </xdr:from>
    <xdr:ext cx="65" cy="172227"/>
    <xdr:sp macro="" textlink="">
      <xdr:nvSpPr>
        <xdr:cNvPr id="24" name="PoljeZBesedilom 23">
          <a:extLst>
            <a:ext uri="{FF2B5EF4-FFF2-40B4-BE49-F238E27FC236}">
              <a16:creationId xmlns:a16="http://schemas.microsoft.com/office/drawing/2014/main" id="{39E25DB9-1820-4604-834B-4F3D243D8416}"/>
            </a:ext>
          </a:extLst>
        </xdr:cNvPr>
        <xdr:cNvSpPr txBox="1"/>
      </xdr:nvSpPr>
      <xdr:spPr>
        <a:xfrm>
          <a:off x="657225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443</xdr:row>
      <xdr:rowOff>0</xdr:rowOff>
    </xdr:from>
    <xdr:ext cx="65" cy="172227"/>
    <xdr:sp macro="" textlink="">
      <xdr:nvSpPr>
        <xdr:cNvPr id="25" name="PoljeZBesedilom 24">
          <a:extLst>
            <a:ext uri="{FF2B5EF4-FFF2-40B4-BE49-F238E27FC236}">
              <a16:creationId xmlns:a16="http://schemas.microsoft.com/office/drawing/2014/main" id="{A8CEB57C-B38E-4702-8E81-B6F008FEA3BA}"/>
            </a:ext>
          </a:extLst>
        </xdr:cNvPr>
        <xdr:cNvSpPr txBox="1"/>
      </xdr:nvSpPr>
      <xdr:spPr>
        <a:xfrm>
          <a:off x="6572250" y="6637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6</xdr:col>
      <xdr:colOff>400050</xdr:colOff>
      <xdr:row>299</xdr:row>
      <xdr:rowOff>19050</xdr:rowOff>
    </xdr:from>
    <xdr:ext cx="65" cy="172227"/>
    <xdr:sp macro="" textlink="">
      <xdr:nvSpPr>
        <xdr:cNvPr id="26" name="PoljeZBesedilom 25">
          <a:extLst>
            <a:ext uri="{FF2B5EF4-FFF2-40B4-BE49-F238E27FC236}">
              <a16:creationId xmlns:a16="http://schemas.microsoft.com/office/drawing/2014/main" id="{5C606B71-39F4-4E6B-9B07-364D6B1679F3}"/>
            </a:ext>
          </a:extLst>
        </xdr:cNvPr>
        <xdr:cNvSpPr txBox="1"/>
      </xdr:nvSpPr>
      <xdr:spPr>
        <a:xfrm>
          <a:off x="72866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7</xdr:col>
      <xdr:colOff>400050</xdr:colOff>
      <xdr:row>299</xdr:row>
      <xdr:rowOff>19050</xdr:rowOff>
    </xdr:from>
    <xdr:ext cx="65" cy="172227"/>
    <xdr:sp macro="" textlink="">
      <xdr:nvSpPr>
        <xdr:cNvPr id="27" name="PoljeZBesedilom 26">
          <a:extLst>
            <a:ext uri="{FF2B5EF4-FFF2-40B4-BE49-F238E27FC236}">
              <a16:creationId xmlns:a16="http://schemas.microsoft.com/office/drawing/2014/main" id="{E8A5A7C8-4F04-4F61-9E83-948782D0BB81}"/>
            </a:ext>
          </a:extLst>
        </xdr:cNvPr>
        <xdr:cNvSpPr txBox="1"/>
      </xdr:nvSpPr>
      <xdr:spPr>
        <a:xfrm>
          <a:off x="80010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8</xdr:col>
      <xdr:colOff>400050</xdr:colOff>
      <xdr:row>299</xdr:row>
      <xdr:rowOff>19050</xdr:rowOff>
    </xdr:from>
    <xdr:ext cx="65" cy="172227"/>
    <xdr:sp macro="" textlink="">
      <xdr:nvSpPr>
        <xdr:cNvPr id="28" name="PoljeZBesedilom 27">
          <a:extLst>
            <a:ext uri="{FF2B5EF4-FFF2-40B4-BE49-F238E27FC236}">
              <a16:creationId xmlns:a16="http://schemas.microsoft.com/office/drawing/2014/main" id="{3CD50928-9C34-4C9A-ABF5-B38EC34AE48E}"/>
            </a:ext>
          </a:extLst>
        </xdr:cNvPr>
        <xdr:cNvSpPr txBox="1"/>
      </xdr:nvSpPr>
      <xdr:spPr>
        <a:xfrm>
          <a:off x="87058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9</xdr:col>
      <xdr:colOff>400050</xdr:colOff>
      <xdr:row>299</xdr:row>
      <xdr:rowOff>19050</xdr:rowOff>
    </xdr:from>
    <xdr:ext cx="65" cy="172227"/>
    <xdr:sp macro="" textlink="">
      <xdr:nvSpPr>
        <xdr:cNvPr id="29" name="PoljeZBesedilom 28">
          <a:extLst>
            <a:ext uri="{FF2B5EF4-FFF2-40B4-BE49-F238E27FC236}">
              <a16:creationId xmlns:a16="http://schemas.microsoft.com/office/drawing/2014/main" id="{0BAEC246-CF9C-4D18-8AAB-115DDADF75C6}"/>
            </a:ext>
          </a:extLst>
        </xdr:cNvPr>
        <xdr:cNvSpPr txBox="1"/>
      </xdr:nvSpPr>
      <xdr:spPr>
        <a:xfrm>
          <a:off x="94107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10</xdr:col>
      <xdr:colOff>400050</xdr:colOff>
      <xdr:row>299</xdr:row>
      <xdr:rowOff>19050</xdr:rowOff>
    </xdr:from>
    <xdr:ext cx="65" cy="172227"/>
    <xdr:sp macro="" textlink="">
      <xdr:nvSpPr>
        <xdr:cNvPr id="30" name="PoljeZBesedilom 29">
          <a:extLst>
            <a:ext uri="{FF2B5EF4-FFF2-40B4-BE49-F238E27FC236}">
              <a16:creationId xmlns:a16="http://schemas.microsoft.com/office/drawing/2014/main" id="{7DD6DEE4-95A3-4003-9600-EBBC5E9E2C65}"/>
            </a:ext>
          </a:extLst>
        </xdr:cNvPr>
        <xdr:cNvSpPr txBox="1"/>
      </xdr:nvSpPr>
      <xdr:spPr>
        <a:xfrm>
          <a:off x="100298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11</xdr:col>
      <xdr:colOff>400050</xdr:colOff>
      <xdr:row>299</xdr:row>
      <xdr:rowOff>19050</xdr:rowOff>
    </xdr:from>
    <xdr:ext cx="65" cy="172227"/>
    <xdr:sp macro="" textlink="">
      <xdr:nvSpPr>
        <xdr:cNvPr id="31" name="PoljeZBesedilom 30">
          <a:extLst>
            <a:ext uri="{FF2B5EF4-FFF2-40B4-BE49-F238E27FC236}">
              <a16:creationId xmlns:a16="http://schemas.microsoft.com/office/drawing/2014/main" id="{D856DC7A-8ECA-4B20-935F-C4E601E852E9}"/>
            </a:ext>
          </a:extLst>
        </xdr:cNvPr>
        <xdr:cNvSpPr txBox="1"/>
      </xdr:nvSpPr>
      <xdr:spPr>
        <a:xfrm>
          <a:off x="105727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12</xdr:col>
      <xdr:colOff>400050</xdr:colOff>
      <xdr:row>299</xdr:row>
      <xdr:rowOff>19050</xdr:rowOff>
    </xdr:from>
    <xdr:ext cx="65" cy="172227"/>
    <xdr:sp macro="" textlink="">
      <xdr:nvSpPr>
        <xdr:cNvPr id="32" name="PoljeZBesedilom 31">
          <a:extLst>
            <a:ext uri="{FF2B5EF4-FFF2-40B4-BE49-F238E27FC236}">
              <a16:creationId xmlns:a16="http://schemas.microsoft.com/office/drawing/2014/main" id="{FD47468A-3460-498C-8C51-02CB261290EF}"/>
            </a:ext>
          </a:extLst>
        </xdr:cNvPr>
        <xdr:cNvSpPr txBox="1"/>
      </xdr:nvSpPr>
      <xdr:spPr>
        <a:xfrm>
          <a:off x="111156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13</xdr:col>
      <xdr:colOff>400050</xdr:colOff>
      <xdr:row>299</xdr:row>
      <xdr:rowOff>19050</xdr:rowOff>
    </xdr:from>
    <xdr:ext cx="65" cy="172227"/>
    <xdr:sp macro="" textlink="">
      <xdr:nvSpPr>
        <xdr:cNvPr id="33" name="PoljeZBesedilom 32">
          <a:extLst>
            <a:ext uri="{FF2B5EF4-FFF2-40B4-BE49-F238E27FC236}">
              <a16:creationId xmlns:a16="http://schemas.microsoft.com/office/drawing/2014/main" id="{54139005-3266-433D-B377-C3BF7A14EB94}"/>
            </a:ext>
          </a:extLst>
        </xdr:cNvPr>
        <xdr:cNvSpPr txBox="1"/>
      </xdr:nvSpPr>
      <xdr:spPr>
        <a:xfrm>
          <a:off x="116586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14</xdr:col>
      <xdr:colOff>400050</xdr:colOff>
      <xdr:row>299</xdr:row>
      <xdr:rowOff>19050</xdr:rowOff>
    </xdr:from>
    <xdr:ext cx="65" cy="172227"/>
    <xdr:sp macro="" textlink="">
      <xdr:nvSpPr>
        <xdr:cNvPr id="34" name="PoljeZBesedilom 33">
          <a:extLst>
            <a:ext uri="{FF2B5EF4-FFF2-40B4-BE49-F238E27FC236}">
              <a16:creationId xmlns:a16="http://schemas.microsoft.com/office/drawing/2014/main" id="{8A42DCB7-3F21-443B-A2E7-2FE34FCB796F}"/>
            </a:ext>
          </a:extLst>
        </xdr:cNvPr>
        <xdr:cNvSpPr txBox="1"/>
      </xdr:nvSpPr>
      <xdr:spPr>
        <a:xfrm>
          <a:off x="122015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15</xdr:col>
      <xdr:colOff>400050</xdr:colOff>
      <xdr:row>299</xdr:row>
      <xdr:rowOff>19050</xdr:rowOff>
    </xdr:from>
    <xdr:ext cx="65" cy="172227"/>
    <xdr:sp macro="" textlink="">
      <xdr:nvSpPr>
        <xdr:cNvPr id="35" name="PoljeZBesedilom 34">
          <a:extLst>
            <a:ext uri="{FF2B5EF4-FFF2-40B4-BE49-F238E27FC236}">
              <a16:creationId xmlns:a16="http://schemas.microsoft.com/office/drawing/2014/main" id="{7A2B8E00-300E-40E9-9A6D-1F0410F05BBF}"/>
            </a:ext>
          </a:extLst>
        </xdr:cNvPr>
        <xdr:cNvSpPr txBox="1"/>
      </xdr:nvSpPr>
      <xdr:spPr>
        <a:xfrm>
          <a:off x="127444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16</xdr:col>
      <xdr:colOff>400050</xdr:colOff>
      <xdr:row>299</xdr:row>
      <xdr:rowOff>19050</xdr:rowOff>
    </xdr:from>
    <xdr:ext cx="65" cy="172227"/>
    <xdr:sp macro="" textlink="">
      <xdr:nvSpPr>
        <xdr:cNvPr id="36" name="PoljeZBesedilom 35">
          <a:extLst>
            <a:ext uri="{FF2B5EF4-FFF2-40B4-BE49-F238E27FC236}">
              <a16:creationId xmlns:a16="http://schemas.microsoft.com/office/drawing/2014/main" id="{EDB6E31E-D0C6-429B-BB6C-E984D045F7FA}"/>
            </a:ext>
          </a:extLst>
        </xdr:cNvPr>
        <xdr:cNvSpPr txBox="1"/>
      </xdr:nvSpPr>
      <xdr:spPr>
        <a:xfrm>
          <a:off x="132873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17</xdr:col>
      <xdr:colOff>400050</xdr:colOff>
      <xdr:row>299</xdr:row>
      <xdr:rowOff>19050</xdr:rowOff>
    </xdr:from>
    <xdr:ext cx="65" cy="172227"/>
    <xdr:sp macro="" textlink="">
      <xdr:nvSpPr>
        <xdr:cNvPr id="37" name="PoljeZBesedilom 36">
          <a:extLst>
            <a:ext uri="{FF2B5EF4-FFF2-40B4-BE49-F238E27FC236}">
              <a16:creationId xmlns:a16="http://schemas.microsoft.com/office/drawing/2014/main" id="{6B87E7B7-7FFA-4DD0-9A35-7C37214BCFED}"/>
            </a:ext>
          </a:extLst>
        </xdr:cNvPr>
        <xdr:cNvSpPr txBox="1"/>
      </xdr:nvSpPr>
      <xdr:spPr>
        <a:xfrm>
          <a:off x="138303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18</xdr:col>
      <xdr:colOff>400050</xdr:colOff>
      <xdr:row>299</xdr:row>
      <xdr:rowOff>19050</xdr:rowOff>
    </xdr:from>
    <xdr:ext cx="65" cy="172227"/>
    <xdr:sp macro="" textlink="">
      <xdr:nvSpPr>
        <xdr:cNvPr id="38" name="PoljeZBesedilom 37">
          <a:extLst>
            <a:ext uri="{FF2B5EF4-FFF2-40B4-BE49-F238E27FC236}">
              <a16:creationId xmlns:a16="http://schemas.microsoft.com/office/drawing/2014/main" id="{C9B825BF-A5A4-4D3A-939D-E44A7918B8AA}"/>
            </a:ext>
          </a:extLst>
        </xdr:cNvPr>
        <xdr:cNvSpPr txBox="1"/>
      </xdr:nvSpPr>
      <xdr:spPr>
        <a:xfrm>
          <a:off x="144018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19</xdr:col>
      <xdr:colOff>400050</xdr:colOff>
      <xdr:row>299</xdr:row>
      <xdr:rowOff>19050</xdr:rowOff>
    </xdr:from>
    <xdr:ext cx="65" cy="172227"/>
    <xdr:sp macro="" textlink="">
      <xdr:nvSpPr>
        <xdr:cNvPr id="39" name="PoljeZBesedilom 38">
          <a:extLst>
            <a:ext uri="{FF2B5EF4-FFF2-40B4-BE49-F238E27FC236}">
              <a16:creationId xmlns:a16="http://schemas.microsoft.com/office/drawing/2014/main" id="{E1A7A4E2-8E41-4CB5-BA56-72FF68306005}"/>
            </a:ext>
          </a:extLst>
        </xdr:cNvPr>
        <xdr:cNvSpPr txBox="1"/>
      </xdr:nvSpPr>
      <xdr:spPr>
        <a:xfrm>
          <a:off x="149447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20</xdr:col>
      <xdr:colOff>400050</xdr:colOff>
      <xdr:row>299</xdr:row>
      <xdr:rowOff>19050</xdr:rowOff>
    </xdr:from>
    <xdr:ext cx="65" cy="172227"/>
    <xdr:sp macro="" textlink="">
      <xdr:nvSpPr>
        <xdr:cNvPr id="40" name="PoljeZBesedilom 39">
          <a:extLst>
            <a:ext uri="{FF2B5EF4-FFF2-40B4-BE49-F238E27FC236}">
              <a16:creationId xmlns:a16="http://schemas.microsoft.com/office/drawing/2014/main" id="{D8568090-3C62-4895-9190-90CFD49997E9}"/>
            </a:ext>
          </a:extLst>
        </xdr:cNvPr>
        <xdr:cNvSpPr txBox="1"/>
      </xdr:nvSpPr>
      <xdr:spPr>
        <a:xfrm>
          <a:off x="154876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21</xdr:col>
      <xdr:colOff>400050</xdr:colOff>
      <xdr:row>299</xdr:row>
      <xdr:rowOff>19050</xdr:rowOff>
    </xdr:from>
    <xdr:ext cx="65" cy="172227"/>
    <xdr:sp macro="" textlink="">
      <xdr:nvSpPr>
        <xdr:cNvPr id="41" name="PoljeZBesedilom 40">
          <a:extLst>
            <a:ext uri="{FF2B5EF4-FFF2-40B4-BE49-F238E27FC236}">
              <a16:creationId xmlns:a16="http://schemas.microsoft.com/office/drawing/2014/main" id="{E697F19B-B72D-4BC5-846B-17527B4B004C}"/>
            </a:ext>
          </a:extLst>
        </xdr:cNvPr>
        <xdr:cNvSpPr txBox="1"/>
      </xdr:nvSpPr>
      <xdr:spPr>
        <a:xfrm>
          <a:off x="160305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22</xdr:col>
      <xdr:colOff>400050</xdr:colOff>
      <xdr:row>299</xdr:row>
      <xdr:rowOff>19050</xdr:rowOff>
    </xdr:from>
    <xdr:ext cx="65" cy="172227"/>
    <xdr:sp macro="" textlink="">
      <xdr:nvSpPr>
        <xdr:cNvPr id="42" name="PoljeZBesedilom 41">
          <a:extLst>
            <a:ext uri="{FF2B5EF4-FFF2-40B4-BE49-F238E27FC236}">
              <a16:creationId xmlns:a16="http://schemas.microsoft.com/office/drawing/2014/main" id="{724C94F6-6157-47C5-9901-143E7B1870BB}"/>
            </a:ext>
          </a:extLst>
        </xdr:cNvPr>
        <xdr:cNvSpPr txBox="1"/>
      </xdr:nvSpPr>
      <xdr:spPr>
        <a:xfrm>
          <a:off x="165735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23</xdr:col>
      <xdr:colOff>400050</xdr:colOff>
      <xdr:row>299</xdr:row>
      <xdr:rowOff>19050</xdr:rowOff>
    </xdr:from>
    <xdr:ext cx="65" cy="172227"/>
    <xdr:sp macro="" textlink="">
      <xdr:nvSpPr>
        <xdr:cNvPr id="43" name="PoljeZBesedilom 42">
          <a:extLst>
            <a:ext uri="{FF2B5EF4-FFF2-40B4-BE49-F238E27FC236}">
              <a16:creationId xmlns:a16="http://schemas.microsoft.com/office/drawing/2014/main" id="{69DB417C-AAFC-426A-B02D-C52A02588413}"/>
            </a:ext>
          </a:extLst>
        </xdr:cNvPr>
        <xdr:cNvSpPr txBox="1"/>
      </xdr:nvSpPr>
      <xdr:spPr>
        <a:xfrm>
          <a:off x="171164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24</xdr:col>
      <xdr:colOff>400050</xdr:colOff>
      <xdr:row>299</xdr:row>
      <xdr:rowOff>19050</xdr:rowOff>
    </xdr:from>
    <xdr:ext cx="65" cy="172227"/>
    <xdr:sp macro="" textlink="">
      <xdr:nvSpPr>
        <xdr:cNvPr id="44" name="PoljeZBesedilom 43">
          <a:extLst>
            <a:ext uri="{FF2B5EF4-FFF2-40B4-BE49-F238E27FC236}">
              <a16:creationId xmlns:a16="http://schemas.microsoft.com/office/drawing/2014/main" id="{B50B8ABA-BFB2-41A1-A288-B68812770C67}"/>
            </a:ext>
          </a:extLst>
        </xdr:cNvPr>
        <xdr:cNvSpPr txBox="1"/>
      </xdr:nvSpPr>
      <xdr:spPr>
        <a:xfrm>
          <a:off x="176593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25</xdr:col>
      <xdr:colOff>400050</xdr:colOff>
      <xdr:row>299</xdr:row>
      <xdr:rowOff>19050</xdr:rowOff>
    </xdr:from>
    <xdr:ext cx="65" cy="172227"/>
    <xdr:sp macro="" textlink="">
      <xdr:nvSpPr>
        <xdr:cNvPr id="45" name="PoljeZBesedilom 44">
          <a:extLst>
            <a:ext uri="{FF2B5EF4-FFF2-40B4-BE49-F238E27FC236}">
              <a16:creationId xmlns:a16="http://schemas.microsoft.com/office/drawing/2014/main" id="{6AA9B008-A13B-4B59-A346-925DBDB99CD3}"/>
            </a:ext>
          </a:extLst>
        </xdr:cNvPr>
        <xdr:cNvSpPr txBox="1"/>
      </xdr:nvSpPr>
      <xdr:spPr>
        <a:xfrm>
          <a:off x="182022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26</xdr:col>
      <xdr:colOff>400050</xdr:colOff>
      <xdr:row>299</xdr:row>
      <xdr:rowOff>19050</xdr:rowOff>
    </xdr:from>
    <xdr:ext cx="65" cy="172227"/>
    <xdr:sp macro="" textlink="">
      <xdr:nvSpPr>
        <xdr:cNvPr id="46" name="PoljeZBesedilom 45">
          <a:extLst>
            <a:ext uri="{FF2B5EF4-FFF2-40B4-BE49-F238E27FC236}">
              <a16:creationId xmlns:a16="http://schemas.microsoft.com/office/drawing/2014/main" id="{AC50166F-A9C8-4A31-9159-ED614510E0D8}"/>
            </a:ext>
          </a:extLst>
        </xdr:cNvPr>
        <xdr:cNvSpPr txBox="1"/>
      </xdr:nvSpPr>
      <xdr:spPr>
        <a:xfrm>
          <a:off x="187452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27</xdr:col>
      <xdr:colOff>400050</xdr:colOff>
      <xdr:row>299</xdr:row>
      <xdr:rowOff>19050</xdr:rowOff>
    </xdr:from>
    <xdr:ext cx="65" cy="172227"/>
    <xdr:sp macro="" textlink="">
      <xdr:nvSpPr>
        <xdr:cNvPr id="47" name="PoljeZBesedilom 46">
          <a:extLst>
            <a:ext uri="{FF2B5EF4-FFF2-40B4-BE49-F238E27FC236}">
              <a16:creationId xmlns:a16="http://schemas.microsoft.com/office/drawing/2014/main" id="{AA0D3371-9B12-4018-BCD7-CEA7D4AC3F3B}"/>
            </a:ext>
          </a:extLst>
        </xdr:cNvPr>
        <xdr:cNvSpPr txBox="1"/>
      </xdr:nvSpPr>
      <xdr:spPr>
        <a:xfrm>
          <a:off x="192881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28</xdr:col>
      <xdr:colOff>400050</xdr:colOff>
      <xdr:row>299</xdr:row>
      <xdr:rowOff>19050</xdr:rowOff>
    </xdr:from>
    <xdr:ext cx="65" cy="172227"/>
    <xdr:sp macro="" textlink="">
      <xdr:nvSpPr>
        <xdr:cNvPr id="48" name="PoljeZBesedilom 47">
          <a:extLst>
            <a:ext uri="{FF2B5EF4-FFF2-40B4-BE49-F238E27FC236}">
              <a16:creationId xmlns:a16="http://schemas.microsoft.com/office/drawing/2014/main" id="{D9758D30-8D45-4476-B832-46E80F788EFB}"/>
            </a:ext>
          </a:extLst>
        </xdr:cNvPr>
        <xdr:cNvSpPr txBox="1"/>
      </xdr:nvSpPr>
      <xdr:spPr>
        <a:xfrm>
          <a:off x="198501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29</xdr:col>
      <xdr:colOff>400050</xdr:colOff>
      <xdr:row>299</xdr:row>
      <xdr:rowOff>19050</xdr:rowOff>
    </xdr:from>
    <xdr:ext cx="65" cy="172227"/>
    <xdr:sp macro="" textlink="">
      <xdr:nvSpPr>
        <xdr:cNvPr id="49" name="PoljeZBesedilom 48">
          <a:extLst>
            <a:ext uri="{FF2B5EF4-FFF2-40B4-BE49-F238E27FC236}">
              <a16:creationId xmlns:a16="http://schemas.microsoft.com/office/drawing/2014/main" id="{3533D114-0DAB-4DDF-AE11-765B83E9DCD8}"/>
            </a:ext>
          </a:extLst>
        </xdr:cNvPr>
        <xdr:cNvSpPr txBox="1"/>
      </xdr:nvSpPr>
      <xdr:spPr>
        <a:xfrm>
          <a:off x="203930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30</xdr:col>
      <xdr:colOff>400050</xdr:colOff>
      <xdr:row>299</xdr:row>
      <xdr:rowOff>19050</xdr:rowOff>
    </xdr:from>
    <xdr:ext cx="65" cy="172227"/>
    <xdr:sp macro="" textlink="">
      <xdr:nvSpPr>
        <xdr:cNvPr id="50" name="PoljeZBesedilom 49">
          <a:extLst>
            <a:ext uri="{FF2B5EF4-FFF2-40B4-BE49-F238E27FC236}">
              <a16:creationId xmlns:a16="http://schemas.microsoft.com/office/drawing/2014/main" id="{2D223F79-9A86-4B56-8208-27F54B80811F}"/>
            </a:ext>
          </a:extLst>
        </xdr:cNvPr>
        <xdr:cNvSpPr txBox="1"/>
      </xdr:nvSpPr>
      <xdr:spPr>
        <a:xfrm>
          <a:off x="209359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31</xdr:col>
      <xdr:colOff>400050</xdr:colOff>
      <xdr:row>299</xdr:row>
      <xdr:rowOff>19050</xdr:rowOff>
    </xdr:from>
    <xdr:ext cx="65" cy="172227"/>
    <xdr:sp macro="" textlink="">
      <xdr:nvSpPr>
        <xdr:cNvPr id="51" name="PoljeZBesedilom 50">
          <a:extLst>
            <a:ext uri="{FF2B5EF4-FFF2-40B4-BE49-F238E27FC236}">
              <a16:creationId xmlns:a16="http://schemas.microsoft.com/office/drawing/2014/main" id="{76154135-E2B2-47ED-A311-ECA0A56EAE1F}"/>
            </a:ext>
          </a:extLst>
        </xdr:cNvPr>
        <xdr:cNvSpPr txBox="1"/>
      </xdr:nvSpPr>
      <xdr:spPr>
        <a:xfrm>
          <a:off x="214788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32</xdr:col>
      <xdr:colOff>400050</xdr:colOff>
      <xdr:row>299</xdr:row>
      <xdr:rowOff>19050</xdr:rowOff>
    </xdr:from>
    <xdr:ext cx="65" cy="172227"/>
    <xdr:sp macro="" textlink="">
      <xdr:nvSpPr>
        <xdr:cNvPr id="52" name="PoljeZBesedilom 51">
          <a:extLst>
            <a:ext uri="{FF2B5EF4-FFF2-40B4-BE49-F238E27FC236}">
              <a16:creationId xmlns:a16="http://schemas.microsoft.com/office/drawing/2014/main" id="{A153934A-2F12-4D09-86BC-7B8F32AF5B8C}"/>
            </a:ext>
          </a:extLst>
        </xdr:cNvPr>
        <xdr:cNvSpPr txBox="1"/>
      </xdr:nvSpPr>
      <xdr:spPr>
        <a:xfrm>
          <a:off x="220218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33</xdr:col>
      <xdr:colOff>400050</xdr:colOff>
      <xdr:row>299</xdr:row>
      <xdr:rowOff>19050</xdr:rowOff>
    </xdr:from>
    <xdr:ext cx="65" cy="172227"/>
    <xdr:sp macro="" textlink="">
      <xdr:nvSpPr>
        <xdr:cNvPr id="53" name="PoljeZBesedilom 52">
          <a:extLst>
            <a:ext uri="{FF2B5EF4-FFF2-40B4-BE49-F238E27FC236}">
              <a16:creationId xmlns:a16="http://schemas.microsoft.com/office/drawing/2014/main" id="{0A22FF04-F208-4F45-8F04-AAA829A71BE7}"/>
            </a:ext>
          </a:extLst>
        </xdr:cNvPr>
        <xdr:cNvSpPr txBox="1"/>
      </xdr:nvSpPr>
      <xdr:spPr>
        <a:xfrm>
          <a:off x="225647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34</xdr:col>
      <xdr:colOff>400050</xdr:colOff>
      <xdr:row>299</xdr:row>
      <xdr:rowOff>19050</xdr:rowOff>
    </xdr:from>
    <xdr:ext cx="65" cy="172227"/>
    <xdr:sp macro="" textlink="">
      <xdr:nvSpPr>
        <xdr:cNvPr id="54" name="PoljeZBesedilom 53">
          <a:extLst>
            <a:ext uri="{FF2B5EF4-FFF2-40B4-BE49-F238E27FC236}">
              <a16:creationId xmlns:a16="http://schemas.microsoft.com/office/drawing/2014/main" id="{69A631B0-E7B3-4846-BDA2-D74C2A19B75D}"/>
            </a:ext>
          </a:extLst>
        </xdr:cNvPr>
        <xdr:cNvSpPr txBox="1"/>
      </xdr:nvSpPr>
      <xdr:spPr>
        <a:xfrm>
          <a:off x="231076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6</xdr:col>
      <xdr:colOff>400050</xdr:colOff>
      <xdr:row>299</xdr:row>
      <xdr:rowOff>19050</xdr:rowOff>
    </xdr:from>
    <xdr:ext cx="65" cy="172227"/>
    <xdr:sp macro="" textlink="">
      <xdr:nvSpPr>
        <xdr:cNvPr id="55" name="PoljeZBesedilom 54">
          <a:extLst>
            <a:ext uri="{FF2B5EF4-FFF2-40B4-BE49-F238E27FC236}">
              <a16:creationId xmlns:a16="http://schemas.microsoft.com/office/drawing/2014/main" id="{0A7F3974-AAB9-4E26-9DE8-BB20857ADF1E}"/>
            </a:ext>
          </a:extLst>
        </xdr:cNvPr>
        <xdr:cNvSpPr txBox="1"/>
      </xdr:nvSpPr>
      <xdr:spPr>
        <a:xfrm>
          <a:off x="72866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7</xdr:col>
      <xdr:colOff>400050</xdr:colOff>
      <xdr:row>299</xdr:row>
      <xdr:rowOff>19050</xdr:rowOff>
    </xdr:from>
    <xdr:ext cx="65" cy="172227"/>
    <xdr:sp macro="" textlink="">
      <xdr:nvSpPr>
        <xdr:cNvPr id="56" name="PoljeZBesedilom 55">
          <a:extLst>
            <a:ext uri="{FF2B5EF4-FFF2-40B4-BE49-F238E27FC236}">
              <a16:creationId xmlns:a16="http://schemas.microsoft.com/office/drawing/2014/main" id="{77F2CB75-BB36-4E8A-B28A-DBC08B3BEE97}"/>
            </a:ext>
          </a:extLst>
        </xdr:cNvPr>
        <xdr:cNvSpPr txBox="1"/>
      </xdr:nvSpPr>
      <xdr:spPr>
        <a:xfrm>
          <a:off x="80010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8</xdr:col>
      <xdr:colOff>400050</xdr:colOff>
      <xdr:row>299</xdr:row>
      <xdr:rowOff>19050</xdr:rowOff>
    </xdr:from>
    <xdr:ext cx="65" cy="172227"/>
    <xdr:sp macro="" textlink="">
      <xdr:nvSpPr>
        <xdr:cNvPr id="57" name="PoljeZBesedilom 56">
          <a:extLst>
            <a:ext uri="{FF2B5EF4-FFF2-40B4-BE49-F238E27FC236}">
              <a16:creationId xmlns:a16="http://schemas.microsoft.com/office/drawing/2014/main" id="{F53835F0-D4A4-4891-882D-B16BEFEA1619}"/>
            </a:ext>
          </a:extLst>
        </xdr:cNvPr>
        <xdr:cNvSpPr txBox="1"/>
      </xdr:nvSpPr>
      <xdr:spPr>
        <a:xfrm>
          <a:off x="87058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9</xdr:col>
      <xdr:colOff>400050</xdr:colOff>
      <xdr:row>299</xdr:row>
      <xdr:rowOff>19050</xdr:rowOff>
    </xdr:from>
    <xdr:ext cx="65" cy="172227"/>
    <xdr:sp macro="" textlink="">
      <xdr:nvSpPr>
        <xdr:cNvPr id="58" name="PoljeZBesedilom 57">
          <a:extLst>
            <a:ext uri="{FF2B5EF4-FFF2-40B4-BE49-F238E27FC236}">
              <a16:creationId xmlns:a16="http://schemas.microsoft.com/office/drawing/2014/main" id="{01CDB779-41FF-43BA-A207-3041000D82A4}"/>
            </a:ext>
          </a:extLst>
        </xdr:cNvPr>
        <xdr:cNvSpPr txBox="1"/>
      </xdr:nvSpPr>
      <xdr:spPr>
        <a:xfrm>
          <a:off x="94107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10</xdr:col>
      <xdr:colOff>400050</xdr:colOff>
      <xdr:row>299</xdr:row>
      <xdr:rowOff>19050</xdr:rowOff>
    </xdr:from>
    <xdr:ext cx="65" cy="172227"/>
    <xdr:sp macro="" textlink="">
      <xdr:nvSpPr>
        <xdr:cNvPr id="59" name="PoljeZBesedilom 58">
          <a:extLst>
            <a:ext uri="{FF2B5EF4-FFF2-40B4-BE49-F238E27FC236}">
              <a16:creationId xmlns:a16="http://schemas.microsoft.com/office/drawing/2014/main" id="{1610830D-6E83-4627-A529-27AE38D38486}"/>
            </a:ext>
          </a:extLst>
        </xdr:cNvPr>
        <xdr:cNvSpPr txBox="1"/>
      </xdr:nvSpPr>
      <xdr:spPr>
        <a:xfrm>
          <a:off x="100298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11</xdr:col>
      <xdr:colOff>400050</xdr:colOff>
      <xdr:row>299</xdr:row>
      <xdr:rowOff>19050</xdr:rowOff>
    </xdr:from>
    <xdr:ext cx="65" cy="172227"/>
    <xdr:sp macro="" textlink="">
      <xdr:nvSpPr>
        <xdr:cNvPr id="60" name="PoljeZBesedilom 59">
          <a:extLst>
            <a:ext uri="{FF2B5EF4-FFF2-40B4-BE49-F238E27FC236}">
              <a16:creationId xmlns:a16="http://schemas.microsoft.com/office/drawing/2014/main" id="{3B4F85B8-A8D2-4CFB-AE5F-16F22FB37FEA}"/>
            </a:ext>
          </a:extLst>
        </xdr:cNvPr>
        <xdr:cNvSpPr txBox="1"/>
      </xdr:nvSpPr>
      <xdr:spPr>
        <a:xfrm>
          <a:off x="105727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12</xdr:col>
      <xdr:colOff>400050</xdr:colOff>
      <xdr:row>299</xdr:row>
      <xdr:rowOff>19050</xdr:rowOff>
    </xdr:from>
    <xdr:ext cx="65" cy="172227"/>
    <xdr:sp macro="" textlink="">
      <xdr:nvSpPr>
        <xdr:cNvPr id="61" name="PoljeZBesedilom 60">
          <a:extLst>
            <a:ext uri="{FF2B5EF4-FFF2-40B4-BE49-F238E27FC236}">
              <a16:creationId xmlns:a16="http://schemas.microsoft.com/office/drawing/2014/main" id="{FA35AFE9-097C-454B-96CE-B2FE917B96F9}"/>
            </a:ext>
          </a:extLst>
        </xdr:cNvPr>
        <xdr:cNvSpPr txBox="1"/>
      </xdr:nvSpPr>
      <xdr:spPr>
        <a:xfrm>
          <a:off x="111156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13</xdr:col>
      <xdr:colOff>400050</xdr:colOff>
      <xdr:row>299</xdr:row>
      <xdr:rowOff>19050</xdr:rowOff>
    </xdr:from>
    <xdr:ext cx="65" cy="172227"/>
    <xdr:sp macro="" textlink="">
      <xdr:nvSpPr>
        <xdr:cNvPr id="62" name="PoljeZBesedilom 61">
          <a:extLst>
            <a:ext uri="{FF2B5EF4-FFF2-40B4-BE49-F238E27FC236}">
              <a16:creationId xmlns:a16="http://schemas.microsoft.com/office/drawing/2014/main" id="{E3E16AF5-B479-4300-9FA9-03B015EAC3C3}"/>
            </a:ext>
          </a:extLst>
        </xdr:cNvPr>
        <xdr:cNvSpPr txBox="1"/>
      </xdr:nvSpPr>
      <xdr:spPr>
        <a:xfrm>
          <a:off x="116586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14</xdr:col>
      <xdr:colOff>400050</xdr:colOff>
      <xdr:row>299</xdr:row>
      <xdr:rowOff>19050</xdr:rowOff>
    </xdr:from>
    <xdr:ext cx="65" cy="172227"/>
    <xdr:sp macro="" textlink="">
      <xdr:nvSpPr>
        <xdr:cNvPr id="63" name="PoljeZBesedilom 62">
          <a:extLst>
            <a:ext uri="{FF2B5EF4-FFF2-40B4-BE49-F238E27FC236}">
              <a16:creationId xmlns:a16="http://schemas.microsoft.com/office/drawing/2014/main" id="{EF3E33C0-FFC8-4778-8B37-D2E9079284E4}"/>
            </a:ext>
          </a:extLst>
        </xdr:cNvPr>
        <xdr:cNvSpPr txBox="1"/>
      </xdr:nvSpPr>
      <xdr:spPr>
        <a:xfrm>
          <a:off x="122015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15</xdr:col>
      <xdr:colOff>400050</xdr:colOff>
      <xdr:row>299</xdr:row>
      <xdr:rowOff>19050</xdr:rowOff>
    </xdr:from>
    <xdr:ext cx="65" cy="172227"/>
    <xdr:sp macro="" textlink="">
      <xdr:nvSpPr>
        <xdr:cNvPr id="64" name="PoljeZBesedilom 63">
          <a:extLst>
            <a:ext uri="{FF2B5EF4-FFF2-40B4-BE49-F238E27FC236}">
              <a16:creationId xmlns:a16="http://schemas.microsoft.com/office/drawing/2014/main" id="{37927394-DA21-447A-B1E3-DCA23C639E4F}"/>
            </a:ext>
          </a:extLst>
        </xdr:cNvPr>
        <xdr:cNvSpPr txBox="1"/>
      </xdr:nvSpPr>
      <xdr:spPr>
        <a:xfrm>
          <a:off x="127444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16</xdr:col>
      <xdr:colOff>400050</xdr:colOff>
      <xdr:row>299</xdr:row>
      <xdr:rowOff>19050</xdr:rowOff>
    </xdr:from>
    <xdr:ext cx="65" cy="172227"/>
    <xdr:sp macro="" textlink="">
      <xdr:nvSpPr>
        <xdr:cNvPr id="65" name="PoljeZBesedilom 64">
          <a:extLst>
            <a:ext uri="{FF2B5EF4-FFF2-40B4-BE49-F238E27FC236}">
              <a16:creationId xmlns:a16="http://schemas.microsoft.com/office/drawing/2014/main" id="{3482F373-DE7B-4627-8FC6-152F3DEA1C67}"/>
            </a:ext>
          </a:extLst>
        </xdr:cNvPr>
        <xdr:cNvSpPr txBox="1"/>
      </xdr:nvSpPr>
      <xdr:spPr>
        <a:xfrm>
          <a:off x="132873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17</xdr:col>
      <xdr:colOff>400050</xdr:colOff>
      <xdr:row>299</xdr:row>
      <xdr:rowOff>19050</xdr:rowOff>
    </xdr:from>
    <xdr:ext cx="65" cy="172227"/>
    <xdr:sp macro="" textlink="">
      <xdr:nvSpPr>
        <xdr:cNvPr id="66" name="PoljeZBesedilom 65">
          <a:extLst>
            <a:ext uri="{FF2B5EF4-FFF2-40B4-BE49-F238E27FC236}">
              <a16:creationId xmlns:a16="http://schemas.microsoft.com/office/drawing/2014/main" id="{BC58E35E-B45E-427B-90B8-31BDE19D1B6D}"/>
            </a:ext>
          </a:extLst>
        </xdr:cNvPr>
        <xdr:cNvSpPr txBox="1"/>
      </xdr:nvSpPr>
      <xdr:spPr>
        <a:xfrm>
          <a:off x="138303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18</xdr:col>
      <xdr:colOff>400050</xdr:colOff>
      <xdr:row>299</xdr:row>
      <xdr:rowOff>19050</xdr:rowOff>
    </xdr:from>
    <xdr:ext cx="65" cy="172227"/>
    <xdr:sp macro="" textlink="">
      <xdr:nvSpPr>
        <xdr:cNvPr id="67" name="PoljeZBesedilom 66">
          <a:extLst>
            <a:ext uri="{FF2B5EF4-FFF2-40B4-BE49-F238E27FC236}">
              <a16:creationId xmlns:a16="http://schemas.microsoft.com/office/drawing/2014/main" id="{DC85CAF0-A177-4E1C-948F-889CF56E3995}"/>
            </a:ext>
          </a:extLst>
        </xdr:cNvPr>
        <xdr:cNvSpPr txBox="1"/>
      </xdr:nvSpPr>
      <xdr:spPr>
        <a:xfrm>
          <a:off x="144018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19</xdr:col>
      <xdr:colOff>400050</xdr:colOff>
      <xdr:row>299</xdr:row>
      <xdr:rowOff>19050</xdr:rowOff>
    </xdr:from>
    <xdr:ext cx="65" cy="172227"/>
    <xdr:sp macro="" textlink="">
      <xdr:nvSpPr>
        <xdr:cNvPr id="68" name="PoljeZBesedilom 67">
          <a:extLst>
            <a:ext uri="{FF2B5EF4-FFF2-40B4-BE49-F238E27FC236}">
              <a16:creationId xmlns:a16="http://schemas.microsoft.com/office/drawing/2014/main" id="{A4D56990-4966-4754-BACA-F6C9347189E8}"/>
            </a:ext>
          </a:extLst>
        </xdr:cNvPr>
        <xdr:cNvSpPr txBox="1"/>
      </xdr:nvSpPr>
      <xdr:spPr>
        <a:xfrm>
          <a:off x="149447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20</xdr:col>
      <xdr:colOff>400050</xdr:colOff>
      <xdr:row>299</xdr:row>
      <xdr:rowOff>19050</xdr:rowOff>
    </xdr:from>
    <xdr:ext cx="65" cy="172227"/>
    <xdr:sp macro="" textlink="">
      <xdr:nvSpPr>
        <xdr:cNvPr id="69" name="PoljeZBesedilom 68">
          <a:extLst>
            <a:ext uri="{FF2B5EF4-FFF2-40B4-BE49-F238E27FC236}">
              <a16:creationId xmlns:a16="http://schemas.microsoft.com/office/drawing/2014/main" id="{3C3035A3-2865-455E-B89A-9D7D57DC5450}"/>
            </a:ext>
          </a:extLst>
        </xdr:cNvPr>
        <xdr:cNvSpPr txBox="1"/>
      </xdr:nvSpPr>
      <xdr:spPr>
        <a:xfrm>
          <a:off x="154876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21</xdr:col>
      <xdr:colOff>400050</xdr:colOff>
      <xdr:row>299</xdr:row>
      <xdr:rowOff>19050</xdr:rowOff>
    </xdr:from>
    <xdr:ext cx="65" cy="172227"/>
    <xdr:sp macro="" textlink="">
      <xdr:nvSpPr>
        <xdr:cNvPr id="70" name="PoljeZBesedilom 69">
          <a:extLst>
            <a:ext uri="{FF2B5EF4-FFF2-40B4-BE49-F238E27FC236}">
              <a16:creationId xmlns:a16="http://schemas.microsoft.com/office/drawing/2014/main" id="{C57B7B9A-E47A-46FB-96E0-43756F0A5481}"/>
            </a:ext>
          </a:extLst>
        </xdr:cNvPr>
        <xdr:cNvSpPr txBox="1"/>
      </xdr:nvSpPr>
      <xdr:spPr>
        <a:xfrm>
          <a:off x="160305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22</xdr:col>
      <xdr:colOff>400050</xdr:colOff>
      <xdr:row>299</xdr:row>
      <xdr:rowOff>19050</xdr:rowOff>
    </xdr:from>
    <xdr:ext cx="65" cy="172227"/>
    <xdr:sp macro="" textlink="">
      <xdr:nvSpPr>
        <xdr:cNvPr id="71" name="PoljeZBesedilom 70">
          <a:extLst>
            <a:ext uri="{FF2B5EF4-FFF2-40B4-BE49-F238E27FC236}">
              <a16:creationId xmlns:a16="http://schemas.microsoft.com/office/drawing/2014/main" id="{BEB9B6C8-3020-4671-8A78-B6006AB6CAD5}"/>
            </a:ext>
          </a:extLst>
        </xdr:cNvPr>
        <xdr:cNvSpPr txBox="1"/>
      </xdr:nvSpPr>
      <xdr:spPr>
        <a:xfrm>
          <a:off x="165735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23</xdr:col>
      <xdr:colOff>400050</xdr:colOff>
      <xdr:row>299</xdr:row>
      <xdr:rowOff>19050</xdr:rowOff>
    </xdr:from>
    <xdr:ext cx="65" cy="172227"/>
    <xdr:sp macro="" textlink="">
      <xdr:nvSpPr>
        <xdr:cNvPr id="72" name="PoljeZBesedilom 71">
          <a:extLst>
            <a:ext uri="{FF2B5EF4-FFF2-40B4-BE49-F238E27FC236}">
              <a16:creationId xmlns:a16="http://schemas.microsoft.com/office/drawing/2014/main" id="{3EAF1FE5-C4AA-4478-A827-236CF01CB2F3}"/>
            </a:ext>
          </a:extLst>
        </xdr:cNvPr>
        <xdr:cNvSpPr txBox="1"/>
      </xdr:nvSpPr>
      <xdr:spPr>
        <a:xfrm>
          <a:off x="171164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24</xdr:col>
      <xdr:colOff>400050</xdr:colOff>
      <xdr:row>299</xdr:row>
      <xdr:rowOff>19050</xdr:rowOff>
    </xdr:from>
    <xdr:ext cx="65" cy="172227"/>
    <xdr:sp macro="" textlink="">
      <xdr:nvSpPr>
        <xdr:cNvPr id="73" name="PoljeZBesedilom 72">
          <a:extLst>
            <a:ext uri="{FF2B5EF4-FFF2-40B4-BE49-F238E27FC236}">
              <a16:creationId xmlns:a16="http://schemas.microsoft.com/office/drawing/2014/main" id="{06ABB693-F7AE-4D72-9579-0B3BB53E5355}"/>
            </a:ext>
          </a:extLst>
        </xdr:cNvPr>
        <xdr:cNvSpPr txBox="1"/>
      </xdr:nvSpPr>
      <xdr:spPr>
        <a:xfrm>
          <a:off x="176593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25</xdr:col>
      <xdr:colOff>400050</xdr:colOff>
      <xdr:row>299</xdr:row>
      <xdr:rowOff>19050</xdr:rowOff>
    </xdr:from>
    <xdr:ext cx="65" cy="172227"/>
    <xdr:sp macro="" textlink="">
      <xdr:nvSpPr>
        <xdr:cNvPr id="74" name="PoljeZBesedilom 73">
          <a:extLst>
            <a:ext uri="{FF2B5EF4-FFF2-40B4-BE49-F238E27FC236}">
              <a16:creationId xmlns:a16="http://schemas.microsoft.com/office/drawing/2014/main" id="{B65C23A8-B1D7-427E-973C-4D2BB5B63944}"/>
            </a:ext>
          </a:extLst>
        </xdr:cNvPr>
        <xdr:cNvSpPr txBox="1"/>
      </xdr:nvSpPr>
      <xdr:spPr>
        <a:xfrm>
          <a:off x="182022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26</xdr:col>
      <xdr:colOff>400050</xdr:colOff>
      <xdr:row>299</xdr:row>
      <xdr:rowOff>19050</xdr:rowOff>
    </xdr:from>
    <xdr:ext cx="65" cy="172227"/>
    <xdr:sp macro="" textlink="">
      <xdr:nvSpPr>
        <xdr:cNvPr id="75" name="PoljeZBesedilom 74">
          <a:extLst>
            <a:ext uri="{FF2B5EF4-FFF2-40B4-BE49-F238E27FC236}">
              <a16:creationId xmlns:a16="http://schemas.microsoft.com/office/drawing/2014/main" id="{E998C19D-F3EA-4B60-A06D-CB3F31B122BA}"/>
            </a:ext>
          </a:extLst>
        </xdr:cNvPr>
        <xdr:cNvSpPr txBox="1"/>
      </xdr:nvSpPr>
      <xdr:spPr>
        <a:xfrm>
          <a:off x="187452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27</xdr:col>
      <xdr:colOff>400050</xdr:colOff>
      <xdr:row>299</xdr:row>
      <xdr:rowOff>19050</xdr:rowOff>
    </xdr:from>
    <xdr:ext cx="65" cy="172227"/>
    <xdr:sp macro="" textlink="">
      <xdr:nvSpPr>
        <xdr:cNvPr id="76" name="PoljeZBesedilom 75">
          <a:extLst>
            <a:ext uri="{FF2B5EF4-FFF2-40B4-BE49-F238E27FC236}">
              <a16:creationId xmlns:a16="http://schemas.microsoft.com/office/drawing/2014/main" id="{23336768-1049-461A-9DD3-5BE5A459BB8E}"/>
            </a:ext>
          </a:extLst>
        </xdr:cNvPr>
        <xdr:cNvSpPr txBox="1"/>
      </xdr:nvSpPr>
      <xdr:spPr>
        <a:xfrm>
          <a:off x="192881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28</xdr:col>
      <xdr:colOff>400050</xdr:colOff>
      <xdr:row>299</xdr:row>
      <xdr:rowOff>19050</xdr:rowOff>
    </xdr:from>
    <xdr:ext cx="65" cy="172227"/>
    <xdr:sp macro="" textlink="">
      <xdr:nvSpPr>
        <xdr:cNvPr id="77" name="PoljeZBesedilom 76">
          <a:extLst>
            <a:ext uri="{FF2B5EF4-FFF2-40B4-BE49-F238E27FC236}">
              <a16:creationId xmlns:a16="http://schemas.microsoft.com/office/drawing/2014/main" id="{69124AF8-49A6-45CC-8310-8CE3F5195A27}"/>
            </a:ext>
          </a:extLst>
        </xdr:cNvPr>
        <xdr:cNvSpPr txBox="1"/>
      </xdr:nvSpPr>
      <xdr:spPr>
        <a:xfrm>
          <a:off x="198501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29</xdr:col>
      <xdr:colOff>400050</xdr:colOff>
      <xdr:row>299</xdr:row>
      <xdr:rowOff>19050</xdr:rowOff>
    </xdr:from>
    <xdr:ext cx="65" cy="172227"/>
    <xdr:sp macro="" textlink="">
      <xdr:nvSpPr>
        <xdr:cNvPr id="78" name="PoljeZBesedilom 77">
          <a:extLst>
            <a:ext uri="{FF2B5EF4-FFF2-40B4-BE49-F238E27FC236}">
              <a16:creationId xmlns:a16="http://schemas.microsoft.com/office/drawing/2014/main" id="{804AAA58-20D7-4B0A-9609-F3EE6C082913}"/>
            </a:ext>
          </a:extLst>
        </xdr:cNvPr>
        <xdr:cNvSpPr txBox="1"/>
      </xdr:nvSpPr>
      <xdr:spPr>
        <a:xfrm>
          <a:off x="203930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30</xdr:col>
      <xdr:colOff>400050</xdr:colOff>
      <xdr:row>299</xdr:row>
      <xdr:rowOff>19050</xdr:rowOff>
    </xdr:from>
    <xdr:ext cx="65" cy="172227"/>
    <xdr:sp macro="" textlink="">
      <xdr:nvSpPr>
        <xdr:cNvPr id="79" name="PoljeZBesedilom 78">
          <a:extLst>
            <a:ext uri="{FF2B5EF4-FFF2-40B4-BE49-F238E27FC236}">
              <a16:creationId xmlns:a16="http://schemas.microsoft.com/office/drawing/2014/main" id="{0E465C53-FEFC-4283-91A1-ACE471116EE2}"/>
            </a:ext>
          </a:extLst>
        </xdr:cNvPr>
        <xdr:cNvSpPr txBox="1"/>
      </xdr:nvSpPr>
      <xdr:spPr>
        <a:xfrm>
          <a:off x="209359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31</xdr:col>
      <xdr:colOff>400050</xdr:colOff>
      <xdr:row>299</xdr:row>
      <xdr:rowOff>19050</xdr:rowOff>
    </xdr:from>
    <xdr:ext cx="65" cy="172227"/>
    <xdr:sp macro="" textlink="">
      <xdr:nvSpPr>
        <xdr:cNvPr id="80" name="PoljeZBesedilom 79">
          <a:extLst>
            <a:ext uri="{FF2B5EF4-FFF2-40B4-BE49-F238E27FC236}">
              <a16:creationId xmlns:a16="http://schemas.microsoft.com/office/drawing/2014/main" id="{D9F53715-52CA-4DD2-AC86-9471C5F1A49D}"/>
            </a:ext>
          </a:extLst>
        </xdr:cNvPr>
        <xdr:cNvSpPr txBox="1"/>
      </xdr:nvSpPr>
      <xdr:spPr>
        <a:xfrm>
          <a:off x="214788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32</xdr:col>
      <xdr:colOff>400050</xdr:colOff>
      <xdr:row>299</xdr:row>
      <xdr:rowOff>19050</xdr:rowOff>
    </xdr:from>
    <xdr:ext cx="65" cy="172227"/>
    <xdr:sp macro="" textlink="">
      <xdr:nvSpPr>
        <xdr:cNvPr id="81" name="PoljeZBesedilom 80">
          <a:extLst>
            <a:ext uri="{FF2B5EF4-FFF2-40B4-BE49-F238E27FC236}">
              <a16:creationId xmlns:a16="http://schemas.microsoft.com/office/drawing/2014/main" id="{DE642401-89D8-4F74-B38C-0958C771F448}"/>
            </a:ext>
          </a:extLst>
        </xdr:cNvPr>
        <xdr:cNvSpPr txBox="1"/>
      </xdr:nvSpPr>
      <xdr:spPr>
        <a:xfrm>
          <a:off x="220218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33</xdr:col>
      <xdr:colOff>400050</xdr:colOff>
      <xdr:row>299</xdr:row>
      <xdr:rowOff>19050</xdr:rowOff>
    </xdr:from>
    <xdr:ext cx="65" cy="172227"/>
    <xdr:sp macro="" textlink="">
      <xdr:nvSpPr>
        <xdr:cNvPr id="82" name="PoljeZBesedilom 81">
          <a:extLst>
            <a:ext uri="{FF2B5EF4-FFF2-40B4-BE49-F238E27FC236}">
              <a16:creationId xmlns:a16="http://schemas.microsoft.com/office/drawing/2014/main" id="{BB07856B-94EE-4509-8565-626724DB2667}"/>
            </a:ext>
          </a:extLst>
        </xdr:cNvPr>
        <xdr:cNvSpPr txBox="1"/>
      </xdr:nvSpPr>
      <xdr:spPr>
        <a:xfrm>
          <a:off x="225647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6</xdr:col>
      <xdr:colOff>400050</xdr:colOff>
      <xdr:row>299</xdr:row>
      <xdr:rowOff>19050</xdr:rowOff>
    </xdr:from>
    <xdr:ext cx="65" cy="172227"/>
    <xdr:sp macro="" textlink="">
      <xdr:nvSpPr>
        <xdr:cNvPr id="83" name="PoljeZBesedilom 82">
          <a:extLst>
            <a:ext uri="{FF2B5EF4-FFF2-40B4-BE49-F238E27FC236}">
              <a16:creationId xmlns:a16="http://schemas.microsoft.com/office/drawing/2014/main" id="{8DFF4704-2339-4E51-AF54-D507F150C35A}"/>
            </a:ext>
          </a:extLst>
        </xdr:cNvPr>
        <xdr:cNvSpPr txBox="1"/>
      </xdr:nvSpPr>
      <xdr:spPr>
        <a:xfrm>
          <a:off x="72866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7</xdr:col>
      <xdr:colOff>400050</xdr:colOff>
      <xdr:row>299</xdr:row>
      <xdr:rowOff>19050</xdr:rowOff>
    </xdr:from>
    <xdr:ext cx="65" cy="172227"/>
    <xdr:sp macro="" textlink="">
      <xdr:nvSpPr>
        <xdr:cNvPr id="84" name="PoljeZBesedilom 83">
          <a:extLst>
            <a:ext uri="{FF2B5EF4-FFF2-40B4-BE49-F238E27FC236}">
              <a16:creationId xmlns:a16="http://schemas.microsoft.com/office/drawing/2014/main" id="{702196B7-1892-4911-ACB7-C35CF77D7469}"/>
            </a:ext>
          </a:extLst>
        </xdr:cNvPr>
        <xdr:cNvSpPr txBox="1"/>
      </xdr:nvSpPr>
      <xdr:spPr>
        <a:xfrm>
          <a:off x="80010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8</xdr:col>
      <xdr:colOff>400050</xdr:colOff>
      <xdr:row>299</xdr:row>
      <xdr:rowOff>19050</xdr:rowOff>
    </xdr:from>
    <xdr:ext cx="65" cy="172227"/>
    <xdr:sp macro="" textlink="">
      <xdr:nvSpPr>
        <xdr:cNvPr id="85" name="PoljeZBesedilom 84">
          <a:extLst>
            <a:ext uri="{FF2B5EF4-FFF2-40B4-BE49-F238E27FC236}">
              <a16:creationId xmlns:a16="http://schemas.microsoft.com/office/drawing/2014/main" id="{8017AB87-9EC8-4CFE-BF23-4AD138A07DB0}"/>
            </a:ext>
          </a:extLst>
        </xdr:cNvPr>
        <xdr:cNvSpPr txBox="1"/>
      </xdr:nvSpPr>
      <xdr:spPr>
        <a:xfrm>
          <a:off x="87058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9</xdr:col>
      <xdr:colOff>400050</xdr:colOff>
      <xdr:row>299</xdr:row>
      <xdr:rowOff>19050</xdr:rowOff>
    </xdr:from>
    <xdr:ext cx="65" cy="172227"/>
    <xdr:sp macro="" textlink="">
      <xdr:nvSpPr>
        <xdr:cNvPr id="86" name="PoljeZBesedilom 85">
          <a:extLst>
            <a:ext uri="{FF2B5EF4-FFF2-40B4-BE49-F238E27FC236}">
              <a16:creationId xmlns:a16="http://schemas.microsoft.com/office/drawing/2014/main" id="{9ED2AA70-E906-4CB2-9CA2-79E6017F12DF}"/>
            </a:ext>
          </a:extLst>
        </xdr:cNvPr>
        <xdr:cNvSpPr txBox="1"/>
      </xdr:nvSpPr>
      <xdr:spPr>
        <a:xfrm>
          <a:off x="94107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10</xdr:col>
      <xdr:colOff>400050</xdr:colOff>
      <xdr:row>299</xdr:row>
      <xdr:rowOff>19050</xdr:rowOff>
    </xdr:from>
    <xdr:ext cx="65" cy="172227"/>
    <xdr:sp macro="" textlink="">
      <xdr:nvSpPr>
        <xdr:cNvPr id="87" name="PoljeZBesedilom 86">
          <a:extLst>
            <a:ext uri="{FF2B5EF4-FFF2-40B4-BE49-F238E27FC236}">
              <a16:creationId xmlns:a16="http://schemas.microsoft.com/office/drawing/2014/main" id="{195D01DE-87FF-4881-94CC-8AF79B2397F2}"/>
            </a:ext>
          </a:extLst>
        </xdr:cNvPr>
        <xdr:cNvSpPr txBox="1"/>
      </xdr:nvSpPr>
      <xdr:spPr>
        <a:xfrm>
          <a:off x="100298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11</xdr:col>
      <xdr:colOff>400050</xdr:colOff>
      <xdr:row>299</xdr:row>
      <xdr:rowOff>19050</xdr:rowOff>
    </xdr:from>
    <xdr:ext cx="65" cy="172227"/>
    <xdr:sp macro="" textlink="">
      <xdr:nvSpPr>
        <xdr:cNvPr id="88" name="PoljeZBesedilom 87">
          <a:extLst>
            <a:ext uri="{FF2B5EF4-FFF2-40B4-BE49-F238E27FC236}">
              <a16:creationId xmlns:a16="http://schemas.microsoft.com/office/drawing/2014/main" id="{EA3318C2-229E-4647-87C3-85B8A4819E42}"/>
            </a:ext>
          </a:extLst>
        </xdr:cNvPr>
        <xdr:cNvSpPr txBox="1"/>
      </xdr:nvSpPr>
      <xdr:spPr>
        <a:xfrm>
          <a:off x="105727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12</xdr:col>
      <xdr:colOff>400050</xdr:colOff>
      <xdr:row>299</xdr:row>
      <xdr:rowOff>19050</xdr:rowOff>
    </xdr:from>
    <xdr:ext cx="65" cy="172227"/>
    <xdr:sp macro="" textlink="">
      <xdr:nvSpPr>
        <xdr:cNvPr id="89" name="PoljeZBesedilom 88">
          <a:extLst>
            <a:ext uri="{FF2B5EF4-FFF2-40B4-BE49-F238E27FC236}">
              <a16:creationId xmlns:a16="http://schemas.microsoft.com/office/drawing/2014/main" id="{2D119A6F-E6AD-4004-82BD-A5BC13E81FCF}"/>
            </a:ext>
          </a:extLst>
        </xdr:cNvPr>
        <xdr:cNvSpPr txBox="1"/>
      </xdr:nvSpPr>
      <xdr:spPr>
        <a:xfrm>
          <a:off x="111156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13</xdr:col>
      <xdr:colOff>400050</xdr:colOff>
      <xdr:row>299</xdr:row>
      <xdr:rowOff>19050</xdr:rowOff>
    </xdr:from>
    <xdr:ext cx="65" cy="172227"/>
    <xdr:sp macro="" textlink="">
      <xdr:nvSpPr>
        <xdr:cNvPr id="90" name="PoljeZBesedilom 89">
          <a:extLst>
            <a:ext uri="{FF2B5EF4-FFF2-40B4-BE49-F238E27FC236}">
              <a16:creationId xmlns:a16="http://schemas.microsoft.com/office/drawing/2014/main" id="{1A79D282-4C7E-45D7-A5A9-5A2E44537F5F}"/>
            </a:ext>
          </a:extLst>
        </xdr:cNvPr>
        <xdr:cNvSpPr txBox="1"/>
      </xdr:nvSpPr>
      <xdr:spPr>
        <a:xfrm>
          <a:off x="116586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14</xdr:col>
      <xdr:colOff>400050</xdr:colOff>
      <xdr:row>299</xdr:row>
      <xdr:rowOff>19050</xdr:rowOff>
    </xdr:from>
    <xdr:ext cx="65" cy="172227"/>
    <xdr:sp macro="" textlink="">
      <xdr:nvSpPr>
        <xdr:cNvPr id="91" name="PoljeZBesedilom 90">
          <a:extLst>
            <a:ext uri="{FF2B5EF4-FFF2-40B4-BE49-F238E27FC236}">
              <a16:creationId xmlns:a16="http://schemas.microsoft.com/office/drawing/2014/main" id="{5EA4D786-796E-47A9-B802-DA1ED1D7776F}"/>
            </a:ext>
          </a:extLst>
        </xdr:cNvPr>
        <xdr:cNvSpPr txBox="1"/>
      </xdr:nvSpPr>
      <xdr:spPr>
        <a:xfrm>
          <a:off x="122015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15</xdr:col>
      <xdr:colOff>400050</xdr:colOff>
      <xdr:row>299</xdr:row>
      <xdr:rowOff>19050</xdr:rowOff>
    </xdr:from>
    <xdr:ext cx="65" cy="172227"/>
    <xdr:sp macro="" textlink="">
      <xdr:nvSpPr>
        <xdr:cNvPr id="92" name="PoljeZBesedilom 91">
          <a:extLst>
            <a:ext uri="{FF2B5EF4-FFF2-40B4-BE49-F238E27FC236}">
              <a16:creationId xmlns:a16="http://schemas.microsoft.com/office/drawing/2014/main" id="{D925424E-BE0F-47D7-8591-80106D21C4BD}"/>
            </a:ext>
          </a:extLst>
        </xdr:cNvPr>
        <xdr:cNvSpPr txBox="1"/>
      </xdr:nvSpPr>
      <xdr:spPr>
        <a:xfrm>
          <a:off x="127444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16</xdr:col>
      <xdr:colOff>400050</xdr:colOff>
      <xdr:row>299</xdr:row>
      <xdr:rowOff>19050</xdr:rowOff>
    </xdr:from>
    <xdr:ext cx="65" cy="172227"/>
    <xdr:sp macro="" textlink="">
      <xdr:nvSpPr>
        <xdr:cNvPr id="93" name="PoljeZBesedilom 92">
          <a:extLst>
            <a:ext uri="{FF2B5EF4-FFF2-40B4-BE49-F238E27FC236}">
              <a16:creationId xmlns:a16="http://schemas.microsoft.com/office/drawing/2014/main" id="{F4A71BF6-12F4-4B8A-8C60-BC6B49CB8E39}"/>
            </a:ext>
          </a:extLst>
        </xdr:cNvPr>
        <xdr:cNvSpPr txBox="1"/>
      </xdr:nvSpPr>
      <xdr:spPr>
        <a:xfrm>
          <a:off x="132873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17</xdr:col>
      <xdr:colOff>400050</xdr:colOff>
      <xdr:row>299</xdr:row>
      <xdr:rowOff>19050</xdr:rowOff>
    </xdr:from>
    <xdr:ext cx="65" cy="172227"/>
    <xdr:sp macro="" textlink="">
      <xdr:nvSpPr>
        <xdr:cNvPr id="94" name="PoljeZBesedilom 93">
          <a:extLst>
            <a:ext uri="{FF2B5EF4-FFF2-40B4-BE49-F238E27FC236}">
              <a16:creationId xmlns:a16="http://schemas.microsoft.com/office/drawing/2014/main" id="{7BD009ED-7AAB-44AA-9FAF-DC713C8E1577}"/>
            </a:ext>
          </a:extLst>
        </xdr:cNvPr>
        <xdr:cNvSpPr txBox="1"/>
      </xdr:nvSpPr>
      <xdr:spPr>
        <a:xfrm>
          <a:off x="138303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18</xdr:col>
      <xdr:colOff>400050</xdr:colOff>
      <xdr:row>299</xdr:row>
      <xdr:rowOff>19050</xdr:rowOff>
    </xdr:from>
    <xdr:ext cx="65" cy="172227"/>
    <xdr:sp macro="" textlink="">
      <xdr:nvSpPr>
        <xdr:cNvPr id="95" name="PoljeZBesedilom 94">
          <a:extLst>
            <a:ext uri="{FF2B5EF4-FFF2-40B4-BE49-F238E27FC236}">
              <a16:creationId xmlns:a16="http://schemas.microsoft.com/office/drawing/2014/main" id="{3913A2C7-6540-412D-AFFE-6C766E17051E}"/>
            </a:ext>
          </a:extLst>
        </xdr:cNvPr>
        <xdr:cNvSpPr txBox="1"/>
      </xdr:nvSpPr>
      <xdr:spPr>
        <a:xfrm>
          <a:off x="144018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19</xdr:col>
      <xdr:colOff>400050</xdr:colOff>
      <xdr:row>299</xdr:row>
      <xdr:rowOff>19050</xdr:rowOff>
    </xdr:from>
    <xdr:ext cx="65" cy="172227"/>
    <xdr:sp macro="" textlink="">
      <xdr:nvSpPr>
        <xdr:cNvPr id="96" name="PoljeZBesedilom 95">
          <a:extLst>
            <a:ext uri="{FF2B5EF4-FFF2-40B4-BE49-F238E27FC236}">
              <a16:creationId xmlns:a16="http://schemas.microsoft.com/office/drawing/2014/main" id="{46E5BE04-41F2-4042-BD9F-31B8B4392EE7}"/>
            </a:ext>
          </a:extLst>
        </xdr:cNvPr>
        <xdr:cNvSpPr txBox="1"/>
      </xdr:nvSpPr>
      <xdr:spPr>
        <a:xfrm>
          <a:off x="149447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20</xdr:col>
      <xdr:colOff>400050</xdr:colOff>
      <xdr:row>299</xdr:row>
      <xdr:rowOff>19050</xdr:rowOff>
    </xdr:from>
    <xdr:ext cx="65" cy="172227"/>
    <xdr:sp macro="" textlink="">
      <xdr:nvSpPr>
        <xdr:cNvPr id="97" name="PoljeZBesedilom 96">
          <a:extLst>
            <a:ext uri="{FF2B5EF4-FFF2-40B4-BE49-F238E27FC236}">
              <a16:creationId xmlns:a16="http://schemas.microsoft.com/office/drawing/2014/main" id="{1C3C9CD4-609D-4AD8-9E56-DCFA5C5C2690}"/>
            </a:ext>
          </a:extLst>
        </xdr:cNvPr>
        <xdr:cNvSpPr txBox="1"/>
      </xdr:nvSpPr>
      <xdr:spPr>
        <a:xfrm>
          <a:off x="154876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21</xdr:col>
      <xdr:colOff>400050</xdr:colOff>
      <xdr:row>299</xdr:row>
      <xdr:rowOff>19050</xdr:rowOff>
    </xdr:from>
    <xdr:ext cx="65" cy="172227"/>
    <xdr:sp macro="" textlink="">
      <xdr:nvSpPr>
        <xdr:cNvPr id="98" name="PoljeZBesedilom 97">
          <a:extLst>
            <a:ext uri="{FF2B5EF4-FFF2-40B4-BE49-F238E27FC236}">
              <a16:creationId xmlns:a16="http://schemas.microsoft.com/office/drawing/2014/main" id="{C66025A5-E903-4ADD-9177-7CA3CC4709B5}"/>
            </a:ext>
          </a:extLst>
        </xdr:cNvPr>
        <xdr:cNvSpPr txBox="1"/>
      </xdr:nvSpPr>
      <xdr:spPr>
        <a:xfrm>
          <a:off x="160305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22</xdr:col>
      <xdr:colOff>400050</xdr:colOff>
      <xdr:row>299</xdr:row>
      <xdr:rowOff>19050</xdr:rowOff>
    </xdr:from>
    <xdr:ext cx="65" cy="172227"/>
    <xdr:sp macro="" textlink="">
      <xdr:nvSpPr>
        <xdr:cNvPr id="99" name="PoljeZBesedilom 98">
          <a:extLst>
            <a:ext uri="{FF2B5EF4-FFF2-40B4-BE49-F238E27FC236}">
              <a16:creationId xmlns:a16="http://schemas.microsoft.com/office/drawing/2014/main" id="{01763489-2045-409B-96F3-A9B82539332B}"/>
            </a:ext>
          </a:extLst>
        </xdr:cNvPr>
        <xdr:cNvSpPr txBox="1"/>
      </xdr:nvSpPr>
      <xdr:spPr>
        <a:xfrm>
          <a:off x="165735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23</xdr:col>
      <xdr:colOff>400050</xdr:colOff>
      <xdr:row>299</xdr:row>
      <xdr:rowOff>19050</xdr:rowOff>
    </xdr:from>
    <xdr:ext cx="65" cy="172227"/>
    <xdr:sp macro="" textlink="">
      <xdr:nvSpPr>
        <xdr:cNvPr id="100" name="PoljeZBesedilom 99">
          <a:extLst>
            <a:ext uri="{FF2B5EF4-FFF2-40B4-BE49-F238E27FC236}">
              <a16:creationId xmlns:a16="http://schemas.microsoft.com/office/drawing/2014/main" id="{2BC52CFC-7D2D-4795-9D30-342934C39F1C}"/>
            </a:ext>
          </a:extLst>
        </xdr:cNvPr>
        <xdr:cNvSpPr txBox="1"/>
      </xdr:nvSpPr>
      <xdr:spPr>
        <a:xfrm>
          <a:off x="171164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24</xdr:col>
      <xdr:colOff>400050</xdr:colOff>
      <xdr:row>299</xdr:row>
      <xdr:rowOff>19050</xdr:rowOff>
    </xdr:from>
    <xdr:ext cx="65" cy="172227"/>
    <xdr:sp macro="" textlink="">
      <xdr:nvSpPr>
        <xdr:cNvPr id="101" name="PoljeZBesedilom 100">
          <a:extLst>
            <a:ext uri="{FF2B5EF4-FFF2-40B4-BE49-F238E27FC236}">
              <a16:creationId xmlns:a16="http://schemas.microsoft.com/office/drawing/2014/main" id="{9441F678-8D24-479A-989A-5DE4AD2467A4}"/>
            </a:ext>
          </a:extLst>
        </xdr:cNvPr>
        <xdr:cNvSpPr txBox="1"/>
      </xdr:nvSpPr>
      <xdr:spPr>
        <a:xfrm>
          <a:off x="176593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25</xdr:col>
      <xdr:colOff>400050</xdr:colOff>
      <xdr:row>299</xdr:row>
      <xdr:rowOff>19050</xdr:rowOff>
    </xdr:from>
    <xdr:ext cx="65" cy="172227"/>
    <xdr:sp macro="" textlink="">
      <xdr:nvSpPr>
        <xdr:cNvPr id="102" name="PoljeZBesedilom 101">
          <a:extLst>
            <a:ext uri="{FF2B5EF4-FFF2-40B4-BE49-F238E27FC236}">
              <a16:creationId xmlns:a16="http://schemas.microsoft.com/office/drawing/2014/main" id="{8E84EFEF-5174-43DC-A454-EE6A3E827113}"/>
            </a:ext>
          </a:extLst>
        </xdr:cNvPr>
        <xdr:cNvSpPr txBox="1"/>
      </xdr:nvSpPr>
      <xdr:spPr>
        <a:xfrm>
          <a:off x="182022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26</xdr:col>
      <xdr:colOff>400050</xdr:colOff>
      <xdr:row>299</xdr:row>
      <xdr:rowOff>19050</xdr:rowOff>
    </xdr:from>
    <xdr:ext cx="65" cy="172227"/>
    <xdr:sp macro="" textlink="">
      <xdr:nvSpPr>
        <xdr:cNvPr id="103" name="PoljeZBesedilom 102">
          <a:extLst>
            <a:ext uri="{FF2B5EF4-FFF2-40B4-BE49-F238E27FC236}">
              <a16:creationId xmlns:a16="http://schemas.microsoft.com/office/drawing/2014/main" id="{0B52F432-BDFF-41B0-A177-F047A42FBCF8}"/>
            </a:ext>
          </a:extLst>
        </xdr:cNvPr>
        <xdr:cNvSpPr txBox="1"/>
      </xdr:nvSpPr>
      <xdr:spPr>
        <a:xfrm>
          <a:off x="187452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27</xdr:col>
      <xdr:colOff>400050</xdr:colOff>
      <xdr:row>299</xdr:row>
      <xdr:rowOff>19050</xdr:rowOff>
    </xdr:from>
    <xdr:ext cx="65" cy="172227"/>
    <xdr:sp macro="" textlink="">
      <xdr:nvSpPr>
        <xdr:cNvPr id="104" name="PoljeZBesedilom 103">
          <a:extLst>
            <a:ext uri="{FF2B5EF4-FFF2-40B4-BE49-F238E27FC236}">
              <a16:creationId xmlns:a16="http://schemas.microsoft.com/office/drawing/2014/main" id="{F9EB7B03-7406-4AA1-8DB7-AEB4AAE4BC94}"/>
            </a:ext>
          </a:extLst>
        </xdr:cNvPr>
        <xdr:cNvSpPr txBox="1"/>
      </xdr:nvSpPr>
      <xdr:spPr>
        <a:xfrm>
          <a:off x="192881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28</xdr:col>
      <xdr:colOff>400050</xdr:colOff>
      <xdr:row>299</xdr:row>
      <xdr:rowOff>19050</xdr:rowOff>
    </xdr:from>
    <xdr:ext cx="65" cy="172227"/>
    <xdr:sp macro="" textlink="">
      <xdr:nvSpPr>
        <xdr:cNvPr id="105" name="PoljeZBesedilom 104">
          <a:extLst>
            <a:ext uri="{FF2B5EF4-FFF2-40B4-BE49-F238E27FC236}">
              <a16:creationId xmlns:a16="http://schemas.microsoft.com/office/drawing/2014/main" id="{25100F05-2589-4A29-8E1D-C25453537F8A}"/>
            </a:ext>
          </a:extLst>
        </xdr:cNvPr>
        <xdr:cNvSpPr txBox="1"/>
      </xdr:nvSpPr>
      <xdr:spPr>
        <a:xfrm>
          <a:off x="198501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29</xdr:col>
      <xdr:colOff>400050</xdr:colOff>
      <xdr:row>299</xdr:row>
      <xdr:rowOff>19050</xdr:rowOff>
    </xdr:from>
    <xdr:ext cx="65" cy="172227"/>
    <xdr:sp macro="" textlink="">
      <xdr:nvSpPr>
        <xdr:cNvPr id="106" name="PoljeZBesedilom 105">
          <a:extLst>
            <a:ext uri="{FF2B5EF4-FFF2-40B4-BE49-F238E27FC236}">
              <a16:creationId xmlns:a16="http://schemas.microsoft.com/office/drawing/2014/main" id="{FD43E479-70C0-44F0-9666-97DF3B84D073}"/>
            </a:ext>
          </a:extLst>
        </xdr:cNvPr>
        <xdr:cNvSpPr txBox="1"/>
      </xdr:nvSpPr>
      <xdr:spPr>
        <a:xfrm>
          <a:off x="203930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30</xdr:col>
      <xdr:colOff>400050</xdr:colOff>
      <xdr:row>299</xdr:row>
      <xdr:rowOff>19050</xdr:rowOff>
    </xdr:from>
    <xdr:ext cx="65" cy="172227"/>
    <xdr:sp macro="" textlink="">
      <xdr:nvSpPr>
        <xdr:cNvPr id="107" name="PoljeZBesedilom 106">
          <a:extLst>
            <a:ext uri="{FF2B5EF4-FFF2-40B4-BE49-F238E27FC236}">
              <a16:creationId xmlns:a16="http://schemas.microsoft.com/office/drawing/2014/main" id="{FC874064-F279-4171-9DC8-539467E36926}"/>
            </a:ext>
          </a:extLst>
        </xdr:cNvPr>
        <xdr:cNvSpPr txBox="1"/>
      </xdr:nvSpPr>
      <xdr:spPr>
        <a:xfrm>
          <a:off x="209359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31</xdr:col>
      <xdr:colOff>400050</xdr:colOff>
      <xdr:row>299</xdr:row>
      <xdr:rowOff>19050</xdr:rowOff>
    </xdr:from>
    <xdr:ext cx="65" cy="172227"/>
    <xdr:sp macro="" textlink="">
      <xdr:nvSpPr>
        <xdr:cNvPr id="108" name="PoljeZBesedilom 107">
          <a:extLst>
            <a:ext uri="{FF2B5EF4-FFF2-40B4-BE49-F238E27FC236}">
              <a16:creationId xmlns:a16="http://schemas.microsoft.com/office/drawing/2014/main" id="{3220510D-9198-4DDA-867D-00C6161B9134}"/>
            </a:ext>
          </a:extLst>
        </xdr:cNvPr>
        <xdr:cNvSpPr txBox="1"/>
      </xdr:nvSpPr>
      <xdr:spPr>
        <a:xfrm>
          <a:off x="214788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32</xdr:col>
      <xdr:colOff>400050</xdr:colOff>
      <xdr:row>299</xdr:row>
      <xdr:rowOff>19050</xdr:rowOff>
    </xdr:from>
    <xdr:ext cx="65" cy="172227"/>
    <xdr:sp macro="" textlink="">
      <xdr:nvSpPr>
        <xdr:cNvPr id="109" name="PoljeZBesedilom 108">
          <a:extLst>
            <a:ext uri="{FF2B5EF4-FFF2-40B4-BE49-F238E27FC236}">
              <a16:creationId xmlns:a16="http://schemas.microsoft.com/office/drawing/2014/main" id="{A92EE34F-4CE7-47DF-BC46-35A1108E7208}"/>
            </a:ext>
          </a:extLst>
        </xdr:cNvPr>
        <xdr:cNvSpPr txBox="1"/>
      </xdr:nvSpPr>
      <xdr:spPr>
        <a:xfrm>
          <a:off x="220218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33</xdr:col>
      <xdr:colOff>400050</xdr:colOff>
      <xdr:row>299</xdr:row>
      <xdr:rowOff>19050</xdr:rowOff>
    </xdr:from>
    <xdr:ext cx="65" cy="172227"/>
    <xdr:sp macro="" textlink="">
      <xdr:nvSpPr>
        <xdr:cNvPr id="110" name="PoljeZBesedilom 109">
          <a:extLst>
            <a:ext uri="{FF2B5EF4-FFF2-40B4-BE49-F238E27FC236}">
              <a16:creationId xmlns:a16="http://schemas.microsoft.com/office/drawing/2014/main" id="{B1F58F3D-DA04-4BAC-9A6C-6E8CD732A590}"/>
            </a:ext>
          </a:extLst>
        </xdr:cNvPr>
        <xdr:cNvSpPr txBox="1"/>
      </xdr:nvSpPr>
      <xdr:spPr>
        <a:xfrm>
          <a:off x="225647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6</xdr:col>
      <xdr:colOff>400050</xdr:colOff>
      <xdr:row>386</xdr:row>
      <xdr:rowOff>19050</xdr:rowOff>
    </xdr:from>
    <xdr:ext cx="65" cy="172227"/>
    <xdr:sp macro="" textlink="">
      <xdr:nvSpPr>
        <xdr:cNvPr id="111" name="PoljeZBesedilom 110">
          <a:extLst>
            <a:ext uri="{FF2B5EF4-FFF2-40B4-BE49-F238E27FC236}">
              <a16:creationId xmlns:a16="http://schemas.microsoft.com/office/drawing/2014/main" id="{7FB25E96-8FEB-446D-A68E-DFA9B342A646}"/>
            </a:ext>
          </a:extLst>
        </xdr:cNvPr>
        <xdr:cNvSpPr txBox="1"/>
      </xdr:nvSpPr>
      <xdr:spPr>
        <a:xfrm>
          <a:off x="728662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7</xdr:col>
      <xdr:colOff>400050</xdr:colOff>
      <xdr:row>386</xdr:row>
      <xdr:rowOff>19050</xdr:rowOff>
    </xdr:from>
    <xdr:ext cx="65" cy="172227"/>
    <xdr:sp macro="" textlink="">
      <xdr:nvSpPr>
        <xdr:cNvPr id="112" name="PoljeZBesedilom 111">
          <a:extLst>
            <a:ext uri="{FF2B5EF4-FFF2-40B4-BE49-F238E27FC236}">
              <a16:creationId xmlns:a16="http://schemas.microsoft.com/office/drawing/2014/main" id="{D3630693-FCAA-443E-8707-274A9571CCF2}"/>
            </a:ext>
          </a:extLst>
        </xdr:cNvPr>
        <xdr:cNvSpPr txBox="1"/>
      </xdr:nvSpPr>
      <xdr:spPr>
        <a:xfrm>
          <a:off x="800100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8</xdr:col>
      <xdr:colOff>400050</xdr:colOff>
      <xdr:row>386</xdr:row>
      <xdr:rowOff>19050</xdr:rowOff>
    </xdr:from>
    <xdr:ext cx="65" cy="172227"/>
    <xdr:sp macro="" textlink="">
      <xdr:nvSpPr>
        <xdr:cNvPr id="113" name="PoljeZBesedilom 112">
          <a:extLst>
            <a:ext uri="{FF2B5EF4-FFF2-40B4-BE49-F238E27FC236}">
              <a16:creationId xmlns:a16="http://schemas.microsoft.com/office/drawing/2014/main" id="{C80AFA6E-84BA-41A5-BE08-B210227ED434}"/>
            </a:ext>
          </a:extLst>
        </xdr:cNvPr>
        <xdr:cNvSpPr txBox="1"/>
      </xdr:nvSpPr>
      <xdr:spPr>
        <a:xfrm>
          <a:off x="870585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9</xdr:col>
      <xdr:colOff>400050</xdr:colOff>
      <xdr:row>386</xdr:row>
      <xdr:rowOff>19050</xdr:rowOff>
    </xdr:from>
    <xdr:ext cx="65" cy="172227"/>
    <xdr:sp macro="" textlink="">
      <xdr:nvSpPr>
        <xdr:cNvPr id="114" name="PoljeZBesedilom 113">
          <a:extLst>
            <a:ext uri="{FF2B5EF4-FFF2-40B4-BE49-F238E27FC236}">
              <a16:creationId xmlns:a16="http://schemas.microsoft.com/office/drawing/2014/main" id="{4B9ECB41-471F-4FC0-B77F-216C3596476B}"/>
            </a:ext>
          </a:extLst>
        </xdr:cNvPr>
        <xdr:cNvSpPr txBox="1"/>
      </xdr:nvSpPr>
      <xdr:spPr>
        <a:xfrm>
          <a:off x="941070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10</xdr:col>
      <xdr:colOff>400050</xdr:colOff>
      <xdr:row>386</xdr:row>
      <xdr:rowOff>19050</xdr:rowOff>
    </xdr:from>
    <xdr:ext cx="65" cy="172227"/>
    <xdr:sp macro="" textlink="">
      <xdr:nvSpPr>
        <xdr:cNvPr id="115" name="PoljeZBesedilom 114">
          <a:extLst>
            <a:ext uri="{FF2B5EF4-FFF2-40B4-BE49-F238E27FC236}">
              <a16:creationId xmlns:a16="http://schemas.microsoft.com/office/drawing/2014/main" id="{3AA2C05C-3A07-4A4B-9089-1F588FB70FA0}"/>
            </a:ext>
          </a:extLst>
        </xdr:cNvPr>
        <xdr:cNvSpPr txBox="1"/>
      </xdr:nvSpPr>
      <xdr:spPr>
        <a:xfrm>
          <a:off x="1002982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11</xdr:col>
      <xdr:colOff>400050</xdr:colOff>
      <xdr:row>386</xdr:row>
      <xdr:rowOff>19050</xdr:rowOff>
    </xdr:from>
    <xdr:ext cx="65" cy="172227"/>
    <xdr:sp macro="" textlink="">
      <xdr:nvSpPr>
        <xdr:cNvPr id="116" name="PoljeZBesedilom 115">
          <a:extLst>
            <a:ext uri="{FF2B5EF4-FFF2-40B4-BE49-F238E27FC236}">
              <a16:creationId xmlns:a16="http://schemas.microsoft.com/office/drawing/2014/main" id="{2C8077C8-B8CF-4FFD-B283-59EFD2938F7F}"/>
            </a:ext>
          </a:extLst>
        </xdr:cNvPr>
        <xdr:cNvSpPr txBox="1"/>
      </xdr:nvSpPr>
      <xdr:spPr>
        <a:xfrm>
          <a:off x="1057275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12</xdr:col>
      <xdr:colOff>400050</xdr:colOff>
      <xdr:row>386</xdr:row>
      <xdr:rowOff>19050</xdr:rowOff>
    </xdr:from>
    <xdr:ext cx="65" cy="172227"/>
    <xdr:sp macro="" textlink="">
      <xdr:nvSpPr>
        <xdr:cNvPr id="117" name="PoljeZBesedilom 116">
          <a:extLst>
            <a:ext uri="{FF2B5EF4-FFF2-40B4-BE49-F238E27FC236}">
              <a16:creationId xmlns:a16="http://schemas.microsoft.com/office/drawing/2014/main" id="{1E098E92-A526-4CCF-814E-23DC08EEFC69}"/>
            </a:ext>
          </a:extLst>
        </xdr:cNvPr>
        <xdr:cNvSpPr txBox="1"/>
      </xdr:nvSpPr>
      <xdr:spPr>
        <a:xfrm>
          <a:off x="1111567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13</xdr:col>
      <xdr:colOff>400050</xdr:colOff>
      <xdr:row>386</xdr:row>
      <xdr:rowOff>19050</xdr:rowOff>
    </xdr:from>
    <xdr:ext cx="65" cy="172227"/>
    <xdr:sp macro="" textlink="">
      <xdr:nvSpPr>
        <xdr:cNvPr id="118" name="PoljeZBesedilom 117">
          <a:extLst>
            <a:ext uri="{FF2B5EF4-FFF2-40B4-BE49-F238E27FC236}">
              <a16:creationId xmlns:a16="http://schemas.microsoft.com/office/drawing/2014/main" id="{9A80B4E4-AB78-4C23-BE19-0B8906E262CB}"/>
            </a:ext>
          </a:extLst>
        </xdr:cNvPr>
        <xdr:cNvSpPr txBox="1"/>
      </xdr:nvSpPr>
      <xdr:spPr>
        <a:xfrm>
          <a:off x="1165860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14</xdr:col>
      <xdr:colOff>400050</xdr:colOff>
      <xdr:row>386</xdr:row>
      <xdr:rowOff>19050</xdr:rowOff>
    </xdr:from>
    <xdr:ext cx="65" cy="172227"/>
    <xdr:sp macro="" textlink="">
      <xdr:nvSpPr>
        <xdr:cNvPr id="119" name="PoljeZBesedilom 118">
          <a:extLst>
            <a:ext uri="{FF2B5EF4-FFF2-40B4-BE49-F238E27FC236}">
              <a16:creationId xmlns:a16="http://schemas.microsoft.com/office/drawing/2014/main" id="{5AF4402A-B983-4BF4-B172-AF6D115B31B7}"/>
            </a:ext>
          </a:extLst>
        </xdr:cNvPr>
        <xdr:cNvSpPr txBox="1"/>
      </xdr:nvSpPr>
      <xdr:spPr>
        <a:xfrm>
          <a:off x="1220152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15</xdr:col>
      <xdr:colOff>400050</xdr:colOff>
      <xdr:row>386</xdr:row>
      <xdr:rowOff>19050</xdr:rowOff>
    </xdr:from>
    <xdr:ext cx="65" cy="172227"/>
    <xdr:sp macro="" textlink="">
      <xdr:nvSpPr>
        <xdr:cNvPr id="120" name="PoljeZBesedilom 119">
          <a:extLst>
            <a:ext uri="{FF2B5EF4-FFF2-40B4-BE49-F238E27FC236}">
              <a16:creationId xmlns:a16="http://schemas.microsoft.com/office/drawing/2014/main" id="{D54E2DB6-ECED-4EB5-AD8A-A05D2C960AC5}"/>
            </a:ext>
          </a:extLst>
        </xdr:cNvPr>
        <xdr:cNvSpPr txBox="1"/>
      </xdr:nvSpPr>
      <xdr:spPr>
        <a:xfrm>
          <a:off x="1274445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16</xdr:col>
      <xdr:colOff>400050</xdr:colOff>
      <xdr:row>386</xdr:row>
      <xdr:rowOff>19050</xdr:rowOff>
    </xdr:from>
    <xdr:ext cx="65" cy="172227"/>
    <xdr:sp macro="" textlink="">
      <xdr:nvSpPr>
        <xdr:cNvPr id="121" name="PoljeZBesedilom 120">
          <a:extLst>
            <a:ext uri="{FF2B5EF4-FFF2-40B4-BE49-F238E27FC236}">
              <a16:creationId xmlns:a16="http://schemas.microsoft.com/office/drawing/2014/main" id="{56E29208-235A-43F1-AFE2-8C9E9AA4E563}"/>
            </a:ext>
          </a:extLst>
        </xdr:cNvPr>
        <xdr:cNvSpPr txBox="1"/>
      </xdr:nvSpPr>
      <xdr:spPr>
        <a:xfrm>
          <a:off x="1328737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17</xdr:col>
      <xdr:colOff>400050</xdr:colOff>
      <xdr:row>386</xdr:row>
      <xdr:rowOff>19050</xdr:rowOff>
    </xdr:from>
    <xdr:ext cx="65" cy="172227"/>
    <xdr:sp macro="" textlink="">
      <xdr:nvSpPr>
        <xdr:cNvPr id="122" name="PoljeZBesedilom 121">
          <a:extLst>
            <a:ext uri="{FF2B5EF4-FFF2-40B4-BE49-F238E27FC236}">
              <a16:creationId xmlns:a16="http://schemas.microsoft.com/office/drawing/2014/main" id="{17306C0C-6199-469C-AD1F-B8B51922D651}"/>
            </a:ext>
          </a:extLst>
        </xdr:cNvPr>
        <xdr:cNvSpPr txBox="1"/>
      </xdr:nvSpPr>
      <xdr:spPr>
        <a:xfrm>
          <a:off x="1383030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18</xdr:col>
      <xdr:colOff>400050</xdr:colOff>
      <xdr:row>386</xdr:row>
      <xdr:rowOff>19050</xdr:rowOff>
    </xdr:from>
    <xdr:ext cx="65" cy="172227"/>
    <xdr:sp macro="" textlink="">
      <xdr:nvSpPr>
        <xdr:cNvPr id="123" name="PoljeZBesedilom 122">
          <a:extLst>
            <a:ext uri="{FF2B5EF4-FFF2-40B4-BE49-F238E27FC236}">
              <a16:creationId xmlns:a16="http://schemas.microsoft.com/office/drawing/2014/main" id="{B7A281B3-7F84-4665-A997-FF21CA31C2E2}"/>
            </a:ext>
          </a:extLst>
        </xdr:cNvPr>
        <xdr:cNvSpPr txBox="1"/>
      </xdr:nvSpPr>
      <xdr:spPr>
        <a:xfrm>
          <a:off x="1440180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19</xdr:col>
      <xdr:colOff>400050</xdr:colOff>
      <xdr:row>386</xdr:row>
      <xdr:rowOff>19050</xdr:rowOff>
    </xdr:from>
    <xdr:ext cx="65" cy="172227"/>
    <xdr:sp macro="" textlink="">
      <xdr:nvSpPr>
        <xdr:cNvPr id="124" name="PoljeZBesedilom 123">
          <a:extLst>
            <a:ext uri="{FF2B5EF4-FFF2-40B4-BE49-F238E27FC236}">
              <a16:creationId xmlns:a16="http://schemas.microsoft.com/office/drawing/2014/main" id="{721F771E-7111-4741-84A1-561D9487B41F}"/>
            </a:ext>
          </a:extLst>
        </xdr:cNvPr>
        <xdr:cNvSpPr txBox="1"/>
      </xdr:nvSpPr>
      <xdr:spPr>
        <a:xfrm>
          <a:off x="1494472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20</xdr:col>
      <xdr:colOff>400050</xdr:colOff>
      <xdr:row>386</xdr:row>
      <xdr:rowOff>19050</xdr:rowOff>
    </xdr:from>
    <xdr:ext cx="65" cy="172227"/>
    <xdr:sp macro="" textlink="">
      <xdr:nvSpPr>
        <xdr:cNvPr id="125" name="PoljeZBesedilom 124">
          <a:extLst>
            <a:ext uri="{FF2B5EF4-FFF2-40B4-BE49-F238E27FC236}">
              <a16:creationId xmlns:a16="http://schemas.microsoft.com/office/drawing/2014/main" id="{3340EE40-1B05-4CA1-B077-87BAF356886B}"/>
            </a:ext>
          </a:extLst>
        </xdr:cNvPr>
        <xdr:cNvSpPr txBox="1"/>
      </xdr:nvSpPr>
      <xdr:spPr>
        <a:xfrm>
          <a:off x="1548765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21</xdr:col>
      <xdr:colOff>400050</xdr:colOff>
      <xdr:row>386</xdr:row>
      <xdr:rowOff>19050</xdr:rowOff>
    </xdr:from>
    <xdr:ext cx="65" cy="172227"/>
    <xdr:sp macro="" textlink="">
      <xdr:nvSpPr>
        <xdr:cNvPr id="126" name="PoljeZBesedilom 125">
          <a:extLst>
            <a:ext uri="{FF2B5EF4-FFF2-40B4-BE49-F238E27FC236}">
              <a16:creationId xmlns:a16="http://schemas.microsoft.com/office/drawing/2014/main" id="{63C90FC4-D2D6-4699-B6D0-B878CDDAD809}"/>
            </a:ext>
          </a:extLst>
        </xdr:cNvPr>
        <xdr:cNvSpPr txBox="1"/>
      </xdr:nvSpPr>
      <xdr:spPr>
        <a:xfrm>
          <a:off x="1603057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22</xdr:col>
      <xdr:colOff>400050</xdr:colOff>
      <xdr:row>386</xdr:row>
      <xdr:rowOff>19050</xdr:rowOff>
    </xdr:from>
    <xdr:ext cx="65" cy="172227"/>
    <xdr:sp macro="" textlink="">
      <xdr:nvSpPr>
        <xdr:cNvPr id="127" name="PoljeZBesedilom 126">
          <a:extLst>
            <a:ext uri="{FF2B5EF4-FFF2-40B4-BE49-F238E27FC236}">
              <a16:creationId xmlns:a16="http://schemas.microsoft.com/office/drawing/2014/main" id="{5F3DFDBB-6EE5-4D00-B6BD-1C4CB8F7E5D3}"/>
            </a:ext>
          </a:extLst>
        </xdr:cNvPr>
        <xdr:cNvSpPr txBox="1"/>
      </xdr:nvSpPr>
      <xdr:spPr>
        <a:xfrm>
          <a:off x="1657350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23</xdr:col>
      <xdr:colOff>400050</xdr:colOff>
      <xdr:row>386</xdr:row>
      <xdr:rowOff>19050</xdr:rowOff>
    </xdr:from>
    <xdr:ext cx="65" cy="172227"/>
    <xdr:sp macro="" textlink="">
      <xdr:nvSpPr>
        <xdr:cNvPr id="128" name="PoljeZBesedilom 127">
          <a:extLst>
            <a:ext uri="{FF2B5EF4-FFF2-40B4-BE49-F238E27FC236}">
              <a16:creationId xmlns:a16="http://schemas.microsoft.com/office/drawing/2014/main" id="{371DA72A-6D6E-4EFA-8B95-D514CF48A0ED}"/>
            </a:ext>
          </a:extLst>
        </xdr:cNvPr>
        <xdr:cNvSpPr txBox="1"/>
      </xdr:nvSpPr>
      <xdr:spPr>
        <a:xfrm>
          <a:off x="1711642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24</xdr:col>
      <xdr:colOff>400050</xdr:colOff>
      <xdr:row>386</xdr:row>
      <xdr:rowOff>19050</xdr:rowOff>
    </xdr:from>
    <xdr:ext cx="65" cy="172227"/>
    <xdr:sp macro="" textlink="">
      <xdr:nvSpPr>
        <xdr:cNvPr id="129" name="PoljeZBesedilom 128">
          <a:extLst>
            <a:ext uri="{FF2B5EF4-FFF2-40B4-BE49-F238E27FC236}">
              <a16:creationId xmlns:a16="http://schemas.microsoft.com/office/drawing/2014/main" id="{7D2B7F44-8E1E-46DC-8212-0EF118AAAD1C}"/>
            </a:ext>
          </a:extLst>
        </xdr:cNvPr>
        <xdr:cNvSpPr txBox="1"/>
      </xdr:nvSpPr>
      <xdr:spPr>
        <a:xfrm>
          <a:off x="1765935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25</xdr:col>
      <xdr:colOff>400050</xdr:colOff>
      <xdr:row>386</xdr:row>
      <xdr:rowOff>19050</xdr:rowOff>
    </xdr:from>
    <xdr:ext cx="65" cy="172227"/>
    <xdr:sp macro="" textlink="">
      <xdr:nvSpPr>
        <xdr:cNvPr id="130" name="PoljeZBesedilom 129">
          <a:extLst>
            <a:ext uri="{FF2B5EF4-FFF2-40B4-BE49-F238E27FC236}">
              <a16:creationId xmlns:a16="http://schemas.microsoft.com/office/drawing/2014/main" id="{8A8D67FE-8351-418A-8FA9-1518A8856AE3}"/>
            </a:ext>
          </a:extLst>
        </xdr:cNvPr>
        <xdr:cNvSpPr txBox="1"/>
      </xdr:nvSpPr>
      <xdr:spPr>
        <a:xfrm>
          <a:off x="1820227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26</xdr:col>
      <xdr:colOff>400050</xdr:colOff>
      <xdr:row>386</xdr:row>
      <xdr:rowOff>19050</xdr:rowOff>
    </xdr:from>
    <xdr:ext cx="65" cy="172227"/>
    <xdr:sp macro="" textlink="">
      <xdr:nvSpPr>
        <xdr:cNvPr id="131" name="PoljeZBesedilom 130">
          <a:extLst>
            <a:ext uri="{FF2B5EF4-FFF2-40B4-BE49-F238E27FC236}">
              <a16:creationId xmlns:a16="http://schemas.microsoft.com/office/drawing/2014/main" id="{6170EE6A-C33D-4DF4-8727-A4597DC886E5}"/>
            </a:ext>
          </a:extLst>
        </xdr:cNvPr>
        <xdr:cNvSpPr txBox="1"/>
      </xdr:nvSpPr>
      <xdr:spPr>
        <a:xfrm>
          <a:off x="1874520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27</xdr:col>
      <xdr:colOff>400050</xdr:colOff>
      <xdr:row>386</xdr:row>
      <xdr:rowOff>19050</xdr:rowOff>
    </xdr:from>
    <xdr:ext cx="65" cy="172227"/>
    <xdr:sp macro="" textlink="">
      <xdr:nvSpPr>
        <xdr:cNvPr id="132" name="PoljeZBesedilom 131">
          <a:extLst>
            <a:ext uri="{FF2B5EF4-FFF2-40B4-BE49-F238E27FC236}">
              <a16:creationId xmlns:a16="http://schemas.microsoft.com/office/drawing/2014/main" id="{6C821973-6FFC-4E63-8383-57734705F26F}"/>
            </a:ext>
          </a:extLst>
        </xdr:cNvPr>
        <xdr:cNvSpPr txBox="1"/>
      </xdr:nvSpPr>
      <xdr:spPr>
        <a:xfrm>
          <a:off x="1928812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28</xdr:col>
      <xdr:colOff>400050</xdr:colOff>
      <xdr:row>386</xdr:row>
      <xdr:rowOff>19050</xdr:rowOff>
    </xdr:from>
    <xdr:ext cx="65" cy="172227"/>
    <xdr:sp macro="" textlink="">
      <xdr:nvSpPr>
        <xdr:cNvPr id="133" name="PoljeZBesedilom 132">
          <a:extLst>
            <a:ext uri="{FF2B5EF4-FFF2-40B4-BE49-F238E27FC236}">
              <a16:creationId xmlns:a16="http://schemas.microsoft.com/office/drawing/2014/main" id="{E2DBAB61-7658-404C-AC56-85B8546F356C}"/>
            </a:ext>
          </a:extLst>
        </xdr:cNvPr>
        <xdr:cNvSpPr txBox="1"/>
      </xdr:nvSpPr>
      <xdr:spPr>
        <a:xfrm>
          <a:off x="1985010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29</xdr:col>
      <xdr:colOff>400050</xdr:colOff>
      <xdr:row>386</xdr:row>
      <xdr:rowOff>19050</xdr:rowOff>
    </xdr:from>
    <xdr:ext cx="65" cy="172227"/>
    <xdr:sp macro="" textlink="">
      <xdr:nvSpPr>
        <xdr:cNvPr id="134" name="PoljeZBesedilom 133">
          <a:extLst>
            <a:ext uri="{FF2B5EF4-FFF2-40B4-BE49-F238E27FC236}">
              <a16:creationId xmlns:a16="http://schemas.microsoft.com/office/drawing/2014/main" id="{16695742-AD30-4876-ADD3-4F69F4569D33}"/>
            </a:ext>
          </a:extLst>
        </xdr:cNvPr>
        <xdr:cNvSpPr txBox="1"/>
      </xdr:nvSpPr>
      <xdr:spPr>
        <a:xfrm>
          <a:off x="2039302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30</xdr:col>
      <xdr:colOff>400050</xdr:colOff>
      <xdr:row>386</xdr:row>
      <xdr:rowOff>19050</xdr:rowOff>
    </xdr:from>
    <xdr:ext cx="65" cy="172227"/>
    <xdr:sp macro="" textlink="">
      <xdr:nvSpPr>
        <xdr:cNvPr id="135" name="PoljeZBesedilom 134">
          <a:extLst>
            <a:ext uri="{FF2B5EF4-FFF2-40B4-BE49-F238E27FC236}">
              <a16:creationId xmlns:a16="http://schemas.microsoft.com/office/drawing/2014/main" id="{99639F3C-F18A-4108-B0DD-4D6381DE487A}"/>
            </a:ext>
          </a:extLst>
        </xdr:cNvPr>
        <xdr:cNvSpPr txBox="1"/>
      </xdr:nvSpPr>
      <xdr:spPr>
        <a:xfrm>
          <a:off x="2093595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31</xdr:col>
      <xdr:colOff>400050</xdr:colOff>
      <xdr:row>386</xdr:row>
      <xdr:rowOff>19050</xdr:rowOff>
    </xdr:from>
    <xdr:ext cx="65" cy="172227"/>
    <xdr:sp macro="" textlink="">
      <xdr:nvSpPr>
        <xdr:cNvPr id="136" name="PoljeZBesedilom 135">
          <a:extLst>
            <a:ext uri="{FF2B5EF4-FFF2-40B4-BE49-F238E27FC236}">
              <a16:creationId xmlns:a16="http://schemas.microsoft.com/office/drawing/2014/main" id="{DC61B4AA-E038-4953-9743-DB9B82A9775B}"/>
            </a:ext>
          </a:extLst>
        </xdr:cNvPr>
        <xdr:cNvSpPr txBox="1"/>
      </xdr:nvSpPr>
      <xdr:spPr>
        <a:xfrm>
          <a:off x="2147887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32</xdr:col>
      <xdr:colOff>400050</xdr:colOff>
      <xdr:row>386</xdr:row>
      <xdr:rowOff>19050</xdr:rowOff>
    </xdr:from>
    <xdr:ext cx="65" cy="172227"/>
    <xdr:sp macro="" textlink="">
      <xdr:nvSpPr>
        <xdr:cNvPr id="137" name="PoljeZBesedilom 136">
          <a:extLst>
            <a:ext uri="{FF2B5EF4-FFF2-40B4-BE49-F238E27FC236}">
              <a16:creationId xmlns:a16="http://schemas.microsoft.com/office/drawing/2014/main" id="{E6F7F7D2-80DF-46C9-8A14-E467983068B0}"/>
            </a:ext>
          </a:extLst>
        </xdr:cNvPr>
        <xdr:cNvSpPr txBox="1"/>
      </xdr:nvSpPr>
      <xdr:spPr>
        <a:xfrm>
          <a:off x="2202180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33</xdr:col>
      <xdr:colOff>400050</xdr:colOff>
      <xdr:row>386</xdr:row>
      <xdr:rowOff>19050</xdr:rowOff>
    </xdr:from>
    <xdr:ext cx="65" cy="172227"/>
    <xdr:sp macro="" textlink="">
      <xdr:nvSpPr>
        <xdr:cNvPr id="138" name="PoljeZBesedilom 137">
          <a:extLst>
            <a:ext uri="{FF2B5EF4-FFF2-40B4-BE49-F238E27FC236}">
              <a16:creationId xmlns:a16="http://schemas.microsoft.com/office/drawing/2014/main" id="{D442B8B2-9998-4B24-86A6-59AB0CF1309A}"/>
            </a:ext>
          </a:extLst>
        </xdr:cNvPr>
        <xdr:cNvSpPr txBox="1"/>
      </xdr:nvSpPr>
      <xdr:spPr>
        <a:xfrm>
          <a:off x="2256472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34</xdr:col>
      <xdr:colOff>400050</xdr:colOff>
      <xdr:row>386</xdr:row>
      <xdr:rowOff>19050</xdr:rowOff>
    </xdr:from>
    <xdr:ext cx="65" cy="172227"/>
    <xdr:sp macro="" textlink="">
      <xdr:nvSpPr>
        <xdr:cNvPr id="139" name="PoljeZBesedilom 138">
          <a:extLst>
            <a:ext uri="{FF2B5EF4-FFF2-40B4-BE49-F238E27FC236}">
              <a16:creationId xmlns:a16="http://schemas.microsoft.com/office/drawing/2014/main" id="{CB6AC8A9-E23B-4714-8B98-B30164F4F3B9}"/>
            </a:ext>
          </a:extLst>
        </xdr:cNvPr>
        <xdr:cNvSpPr txBox="1"/>
      </xdr:nvSpPr>
      <xdr:spPr>
        <a:xfrm>
          <a:off x="2310765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6</xdr:col>
      <xdr:colOff>400050</xdr:colOff>
      <xdr:row>414</xdr:row>
      <xdr:rowOff>19050</xdr:rowOff>
    </xdr:from>
    <xdr:ext cx="65" cy="172227"/>
    <xdr:sp macro="" textlink="">
      <xdr:nvSpPr>
        <xdr:cNvPr id="140" name="PoljeZBesedilom 139">
          <a:extLst>
            <a:ext uri="{FF2B5EF4-FFF2-40B4-BE49-F238E27FC236}">
              <a16:creationId xmlns:a16="http://schemas.microsoft.com/office/drawing/2014/main" id="{DFEF3610-0D24-4C1B-9B52-BEF88290C78B}"/>
            </a:ext>
          </a:extLst>
        </xdr:cNvPr>
        <xdr:cNvSpPr txBox="1"/>
      </xdr:nvSpPr>
      <xdr:spPr>
        <a:xfrm>
          <a:off x="728662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7</xdr:col>
      <xdr:colOff>400050</xdr:colOff>
      <xdr:row>414</xdr:row>
      <xdr:rowOff>19050</xdr:rowOff>
    </xdr:from>
    <xdr:ext cx="65" cy="172227"/>
    <xdr:sp macro="" textlink="">
      <xdr:nvSpPr>
        <xdr:cNvPr id="141" name="PoljeZBesedilom 140">
          <a:extLst>
            <a:ext uri="{FF2B5EF4-FFF2-40B4-BE49-F238E27FC236}">
              <a16:creationId xmlns:a16="http://schemas.microsoft.com/office/drawing/2014/main" id="{9683F86A-F4C5-4B33-B0EB-7FB0FC25A925}"/>
            </a:ext>
          </a:extLst>
        </xdr:cNvPr>
        <xdr:cNvSpPr txBox="1"/>
      </xdr:nvSpPr>
      <xdr:spPr>
        <a:xfrm>
          <a:off x="800100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8</xdr:col>
      <xdr:colOff>400050</xdr:colOff>
      <xdr:row>414</xdr:row>
      <xdr:rowOff>19050</xdr:rowOff>
    </xdr:from>
    <xdr:ext cx="65" cy="172227"/>
    <xdr:sp macro="" textlink="">
      <xdr:nvSpPr>
        <xdr:cNvPr id="142" name="PoljeZBesedilom 141">
          <a:extLst>
            <a:ext uri="{FF2B5EF4-FFF2-40B4-BE49-F238E27FC236}">
              <a16:creationId xmlns:a16="http://schemas.microsoft.com/office/drawing/2014/main" id="{926A19F4-9385-424A-A5F3-FFF69E3FF0A1}"/>
            </a:ext>
          </a:extLst>
        </xdr:cNvPr>
        <xdr:cNvSpPr txBox="1"/>
      </xdr:nvSpPr>
      <xdr:spPr>
        <a:xfrm>
          <a:off x="870585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9</xdr:col>
      <xdr:colOff>400050</xdr:colOff>
      <xdr:row>414</xdr:row>
      <xdr:rowOff>19050</xdr:rowOff>
    </xdr:from>
    <xdr:ext cx="65" cy="172227"/>
    <xdr:sp macro="" textlink="">
      <xdr:nvSpPr>
        <xdr:cNvPr id="143" name="PoljeZBesedilom 142">
          <a:extLst>
            <a:ext uri="{FF2B5EF4-FFF2-40B4-BE49-F238E27FC236}">
              <a16:creationId xmlns:a16="http://schemas.microsoft.com/office/drawing/2014/main" id="{DB0B8C0B-F458-4C0D-9847-65E2AE00463F}"/>
            </a:ext>
          </a:extLst>
        </xdr:cNvPr>
        <xdr:cNvSpPr txBox="1"/>
      </xdr:nvSpPr>
      <xdr:spPr>
        <a:xfrm>
          <a:off x="941070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10</xdr:col>
      <xdr:colOff>400050</xdr:colOff>
      <xdr:row>414</xdr:row>
      <xdr:rowOff>19050</xdr:rowOff>
    </xdr:from>
    <xdr:ext cx="65" cy="172227"/>
    <xdr:sp macro="" textlink="">
      <xdr:nvSpPr>
        <xdr:cNvPr id="144" name="PoljeZBesedilom 143">
          <a:extLst>
            <a:ext uri="{FF2B5EF4-FFF2-40B4-BE49-F238E27FC236}">
              <a16:creationId xmlns:a16="http://schemas.microsoft.com/office/drawing/2014/main" id="{0A28725B-4FC5-49E1-A78A-A5210D3ABD55}"/>
            </a:ext>
          </a:extLst>
        </xdr:cNvPr>
        <xdr:cNvSpPr txBox="1"/>
      </xdr:nvSpPr>
      <xdr:spPr>
        <a:xfrm>
          <a:off x="1002982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11</xdr:col>
      <xdr:colOff>400050</xdr:colOff>
      <xdr:row>414</xdr:row>
      <xdr:rowOff>19050</xdr:rowOff>
    </xdr:from>
    <xdr:ext cx="65" cy="172227"/>
    <xdr:sp macro="" textlink="">
      <xdr:nvSpPr>
        <xdr:cNvPr id="145" name="PoljeZBesedilom 144">
          <a:extLst>
            <a:ext uri="{FF2B5EF4-FFF2-40B4-BE49-F238E27FC236}">
              <a16:creationId xmlns:a16="http://schemas.microsoft.com/office/drawing/2014/main" id="{AC5136AB-7555-4E60-9C29-666E5667E5E4}"/>
            </a:ext>
          </a:extLst>
        </xdr:cNvPr>
        <xdr:cNvSpPr txBox="1"/>
      </xdr:nvSpPr>
      <xdr:spPr>
        <a:xfrm>
          <a:off x="1057275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12</xdr:col>
      <xdr:colOff>400050</xdr:colOff>
      <xdr:row>414</xdr:row>
      <xdr:rowOff>19050</xdr:rowOff>
    </xdr:from>
    <xdr:ext cx="65" cy="172227"/>
    <xdr:sp macro="" textlink="">
      <xdr:nvSpPr>
        <xdr:cNvPr id="146" name="PoljeZBesedilom 145">
          <a:extLst>
            <a:ext uri="{FF2B5EF4-FFF2-40B4-BE49-F238E27FC236}">
              <a16:creationId xmlns:a16="http://schemas.microsoft.com/office/drawing/2014/main" id="{7F263915-B341-41BD-8F46-97CDBA2B56D3}"/>
            </a:ext>
          </a:extLst>
        </xdr:cNvPr>
        <xdr:cNvSpPr txBox="1"/>
      </xdr:nvSpPr>
      <xdr:spPr>
        <a:xfrm>
          <a:off x="1111567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13</xdr:col>
      <xdr:colOff>400050</xdr:colOff>
      <xdr:row>414</xdr:row>
      <xdr:rowOff>19050</xdr:rowOff>
    </xdr:from>
    <xdr:ext cx="65" cy="172227"/>
    <xdr:sp macro="" textlink="">
      <xdr:nvSpPr>
        <xdr:cNvPr id="147" name="PoljeZBesedilom 146">
          <a:extLst>
            <a:ext uri="{FF2B5EF4-FFF2-40B4-BE49-F238E27FC236}">
              <a16:creationId xmlns:a16="http://schemas.microsoft.com/office/drawing/2014/main" id="{9595D18F-BBE4-438C-8802-F2758FD2510B}"/>
            </a:ext>
          </a:extLst>
        </xdr:cNvPr>
        <xdr:cNvSpPr txBox="1"/>
      </xdr:nvSpPr>
      <xdr:spPr>
        <a:xfrm>
          <a:off x="1165860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14</xdr:col>
      <xdr:colOff>400050</xdr:colOff>
      <xdr:row>414</xdr:row>
      <xdr:rowOff>19050</xdr:rowOff>
    </xdr:from>
    <xdr:ext cx="65" cy="172227"/>
    <xdr:sp macro="" textlink="">
      <xdr:nvSpPr>
        <xdr:cNvPr id="148" name="PoljeZBesedilom 147">
          <a:extLst>
            <a:ext uri="{FF2B5EF4-FFF2-40B4-BE49-F238E27FC236}">
              <a16:creationId xmlns:a16="http://schemas.microsoft.com/office/drawing/2014/main" id="{7A27C06E-55F3-44EB-B3A6-D9C03CAD07DA}"/>
            </a:ext>
          </a:extLst>
        </xdr:cNvPr>
        <xdr:cNvSpPr txBox="1"/>
      </xdr:nvSpPr>
      <xdr:spPr>
        <a:xfrm>
          <a:off x="1220152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15</xdr:col>
      <xdr:colOff>400050</xdr:colOff>
      <xdr:row>414</xdr:row>
      <xdr:rowOff>19050</xdr:rowOff>
    </xdr:from>
    <xdr:ext cx="65" cy="172227"/>
    <xdr:sp macro="" textlink="">
      <xdr:nvSpPr>
        <xdr:cNvPr id="149" name="PoljeZBesedilom 148">
          <a:extLst>
            <a:ext uri="{FF2B5EF4-FFF2-40B4-BE49-F238E27FC236}">
              <a16:creationId xmlns:a16="http://schemas.microsoft.com/office/drawing/2014/main" id="{014FDE52-97D3-49B5-81CF-1F2691F8BB86}"/>
            </a:ext>
          </a:extLst>
        </xdr:cNvPr>
        <xdr:cNvSpPr txBox="1"/>
      </xdr:nvSpPr>
      <xdr:spPr>
        <a:xfrm>
          <a:off x="1274445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16</xdr:col>
      <xdr:colOff>400050</xdr:colOff>
      <xdr:row>414</xdr:row>
      <xdr:rowOff>19050</xdr:rowOff>
    </xdr:from>
    <xdr:ext cx="65" cy="172227"/>
    <xdr:sp macro="" textlink="">
      <xdr:nvSpPr>
        <xdr:cNvPr id="150" name="PoljeZBesedilom 149">
          <a:extLst>
            <a:ext uri="{FF2B5EF4-FFF2-40B4-BE49-F238E27FC236}">
              <a16:creationId xmlns:a16="http://schemas.microsoft.com/office/drawing/2014/main" id="{D61FA8FD-4CF9-403E-B9D2-D645245592C9}"/>
            </a:ext>
          </a:extLst>
        </xdr:cNvPr>
        <xdr:cNvSpPr txBox="1"/>
      </xdr:nvSpPr>
      <xdr:spPr>
        <a:xfrm>
          <a:off x="1328737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17</xdr:col>
      <xdr:colOff>400050</xdr:colOff>
      <xdr:row>414</xdr:row>
      <xdr:rowOff>19050</xdr:rowOff>
    </xdr:from>
    <xdr:ext cx="65" cy="172227"/>
    <xdr:sp macro="" textlink="">
      <xdr:nvSpPr>
        <xdr:cNvPr id="151" name="PoljeZBesedilom 150">
          <a:extLst>
            <a:ext uri="{FF2B5EF4-FFF2-40B4-BE49-F238E27FC236}">
              <a16:creationId xmlns:a16="http://schemas.microsoft.com/office/drawing/2014/main" id="{A05C6541-01D1-4CB9-B164-981801FB4E96}"/>
            </a:ext>
          </a:extLst>
        </xdr:cNvPr>
        <xdr:cNvSpPr txBox="1"/>
      </xdr:nvSpPr>
      <xdr:spPr>
        <a:xfrm>
          <a:off x="1383030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18</xdr:col>
      <xdr:colOff>400050</xdr:colOff>
      <xdr:row>414</xdr:row>
      <xdr:rowOff>19050</xdr:rowOff>
    </xdr:from>
    <xdr:ext cx="65" cy="172227"/>
    <xdr:sp macro="" textlink="">
      <xdr:nvSpPr>
        <xdr:cNvPr id="152" name="PoljeZBesedilom 151">
          <a:extLst>
            <a:ext uri="{FF2B5EF4-FFF2-40B4-BE49-F238E27FC236}">
              <a16:creationId xmlns:a16="http://schemas.microsoft.com/office/drawing/2014/main" id="{CB91C63A-AD7C-4E46-8541-C7CDA287FBD9}"/>
            </a:ext>
          </a:extLst>
        </xdr:cNvPr>
        <xdr:cNvSpPr txBox="1"/>
      </xdr:nvSpPr>
      <xdr:spPr>
        <a:xfrm>
          <a:off x="1440180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19</xdr:col>
      <xdr:colOff>400050</xdr:colOff>
      <xdr:row>414</xdr:row>
      <xdr:rowOff>19050</xdr:rowOff>
    </xdr:from>
    <xdr:ext cx="65" cy="172227"/>
    <xdr:sp macro="" textlink="">
      <xdr:nvSpPr>
        <xdr:cNvPr id="153" name="PoljeZBesedilom 152">
          <a:extLst>
            <a:ext uri="{FF2B5EF4-FFF2-40B4-BE49-F238E27FC236}">
              <a16:creationId xmlns:a16="http://schemas.microsoft.com/office/drawing/2014/main" id="{F4D1B5F1-D38A-4E5A-BA3E-A64F01C9E17F}"/>
            </a:ext>
          </a:extLst>
        </xdr:cNvPr>
        <xdr:cNvSpPr txBox="1"/>
      </xdr:nvSpPr>
      <xdr:spPr>
        <a:xfrm>
          <a:off x="1494472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20</xdr:col>
      <xdr:colOff>400050</xdr:colOff>
      <xdr:row>414</xdr:row>
      <xdr:rowOff>19050</xdr:rowOff>
    </xdr:from>
    <xdr:ext cx="65" cy="172227"/>
    <xdr:sp macro="" textlink="">
      <xdr:nvSpPr>
        <xdr:cNvPr id="154" name="PoljeZBesedilom 153">
          <a:extLst>
            <a:ext uri="{FF2B5EF4-FFF2-40B4-BE49-F238E27FC236}">
              <a16:creationId xmlns:a16="http://schemas.microsoft.com/office/drawing/2014/main" id="{8D0ADFA2-DF2B-43C8-B8EE-D7233F693BCA}"/>
            </a:ext>
          </a:extLst>
        </xdr:cNvPr>
        <xdr:cNvSpPr txBox="1"/>
      </xdr:nvSpPr>
      <xdr:spPr>
        <a:xfrm>
          <a:off x="1548765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21</xdr:col>
      <xdr:colOff>400050</xdr:colOff>
      <xdr:row>414</xdr:row>
      <xdr:rowOff>19050</xdr:rowOff>
    </xdr:from>
    <xdr:ext cx="65" cy="172227"/>
    <xdr:sp macro="" textlink="">
      <xdr:nvSpPr>
        <xdr:cNvPr id="155" name="PoljeZBesedilom 154">
          <a:extLst>
            <a:ext uri="{FF2B5EF4-FFF2-40B4-BE49-F238E27FC236}">
              <a16:creationId xmlns:a16="http://schemas.microsoft.com/office/drawing/2014/main" id="{2BE616A6-56F6-4989-82F1-3AC190A1B46C}"/>
            </a:ext>
          </a:extLst>
        </xdr:cNvPr>
        <xdr:cNvSpPr txBox="1"/>
      </xdr:nvSpPr>
      <xdr:spPr>
        <a:xfrm>
          <a:off x="1603057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22</xdr:col>
      <xdr:colOff>400050</xdr:colOff>
      <xdr:row>414</xdr:row>
      <xdr:rowOff>19050</xdr:rowOff>
    </xdr:from>
    <xdr:ext cx="65" cy="172227"/>
    <xdr:sp macro="" textlink="">
      <xdr:nvSpPr>
        <xdr:cNvPr id="156" name="PoljeZBesedilom 155">
          <a:extLst>
            <a:ext uri="{FF2B5EF4-FFF2-40B4-BE49-F238E27FC236}">
              <a16:creationId xmlns:a16="http://schemas.microsoft.com/office/drawing/2014/main" id="{831C09C0-1959-4226-A3B4-094C0A139BF4}"/>
            </a:ext>
          </a:extLst>
        </xdr:cNvPr>
        <xdr:cNvSpPr txBox="1"/>
      </xdr:nvSpPr>
      <xdr:spPr>
        <a:xfrm>
          <a:off x="1657350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23</xdr:col>
      <xdr:colOff>400050</xdr:colOff>
      <xdr:row>414</xdr:row>
      <xdr:rowOff>19050</xdr:rowOff>
    </xdr:from>
    <xdr:ext cx="65" cy="172227"/>
    <xdr:sp macro="" textlink="">
      <xdr:nvSpPr>
        <xdr:cNvPr id="157" name="PoljeZBesedilom 156">
          <a:extLst>
            <a:ext uri="{FF2B5EF4-FFF2-40B4-BE49-F238E27FC236}">
              <a16:creationId xmlns:a16="http://schemas.microsoft.com/office/drawing/2014/main" id="{799FD833-6678-4480-A0E0-D903443EA43A}"/>
            </a:ext>
          </a:extLst>
        </xdr:cNvPr>
        <xdr:cNvSpPr txBox="1"/>
      </xdr:nvSpPr>
      <xdr:spPr>
        <a:xfrm>
          <a:off x="1711642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24</xdr:col>
      <xdr:colOff>400050</xdr:colOff>
      <xdr:row>414</xdr:row>
      <xdr:rowOff>19050</xdr:rowOff>
    </xdr:from>
    <xdr:ext cx="65" cy="172227"/>
    <xdr:sp macro="" textlink="">
      <xdr:nvSpPr>
        <xdr:cNvPr id="158" name="PoljeZBesedilom 157">
          <a:extLst>
            <a:ext uri="{FF2B5EF4-FFF2-40B4-BE49-F238E27FC236}">
              <a16:creationId xmlns:a16="http://schemas.microsoft.com/office/drawing/2014/main" id="{0EB540ED-8A28-40FE-AEDE-A02E92BAA4CE}"/>
            </a:ext>
          </a:extLst>
        </xdr:cNvPr>
        <xdr:cNvSpPr txBox="1"/>
      </xdr:nvSpPr>
      <xdr:spPr>
        <a:xfrm>
          <a:off x="1765935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25</xdr:col>
      <xdr:colOff>400050</xdr:colOff>
      <xdr:row>414</xdr:row>
      <xdr:rowOff>19050</xdr:rowOff>
    </xdr:from>
    <xdr:ext cx="65" cy="172227"/>
    <xdr:sp macro="" textlink="">
      <xdr:nvSpPr>
        <xdr:cNvPr id="159" name="PoljeZBesedilom 158">
          <a:extLst>
            <a:ext uri="{FF2B5EF4-FFF2-40B4-BE49-F238E27FC236}">
              <a16:creationId xmlns:a16="http://schemas.microsoft.com/office/drawing/2014/main" id="{9064C195-39C6-4FD8-96AA-7E865F1901DD}"/>
            </a:ext>
          </a:extLst>
        </xdr:cNvPr>
        <xdr:cNvSpPr txBox="1"/>
      </xdr:nvSpPr>
      <xdr:spPr>
        <a:xfrm>
          <a:off x="1820227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26</xdr:col>
      <xdr:colOff>400050</xdr:colOff>
      <xdr:row>414</xdr:row>
      <xdr:rowOff>19050</xdr:rowOff>
    </xdr:from>
    <xdr:ext cx="65" cy="172227"/>
    <xdr:sp macro="" textlink="">
      <xdr:nvSpPr>
        <xdr:cNvPr id="160" name="PoljeZBesedilom 159">
          <a:extLst>
            <a:ext uri="{FF2B5EF4-FFF2-40B4-BE49-F238E27FC236}">
              <a16:creationId xmlns:a16="http://schemas.microsoft.com/office/drawing/2014/main" id="{DC8815E9-86CA-4BC9-9238-A2ABA183EAA5}"/>
            </a:ext>
          </a:extLst>
        </xdr:cNvPr>
        <xdr:cNvSpPr txBox="1"/>
      </xdr:nvSpPr>
      <xdr:spPr>
        <a:xfrm>
          <a:off x="1874520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27</xdr:col>
      <xdr:colOff>400050</xdr:colOff>
      <xdr:row>414</xdr:row>
      <xdr:rowOff>19050</xdr:rowOff>
    </xdr:from>
    <xdr:ext cx="65" cy="172227"/>
    <xdr:sp macro="" textlink="">
      <xdr:nvSpPr>
        <xdr:cNvPr id="161" name="PoljeZBesedilom 160">
          <a:extLst>
            <a:ext uri="{FF2B5EF4-FFF2-40B4-BE49-F238E27FC236}">
              <a16:creationId xmlns:a16="http://schemas.microsoft.com/office/drawing/2014/main" id="{E782C804-A5D1-4530-B2EC-E4DDFE7053EB}"/>
            </a:ext>
          </a:extLst>
        </xdr:cNvPr>
        <xdr:cNvSpPr txBox="1"/>
      </xdr:nvSpPr>
      <xdr:spPr>
        <a:xfrm>
          <a:off x="1928812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28</xdr:col>
      <xdr:colOff>400050</xdr:colOff>
      <xdr:row>414</xdr:row>
      <xdr:rowOff>19050</xdr:rowOff>
    </xdr:from>
    <xdr:ext cx="65" cy="172227"/>
    <xdr:sp macro="" textlink="">
      <xdr:nvSpPr>
        <xdr:cNvPr id="162" name="PoljeZBesedilom 161">
          <a:extLst>
            <a:ext uri="{FF2B5EF4-FFF2-40B4-BE49-F238E27FC236}">
              <a16:creationId xmlns:a16="http://schemas.microsoft.com/office/drawing/2014/main" id="{2D47FEED-FCD7-4A03-85F1-02C62B199DF7}"/>
            </a:ext>
          </a:extLst>
        </xdr:cNvPr>
        <xdr:cNvSpPr txBox="1"/>
      </xdr:nvSpPr>
      <xdr:spPr>
        <a:xfrm>
          <a:off x="1985010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29</xdr:col>
      <xdr:colOff>400050</xdr:colOff>
      <xdr:row>414</xdr:row>
      <xdr:rowOff>19050</xdr:rowOff>
    </xdr:from>
    <xdr:ext cx="65" cy="172227"/>
    <xdr:sp macro="" textlink="">
      <xdr:nvSpPr>
        <xdr:cNvPr id="163" name="PoljeZBesedilom 162">
          <a:extLst>
            <a:ext uri="{FF2B5EF4-FFF2-40B4-BE49-F238E27FC236}">
              <a16:creationId xmlns:a16="http://schemas.microsoft.com/office/drawing/2014/main" id="{458CC2B8-3BE9-42C2-9E3C-E0C6CABE99D1}"/>
            </a:ext>
          </a:extLst>
        </xdr:cNvPr>
        <xdr:cNvSpPr txBox="1"/>
      </xdr:nvSpPr>
      <xdr:spPr>
        <a:xfrm>
          <a:off x="2039302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30</xdr:col>
      <xdr:colOff>400050</xdr:colOff>
      <xdr:row>414</xdr:row>
      <xdr:rowOff>19050</xdr:rowOff>
    </xdr:from>
    <xdr:ext cx="65" cy="172227"/>
    <xdr:sp macro="" textlink="">
      <xdr:nvSpPr>
        <xdr:cNvPr id="164" name="PoljeZBesedilom 163">
          <a:extLst>
            <a:ext uri="{FF2B5EF4-FFF2-40B4-BE49-F238E27FC236}">
              <a16:creationId xmlns:a16="http://schemas.microsoft.com/office/drawing/2014/main" id="{98886D76-48E7-4544-9FE9-72246AE9BA2A}"/>
            </a:ext>
          </a:extLst>
        </xdr:cNvPr>
        <xdr:cNvSpPr txBox="1"/>
      </xdr:nvSpPr>
      <xdr:spPr>
        <a:xfrm>
          <a:off x="2093595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31</xdr:col>
      <xdr:colOff>400050</xdr:colOff>
      <xdr:row>414</xdr:row>
      <xdr:rowOff>19050</xdr:rowOff>
    </xdr:from>
    <xdr:ext cx="65" cy="172227"/>
    <xdr:sp macro="" textlink="">
      <xdr:nvSpPr>
        <xdr:cNvPr id="165" name="PoljeZBesedilom 164">
          <a:extLst>
            <a:ext uri="{FF2B5EF4-FFF2-40B4-BE49-F238E27FC236}">
              <a16:creationId xmlns:a16="http://schemas.microsoft.com/office/drawing/2014/main" id="{C10D96F7-88D1-4993-B105-3A55CDF8D289}"/>
            </a:ext>
          </a:extLst>
        </xdr:cNvPr>
        <xdr:cNvSpPr txBox="1"/>
      </xdr:nvSpPr>
      <xdr:spPr>
        <a:xfrm>
          <a:off x="2147887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32</xdr:col>
      <xdr:colOff>400050</xdr:colOff>
      <xdr:row>414</xdr:row>
      <xdr:rowOff>19050</xdr:rowOff>
    </xdr:from>
    <xdr:ext cx="65" cy="172227"/>
    <xdr:sp macro="" textlink="">
      <xdr:nvSpPr>
        <xdr:cNvPr id="166" name="PoljeZBesedilom 165">
          <a:extLst>
            <a:ext uri="{FF2B5EF4-FFF2-40B4-BE49-F238E27FC236}">
              <a16:creationId xmlns:a16="http://schemas.microsoft.com/office/drawing/2014/main" id="{8527915E-81D0-4421-918D-D737F047759E}"/>
            </a:ext>
          </a:extLst>
        </xdr:cNvPr>
        <xdr:cNvSpPr txBox="1"/>
      </xdr:nvSpPr>
      <xdr:spPr>
        <a:xfrm>
          <a:off x="2202180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33</xdr:col>
      <xdr:colOff>400050</xdr:colOff>
      <xdr:row>414</xdr:row>
      <xdr:rowOff>19050</xdr:rowOff>
    </xdr:from>
    <xdr:ext cx="65" cy="172227"/>
    <xdr:sp macro="" textlink="">
      <xdr:nvSpPr>
        <xdr:cNvPr id="167" name="PoljeZBesedilom 166">
          <a:extLst>
            <a:ext uri="{FF2B5EF4-FFF2-40B4-BE49-F238E27FC236}">
              <a16:creationId xmlns:a16="http://schemas.microsoft.com/office/drawing/2014/main" id="{ED25189E-65C8-4EF2-9A80-A09471592C98}"/>
            </a:ext>
          </a:extLst>
        </xdr:cNvPr>
        <xdr:cNvSpPr txBox="1"/>
      </xdr:nvSpPr>
      <xdr:spPr>
        <a:xfrm>
          <a:off x="2256472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34</xdr:col>
      <xdr:colOff>400050</xdr:colOff>
      <xdr:row>414</xdr:row>
      <xdr:rowOff>19050</xdr:rowOff>
    </xdr:from>
    <xdr:ext cx="65" cy="172227"/>
    <xdr:sp macro="" textlink="">
      <xdr:nvSpPr>
        <xdr:cNvPr id="168" name="PoljeZBesedilom 167">
          <a:extLst>
            <a:ext uri="{FF2B5EF4-FFF2-40B4-BE49-F238E27FC236}">
              <a16:creationId xmlns:a16="http://schemas.microsoft.com/office/drawing/2014/main" id="{5F2BA1DE-DAD6-495F-BD33-487AA1B982D5}"/>
            </a:ext>
          </a:extLst>
        </xdr:cNvPr>
        <xdr:cNvSpPr txBox="1"/>
      </xdr:nvSpPr>
      <xdr:spPr>
        <a:xfrm>
          <a:off x="2310765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5</xdr:col>
      <xdr:colOff>400050</xdr:colOff>
      <xdr:row>318</xdr:row>
      <xdr:rowOff>19050</xdr:rowOff>
    </xdr:from>
    <xdr:ext cx="65" cy="172227"/>
    <xdr:sp macro="" textlink="">
      <xdr:nvSpPr>
        <xdr:cNvPr id="2" name="PoljeZBesedilom 1">
          <a:extLst>
            <a:ext uri="{FF2B5EF4-FFF2-40B4-BE49-F238E27FC236}">
              <a16:creationId xmlns:a16="http://schemas.microsoft.com/office/drawing/2014/main" id="{54DA1E4B-405D-4333-83AB-C3C8E4C048F7}"/>
            </a:ext>
          </a:extLst>
        </xdr:cNvPr>
        <xdr:cNvSpPr txBox="1"/>
      </xdr:nvSpPr>
      <xdr:spPr>
        <a:xfrm>
          <a:off x="6781800" y="215265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375</xdr:row>
      <xdr:rowOff>19050</xdr:rowOff>
    </xdr:from>
    <xdr:ext cx="65" cy="172227"/>
    <xdr:sp macro="" textlink="">
      <xdr:nvSpPr>
        <xdr:cNvPr id="3" name="PoljeZBesedilom 2">
          <a:extLst>
            <a:ext uri="{FF2B5EF4-FFF2-40B4-BE49-F238E27FC236}">
              <a16:creationId xmlns:a16="http://schemas.microsoft.com/office/drawing/2014/main" id="{EE7167D7-4EA0-4B24-B478-F6002C01F586}"/>
            </a:ext>
          </a:extLst>
        </xdr:cNvPr>
        <xdr:cNvSpPr txBox="1"/>
      </xdr:nvSpPr>
      <xdr:spPr>
        <a:xfrm>
          <a:off x="6781800" y="308991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406</xdr:row>
      <xdr:rowOff>19050</xdr:rowOff>
    </xdr:from>
    <xdr:ext cx="65" cy="172227"/>
    <xdr:sp macro="" textlink="">
      <xdr:nvSpPr>
        <xdr:cNvPr id="4" name="PoljeZBesedilom 3">
          <a:extLst>
            <a:ext uri="{FF2B5EF4-FFF2-40B4-BE49-F238E27FC236}">
              <a16:creationId xmlns:a16="http://schemas.microsoft.com/office/drawing/2014/main" id="{9BBFD335-41CC-4AA2-B0C5-DE260F7FF296}"/>
            </a:ext>
          </a:extLst>
        </xdr:cNvPr>
        <xdr:cNvSpPr txBox="1"/>
      </xdr:nvSpPr>
      <xdr:spPr>
        <a:xfrm>
          <a:off x="6781800" y="356806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446</xdr:row>
      <xdr:rowOff>19050</xdr:rowOff>
    </xdr:from>
    <xdr:ext cx="65" cy="172227"/>
    <xdr:sp macro="" textlink="">
      <xdr:nvSpPr>
        <xdr:cNvPr id="5" name="PoljeZBesedilom 4">
          <a:extLst>
            <a:ext uri="{FF2B5EF4-FFF2-40B4-BE49-F238E27FC236}">
              <a16:creationId xmlns:a16="http://schemas.microsoft.com/office/drawing/2014/main" id="{BDA8A9EE-4487-4F72-B40D-7D0B54E4BF07}"/>
            </a:ext>
          </a:extLst>
        </xdr:cNvPr>
        <xdr:cNvSpPr txBox="1"/>
      </xdr:nvSpPr>
      <xdr:spPr>
        <a:xfrm>
          <a:off x="6781800" y="41852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318</xdr:row>
      <xdr:rowOff>19050</xdr:rowOff>
    </xdr:from>
    <xdr:ext cx="65" cy="172227"/>
    <xdr:sp macro="" textlink="">
      <xdr:nvSpPr>
        <xdr:cNvPr id="6" name="PoljeZBesedilom 5">
          <a:extLst>
            <a:ext uri="{FF2B5EF4-FFF2-40B4-BE49-F238E27FC236}">
              <a16:creationId xmlns:a16="http://schemas.microsoft.com/office/drawing/2014/main" id="{DA1DD01C-7587-4D98-B4A7-1512B766AFC2}"/>
            </a:ext>
          </a:extLst>
        </xdr:cNvPr>
        <xdr:cNvSpPr txBox="1"/>
      </xdr:nvSpPr>
      <xdr:spPr>
        <a:xfrm>
          <a:off x="6781800" y="48768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375</xdr:row>
      <xdr:rowOff>19050</xdr:rowOff>
    </xdr:from>
    <xdr:ext cx="65" cy="172227"/>
    <xdr:sp macro="" textlink="">
      <xdr:nvSpPr>
        <xdr:cNvPr id="7" name="PoljeZBesedilom 6">
          <a:extLst>
            <a:ext uri="{FF2B5EF4-FFF2-40B4-BE49-F238E27FC236}">
              <a16:creationId xmlns:a16="http://schemas.microsoft.com/office/drawing/2014/main" id="{43DA78F2-3905-49F0-BEA9-215214D41EB0}"/>
            </a:ext>
          </a:extLst>
        </xdr:cNvPr>
        <xdr:cNvSpPr txBox="1"/>
      </xdr:nvSpPr>
      <xdr:spPr>
        <a:xfrm>
          <a:off x="6781800" y="5814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406</xdr:row>
      <xdr:rowOff>19050</xdr:rowOff>
    </xdr:from>
    <xdr:ext cx="65" cy="172227"/>
    <xdr:sp macro="" textlink="">
      <xdr:nvSpPr>
        <xdr:cNvPr id="8" name="PoljeZBesedilom 7">
          <a:extLst>
            <a:ext uri="{FF2B5EF4-FFF2-40B4-BE49-F238E27FC236}">
              <a16:creationId xmlns:a16="http://schemas.microsoft.com/office/drawing/2014/main" id="{AE434799-0BEA-4B7E-9542-9644CCFE535E}"/>
            </a:ext>
          </a:extLst>
        </xdr:cNvPr>
        <xdr:cNvSpPr txBox="1"/>
      </xdr:nvSpPr>
      <xdr:spPr>
        <a:xfrm>
          <a:off x="6781800" y="62922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446</xdr:row>
      <xdr:rowOff>19050</xdr:rowOff>
    </xdr:from>
    <xdr:ext cx="65" cy="172227"/>
    <xdr:sp macro="" textlink="">
      <xdr:nvSpPr>
        <xdr:cNvPr id="9" name="PoljeZBesedilom 8">
          <a:extLst>
            <a:ext uri="{FF2B5EF4-FFF2-40B4-BE49-F238E27FC236}">
              <a16:creationId xmlns:a16="http://schemas.microsoft.com/office/drawing/2014/main" id="{644ED721-A2AD-483E-932E-0487C8BDF5C6}"/>
            </a:ext>
          </a:extLst>
        </xdr:cNvPr>
        <xdr:cNvSpPr txBox="1"/>
      </xdr:nvSpPr>
      <xdr:spPr>
        <a:xfrm>
          <a:off x="6781800" y="69094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318</xdr:row>
      <xdr:rowOff>19050</xdr:rowOff>
    </xdr:from>
    <xdr:ext cx="65" cy="172227"/>
    <xdr:sp macro="" textlink="">
      <xdr:nvSpPr>
        <xdr:cNvPr id="10" name="PoljeZBesedilom 9">
          <a:extLst>
            <a:ext uri="{FF2B5EF4-FFF2-40B4-BE49-F238E27FC236}">
              <a16:creationId xmlns:a16="http://schemas.microsoft.com/office/drawing/2014/main" id="{314C7F5B-E50B-45DB-9281-6B7646A4949D}"/>
            </a:ext>
          </a:extLst>
        </xdr:cNvPr>
        <xdr:cNvSpPr txBox="1"/>
      </xdr:nvSpPr>
      <xdr:spPr>
        <a:xfrm>
          <a:off x="6781800" y="48768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375</xdr:row>
      <xdr:rowOff>19050</xdr:rowOff>
    </xdr:from>
    <xdr:ext cx="65" cy="172227"/>
    <xdr:sp macro="" textlink="">
      <xdr:nvSpPr>
        <xdr:cNvPr id="11" name="PoljeZBesedilom 10">
          <a:extLst>
            <a:ext uri="{FF2B5EF4-FFF2-40B4-BE49-F238E27FC236}">
              <a16:creationId xmlns:a16="http://schemas.microsoft.com/office/drawing/2014/main" id="{8D0BA10E-FFB7-4288-B07E-874DB4F768B7}"/>
            </a:ext>
          </a:extLst>
        </xdr:cNvPr>
        <xdr:cNvSpPr txBox="1"/>
      </xdr:nvSpPr>
      <xdr:spPr>
        <a:xfrm>
          <a:off x="6781800" y="5814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406</xdr:row>
      <xdr:rowOff>19050</xdr:rowOff>
    </xdr:from>
    <xdr:ext cx="65" cy="172227"/>
    <xdr:sp macro="" textlink="">
      <xdr:nvSpPr>
        <xdr:cNvPr id="12" name="PoljeZBesedilom 11">
          <a:extLst>
            <a:ext uri="{FF2B5EF4-FFF2-40B4-BE49-F238E27FC236}">
              <a16:creationId xmlns:a16="http://schemas.microsoft.com/office/drawing/2014/main" id="{7A7DE5DE-A089-4ADC-A476-0479EB479F37}"/>
            </a:ext>
          </a:extLst>
        </xdr:cNvPr>
        <xdr:cNvSpPr txBox="1"/>
      </xdr:nvSpPr>
      <xdr:spPr>
        <a:xfrm>
          <a:off x="6781800" y="62922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446</xdr:row>
      <xdr:rowOff>19050</xdr:rowOff>
    </xdr:from>
    <xdr:ext cx="65" cy="172227"/>
    <xdr:sp macro="" textlink="">
      <xdr:nvSpPr>
        <xdr:cNvPr id="13" name="PoljeZBesedilom 12">
          <a:extLst>
            <a:ext uri="{FF2B5EF4-FFF2-40B4-BE49-F238E27FC236}">
              <a16:creationId xmlns:a16="http://schemas.microsoft.com/office/drawing/2014/main" id="{CD42045C-6592-421A-914C-F60F46C0D3DB}"/>
            </a:ext>
          </a:extLst>
        </xdr:cNvPr>
        <xdr:cNvSpPr txBox="1"/>
      </xdr:nvSpPr>
      <xdr:spPr>
        <a:xfrm>
          <a:off x="6781800" y="69094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318</xdr:row>
      <xdr:rowOff>19050</xdr:rowOff>
    </xdr:from>
    <xdr:ext cx="65" cy="172227"/>
    <xdr:sp macro="" textlink="">
      <xdr:nvSpPr>
        <xdr:cNvPr id="14" name="PoljeZBesedilom 13">
          <a:extLst>
            <a:ext uri="{FF2B5EF4-FFF2-40B4-BE49-F238E27FC236}">
              <a16:creationId xmlns:a16="http://schemas.microsoft.com/office/drawing/2014/main" id="{359F60F5-E22B-49E6-8864-7D58E051B927}"/>
            </a:ext>
          </a:extLst>
        </xdr:cNvPr>
        <xdr:cNvSpPr txBox="1"/>
      </xdr:nvSpPr>
      <xdr:spPr>
        <a:xfrm>
          <a:off x="6781800" y="48768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375</xdr:row>
      <xdr:rowOff>19050</xdr:rowOff>
    </xdr:from>
    <xdr:ext cx="65" cy="172227"/>
    <xdr:sp macro="" textlink="">
      <xdr:nvSpPr>
        <xdr:cNvPr id="15" name="PoljeZBesedilom 14">
          <a:extLst>
            <a:ext uri="{FF2B5EF4-FFF2-40B4-BE49-F238E27FC236}">
              <a16:creationId xmlns:a16="http://schemas.microsoft.com/office/drawing/2014/main" id="{D54504B7-5DFF-4A3D-BF2E-DF34548D1C01}"/>
            </a:ext>
          </a:extLst>
        </xdr:cNvPr>
        <xdr:cNvSpPr txBox="1"/>
      </xdr:nvSpPr>
      <xdr:spPr>
        <a:xfrm>
          <a:off x="6781800" y="581406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406</xdr:row>
      <xdr:rowOff>19050</xdr:rowOff>
    </xdr:from>
    <xdr:ext cx="65" cy="172227"/>
    <xdr:sp macro="" textlink="">
      <xdr:nvSpPr>
        <xdr:cNvPr id="16" name="PoljeZBesedilom 15">
          <a:extLst>
            <a:ext uri="{FF2B5EF4-FFF2-40B4-BE49-F238E27FC236}">
              <a16:creationId xmlns:a16="http://schemas.microsoft.com/office/drawing/2014/main" id="{92905FA2-224A-4554-A4CC-F0A95B5A4767}"/>
            </a:ext>
          </a:extLst>
        </xdr:cNvPr>
        <xdr:cNvSpPr txBox="1"/>
      </xdr:nvSpPr>
      <xdr:spPr>
        <a:xfrm>
          <a:off x="6781800" y="62922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446</xdr:row>
      <xdr:rowOff>19050</xdr:rowOff>
    </xdr:from>
    <xdr:ext cx="65" cy="172227"/>
    <xdr:sp macro="" textlink="">
      <xdr:nvSpPr>
        <xdr:cNvPr id="17" name="PoljeZBesedilom 16">
          <a:extLst>
            <a:ext uri="{FF2B5EF4-FFF2-40B4-BE49-F238E27FC236}">
              <a16:creationId xmlns:a16="http://schemas.microsoft.com/office/drawing/2014/main" id="{A982B70C-9B5A-4F27-ADB4-A2D87B40BFF4}"/>
            </a:ext>
          </a:extLst>
        </xdr:cNvPr>
        <xdr:cNvSpPr txBox="1"/>
      </xdr:nvSpPr>
      <xdr:spPr>
        <a:xfrm>
          <a:off x="6781800" y="690943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318</xdr:row>
      <xdr:rowOff>19050</xdr:rowOff>
    </xdr:from>
    <xdr:ext cx="65" cy="172227"/>
    <xdr:sp macro="" textlink="">
      <xdr:nvSpPr>
        <xdr:cNvPr id="18" name="PoljeZBesedilom 17">
          <a:extLst>
            <a:ext uri="{FF2B5EF4-FFF2-40B4-BE49-F238E27FC236}">
              <a16:creationId xmlns:a16="http://schemas.microsoft.com/office/drawing/2014/main" id="{D7F0EEF2-8370-473C-9721-18C3B719A2B8}"/>
            </a:ext>
          </a:extLst>
        </xdr:cNvPr>
        <xdr:cNvSpPr txBox="1"/>
      </xdr:nvSpPr>
      <xdr:spPr>
        <a:xfrm>
          <a:off x="6781800" y="487680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382</xdr:row>
      <xdr:rowOff>19050</xdr:rowOff>
    </xdr:from>
    <xdr:ext cx="65" cy="172227"/>
    <xdr:sp macro="" textlink="">
      <xdr:nvSpPr>
        <xdr:cNvPr id="19" name="PoljeZBesedilom 18">
          <a:extLst>
            <a:ext uri="{FF2B5EF4-FFF2-40B4-BE49-F238E27FC236}">
              <a16:creationId xmlns:a16="http://schemas.microsoft.com/office/drawing/2014/main" id="{C6E6DA3B-FA52-4602-991B-62133F412E34}"/>
            </a:ext>
          </a:extLst>
        </xdr:cNvPr>
        <xdr:cNvSpPr txBox="1"/>
      </xdr:nvSpPr>
      <xdr:spPr>
        <a:xfrm>
          <a:off x="6781800" y="57769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413</xdr:row>
      <xdr:rowOff>19050</xdr:rowOff>
    </xdr:from>
    <xdr:ext cx="65" cy="172227"/>
    <xdr:sp macro="" textlink="">
      <xdr:nvSpPr>
        <xdr:cNvPr id="20" name="PoljeZBesedilom 19">
          <a:extLst>
            <a:ext uri="{FF2B5EF4-FFF2-40B4-BE49-F238E27FC236}">
              <a16:creationId xmlns:a16="http://schemas.microsoft.com/office/drawing/2014/main" id="{D7753FEE-B61A-4AFB-A0FC-F4F72836C916}"/>
            </a:ext>
          </a:extLst>
        </xdr:cNvPr>
        <xdr:cNvSpPr txBox="1"/>
      </xdr:nvSpPr>
      <xdr:spPr>
        <a:xfrm>
          <a:off x="6781800" y="57769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453</xdr:row>
      <xdr:rowOff>19050</xdr:rowOff>
    </xdr:from>
    <xdr:ext cx="65" cy="172227"/>
    <xdr:sp macro="" textlink="">
      <xdr:nvSpPr>
        <xdr:cNvPr id="21" name="PoljeZBesedilom 20">
          <a:extLst>
            <a:ext uri="{FF2B5EF4-FFF2-40B4-BE49-F238E27FC236}">
              <a16:creationId xmlns:a16="http://schemas.microsoft.com/office/drawing/2014/main" id="{DAB7D043-6FDC-4009-A212-64832B4E2D4B}"/>
            </a:ext>
          </a:extLst>
        </xdr:cNvPr>
        <xdr:cNvSpPr txBox="1"/>
      </xdr:nvSpPr>
      <xdr:spPr>
        <a:xfrm>
          <a:off x="6781800" y="577691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299</xdr:row>
      <xdr:rowOff>19050</xdr:rowOff>
    </xdr:from>
    <xdr:ext cx="65" cy="172227"/>
    <xdr:sp macro="" textlink="">
      <xdr:nvSpPr>
        <xdr:cNvPr id="22" name="PoljeZBesedilom 21">
          <a:extLst>
            <a:ext uri="{FF2B5EF4-FFF2-40B4-BE49-F238E27FC236}">
              <a16:creationId xmlns:a16="http://schemas.microsoft.com/office/drawing/2014/main" id="{10D6C744-94F2-4D76-8C72-6F5DF6374197}"/>
            </a:ext>
          </a:extLst>
        </xdr:cNvPr>
        <xdr:cNvSpPr txBox="1"/>
      </xdr:nvSpPr>
      <xdr:spPr>
        <a:xfrm>
          <a:off x="65722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386</xdr:row>
      <xdr:rowOff>19050</xdr:rowOff>
    </xdr:from>
    <xdr:ext cx="65" cy="172227"/>
    <xdr:sp macro="" textlink="">
      <xdr:nvSpPr>
        <xdr:cNvPr id="23" name="PoljeZBesedilom 22">
          <a:extLst>
            <a:ext uri="{FF2B5EF4-FFF2-40B4-BE49-F238E27FC236}">
              <a16:creationId xmlns:a16="http://schemas.microsoft.com/office/drawing/2014/main" id="{0409625E-6290-4979-A112-B5BAC61243EB}"/>
            </a:ext>
          </a:extLst>
        </xdr:cNvPr>
        <xdr:cNvSpPr txBox="1"/>
      </xdr:nvSpPr>
      <xdr:spPr>
        <a:xfrm>
          <a:off x="657225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414</xdr:row>
      <xdr:rowOff>19050</xdr:rowOff>
    </xdr:from>
    <xdr:ext cx="65" cy="172227"/>
    <xdr:sp macro="" textlink="">
      <xdr:nvSpPr>
        <xdr:cNvPr id="24" name="PoljeZBesedilom 23">
          <a:extLst>
            <a:ext uri="{FF2B5EF4-FFF2-40B4-BE49-F238E27FC236}">
              <a16:creationId xmlns:a16="http://schemas.microsoft.com/office/drawing/2014/main" id="{51CA6299-4712-4A28-B1EE-DF5DD36CD230}"/>
            </a:ext>
          </a:extLst>
        </xdr:cNvPr>
        <xdr:cNvSpPr txBox="1"/>
      </xdr:nvSpPr>
      <xdr:spPr>
        <a:xfrm>
          <a:off x="657225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443</xdr:row>
      <xdr:rowOff>0</xdr:rowOff>
    </xdr:from>
    <xdr:ext cx="65" cy="172227"/>
    <xdr:sp macro="" textlink="">
      <xdr:nvSpPr>
        <xdr:cNvPr id="25" name="PoljeZBesedilom 24">
          <a:extLst>
            <a:ext uri="{FF2B5EF4-FFF2-40B4-BE49-F238E27FC236}">
              <a16:creationId xmlns:a16="http://schemas.microsoft.com/office/drawing/2014/main" id="{79399793-2E52-48A1-9FAA-5A90098BCCD3}"/>
            </a:ext>
          </a:extLst>
        </xdr:cNvPr>
        <xdr:cNvSpPr txBox="1"/>
      </xdr:nvSpPr>
      <xdr:spPr>
        <a:xfrm>
          <a:off x="6572250" y="663797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6</xdr:col>
      <xdr:colOff>400050</xdr:colOff>
      <xdr:row>299</xdr:row>
      <xdr:rowOff>19050</xdr:rowOff>
    </xdr:from>
    <xdr:ext cx="65" cy="172227"/>
    <xdr:sp macro="" textlink="">
      <xdr:nvSpPr>
        <xdr:cNvPr id="26" name="PoljeZBesedilom 25">
          <a:extLst>
            <a:ext uri="{FF2B5EF4-FFF2-40B4-BE49-F238E27FC236}">
              <a16:creationId xmlns:a16="http://schemas.microsoft.com/office/drawing/2014/main" id="{975E8839-DD0A-48F1-8C42-21B632385B44}"/>
            </a:ext>
          </a:extLst>
        </xdr:cNvPr>
        <xdr:cNvSpPr txBox="1"/>
      </xdr:nvSpPr>
      <xdr:spPr>
        <a:xfrm>
          <a:off x="72866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7</xdr:col>
      <xdr:colOff>400050</xdr:colOff>
      <xdr:row>299</xdr:row>
      <xdr:rowOff>19050</xdr:rowOff>
    </xdr:from>
    <xdr:ext cx="65" cy="172227"/>
    <xdr:sp macro="" textlink="">
      <xdr:nvSpPr>
        <xdr:cNvPr id="27" name="PoljeZBesedilom 26">
          <a:extLst>
            <a:ext uri="{FF2B5EF4-FFF2-40B4-BE49-F238E27FC236}">
              <a16:creationId xmlns:a16="http://schemas.microsoft.com/office/drawing/2014/main" id="{70FA7CE1-043D-4A2A-B080-EC36D64A6148}"/>
            </a:ext>
          </a:extLst>
        </xdr:cNvPr>
        <xdr:cNvSpPr txBox="1"/>
      </xdr:nvSpPr>
      <xdr:spPr>
        <a:xfrm>
          <a:off x="80010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8</xdr:col>
      <xdr:colOff>400050</xdr:colOff>
      <xdr:row>299</xdr:row>
      <xdr:rowOff>19050</xdr:rowOff>
    </xdr:from>
    <xdr:ext cx="65" cy="172227"/>
    <xdr:sp macro="" textlink="">
      <xdr:nvSpPr>
        <xdr:cNvPr id="28" name="PoljeZBesedilom 27">
          <a:extLst>
            <a:ext uri="{FF2B5EF4-FFF2-40B4-BE49-F238E27FC236}">
              <a16:creationId xmlns:a16="http://schemas.microsoft.com/office/drawing/2014/main" id="{FF990C20-6512-4A1E-8AF4-60D1A509A475}"/>
            </a:ext>
          </a:extLst>
        </xdr:cNvPr>
        <xdr:cNvSpPr txBox="1"/>
      </xdr:nvSpPr>
      <xdr:spPr>
        <a:xfrm>
          <a:off x="87058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9</xdr:col>
      <xdr:colOff>400050</xdr:colOff>
      <xdr:row>299</xdr:row>
      <xdr:rowOff>19050</xdr:rowOff>
    </xdr:from>
    <xdr:ext cx="65" cy="172227"/>
    <xdr:sp macro="" textlink="">
      <xdr:nvSpPr>
        <xdr:cNvPr id="29" name="PoljeZBesedilom 28">
          <a:extLst>
            <a:ext uri="{FF2B5EF4-FFF2-40B4-BE49-F238E27FC236}">
              <a16:creationId xmlns:a16="http://schemas.microsoft.com/office/drawing/2014/main" id="{4EDEE323-203D-4845-AF07-A0FF29ECCBF6}"/>
            </a:ext>
          </a:extLst>
        </xdr:cNvPr>
        <xdr:cNvSpPr txBox="1"/>
      </xdr:nvSpPr>
      <xdr:spPr>
        <a:xfrm>
          <a:off x="94107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10</xdr:col>
      <xdr:colOff>400050</xdr:colOff>
      <xdr:row>299</xdr:row>
      <xdr:rowOff>19050</xdr:rowOff>
    </xdr:from>
    <xdr:ext cx="65" cy="172227"/>
    <xdr:sp macro="" textlink="">
      <xdr:nvSpPr>
        <xdr:cNvPr id="30" name="PoljeZBesedilom 29">
          <a:extLst>
            <a:ext uri="{FF2B5EF4-FFF2-40B4-BE49-F238E27FC236}">
              <a16:creationId xmlns:a16="http://schemas.microsoft.com/office/drawing/2014/main" id="{D2A94C0A-6609-45A0-A4AE-6C634180A1C2}"/>
            </a:ext>
          </a:extLst>
        </xdr:cNvPr>
        <xdr:cNvSpPr txBox="1"/>
      </xdr:nvSpPr>
      <xdr:spPr>
        <a:xfrm>
          <a:off x="100298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11</xdr:col>
      <xdr:colOff>400050</xdr:colOff>
      <xdr:row>299</xdr:row>
      <xdr:rowOff>19050</xdr:rowOff>
    </xdr:from>
    <xdr:ext cx="65" cy="172227"/>
    <xdr:sp macro="" textlink="">
      <xdr:nvSpPr>
        <xdr:cNvPr id="31" name="PoljeZBesedilom 30">
          <a:extLst>
            <a:ext uri="{FF2B5EF4-FFF2-40B4-BE49-F238E27FC236}">
              <a16:creationId xmlns:a16="http://schemas.microsoft.com/office/drawing/2014/main" id="{C5B776A5-DCB8-4B68-860E-91DB046AC0D2}"/>
            </a:ext>
          </a:extLst>
        </xdr:cNvPr>
        <xdr:cNvSpPr txBox="1"/>
      </xdr:nvSpPr>
      <xdr:spPr>
        <a:xfrm>
          <a:off x="105727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12</xdr:col>
      <xdr:colOff>400050</xdr:colOff>
      <xdr:row>299</xdr:row>
      <xdr:rowOff>19050</xdr:rowOff>
    </xdr:from>
    <xdr:ext cx="65" cy="172227"/>
    <xdr:sp macro="" textlink="">
      <xdr:nvSpPr>
        <xdr:cNvPr id="32" name="PoljeZBesedilom 31">
          <a:extLst>
            <a:ext uri="{FF2B5EF4-FFF2-40B4-BE49-F238E27FC236}">
              <a16:creationId xmlns:a16="http://schemas.microsoft.com/office/drawing/2014/main" id="{66FFCC86-C65C-448B-8C56-E00CF7AE356A}"/>
            </a:ext>
          </a:extLst>
        </xdr:cNvPr>
        <xdr:cNvSpPr txBox="1"/>
      </xdr:nvSpPr>
      <xdr:spPr>
        <a:xfrm>
          <a:off x="111156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13</xdr:col>
      <xdr:colOff>400050</xdr:colOff>
      <xdr:row>299</xdr:row>
      <xdr:rowOff>19050</xdr:rowOff>
    </xdr:from>
    <xdr:ext cx="65" cy="172227"/>
    <xdr:sp macro="" textlink="">
      <xdr:nvSpPr>
        <xdr:cNvPr id="33" name="PoljeZBesedilom 32">
          <a:extLst>
            <a:ext uri="{FF2B5EF4-FFF2-40B4-BE49-F238E27FC236}">
              <a16:creationId xmlns:a16="http://schemas.microsoft.com/office/drawing/2014/main" id="{8E9B23E4-43A7-4E63-BA16-D344E2CA8597}"/>
            </a:ext>
          </a:extLst>
        </xdr:cNvPr>
        <xdr:cNvSpPr txBox="1"/>
      </xdr:nvSpPr>
      <xdr:spPr>
        <a:xfrm>
          <a:off x="116586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14</xdr:col>
      <xdr:colOff>400050</xdr:colOff>
      <xdr:row>299</xdr:row>
      <xdr:rowOff>19050</xdr:rowOff>
    </xdr:from>
    <xdr:ext cx="65" cy="172227"/>
    <xdr:sp macro="" textlink="">
      <xdr:nvSpPr>
        <xdr:cNvPr id="34" name="PoljeZBesedilom 33">
          <a:extLst>
            <a:ext uri="{FF2B5EF4-FFF2-40B4-BE49-F238E27FC236}">
              <a16:creationId xmlns:a16="http://schemas.microsoft.com/office/drawing/2014/main" id="{3C131C8B-1BC7-4384-806A-D7AB730E7B73}"/>
            </a:ext>
          </a:extLst>
        </xdr:cNvPr>
        <xdr:cNvSpPr txBox="1"/>
      </xdr:nvSpPr>
      <xdr:spPr>
        <a:xfrm>
          <a:off x="122015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15</xdr:col>
      <xdr:colOff>400050</xdr:colOff>
      <xdr:row>299</xdr:row>
      <xdr:rowOff>19050</xdr:rowOff>
    </xdr:from>
    <xdr:ext cx="65" cy="172227"/>
    <xdr:sp macro="" textlink="">
      <xdr:nvSpPr>
        <xdr:cNvPr id="35" name="PoljeZBesedilom 34">
          <a:extLst>
            <a:ext uri="{FF2B5EF4-FFF2-40B4-BE49-F238E27FC236}">
              <a16:creationId xmlns:a16="http://schemas.microsoft.com/office/drawing/2014/main" id="{80C6BC45-6E3A-44E6-AF1F-89556CE88C37}"/>
            </a:ext>
          </a:extLst>
        </xdr:cNvPr>
        <xdr:cNvSpPr txBox="1"/>
      </xdr:nvSpPr>
      <xdr:spPr>
        <a:xfrm>
          <a:off x="127444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16</xdr:col>
      <xdr:colOff>400050</xdr:colOff>
      <xdr:row>299</xdr:row>
      <xdr:rowOff>19050</xdr:rowOff>
    </xdr:from>
    <xdr:ext cx="65" cy="172227"/>
    <xdr:sp macro="" textlink="">
      <xdr:nvSpPr>
        <xdr:cNvPr id="36" name="PoljeZBesedilom 35">
          <a:extLst>
            <a:ext uri="{FF2B5EF4-FFF2-40B4-BE49-F238E27FC236}">
              <a16:creationId xmlns:a16="http://schemas.microsoft.com/office/drawing/2014/main" id="{CBA07A46-3C4C-4F5F-934D-A6C1FA4337F4}"/>
            </a:ext>
          </a:extLst>
        </xdr:cNvPr>
        <xdr:cNvSpPr txBox="1"/>
      </xdr:nvSpPr>
      <xdr:spPr>
        <a:xfrm>
          <a:off x="132873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17</xdr:col>
      <xdr:colOff>400050</xdr:colOff>
      <xdr:row>299</xdr:row>
      <xdr:rowOff>19050</xdr:rowOff>
    </xdr:from>
    <xdr:ext cx="65" cy="172227"/>
    <xdr:sp macro="" textlink="">
      <xdr:nvSpPr>
        <xdr:cNvPr id="37" name="PoljeZBesedilom 36">
          <a:extLst>
            <a:ext uri="{FF2B5EF4-FFF2-40B4-BE49-F238E27FC236}">
              <a16:creationId xmlns:a16="http://schemas.microsoft.com/office/drawing/2014/main" id="{6BD26814-1A6A-4766-8CAE-1AEB695F4DB7}"/>
            </a:ext>
          </a:extLst>
        </xdr:cNvPr>
        <xdr:cNvSpPr txBox="1"/>
      </xdr:nvSpPr>
      <xdr:spPr>
        <a:xfrm>
          <a:off x="138303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18</xdr:col>
      <xdr:colOff>400050</xdr:colOff>
      <xdr:row>299</xdr:row>
      <xdr:rowOff>19050</xdr:rowOff>
    </xdr:from>
    <xdr:ext cx="65" cy="172227"/>
    <xdr:sp macro="" textlink="">
      <xdr:nvSpPr>
        <xdr:cNvPr id="38" name="PoljeZBesedilom 37">
          <a:extLst>
            <a:ext uri="{FF2B5EF4-FFF2-40B4-BE49-F238E27FC236}">
              <a16:creationId xmlns:a16="http://schemas.microsoft.com/office/drawing/2014/main" id="{6C248B61-1E06-4D17-848C-0CFF725D731B}"/>
            </a:ext>
          </a:extLst>
        </xdr:cNvPr>
        <xdr:cNvSpPr txBox="1"/>
      </xdr:nvSpPr>
      <xdr:spPr>
        <a:xfrm>
          <a:off x="144018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19</xdr:col>
      <xdr:colOff>400050</xdr:colOff>
      <xdr:row>299</xdr:row>
      <xdr:rowOff>19050</xdr:rowOff>
    </xdr:from>
    <xdr:ext cx="65" cy="172227"/>
    <xdr:sp macro="" textlink="">
      <xdr:nvSpPr>
        <xdr:cNvPr id="39" name="PoljeZBesedilom 38">
          <a:extLst>
            <a:ext uri="{FF2B5EF4-FFF2-40B4-BE49-F238E27FC236}">
              <a16:creationId xmlns:a16="http://schemas.microsoft.com/office/drawing/2014/main" id="{C6B0FFC0-9248-4066-B07C-9332297FFC80}"/>
            </a:ext>
          </a:extLst>
        </xdr:cNvPr>
        <xdr:cNvSpPr txBox="1"/>
      </xdr:nvSpPr>
      <xdr:spPr>
        <a:xfrm>
          <a:off x="149447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20</xdr:col>
      <xdr:colOff>400050</xdr:colOff>
      <xdr:row>299</xdr:row>
      <xdr:rowOff>19050</xdr:rowOff>
    </xdr:from>
    <xdr:ext cx="65" cy="172227"/>
    <xdr:sp macro="" textlink="">
      <xdr:nvSpPr>
        <xdr:cNvPr id="40" name="PoljeZBesedilom 39">
          <a:extLst>
            <a:ext uri="{FF2B5EF4-FFF2-40B4-BE49-F238E27FC236}">
              <a16:creationId xmlns:a16="http://schemas.microsoft.com/office/drawing/2014/main" id="{0C466630-7FBD-4F20-874F-E34F69E15BC3}"/>
            </a:ext>
          </a:extLst>
        </xdr:cNvPr>
        <xdr:cNvSpPr txBox="1"/>
      </xdr:nvSpPr>
      <xdr:spPr>
        <a:xfrm>
          <a:off x="154876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21</xdr:col>
      <xdr:colOff>400050</xdr:colOff>
      <xdr:row>299</xdr:row>
      <xdr:rowOff>19050</xdr:rowOff>
    </xdr:from>
    <xdr:ext cx="65" cy="172227"/>
    <xdr:sp macro="" textlink="">
      <xdr:nvSpPr>
        <xdr:cNvPr id="41" name="PoljeZBesedilom 40">
          <a:extLst>
            <a:ext uri="{FF2B5EF4-FFF2-40B4-BE49-F238E27FC236}">
              <a16:creationId xmlns:a16="http://schemas.microsoft.com/office/drawing/2014/main" id="{7832F78C-7430-4033-BC78-E29A6E86FDC0}"/>
            </a:ext>
          </a:extLst>
        </xdr:cNvPr>
        <xdr:cNvSpPr txBox="1"/>
      </xdr:nvSpPr>
      <xdr:spPr>
        <a:xfrm>
          <a:off x="160305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22</xdr:col>
      <xdr:colOff>400050</xdr:colOff>
      <xdr:row>299</xdr:row>
      <xdr:rowOff>19050</xdr:rowOff>
    </xdr:from>
    <xdr:ext cx="65" cy="172227"/>
    <xdr:sp macro="" textlink="">
      <xdr:nvSpPr>
        <xdr:cNvPr id="42" name="PoljeZBesedilom 41">
          <a:extLst>
            <a:ext uri="{FF2B5EF4-FFF2-40B4-BE49-F238E27FC236}">
              <a16:creationId xmlns:a16="http://schemas.microsoft.com/office/drawing/2014/main" id="{0AE3CC41-5C0C-4C06-8CB5-AB82877DC5BB}"/>
            </a:ext>
          </a:extLst>
        </xdr:cNvPr>
        <xdr:cNvSpPr txBox="1"/>
      </xdr:nvSpPr>
      <xdr:spPr>
        <a:xfrm>
          <a:off x="165735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23</xdr:col>
      <xdr:colOff>400050</xdr:colOff>
      <xdr:row>299</xdr:row>
      <xdr:rowOff>19050</xdr:rowOff>
    </xdr:from>
    <xdr:ext cx="65" cy="172227"/>
    <xdr:sp macro="" textlink="">
      <xdr:nvSpPr>
        <xdr:cNvPr id="43" name="PoljeZBesedilom 42">
          <a:extLst>
            <a:ext uri="{FF2B5EF4-FFF2-40B4-BE49-F238E27FC236}">
              <a16:creationId xmlns:a16="http://schemas.microsoft.com/office/drawing/2014/main" id="{7904F326-C1C0-40C6-9528-31E3AC700D54}"/>
            </a:ext>
          </a:extLst>
        </xdr:cNvPr>
        <xdr:cNvSpPr txBox="1"/>
      </xdr:nvSpPr>
      <xdr:spPr>
        <a:xfrm>
          <a:off x="171164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24</xdr:col>
      <xdr:colOff>400050</xdr:colOff>
      <xdr:row>299</xdr:row>
      <xdr:rowOff>19050</xdr:rowOff>
    </xdr:from>
    <xdr:ext cx="65" cy="172227"/>
    <xdr:sp macro="" textlink="">
      <xdr:nvSpPr>
        <xdr:cNvPr id="44" name="PoljeZBesedilom 43">
          <a:extLst>
            <a:ext uri="{FF2B5EF4-FFF2-40B4-BE49-F238E27FC236}">
              <a16:creationId xmlns:a16="http://schemas.microsoft.com/office/drawing/2014/main" id="{FBE8A33F-F55E-4BEF-9DA9-3BD765EAB4C7}"/>
            </a:ext>
          </a:extLst>
        </xdr:cNvPr>
        <xdr:cNvSpPr txBox="1"/>
      </xdr:nvSpPr>
      <xdr:spPr>
        <a:xfrm>
          <a:off x="176593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25</xdr:col>
      <xdr:colOff>400050</xdr:colOff>
      <xdr:row>299</xdr:row>
      <xdr:rowOff>19050</xdr:rowOff>
    </xdr:from>
    <xdr:ext cx="65" cy="172227"/>
    <xdr:sp macro="" textlink="">
      <xdr:nvSpPr>
        <xdr:cNvPr id="45" name="PoljeZBesedilom 44">
          <a:extLst>
            <a:ext uri="{FF2B5EF4-FFF2-40B4-BE49-F238E27FC236}">
              <a16:creationId xmlns:a16="http://schemas.microsoft.com/office/drawing/2014/main" id="{858D0196-0D08-48EE-BF62-F7856A47F7B2}"/>
            </a:ext>
          </a:extLst>
        </xdr:cNvPr>
        <xdr:cNvSpPr txBox="1"/>
      </xdr:nvSpPr>
      <xdr:spPr>
        <a:xfrm>
          <a:off x="182022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26</xdr:col>
      <xdr:colOff>400050</xdr:colOff>
      <xdr:row>299</xdr:row>
      <xdr:rowOff>19050</xdr:rowOff>
    </xdr:from>
    <xdr:ext cx="65" cy="172227"/>
    <xdr:sp macro="" textlink="">
      <xdr:nvSpPr>
        <xdr:cNvPr id="46" name="PoljeZBesedilom 45">
          <a:extLst>
            <a:ext uri="{FF2B5EF4-FFF2-40B4-BE49-F238E27FC236}">
              <a16:creationId xmlns:a16="http://schemas.microsoft.com/office/drawing/2014/main" id="{4BF8BFF9-3A33-4E3C-A834-20E4167D84FF}"/>
            </a:ext>
          </a:extLst>
        </xdr:cNvPr>
        <xdr:cNvSpPr txBox="1"/>
      </xdr:nvSpPr>
      <xdr:spPr>
        <a:xfrm>
          <a:off x="187452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27</xdr:col>
      <xdr:colOff>400050</xdr:colOff>
      <xdr:row>299</xdr:row>
      <xdr:rowOff>19050</xdr:rowOff>
    </xdr:from>
    <xdr:ext cx="65" cy="172227"/>
    <xdr:sp macro="" textlink="">
      <xdr:nvSpPr>
        <xdr:cNvPr id="47" name="PoljeZBesedilom 46">
          <a:extLst>
            <a:ext uri="{FF2B5EF4-FFF2-40B4-BE49-F238E27FC236}">
              <a16:creationId xmlns:a16="http://schemas.microsoft.com/office/drawing/2014/main" id="{43DBF462-0695-4C06-9644-13F4CFEC538C}"/>
            </a:ext>
          </a:extLst>
        </xdr:cNvPr>
        <xdr:cNvSpPr txBox="1"/>
      </xdr:nvSpPr>
      <xdr:spPr>
        <a:xfrm>
          <a:off x="192881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28</xdr:col>
      <xdr:colOff>400050</xdr:colOff>
      <xdr:row>299</xdr:row>
      <xdr:rowOff>19050</xdr:rowOff>
    </xdr:from>
    <xdr:ext cx="65" cy="172227"/>
    <xdr:sp macro="" textlink="">
      <xdr:nvSpPr>
        <xdr:cNvPr id="48" name="PoljeZBesedilom 47">
          <a:extLst>
            <a:ext uri="{FF2B5EF4-FFF2-40B4-BE49-F238E27FC236}">
              <a16:creationId xmlns:a16="http://schemas.microsoft.com/office/drawing/2014/main" id="{EFAB2BD2-FBA3-45F6-958A-C8A5966431A0}"/>
            </a:ext>
          </a:extLst>
        </xdr:cNvPr>
        <xdr:cNvSpPr txBox="1"/>
      </xdr:nvSpPr>
      <xdr:spPr>
        <a:xfrm>
          <a:off x="198501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29</xdr:col>
      <xdr:colOff>400050</xdr:colOff>
      <xdr:row>299</xdr:row>
      <xdr:rowOff>19050</xdr:rowOff>
    </xdr:from>
    <xdr:ext cx="65" cy="172227"/>
    <xdr:sp macro="" textlink="">
      <xdr:nvSpPr>
        <xdr:cNvPr id="49" name="PoljeZBesedilom 48">
          <a:extLst>
            <a:ext uri="{FF2B5EF4-FFF2-40B4-BE49-F238E27FC236}">
              <a16:creationId xmlns:a16="http://schemas.microsoft.com/office/drawing/2014/main" id="{76456C9C-861F-4E8B-8BCF-CD39991632DD}"/>
            </a:ext>
          </a:extLst>
        </xdr:cNvPr>
        <xdr:cNvSpPr txBox="1"/>
      </xdr:nvSpPr>
      <xdr:spPr>
        <a:xfrm>
          <a:off x="203930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30</xdr:col>
      <xdr:colOff>400050</xdr:colOff>
      <xdr:row>299</xdr:row>
      <xdr:rowOff>19050</xdr:rowOff>
    </xdr:from>
    <xdr:ext cx="65" cy="172227"/>
    <xdr:sp macro="" textlink="">
      <xdr:nvSpPr>
        <xdr:cNvPr id="50" name="PoljeZBesedilom 49">
          <a:extLst>
            <a:ext uri="{FF2B5EF4-FFF2-40B4-BE49-F238E27FC236}">
              <a16:creationId xmlns:a16="http://schemas.microsoft.com/office/drawing/2014/main" id="{16D95D71-7406-4B9A-997B-1579DEF920E0}"/>
            </a:ext>
          </a:extLst>
        </xdr:cNvPr>
        <xdr:cNvSpPr txBox="1"/>
      </xdr:nvSpPr>
      <xdr:spPr>
        <a:xfrm>
          <a:off x="209359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31</xdr:col>
      <xdr:colOff>400050</xdr:colOff>
      <xdr:row>299</xdr:row>
      <xdr:rowOff>19050</xdr:rowOff>
    </xdr:from>
    <xdr:ext cx="65" cy="172227"/>
    <xdr:sp macro="" textlink="">
      <xdr:nvSpPr>
        <xdr:cNvPr id="51" name="PoljeZBesedilom 50">
          <a:extLst>
            <a:ext uri="{FF2B5EF4-FFF2-40B4-BE49-F238E27FC236}">
              <a16:creationId xmlns:a16="http://schemas.microsoft.com/office/drawing/2014/main" id="{92168ABD-609A-4EB2-905E-E99B195723DF}"/>
            </a:ext>
          </a:extLst>
        </xdr:cNvPr>
        <xdr:cNvSpPr txBox="1"/>
      </xdr:nvSpPr>
      <xdr:spPr>
        <a:xfrm>
          <a:off x="214788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32</xdr:col>
      <xdr:colOff>400050</xdr:colOff>
      <xdr:row>299</xdr:row>
      <xdr:rowOff>19050</xdr:rowOff>
    </xdr:from>
    <xdr:ext cx="65" cy="172227"/>
    <xdr:sp macro="" textlink="">
      <xdr:nvSpPr>
        <xdr:cNvPr id="52" name="PoljeZBesedilom 51">
          <a:extLst>
            <a:ext uri="{FF2B5EF4-FFF2-40B4-BE49-F238E27FC236}">
              <a16:creationId xmlns:a16="http://schemas.microsoft.com/office/drawing/2014/main" id="{2C25E52D-5585-49DF-9C7D-DB9A7E99A7E6}"/>
            </a:ext>
          </a:extLst>
        </xdr:cNvPr>
        <xdr:cNvSpPr txBox="1"/>
      </xdr:nvSpPr>
      <xdr:spPr>
        <a:xfrm>
          <a:off x="220218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33</xdr:col>
      <xdr:colOff>400050</xdr:colOff>
      <xdr:row>299</xdr:row>
      <xdr:rowOff>19050</xdr:rowOff>
    </xdr:from>
    <xdr:ext cx="65" cy="172227"/>
    <xdr:sp macro="" textlink="">
      <xdr:nvSpPr>
        <xdr:cNvPr id="53" name="PoljeZBesedilom 52">
          <a:extLst>
            <a:ext uri="{FF2B5EF4-FFF2-40B4-BE49-F238E27FC236}">
              <a16:creationId xmlns:a16="http://schemas.microsoft.com/office/drawing/2014/main" id="{3129D2C0-3960-48A3-9689-025500DACF48}"/>
            </a:ext>
          </a:extLst>
        </xdr:cNvPr>
        <xdr:cNvSpPr txBox="1"/>
      </xdr:nvSpPr>
      <xdr:spPr>
        <a:xfrm>
          <a:off x="225647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34</xdr:col>
      <xdr:colOff>400050</xdr:colOff>
      <xdr:row>299</xdr:row>
      <xdr:rowOff>19050</xdr:rowOff>
    </xdr:from>
    <xdr:ext cx="65" cy="172227"/>
    <xdr:sp macro="" textlink="">
      <xdr:nvSpPr>
        <xdr:cNvPr id="54" name="PoljeZBesedilom 53">
          <a:extLst>
            <a:ext uri="{FF2B5EF4-FFF2-40B4-BE49-F238E27FC236}">
              <a16:creationId xmlns:a16="http://schemas.microsoft.com/office/drawing/2014/main" id="{C03315F0-DBD0-4E39-B346-6CDC69E18362}"/>
            </a:ext>
          </a:extLst>
        </xdr:cNvPr>
        <xdr:cNvSpPr txBox="1"/>
      </xdr:nvSpPr>
      <xdr:spPr>
        <a:xfrm>
          <a:off x="231076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6</xdr:col>
      <xdr:colOff>400050</xdr:colOff>
      <xdr:row>299</xdr:row>
      <xdr:rowOff>19050</xdr:rowOff>
    </xdr:from>
    <xdr:ext cx="65" cy="172227"/>
    <xdr:sp macro="" textlink="">
      <xdr:nvSpPr>
        <xdr:cNvPr id="55" name="PoljeZBesedilom 54">
          <a:extLst>
            <a:ext uri="{FF2B5EF4-FFF2-40B4-BE49-F238E27FC236}">
              <a16:creationId xmlns:a16="http://schemas.microsoft.com/office/drawing/2014/main" id="{C99C2341-693B-4B09-A093-CF9792B0796A}"/>
            </a:ext>
          </a:extLst>
        </xdr:cNvPr>
        <xdr:cNvSpPr txBox="1"/>
      </xdr:nvSpPr>
      <xdr:spPr>
        <a:xfrm>
          <a:off x="72866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7</xdr:col>
      <xdr:colOff>400050</xdr:colOff>
      <xdr:row>299</xdr:row>
      <xdr:rowOff>19050</xdr:rowOff>
    </xdr:from>
    <xdr:ext cx="65" cy="172227"/>
    <xdr:sp macro="" textlink="">
      <xdr:nvSpPr>
        <xdr:cNvPr id="56" name="PoljeZBesedilom 55">
          <a:extLst>
            <a:ext uri="{FF2B5EF4-FFF2-40B4-BE49-F238E27FC236}">
              <a16:creationId xmlns:a16="http://schemas.microsoft.com/office/drawing/2014/main" id="{A38D289D-1C29-41F1-B396-BBDBA304E160}"/>
            </a:ext>
          </a:extLst>
        </xdr:cNvPr>
        <xdr:cNvSpPr txBox="1"/>
      </xdr:nvSpPr>
      <xdr:spPr>
        <a:xfrm>
          <a:off x="80010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8</xdr:col>
      <xdr:colOff>400050</xdr:colOff>
      <xdr:row>299</xdr:row>
      <xdr:rowOff>19050</xdr:rowOff>
    </xdr:from>
    <xdr:ext cx="65" cy="172227"/>
    <xdr:sp macro="" textlink="">
      <xdr:nvSpPr>
        <xdr:cNvPr id="57" name="PoljeZBesedilom 56">
          <a:extLst>
            <a:ext uri="{FF2B5EF4-FFF2-40B4-BE49-F238E27FC236}">
              <a16:creationId xmlns:a16="http://schemas.microsoft.com/office/drawing/2014/main" id="{0241F0AA-8CA8-4154-97B9-DAD6FFEB3142}"/>
            </a:ext>
          </a:extLst>
        </xdr:cNvPr>
        <xdr:cNvSpPr txBox="1"/>
      </xdr:nvSpPr>
      <xdr:spPr>
        <a:xfrm>
          <a:off x="87058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9</xdr:col>
      <xdr:colOff>400050</xdr:colOff>
      <xdr:row>299</xdr:row>
      <xdr:rowOff>19050</xdr:rowOff>
    </xdr:from>
    <xdr:ext cx="65" cy="172227"/>
    <xdr:sp macro="" textlink="">
      <xdr:nvSpPr>
        <xdr:cNvPr id="58" name="PoljeZBesedilom 57">
          <a:extLst>
            <a:ext uri="{FF2B5EF4-FFF2-40B4-BE49-F238E27FC236}">
              <a16:creationId xmlns:a16="http://schemas.microsoft.com/office/drawing/2014/main" id="{1E5BCF8F-1C86-4546-B771-5D809D8F0272}"/>
            </a:ext>
          </a:extLst>
        </xdr:cNvPr>
        <xdr:cNvSpPr txBox="1"/>
      </xdr:nvSpPr>
      <xdr:spPr>
        <a:xfrm>
          <a:off x="94107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10</xdr:col>
      <xdr:colOff>400050</xdr:colOff>
      <xdr:row>299</xdr:row>
      <xdr:rowOff>19050</xdr:rowOff>
    </xdr:from>
    <xdr:ext cx="65" cy="172227"/>
    <xdr:sp macro="" textlink="">
      <xdr:nvSpPr>
        <xdr:cNvPr id="59" name="PoljeZBesedilom 58">
          <a:extLst>
            <a:ext uri="{FF2B5EF4-FFF2-40B4-BE49-F238E27FC236}">
              <a16:creationId xmlns:a16="http://schemas.microsoft.com/office/drawing/2014/main" id="{8DADEB9A-4360-4960-AE53-87C3880BE8EB}"/>
            </a:ext>
          </a:extLst>
        </xdr:cNvPr>
        <xdr:cNvSpPr txBox="1"/>
      </xdr:nvSpPr>
      <xdr:spPr>
        <a:xfrm>
          <a:off x="100298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11</xdr:col>
      <xdr:colOff>400050</xdr:colOff>
      <xdr:row>299</xdr:row>
      <xdr:rowOff>19050</xdr:rowOff>
    </xdr:from>
    <xdr:ext cx="65" cy="172227"/>
    <xdr:sp macro="" textlink="">
      <xdr:nvSpPr>
        <xdr:cNvPr id="60" name="PoljeZBesedilom 59">
          <a:extLst>
            <a:ext uri="{FF2B5EF4-FFF2-40B4-BE49-F238E27FC236}">
              <a16:creationId xmlns:a16="http://schemas.microsoft.com/office/drawing/2014/main" id="{4DC8C4C0-ED80-420C-AA0A-66DC9FEA2CF4}"/>
            </a:ext>
          </a:extLst>
        </xdr:cNvPr>
        <xdr:cNvSpPr txBox="1"/>
      </xdr:nvSpPr>
      <xdr:spPr>
        <a:xfrm>
          <a:off x="105727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12</xdr:col>
      <xdr:colOff>400050</xdr:colOff>
      <xdr:row>299</xdr:row>
      <xdr:rowOff>19050</xdr:rowOff>
    </xdr:from>
    <xdr:ext cx="65" cy="172227"/>
    <xdr:sp macro="" textlink="">
      <xdr:nvSpPr>
        <xdr:cNvPr id="61" name="PoljeZBesedilom 60">
          <a:extLst>
            <a:ext uri="{FF2B5EF4-FFF2-40B4-BE49-F238E27FC236}">
              <a16:creationId xmlns:a16="http://schemas.microsoft.com/office/drawing/2014/main" id="{0C9C85A0-14EF-4A64-9CEA-DD71DACDC945}"/>
            </a:ext>
          </a:extLst>
        </xdr:cNvPr>
        <xdr:cNvSpPr txBox="1"/>
      </xdr:nvSpPr>
      <xdr:spPr>
        <a:xfrm>
          <a:off x="111156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13</xdr:col>
      <xdr:colOff>400050</xdr:colOff>
      <xdr:row>299</xdr:row>
      <xdr:rowOff>19050</xdr:rowOff>
    </xdr:from>
    <xdr:ext cx="65" cy="172227"/>
    <xdr:sp macro="" textlink="">
      <xdr:nvSpPr>
        <xdr:cNvPr id="62" name="PoljeZBesedilom 61">
          <a:extLst>
            <a:ext uri="{FF2B5EF4-FFF2-40B4-BE49-F238E27FC236}">
              <a16:creationId xmlns:a16="http://schemas.microsoft.com/office/drawing/2014/main" id="{E2B23B60-4168-4614-8DC2-D731F730319B}"/>
            </a:ext>
          </a:extLst>
        </xdr:cNvPr>
        <xdr:cNvSpPr txBox="1"/>
      </xdr:nvSpPr>
      <xdr:spPr>
        <a:xfrm>
          <a:off x="116586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14</xdr:col>
      <xdr:colOff>400050</xdr:colOff>
      <xdr:row>299</xdr:row>
      <xdr:rowOff>19050</xdr:rowOff>
    </xdr:from>
    <xdr:ext cx="65" cy="172227"/>
    <xdr:sp macro="" textlink="">
      <xdr:nvSpPr>
        <xdr:cNvPr id="63" name="PoljeZBesedilom 62">
          <a:extLst>
            <a:ext uri="{FF2B5EF4-FFF2-40B4-BE49-F238E27FC236}">
              <a16:creationId xmlns:a16="http://schemas.microsoft.com/office/drawing/2014/main" id="{C64DF479-268D-4117-AC61-16B88B67C949}"/>
            </a:ext>
          </a:extLst>
        </xdr:cNvPr>
        <xdr:cNvSpPr txBox="1"/>
      </xdr:nvSpPr>
      <xdr:spPr>
        <a:xfrm>
          <a:off x="122015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15</xdr:col>
      <xdr:colOff>400050</xdr:colOff>
      <xdr:row>299</xdr:row>
      <xdr:rowOff>19050</xdr:rowOff>
    </xdr:from>
    <xdr:ext cx="65" cy="172227"/>
    <xdr:sp macro="" textlink="">
      <xdr:nvSpPr>
        <xdr:cNvPr id="64" name="PoljeZBesedilom 63">
          <a:extLst>
            <a:ext uri="{FF2B5EF4-FFF2-40B4-BE49-F238E27FC236}">
              <a16:creationId xmlns:a16="http://schemas.microsoft.com/office/drawing/2014/main" id="{83888894-D97B-411C-9B58-81793AA632E6}"/>
            </a:ext>
          </a:extLst>
        </xdr:cNvPr>
        <xdr:cNvSpPr txBox="1"/>
      </xdr:nvSpPr>
      <xdr:spPr>
        <a:xfrm>
          <a:off x="127444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16</xdr:col>
      <xdr:colOff>400050</xdr:colOff>
      <xdr:row>299</xdr:row>
      <xdr:rowOff>19050</xdr:rowOff>
    </xdr:from>
    <xdr:ext cx="65" cy="172227"/>
    <xdr:sp macro="" textlink="">
      <xdr:nvSpPr>
        <xdr:cNvPr id="65" name="PoljeZBesedilom 64">
          <a:extLst>
            <a:ext uri="{FF2B5EF4-FFF2-40B4-BE49-F238E27FC236}">
              <a16:creationId xmlns:a16="http://schemas.microsoft.com/office/drawing/2014/main" id="{A60286FE-443E-46DB-956B-340933818C1A}"/>
            </a:ext>
          </a:extLst>
        </xdr:cNvPr>
        <xdr:cNvSpPr txBox="1"/>
      </xdr:nvSpPr>
      <xdr:spPr>
        <a:xfrm>
          <a:off x="132873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17</xdr:col>
      <xdr:colOff>400050</xdr:colOff>
      <xdr:row>299</xdr:row>
      <xdr:rowOff>19050</xdr:rowOff>
    </xdr:from>
    <xdr:ext cx="65" cy="172227"/>
    <xdr:sp macro="" textlink="">
      <xdr:nvSpPr>
        <xdr:cNvPr id="66" name="PoljeZBesedilom 65">
          <a:extLst>
            <a:ext uri="{FF2B5EF4-FFF2-40B4-BE49-F238E27FC236}">
              <a16:creationId xmlns:a16="http://schemas.microsoft.com/office/drawing/2014/main" id="{D8399545-5D0D-4C58-8C71-C86D4AAAD486}"/>
            </a:ext>
          </a:extLst>
        </xdr:cNvPr>
        <xdr:cNvSpPr txBox="1"/>
      </xdr:nvSpPr>
      <xdr:spPr>
        <a:xfrm>
          <a:off x="138303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18</xdr:col>
      <xdr:colOff>400050</xdr:colOff>
      <xdr:row>299</xdr:row>
      <xdr:rowOff>19050</xdr:rowOff>
    </xdr:from>
    <xdr:ext cx="65" cy="172227"/>
    <xdr:sp macro="" textlink="">
      <xdr:nvSpPr>
        <xdr:cNvPr id="67" name="PoljeZBesedilom 66">
          <a:extLst>
            <a:ext uri="{FF2B5EF4-FFF2-40B4-BE49-F238E27FC236}">
              <a16:creationId xmlns:a16="http://schemas.microsoft.com/office/drawing/2014/main" id="{92CFFBEE-16C2-4687-8DE7-67F7177F38C6}"/>
            </a:ext>
          </a:extLst>
        </xdr:cNvPr>
        <xdr:cNvSpPr txBox="1"/>
      </xdr:nvSpPr>
      <xdr:spPr>
        <a:xfrm>
          <a:off x="144018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19</xdr:col>
      <xdr:colOff>400050</xdr:colOff>
      <xdr:row>299</xdr:row>
      <xdr:rowOff>19050</xdr:rowOff>
    </xdr:from>
    <xdr:ext cx="65" cy="172227"/>
    <xdr:sp macro="" textlink="">
      <xdr:nvSpPr>
        <xdr:cNvPr id="68" name="PoljeZBesedilom 67">
          <a:extLst>
            <a:ext uri="{FF2B5EF4-FFF2-40B4-BE49-F238E27FC236}">
              <a16:creationId xmlns:a16="http://schemas.microsoft.com/office/drawing/2014/main" id="{0BEBFEF8-4C4C-43E9-9200-72228039A5F3}"/>
            </a:ext>
          </a:extLst>
        </xdr:cNvPr>
        <xdr:cNvSpPr txBox="1"/>
      </xdr:nvSpPr>
      <xdr:spPr>
        <a:xfrm>
          <a:off x="149447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20</xdr:col>
      <xdr:colOff>400050</xdr:colOff>
      <xdr:row>299</xdr:row>
      <xdr:rowOff>19050</xdr:rowOff>
    </xdr:from>
    <xdr:ext cx="65" cy="172227"/>
    <xdr:sp macro="" textlink="">
      <xdr:nvSpPr>
        <xdr:cNvPr id="69" name="PoljeZBesedilom 68">
          <a:extLst>
            <a:ext uri="{FF2B5EF4-FFF2-40B4-BE49-F238E27FC236}">
              <a16:creationId xmlns:a16="http://schemas.microsoft.com/office/drawing/2014/main" id="{E3F8C8BA-C189-42C5-808E-2CDD7AE73E54}"/>
            </a:ext>
          </a:extLst>
        </xdr:cNvPr>
        <xdr:cNvSpPr txBox="1"/>
      </xdr:nvSpPr>
      <xdr:spPr>
        <a:xfrm>
          <a:off x="154876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21</xdr:col>
      <xdr:colOff>400050</xdr:colOff>
      <xdr:row>299</xdr:row>
      <xdr:rowOff>19050</xdr:rowOff>
    </xdr:from>
    <xdr:ext cx="65" cy="172227"/>
    <xdr:sp macro="" textlink="">
      <xdr:nvSpPr>
        <xdr:cNvPr id="70" name="PoljeZBesedilom 69">
          <a:extLst>
            <a:ext uri="{FF2B5EF4-FFF2-40B4-BE49-F238E27FC236}">
              <a16:creationId xmlns:a16="http://schemas.microsoft.com/office/drawing/2014/main" id="{7D083CFA-0D1B-4404-9783-C29270DD6893}"/>
            </a:ext>
          </a:extLst>
        </xdr:cNvPr>
        <xdr:cNvSpPr txBox="1"/>
      </xdr:nvSpPr>
      <xdr:spPr>
        <a:xfrm>
          <a:off x="160305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22</xdr:col>
      <xdr:colOff>400050</xdr:colOff>
      <xdr:row>299</xdr:row>
      <xdr:rowOff>19050</xdr:rowOff>
    </xdr:from>
    <xdr:ext cx="65" cy="172227"/>
    <xdr:sp macro="" textlink="">
      <xdr:nvSpPr>
        <xdr:cNvPr id="71" name="PoljeZBesedilom 70">
          <a:extLst>
            <a:ext uri="{FF2B5EF4-FFF2-40B4-BE49-F238E27FC236}">
              <a16:creationId xmlns:a16="http://schemas.microsoft.com/office/drawing/2014/main" id="{CF0983D9-A61D-456A-8260-64B69F52E2E0}"/>
            </a:ext>
          </a:extLst>
        </xdr:cNvPr>
        <xdr:cNvSpPr txBox="1"/>
      </xdr:nvSpPr>
      <xdr:spPr>
        <a:xfrm>
          <a:off x="165735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23</xdr:col>
      <xdr:colOff>400050</xdr:colOff>
      <xdr:row>299</xdr:row>
      <xdr:rowOff>19050</xdr:rowOff>
    </xdr:from>
    <xdr:ext cx="65" cy="172227"/>
    <xdr:sp macro="" textlink="">
      <xdr:nvSpPr>
        <xdr:cNvPr id="72" name="PoljeZBesedilom 71">
          <a:extLst>
            <a:ext uri="{FF2B5EF4-FFF2-40B4-BE49-F238E27FC236}">
              <a16:creationId xmlns:a16="http://schemas.microsoft.com/office/drawing/2014/main" id="{6314E7C3-716B-4E79-B770-79A163E727E8}"/>
            </a:ext>
          </a:extLst>
        </xdr:cNvPr>
        <xdr:cNvSpPr txBox="1"/>
      </xdr:nvSpPr>
      <xdr:spPr>
        <a:xfrm>
          <a:off x="171164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24</xdr:col>
      <xdr:colOff>400050</xdr:colOff>
      <xdr:row>299</xdr:row>
      <xdr:rowOff>19050</xdr:rowOff>
    </xdr:from>
    <xdr:ext cx="65" cy="172227"/>
    <xdr:sp macro="" textlink="">
      <xdr:nvSpPr>
        <xdr:cNvPr id="73" name="PoljeZBesedilom 72">
          <a:extLst>
            <a:ext uri="{FF2B5EF4-FFF2-40B4-BE49-F238E27FC236}">
              <a16:creationId xmlns:a16="http://schemas.microsoft.com/office/drawing/2014/main" id="{2A172C65-CF29-4F2F-88B1-7709C67ECF03}"/>
            </a:ext>
          </a:extLst>
        </xdr:cNvPr>
        <xdr:cNvSpPr txBox="1"/>
      </xdr:nvSpPr>
      <xdr:spPr>
        <a:xfrm>
          <a:off x="176593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25</xdr:col>
      <xdr:colOff>400050</xdr:colOff>
      <xdr:row>299</xdr:row>
      <xdr:rowOff>19050</xdr:rowOff>
    </xdr:from>
    <xdr:ext cx="65" cy="172227"/>
    <xdr:sp macro="" textlink="">
      <xdr:nvSpPr>
        <xdr:cNvPr id="74" name="PoljeZBesedilom 73">
          <a:extLst>
            <a:ext uri="{FF2B5EF4-FFF2-40B4-BE49-F238E27FC236}">
              <a16:creationId xmlns:a16="http://schemas.microsoft.com/office/drawing/2014/main" id="{7E0FCBE5-3314-4773-9917-C69F658F6C86}"/>
            </a:ext>
          </a:extLst>
        </xdr:cNvPr>
        <xdr:cNvSpPr txBox="1"/>
      </xdr:nvSpPr>
      <xdr:spPr>
        <a:xfrm>
          <a:off x="182022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26</xdr:col>
      <xdr:colOff>400050</xdr:colOff>
      <xdr:row>299</xdr:row>
      <xdr:rowOff>19050</xdr:rowOff>
    </xdr:from>
    <xdr:ext cx="65" cy="172227"/>
    <xdr:sp macro="" textlink="">
      <xdr:nvSpPr>
        <xdr:cNvPr id="75" name="PoljeZBesedilom 74">
          <a:extLst>
            <a:ext uri="{FF2B5EF4-FFF2-40B4-BE49-F238E27FC236}">
              <a16:creationId xmlns:a16="http://schemas.microsoft.com/office/drawing/2014/main" id="{D5A0184C-4584-43CA-B30E-672C3BE7BEF4}"/>
            </a:ext>
          </a:extLst>
        </xdr:cNvPr>
        <xdr:cNvSpPr txBox="1"/>
      </xdr:nvSpPr>
      <xdr:spPr>
        <a:xfrm>
          <a:off x="187452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27</xdr:col>
      <xdr:colOff>400050</xdr:colOff>
      <xdr:row>299</xdr:row>
      <xdr:rowOff>19050</xdr:rowOff>
    </xdr:from>
    <xdr:ext cx="65" cy="172227"/>
    <xdr:sp macro="" textlink="">
      <xdr:nvSpPr>
        <xdr:cNvPr id="76" name="PoljeZBesedilom 75">
          <a:extLst>
            <a:ext uri="{FF2B5EF4-FFF2-40B4-BE49-F238E27FC236}">
              <a16:creationId xmlns:a16="http://schemas.microsoft.com/office/drawing/2014/main" id="{43677FCA-917E-43C7-8073-9B5C7CCC7CF5}"/>
            </a:ext>
          </a:extLst>
        </xdr:cNvPr>
        <xdr:cNvSpPr txBox="1"/>
      </xdr:nvSpPr>
      <xdr:spPr>
        <a:xfrm>
          <a:off x="192881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28</xdr:col>
      <xdr:colOff>400050</xdr:colOff>
      <xdr:row>299</xdr:row>
      <xdr:rowOff>19050</xdr:rowOff>
    </xdr:from>
    <xdr:ext cx="65" cy="172227"/>
    <xdr:sp macro="" textlink="">
      <xdr:nvSpPr>
        <xdr:cNvPr id="77" name="PoljeZBesedilom 76">
          <a:extLst>
            <a:ext uri="{FF2B5EF4-FFF2-40B4-BE49-F238E27FC236}">
              <a16:creationId xmlns:a16="http://schemas.microsoft.com/office/drawing/2014/main" id="{C1CFBF04-817A-4775-B27D-A9028BB0F5CA}"/>
            </a:ext>
          </a:extLst>
        </xdr:cNvPr>
        <xdr:cNvSpPr txBox="1"/>
      </xdr:nvSpPr>
      <xdr:spPr>
        <a:xfrm>
          <a:off x="198501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29</xdr:col>
      <xdr:colOff>400050</xdr:colOff>
      <xdr:row>299</xdr:row>
      <xdr:rowOff>19050</xdr:rowOff>
    </xdr:from>
    <xdr:ext cx="65" cy="172227"/>
    <xdr:sp macro="" textlink="">
      <xdr:nvSpPr>
        <xdr:cNvPr id="78" name="PoljeZBesedilom 77">
          <a:extLst>
            <a:ext uri="{FF2B5EF4-FFF2-40B4-BE49-F238E27FC236}">
              <a16:creationId xmlns:a16="http://schemas.microsoft.com/office/drawing/2014/main" id="{F69CD945-DCD9-4602-9890-66BF7FB11BA5}"/>
            </a:ext>
          </a:extLst>
        </xdr:cNvPr>
        <xdr:cNvSpPr txBox="1"/>
      </xdr:nvSpPr>
      <xdr:spPr>
        <a:xfrm>
          <a:off x="203930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30</xdr:col>
      <xdr:colOff>400050</xdr:colOff>
      <xdr:row>299</xdr:row>
      <xdr:rowOff>19050</xdr:rowOff>
    </xdr:from>
    <xdr:ext cx="65" cy="172227"/>
    <xdr:sp macro="" textlink="">
      <xdr:nvSpPr>
        <xdr:cNvPr id="79" name="PoljeZBesedilom 78">
          <a:extLst>
            <a:ext uri="{FF2B5EF4-FFF2-40B4-BE49-F238E27FC236}">
              <a16:creationId xmlns:a16="http://schemas.microsoft.com/office/drawing/2014/main" id="{D24939DA-A591-49A1-B74A-1EECE22180F8}"/>
            </a:ext>
          </a:extLst>
        </xdr:cNvPr>
        <xdr:cNvSpPr txBox="1"/>
      </xdr:nvSpPr>
      <xdr:spPr>
        <a:xfrm>
          <a:off x="209359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31</xdr:col>
      <xdr:colOff>400050</xdr:colOff>
      <xdr:row>299</xdr:row>
      <xdr:rowOff>19050</xdr:rowOff>
    </xdr:from>
    <xdr:ext cx="65" cy="172227"/>
    <xdr:sp macro="" textlink="">
      <xdr:nvSpPr>
        <xdr:cNvPr id="80" name="PoljeZBesedilom 79">
          <a:extLst>
            <a:ext uri="{FF2B5EF4-FFF2-40B4-BE49-F238E27FC236}">
              <a16:creationId xmlns:a16="http://schemas.microsoft.com/office/drawing/2014/main" id="{C64804D8-5B9B-4E5F-8EA2-3964CBAFB097}"/>
            </a:ext>
          </a:extLst>
        </xdr:cNvPr>
        <xdr:cNvSpPr txBox="1"/>
      </xdr:nvSpPr>
      <xdr:spPr>
        <a:xfrm>
          <a:off x="214788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32</xdr:col>
      <xdr:colOff>400050</xdr:colOff>
      <xdr:row>299</xdr:row>
      <xdr:rowOff>19050</xdr:rowOff>
    </xdr:from>
    <xdr:ext cx="65" cy="172227"/>
    <xdr:sp macro="" textlink="">
      <xdr:nvSpPr>
        <xdr:cNvPr id="81" name="PoljeZBesedilom 80">
          <a:extLst>
            <a:ext uri="{FF2B5EF4-FFF2-40B4-BE49-F238E27FC236}">
              <a16:creationId xmlns:a16="http://schemas.microsoft.com/office/drawing/2014/main" id="{59D13827-E880-4FD2-B779-57CE8B66A680}"/>
            </a:ext>
          </a:extLst>
        </xdr:cNvPr>
        <xdr:cNvSpPr txBox="1"/>
      </xdr:nvSpPr>
      <xdr:spPr>
        <a:xfrm>
          <a:off x="220218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33</xdr:col>
      <xdr:colOff>400050</xdr:colOff>
      <xdr:row>299</xdr:row>
      <xdr:rowOff>19050</xdr:rowOff>
    </xdr:from>
    <xdr:ext cx="65" cy="172227"/>
    <xdr:sp macro="" textlink="">
      <xdr:nvSpPr>
        <xdr:cNvPr id="82" name="PoljeZBesedilom 81">
          <a:extLst>
            <a:ext uri="{FF2B5EF4-FFF2-40B4-BE49-F238E27FC236}">
              <a16:creationId xmlns:a16="http://schemas.microsoft.com/office/drawing/2014/main" id="{D51536DB-08E4-4CE3-9C0F-E9FD465397FC}"/>
            </a:ext>
          </a:extLst>
        </xdr:cNvPr>
        <xdr:cNvSpPr txBox="1"/>
      </xdr:nvSpPr>
      <xdr:spPr>
        <a:xfrm>
          <a:off x="225647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6</xdr:col>
      <xdr:colOff>400050</xdr:colOff>
      <xdr:row>299</xdr:row>
      <xdr:rowOff>19050</xdr:rowOff>
    </xdr:from>
    <xdr:ext cx="65" cy="172227"/>
    <xdr:sp macro="" textlink="">
      <xdr:nvSpPr>
        <xdr:cNvPr id="83" name="PoljeZBesedilom 82">
          <a:extLst>
            <a:ext uri="{FF2B5EF4-FFF2-40B4-BE49-F238E27FC236}">
              <a16:creationId xmlns:a16="http://schemas.microsoft.com/office/drawing/2014/main" id="{1D3D2205-7D76-44EE-A3BF-089AB8E97F21}"/>
            </a:ext>
          </a:extLst>
        </xdr:cNvPr>
        <xdr:cNvSpPr txBox="1"/>
      </xdr:nvSpPr>
      <xdr:spPr>
        <a:xfrm>
          <a:off x="72866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7</xdr:col>
      <xdr:colOff>400050</xdr:colOff>
      <xdr:row>299</xdr:row>
      <xdr:rowOff>19050</xdr:rowOff>
    </xdr:from>
    <xdr:ext cx="65" cy="172227"/>
    <xdr:sp macro="" textlink="">
      <xdr:nvSpPr>
        <xdr:cNvPr id="84" name="PoljeZBesedilom 83">
          <a:extLst>
            <a:ext uri="{FF2B5EF4-FFF2-40B4-BE49-F238E27FC236}">
              <a16:creationId xmlns:a16="http://schemas.microsoft.com/office/drawing/2014/main" id="{46585D3D-080C-4361-8806-3405B1E2B914}"/>
            </a:ext>
          </a:extLst>
        </xdr:cNvPr>
        <xdr:cNvSpPr txBox="1"/>
      </xdr:nvSpPr>
      <xdr:spPr>
        <a:xfrm>
          <a:off x="80010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8</xdr:col>
      <xdr:colOff>400050</xdr:colOff>
      <xdr:row>299</xdr:row>
      <xdr:rowOff>19050</xdr:rowOff>
    </xdr:from>
    <xdr:ext cx="65" cy="172227"/>
    <xdr:sp macro="" textlink="">
      <xdr:nvSpPr>
        <xdr:cNvPr id="85" name="PoljeZBesedilom 84">
          <a:extLst>
            <a:ext uri="{FF2B5EF4-FFF2-40B4-BE49-F238E27FC236}">
              <a16:creationId xmlns:a16="http://schemas.microsoft.com/office/drawing/2014/main" id="{D6C35723-948B-4C5E-A5F5-2B9D65256E71}"/>
            </a:ext>
          </a:extLst>
        </xdr:cNvPr>
        <xdr:cNvSpPr txBox="1"/>
      </xdr:nvSpPr>
      <xdr:spPr>
        <a:xfrm>
          <a:off x="87058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9</xdr:col>
      <xdr:colOff>400050</xdr:colOff>
      <xdr:row>299</xdr:row>
      <xdr:rowOff>19050</xdr:rowOff>
    </xdr:from>
    <xdr:ext cx="65" cy="172227"/>
    <xdr:sp macro="" textlink="">
      <xdr:nvSpPr>
        <xdr:cNvPr id="86" name="PoljeZBesedilom 85">
          <a:extLst>
            <a:ext uri="{FF2B5EF4-FFF2-40B4-BE49-F238E27FC236}">
              <a16:creationId xmlns:a16="http://schemas.microsoft.com/office/drawing/2014/main" id="{0F94EC71-EFAE-4FB6-B9AB-AE5FC772318B}"/>
            </a:ext>
          </a:extLst>
        </xdr:cNvPr>
        <xdr:cNvSpPr txBox="1"/>
      </xdr:nvSpPr>
      <xdr:spPr>
        <a:xfrm>
          <a:off x="94107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10</xdr:col>
      <xdr:colOff>400050</xdr:colOff>
      <xdr:row>299</xdr:row>
      <xdr:rowOff>19050</xdr:rowOff>
    </xdr:from>
    <xdr:ext cx="65" cy="172227"/>
    <xdr:sp macro="" textlink="">
      <xdr:nvSpPr>
        <xdr:cNvPr id="87" name="PoljeZBesedilom 86">
          <a:extLst>
            <a:ext uri="{FF2B5EF4-FFF2-40B4-BE49-F238E27FC236}">
              <a16:creationId xmlns:a16="http://schemas.microsoft.com/office/drawing/2014/main" id="{136B0AE2-6D7F-40A6-8085-86BA2CD06270}"/>
            </a:ext>
          </a:extLst>
        </xdr:cNvPr>
        <xdr:cNvSpPr txBox="1"/>
      </xdr:nvSpPr>
      <xdr:spPr>
        <a:xfrm>
          <a:off x="100298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11</xdr:col>
      <xdr:colOff>400050</xdr:colOff>
      <xdr:row>299</xdr:row>
      <xdr:rowOff>19050</xdr:rowOff>
    </xdr:from>
    <xdr:ext cx="65" cy="172227"/>
    <xdr:sp macro="" textlink="">
      <xdr:nvSpPr>
        <xdr:cNvPr id="88" name="PoljeZBesedilom 87">
          <a:extLst>
            <a:ext uri="{FF2B5EF4-FFF2-40B4-BE49-F238E27FC236}">
              <a16:creationId xmlns:a16="http://schemas.microsoft.com/office/drawing/2014/main" id="{6F6D6183-87BE-420B-BFD4-2972D18D4C56}"/>
            </a:ext>
          </a:extLst>
        </xdr:cNvPr>
        <xdr:cNvSpPr txBox="1"/>
      </xdr:nvSpPr>
      <xdr:spPr>
        <a:xfrm>
          <a:off x="105727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12</xdr:col>
      <xdr:colOff>400050</xdr:colOff>
      <xdr:row>299</xdr:row>
      <xdr:rowOff>19050</xdr:rowOff>
    </xdr:from>
    <xdr:ext cx="65" cy="172227"/>
    <xdr:sp macro="" textlink="">
      <xdr:nvSpPr>
        <xdr:cNvPr id="89" name="PoljeZBesedilom 88">
          <a:extLst>
            <a:ext uri="{FF2B5EF4-FFF2-40B4-BE49-F238E27FC236}">
              <a16:creationId xmlns:a16="http://schemas.microsoft.com/office/drawing/2014/main" id="{033DB3B1-6EB0-4187-88A4-3DC8FC64F8C5}"/>
            </a:ext>
          </a:extLst>
        </xdr:cNvPr>
        <xdr:cNvSpPr txBox="1"/>
      </xdr:nvSpPr>
      <xdr:spPr>
        <a:xfrm>
          <a:off x="111156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13</xdr:col>
      <xdr:colOff>400050</xdr:colOff>
      <xdr:row>299</xdr:row>
      <xdr:rowOff>19050</xdr:rowOff>
    </xdr:from>
    <xdr:ext cx="65" cy="172227"/>
    <xdr:sp macro="" textlink="">
      <xdr:nvSpPr>
        <xdr:cNvPr id="90" name="PoljeZBesedilom 89">
          <a:extLst>
            <a:ext uri="{FF2B5EF4-FFF2-40B4-BE49-F238E27FC236}">
              <a16:creationId xmlns:a16="http://schemas.microsoft.com/office/drawing/2014/main" id="{AB9BB6FC-5521-499F-9C25-579086C021E1}"/>
            </a:ext>
          </a:extLst>
        </xdr:cNvPr>
        <xdr:cNvSpPr txBox="1"/>
      </xdr:nvSpPr>
      <xdr:spPr>
        <a:xfrm>
          <a:off x="116586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14</xdr:col>
      <xdr:colOff>400050</xdr:colOff>
      <xdr:row>299</xdr:row>
      <xdr:rowOff>19050</xdr:rowOff>
    </xdr:from>
    <xdr:ext cx="65" cy="172227"/>
    <xdr:sp macro="" textlink="">
      <xdr:nvSpPr>
        <xdr:cNvPr id="91" name="PoljeZBesedilom 90">
          <a:extLst>
            <a:ext uri="{FF2B5EF4-FFF2-40B4-BE49-F238E27FC236}">
              <a16:creationId xmlns:a16="http://schemas.microsoft.com/office/drawing/2014/main" id="{7A83C549-5663-4474-9C53-0C5F20440DCF}"/>
            </a:ext>
          </a:extLst>
        </xdr:cNvPr>
        <xdr:cNvSpPr txBox="1"/>
      </xdr:nvSpPr>
      <xdr:spPr>
        <a:xfrm>
          <a:off x="122015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15</xdr:col>
      <xdr:colOff>400050</xdr:colOff>
      <xdr:row>299</xdr:row>
      <xdr:rowOff>19050</xdr:rowOff>
    </xdr:from>
    <xdr:ext cx="65" cy="172227"/>
    <xdr:sp macro="" textlink="">
      <xdr:nvSpPr>
        <xdr:cNvPr id="92" name="PoljeZBesedilom 91">
          <a:extLst>
            <a:ext uri="{FF2B5EF4-FFF2-40B4-BE49-F238E27FC236}">
              <a16:creationId xmlns:a16="http://schemas.microsoft.com/office/drawing/2014/main" id="{08923DE6-6B72-49D1-B40F-B51AB7C447ED}"/>
            </a:ext>
          </a:extLst>
        </xdr:cNvPr>
        <xdr:cNvSpPr txBox="1"/>
      </xdr:nvSpPr>
      <xdr:spPr>
        <a:xfrm>
          <a:off x="127444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16</xdr:col>
      <xdr:colOff>400050</xdr:colOff>
      <xdr:row>299</xdr:row>
      <xdr:rowOff>19050</xdr:rowOff>
    </xdr:from>
    <xdr:ext cx="65" cy="172227"/>
    <xdr:sp macro="" textlink="">
      <xdr:nvSpPr>
        <xdr:cNvPr id="93" name="PoljeZBesedilom 92">
          <a:extLst>
            <a:ext uri="{FF2B5EF4-FFF2-40B4-BE49-F238E27FC236}">
              <a16:creationId xmlns:a16="http://schemas.microsoft.com/office/drawing/2014/main" id="{0D3BD68C-1E99-4598-B9CF-2ED8357D42C1}"/>
            </a:ext>
          </a:extLst>
        </xdr:cNvPr>
        <xdr:cNvSpPr txBox="1"/>
      </xdr:nvSpPr>
      <xdr:spPr>
        <a:xfrm>
          <a:off x="132873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17</xdr:col>
      <xdr:colOff>400050</xdr:colOff>
      <xdr:row>299</xdr:row>
      <xdr:rowOff>19050</xdr:rowOff>
    </xdr:from>
    <xdr:ext cx="65" cy="172227"/>
    <xdr:sp macro="" textlink="">
      <xdr:nvSpPr>
        <xdr:cNvPr id="94" name="PoljeZBesedilom 93">
          <a:extLst>
            <a:ext uri="{FF2B5EF4-FFF2-40B4-BE49-F238E27FC236}">
              <a16:creationId xmlns:a16="http://schemas.microsoft.com/office/drawing/2014/main" id="{5B2A5FF6-F7EE-4F84-B1D0-7A514E486553}"/>
            </a:ext>
          </a:extLst>
        </xdr:cNvPr>
        <xdr:cNvSpPr txBox="1"/>
      </xdr:nvSpPr>
      <xdr:spPr>
        <a:xfrm>
          <a:off x="138303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18</xdr:col>
      <xdr:colOff>400050</xdr:colOff>
      <xdr:row>299</xdr:row>
      <xdr:rowOff>19050</xdr:rowOff>
    </xdr:from>
    <xdr:ext cx="65" cy="172227"/>
    <xdr:sp macro="" textlink="">
      <xdr:nvSpPr>
        <xdr:cNvPr id="95" name="PoljeZBesedilom 94">
          <a:extLst>
            <a:ext uri="{FF2B5EF4-FFF2-40B4-BE49-F238E27FC236}">
              <a16:creationId xmlns:a16="http://schemas.microsoft.com/office/drawing/2014/main" id="{CDEFDBA0-FF06-4A72-BD9F-7C4F9FE08AB4}"/>
            </a:ext>
          </a:extLst>
        </xdr:cNvPr>
        <xdr:cNvSpPr txBox="1"/>
      </xdr:nvSpPr>
      <xdr:spPr>
        <a:xfrm>
          <a:off x="144018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19</xdr:col>
      <xdr:colOff>400050</xdr:colOff>
      <xdr:row>299</xdr:row>
      <xdr:rowOff>19050</xdr:rowOff>
    </xdr:from>
    <xdr:ext cx="65" cy="172227"/>
    <xdr:sp macro="" textlink="">
      <xdr:nvSpPr>
        <xdr:cNvPr id="96" name="PoljeZBesedilom 95">
          <a:extLst>
            <a:ext uri="{FF2B5EF4-FFF2-40B4-BE49-F238E27FC236}">
              <a16:creationId xmlns:a16="http://schemas.microsoft.com/office/drawing/2014/main" id="{61167B27-6C12-4803-94C6-5FA5559FA26A}"/>
            </a:ext>
          </a:extLst>
        </xdr:cNvPr>
        <xdr:cNvSpPr txBox="1"/>
      </xdr:nvSpPr>
      <xdr:spPr>
        <a:xfrm>
          <a:off x="149447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20</xdr:col>
      <xdr:colOff>400050</xdr:colOff>
      <xdr:row>299</xdr:row>
      <xdr:rowOff>19050</xdr:rowOff>
    </xdr:from>
    <xdr:ext cx="65" cy="172227"/>
    <xdr:sp macro="" textlink="">
      <xdr:nvSpPr>
        <xdr:cNvPr id="97" name="PoljeZBesedilom 96">
          <a:extLst>
            <a:ext uri="{FF2B5EF4-FFF2-40B4-BE49-F238E27FC236}">
              <a16:creationId xmlns:a16="http://schemas.microsoft.com/office/drawing/2014/main" id="{4D10539A-E3FC-4585-A12D-EEE62EBD9DEE}"/>
            </a:ext>
          </a:extLst>
        </xdr:cNvPr>
        <xdr:cNvSpPr txBox="1"/>
      </xdr:nvSpPr>
      <xdr:spPr>
        <a:xfrm>
          <a:off x="154876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21</xdr:col>
      <xdr:colOff>400050</xdr:colOff>
      <xdr:row>299</xdr:row>
      <xdr:rowOff>19050</xdr:rowOff>
    </xdr:from>
    <xdr:ext cx="65" cy="172227"/>
    <xdr:sp macro="" textlink="">
      <xdr:nvSpPr>
        <xdr:cNvPr id="98" name="PoljeZBesedilom 97">
          <a:extLst>
            <a:ext uri="{FF2B5EF4-FFF2-40B4-BE49-F238E27FC236}">
              <a16:creationId xmlns:a16="http://schemas.microsoft.com/office/drawing/2014/main" id="{2535061A-35BF-4634-98FE-BA0F3A65C9AB}"/>
            </a:ext>
          </a:extLst>
        </xdr:cNvPr>
        <xdr:cNvSpPr txBox="1"/>
      </xdr:nvSpPr>
      <xdr:spPr>
        <a:xfrm>
          <a:off x="160305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22</xdr:col>
      <xdr:colOff>400050</xdr:colOff>
      <xdr:row>299</xdr:row>
      <xdr:rowOff>19050</xdr:rowOff>
    </xdr:from>
    <xdr:ext cx="65" cy="172227"/>
    <xdr:sp macro="" textlink="">
      <xdr:nvSpPr>
        <xdr:cNvPr id="99" name="PoljeZBesedilom 98">
          <a:extLst>
            <a:ext uri="{FF2B5EF4-FFF2-40B4-BE49-F238E27FC236}">
              <a16:creationId xmlns:a16="http://schemas.microsoft.com/office/drawing/2014/main" id="{85AD670C-852D-446C-9C1A-E0D14A3FAB21}"/>
            </a:ext>
          </a:extLst>
        </xdr:cNvPr>
        <xdr:cNvSpPr txBox="1"/>
      </xdr:nvSpPr>
      <xdr:spPr>
        <a:xfrm>
          <a:off x="165735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23</xdr:col>
      <xdr:colOff>400050</xdr:colOff>
      <xdr:row>299</xdr:row>
      <xdr:rowOff>19050</xdr:rowOff>
    </xdr:from>
    <xdr:ext cx="65" cy="172227"/>
    <xdr:sp macro="" textlink="">
      <xdr:nvSpPr>
        <xdr:cNvPr id="100" name="PoljeZBesedilom 99">
          <a:extLst>
            <a:ext uri="{FF2B5EF4-FFF2-40B4-BE49-F238E27FC236}">
              <a16:creationId xmlns:a16="http://schemas.microsoft.com/office/drawing/2014/main" id="{B820EBE6-288D-45D4-8000-8A530DEBAB4C}"/>
            </a:ext>
          </a:extLst>
        </xdr:cNvPr>
        <xdr:cNvSpPr txBox="1"/>
      </xdr:nvSpPr>
      <xdr:spPr>
        <a:xfrm>
          <a:off x="171164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24</xdr:col>
      <xdr:colOff>400050</xdr:colOff>
      <xdr:row>299</xdr:row>
      <xdr:rowOff>19050</xdr:rowOff>
    </xdr:from>
    <xdr:ext cx="65" cy="172227"/>
    <xdr:sp macro="" textlink="">
      <xdr:nvSpPr>
        <xdr:cNvPr id="101" name="PoljeZBesedilom 100">
          <a:extLst>
            <a:ext uri="{FF2B5EF4-FFF2-40B4-BE49-F238E27FC236}">
              <a16:creationId xmlns:a16="http://schemas.microsoft.com/office/drawing/2014/main" id="{0EC81A5E-43BB-40EB-B763-DA4D8948C0B7}"/>
            </a:ext>
          </a:extLst>
        </xdr:cNvPr>
        <xdr:cNvSpPr txBox="1"/>
      </xdr:nvSpPr>
      <xdr:spPr>
        <a:xfrm>
          <a:off x="176593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25</xdr:col>
      <xdr:colOff>400050</xdr:colOff>
      <xdr:row>299</xdr:row>
      <xdr:rowOff>19050</xdr:rowOff>
    </xdr:from>
    <xdr:ext cx="65" cy="172227"/>
    <xdr:sp macro="" textlink="">
      <xdr:nvSpPr>
        <xdr:cNvPr id="102" name="PoljeZBesedilom 101">
          <a:extLst>
            <a:ext uri="{FF2B5EF4-FFF2-40B4-BE49-F238E27FC236}">
              <a16:creationId xmlns:a16="http://schemas.microsoft.com/office/drawing/2014/main" id="{DF9EC687-BDD4-4945-A6E8-AF4D61B18FE8}"/>
            </a:ext>
          </a:extLst>
        </xdr:cNvPr>
        <xdr:cNvSpPr txBox="1"/>
      </xdr:nvSpPr>
      <xdr:spPr>
        <a:xfrm>
          <a:off x="182022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26</xdr:col>
      <xdr:colOff>400050</xdr:colOff>
      <xdr:row>299</xdr:row>
      <xdr:rowOff>19050</xdr:rowOff>
    </xdr:from>
    <xdr:ext cx="65" cy="172227"/>
    <xdr:sp macro="" textlink="">
      <xdr:nvSpPr>
        <xdr:cNvPr id="103" name="PoljeZBesedilom 102">
          <a:extLst>
            <a:ext uri="{FF2B5EF4-FFF2-40B4-BE49-F238E27FC236}">
              <a16:creationId xmlns:a16="http://schemas.microsoft.com/office/drawing/2014/main" id="{C150D065-7923-4B4F-AFBC-65CE73824E33}"/>
            </a:ext>
          </a:extLst>
        </xdr:cNvPr>
        <xdr:cNvSpPr txBox="1"/>
      </xdr:nvSpPr>
      <xdr:spPr>
        <a:xfrm>
          <a:off x="187452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27</xdr:col>
      <xdr:colOff>400050</xdr:colOff>
      <xdr:row>299</xdr:row>
      <xdr:rowOff>19050</xdr:rowOff>
    </xdr:from>
    <xdr:ext cx="65" cy="172227"/>
    <xdr:sp macro="" textlink="">
      <xdr:nvSpPr>
        <xdr:cNvPr id="104" name="PoljeZBesedilom 103">
          <a:extLst>
            <a:ext uri="{FF2B5EF4-FFF2-40B4-BE49-F238E27FC236}">
              <a16:creationId xmlns:a16="http://schemas.microsoft.com/office/drawing/2014/main" id="{469CC94D-AD8E-42FF-89CB-5EF5A407F38D}"/>
            </a:ext>
          </a:extLst>
        </xdr:cNvPr>
        <xdr:cNvSpPr txBox="1"/>
      </xdr:nvSpPr>
      <xdr:spPr>
        <a:xfrm>
          <a:off x="192881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28</xdr:col>
      <xdr:colOff>400050</xdr:colOff>
      <xdr:row>299</xdr:row>
      <xdr:rowOff>19050</xdr:rowOff>
    </xdr:from>
    <xdr:ext cx="65" cy="172227"/>
    <xdr:sp macro="" textlink="">
      <xdr:nvSpPr>
        <xdr:cNvPr id="105" name="PoljeZBesedilom 104">
          <a:extLst>
            <a:ext uri="{FF2B5EF4-FFF2-40B4-BE49-F238E27FC236}">
              <a16:creationId xmlns:a16="http://schemas.microsoft.com/office/drawing/2014/main" id="{059650AA-200C-4ACF-B4F2-BB8582010261}"/>
            </a:ext>
          </a:extLst>
        </xdr:cNvPr>
        <xdr:cNvSpPr txBox="1"/>
      </xdr:nvSpPr>
      <xdr:spPr>
        <a:xfrm>
          <a:off x="198501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29</xdr:col>
      <xdr:colOff>400050</xdr:colOff>
      <xdr:row>299</xdr:row>
      <xdr:rowOff>19050</xdr:rowOff>
    </xdr:from>
    <xdr:ext cx="65" cy="172227"/>
    <xdr:sp macro="" textlink="">
      <xdr:nvSpPr>
        <xdr:cNvPr id="106" name="PoljeZBesedilom 105">
          <a:extLst>
            <a:ext uri="{FF2B5EF4-FFF2-40B4-BE49-F238E27FC236}">
              <a16:creationId xmlns:a16="http://schemas.microsoft.com/office/drawing/2014/main" id="{73E86C0D-193D-4169-8D0D-7B83B64EE1C9}"/>
            </a:ext>
          </a:extLst>
        </xdr:cNvPr>
        <xdr:cNvSpPr txBox="1"/>
      </xdr:nvSpPr>
      <xdr:spPr>
        <a:xfrm>
          <a:off x="203930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30</xdr:col>
      <xdr:colOff>400050</xdr:colOff>
      <xdr:row>299</xdr:row>
      <xdr:rowOff>19050</xdr:rowOff>
    </xdr:from>
    <xdr:ext cx="65" cy="172227"/>
    <xdr:sp macro="" textlink="">
      <xdr:nvSpPr>
        <xdr:cNvPr id="107" name="PoljeZBesedilom 106">
          <a:extLst>
            <a:ext uri="{FF2B5EF4-FFF2-40B4-BE49-F238E27FC236}">
              <a16:creationId xmlns:a16="http://schemas.microsoft.com/office/drawing/2014/main" id="{3FFDFDC3-0072-4AC2-941B-BFA6448B059C}"/>
            </a:ext>
          </a:extLst>
        </xdr:cNvPr>
        <xdr:cNvSpPr txBox="1"/>
      </xdr:nvSpPr>
      <xdr:spPr>
        <a:xfrm>
          <a:off x="2093595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31</xdr:col>
      <xdr:colOff>400050</xdr:colOff>
      <xdr:row>299</xdr:row>
      <xdr:rowOff>19050</xdr:rowOff>
    </xdr:from>
    <xdr:ext cx="65" cy="172227"/>
    <xdr:sp macro="" textlink="">
      <xdr:nvSpPr>
        <xdr:cNvPr id="108" name="PoljeZBesedilom 107">
          <a:extLst>
            <a:ext uri="{FF2B5EF4-FFF2-40B4-BE49-F238E27FC236}">
              <a16:creationId xmlns:a16="http://schemas.microsoft.com/office/drawing/2014/main" id="{54480FC7-7A5B-47DB-8FDD-DFB96B6DFB4D}"/>
            </a:ext>
          </a:extLst>
        </xdr:cNvPr>
        <xdr:cNvSpPr txBox="1"/>
      </xdr:nvSpPr>
      <xdr:spPr>
        <a:xfrm>
          <a:off x="2147887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32</xdr:col>
      <xdr:colOff>400050</xdr:colOff>
      <xdr:row>299</xdr:row>
      <xdr:rowOff>19050</xdr:rowOff>
    </xdr:from>
    <xdr:ext cx="65" cy="172227"/>
    <xdr:sp macro="" textlink="">
      <xdr:nvSpPr>
        <xdr:cNvPr id="109" name="PoljeZBesedilom 108">
          <a:extLst>
            <a:ext uri="{FF2B5EF4-FFF2-40B4-BE49-F238E27FC236}">
              <a16:creationId xmlns:a16="http://schemas.microsoft.com/office/drawing/2014/main" id="{04BBB38C-6DB0-4EBB-BF50-D8A9BBAF6FD2}"/>
            </a:ext>
          </a:extLst>
        </xdr:cNvPr>
        <xdr:cNvSpPr txBox="1"/>
      </xdr:nvSpPr>
      <xdr:spPr>
        <a:xfrm>
          <a:off x="22021800"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33</xdr:col>
      <xdr:colOff>400050</xdr:colOff>
      <xdr:row>299</xdr:row>
      <xdr:rowOff>19050</xdr:rowOff>
    </xdr:from>
    <xdr:ext cx="65" cy="172227"/>
    <xdr:sp macro="" textlink="">
      <xdr:nvSpPr>
        <xdr:cNvPr id="110" name="PoljeZBesedilom 109">
          <a:extLst>
            <a:ext uri="{FF2B5EF4-FFF2-40B4-BE49-F238E27FC236}">
              <a16:creationId xmlns:a16="http://schemas.microsoft.com/office/drawing/2014/main" id="{5E029C60-F070-44B3-942D-1699B1EAB61E}"/>
            </a:ext>
          </a:extLst>
        </xdr:cNvPr>
        <xdr:cNvSpPr txBox="1"/>
      </xdr:nvSpPr>
      <xdr:spPr>
        <a:xfrm>
          <a:off x="22564725" y="4374832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6</xdr:col>
      <xdr:colOff>400050</xdr:colOff>
      <xdr:row>386</xdr:row>
      <xdr:rowOff>19050</xdr:rowOff>
    </xdr:from>
    <xdr:ext cx="65" cy="172227"/>
    <xdr:sp macro="" textlink="">
      <xdr:nvSpPr>
        <xdr:cNvPr id="111" name="PoljeZBesedilom 110">
          <a:extLst>
            <a:ext uri="{FF2B5EF4-FFF2-40B4-BE49-F238E27FC236}">
              <a16:creationId xmlns:a16="http://schemas.microsoft.com/office/drawing/2014/main" id="{7E00D624-F567-45C2-8A4D-536CD14B2B7C}"/>
            </a:ext>
          </a:extLst>
        </xdr:cNvPr>
        <xdr:cNvSpPr txBox="1"/>
      </xdr:nvSpPr>
      <xdr:spPr>
        <a:xfrm>
          <a:off x="728662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7</xdr:col>
      <xdr:colOff>400050</xdr:colOff>
      <xdr:row>386</xdr:row>
      <xdr:rowOff>19050</xdr:rowOff>
    </xdr:from>
    <xdr:ext cx="65" cy="172227"/>
    <xdr:sp macro="" textlink="">
      <xdr:nvSpPr>
        <xdr:cNvPr id="112" name="PoljeZBesedilom 111">
          <a:extLst>
            <a:ext uri="{FF2B5EF4-FFF2-40B4-BE49-F238E27FC236}">
              <a16:creationId xmlns:a16="http://schemas.microsoft.com/office/drawing/2014/main" id="{D3572754-0036-4771-91D6-6BF69A296EB9}"/>
            </a:ext>
          </a:extLst>
        </xdr:cNvPr>
        <xdr:cNvSpPr txBox="1"/>
      </xdr:nvSpPr>
      <xdr:spPr>
        <a:xfrm>
          <a:off x="800100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8</xdr:col>
      <xdr:colOff>400050</xdr:colOff>
      <xdr:row>386</xdr:row>
      <xdr:rowOff>19050</xdr:rowOff>
    </xdr:from>
    <xdr:ext cx="65" cy="172227"/>
    <xdr:sp macro="" textlink="">
      <xdr:nvSpPr>
        <xdr:cNvPr id="113" name="PoljeZBesedilom 112">
          <a:extLst>
            <a:ext uri="{FF2B5EF4-FFF2-40B4-BE49-F238E27FC236}">
              <a16:creationId xmlns:a16="http://schemas.microsoft.com/office/drawing/2014/main" id="{856EC8FD-1DE9-45AA-A9E8-5104A65C22AF}"/>
            </a:ext>
          </a:extLst>
        </xdr:cNvPr>
        <xdr:cNvSpPr txBox="1"/>
      </xdr:nvSpPr>
      <xdr:spPr>
        <a:xfrm>
          <a:off x="870585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9</xdr:col>
      <xdr:colOff>400050</xdr:colOff>
      <xdr:row>386</xdr:row>
      <xdr:rowOff>19050</xdr:rowOff>
    </xdr:from>
    <xdr:ext cx="65" cy="172227"/>
    <xdr:sp macro="" textlink="">
      <xdr:nvSpPr>
        <xdr:cNvPr id="114" name="PoljeZBesedilom 113">
          <a:extLst>
            <a:ext uri="{FF2B5EF4-FFF2-40B4-BE49-F238E27FC236}">
              <a16:creationId xmlns:a16="http://schemas.microsoft.com/office/drawing/2014/main" id="{E8FB6630-DF77-4AC9-B87F-63AE91B01B56}"/>
            </a:ext>
          </a:extLst>
        </xdr:cNvPr>
        <xdr:cNvSpPr txBox="1"/>
      </xdr:nvSpPr>
      <xdr:spPr>
        <a:xfrm>
          <a:off x="941070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10</xdr:col>
      <xdr:colOff>400050</xdr:colOff>
      <xdr:row>386</xdr:row>
      <xdr:rowOff>19050</xdr:rowOff>
    </xdr:from>
    <xdr:ext cx="65" cy="172227"/>
    <xdr:sp macro="" textlink="">
      <xdr:nvSpPr>
        <xdr:cNvPr id="115" name="PoljeZBesedilom 114">
          <a:extLst>
            <a:ext uri="{FF2B5EF4-FFF2-40B4-BE49-F238E27FC236}">
              <a16:creationId xmlns:a16="http://schemas.microsoft.com/office/drawing/2014/main" id="{D90DD3B8-EBC7-4A95-AEE0-17BC5C4671CD}"/>
            </a:ext>
          </a:extLst>
        </xdr:cNvPr>
        <xdr:cNvSpPr txBox="1"/>
      </xdr:nvSpPr>
      <xdr:spPr>
        <a:xfrm>
          <a:off x="1002982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11</xdr:col>
      <xdr:colOff>400050</xdr:colOff>
      <xdr:row>386</xdr:row>
      <xdr:rowOff>19050</xdr:rowOff>
    </xdr:from>
    <xdr:ext cx="65" cy="172227"/>
    <xdr:sp macro="" textlink="">
      <xdr:nvSpPr>
        <xdr:cNvPr id="116" name="PoljeZBesedilom 115">
          <a:extLst>
            <a:ext uri="{FF2B5EF4-FFF2-40B4-BE49-F238E27FC236}">
              <a16:creationId xmlns:a16="http://schemas.microsoft.com/office/drawing/2014/main" id="{DC47C3DE-1141-4B28-82D5-EB41A677F8E7}"/>
            </a:ext>
          </a:extLst>
        </xdr:cNvPr>
        <xdr:cNvSpPr txBox="1"/>
      </xdr:nvSpPr>
      <xdr:spPr>
        <a:xfrm>
          <a:off x="1057275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12</xdr:col>
      <xdr:colOff>400050</xdr:colOff>
      <xdr:row>386</xdr:row>
      <xdr:rowOff>19050</xdr:rowOff>
    </xdr:from>
    <xdr:ext cx="65" cy="172227"/>
    <xdr:sp macro="" textlink="">
      <xdr:nvSpPr>
        <xdr:cNvPr id="117" name="PoljeZBesedilom 116">
          <a:extLst>
            <a:ext uri="{FF2B5EF4-FFF2-40B4-BE49-F238E27FC236}">
              <a16:creationId xmlns:a16="http://schemas.microsoft.com/office/drawing/2014/main" id="{6848D640-DCE8-40C5-BC87-57D8D6FD3F82}"/>
            </a:ext>
          </a:extLst>
        </xdr:cNvPr>
        <xdr:cNvSpPr txBox="1"/>
      </xdr:nvSpPr>
      <xdr:spPr>
        <a:xfrm>
          <a:off x="1111567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13</xdr:col>
      <xdr:colOff>400050</xdr:colOff>
      <xdr:row>386</xdr:row>
      <xdr:rowOff>19050</xdr:rowOff>
    </xdr:from>
    <xdr:ext cx="65" cy="172227"/>
    <xdr:sp macro="" textlink="">
      <xdr:nvSpPr>
        <xdr:cNvPr id="118" name="PoljeZBesedilom 117">
          <a:extLst>
            <a:ext uri="{FF2B5EF4-FFF2-40B4-BE49-F238E27FC236}">
              <a16:creationId xmlns:a16="http://schemas.microsoft.com/office/drawing/2014/main" id="{CC1C5115-663F-47D5-A5C8-7E4FE1151EE5}"/>
            </a:ext>
          </a:extLst>
        </xdr:cNvPr>
        <xdr:cNvSpPr txBox="1"/>
      </xdr:nvSpPr>
      <xdr:spPr>
        <a:xfrm>
          <a:off x="1165860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14</xdr:col>
      <xdr:colOff>400050</xdr:colOff>
      <xdr:row>386</xdr:row>
      <xdr:rowOff>19050</xdr:rowOff>
    </xdr:from>
    <xdr:ext cx="65" cy="172227"/>
    <xdr:sp macro="" textlink="">
      <xdr:nvSpPr>
        <xdr:cNvPr id="119" name="PoljeZBesedilom 118">
          <a:extLst>
            <a:ext uri="{FF2B5EF4-FFF2-40B4-BE49-F238E27FC236}">
              <a16:creationId xmlns:a16="http://schemas.microsoft.com/office/drawing/2014/main" id="{8A9C5413-759C-40AB-9E1E-77CBA62A5321}"/>
            </a:ext>
          </a:extLst>
        </xdr:cNvPr>
        <xdr:cNvSpPr txBox="1"/>
      </xdr:nvSpPr>
      <xdr:spPr>
        <a:xfrm>
          <a:off x="1220152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15</xdr:col>
      <xdr:colOff>400050</xdr:colOff>
      <xdr:row>386</xdr:row>
      <xdr:rowOff>19050</xdr:rowOff>
    </xdr:from>
    <xdr:ext cx="65" cy="172227"/>
    <xdr:sp macro="" textlink="">
      <xdr:nvSpPr>
        <xdr:cNvPr id="120" name="PoljeZBesedilom 119">
          <a:extLst>
            <a:ext uri="{FF2B5EF4-FFF2-40B4-BE49-F238E27FC236}">
              <a16:creationId xmlns:a16="http://schemas.microsoft.com/office/drawing/2014/main" id="{9721A98C-D3A7-48A2-8683-13C91CFFFED7}"/>
            </a:ext>
          </a:extLst>
        </xdr:cNvPr>
        <xdr:cNvSpPr txBox="1"/>
      </xdr:nvSpPr>
      <xdr:spPr>
        <a:xfrm>
          <a:off x="1274445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16</xdr:col>
      <xdr:colOff>400050</xdr:colOff>
      <xdr:row>386</xdr:row>
      <xdr:rowOff>19050</xdr:rowOff>
    </xdr:from>
    <xdr:ext cx="65" cy="172227"/>
    <xdr:sp macro="" textlink="">
      <xdr:nvSpPr>
        <xdr:cNvPr id="121" name="PoljeZBesedilom 120">
          <a:extLst>
            <a:ext uri="{FF2B5EF4-FFF2-40B4-BE49-F238E27FC236}">
              <a16:creationId xmlns:a16="http://schemas.microsoft.com/office/drawing/2014/main" id="{AF68BB34-AB8A-4B2D-AF8B-4E705549D6E4}"/>
            </a:ext>
          </a:extLst>
        </xdr:cNvPr>
        <xdr:cNvSpPr txBox="1"/>
      </xdr:nvSpPr>
      <xdr:spPr>
        <a:xfrm>
          <a:off x="1328737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17</xdr:col>
      <xdr:colOff>400050</xdr:colOff>
      <xdr:row>386</xdr:row>
      <xdr:rowOff>19050</xdr:rowOff>
    </xdr:from>
    <xdr:ext cx="65" cy="172227"/>
    <xdr:sp macro="" textlink="">
      <xdr:nvSpPr>
        <xdr:cNvPr id="122" name="PoljeZBesedilom 121">
          <a:extLst>
            <a:ext uri="{FF2B5EF4-FFF2-40B4-BE49-F238E27FC236}">
              <a16:creationId xmlns:a16="http://schemas.microsoft.com/office/drawing/2014/main" id="{07D74B10-E942-4D4E-82B0-F22028C49E65}"/>
            </a:ext>
          </a:extLst>
        </xdr:cNvPr>
        <xdr:cNvSpPr txBox="1"/>
      </xdr:nvSpPr>
      <xdr:spPr>
        <a:xfrm>
          <a:off x="1383030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18</xdr:col>
      <xdr:colOff>400050</xdr:colOff>
      <xdr:row>386</xdr:row>
      <xdr:rowOff>19050</xdr:rowOff>
    </xdr:from>
    <xdr:ext cx="65" cy="172227"/>
    <xdr:sp macro="" textlink="">
      <xdr:nvSpPr>
        <xdr:cNvPr id="123" name="PoljeZBesedilom 122">
          <a:extLst>
            <a:ext uri="{FF2B5EF4-FFF2-40B4-BE49-F238E27FC236}">
              <a16:creationId xmlns:a16="http://schemas.microsoft.com/office/drawing/2014/main" id="{6A9A84EA-BC82-490E-A31B-A934C679DFE3}"/>
            </a:ext>
          </a:extLst>
        </xdr:cNvPr>
        <xdr:cNvSpPr txBox="1"/>
      </xdr:nvSpPr>
      <xdr:spPr>
        <a:xfrm>
          <a:off x="1440180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19</xdr:col>
      <xdr:colOff>400050</xdr:colOff>
      <xdr:row>386</xdr:row>
      <xdr:rowOff>19050</xdr:rowOff>
    </xdr:from>
    <xdr:ext cx="65" cy="172227"/>
    <xdr:sp macro="" textlink="">
      <xdr:nvSpPr>
        <xdr:cNvPr id="124" name="PoljeZBesedilom 123">
          <a:extLst>
            <a:ext uri="{FF2B5EF4-FFF2-40B4-BE49-F238E27FC236}">
              <a16:creationId xmlns:a16="http://schemas.microsoft.com/office/drawing/2014/main" id="{3E885109-B131-4BC4-B65C-7A0D839067CC}"/>
            </a:ext>
          </a:extLst>
        </xdr:cNvPr>
        <xdr:cNvSpPr txBox="1"/>
      </xdr:nvSpPr>
      <xdr:spPr>
        <a:xfrm>
          <a:off x="1494472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20</xdr:col>
      <xdr:colOff>400050</xdr:colOff>
      <xdr:row>386</xdr:row>
      <xdr:rowOff>19050</xdr:rowOff>
    </xdr:from>
    <xdr:ext cx="65" cy="172227"/>
    <xdr:sp macro="" textlink="">
      <xdr:nvSpPr>
        <xdr:cNvPr id="125" name="PoljeZBesedilom 124">
          <a:extLst>
            <a:ext uri="{FF2B5EF4-FFF2-40B4-BE49-F238E27FC236}">
              <a16:creationId xmlns:a16="http://schemas.microsoft.com/office/drawing/2014/main" id="{79847048-4333-490F-BB5A-45128EA61DCA}"/>
            </a:ext>
          </a:extLst>
        </xdr:cNvPr>
        <xdr:cNvSpPr txBox="1"/>
      </xdr:nvSpPr>
      <xdr:spPr>
        <a:xfrm>
          <a:off x="1548765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21</xdr:col>
      <xdr:colOff>400050</xdr:colOff>
      <xdr:row>386</xdr:row>
      <xdr:rowOff>19050</xdr:rowOff>
    </xdr:from>
    <xdr:ext cx="65" cy="172227"/>
    <xdr:sp macro="" textlink="">
      <xdr:nvSpPr>
        <xdr:cNvPr id="126" name="PoljeZBesedilom 125">
          <a:extLst>
            <a:ext uri="{FF2B5EF4-FFF2-40B4-BE49-F238E27FC236}">
              <a16:creationId xmlns:a16="http://schemas.microsoft.com/office/drawing/2014/main" id="{8C651C8A-9838-4C42-BFFB-DDD614BF19B3}"/>
            </a:ext>
          </a:extLst>
        </xdr:cNvPr>
        <xdr:cNvSpPr txBox="1"/>
      </xdr:nvSpPr>
      <xdr:spPr>
        <a:xfrm>
          <a:off x="1603057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22</xdr:col>
      <xdr:colOff>400050</xdr:colOff>
      <xdr:row>386</xdr:row>
      <xdr:rowOff>19050</xdr:rowOff>
    </xdr:from>
    <xdr:ext cx="65" cy="172227"/>
    <xdr:sp macro="" textlink="">
      <xdr:nvSpPr>
        <xdr:cNvPr id="127" name="PoljeZBesedilom 126">
          <a:extLst>
            <a:ext uri="{FF2B5EF4-FFF2-40B4-BE49-F238E27FC236}">
              <a16:creationId xmlns:a16="http://schemas.microsoft.com/office/drawing/2014/main" id="{7FBDA272-1648-45BA-911B-A38C2C3B83BC}"/>
            </a:ext>
          </a:extLst>
        </xdr:cNvPr>
        <xdr:cNvSpPr txBox="1"/>
      </xdr:nvSpPr>
      <xdr:spPr>
        <a:xfrm>
          <a:off x="1657350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23</xdr:col>
      <xdr:colOff>400050</xdr:colOff>
      <xdr:row>386</xdr:row>
      <xdr:rowOff>19050</xdr:rowOff>
    </xdr:from>
    <xdr:ext cx="65" cy="172227"/>
    <xdr:sp macro="" textlink="">
      <xdr:nvSpPr>
        <xdr:cNvPr id="128" name="PoljeZBesedilom 127">
          <a:extLst>
            <a:ext uri="{FF2B5EF4-FFF2-40B4-BE49-F238E27FC236}">
              <a16:creationId xmlns:a16="http://schemas.microsoft.com/office/drawing/2014/main" id="{A7E7738D-7A3B-404B-80DF-5E15D54BC261}"/>
            </a:ext>
          </a:extLst>
        </xdr:cNvPr>
        <xdr:cNvSpPr txBox="1"/>
      </xdr:nvSpPr>
      <xdr:spPr>
        <a:xfrm>
          <a:off x="1711642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24</xdr:col>
      <xdr:colOff>400050</xdr:colOff>
      <xdr:row>386</xdr:row>
      <xdr:rowOff>19050</xdr:rowOff>
    </xdr:from>
    <xdr:ext cx="65" cy="172227"/>
    <xdr:sp macro="" textlink="">
      <xdr:nvSpPr>
        <xdr:cNvPr id="129" name="PoljeZBesedilom 128">
          <a:extLst>
            <a:ext uri="{FF2B5EF4-FFF2-40B4-BE49-F238E27FC236}">
              <a16:creationId xmlns:a16="http://schemas.microsoft.com/office/drawing/2014/main" id="{860C9076-A34B-4C9E-AE19-66AAE06C5343}"/>
            </a:ext>
          </a:extLst>
        </xdr:cNvPr>
        <xdr:cNvSpPr txBox="1"/>
      </xdr:nvSpPr>
      <xdr:spPr>
        <a:xfrm>
          <a:off x="1765935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25</xdr:col>
      <xdr:colOff>400050</xdr:colOff>
      <xdr:row>386</xdr:row>
      <xdr:rowOff>19050</xdr:rowOff>
    </xdr:from>
    <xdr:ext cx="65" cy="172227"/>
    <xdr:sp macro="" textlink="">
      <xdr:nvSpPr>
        <xdr:cNvPr id="130" name="PoljeZBesedilom 129">
          <a:extLst>
            <a:ext uri="{FF2B5EF4-FFF2-40B4-BE49-F238E27FC236}">
              <a16:creationId xmlns:a16="http://schemas.microsoft.com/office/drawing/2014/main" id="{FB80E4F2-192A-4B1B-A884-531F7A27245F}"/>
            </a:ext>
          </a:extLst>
        </xdr:cNvPr>
        <xdr:cNvSpPr txBox="1"/>
      </xdr:nvSpPr>
      <xdr:spPr>
        <a:xfrm>
          <a:off x="1820227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26</xdr:col>
      <xdr:colOff>400050</xdr:colOff>
      <xdr:row>386</xdr:row>
      <xdr:rowOff>19050</xdr:rowOff>
    </xdr:from>
    <xdr:ext cx="65" cy="172227"/>
    <xdr:sp macro="" textlink="">
      <xdr:nvSpPr>
        <xdr:cNvPr id="131" name="PoljeZBesedilom 130">
          <a:extLst>
            <a:ext uri="{FF2B5EF4-FFF2-40B4-BE49-F238E27FC236}">
              <a16:creationId xmlns:a16="http://schemas.microsoft.com/office/drawing/2014/main" id="{951460C1-99A4-4883-9321-15B078F90329}"/>
            </a:ext>
          </a:extLst>
        </xdr:cNvPr>
        <xdr:cNvSpPr txBox="1"/>
      </xdr:nvSpPr>
      <xdr:spPr>
        <a:xfrm>
          <a:off x="1874520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27</xdr:col>
      <xdr:colOff>400050</xdr:colOff>
      <xdr:row>386</xdr:row>
      <xdr:rowOff>19050</xdr:rowOff>
    </xdr:from>
    <xdr:ext cx="65" cy="172227"/>
    <xdr:sp macro="" textlink="">
      <xdr:nvSpPr>
        <xdr:cNvPr id="132" name="PoljeZBesedilom 131">
          <a:extLst>
            <a:ext uri="{FF2B5EF4-FFF2-40B4-BE49-F238E27FC236}">
              <a16:creationId xmlns:a16="http://schemas.microsoft.com/office/drawing/2014/main" id="{8CCC065F-3871-4FD5-AC8C-66C8C4033C6B}"/>
            </a:ext>
          </a:extLst>
        </xdr:cNvPr>
        <xdr:cNvSpPr txBox="1"/>
      </xdr:nvSpPr>
      <xdr:spPr>
        <a:xfrm>
          <a:off x="1928812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28</xdr:col>
      <xdr:colOff>400050</xdr:colOff>
      <xdr:row>386</xdr:row>
      <xdr:rowOff>19050</xdr:rowOff>
    </xdr:from>
    <xdr:ext cx="65" cy="172227"/>
    <xdr:sp macro="" textlink="">
      <xdr:nvSpPr>
        <xdr:cNvPr id="133" name="PoljeZBesedilom 132">
          <a:extLst>
            <a:ext uri="{FF2B5EF4-FFF2-40B4-BE49-F238E27FC236}">
              <a16:creationId xmlns:a16="http://schemas.microsoft.com/office/drawing/2014/main" id="{452D3CB2-9482-4721-88F7-D63FD600A4FC}"/>
            </a:ext>
          </a:extLst>
        </xdr:cNvPr>
        <xdr:cNvSpPr txBox="1"/>
      </xdr:nvSpPr>
      <xdr:spPr>
        <a:xfrm>
          <a:off x="1985010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29</xdr:col>
      <xdr:colOff>400050</xdr:colOff>
      <xdr:row>386</xdr:row>
      <xdr:rowOff>19050</xdr:rowOff>
    </xdr:from>
    <xdr:ext cx="65" cy="172227"/>
    <xdr:sp macro="" textlink="">
      <xdr:nvSpPr>
        <xdr:cNvPr id="134" name="PoljeZBesedilom 133">
          <a:extLst>
            <a:ext uri="{FF2B5EF4-FFF2-40B4-BE49-F238E27FC236}">
              <a16:creationId xmlns:a16="http://schemas.microsoft.com/office/drawing/2014/main" id="{C3A80122-44FE-4823-B634-21B0516E22D4}"/>
            </a:ext>
          </a:extLst>
        </xdr:cNvPr>
        <xdr:cNvSpPr txBox="1"/>
      </xdr:nvSpPr>
      <xdr:spPr>
        <a:xfrm>
          <a:off x="2039302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30</xdr:col>
      <xdr:colOff>400050</xdr:colOff>
      <xdr:row>386</xdr:row>
      <xdr:rowOff>19050</xdr:rowOff>
    </xdr:from>
    <xdr:ext cx="65" cy="172227"/>
    <xdr:sp macro="" textlink="">
      <xdr:nvSpPr>
        <xdr:cNvPr id="135" name="PoljeZBesedilom 134">
          <a:extLst>
            <a:ext uri="{FF2B5EF4-FFF2-40B4-BE49-F238E27FC236}">
              <a16:creationId xmlns:a16="http://schemas.microsoft.com/office/drawing/2014/main" id="{25BE1D7B-91DD-4F8F-B7D9-F04AAB627D9D}"/>
            </a:ext>
          </a:extLst>
        </xdr:cNvPr>
        <xdr:cNvSpPr txBox="1"/>
      </xdr:nvSpPr>
      <xdr:spPr>
        <a:xfrm>
          <a:off x="2093595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31</xdr:col>
      <xdr:colOff>400050</xdr:colOff>
      <xdr:row>386</xdr:row>
      <xdr:rowOff>19050</xdr:rowOff>
    </xdr:from>
    <xdr:ext cx="65" cy="172227"/>
    <xdr:sp macro="" textlink="">
      <xdr:nvSpPr>
        <xdr:cNvPr id="136" name="PoljeZBesedilom 135">
          <a:extLst>
            <a:ext uri="{FF2B5EF4-FFF2-40B4-BE49-F238E27FC236}">
              <a16:creationId xmlns:a16="http://schemas.microsoft.com/office/drawing/2014/main" id="{B2EA1CAD-8312-4E61-A5A5-72DE8BA0523D}"/>
            </a:ext>
          </a:extLst>
        </xdr:cNvPr>
        <xdr:cNvSpPr txBox="1"/>
      </xdr:nvSpPr>
      <xdr:spPr>
        <a:xfrm>
          <a:off x="2147887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32</xdr:col>
      <xdr:colOff>400050</xdr:colOff>
      <xdr:row>386</xdr:row>
      <xdr:rowOff>19050</xdr:rowOff>
    </xdr:from>
    <xdr:ext cx="65" cy="172227"/>
    <xdr:sp macro="" textlink="">
      <xdr:nvSpPr>
        <xdr:cNvPr id="137" name="PoljeZBesedilom 136">
          <a:extLst>
            <a:ext uri="{FF2B5EF4-FFF2-40B4-BE49-F238E27FC236}">
              <a16:creationId xmlns:a16="http://schemas.microsoft.com/office/drawing/2014/main" id="{A2982188-467F-4575-9BBC-D99061B646AF}"/>
            </a:ext>
          </a:extLst>
        </xdr:cNvPr>
        <xdr:cNvSpPr txBox="1"/>
      </xdr:nvSpPr>
      <xdr:spPr>
        <a:xfrm>
          <a:off x="2202180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33</xdr:col>
      <xdr:colOff>400050</xdr:colOff>
      <xdr:row>386</xdr:row>
      <xdr:rowOff>19050</xdr:rowOff>
    </xdr:from>
    <xdr:ext cx="65" cy="172227"/>
    <xdr:sp macro="" textlink="">
      <xdr:nvSpPr>
        <xdr:cNvPr id="138" name="PoljeZBesedilom 137">
          <a:extLst>
            <a:ext uri="{FF2B5EF4-FFF2-40B4-BE49-F238E27FC236}">
              <a16:creationId xmlns:a16="http://schemas.microsoft.com/office/drawing/2014/main" id="{AF7D8705-C919-45D5-BF51-F85C61948AE3}"/>
            </a:ext>
          </a:extLst>
        </xdr:cNvPr>
        <xdr:cNvSpPr txBox="1"/>
      </xdr:nvSpPr>
      <xdr:spPr>
        <a:xfrm>
          <a:off x="22564725"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34</xdr:col>
      <xdr:colOff>400050</xdr:colOff>
      <xdr:row>386</xdr:row>
      <xdr:rowOff>19050</xdr:rowOff>
    </xdr:from>
    <xdr:ext cx="65" cy="172227"/>
    <xdr:sp macro="" textlink="">
      <xdr:nvSpPr>
        <xdr:cNvPr id="139" name="PoljeZBesedilom 138">
          <a:extLst>
            <a:ext uri="{FF2B5EF4-FFF2-40B4-BE49-F238E27FC236}">
              <a16:creationId xmlns:a16="http://schemas.microsoft.com/office/drawing/2014/main" id="{289FBC56-4134-44BA-82DD-6F198AB011FE}"/>
            </a:ext>
          </a:extLst>
        </xdr:cNvPr>
        <xdr:cNvSpPr txBox="1"/>
      </xdr:nvSpPr>
      <xdr:spPr>
        <a:xfrm>
          <a:off x="23107650" y="578262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6</xdr:col>
      <xdr:colOff>400050</xdr:colOff>
      <xdr:row>414</xdr:row>
      <xdr:rowOff>19050</xdr:rowOff>
    </xdr:from>
    <xdr:ext cx="65" cy="172227"/>
    <xdr:sp macro="" textlink="">
      <xdr:nvSpPr>
        <xdr:cNvPr id="140" name="PoljeZBesedilom 139">
          <a:extLst>
            <a:ext uri="{FF2B5EF4-FFF2-40B4-BE49-F238E27FC236}">
              <a16:creationId xmlns:a16="http://schemas.microsoft.com/office/drawing/2014/main" id="{9DD3432E-81ED-4B31-80F6-977A05B4841A}"/>
            </a:ext>
          </a:extLst>
        </xdr:cNvPr>
        <xdr:cNvSpPr txBox="1"/>
      </xdr:nvSpPr>
      <xdr:spPr>
        <a:xfrm>
          <a:off x="728662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7</xdr:col>
      <xdr:colOff>400050</xdr:colOff>
      <xdr:row>414</xdr:row>
      <xdr:rowOff>19050</xdr:rowOff>
    </xdr:from>
    <xdr:ext cx="65" cy="172227"/>
    <xdr:sp macro="" textlink="">
      <xdr:nvSpPr>
        <xdr:cNvPr id="141" name="PoljeZBesedilom 140">
          <a:extLst>
            <a:ext uri="{FF2B5EF4-FFF2-40B4-BE49-F238E27FC236}">
              <a16:creationId xmlns:a16="http://schemas.microsoft.com/office/drawing/2014/main" id="{FDA9FF62-9B92-4FE8-96E7-27A746E29A76}"/>
            </a:ext>
          </a:extLst>
        </xdr:cNvPr>
        <xdr:cNvSpPr txBox="1"/>
      </xdr:nvSpPr>
      <xdr:spPr>
        <a:xfrm>
          <a:off x="800100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8</xdr:col>
      <xdr:colOff>400050</xdr:colOff>
      <xdr:row>414</xdr:row>
      <xdr:rowOff>19050</xdr:rowOff>
    </xdr:from>
    <xdr:ext cx="65" cy="172227"/>
    <xdr:sp macro="" textlink="">
      <xdr:nvSpPr>
        <xdr:cNvPr id="142" name="PoljeZBesedilom 141">
          <a:extLst>
            <a:ext uri="{FF2B5EF4-FFF2-40B4-BE49-F238E27FC236}">
              <a16:creationId xmlns:a16="http://schemas.microsoft.com/office/drawing/2014/main" id="{2B03F2AE-D2AB-4CD2-8C06-263E2491569F}"/>
            </a:ext>
          </a:extLst>
        </xdr:cNvPr>
        <xdr:cNvSpPr txBox="1"/>
      </xdr:nvSpPr>
      <xdr:spPr>
        <a:xfrm>
          <a:off x="870585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9</xdr:col>
      <xdr:colOff>400050</xdr:colOff>
      <xdr:row>414</xdr:row>
      <xdr:rowOff>19050</xdr:rowOff>
    </xdr:from>
    <xdr:ext cx="65" cy="172227"/>
    <xdr:sp macro="" textlink="">
      <xdr:nvSpPr>
        <xdr:cNvPr id="143" name="PoljeZBesedilom 142">
          <a:extLst>
            <a:ext uri="{FF2B5EF4-FFF2-40B4-BE49-F238E27FC236}">
              <a16:creationId xmlns:a16="http://schemas.microsoft.com/office/drawing/2014/main" id="{B7598157-6942-4A1C-8465-29058D30555F}"/>
            </a:ext>
          </a:extLst>
        </xdr:cNvPr>
        <xdr:cNvSpPr txBox="1"/>
      </xdr:nvSpPr>
      <xdr:spPr>
        <a:xfrm>
          <a:off x="941070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10</xdr:col>
      <xdr:colOff>400050</xdr:colOff>
      <xdr:row>414</xdr:row>
      <xdr:rowOff>19050</xdr:rowOff>
    </xdr:from>
    <xdr:ext cx="65" cy="172227"/>
    <xdr:sp macro="" textlink="">
      <xdr:nvSpPr>
        <xdr:cNvPr id="144" name="PoljeZBesedilom 143">
          <a:extLst>
            <a:ext uri="{FF2B5EF4-FFF2-40B4-BE49-F238E27FC236}">
              <a16:creationId xmlns:a16="http://schemas.microsoft.com/office/drawing/2014/main" id="{5A71B7B1-6744-45F3-BBC2-CF96FD40FEE8}"/>
            </a:ext>
          </a:extLst>
        </xdr:cNvPr>
        <xdr:cNvSpPr txBox="1"/>
      </xdr:nvSpPr>
      <xdr:spPr>
        <a:xfrm>
          <a:off x="1002982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11</xdr:col>
      <xdr:colOff>400050</xdr:colOff>
      <xdr:row>414</xdr:row>
      <xdr:rowOff>19050</xdr:rowOff>
    </xdr:from>
    <xdr:ext cx="65" cy="172227"/>
    <xdr:sp macro="" textlink="">
      <xdr:nvSpPr>
        <xdr:cNvPr id="145" name="PoljeZBesedilom 144">
          <a:extLst>
            <a:ext uri="{FF2B5EF4-FFF2-40B4-BE49-F238E27FC236}">
              <a16:creationId xmlns:a16="http://schemas.microsoft.com/office/drawing/2014/main" id="{A1BA7B62-1736-490E-AD94-0FD5C1E8A6C5}"/>
            </a:ext>
          </a:extLst>
        </xdr:cNvPr>
        <xdr:cNvSpPr txBox="1"/>
      </xdr:nvSpPr>
      <xdr:spPr>
        <a:xfrm>
          <a:off x="1057275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12</xdr:col>
      <xdr:colOff>400050</xdr:colOff>
      <xdr:row>414</xdr:row>
      <xdr:rowOff>19050</xdr:rowOff>
    </xdr:from>
    <xdr:ext cx="65" cy="172227"/>
    <xdr:sp macro="" textlink="">
      <xdr:nvSpPr>
        <xdr:cNvPr id="146" name="PoljeZBesedilom 145">
          <a:extLst>
            <a:ext uri="{FF2B5EF4-FFF2-40B4-BE49-F238E27FC236}">
              <a16:creationId xmlns:a16="http://schemas.microsoft.com/office/drawing/2014/main" id="{D92306F3-CC6B-4EA0-A547-07C5901826E7}"/>
            </a:ext>
          </a:extLst>
        </xdr:cNvPr>
        <xdr:cNvSpPr txBox="1"/>
      </xdr:nvSpPr>
      <xdr:spPr>
        <a:xfrm>
          <a:off x="1111567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13</xdr:col>
      <xdr:colOff>400050</xdr:colOff>
      <xdr:row>414</xdr:row>
      <xdr:rowOff>19050</xdr:rowOff>
    </xdr:from>
    <xdr:ext cx="65" cy="172227"/>
    <xdr:sp macro="" textlink="">
      <xdr:nvSpPr>
        <xdr:cNvPr id="147" name="PoljeZBesedilom 146">
          <a:extLst>
            <a:ext uri="{FF2B5EF4-FFF2-40B4-BE49-F238E27FC236}">
              <a16:creationId xmlns:a16="http://schemas.microsoft.com/office/drawing/2014/main" id="{E585EBC6-8720-434E-93ED-3E30EFFA4CC0}"/>
            </a:ext>
          </a:extLst>
        </xdr:cNvPr>
        <xdr:cNvSpPr txBox="1"/>
      </xdr:nvSpPr>
      <xdr:spPr>
        <a:xfrm>
          <a:off x="1165860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14</xdr:col>
      <xdr:colOff>400050</xdr:colOff>
      <xdr:row>414</xdr:row>
      <xdr:rowOff>19050</xdr:rowOff>
    </xdr:from>
    <xdr:ext cx="65" cy="172227"/>
    <xdr:sp macro="" textlink="">
      <xdr:nvSpPr>
        <xdr:cNvPr id="148" name="PoljeZBesedilom 147">
          <a:extLst>
            <a:ext uri="{FF2B5EF4-FFF2-40B4-BE49-F238E27FC236}">
              <a16:creationId xmlns:a16="http://schemas.microsoft.com/office/drawing/2014/main" id="{85E25D62-076A-4347-ADC3-018185F8C47B}"/>
            </a:ext>
          </a:extLst>
        </xdr:cNvPr>
        <xdr:cNvSpPr txBox="1"/>
      </xdr:nvSpPr>
      <xdr:spPr>
        <a:xfrm>
          <a:off x="1220152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15</xdr:col>
      <xdr:colOff>400050</xdr:colOff>
      <xdr:row>414</xdr:row>
      <xdr:rowOff>19050</xdr:rowOff>
    </xdr:from>
    <xdr:ext cx="65" cy="172227"/>
    <xdr:sp macro="" textlink="">
      <xdr:nvSpPr>
        <xdr:cNvPr id="149" name="PoljeZBesedilom 148">
          <a:extLst>
            <a:ext uri="{FF2B5EF4-FFF2-40B4-BE49-F238E27FC236}">
              <a16:creationId xmlns:a16="http://schemas.microsoft.com/office/drawing/2014/main" id="{07581B97-C1B4-4667-A869-E30E75EA85B3}"/>
            </a:ext>
          </a:extLst>
        </xdr:cNvPr>
        <xdr:cNvSpPr txBox="1"/>
      </xdr:nvSpPr>
      <xdr:spPr>
        <a:xfrm>
          <a:off x="1274445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16</xdr:col>
      <xdr:colOff>400050</xdr:colOff>
      <xdr:row>414</xdr:row>
      <xdr:rowOff>19050</xdr:rowOff>
    </xdr:from>
    <xdr:ext cx="65" cy="172227"/>
    <xdr:sp macro="" textlink="">
      <xdr:nvSpPr>
        <xdr:cNvPr id="150" name="PoljeZBesedilom 149">
          <a:extLst>
            <a:ext uri="{FF2B5EF4-FFF2-40B4-BE49-F238E27FC236}">
              <a16:creationId xmlns:a16="http://schemas.microsoft.com/office/drawing/2014/main" id="{7FBFC9D3-0155-4B04-9B58-8F6D6D9BA628}"/>
            </a:ext>
          </a:extLst>
        </xdr:cNvPr>
        <xdr:cNvSpPr txBox="1"/>
      </xdr:nvSpPr>
      <xdr:spPr>
        <a:xfrm>
          <a:off x="1328737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17</xdr:col>
      <xdr:colOff>400050</xdr:colOff>
      <xdr:row>414</xdr:row>
      <xdr:rowOff>19050</xdr:rowOff>
    </xdr:from>
    <xdr:ext cx="65" cy="172227"/>
    <xdr:sp macro="" textlink="">
      <xdr:nvSpPr>
        <xdr:cNvPr id="151" name="PoljeZBesedilom 150">
          <a:extLst>
            <a:ext uri="{FF2B5EF4-FFF2-40B4-BE49-F238E27FC236}">
              <a16:creationId xmlns:a16="http://schemas.microsoft.com/office/drawing/2014/main" id="{86E8C6A9-ACDB-4E8C-B060-FBD79243AB8D}"/>
            </a:ext>
          </a:extLst>
        </xdr:cNvPr>
        <xdr:cNvSpPr txBox="1"/>
      </xdr:nvSpPr>
      <xdr:spPr>
        <a:xfrm>
          <a:off x="1383030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18</xdr:col>
      <xdr:colOff>400050</xdr:colOff>
      <xdr:row>414</xdr:row>
      <xdr:rowOff>19050</xdr:rowOff>
    </xdr:from>
    <xdr:ext cx="65" cy="172227"/>
    <xdr:sp macro="" textlink="">
      <xdr:nvSpPr>
        <xdr:cNvPr id="152" name="PoljeZBesedilom 151">
          <a:extLst>
            <a:ext uri="{FF2B5EF4-FFF2-40B4-BE49-F238E27FC236}">
              <a16:creationId xmlns:a16="http://schemas.microsoft.com/office/drawing/2014/main" id="{82AAE8D6-637F-4A24-A87A-FC0BCB48DA63}"/>
            </a:ext>
          </a:extLst>
        </xdr:cNvPr>
        <xdr:cNvSpPr txBox="1"/>
      </xdr:nvSpPr>
      <xdr:spPr>
        <a:xfrm>
          <a:off x="1440180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19</xdr:col>
      <xdr:colOff>400050</xdr:colOff>
      <xdr:row>414</xdr:row>
      <xdr:rowOff>19050</xdr:rowOff>
    </xdr:from>
    <xdr:ext cx="65" cy="172227"/>
    <xdr:sp macro="" textlink="">
      <xdr:nvSpPr>
        <xdr:cNvPr id="153" name="PoljeZBesedilom 152">
          <a:extLst>
            <a:ext uri="{FF2B5EF4-FFF2-40B4-BE49-F238E27FC236}">
              <a16:creationId xmlns:a16="http://schemas.microsoft.com/office/drawing/2014/main" id="{6BFD48C0-F8D3-4582-B2D7-A7854B58A22B}"/>
            </a:ext>
          </a:extLst>
        </xdr:cNvPr>
        <xdr:cNvSpPr txBox="1"/>
      </xdr:nvSpPr>
      <xdr:spPr>
        <a:xfrm>
          <a:off x="1494472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20</xdr:col>
      <xdr:colOff>400050</xdr:colOff>
      <xdr:row>414</xdr:row>
      <xdr:rowOff>19050</xdr:rowOff>
    </xdr:from>
    <xdr:ext cx="65" cy="172227"/>
    <xdr:sp macro="" textlink="">
      <xdr:nvSpPr>
        <xdr:cNvPr id="154" name="PoljeZBesedilom 153">
          <a:extLst>
            <a:ext uri="{FF2B5EF4-FFF2-40B4-BE49-F238E27FC236}">
              <a16:creationId xmlns:a16="http://schemas.microsoft.com/office/drawing/2014/main" id="{F0C14060-6953-4377-ADBA-52F37F1704C4}"/>
            </a:ext>
          </a:extLst>
        </xdr:cNvPr>
        <xdr:cNvSpPr txBox="1"/>
      </xdr:nvSpPr>
      <xdr:spPr>
        <a:xfrm>
          <a:off x="1548765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21</xdr:col>
      <xdr:colOff>400050</xdr:colOff>
      <xdr:row>414</xdr:row>
      <xdr:rowOff>19050</xdr:rowOff>
    </xdr:from>
    <xdr:ext cx="65" cy="172227"/>
    <xdr:sp macro="" textlink="">
      <xdr:nvSpPr>
        <xdr:cNvPr id="155" name="PoljeZBesedilom 154">
          <a:extLst>
            <a:ext uri="{FF2B5EF4-FFF2-40B4-BE49-F238E27FC236}">
              <a16:creationId xmlns:a16="http://schemas.microsoft.com/office/drawing/2014/main" id="{CC08E031-58C5-4D97-AF7E-6731A785F7EC}"/>
            </a:ext>
          </a:extLst>
        </xdr:cNvPr>
        <xdr:cNvSpPr txBox="1"/>
      </xdr:nvSpPr>
      <xdr:spPr>
        <a:xfrm>
          <a:off x="1603057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22</xdr:col>
      <xdr:colOff>400050</xdr:colOff>
      <xdr:row>414</xdr:row>
      <xdr:rowOff>19050</xdr:rowOff>
    </xdr:from>
    <xdr:ext cx="65" cy="172227"/>
    <xdr:sp macro="" textlink="">
      <xdr:nvSpPr>
        <xdr:cNvPr id="156" name="PoljeZBesedilom 155">
          <a:extLst>
            <a:ext uri="{FF2B5EF4-FFF2-40B4-BE49-F238E27FC236}">
              <a16:creationId xmlns:a16="http://schemas.microsoft.com/office/drawing/2014/main" id="{2F20EE49-EAB5-4FE5-9027-F53F4B6AB401}"/>
            </a:ext>
          </a:extLst>
        </xdr:cNvPr>
        <xdr:cNvSpPr txBox="1"/>
      </xdr:nvSpPr>
      <xdr:spPr>
        <a:xfrm>
          <a:off x="1657350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23</xdr:col>
      <xdr:colOff>400050</xdr:colOff>
      <xdr:row>414</xdr:row>
      <xdr:rowOff>19050</xdr:rowOff>
    </xdr:from>
    <xdr:ext cx="65" cy="172227"/>
    <xdr:sp macro="" textlink="">
      <xdr:nvSpPr>
        <xdr:cNvPr id="157" name="PoljeZBesedilom 156">
          <a:extLst>
            <a:ext uri="{FF2B5EF4-FFF2-40B4-BE49-F238E27FC236}">
              <a16:creationId xmlns:a16="http://schemas.microsoft.com/office/drawing/2014/main" id="{77461EC3-E94C-4AF8-B5F6-338E32BDCBB7}"/>
            </a:ext>
          </a:extLst>
        </xdr:cNvPr>
        <xdr:cNvSpPr txBox="1"/>
      </xdr:nvSpPr>
      <xdr:spPr>
        <a:xfrm>
          <a:off x="1711642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24</xdr:col>
      <xdr:colOff>400050</xdr:colOff>
      <xdr:row>414</xdr:row>
      <xdr:rowOff>19050</xdr:rowOff>
    </xdr:from>
    <xdr:ext cx="65" cy="172227"/>
    <xdr:sp macro="" textlink="">
      <xdr:nvSpPr>
        <xdr:cNvPr id="158" name="PoljeZBesedilom 157">
          <a:extLst>
            <a:ext uri="{FF2B5EF4-FFF2-40B4-BE49-F238E27FC236}">
              <a16:creationId xmlns:a16="http://schemas.microsoft.com/office/drawing/2014/main" id="{3525F69E-1EA9-4C5C-9CD4-12286E1E4428}"/>
            </a:ext>
          </a:extLst>
        </xdr:cNvPr>
        <xdr:cNvSpPr txBox="1"/>
      </xdr:nvSpPr>
      <xdr:spPr>
        <a:xfrm>
          <a:off x="1765935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25</xdr:col>
      <xdr:colOff>400050</xdr:colOff>
      <xdr:row>414</xdr:row>
      <xdr:rowOff>19050</xdr:rowOff>
    </xdr:from>
    <xdr:ext cx="65" cy="172227"/>
    <xdr:sp macro="" textlink="">
      <xdr:nvSpPr>
        <xdr:cNvPr id="159" name="PoljeZBesedilom 158">
          <a:extLst>
            <a:ext uri="{FF2B5EF4-FFF2-40B4-BE49-F238E27FC236}">
              <a16:creationId xmlns:a16="http://schemas.microsoft.com/office/drawing/2014/main" id="{8F0C1E19-120B-4136-88BA-4369515E558D}"/>
            </a:ext>
          </a:extLst>
        </xdr:cNvPr>
        <xdr:cNvSpPr txBox="1"/>
      </xdr:nvSpPr>
      <xdr:spPr>
        <a:xfrm>
          <a:off x="1820227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26</xdr:col>
      <xdr:colOff>400050</xdr:colOff>
      <xdr:row>414</xdr:row>
      <xdr:rowOff>19050</xdr:rowOff>
    </xdr:from>
    <xdr:ext cx="65" cy="172227"/>
    <xdr:sp macro="" textlink="">
      <xdr:nvSpPr>
        <xdr:cNvPr id="160" name="PoljeZBesedilom 159">
          <a:extLst>
            <a:ext uri="{FF2B5EF4-FFF2-40B4-BE49-F238E27FC236}">
              <a16:creationId xmlns:a16="http://schemas.microsoft.com/office/drawing/2014/main" id="{83F86AB6-1CFE-4E58-A2CF-27C26183459B}"/>
            </a:ext>
          </a:extLst>
        </xdr:cNvPr>
        <xdr:cNvSpPr txBox="1"/>
      </xdr:nvSpPr>
      <xdr:spPr>
        <a:xfrm>
          <a:off x="1874520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27</xdr:col>
      <xdr:colOff>400050</xdr:colOff>
      <xdr:row>414</xdr:row>
      <xdr:rowOff>19050</xdr:rowOff>
    </xdr:from>
    <xdr:ext cx="65" cy="172227"/>
    <xdr:sp macro="" textlink="">
      <xdr:nvSpPr>
        <xdr:cNvPr id="161" name="PoljeZBesedilom 160">
          <a:extLst>
            <a:ext uri="{FF2B5EF4-FFF2-40B4-BE49-F238E27FC236}">
              <a16:creationId xmlns:a16="http://schemas.microsoft.com/office/drawing/2014/main" id="{85A6CB9D-D3D0-4709-A614-5CE86D1C5B05}"/>
            </a:ext>
          </a:extLst>
        </xdr:cNvPr>
        <xdr:cNvSpPr txBox="1"/>
      </xdr:nvSpPr>
      <xdr:spPr>
        <a:xfrm>
          <a:off x="1928812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28</xdr:col>
      <xdr:colOff>400050</xdr:colOff>
      <xdr:row>414</xdr:row>
      <xdr:rowOff>19050</xdr:rowOff>
    </xdr:from>
    <xdr:ext cx="65" cy="172227"/>
    <xdr:sp macro="" textlink="">
      <xdr:nvSpPr>
        <xdr:cNvPr id="162" name="PoljeZBesedilom 161">
          <a:extLst>
            <a:ext uri="{FF2B5EF4-FFF2-40B4-BE49-F238E27FC236}">
              <a16:creationId xmlns:a16="http://schemas.microsoft.com/office/drawing/2014/main" id="{B8C6B677-AC97-4A87-894A-0FEA2EE23391}"/>
            </a:ext>
          </a:extLst>
        </xdr:cNvPr>
        <xdr:cNvSpPr txBox="1"/>
      </xdr:nvSpPr>
      <xdr:spPr>
        <a:xfrm>
          <a:off x="1985010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29</xdr:col>
      <xdr:colOff>400050</xdr:colOff>
      <xdr:row>414</xdr:row>
      <xdr:rowOff>19050</xdr:rowOff>
    </xdr:from>
    <xdr:ext cx="65" cy="172227"/>
    <xdr:sp macro="" textlink="">
      <xdr:nvSpPr>
        <xdr:cNvPr id="163" name="PoljeZBesedilom 162">
          <a:extLst>
            <a:ext uri="{FF2B5EF4-FFF2-40B4-BE49-F238E27FC236}">
              <a16:creationId xmlns:a16="http://schemas.microsoft.com/office/drawing/2014/main" id="{EEBFB852-F2D7-495D-9CCF-BDC0A0E35EEF}"/>
            </a:ext>
          </a:extLst>
        </xdr:cNvPr>
        <xdr:cNvSpPr txBox="1"/>
      </xdr:nvSpPr>
      <xdr:spPr>
        <a:xfrm>
          <a:off x="2039302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30</xdr:col>
      <xdr:colOff>400050</xdr:colOff>
      <xdr:row>414</xdr:row>
      <xdr:rowOff>19050</xdr:rowOff>
    </xdr:from>
    <xdr:ext cx="65" cy="172227"/>
    <xdr:sp macro="" textlink="">
      <xdr:nvSpPr>
        <xdr:cNvPr id="164" name="PoljeZBesedilom 163">
          <a:extLst>
            <a:ext uri="{FF2B5EF4-FFF2-40B4-BE49-F238E27FC236}">
              <a16:creationId xmlns:a16="http://schemas.microsoft.com/office/drawing/2014/main" id="{81ABE731-1252-446E-AF38-5531B251133E}"/>
            </a:ext>
          </a:extLst>
        </xdr:cNvPr>
        <xdr:cNvSpPr txBox="1"/>
      </xdr:nvSpPr>
      <xdr:spPr>
        <a:xfrm>
          <a:off x="2093595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31</xdr:col>
      <xdr:colOff>400050</xdr:colOff>
      <xdr:row>414</xdr:row>
      <xdr:rowOff>19050</xdr:rowOff>
    </xdr:from>
    <xdr:ext cx="65" cy="172227"/>
    <xdr:sp macro="" textlink="">
      <xdr:nvSpPr>
        <xdr:cNvPr id="165" name="PoljeZBesedilom 164">
          <a:extLst>
            <a:ext uri="{FF2B5EF4-FFF2-40B4-BE49-F238E27FC236}">
              <a16:creationId xmlns:a16="http://schemas.microsoft.com/office/drawing/2014/main" id="{AB839D16-9E8C-4EFE-81F3-502AB7F5C097}"/>
            </a:ext>
          </a:extLst>
        </xdr:cNvPr>
        <xdr:cNvSpPr txBox="1"/>
      </xdr:nvSpPr>
      <xdr:spPr>
        <a:xfrm>
          <a:off x="2147887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32</xdr:col>
      <xdr:colOff>400050</xdr:colOff>
      <xdr:row>414</xdr:row>
      <xdr:rowOff>19050</xdr:rowOff>
    </xdr:from>
    <xdr:ext cx="65" cy="172227"/>
    <xdr:sp macro="" textlink="">
      <xdr:nvSpPr>
        <xdr:cNvPr id="166" name="PoljeZBesedilom 165">
          <a:extLst>
            <a:ext uri="{FF2B5EF4-FFF2-40B4-BE49-F238E27FC236}">
              <a16:creationId xmlns:a16="http://schemas.microsoft.com/office/drawing/2014/main" id="{26E8A9EB-7E47-437F-AB1B-4D235A81FDA5}"/>
            </a:ext>
          </a:extLst>
        </xdr:cNvPr>
        <xdr:cNvSpPr txBox="1"/>
      </xdr:nvSpPr>
      <xdr:spPr>
        <a:xfrm>
          <a:off x="2202180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33</xdr:col>
      <xdr:colOff>400050</xdr:colOff>
      <xdr:row>414</xdr:row>
      <xdr:rowOff>19050</xdr:rowOff>
    </xdr:from>
    <xdr:ext cx="65" cy="172227"/>
    <xdr:sp macro="" textlink="">
      <xdr:nvSpPr>
        <xdr:cNvPr id="167" name="PoljeZBesedilom 166">
          <a:extLst>
            <a:ext uri="{FF2B5EF4-FFF2-40B4-BE49-F238E27FC236}">
              <a16:creationId xmlns:a16="http://schemas.microsoft.com/office/drawing/2014/main" id="{6C9CA660-93CB-4498-8918-02AED61EDEA6}"/>
            </a:ext>
          </a:extLst>
        </xdr:cNvPr>
        <xdr:cNvSpPr txBox="1"/>
      </xdr:nvSpPr>
      <xdr:spPr>
        <a:xfrm>
          <a:off x="22564725"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34</xdr:col>
      <xdr:colOff>400050</xdr:colOff>
      <xdr:row>414</xdr:row>
      <xdr:rowOff>19050</xdr:rowOff>
    </xdr:from>
    <xdr:ext cx="65" cy="172227"/>
    <xdr:sp macro="" textlink="">
      <xdr:nvSpPr>
        <xdr:cNvPr id="168" name="PoljeZBesedilom 167">
          <a:extLst>
            <a:ext uri="{FF2B5EF4-FFF2-40B4-BE49-F238E27FC236}">
              <a16:creationId xmlns:a16="http://schemas.microsoft.com/office/drawing/2014/main" id="{D3FFCC6C-0D5C-4B2E-9607-B5AC07F752F1}"/>
            </a:ext>
          </a:extLst>
        </xdr:cNvPr>
        <xdr:cNvSpPr txBox="1"/>
      </xdr:nvSpPr>
      <xdr:spPr>
        <a:xfrm>
          <a:off x="23107650" y="61979175"/>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261937</xdr:colOff>
      <xdr:row>35</xdr:row>
      <xdr:rowOff>19050</xdr:rowOff>
    </xdr:from>
    <xdr:to>
      <xdr:col>2</xdr:col>
      <xdr:colOff>1104900</xdr:colOff>
      <xdr:row>53</xdr:row>
      <xdr:rowOff>19050</xdr:rowOff>
    </xdr:to>
    <xdr:graphicFrame macro="">
      <xdr:nvGraphicFramePr>
        <xdr:cNvPr id="2" name="Grafikon 1">
          <a:extLst>
            <a:ext uri="{FF2B5EF4-FFF2-40B4-BE49-F238E27FC236}">
              <a16:creationId xmlns:a16="http://schemas.microsoft.com/office/drawing/2014/main" id="{26F0B5CC-3A5A-4902-A488-F66B7CE34F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9</xdr:col>
      <xdr:colOff>90487</xdr:colOff>
      <xdr:row>0</xdr:row>
      <xdr:rowOff>133349</xdr:rowOff>
    </xdr:from>
    <xdr:to>
      <xdr:col>17</xdr:col>
      <xdr:colOff>395287</xdr:colOff>
      <xdr:row>18</xdr:row>
      <xdr:rowOff>85724</xdr:rowOff>
    </xdr:to>
    <xdr:graphicFrame macro="">
      <xdr:nvGraphicFramePr>
        <xdr:cNvPr id="3" name="Grafikon 2">
          <a:extLst>
            <a:ext uri="{FF2B5EF4-FFF2-40B4-BE49-F238E27FC236}">
              <a16:creationId xmlns:a16="http://schemas.microsoft.com/office/drawing/2014/main" id="{EA8304ED-BE3D-42F6-9DE9-B4FCE26FCD3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61912</xdr:colOff>
      <xdr:row>20</xdr:row>
      <xdr:rowOff>38100</xdr:rowOff>
    </xdr:from>
    <xdr:to>
      <xdr:col>17</xdr:col>
      <xdr:colOff>366712</xdr:colOff>
      <xdr:row>41</xdr:row>
      <xdr:rowOff>57150</xdr:rowOff>
    </xdr:to>
    <xdr:graphicFrame macro="">
      <xdr:nvGraphicFramePr>
        <xdr:cNvPr id="4" name="Grafikon 3">
          <a:extLst>
            <a:ext uri="{FF2B5EF4-FFF2-40B4-BE49-F238E27FC236}">
              <a16:creationId xmlns:a16="http://schemas.microsoft.com/office/drawing/2014/main" id="{BFFA71AA-821A-4BCA-B12A-B977D4C32C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171450</xdr:colOff>
      <xdr:row>3</xdr:row>
      <xdr:rowOff>104775</xdr:rowOff>
    </xdr:from>
    <xdr:to>
      <xdr:col>19</xdr:col>
      <xdr:colOff>332088</xdr:colOff>
      <xdr:row>46</xdr:row>
      <xdr:rowOff>8718</xdr:rowOff>
    </xdr:to>
    <xdr:pic>
      <xdr:nvPicPr>
        <xdr:cNvPr id="2" name="Slika 1">
          <a:extLst>
            <a:ext uri="{FF2B5EF4-FFF2-40B4-BE49-F238E27FC236}">
              <a16:creationId xmlns:a16="http://schemas.microsoft.com/office/drawing/2014/main" id="{C5A144F3-FEAF-4089-8F47-3222EE3D69DC}"/>
            </a:ext>
          </a:extLst>
        </xdr:cNvPr>
        <xdr:cNvPicPr>
          <a:picLocks noChangeAspect="1"/>
        </xdr:cNvPicPr>
      </xdr:nvPicPr>
      <xdr:blipFill>
        <a:blip xmlns:r="http://schemas.openxmlformats.org/officeDocument/2006/relationships" r:embed="rId1"/>
        <a:stretch>
          <a:fillRect/>
        </a:stretch>
      </xdr:blipFill>
      <xdr:spPr>
        <a:xfrm>
          <a:off x="171450" y="561975"/>
          <a:ext cx="10295238" cy="645714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69</xdr:row>
      <xdr:rowOff>0</xdr:rowOff>
    </xdr:from>
    <xdr:to>
      <xdr:col>1</xdr:col>
      <xdr:colOff>304800</xdr:colOff>
      <xdr:row>71</xdr:row>
      <xdr:rowOff>66675</xdr:rowOff>
    </xdr:to>
    <xdr:sp macro="" textlink="">
      <xdr:nvSpPr>
        <xdr:cNvPr id="3" name="AutoShape 1" descr="Image result for gic gradnje">
          <a:extLst>
            <a:ext uri="{FF2B5EF4-FFF2-40B4-BE49-F238E27FC236}">
              <a16:creationId xmlns:a16="http://schemas.microsoft.com/office/drawing/2014/main" id="{B78C7EF7-48EB-48A9-B609-A5DD8F2A8BCE}"/>
            </a:ext>
          </a:extLst>
        </xdr:cNvPr>
        <xdr:cNvSpPr>
          <a:spLocks noChangeAspect="1" noChangeArrowheads="1"/>
        </xdr:cNvSpPr>
      </xdr:nvSpPr>
      <xdr:spPr bwMode="auto">
        <a:xfrm>
          <a:off x="1000125" y="21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69</xdr:row>
      <xdr:rowOff>0</xdr:rowOff>
    </xdr:from>
    <xdr:to>
      <xdr:col>5</xdr:col>
      <xdr:colOff>304800</xdr:colOff>
      <xdr:row>70</xdr:row>
      <xdr:rowOff>152399</xdr:rowOff>
    </xdr:to>
    <xdr:sp macro="" textlink="">
      <xdr:nvSpPr>
        <xdr:cNvPr id="4" name="AutoShape 2" descr="Image result for gic gradnje">
          <a:extLst>
            <a:ext uri="{FF2B5EF4-FFF2-40B4-BE49-F238E27FC236}">
              <a16:creationId xmlns:a16="http://schemas.microsoft.com/office/drawing/2014/main" id="{14C1EE1B-343B-4C91-AFF1-9C3EB3DF0C65}"/>
            </a:ext>
          </a:extLst>
        </xdr:cNvPr>
        <xdr:cNvSpPr>
          <a:spLocks noChangeAspect="1" noChangeArrowheads="1"/>
        </xdr:cNvSpPr>
      </xdr:nvSpPr>
      <xdr:spPr bwMode="auto">
        <a:xfrm>
          <a:off x="3867150" y="12239625"/>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0</xdr:colOff>
      <xdr:row>71</xdr:row>
      <xdr:rowOff>19050</xdr:rowOff>
    </xdr:from>
    <xdr:to>
      <xdr:col>14</xdr:col>
      <xdr:colOff>256295</xdr:colOff>
      <xdr:row>103</xdr:row>
      <xdr:rowOff>58410</xdr:rowOff>
    </xdr:to>
    <xdr:pic>
      <xdr:nvPicPr>
        <xdr:cNvPr id="2" name="Slika 1">
          <a:extLst>
            <a:ext uri="{FF2B5EF4-FFF2-40B4-BE49-F238E27FC236}">
              <a16:creationId xmlns:a16="http://schemas.microsoft.com/office/drawing/2014/main" id="{FB7A63B5-4FB7-4AAE-B975-0B571FA30F6C}"/>
            </a:ext>
          </a:extLst>
        </xdr:cNvPr>
        <xdr:cNvPicPr>
          <a:picLocks noChangeAspect="1"/>
        </xdr:cNvPicPr>
      </xdr:nvPicPr>
      <xdr:blipFill>
        <a:blip xmlns:r="http://schemas.openxmlformats.org/officeDocument/2006/relationships" r:embed="rId1"/>
        <a:stretch>
          <a:fillRect/>
        </a:stretch>
      </xdr:blipFill>
      <xdr:spPr>
        <a:xfrm>
          <a:off x="6505575" y="11753850"/>
          <a:ext cx="5390270" cy="4916160"/>
        </a:xfrm>
        <a:prstGeom prst="rect">
          <a:avLst/>
        </a:prstGeom>
      </xdr:spPr>
    </xdr:pic>
    <xdr:clientData/>
  </xdr:twoCellAnchor>
  <xdr:twoCellAnchor editAs="oneCell">
    <xdr:from>
      <xdr:col>0</xdr:col>
      <xdr:colOff>0</xdr:colOff>
      <xdr:row>71</xdr:row>
      <xdr:rowOff>142875</xdr:rowOff>
    </xdr:from>
    <xdr:to>
      <xdr:col>5</xdr:col>
      <xdr:colOff>376510</xdr:colOff>
      <xdr:row>103</xdr:row>
      <xdr:rowOff>27895</xdr:rowOff>
    </xdr:to>
    <xdr:pic>
      <xdr:nvPicPr>
        <xdr:cNvPr id="3" name="Slika 2">
          <a:extLst>
            <a:ext uri="{FF2B5EF4-FFF2-40B4-BE49-F238E27FC236}">
              <a16:creationId xmlns:a16="http://schemas.microsoft.com/office/drawing/2014/main" id="{4722A8C3-4615-4715-9631-F5914F531362}"/>
            </a:ext>
          </a:extLst>
        </xdr:cNvPr>
        <xdr:cNvPicPr>
          <a:picLocks noChangeAspect="1"/>
        </xdr:cNvPicPr>
      </xdr:nvPicPr>
      <xdr:blipFill>
        <a:blip xmlns:r="http://schemas.openxmlformats.org/officeDocument/2006/relationships" r:embed="rId2"/>
        <a:stretch>
          <a:fillRect/>
        </a:stretch>
      </xdr:blipFill>
      <xdr:spPr>
        <a:xfrm>
          <a:off x="0" y="11877675"/>
          <a:ext cx="6329635" cy="476182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34</xdr:col>
      <xdr:colOff>280987</xdr:colOff>
      <xdr:row>2</xdr:row>
      <xdr:rowOff>142875</xdr:rowOff>
    </xdr:from>
    <xdr:to>
      <xdr:col>43</xdr:col>
      <xdr:colOff>219075</xdr:colOff>
      <xdr:row>19</xdr:row>
      <xdr:rowOff>142875</xdr:rowOff>
    </xdr:to>
    <xdr:graphicFrame macro="">
      <xdr:nvGraphicFramePr>
        <xdr:cNvPr id="2" name="Grafikon 1">
          <a:extLst>
            <a:ext uri="{FF2B5EF4-FFF2-40B4-BE49-F238E27FC236}">
              <a16:creationId xmlns:a16="http://schemas.microsoft.com/office/drawing/2014/main" id="{06F813E3-08CB-4E14-BA16-94D1CC6386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280987</xdr:colOff>
      <xdr:row>2</xdr:row>
      <xdr:rowOff>142875</xdr:rowOff>
    </xdr:from>
    <xdr:to>
      <xdr:col>43</xdr:col>
      <xdr:colOff>219075</xdr:colOff>
      <xdr:row>19</xdr:row>
      <xdr:rowOff>142875</xdr:rowOff>
    </xdr:to>
    <xdr:graphicFrame macro="">
      <xdr:nvGraphicFramePr>
        <xdr:cNvPr id="3" name="Grafikon 2">
          <a:extLst>
            <a:ext uri="{FF2B5EF4-FFF2-40B4-BE49-F238E27FC236}">
              <a16:creationId xmlns:a16="http://schemas.microsoft.com/office/drawing/2014/main" id="{B1F84A64-4BB7-4CB0-B7E4-F1B497A7C1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890587</xdr:colOff>
      <xdr:row>136</xdr:row>
      <xdr:rowOff>19050</xdr:rowOff>
    </xdr:from>
    <xdr:to>
      <xdr:col>21</xdr:col>
      <xdr:colOff>376237</xdr:colOff>
      <xdr:row>154</xdr:row>
      <xdr:rowOff>19050</xdr:rowOff>
    </xdr:to>
    <xdr:graphicFrame macro="">
      <xdr:nvGraphicFramePr>
        <xdr:cNvPr id="5" name="Grafikon 4">
          <a:extLst>
            <a:ext uri="{FF2B5EF4-FFF2-40B4-BE49-F238E27FC236}">
              <a16:creationId xmlns:a16="http://schemas.microsoft.com/office/drawing/2014/main" id="{140E33DA-6A16-40CB-9AFE-B977598B653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oneCellAnchor>
    <xdr:from>
      <xdr:col>5</xdr:col>
      <xdr:colOff>400050</xdr:colOff>
      <xdr:row>299</xdr:row>
      <xdr:rowOff>19050</xdr:rowOff>
    </xdr:from>
    <xdr:ext cx="65" cy="172227"/>
    <xdr:sp macro="" textlink="">
      <xdr:nvSpPr>
        <xdr:cNvPr id="2" name="PoljeZBesedilom 1">
          <a:extLst>
            <a:ext uri="{FF2B5EF4-FFF2-40B4-BE49-F238E27FC236}">
              <a16:creationId xmlns:a16="http://schemas.microsoft.com/office/drawing/2014/main" id="{CFF37CCA-0F56-4CD1-BC1C-115A6EC5A190}"/>
            </a:ext>
          </a:extLst>
        </xdr:cNvPr>
        <xdr:cNvSpPr txBox="1"/>
      </xdr:nvSpPr>
      <xdr:spPr>
        <a:xfrm>
          <a:off x="6572250"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386</xdr:row>
      <xdr:rowOff>19050</xdr:rowOff>
    </xdr:from>
    <xdr:ext cx="65" cy="172227"/>
    <xdr:sp macro="" textlink="">
      <xdr:nvSpPr>
        <xdr:cNvPr id="3" name="PoljeZBesedilom 2">
          <a:extLst>
            <a:ext uri="{FF2B5EF4-FFF2-40B4-BE49-F238E27FC236}">
              <a16:creationId xmlns:a16="http://schemas.microsoft.com/office/drawing/2014/main" id="{DF35F5AA-D28B-474C-9ECC-94C293C371F8}"/>
            </a:ext>
          </a:extLst>
        </xdr:cNvPr>
        <xdr:cNvSpPr txBox="1"/>
      </xdr:nvSpPr>
      <xdr:spPr>
        <a:xfrm>
          <a:off x="6572250" y="57683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414</xdr:row>
      <xdr:rowOff>19050</xdr:rowOff>
    </xdr:from>
    <xdr:ext cx="65" cy="172227"/>
    <xdr:sp macro="" textlink="">
      <xdr:nvSpPr>
        <xdr:cNvPr id="4" name="PoljeZBesedilom 3">
          <a:extLst>
            <a:ext uri="{FF2B5EF4-FFF2-40B4-BE49-F238E27FC236}">
              <a16:creationId xmlns:a16="http://schemas.microsoft.com/office/drawing/2014/main" id="{FA16FB49-3590-4C72-9193-6C3481087580}"/>
            </a:ext>
          </a:extLst>
        </xdr:cNvPr>
        <xdr:cNvSpPr txBox="1"/>
      </xdr:nvSpPr>
      <xdr:spPr>
        <a:xfrm>
          <a:off x="6572250" y="6183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5</xdr:col>
      <xdr:colOff>400050</xdr:colOff>
      <xdr:row>443</xdr:row>
      <xdr:rowOff>0</xdr:rowOff>
    </xdr:from>
    <xdr:ext cx="65" cy="172227"/>
    <xdr:sp macro="" textlink="">
      <xdr:nvSpPr>
        <xdr:cNvPr id="5" name="PoljeZBesedilom 4">
          <a:extLst>
            <a:ext uri="{FF2B5EF4-FFF2-40B4-BE49-F238E27FC236}">
              <a16:creationId xmlns:a16="http://schemas.microsoft.com/office/drawing/2014/main" id="{4BF1F49D-3FCB-44F3-AC68-BEB659C9021F}"/>
            </a:ext>
          </a:extLst>
        </xdr:cNvPr>
        <xdr:cNvSpPr txBox="1"/>
      </xdr:nvSpPr>
      <xdr:spPr>
        <a:xfrm>
          <a:off x="6572250" y="662368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6</xdr:col>
      <xdr:colOff>400050</xdr:colOff>
      <xdr:row>299</xdr:row>
      <xdr:rowOff>19050</xdr:rowOff>
    </xdr:from>
    <xdr:ext cx="65" cy="172227"/>
    <xdr:sp macro="" textlink="">
      <xdr:nvSpPr>
        <xdr:cNvPr id="6" name="PoljeZBesedilom 5">
          <a:extLst>
            <a:ext uri="{FF2B5EF4-FFF2-40B4-BE49-F238E27FC236}">
              <a16:creationId xmlns:a16="http://schemas.microsoft.com/office/drawing/2014/main" id="{13FF1AF0-EB58-46FA-810A-8569279BE34E}"/>
            </a:ext>
          </a:extLst>
        </xdr:cNvPr>
        <xdr:cNvSpPr txBox="1"/>
      </xdr:nvSpPr>
      <xdr:spPr>
        <a:xfrm>
          <a:off x="7286625"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7</xdr:col>
      <xdr:colOff>400050</xdr:colOff>
      <xdr:row>299</xdr:row>
      <xdr:rowOff>19050</xdr:rowOff>
    </xdr:from>
    <xdr:ext cx="65" cy="172227"/>
    <xdr:sp macro="" textlink="">
      <xdr:nvSpPr>
        <xdr:cNvPr id="7" name="PoljeZBesedilom 6">
          <a:extLst>
            <a:ext uri="{FF2B5EF4-FFF2-40B4-BE49-F238E27FC236}">
              <a16:creationId xmlns:a16="http://schemas.microsoft.com/office/drawing/2014/main" id="{EC9F45EF-247D-4CF2-99F0-E91BD8C5A1F7}"/>
            </a:ext>
          </a:extLst>
        </xdr:cNvPr>
        <xdr:cNvSpPr txBox="1"/>
      </xdr:nvSpPr>
      <xdr:spPr>
        <a:xfrm>
          <a:off x="8001000"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8</xdr:col>
      <xdr:colOff>400050</xdr:colOff>
      <xdr:row>299</xdr:row>
      <xdr:rowOff>19050</xdr:rowOff>
    </xdr:from>
    <xdr:ext cx="65" cy="172227"/>
    <xdr:sp macro="" textlink="">
      <xdr:nvSpPr>
        <xdr:cNvPr id="8" name="PoljeZBesedilom 7">
          <a:extLst>
            <a:ext uri="{FF2B5EF4-FFF2-40B4-BE49-F238E27FC236}">
              <a16:creationId xmlns:a16="http://schemas.microsoft.com/office/drawing/2014/main" id="{001A9792-662F-459D-868F-585DA1DDA87E}"/>
            </a:ext>
          </a:extLst>
        </xdr:cNvPr>
        <xdr:cNvSpPr txBox="1"/>
      </xdr:nvSpPr>
      <xdr:spPr>
        <a:xfrm>
          <a:off x="8705850"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9</xdr:col>
      <xdr:colOff>400050</xdr:colOff>
      <xdr:row>299</xdr:row>
      <xdr:rowOff>19050</xdr:rowOff>
    </xdr:from>
    <xdr:ext cx="65" cy="172227"/>
    <xdr:sp macro="" textlink="">
      <xdr:nvSpPr>
        <xdr:cNvPr id="9" name="PoljeZBesedilom 8">
          <a:extLst>
            <a:ext uri="{FF2B5EF4-FFF2-40B4-BE49-F238E27FC236}">
              <a16:creationId xmlns:a16="http://schemas.microsoft.com/office/drawing/2014/main" id="{EA8C9378-EE6B-4EC1-B094-3FA8859FD5CE}"/>
            </a:ext>
          </a:extLst>
        </xdr:cNvPr>
        <xdr:cNvSpPr txBox="1"/>
      </xdr:nvSpPr>
      <xdr:spPr>
        <a:xfrm>
          <a:off x="9410700"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10</xdr:col>
      <xdr:colOff>400050</xdr:colOff>
      <xdr:row>299</xdr:row>
      <xdr:rowOff>19050</xdr:rowOff>
    </xdr:from>
    <xdr:ext cx="65" cy="172227"/>
    <xdr:sp macro="" textlink="">
      <xdr:nvSpPr>
        <xdr:cNvPr id="10" name="PoljeZBesedilom 9">
          <a:extLst>
            <a:ext uri="{FF2B5EF4-FFF2-40B4-BE49-F238E27FC236}">
              <a16:creationId xmlns:a16="http://schemas.microsoft.com/office/drawing/2014/main" id="{AC02CF3C-CA7A-420D-A98F-CB3CE3E8FCC6}"/>
            </a:ext>
          </a:extLst>
        </xdr:cNvPr>
        <xdr:cNvSpPr txBox="1"/>
      </xdr:nvSpPr>
      <xdr:spPr>
        <a:xfrm>
          <a:off x="10029825"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11</xdr:col>
      <xdr:colOff>400050</xdr:colOff>
      <xdr:row>299</xdr:row>
      <xdr:rowOff>19050</xdr:rowOff>
    </xdr:from>
    <xdr:ext cx="65" cy="172227"/>
    <xdr:sp macro="" textlink="">
      <xdr:nvSpPr>
        <xdr:cNvPr id="11" name="PoljeZBesedilom 10">
          <a:extLst>
            <a:ext uri="{FF2B5EF4-FFF2-40B4-BE49-F238E27FC236}">
              <a16:creationId xmlns:a16="http://schemas.microsoft.com/office/drawing/2014/main" id="{7CEF973B-A98D-4472-8558-4C3C215D5C03}"/>
            </a:ext>
          </a:extLst>
        </xdr:cNvPr>
        <xdr:cNvSpPr txBox="1"/>
      </xdr:nvSpPr>
      <xdr:spPr>
        <a:xfrm>
          <a:off x="10572750"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12</xdr:col>
      <xdr:colOff>400050</xdr:colOff>
      <xdr:row>299</xdr:row>
      <xdr:rowOff>19050</xdr:rowOff>
    </xdr:from>
    <xdr:ext cx="65" cy="172227"/>
    <xdr:sp macro="" textlink="">
      <xdr:nvSpPr>
        <xdr:cNvPr id="12" name="PoljeZBesedilom 11">
          <a:extLst>
            <a:ext uri="{FF2B5EF4-FFF2-40B4-BE49-F238E27FC236}">
              <a16:creationId xmlns:a16="http://schemas.microsoft.com/office/drawing/2014/main" id="{C52B73F6-475C-4DEE-A5A7-DC56A11C1B0E}"/>
            </a:ext>
          </a:extLst>
        </xdr:cNvPr>
        <xdr:cNvSpPr txBox="1"/>
      </xdr:nvSpPr>
      <xdr:spPr>
        <a:xfrm>
          <a:off x="11115675"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13</xdr:col>
      <xdr:colOff>400050</xdr:colOff>
      <xdr:row>299</xdr:row>
      <xdr:rowOff>19050</xdr:rowOff>
    </xdr:from>
    <xdr:ext cx="65" cy="172227"/>
    <xdr:sp macro="" textlink="">
      <xdr:nvSpPr>
        <xdr:cNvPr id="13" name="PoljeZBesedilom 12">
          <a:extLst>
            <a:ext uri="{FF2B5EF4-FFF2-40B4-BE49-F238E27FC236}">
              <a16:creationId xmlns:a16="http://schemas.microsoft.com/office/drawing/2014/main" id="{CCF75CB1-BFEC-4654-B886-BB03C67704E4}"/>
            </a:ext>
          </a:extLst>
        </xdr:cNvPr>
        <xdr:cNvSpPr txBox="1"/>
      </xdr:nvSpPr>
      <xdr:spPr>
        <a:xfrm>
          <a:off x="11658600"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14</xdr:col>
      <xdr:colOff>400050</xdr:colOff>
      <xdr:row>299</xdr:row>
      <xdr:rowOff>19050</xdr:rowOff>
    </xdr:from>
    <xdr:ext cx="65" cy="172227"/>
    <xdr:sp macro="" textlink="">
      <xdr:nvSpPr>
        <xdr:cNvPr id="14" name="PoljeZBesedilom 13">
          <a:extLst>
            <a:ext uri="{FF2B5EF4-FFF2-40B4-BE49-F238E27FC236}">
              <a16:creationId xmlns:a16="http://schemas.microsoft.com/office/drawing/2014/main" id="{5B1F9F99-EF8F-458C-B2CA-440C9AC90F73}"/>
            </a:ext>
          </a:extLst>
        </xdr:cNvPr>
        <xdr:cNvSpPr txBox="1"/>
      </xdr:nvSpPr>
      <xdr:spPr>
        <a:xfrm>
          <a:off x="12201525"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15</xdr:col>
      <xdr:colOff>400050</xdr:colOff>
      <xdr:row>299</xdr:row>
      <xdr:rowOff>19050</xdr:rowOff>
    </xdr:from>
    <xdr:ext cx="65" cy="172227"/>
    <xdr:sp macro="" textlink="">
      <xdr:nvSpPr>
        <xdr:cNvPr id="15" name="PoljeZBesedilom 14">
          <a:extLst>
            <a:ext uri="{FF2B5EF4-FFF2-40B4-BE49-F238E27FC236}">
              <a16:creationId xmlns:a16="http://schemas.microsoft.com/office/drawing/2014/main" id="{88872FCC-AE99-473D-B4FD-C9C1D9965AB3}"/>
            </a:ext>
          </a:extLst>
        </xdr:cNvPr>
        <xdr:cNvSpPr txBox="1"/>
      </xdr:nvSpPr>
      <xdr:spPr>
        <a:xfrm>
          <a:off x="12744450"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16</xdr:col>
      <xdr:colOff>400050</xdr:colOff>
      <xdr:row>299</xdr:row>
      <xdr:rowOff>19050</xdr:rowOff>
    </xdr:from>
    <xdr:ext cx="65" cy="172227"/>
    <xdr:sp macro="" textlink="">
      <xdr:nvSpPr>
        <xdr:cNvPr id="16" name="PoljeZBesedilom 15">
          <a:extLst>
            <a:ext uri="{FF2B5EF4-FFF2-40B4-BE49-F238E27FC236}">
              <a16:creationId xmlns:a16="http://schemas.microsoft.com/office/drawing/2014/main" id="{CBC645E3-25F7-418D-90E3-391805404E20}"/>
            </a:ext>
          </a:extLst>
        </xdr:cNvPr>
        <xdr:cNvSpPr txBox="1"/>
      </xdr:nvSpPr>
      <xdr:spPr>
        <a:xfrm>
          <a:off x="13287375"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17</xdr:col>
      <xdr:colOff>400050</xdr:colOff>
      <xdr:row>299</xdr:row>
      <xdr:rowOff>19050</xdr:rowOff>
    </xdr:from>
    <xdr:ext cx="65" cy="172227"/>
    <xdr:sp macro="" textlink="">
      <xdr:nvSpPr>
        <xdr:cNvPr id="17" name="PoljeZBesedilom 16">
          <a:extLst>
            <a:ext uri="{FF2B5EF4-FFF2-40B4-BE49-F238E27FC236}">
              <a16:creationId xmlns:a16="http://schemas.microsoft.com/office/drawing/2014/main" id="{8940987B-8BEA-48E1-9518-D95F765F3A24}"/>
            </a:ext>
          </a:extLst>
        </xdr:cNvPr>
        <xdr:cNvSpPr txBox="1"/>
      </xdr:nvSpPr>
      <xdr:spPr>
        <a:xfrm>
          <a:off x="13830300"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18</xdr:col>
      <xdr:colOff>400050</xdr:colOff>
      <xdr:row>299</xdr:row>
      <xdr:rowOff>19050</xdr:rowOff>
    </xdr:from>
    <xdr:ext cx="65" cy="172227"/>
    <xdr:sp macro="" textlink="">
      <xdr:nvSpPr>
        <xdr:cNvPr id="18" name="PoljeZBesedilom 17">
          <a:extLst>
            <a:ext uri="{FF2B5EF4-FFF2-40B4-BE49-F238E27FC236}">
              <a16:creationId xmlns:a16="http://schemas.microsoft.com/office/drawing/2014/main" id="{E0BFAD84-3067-46CB-AAC6-BA982938D619}"/>
            </a:ext>
          </a:extLst>
        </xdr:cNvPr>
        <xdr:cNvSpPr txBox="1"/>
      </xdr:nvSpPr>
      <xdr:spPr>
        <a:xfrm>
          <a:off x="14401800"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19</xdr:col>
      <xdr:colOff>400050</xdr:colOff>
      <xdr:row>299</xdr:row>
      <xdr:rowOff>19050</xdr:rowOff>
    </xdr:from>
    <xdr:ext cx="65" cy="172227"/>
    <xdr:sp macro="" textlink="">
      <xdr:nvSpPr>
        <xdr:cNvPr id="19" name="PoljeZBesedilom 18">
          <a:extLst>
            <a:ext uri="{FF2B5EF4-FFF2-40B4-BE49-F238E27FC236}">
              <a16:creationId xmlns:a16="http://schemas.microsoft.com/office/drawing/2014/main" id="{EBF9F33A-2D31-4AC9-AB12-566B873C7FB9}"/>
            </a:ext>
          </a:extLst>
        </xdr:cNvPr>
        <xdr:cNvSpPr txBox="1"/>
      </xdr:nvSpPr>
      <xdr:spPr>
        <a:xfrm>
          <a:off x="14944725"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20</xdr:col>
      <xdr:colOff>400050</xdr:colOff>
      <xdr:row>299</xdr:row>
      <xdr:rowOff>19050</xdr:rowOff>
    </xdr:from>
    <xdr:ext cx="65" cy="172227"/>
    <xdr:sp macro="" textlink="">
      <xdr:nvSpPr>
        <xdr:cNvPr id="20" name="PoljeZBesedilom 19">
          <a:extLst>
            <a:ext uri="{FF2B5EF4-FFF2-40B4-BE49-F238E27FC236}">
              <a16:creationId xmlns:a16="http://schemas.microsoft.com/office/drawing/2014/main" id="{763A9840-0636-41D6-BAFB-0D8ECFD68A9E}"/>
            </a:ext>
          </a:extLst>
        </xdr:cNvPr>
        <xdr:cNvSpPr txBox="1"/>
      </xdr:nvSpPr>
      <xdr:spPr>
        <a:xfrm>
          <a:off x="15487650"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21</xdr:col>
      <xdr:colOff>400050</xdr:colOff>
      <xdr:row>299</xdr:row>
      <xdr:rowOff>19050</xdr:rowOff>
    </xdr:from>
    <xdr:ext cx="65" cy="172227"/>
    <xdr:sp macro="" textlink="">
      <xdr:nvSpPr>
        <xdr:cNvPr id="21" name="PoljeZBesedilom 20">
          <a:extLst>
            <a:ext uri="{FF2B5EF4-FFF2-40B4-BE49-F238E27FC236}">
              <a16:creationId xmlns:a16="http://schemas.microsoft.com/office/drawing/2014/main" id="{E1D2DFB7-2A73-4455-9388-7378DA0B2ED3}"/>
            </a:ext>
          </a:extLst>
        </xdr:cNvPr>
        <xdr:cNvSpPr txBox="1"/>
      </xdr:nvSpPr>
      <xdr:spPr>
        <a:xfrm>
          <a:off x="16030575"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22</xdr:col>
      <xdr:colOff>400050</xdr:colOff>
      <xdr:row>299</xdr:row>
      <xdr:rowOff>19050</xdr:rowOff>
    </xdr:from>
    <xdr:ext cx="65" cy="172227"/>
    <xdr:sp macro="" textlink="">
      <xdr:nvSpPr>
        <xdr:cNvPr id="22" name="PoljeZBesedilom 21">
          <a:extLst>
            <a:ext uri="{FF2B5EF4-FFF2-40B4-BE49-F238E27FC236}">
              <a16:creationId xmlns:a16="http://schemas.microsoft.com/office/drawing/2014/main" id="{3C542459-EC00-4631-9E1A-402D36BFDF2A}"/>
            </a:ext>
          </a:extLst>
        </xdr:cNvPr>
        <xdr:cNvSpPr txBox="1"/>
      </xdr:nvSpPr>
      <xdr:spPr>
        <a:xfrm>
          <a:off x="16573500"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23</xdr:col>
      <xdr:colOff>400050</xdr:colOff>
      <xdr:row>299</xdr:row>
      <xdr:rowOff>19050</xdr:rowOff>
    </xdr:from>
    <xdr:ext cx="65" cy="172227"/>
    <xdr:sp macro="" textlink="">
      <xdr:nvSpPr>
        <xdr:cNvPr id="23" name="PoljeZBesedilom 22">
          <a:extLst>
            <a:ext uri="{FF2B5EF4-FFF2-40B4-BE49-F238E27FC236}">
              <a16:creationId xmlns:a16="http://schemas.microsoft.com/office/drawing/2014/main" id="{420F70BF-E41E-49A2-99EA-B8FABE609E43}"/>
            </a:ext>
          </a:extLst>
        </xdr:cNvPr>
        <xdr:cNvSpPr txBox="1"/>
      </xdr:nvSpPr>
      <xdr:spPr>
        <a:xfrm>
          <a:off x="17116425"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24</xdr:col>
      <xdr:colOff>400050</xdr:colOff>
      <xdr:row>299</xdr:row>
      <xdr:rowOff>19050</xdr:rowOff>
    </xdr:from>
    <xdr:ext cx="65" cy="172227"/>
    <xdr:sp macro="" textlink="">
      <xdr:nvSpPr>
        <xdr:cNvPr id="24" name="PoljeZBesedilom 23">
          <a:extLst>
            <a:ext uri="{FF2B5EF4-FFF2-40B4-BE49-F238E27FC236}">
              <a16:creationId xmlns:a16="http://schemas.microsoft.com/office/drawing/2014/main" id="{5CE5867C-E43F-4171-A2E5-F4AFEEA5EBAB}"/>
            </a:ext>
          </a:extLst>
        </xdr:cNvPr>
        <xdr:cNvSpPr txBox="1"/>
      </xdr:nvSpPr>
      <xdr:spPr>
        <a:xfrm>
          <a:off x="17659350"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25</xdr:col>
      <xdr:colOff>400050</xdr:colOff>
      <xdr:row>299</xdr:row>
      <xdr:rowOff>19050</xdr:rowOff>
    </xdr:from>
    <xdr:ext cx="65" cy="172227"/>
    <xdr:sp macro="" textlink="">
      <xdr:nvSpPr>
        <xdr:cNvPr id="25" name="PoljeZBesedilom 24">
          <a:extLst>
            <a:ext uri="{FF2B5EF4-FFF2-40B4-BE49-F238E27FC236}">
              <a16:creationId xmlns:a16="http://schemas.microsoft.com/office/drawing/2014/main" id="{92AD6352-09A6-4504-B403-88DF360AC3B0}"/>
            </a:ext>
          </a:extLst>
        </xdr:cNvPr>
        <xdr:cNvSpPr txBox="1"/>
      </xdr:nvSpPr>
      <xdr:spPr>
        <a:xfrm>
          <a:off x="18202275"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26</xdr:col>
      <xdr:colOff>400050</xdr:colOff>
      <xdr:row>299</xdr:row>
      <xdr:rowOff>19050</xdr:rowOff>
    </xdr:from>
    <xdr:ext cx="65" cy="172227"/>
    <xdr:sp macro="" textlink="">
      <xdr:nvSpPr>
        <xdr:cNvPr id="26" name="PoljeZBesedilom 25">
          <a:extLst>
            <a:ext uri="{FF2B5EF4-FFF2-40B4-BE49-F238E27FC236}">
              <a16:creationId xmlns:a16="http://schemas.microsoft.com/office/drawing/2014/main" id="{590A6497-E50D-4D7A-887E-5E7433DEBA2B}"/>
            </a:ext>
          </a:extLst>
        </xdr:cNvPr>
        <xdr:cNvSpPr txBox="1"/>
      </xdr:nvSpPr>
      <xdr:spPr>
        <a:xfrm>
          <a:off x="18745200"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27</xdr:col>
      <xdr:colOff>400050</xdr:colOff>
      <xdr:row>299</xdr:row>
      <xdr:rowOff>19050</xdr:rowOff>
    </xdr:from>
    <xdr:ext cx="65" cy="172227"/>
    <xdr:sp macro="" textlink="">
      <xdr:nvSpPr>
        <xdr:cNvPr id="27" name="PoljeZBesedilom 26">
          <a:extLst>
            <a:ext uri="{FF2B5EF4-FFF2-40B4-BE49-F238E27FC236}">
              <a16:creationId xmlns:a16="http://schemas.microsoft.com/office/drawing/2014/main" id="{5FFF1C39-5C7A-489A-8007-362446C6ECBF}"/>
            </a:ext>
          </a:extLst>
        </xdr:cNvPr>
        <xdr:cNvSpPr txBox="1"/>
      </xdr:nvSpPr>
      <xdr:spPr>
        <a:xfrm>
          <a:off x="19288125"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28</xdr:col>
      <xdr:colOff>400050</xdr:colOff>
      <xdr:row>299</xdr:row>
      <xdr:rowOff>19050</xdr:rowOff>
    </xdr:from>
    <xdr:ext cx="65" cy="172227"/>
    <xdr:sp macro="" textlink="">
      <xdr:nvSpPr>
        <xdr:cNvPr id="28" name="PoljeZBesedilom 27">
          <a:extLst>
            <a:ext uri="{FF2B5EF4-FFF2-40B4-BE49-F238E27FC236}">
              <a16:creationId xmlns:a16="http://schemas.microsoft.com/office/drawing/2014/main" id="{5538E255-E1DE-49C6-8D00-D1B6315CBB6B}"/>
            </a:ext>
          </a:extLst>
        </xdr:cNvPr>
        <xdr:cNvSpPr txBox="1"/>
      </xdr:nvSpPr>
      <xdr:spPr>
        <a:xfrm>
          <a:off x="19850100"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29</xdr:col>
      <xdr:colOff>400050</xdr:colOff>
      <xdr:row>299</xdr:row>
      <xdr:rowOff>19050</xdr:rowOff>
    </xdr:from>
    <xdr:ext cx="65" cy="172227"/>
    <xdr:sp macro="" textlink="">
      <xdr:nvSpPr>
        <xdr:cNvPr id="29" name="PoljeZBesedilom 28">
          <a:extLst>
            <a:ext uri="{FF2B5EF4-FFF2-40B4-BE49-F238E27FC236}">
              <a16:creationId xmlns:a16="http://schemas.microsoft.com/office/drawing/2014/main" id="{D9A87979-25D8-4717-96D4-AEFB8CBE288C}"/>
            </a:ext>
          </a:extLst>
        </xdr:cNvPr>
        <xdr:cNvSpPr txBox="1"/>
      </xdr:nvSpPr>
      <xdr:spPr>
        <a:xfrm>
          <a:off x="20393025"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30</xdr:col>
      <xdr:colOff>400050</xdr:colOff>
      <xdr:row>299</xdr:row>
      <xdr:rowOff>19050</xdr:rowOff>
    </xdr:from>
    <xdr:ext cx="65" cy="172227"/>
    <xdr:sp macro="" textlink="">
      <xdr:nvSpPr>
        <xdr:cNvPr id="30" name="PoljeZBesedilom 29">
          <a:extLst>
            <a:ext uri="{FF2B5EF4-FFF2-40B4-BE49-F238E27FC236}">
              <a16:creationId xmlns:a16="http://schemas.microsoft.com/office/drawing/2014/main" id="{68015F97-0207-41EB-BE0F-CA04B34AE5B8}"/>
            </a:ext>
          </a:extLst>
        </xdr:cNvPr>
        <xdr:cNvSpPr txBox="1"/>
      </xdr:nvSpPr>
      <xdr:spPr>
        <a:xfrm>
          <a:off x="20935950"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31</xdr:col>
      <xdr:colOff>400050</xdr:colOff>
      <xdr:row>299</xdr:row>
      <xdr:rowOff>19050</xdr:rowOff>
    </xdr:from>
    <xdr:ext cx="65" cy="172227"/>
    <xdr:sp macro="" textlink="">
      <xdr:nvSpPr>
        <xdr:cNvPr id="31" name="PoljeZBesedilom 30">
          <a:extLst>
            <a:ext uri="{FF2B5EF4-FFF2-40B4-BE49-F238E27FC236}">
              <a16:creationId xmlns:a16="http://schemas.microsoft.com/office/drawing/2014/main" id="{3BF00B51-F109-4242-8BCC-684054E7C368}"/>
            </a:ext>
          </a:extLst>
        </xdr:cNvPr>
        <xdr:cNvSpPr txBox="1"/>
      </xdr:nvSpPr>
      <xdr:spPr>
        <a:xfrm>
          <a:off x="21478875"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32</xdr:col>
      <xdr:colOff>400050</xdr:colOff>
      <xdr:row>299</xdr:row>
      <xdr:rowOff>19050</xdr:rowOff>
    </xdr:from>
    <xdr:ext cx="65" cy="172227"/>
    <xdr:sp macro="" textlink="">
      <xdr:nvSpPr>
        <xdr:cNvPr id="32" name="PoljeZBesedilom 31">
          <a:extLst>
            <a:ext uri="{FF2B5EF4-FFF2-40B4-BE49-F238E27FC236}">
              <a16:creationId xmlns:a16="http://schemas.microsoft.com/office/drawing/2014/main" id="{529056C6-EEA8-4698-B367-C3DB78759A4D}"/>
            </a:ext>
          </a:extLst>
        </xdr:cNvPr>
        <xdr:cNvSpPr txBox="1"/>
      </xdr:nvSpPr>
      <xdr:spPr>
        <a:xfrm>
          <a:off x="22021800"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33</xdr:col>
      <xdr:colOff>400050</xdr:colOff>
      <xdr:row>299</xdr:row>
      <xdr:rowOff>19050</xdr:rowOff>
    </xdr:from>
    <xdr:ext cx="65" cy="172227"/>
    <xdr:sp macro="" textlink="">
      <xdr:nvSpPr>
        <xdr:cNvPr id="33" name="PoljeZBesedilom 32">
          <a:extLst>
            <a:ext uri="{FF2B5EF4-FFF2-40B4-BE49-F238E27FC236}">
              <a16:creationId xmlns:a16="http://schemas.microsoft.com/office/drawing/2014/main" id="{F5A16FEE-611D-4DDB-93D2-5A4248D2B807}"/>
            </a:ext>
          </a:extLst>
        </xdr:cNvPr>
        <xdr:cNvSpPr txBox="1"/>
      </xdr:nvSpPr>
      <xdr:spPr>
        <a:xfrm>
          <a:off x="22564725"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34</xdr:col>
      <xdr:colOff>400050</xdr:colOff>
      <xdr:row>299</xdr:row>
      <xdr:rowOff>19050</xdr:rowOff>
    </xdr:from>
    <xdr:ext cx="65" cy="172227"/>
    <xdr:sp macro="" textlink="">
      <xdr:nvSpPr>
        <xdr:cNvPr id="34" name="PoljeZBesedilom 33">
          <a:extLst>
            <a:ext uri="{FF2B5EF4-FFF2-40B4-BE49-F238E27FC236}">
              <a16:creationId xmlns:a16="http://schemas.microsoft.com/office/drawing/2014/main" id="{D77C0770-29D4-4E5F-A454-6D718EA24AC5}"/>
            </a:ext>
          </a:extLst>
        </xdr:cNvPr>
        <xdr:cNvSpPr txBox="1"/>
      </xdr:nvSpPr>
      <xdr:spPr>
        <a:xfrm>
          <a:off x="23107650"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6</xdr:col>
      <xdr:colOff>400050</xdr:colOff>
      <xdr:row>299</xdr:row>
      <xdr:rowOff>19050</xdr:rowOff>
    </xdr:from>
    <xdr:ext cx="65" cy="172227"/>
    <xdr:sp macro="" textlink="">
      <xdr:nvSpPr>
        <xdr:cNvPr id="35" name="PoljeZBesedilom 34">
          <a:extLst>
            <a:ext uri="{FF2B5EF4-FFF2-40B4-BE49-F238E27FC236}">
              <a16:creationId xmlns:a16="http://schemas.microsoft.com/office/drawing/2014/main" id="{19C86487-194B-427B-AF4C-B3891291AEDC}"/>
            </a:ext>
          </a:extLst>
        </xdr:cNvPr>
        <xdr:cNvSpPr txBox="1"/>
      </xdr:nvSpPr>
      <xdr:spPr>
        <a:xfrm>
          <a:off x="7286625"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7</xdr:col>
      <xdr:colOff>400050</xdr:colOff>
      <xdr:row>299</xdr:row>
      <xdr:rowOff>19050</xdr:rowOff>
    </xdr:from>
    <xdr:ext cx="65" cy="172227"/>
    <xdr:sp macro="" textlink="">
      <xdr:nvSpPr>
        <xdr:cNvPr id="36" name="PoljeZBesedilom 35">
          <a:extLst>
            <a:ext uri="{FF2B5EF4-FFF2-40B4-BE49-F238E27FC236}">
              <a16:creationId xmlns:a16="http://schemas.microsoft.com/office/drawing/2014/main" id="{4AF25473-738C-4C67-BA39-3C3CB1E6E1D7}"/>
            </a:ext>
          </a:extLst>
        </xdr:cNvPr>
        <xdr:cNvSpPr txBox="1"/>
      </xdr:nvSpPr>
      <xdr:spPr>
        <a:xfrm>
          <a:off x="8001000"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8</xdr:col>
      <xdr:colOff>400050</xdr:colOff>
      <xdr:row>299</xdr:row>
      <xdr:rowOff>19050</xdr:rowOff>
    </xdr:from>
    <xdr:ext cx="65" cy="172227"/>
    <xdr:sp macro="" textlink="">
      <xdr:nvSpPr>
        <xdr:cNvPr id="37" name="PoljeZBesedilom 36">
          <a:extLst>
            <a:ext uri="{FF2B5EF4-FFF2-40B4-BE49-F238E27FC236}">
              <a16:creationId xmlns:a16="http://schemas.microsoft.com/office/drawing/2014/main" id="{C3AD48AC-EECD-427A-B8FB-9CBCB263A060}"/>
            </a:ext>
          </a:extLst>
        </xdr:cNvPr>
        <xdr:cNvSpPr txBox="1"/>
      </xdr:nvSpPr>
      <xdr:spPr>
        <a:xfrm>
          <a:off x="8705850"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9</xdr:col>
      <xdr:colOff>400050</xdr:colOff>
      <xdr:row>299</xdr:row>
      <xdr:rowOff>19050</xdr:rowOff>
    </xdr:from>
    <xdr:ext cx="65" cy="172227"/>
    <xdr:sp macro="" textlink="">
      <xdr:nvSpPr>
        <xdr:cNvPr id="38" name="PoljeZBesedilom 37">
          <a:extLst>
            <a:ext uri="{FF2B5EF4-FFF2-40B4-BE49-F238E27FC236}">
              <a16:creationId xmlns:a16="http://schemas.microsoft.com/office/drawing/2014/main" id="{B075D906-4117-4395-B45E-28F72180BAB3}"/>
            </a:ext>
          </a:extLst>
        </xdr:cNvPr>
        <xdr:cNvSpPr txBox="1"/>
      </xdr:nvSpPr>
      <xdr:spPr>
        <a:xfrm>
          <a:off x="9410700"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10</xdr:col>
      <xdr:colOff>400050</xdr:colOff>
      <xdr:row>299</xdr:row>
      <xdr:rowOff>19050</xdr:rowOff>
    </xdr:from>
    <xdr:ext cx="65" cy="172227"/>
    <xdr:sp macro="" textlink="">
      <xdr:nvSpPr>
        <xdr:cNvPr id="39" name="PoljeZBesedilom 38">
          <a:extLst>
            <a:ext uri="{FF2B5EF4-FFF2-40B4-BE49-F238E27FC236}">
              <a16:creationId xmlns:a16="http://schemas.microsoft.com/office/drawing/2014/main" id="{0BE6CC06-5AA1-4E97-9DDB-13F71C747934}"/>
            </a:ext>
          </a:extLst>
        </xdr:cNvPr>
        <xdr:cNvSpPr txBox="1"/>
      </xdr:nvSpPr>
      <xdr:spPr>
        <a:xfrm>
          <a:off x="10029825"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11</xdr:col>
      <xdr:colOff>400050</xdr:colOff>
      <xdr:row>299</xdr:row>
      <xdr:rowOff>19050</xdr:rowOff>
    </xdr:from>
    <xdr:ext cx="65" cy="172227"/>
    <xdr:sp macro="" textlink="">
      <xdr:nvSpPr>
        <xdr:cNvPr id="40" name="PoljeZBesedilom 39">
          <a:extLst>
            <a:ext uri="{FF2B5EF4-FFF2-40B4-BE49-F238E27FC236}">
              <a16:creationId xmlns:a16="http://schemas.microsoft.com/office/drawing/2014/main" id="{84BF5E0C-CE1D-401F-971E-BD584FB5404D}"/>
            </a:ext>
          </a:extLst>
        </xdr:cNvPr>
        <xdr:cNvSpPr txBox="1"/>
      </xdr:nvSpPr>
      <xdr:spPr>
        <a:xfrm>
          <a:off x="10572750"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12</xdr:col>
      <xdr:colOff>400050</xdr:colOff>
      <xdr:row>299</xdr:row>
      <xdr:rowOff>19050</xdr:rowOff>
    </xdr:from>
    <xdr:ext cx="65" cy="172227"/>
    <xdr:sp macro="" textlink="">
      <xdr:nvSpPr>
        <xdr:cNvPr id="41" name="PoljeZBesedilom 40">
          <a:extLst>
            <a:ext uri="{FF2B5EF4-FFF2-40B4-BE49-F238E27FC236}">
              <a16:creationId xmlns:a16="http://schemas.microsoft.com/office/drawing/2014/main" id="{651867D7-EA14-4B28-8131-4FAEB1F0CE14}"/>
            </a:ext>
          </a:extLst>
        </xdr:cNvPr>
        <xdr:cNvSpPr txBox="1"/>
      </xdr:nvSpPr>
      <xdr:spPr>
        <a:xfrm>
          <a:off x="11115675"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13</xdr:col>
      <xdr:colOff>400050</xdr:colOff>
      <xdr:row>299</xdr:row>
      <xdr:rowOff>19050</xdr:rowOff>
    </xdr:from>
    <xdr:ext cx="65" cy="172227"/>
    <xdr:sp macro="" textlink="">
      <xdr:nvSpPr>
        <xdr:cNvPr id="42" name="PoljeZBesedilom 41">
          <a:extLst>
            <a:ext uri="{FF2B5EF4-FFF2-40B4-BE49-F238E27FC236}">
              <a16:creationId xmlns:a16="http://schemas.microsoft.com/office/drawing/2014/main" id="{251454AC-DF06-41ED-93E5-696134B2BE73}"/>
            </a:ext>
          </a:extLst>
        </xdr:cNvPr>
        <xdr:cNvSpPr txBox="1"/>
      </xdr:nvSpPr>
      <xdr:spPr>
        <a:xfrm>
          <a:off x="11658600"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14</xdr:col>
      <xdr:colOff>400050</xdr:colOff>
      <xdr:row>299</xdr:row>
      <xdr:rowOff>19050</xdr:rowOff>
    </xdr:from>
    <xdr:ext cx="65" cy="172227"/>
    <xdr:sp macro="" textlink="">
      <xdr:nvSpPr>
        <xdr:cNvPr id="43" name="PoljeZBesedilom 42">
          <a:extLst>
            <a:ext uri="{FF2B5EF4-FFF2-40B4-BE49-F238E27FC236}">
              <a16:creationId xmlns:a16="http://schemas.microsoft.com/office/drawing/2014/main" id="{B71ECC73-B007-4D95-A258-ABFA54800711}"/>
            </a:ext>
          </a:extLst>
        </xdr:cNvPr>
        <xdr:cNvSpPr txBox="1"/>
      </xdr:nvSpPr>
      <xdr:spPr>
        <a:xfrm>
          <a:off x="12201525"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15</xdr:col>
      <xdr:colOff>400050</xdr:colOff>
      <xdr:row>299</xdr:row>
      <xdr:rowOff>19050</xdr:rowOff>
    </xdr:from>
    <xdr:ext cx="65" cy="172227"/>
    <xdr:sp macro="" textlink="">
      <xdr:nvSpPr>
        <xdr:cNvPr id="44" name="PoljeZBesedilom 43">
          <a:extLst>
            <a:ext uri="{FF2B5EF4-FFF2-40B4-BE49-F238E27FC236}">
              <a16:creationId xmlns:a16="http://schemas.microsoft.com/office/drawing/2014/main" id="{CC24A699-C532-476B-80BB-316B703F111C}"/>
            </a:ext>
          </a:extLst>
        </xdr:cNvPr>
        <xdr:cNvSpPr txBox="1"/>
      </xdr:nvSpPr>
      <xdr:spPr>
        <a:xfrm>
          <a:off x="12744450"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16</xdr:col>
      <xdr:colOff>400050</xdr:colOff>
      <xdr:row>299</xdr:row>
      <xdr:rowOff>19050</xdr:rowOff>
    </xdr:from>
    <xdr:ext cx="65" cy="172227"/>
    <xdr:sp macro="" textlink="">
      <xdr:nvSpPr>
        <xdr:cNvPr id="45" name="PoljeZBesedilom 44">
          <a:extLst>
            <a:ext uri="{FF2B5EF4-FFF2-40B4-BE49-F238E27FC236}">
              <a16:creationId xmlns:a16="http://schemas.microsoft.com/office/drawing/2014/main" id="{DEF16140-7707-42DB-872A-A2F727E2EE84}"/>
            </a:ext>
          </a:extLst>
        </xdr:cNvPr>
        <xdr:cNvSpPr txBox="1"/>
      </xdr:nvSpPr>
      <xdr:spPr>
        <a:xfrm>
          <a:off x="13287375"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17</xdr:col>
      <xdr:colOff>400050</xdr:colOff>
      <xdr:row>299</xdr:row>
      <xdr:rowOff>19050</xdr:rowOff>
    </xdr:from>
    <xdr:ext cx="65" cy="172227"/>
    <xdr:sp macro="" textlink="">
      <xdr:nvSpPr>
        <xdr:cNvPr id="46" name="PoljeZBesedilom 45">
          <a:extLst>
            <a:ext uri="{FF2B5EF4-FFF2-40B4-BE49-F238E27FC236}">
              <a16:creationId xmlns:a16="http://schemas.microsoft.com/office/drawing/2014/main" id="{C711E83B-FEF5-4AE5-AA57-62569A9EBC5C}"/>
            </a:ext>
          </a:extLst>
        </xdr:cNvPr>
        <xdr:cNvSpPr txBox="1"/>
      </xdr:nvSpPr>
      <xdr:spPr>
        <a:xfrm>
          <a:off x="13830300"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18</xdr:col>
      <xdr:colOff>400050</xdr:colOff>
      <xdr:row>299</xdr:row>
      <xdr:rowOff>19050</xdr:rowOff>
    </xdr:from>
    <xdr:ext cx="65" cy="172227"/>
    <xdr:sp macro="" textlink="">
      <xdr:nvSpPr>
        <xdr:cNvPr id="47" name="PoljeZBesedilom 46">
          <a:extLst>
            <a:ext uri="{FF2B5EF4-FFF2-40B4-BE49-F238E27FC236}">
              <a16:creationId xmlns:a16="http://schemas.microsoft.com/office/drawing/2014/main" id="{36AC597A-99D2-4490-BEFC-EB612061D53F}"/>
            </a:ext>
          </a:extLst>
        </xdr:cNvPr>
        <xdr:cNvSpPr txBox="1"/>
      </xdr:nvSpPr>
      <xdr:spPr>
        <a:xfrm>
          <a:off x="14401800"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19</xdr:col>
      <xdr:colOff>400050</xdr:colOff>
      <xdr:row>299</xdr:row>
      <xdr:rowOff>19050</xdr:rowOff>
    </xdr:from>
    <xdr:ext cx="65" cy="172227"/>
    <xdr:sp macro="" textlink="">
      <xdr:nvSpPr>
        <xdr:cNvPr id="48" name="PoljeZBesedilom 47">
          <a:extLst>
            <a:ext uri="{FF2B5EF4-FFF2-40B4-BE49-F238E27FC236}">
              <a16:creationId xmlns:a16="http://schemas.microsoft.com/office/drawing/2014/main" id="{95CF26B2-BBDF-4365-B9BB-CFE479894657}"/>
            </a:ext>
          </a:extLst>
        </xdr:cNvPr>
        <xdr:cNvSpPr txBox="1"/>
      </xdr:nvSpPr>
      <xdr:spPr>
        <a:xfrm>
          <a:off x="14944725"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20</xdr:col>
      <xdr:colOff>400050</xdr:colOff>
      <xdr:row>299</xdr:row>
      <xdr:rowOff>19050</xdr:rowOff>
    </xdr:from>
    <xdr:ext cx="65" cy="172227"/>
    <xdr:sp macro="" textlink="">
      <xdr:nvSpPr>
        <xdr:cNvPr id="49" name="PoljeZBesedilom 48">
          <a:extLst>
            <a:ext uri="{FF2B5EF4-FFF2-40B4-BE49-F238E27FC236}">
              <a16:creationId xmlns:a16="http://schemas.microsoft.com/office/drawing/2014/main" id="{2C672265-0868-4C36-84B9-8D956C8BA835}"/>
            </a:ext>
          </a:extLst>
        </xdr:cNvPr>
        <xdr:cNvSpPr txBox="1"/>
      </xdr:nvSpPr>
      <xdr:spPr>
        <a:xfrm>
          <a:off x="15487650"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21</xdr:col>
      <xdr:colOff>400050</xdr:colOff>
      <xdr:row>299</xdr:row>
      <xdr:rowOff>19050</xdr:rowOff>
    </xdr:from>
    <xdr:ext cx="65" cy="172227"/>
    <xdr:sp macro="" textlink="">
      <xdr:nvSpPr>
        <xdr:cNvPr id="50" name="PoljeZBesedilom 49">
          <a:extLst>
            <a:ext uri="{FF2B5EF4-FFF2-40B4-BE49-F238E27FC236}">
              <a16:creationId xmlns:a16="http://schemas.microsoft.com/office/drawing/2014/main" id="{6E0E64E8-8CD6-4BF2-B05C-D39DDE0F45CC}"/>
            </a:ext>
          </a:extLst>
        </xdr:cNvPr>
        <xdr:cNvSpPr txBox="1"/>
      </xdr:nvSpPr>
      <xdr:spPr>
        <a:xfrm>
          <a:off x="16030575"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22</xdr:col>
      <xdr:colOff>400050</xdr:colOff>
      <xdr:row>299</xdr:row>
      <xdr:rowOff>19050</xdr:rowOff>
    </xdr:from>
    <xdr:ext cx="65" cy="172227"/>
    <xdr:sp macro="" textlink="">
      <xdr:nvSpPr>
        <xdr:cNvPr id="51" name="PoljeZBesedilom 50">
          <a:extLst>
            <a:ext uri="{FF2B5EF4-FFF2-40B4-BE49-F238E27FC236}">
              <a16:creationId xmlns:a16="http://schemas.microsoft.com/office/drawing/2014/main" id="{C60A1223-A3C9-4EE1-85B6-7059248F738D}"/>
            </a:ext>
          </a:extLst>
        </xdr:cNvPr>
        <xdr:cNvSpPr txBox="1"/>
      </xdr:nvSpPr>
      <xdr:spPr>
        <a:xfrm>
          <a:off x="16573500"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23</xdr:col>
      <xdr:colOff>400050</xdr:colOff>
      <xdr:row>299</xdr:row>
      <xdr:rowOff>19050</xdr:rowOff>
    </xdr:from>
    <xdr:ext cx="65" cy="172227"/>
    <xdr:sp macro="" textlink="">
      <xdr:nvSpPr>
        <xdr:cNvPr id="52" name="PoljeZBesedilom 51">
          <a:extLst>
            <a:ext uri="{FF2B5EF4-FFF2-40B4-BE49-F238E27FC236}">
              <a16:creationId xmlns:a16="http://schemas.microsoft.com/office/drawing/2014/main" id="{E9B6326C-04A5-4877-A641-55D2692BE66E}"/>
            </a:ext>
          </a:extLst>
        </xdr:cNvPr>
        <xdr:cNvSpPr txBox="1"/>
      </xdr:nvSpPr>
      <xdr:spPr>
        <a:xfrm>
          <a:off x="17116425"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24</xdr:col>
      <xdr:colOff>400050</xdr:colOff>
      <xdr:row>299</xdr:row>
      <xdr:rowOff>19050</xdr:rowOff>
    </xdr:from>
    <xdr:ext cx="65" cy="172227"/>
    <xdr:sp macro="" textlink="">
      <xdr:nvSpPr>
        <xdr:cNvPr id="53" name="PoljeZBesedilom 52">
          <a:extLst>
            <a:ext uri="{FF2B5EF4-FFF2-40B4-BE49-F238E27FC236}">
              <a16:creationId xmlns:a16="http://schemas.microsoft.com/office/drawing/2014/main" id="{0D734E60-5227-4EE7-B519-3612492507B5}"/>
            </a:ext>
          </a:extLst>
        </xdr:cNvPr>
        <xdr:cNvSpPr txBox="1"/>
      </xdr:nvSpPr>
      <xdr:spPr>
        <a:xfrm>
          <a:off x="17659350"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25</xdr:col>
      <xdr:colOff>400050</xdr:colOff>
      <xdr:row>299</xdr:row>
      <xdr:rowOff>19050</xdr:rowOff>
    </xdr:from>
    <xdr:ext cx="65" cy="172227"/>
    <xdr:sp macro="" textlink="">
      <xdr:nvSpPr>
        <xdr:cNvPr id="54" name="PoljeZBesedilom 53">
          <a:extLst>
            <a:ext uri="{FF2B5EF4-FFF2-40B4-BE49-F238E27FC236}">
              <a16:creationId xmlns:a16="http://schemas.microsoft.com/office/drawing/2014/main" id="{DEDDDE7F-CC90-4A29-8051-8D3A343D5473}"/>
            </a:ext>
          </a:extLst>
        </xdr:cNvPr>
        <xdr:cNvSpPr txBox="1"/>
      </xdr:nvSpPr>
      <xdr:spPr>
        <a:xfrm>
          <a:off x="18202275"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26</xdr:col>
      <xdr:colOff>400050</xdr:colOff>
      <xdr:row>299</xdr:row>
      <xdr:rowOff>19050</xdr:rowOff>
    </xdr:from>
    <xdr:ext cx="65" cy="172227"/>
    <xdr:sp macro="" textlink="">
      <xdr:nvSpPr>
        <xdr:cNvPr id="55" name="PoljeZBesedilom 54">
          <a:extLst>
            <a:ext uri="{FF2B5EF4-FFF2-40B4-BE49-F238E27FC236}">
              <a16:creationId xmlns:a16="http://schemas.microsoft.com/office/drawing/2014/main" id="{89CCD3F2-F71A-48D7-A0D3-8771FED107FD}"/>
            </a:ext>
          </a:extLst>
        </xdr:cNvPr>
        <xdr:cNvSpPr txBox="1"/>
      </xdr:nvSpPr>
      <xdr:spPr>
        <a:xfrm>
          <a:off x="18745200"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27</xdr:col>
      <xdr:colOff>400050</xdr:colOff>
      <xdr:row>299</xdr:row>
      <xdr:rowOff>19050</xdr:rowOff>
    </xdr:from>
    <xdr:ext cx="65" cy="172227"/>
    <xdr:sp macro="" textlink="">
      <xdr:nvSpPr>
        <xdr:cNvPr id="56" name="PoljeZBesedilom 55">
          <a:extLst>
            <a:ext uri="{FF2B5EF4-FFF2-40B4-BE49-F238E27FC236}">
              <a16:creationId xmlns:a16="http://schemas.microsoft.com/office/drawing/2014/main" id="{D411F21A-4422-47E4-AC8F-117CF8750FD6}"/>
            </a:ext>
          </a:extLst>
        </xdr:cNvPr>
        <xdr:cNvSpPr txBox="1"/>
      </xdr:nvSpPr>
      <xdr:spPr>
        <a:xfrm>
          <a:off x="19288125"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28</xdr:col>
      <xdr:colOff>400050</xdr:colOff>
      <xdr:row>299</xdr:row>
      <xdr:rowOff>19050</xdr:rowOff>
    </xdr:from>
    <xdr:ext cx="65" cy="172227"/>
    <xdr:sp macro="" textlink="">
      <xdr:nvSpPr>
        <xdr:cNvPr id="57" name="PoljeZBesedilom 56">
          <a:extLst>
            <a:ext uri="{FF2B5EF4-FFF2-40B4-BE49-F238E27FC236}">
              <a16:creationId xmlns:a16="http://schemas.microsoft.com/office/drawing/2014/main" id="{29554AB0-2F89-451C-9D56-A5DFD189AFED}"/>
            </a:ext>
          </a:extLst>
        </xdr:cNvPr>
        <xdr:cNvSpPr txBox="1"/>
      </xdr:nvSpPr>
      <xdr:spPr>
        <a:xfrm>
          <a:off x="19850100"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29</xdr:col>
      <xdr:colOff>400050</xdr:colOff>
      <xdr:row>299</xdr:row>
      <xdr:rowOff>19050</xdr:rowOff>
    </xdr:from>
    <xdr:ext cx="65" cy="172227"/>
    <xdr:sp macro="" textlink="">
      <xdr:nvSpPr>
        <xdr:cNvPr id="58" name="PoljeZBesedilom 57">
          <a:extLst>
            <a:ext uri="{FF2B5EF4-FFF2-40B4-BE49-F238E27FC236}">
              <a16:creationId xmlns:a16="http://schemas.microsoft.com/office/drawing/2014/main" id="{C6ED4EB8-43A9-4C92-8F22-E239ED419FFE}"/>
            </a:ext>
          </a:extLst>
        </xdr:cNvPr>
        <xdr:cNvSpPr txBox="1"/>
      </xdr:nvSpPr>
      <xdr:spPr>
        <a:xfrm>
          <a:off x="20393025"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30</xdr:col>
      <xdr:colOff>400050</xdr:colOff>
      <xdr:row>299</xdr:row>
      <xdr:rowOff>19050</xdr:rowOff>
    </xdr:from>
    <xdr:ext cx="65" cy="172227"/>
    <xdr:sp macro="" textlink="">
      <xdr:nvSpPr>
        <xdr:cNvPr id="59" name="PoljeZBesedilom 58">
          <a:extLst>
            <a:ext uri="{FF2B5EF4-FFF2-40B4-BE49-F238E27FC236}">
              <a16:creationId xmlns:a16="http://schemas.microsoft.com/office/drawing/2014/main" id="{FD9A122B-87C8-429C-B42B-39CBEDCAD83C}"/>
            </a:ext>
          </a:extLst>
        </xdr:cNvPr>
        <xdr:cNvSpPr txBox="1"/>
      </xdr:nvSpPr>
      <xdr:spPr>
        <a:xfrm>
          <a:off x="20935950"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31</xdr:col>
      <xdr:colOff>400050</xdr:colOff>
      <xdr:row>299</xdr:row>
      <xdr:rowOff>19050</xdr:rowOff>
    </xdr:from>
    <xdr:ext cx="65" cy="172227"/>
    <xdr:sp macro="" textlink="">
      <xdr:nvSpPr>
        <xdr:cNvPr id="60" name="PoljeZBesedilom 59">
          <a:extLst>
            <a:ext uri="{FF2B5EF4-FFF2-40B4-BE49-F238E27FC236}">
              <a16:creationId xmlns:a16="http://schemas.microsoft.com/office/drawing/2014/main" id="{1B263EA8-4984-4212-A165-DB5E5BB2316B}"/>
            </a:ext>
          </a:extLst>
        </xdr:cNvPr>
        <xdr:cNvSpPr txBox="1"/>
      </xdr:nvSpPr>
      <xdr:spPr>
        <a:xfrm>
          <a:off x="21478875"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32</xdr:col>
      <xdr:colOff>400050</xdr:colOff>
      <xdr:row>299</xdr:row>
      <xdr:rowOff>19050</xdr:rowOff>
    </xdr:from>
    <xdr:ext cx="65" cy="172227"/>
    <xdr:sp macro="" textlink="">
      <xdr:nvSpPr>
        <xdr:cNvPr id="61" name="PoljeZBesedilom 60">
          <a:extLst>
            <a:ext uri="{FF2B5EF4-FFF2-40B4-BE49-F238E27FC236}">
              <a16:creationId xmlns:a16="http://schemas.microsoft.com/office/drawing/2014/main" id="{749134D1-56C7-48CE-BABA-A474C61F1B23}"/>
            </a:ext>
          </a:extLst>
        </xdr:cNvPr>
        <xdr:cNvSpPr txBox="1"/>
      </xdr:nvSpPr>
      <xdr:spPr>
        <a:xfrm>
          <a:off x="22021800"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33</xdr:col>
      <xdr:colOff>400050</xdr:colOff>
      <xdr:row>299</xdr:row>
      <xdr:rowOff>19050</xdr:rowOff>
    </xdr:from>
    <xdr:ext cx="65" cy="172227"/>
    <xdr:sp macro="" textlink="">
      <xdr:nvSpPr>
        <xdr:cNvPr id="62" name="PoljeZBesedilom 61">
          <a:extLst>
            <a:ext uri="{FF2B5EF4-FFF2-40B4-BE49-F238E27FC236}">
              <a16:creationId xmlns:a16="http://schemas.microsoft.com/office/drawing/2014/main" id="{B7C1D84B-F4B0-4D11-B2D2-EA25A2BD61A7}"/>
            </a:ext>
          </a:extLst>
        </xdr:cNvPr>
        <xdr:cNvSpPr txBox="1"/>
      </xdr:nvSpPr>
      <xdr:spPr>
        <a:xfrm>
          <a:off x="22564725"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6</xdr:col>
      <xdr:colOff>400050</xdr:colOff>
      <xdr:row>299</xdr:row>
      <xdr:rowOff>19050</xdr:rowOff>
    </xdr:from>
    <xdr:ext cx="65" cy="172227"/>
    <xdr:sp macro="" textlink="">
      <xdr:nvSpPr>
        <xdr:cNvPr id="63" name="PoljeZBesedilom 62">
          <a:extLst>
            <a:ext uri="{FF2B5EF4-FFF2-40B4-BE49-F238E27FC236}">
              <a16:creationId xmlns:a16="http://schemas.microsoft.com/office/drawing/2014/main" id="{0DDA370B-B78B-43CF-BEF1-3610F933D228}"/>
            </a:ext>
          </a:extLst>
        </xdr:cNvPr>
        <xdr:cNvSpPr txBox="1"/>
      </xdr:nvSpPr>
      <xdr:spPr>
        <a:xfrm>
          <a:off x="7286625"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7</xdr:col>
      <xdr:colOff>400050</xdr:colOff>
      <xdr:row>299</xdr:row>
      <xdr:rowOff>19050</xdr:rowOff>
    </xdr:from>
    <xdr:ext cx="65" cy="172227"/>
    <xdr:sp macro="" textlink="">
      <xdr:nvSpPr>
        <xdr:cNvPr id="64" name="PoljeZBesedilom 63">
          <a:extLst>
            <a:ext uri="{FF2B5EF4-FFF2-40B4-BE49-F238E27FC236}">
              <a16:creationId xmlns:a16="http://schemas.microsoft.com/office/drawing/2014/main" id="{F6ECA23C-33EB-4CEA-9388-80D54A5603D9}"/>
            </a:ext>
          </a:extLst>
        </xdr:cNvPr>
        <xdr:cNvSpPr txBox="1"/>
      </xdr:nvSpPr>
      <xdr:spPr>
        <a:xfrm>
          <a:off x="8001000"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8</xdr:col>
      <xdr:colOff>400050</xdr:colOff>
      <xdr:row>299</xdr:row>
      <xdr:rowOff>19050</xdr:rowOff>
    </xdr:from>
    <xdr:ext cx="65" cy="172227"/>
    <xdr:sp macro="" textlink="">
      <xdr:nvSpPr>
        <xdr:cNvPr id="65" name="PoljeZBesedilom 64">
          <a:extLst>
            <a:ext uri="{FF2B5EF4-FFF2-40B4-BE49-F238E27FC236}">
              <a16:creationId xmlns:a16="http://schemas.microsoft.com/office/drawing/2014/main" id="{8FF0C42E-0D1D-4486-83BB-7685BD38B404}"/>
            </a:ext>
          </a:extLst>
        </xdr:cNvPr>
        <xdr:cNvSpPr txBox="1"/>
      </xdr:nvSpPr>
      <xdr:spPr>
        <a:xfrm>
          <a:off x="8705850"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9</xdr:col>
      <xdr:colOff>400050</xdr:colOff>
      <xdr:row>299</xdr:row>
      <xdr:rowOff>19050</xdr:rowOff>
    </xdr:from>
    <xdr:ext cx="65" cy="172227"/>
    <xdr:sp macro="" textlink="">
      <xdr:nvSpPr>
        <xdr:cNvPr id="66" name="PoljeZBesedilom 65">
          <a:extLst>
            <a:ext uri="{FF2B5EF4-FFF2-40B4-BE49-F238E27FC236}">
              <a16:creationId xmlns:a16="http://schemas.microsoft.com/office/drawing/2014/main" id="{C1AABE4D-92D2-4169-B4DF-66ABC39C3D5D}"/>
            </a:ext>
          </a:extLst>
        </xdr:cNvPr>
        <xdr:cNvSpPr txBox="1"/>
      </xdr:nvSpPr>
      <xdr:spPr>
        <a:xfrm>
          <a:off x="9410700"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10</xdr:col>
      <xdr:colOff>400050</xdr:colOff>
      <xdr:row>299</xdr:row>
      <xdr:rowOff>19050</xdr:rowOff>
    </xdr:from>
    <xdr:ext cx="65" cy="172227"/>
    <xdr:sp macro="" textlink="">
      <xdr:nvSpPr>
        <xdr:cNvPr id="67" name="PoljeZBesedilom 66">
          <a:extLst>
            <a:ext uri="{FF2B5EF4-FFF2-40B4-BE49-F238E27FC236}">
              <a16:creationId xmlns:a16="http://schemas.microsoft.com/office/drawing/2014/main" id="{58F1E753-E696-40CB-B13F-28C8FF8BE660}"/>
            </a:ext>
          </a:extLst>
        </xdr:cNvPr>
        <xdr:cNvSpPr txBox="1"/>
      </xdr:nvSpPr>
      <xdr:spPr>
        <a:xfrm>
          <a:off x="10029825"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11</xdr:col>
      <xdr:colOff>400050</xdr:colOff>
      <xdr:row>299</xdr:row>
      <xdr:rowOff>19050</xdr:rowOff>
    </xdr:from>
    <xdr:ext cx="65" cy="172227"/>
    <xdr:sp macro="" textlink="">
      <xdr:nvSpPr>
        <xdr:cNvPr id="68" name="PoljeZBesedilom 67">
          <a:extLst>
            <a:ext uri="{FF2B5EF4-FFF2-40B4-BE49-F238E27FC236}">
              <a16:creationId xmlns:a16="http://schemas.microsoft.com/office/drawing/2014/main" id="{6B4861AA-09FD-4076-9FA3-DBF6CF2EBA82}"/>
            </a:ext>
          </a:extLst>
        </xdr:cNvPr>
        <xdr:cNvSpPr txBox="1"/>
      </xdr:nvSpPr>
      <xdr:spPr>
        <a:xfrm>
          <a:off x="10572750"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12</xdr:col>
      <xdr:colOff>400050</xdr:colOff>
      <xdr:row>299</xdr:row>
      <xdr:rowOff>19050</xdr:rowOff>
    </xdr:from>
    <xdr:ext cx="65" cy="172227"/>
    <xdr:sp macro="" textlink="">
      <xdr:nvSpPr>
        <xdr:cNvPr id="69" name="PoljeZBesedilom 68">
          <a:extLst>
            <a:ext uri="{FF2B5EF4-FFF2-40B4-BE49-F238E27FC236}">
              <a16:creationId xmlns:a16="http://schemas.microsoft.com/office/drawing/2014/main" id="{40665E87-F7A4-4652-9632-63926FC632E6}"/>
            </a:ext>
          </a:extLst>
        </xdr:cNvPr>
        <xdr:cNvSpPr txBox="1"/>
      </xdr:nvSpPr>
      <xdr:spPr>
        <a:xfrm>
          <a:off x="11115675"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13</xdr:col>
      <xdr:colOff>400050</xdr:colOff>
      <xdr:row>299</xdr:row>
      <xdr:rowOff>19050</xdr:rowOff>
    </xdr:from>
    <xdr:ext cx="65" cy="172227"/>
    <xdr:sp macro="" textlink="">
      <xdr:nvSpPr>
        <xdr:cNvPr id="70" name="PoljeZBesedilom 69">
          <a:extLst>
            <a:ext uri="{FF2B5EF4-FFF2-40B4-BE49-F238E27FC236}">
              <a16:creationId xmlns:a16="http://schemas.microsoft.com/office/drawing/2014/main" id="{3469C979-0202-4026-A5A9-1099A67D1B53}"/>
            </a:ext>
          </a:extLst>
        </xdr:cNvPr>
        <xdr:cNvSpPr txBox="1"/>
      </xdr:nvSpPr>
      <xdr:spPr>
        <a:xfrm>
          <a:off x="11658600"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14</xdr:col>
      <xdr:colOff>400050</xdr:colOff>
      <xdr:row>299</xdr:row>
      <xdr:rowOff>19050</xdr:rowOff>
    </xdr:from>
    <xdr:ext cx="65" cy="172227"/>
    <xdr:sp macro="" textlink="">
      <xdr:nvSpPr>
        <xdr:cNvPr id="71" name="PoljeZBesedilom 70">
          <a:extLst>
            <a:ext uri="{FF2B5EF4-FFF2-40B4-BE49-F238E27FC236}">
              <a16:creationId xmlns:a16="http://schemas.microsoft.com/office/drawing/2014/main" id="{FA2E5D34-0A9A-4A92-BAE9-D7AD783541F2}"/>
            </a:ext>
          </a:extLst>
        </xdr:cNvPr>
        <xdr:cNvSpPr txBox="1"/>
      </xdr:nvSpPr>
      <xdr:spPr>
        <a:xfrm>
          <a:off x="12201525"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15</xdr:col>
      <xdr:colOff>400050</xdr:colOff>
      <xdr:row>299</xdr:row>
      <xdr:rowOff>19050</xdr:rowOff>
    </xdr:from>
    <xdr:ext cx="65" cy="172227"/>
    <xdr:sp macro="" textlink="">
      <xdr:nvSpPr>
        <xdr:cNvPr id="72" name="PoljeZBesedilom 71">
          <a:extLst>
            <a:ext uri="{FF2B5EF4-FFF2-40B4-BE49-F238E27FC236}">
              <a16:creationId xmlns:a16="http://schemas.microsoft.com/office/drawing/2014/main" id="{D1DC19F8-4338-4D98-8D79-E7E49173F25D}"/>
            </a:ext>
          </a:extLst>
        </xdr:cNvPr>
        <xdr:cNvSpPr txBox="1"/>
      </xdr:nvSpPr>
      <xdr:spPr>
        <a:xfrm>
          <a:off x="12744450"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16</xdr:col>
      <xdr:colOff>400050</xdr:colOff>
      <xdr:row>299</xdr:row>
      <xdr:rowOff>19050</xdr:rowOff>
    </xdr:from>
    <xdr:ext cx="65" cy="172227"/>
    <xdr:sp macro="" textlink="">
      <xdr:nvSpPr>
        <xdr:cNvPr id="73" name="PoljeZBesedilom 72">
          <a:extLst>
            <a:ext uri="{FF2B5EF4-FFF2-40B4-BE49-F238E27FC236}">
              <a16:creationId xmlns:a16="http://schemas.microsoft.com/office/drawing/2014/main" id="{49B643FC-AFA2-462A-819C-7CCBE982797E}"/>
            </a:ext>
          </a:extLst>
        </xdr:cNvPr>
        <xdr:cNvSpPr txBox="1"/>
      </xdr:nvSpPr>
      <xdr:spPr>
        <a:xfrm>
          <a:off x="13287375"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17</xdr:col>
      <xdr:colOff>400050</xdr:colOff>
      <xdr:row>299</xdr:row>
      <xdr:rowOff>19050</xdr:rowOff>
    </xdr:from>
    <xdr:ext cx="65" cy="172227"/>
    <xdr:sp macro="" textlink="">
      <xdr:nvSpPr>
        <xdr:cNvPr id="74" name="PoljeZBesedilom 73">
          <a:extLst>
            <a:ext uri="{FF2B5EF4-FFF2-40B4-BE49-F238E27FC236}">
              <a16:creationId xmlns:a16="http://schemas.microsoft.com/office/drawing/2014/main" id="{5045CD01-190C-4485-9CFA-3BA4C7F7037B}"/>
            </a:ext>
          </a:extLst>
        </xdr:cNvPr>
        <xdr:cNvSpPr txBox="1"/>
      </xdr:nvSpPr>
      <xdr:spPr>
        <a:xfrm>
          <a:off x="13830300"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18</xdr:col>
      <xdr:colOff>400050</xdr:colOff>
      <xdr:row>299</xdr:row>
      <xdr:rowOff>19050</xdr:rowOff>
    </xdr:from>
    <xdr:ext cx="65" cy="172227"/>
    <xdr:sp macro="" textlink="">
      <xdr:nvSpPr>
        <xdr:cNvPr id="75" name="PoljeZBesedilom 74">
          <a:extLst>
            <a:ext uri="{FF2B5EF4-FFF2-40B4-BE49-F238E27FC236}">
              <a16:creationId xmlns:a16="http://schemas.microsoft.com/office/drawing/2014/main" id="{6FE9B90E-545A-4DEB-9E77-F7EBDD7E311A}"/>
            </a:ext>
          </a:extLst>
        </xdr:cNvPr>
        <xdr:cNvSpPr txBox="1"/>
      </xdr:nvSpPr>
      <xdr:spPr>
        <a:xfrm>
          <a:off x="14401800"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19</xdr:col>
      <xdr:colOff>400050</xdr:colOff>
      <xdr:row>299</xdr:row>
      <xdr:rowOff>19050</xdr:rowOff>
    </xdr:from>
    <xdr:ext cx="65" cy="172227"/>
    <xdr:sp macro="" textlink="">
      <xdr:nvSpPr>
        <xdr:cNvPr id="76" name="PoljeZBesedilom 75">
          <a:extLst>
            <a:ext uri="{FF2B5EF4-FFF2-40B4-BE49-F238E27FC236}">
              <a16:creationId xmlns:a16="http://schemas.microsoft.com/office/drawing/2014/main" id="{B8CCA74E-1D3A-4AF1-B532-797EACD22A89}"/>
            </a:ext>
          </a:extLst>
        </xdr:cNvPr>
        <xdr:cNvSpPr txBox="1"/>
      </xdr:nvSpPr>
      <xdr:spPr>
        <a:xfrm>
          <a:off x="14944725"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20</xdr:col>
      <xdr:colOff>400050</xdr:colOff>
      <xdr:row>299</xdr:row>
      <xdr:rowOff>19050</xdr:rowOff>
    </xdr:from>
    <xdr:ext cx="65" cy="172227"/>
    <xdr:sp macro="" textlink="">
      <xdr:nvSpPr>
        <xdr:cNvPr id="77" name="PoljeZBesedilom 76">
          <a:extLst>
            <a:ext uri="{FF2B5EF4-FFF2-40B4-BE49-F238E27FC236}">
              <a16:creationId xmlns:a16="http://schemas.microsoft.com/office/drawing/2014/main" id="{F24816F7-3F84-4B75-8EF3-3482EA5ED2F8}"/>
            </a:ext>
          </a:extLst>
        </xdr:cNvPr>
        <xdr:cNvSpPr txBox="1"/>
      </xdr:nvSpPr>
      <xdr:spPr>
        <a:xfrm>
          <a:off x="15487650"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21</xdr:col>
      <xdr:colOff>400050</xdr:colOff>
      <xdr:row>299</xdr:row>
      <xdr:rowOff>19050</xdr:rowOff>
    </xdr:from>
    <xdr:ext cx="65" cy="172227"/>
    <xdr:sp macro="" textlink="">
      <xdr:nvSpPr>
        <xdr:cNvPr id="78" name="PoljeZBesedilom 77">
          <a:extLst>
            <a:ext uri="{FF2B5EF4-FFF2-40B4-BE49-F238E27FC236}">
              <a16:creationId xmlns:a16="http://schemas.microsoft.com/office/drawing/2014/main" id="{B381D418-61E4-413C-AC51-7B47D9BE1481}"/>
            </a:ext>
          </a:extLst>
        </xdr:cNvPr>
        <xdr:cNvSpPr txBox="1"/>
      </xdr:nvSpPr>
      <xdr:spPr>
        <a:xfrm>
          <a:off x="16030575"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22</xdr:col>
      <xdr:colOff>400050</xdr:colOff>
      <xdr:row>299</xdr:row>
      <xdr:rowOff>19050</xdr:rowOff>
    </xdr:from>
    <xdr:ext cx="65" cy="172227"/>
    <xdr:sp macro="" textlink="">
      <xdr:nvSpPr>
        <xdr:cNvPr id="79" name="PoljeZBesedilom 78">
          <a:extLst>
            <a:ext uri="{FF2B5EF4-FFF2-40B4-BE49-F238E27FC236}">
              <a16:creationId xmlns:a16="http://schemas.microsoft.com/office/drawing/2014/main" id="{5C4627C8-48C7-42D3-8796-5328F0966C93}"/>
            </a:ext>
          </a:extLst>
        </xdr:cNvPr>
        <xdr:cNvSpPr txBox="1"/>
      </xdr:nvSpPr>
      <xdr:spPr>
        <a:xfrm>
          <a:off x="16573500"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23</xdr:col>
      <xdr:colOff>400050</xdr:colOff>
      <xdr:row>299</xdr:row>
      <xdr:rowOff>19050</xdr:rowOff>
    </xdr:from>
    <xdr:ext cx="65" cy="172227"/>
    <xdr:sp macro="" textlink="">
      <xdr:nvSpPr>
        <xdr:cNvPr id="80" name="PoljeZBesedilom 79">
          <a:extLst>
            <a:ext uri="{FF2B5EF4-FFF2-40B4-BE49-F238E27FC236}">
              <a16:creationId xmlns:a16="http://schemas.microsoft.com/office/drawing/2014/main" id="{337EC88F-3D90-4B10-9DB8-F6A9799806B4}"/>
            </a:ext>
          </a:extLst>
        </xdr:cNvPr>
        <xdr:cNvSpPr txBox="1"/>
      </xdr:nvSpPr>
      <xdr:spPr>
        <a:xfrm>
          <a:off x="17116425"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24</xdr:col>
      <xdr:colOff>400050</xdr:colOff>
      <xdr:row>299</xdr:row>
      <xdr:rowOff>19050</xdr:rowOff>
    </xdr:from>
    <xdr:ext cx="65" cy="172227"/>
    <xdr:sp macro="" textlink="">
      <xdr:nvSpPr>
        <xdr:cNvPr id="81" name="PoljeZBesedilom 80">
          <a:extLst>
            <a:ext uri="{FF2B5EF4-FFF2-40B4-BE49-F238E27FC236}">
              <a16:creationId xmlns:a16="http://schemas.microsoft.com/office/drawing/2014/main" id="{EC41D615-5F1E-4883-BF7F-0ABA8A12AA45}"/>
            </a:ext>
          </a:extLst>
        </xdr:cNvPr>
        <xdr:cNvSpPr txBox="1"/>
      </xdr:nvSpPr>
      <xdr:spPr>
        <a:xfrm>
          <a:off x="17659350"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25</xdr:col>
      <xdr:colOff>400050</xdr:colOff>
      <xdr:row>299</xdr:row>
      <xdr:rowOff>19050</xdr:rowOff>
    </xdr:from>
    <xdr:ext cx="65" cy="172227"/>
    <xdr:sp macro="" textlink="">
      <xdr:nvSpPr>
        <xdr:cNvPr id="82" name="PoljeZBesedilom 81">
          <a:extLst>
            <a:ext uri="{FF2B5EF4-FFF2-40B4-BE49-F238E27FC236}">
              <a16:creationId xmlns:a16="http://schemas.microsoft.com/office/drawing/2014/main" id="{950CEA0B-9CB0-42CA-ADFE-FDA3336275C3}"/>
            </a:ext>
          </a:extLst>
        </xdr:cNvPr>
        <xdr:cNvSpPr txBox="1"/>
      </xdr:nvSpPr>
      <xdr:spPr>
        <a:xfrm>
          <a:off x="18202275"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26</xdr:col>
      <xdr:colOff>400050</xdr:colOff>
      <xdr:row>299</xdr:row>
      <xdr:rowOff>19050</xdr:rowOff>
    </xdr:from>
    <xdr:ext cx="65" cy="172227"/>
    <xdr:sp macro="" textlink="">
      <xdr:nvSpPr>
        <xdr:cNvPr id="83" name="PoljeZBesedilom 82">
          <a:extLst>
            <a:ext uri="{FF2B5EF4-FFF2-40B4-BE49-F238E27FC236}">
              <a16:creationId xmlns:a16="http://schemas.microsoft.com/office/drawing/2014/main" id="{8A378E2D-888E-428B-9D78-45C296D6932E}"/>
            </a:ext>
          </a:extLst>
        </xdr:cNvPr>
        <xdr:cNvSpPr txBox="1"/>
      </xdr:nvSpPr>
      <xdr:spPr>
        <a:xfrm>
          <a:off x="18745200"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27</xdr:col>
      <xdr:colOff>400050</xdr:colOff>
      <xdr:row>299</xdr:row>
      <xdr:rowOff>19050</xdr:rowOff>
    </xdr:from>
    <xdr:ext cx="65" cy="172227"/>
    <xdr:sp macro="" textlink="">
      <xdr:nvSpPr>
        <xdr:cNvPr id="84" name="PoljeZBesedilom 83">
          <a:extLst>
            <a:ext uri="{FF2B5EF4-FFF2-40B4-BE49-F238E27FC236}">
              <a16:creationId xmlns:a16="http://schemas.microsoft.com/office/drawing/2014/main" id="{C4AFBE22-B2DF-4F73-AB6C-30A78CF60738}"/>
            </a:ext>
          </a:extLst>
        </xdr:cNvPr>
        <xdr:cNvSpPr txBox="1"/>
      </xdr:nvSpPr>
      <xdr:spPr>
        <a:xfrm>
          <a:off x="19288125"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28</xdr:col>
      <xdr:colOff>400050</xdr:colOff>
      <xdr:row>299</xdr:row>
      <xdr:rowOff>19050</xdr:rowOff>
    </xdr:from>
    <xdr:ext cx="65" cy="172227"/>
    <xdr:sp macro="" textlink="">
      <xdr:nvSpPr>
        <xdr:cNvPr id="85" name="PoljeZBesedilom 84">
          <a:extLst>
            <a:ext uri="{FF2B5EF4-FFF2-40B4-BE49-F238E27FC236}">
              <a16:creationId xmlns:a16="http://schemas.microsoft.com/office/drawing/2014/main" id="{E115CFD0-11F7-46D7-BF1A-DB23B63D4614}"/>
            </a:ext>
          </a:extLst>
        </xdr:cNvPr>
        <xdr:cNvSpPr txBox="1"/>
      </xdr:nvSpPr>
      <xdr:spPr>
        <a:xfrm>
          <a:off x="19850100"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29</xdr:col>
      <xdr:colOff>400050</xdr:colOff>
      <xdr:row>299</xdr:row>
      <xdr:rowOff>19050</xdr:rowOff>
    </xdr:from>
    <xdr:ext cx="65" cy="172227"/>
    <xdr:sp macro="" textlink="">
      <xdr:nvSpPr>
        <xdr:cNvPr id="86" name="PoljeZBesedilom 85">
          <a:extLst>
            <a:ext uri="{FF2B5EF4-FFF2-40B4-BE49-F238E27FC236}">
              <a16:creationId xmlns:a16="http://schemas.microsoft.com/office/drawing/2014/main" id="{341834DA-D333-48DB-8F22-1A91A9BCB3EA}"/>
            </a:ext>
          </a:extLst>
        </xdr:cNvPr>
        <xdr:cNvSpPr txBox="1"/>
      </xdr:nvSpPr>
      <xdr:spPr>
        <a:xfrm>
          <a:off x="20393025"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30</xdr:col>
      <xdr:colOff>400050</xdr:colOff>
      <xdr:row>299</xdr:row>
      <xdr:rowOff>19050</xdr:rowOff>
    </xdr:from>
    <xdr:ext cx="65" cy="172227"/>
    <xdr:sp macro="" textlink="">
      <xdr:nvSpPr>
        <xdr:cNvPr id="87" name="PoljeZBesedilom 86">
          <a:extLst>
            <a:ext uri="{FF2B5EF4-FFF2-40B4-BE49-F238E27FC236}">
              <a16:creationId xmlns:a16="http://schemas.microsoft.com/office/drawing/2014/main" id="{EA619501-EA0E-401F-86A9-75625ACA9769}"/>
            </a:ext>
          </a:extLst>
        </xdr:cNvPr>
        <xdr:cNvSpPr txBox="1"/>
      </xdr:nvSpPr>
      <xdr:spPr>
        <a:xfrm>
          <a:off x="20935950"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31</xdr:col>
      <xdr:colOff>400050</xdr:colOff>
      <xdr:row>299</xdr:row>
      <xdr:rowOff>19050</xdr:rowOff>
    </xdr:from>
    <xdr:ext cx="65" cy="172227"/>
    <xdr:sp macro="" textlink="">
      <xdr:nvSpPr>
        <xdr:cNvPr id="88" name="PoljeZBesedilom 87">
          <a:extLst>
            <a:ext uri="{FF2B5EF4-FFF2-40B4-BE49-F238E27FC236}">
              <a16:creationId xmlns:a16="http://schemas.microsoft.com/office/drawing/2014/main" id="{616C457F-845A-4D29-8E9C-A073EEFA1691}"/>
            </a:ext>
          </a:extLst>
        </xdr:cNvPr>
        <xdr:cNvSpPr txBox="1"/>
      </xdr:nvSpPr>
      <xdr:spPr>
        <a:xfrm>
          <a:off x="21478875"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32</xdr:col>
      <xdr:colOff>400050</xdr:colOff>
      <xdr:row>299</xdr:row>
      <xdr:rowOff>19050</xdr:rowOff>
    </xdr:from>
    <xdr:ext cx="65" cy="172227"/>
    <xdr:sp macro="" textlink="">
      <xdr:nvSpPr>
        <xdr:cNvPr id="89" name="PoljeZBesedilom 88">
          <a:extLst>
            <a:ext uri="{FF2B5EF4-FFF2-40B4-BE49-F238E27FC236}">
              <a16:creationId xmlns:a16="http://schemas.microsoft.com/office/drawing/2014/main" id="{563EAA5F-F769-4630-AB95-BC5194B458EA}"/>
            </a:ext>
          </a:extLst>
        </xdr:cNvPr>
        <xdr:cNvSpPr txBox="1"/>
      </xdr:nvSpPr>
      <xdr:spPr>
        <a:xfrm>
          <a:off x="22021800"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33</xdr:col>
      <xdr:colOff>400050</xdr:colOff>
      <xdr:row>299</xdr:row>
      <xdr:rowOff>19050</xdr:rowOff>
    </xdr:from>
    <xdr:ext cx="65" cy="172227"/>
    <xdr:sp macro="" textlink="">
      <xdr:nvSpPr>
        <xdr:cNvPr id="90" name="PoljeZBesedilom 89">
          <a:extLst>
            <a:ext uri="{FF2B5EF4-FFF2-40B4-BE49-F238E27FC236}">
              <a16:creationId xmlns:a16="http://schemas.microsoft.com/office/drawing/2014/main" id="{55537DA4-A747-4E8A-B3DE-41D4165040B9}"/>
            </a:ext>
          </a:extLst>
        </xdr:cNvPr>
        <xdr:cNvSpPr txBox="1"/>
      </xdr:nvSpPr>
      <xdr:spPr>
        <a:xfrm>
          <a:off x="22564725" y="436054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6</xdr:col>
      <xdr:colOff>400050</xdr:colOff>
      <xdr:row>386</xdr:row>
      <xdr:rowOff>19050</xdr:rowOff>
    </xdr:from>
    <xdr:ext cx="65" cy="172227"/>
    <xdr:sp macro="" textlink="">
      <xdr:nvSpPr>
        <xdr:cNvPr id="91" name="PoljeZBesedilom 90">
          <a:extLst>
            <a:ext uri="{FF2B5EF4-FFF2-40B4-BE49-F238E27FC236}">
              <a16:creationId xmlns:a16="http://schemas.microsoft.com/office/drawing/2014/main" id="{E79A58E5-8B10-4A8A-AEC3-2F4911391444}"/>
            </a:ext>
          </a:extLst>
        </xdr:cNvPr>
        <xdr:cNvSpPr txBox="1"/>
      </xdr:nvSpPr>
      <xdr:spPr>
        <a:xfrm>
          <a:off x="7286625" y="57683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7</xdr:col>
      <xdr:colOff>400050</xdr:colOff>
      <xdr:row>386</xdr:row>
      <xdr:rowOff>19050</xdr:rowOff>
    </xdr:from>
    <xdr:ext cx="65" cy="172227"/>
    <xdr:sp macro="" textlink="">
      <xdr:nvSpPr>
        <xdr:cNvPr id="92" name="PoljeZBesedilom 91">
          <a:extLst>
            <a:ext uri="{FF2B5EF4-FFF2-40B4-BE49-F238E27FC236}">
              <a16:creationId xmlns:a16="http://schemas.microsoft.com/office/drawing/2014/main" id="{216400D1-E3A6-4E9E-9CEE-CE2B50B91926}"/>
            </a:ext>
          </a:extLst>
        </xdr:cNvPr>
        <xdr:cNvSpPr txBox="1"/>
      </xdr:nvSpPr>
      <xdr:spPr>
        <a:xfrm>
          <a:off x="8001000" y="57683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8</xdr:col>
      <xdr:colOff>400050</xdr:colOff>
      <xdr:row>386</xdr:row>
      <xdr:rowOff>19050</xdr:rowOff>
    </xdr:from>
    <xdr:ext cx="65" cy="172227"/>
    <xdr:sp macro="" textlink="">
      <xdr:nvSpPr>
        <xdr:cNvPr id="93" name="PoljeZBesedilom 92">
          <a:extLst>
            <a:ext uri="{FF2B5EF4-FFF2-40B4-BE49-F238E27FC236}">
              <a16:creationId xmlns:a16="http://schemas.microsoft.com/office/drawing/2014/main" id="{F988EB10-D623-42B8-9E3C-64D0FE0F0C5B}"/>
            </a:ext>
          </a:extLst>
        </xdr:cNvPr>
        <xdr:cNvSpPr txBox="1"/>
      </xdr:nvSpPr>
      <xdr:spPr>
        <a:xfrm>
          <a:off x="8705850" y="57683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9</xdr:col>
      <xdr:colOff>400050</xdr:colOff>
      <xdr:row>386</xdr:row>
      <xdr:rowOff>19050</xdr:rowOff>
    </xdr:from>
    <xdr:ext cx="65" cy="172227"/>
    <xdr:sp macro="" textlink="">
      <xdr:nvSpPr>
        <xdr:cNvPr id="94" name="PoljeZBesedilom 93">
          <a:extLst>
            <a:ext uri="{FF2B5EF4-FFF2-40B4-BE49-F238E27FC236}">
              <a16:creationId xmlns:a16="http://schemas.microsoft.com/office/drawing/2014/main" id="{769B00D1-4DB7-4045-AE6B-B775A1786A29}"/>
            </a:ext>
          </a:extLst>
        </xdr:cNvPr>
        <xdr:cNvSpPr txBox="1"/>
      </xdr:nvSpPr>
      <xdr:spPr>
        <a:xfrm>
          <a:off x="9410700" y="57683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10</xdr:col>
      <xdr:colOff>400050</xdr:colOff>
      <xdr:row>386</xdr:row>
      <xdr:rowOff>19050</xdr:rowOff>
    </xdr:from>
    <xdr:ext cx="65" cy="172227"/>
    <xdr:sp macro="" textlink="">
      <xdr:nvSpPr>
        <xdr:cNvPr id="95" name="PoljeZBesedilom 94">
          <a:extLst>
            <a:ext uri="{FF2B5EF4-FFF2-40B4-BE49-F238E27FC236}">
              <a16:creationId xmlns:a16="http://schemas.microsoft.com/office/drawing/2014/main" id="{F0300D6E-3C83-4D9D-82D8-952F2489BFFE}"/>
            </a:ext>
          </a:extLst>
        </xdr:cNvPr>
        <xdr:cNvSpPr txBox="1"/>
      </xdr:nvSpPr>
      <xdr:spPr>
        <a:xfrm>
          <a:off x="10029825" y="57683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11</xdr:col>
      <xdr:colOff>400050</xdr:colOff>
      <xdr:row>386</xdr:row>
      <xdr:rowOff>19050</xdr:rowOff>
    </xdr:from>
    <xdr:ext cx="65" cy="172227"/>
    <xdr:sp macro="" textlink="">
      <xdr:nvSpPr>
        <xdr:cNvPr id="96" name="PoljeZBesedilom 95">
          <a:extLst>
            <a:ext uri="{FF2B5EF4-FFF2-40B4-BE49-F238E27FC236}">
              <a16:creationId xmlns:a16="http://schemas.microsoft.com/office/drawing/2014/main" id="{2701472E-0AA1-4B14-9149-3A4F132FC826}"/>
            </a:ext>
          </a:extLst>
        </xdr:cNvPr>
        <xdr:cNvSpPr txBox="1"/>
      </xdr:nvSpPr>
      <xdr:spPr>
        <a:xfrm>
          <a:off x="10572750" y="57683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12</xdr:col>
      <xdr:colOff>400050</xdr:colOff>
      <xdr:row>386</xdr:row>
      <xdr:rowOff>19050</xdr:rowOff>
    </xdr:from>
    <xdr:ext cx="65" cy="172227"/>
    <xdr:sp macro="" textlink="">
      <xdr:nvSpPr>
        <xdr:cNvPr id="97" name="PoljeZBesedilom 96">
          <a:extLst>
            <a:ext uri="{FF2B5EF4-FFF2-40B4-BE49-F238E27FC236}">
              <a16:creationId xmlns:a16="http://schemas.microsoft.com/office/drawing/2014/main" id="{A6EE20EA-CAC1-40AC-8271-CE4596DC9F65}"/>
            </a:ext>
          </a:extLst>
        </xdr:cNvPr>
        <xdr:cNvSpPr txBox="1"/>
      </xdr:nvSpPr>
      <xdr:spPr>
        <a:xfrm>
          <a:off x="11115675" y="57683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13</xdr:col>
      <xdr:colOff>400050</xdr:colOff>
      <xdr:row>386</xdr:row>
      <xdr:rowOff>19050</xdr:rowOff>
    </xdr:from>
    <xdr:ext cx="65" cy="172227"/>
    <xdr:sp macro="" textlink="">
      <xdr:nvSpPr>
        <xdr:cNvPr id="98" name="PoljeZBesedilom 97">
          <a:extLst>
            <a:ext uri="{FF2B5EF4-FFF2-40B4-BE49-F238E27FC236}">
              <a16:creationId xmlns:a16="http://schemas.microsoft.com/office/drawing/2014/main" id="{8D32B0D1-AED2-4BC4-9830-6B22A7748D5C}"/>
            </a:ext>
          </a:extLst>
        </xdr:cNvPr>
        <xdr:cNvSpPr txBox="1"/>
      </xdr:nvSpPr>
      <xdr:spPr>
        <a:xfrm>
          <a:off x="11658600" y="57683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14</xdr:col>
      <xdr:colOff>400050</xdr:colOff>
      <xdr:row>386</xdr:row>
      <xdr:rowOff>19050</xdr:rowOff>
    </xdr:from>
    <xdr:ext cx="65" cy="172227"/>
    <xdr:sp macro="" textlink="">
      <xdr:nvSpPr>
        <xdr:cNvPr id="99" name="PoljeZBesedilom 98">
          <a:extLst>
            <a:ext uri="{FF2B5EF4-FFF2-40B4-BE49-F238E27FC236}">
              <a16:creationId xmlns:a16="http://schemas.microsoft.com/office/drawing/2014/main" id="{3E3228DD-A0D9-4D4B-9BE0-934BE6E42673}"/>
            </a:ext>
          </a:extLst>
        </xdr:cNvPr>
        <xdr:cNvSpPr txBox="1"/>
      </xdr:nvSpPr>
      <xdr:spPr>
        <a:xfrm>
          <a:off x="12201525" y="57683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15</xdr:col>
      <xdr:colOff>400050</xdr:colOff>
      <xdr:row>386</xdr:row>
      <xdr:rowOff>19050</xdr:rowOff>
    </xdr:from>
    <xdr:ext cx="65" cy="172227"/>
    <xdr:sp macro="" textlink="">
      <xdr:nvSpPr>
        <xdr:cNvPr id="100" name="PoljeZBesedilom 99">
          <a:extLst>
            <a:ext uri="{FF2B5EF4-FFF2-40B4-BE49-F238E27FC236}">
              <a16:creationId xmlns:a16="http://schemas.microsoft.com/office/drawing/2014/main" id="{444B8C60-6879-41C3-9BD8-225CC3C869EC}"/>
            </a:ext>
          </a:extLst>
        </xdr:cNvPr>
        <xdr:cNvSpPr txBox="1"/>
      </xdr:nvSpPr>
      <xdr:spPr>
        <a:xfrm>
          <a:off x="12744450" y="57683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16</xdr:col>
      <xdr:colOff>400050</xdr:colOff>
      <xdr:row>386</xdr:row>
      <xdr:rowOff>19050</xdr:rowOff>
    </xdr:from>
    <xdr:ext cx="65" cy="172227"/>
    <xdr:sp macro="" textlink="">
      <xdr:nvSpPr>
        <xdr:cNvPr id="101" name="PoljeZBesedilom 100">
          <a:extLst>
            <a:ext uri="{FF2B5EF4-FFF2-40B4-BE49-F238E27FC236}">
              <a16:creationId xmlns:a16="http://schemas.microsoft.com/office/drawing/2014/main" id="{77EBDB28-540A-4080-9DCC-E0320E710CC4}"/>
            </a:ext>
          </a:extLst>
        </xdr:cNvPr>
        <xdr:cNvSpPr txBox="1"/>
      </xdr:nvSpPr>
      <xdr:spPr>
        <a:xfrm>
          <a:off x="13287375" y="57683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17</xdr:col>
      <xdr:colOff>400050</xdr:colOff>
      <xdr:row>386</xdr:row>
      <xdr:rowOff>19050</xdr:rowOff>
    </xdr:from>
    <xdr:ext cx="65" cy="172227"/>
    <xdr:sp macro="" textlink="">
      <xdr:nvSpPr>
        <xdr:cNvPr id="102" name="PoljeZBesedilom 101">
          <a:extLst>
            <a:ext uri="{FF2B5EF4-FFF2-40B4-BE49-F238E27FC236}">
              <a16:creationId xmlns:a16="http://schemas.microsoft.com/office/drawing/2014/main" id="{F4BA2E5B-08C7-4595-9CBA-2FA7B1F2B8E5}"/>
            </a:ext>
          </a:extLst>
        </xdr:cNvPr>
        <xdr:cNvSpPr txBox="1"/>
      </xdr:nvSpPr>
      <xdr:spPr>
        <a:xfrm>
          <a:off x="13830300" y="57683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18</xdr:col>
      <xdr:colOff>400050</xdr:colOff>
      <xdr:row>386</xdr:row>
      <xdr:rowOff>19050</xdr:rowOff>
    </xdr:from>
    <xdr:ext cx="65" cy="172227"/>
    <xdr:sp macro="" textlink="">
      <xdr:nvSpPr>
        <xdr:cNvPr id="103" name="PoljeZBesedilom 102">
          <a:extLst>
            <a:ext uri="{FF2B5EF4-FFF2-40B4-BE49-F238E27FC236}">
              <a16:creationId xmlns:a16="http://schemas.microsoft.com/office/drawing/2014/main" id="{EB467996-F354-4ED1-B4EE-7BE1047670A2}"/>
            </a:ext>
          </a:extLst>
        </xdr:cNvPr>
        <xdr:cNvSpPr txBox="1"/>
      </xdr:nvSpPr>
      <xdr:spPr>
        <a:xfrm>
          <a:off x="14401800" y="57683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19</xdr:col>
      <xdr:colOff>400050</xdr:colOff>
      <xdr:row>386</xdr:row>
      <xdr:rowOff>19050</xdr:rowOff>
    </xdr:from>
    <xdr:ext cx="65" cy="172227"/>
    <xdr:sp macro="" textlink="">
      <xdr:nvSpPr>
        <xdr:cNvPr id="104" name="PoljeZBesedilom 103">
          <a:extLst>
            <a:ext uri="{FF2B5EF4-FFF2-40B4-BE49-F238E27FC236}">
              <a16:creationId xmlns:a16="http://schemas.microsoft.com/office/drawing/2014/main" id="{1BDC74BC-41CE-485A-895D-B99BDB7D93AB}"/>
            </a:ext>
          </a:extLst>
        </xdr:cNvPr>
        <xdr:cNvSpPr txBox="1"/>
      </xdr:nvSpPr>
      <xdr:spPr>
        <a:xfrm>
          <a:off x="14944725" y="57683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20</xdr:col>
      <xdr:colOff>400050</xdr:colOff>
      <xdr:row>386</xdr:row>
      <xdr:rowOff>19050</xdr:rowOff>
    </xdr:from>
    <xdr:ext cx="65" cy="172227"/>
    <xdr:sp macro="" textlink="">
      <xdr:nvSpPr>
        <xdr:cNvPr id="105" name="PoljeZBesedilom 104">
          <a:extLst>
            <a:ext uri="{FF2B5EF4-FFF2-40B4-BE49-F238E27FC236}">
              <a16:creationId xmlns:a16="http://schemas.microsoft.com/office/drawing/2014/main" id="{B88F7D0D-8EDD-4819-BE72-DE3E6EBFE7A2}"/>
            </a:ext>
          </a:extLst>
        </xdr:cNvPr>
        <xdr:cNvSpPr txBox="1"/>
      </xdr:nvSpPr>
      <xdr:spPr>
        <a:xfrm>
          <a:off x="15487650" y="57683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21</xdr:col>
      <xdr:colOff>400050</xdr:colOff>
      <xdr:row>386</xdr:row>
      <xdr:rowOff>19050</xdr:rowOff>
    </xdr:from>
    <xdr:ext cx="65" cy="172227"/>
    <xdr:sp macro="" textlink="">
      <xdr:nvSpPr>
        <xdr:cNvPr id="106" name="PoljeZBesedilom 105">
          <a:extLst>
            <a:ext uri="{FF2B5EF4-FFF2-40B4-BE49-F238E27FC236}">
              <a16:creationId xmlns:a16="http://schemas.microsoft.com/office/drawing/2014/main" id="{70FA596D-68DF-4CDC-96A9-5AE9151E2D2C}"/>
            </a:ext>
          </a:extLst>
        </xdr:cNvPr>
        <xdr:cNvSpPr txBox="1"/>
      </xdr:nvSpPr>
      <xdr:spPr>
        <a:xfrm>
          <a:off x="16030575" y="57683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22</xdr:col>
      <xdr:colOff>400050</xdr:colOff>
      <xdr:row>386</xdr:row>
      <xdr:rowOff>19050</xdr:rowOff>
    </xdr:from>
    <xdr:ext cx="65" cy="172227"/>
    <xdr:sp macro="" textlink="">
      <xdr:nvSpPr>
        <xdr:cNvPr id="107" name="PoljeZBesedilom 106">
          <a:extLst>
            <a:ext uri="{FF2B5EF4-FFF2-40B4-BE49-F238E27FC236}">
              <a16:creationId xmlns:a16="http://schemas.microsoft.com/office/drawing/2014/main" id="{06603C3E-E3FA-4B16-84CC-0E433EFCC272}"/>
            </a:ext>
          </a:extLst>
        </xdr:cNvPr>
        <xdr:cNvSpPr txBox="1"/>
      </xdr:nvSpPr>
      <xdr:spPr>
        <a:xfrm>
          <a:off x="16573500" y="57683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23</xdr:col>
      <xdr:colOff>400050</xdr:colOff>
      <xdr:row>386</xdr:row>
      <xdr:rowOff>19050</xdr:rowOff>
    </xdr:from>
    <xdr:ext cx="65" cy="172227"/>
    <xdr:sp macro="" textlink="">
      <xdr:nvSpPr>
        <xdr:cNvPr id="108" name="PoljeZBesedilom 107">
          <a:extLst>
            <a:ext uri="{FF2B5EF4-FFF2-40B4-BE49-F238E27FC236}">
              <a16:creationId xmlns:a16="http://schemas.microsoft.com/office/drawing/2014/main" id="{270263FD-2EE6-4646-8D72-BC64DA05A2D4}"/>
            </a:ext>
          </a:extLst>
        </xdr:cNvPr>
        <xdr:cNvSpPr txBox="1"/>
      </xdr:nvSpPr>
      <xdr:spPr>
        <a:xfrm>
          <a:off x="17116425" y="57683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24</xdr:col>
      <xdr:colOff>400050</xdr:colOff>
      <xdr:row>386</xdr:row>
      <xdr:rowOff>19050</xdr:rowOff>
    </xdr:from>
    <xdr:ext cx="65" cy="172227"/>
    <xdr:sp macro="" textlink="">
      <xdr:nvSpPr>
        <xdr:cNvPr id="109" name="PoljeZBesedilom 108">
          <a:extLst>
            <a:ext uri="{FF2B5EF4-FFF2-40B4-BE49-F238E27FC236}">
              <a16:creationId xmlns:a16="http://schemas.microsoft.com/office/drawing/2014/main" id="{847D5362-F5EA-42CB-BF47-2793062ED250}"/>
            </a:ext>
          </a:extLst>
        </xdr:cNvPr>
        <xdr:cNvSpPr txBox="1"/>
      </xdr:nvSpPr>
      <xdr:spPr>
        <a:xfrm>
          <a:off x="17659350" y="57683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25</xdr:col>
      <xdr:colOff>400050</xdr:colOff>
      <xdr:row>386</xdr:row>
      <xdr:rowOff>19050</xdr:rowOff>
    </xdr:from>
    <xdr:ext cx="65" cy="172227"/>
    <xdr:sp macro="" textlink="">
      <xdr:nvSpPr>
        <xdr:cNvPr id="110" name="PoljeZBesedilom 109">
          <a:extLst>
            <a:ext uri="{FF2B5EF4-FFF2-40B4-BE49-F238E27FC236}">
              <a16:creationId xmlns:a16="http://schemas.microsoft.com/office/drawing/2014/main" id="{6417F7FF-0149-46BD-951A-FA2F5366DF70}"/>
            </a:ext>
          </a:extLst>
        </xdr:cNvPr>
        <xdr:cNvSpPr txBox="1"/>
      </xdr:nvSpPr>
      <xdr:spPr>
        <a:xfrm>
          <a:off x="18202275" y="57683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26</xdr:col>
      <xdr:colOff>400050</xdr:colOff>
      <xdr:row>386</xdr:row>
      <xdr:rowOff>19050</xdr:rowOff>
    </xdr:from>
    <xdr:ext cx="65" cy="172227"/>
    <xdr:sp macro="" textlink="">
      <xdr:nvSpPr>
        <xdr:cNvPr id="111" name="PoljeZBesedilom 110">
          <a:extLst>
            <a:ext uri="{FF2B5EF4-FFF2-40B4-BE49-F238E27FC236}">
              <a16:creationId xmlns:a16="http://schemas.microsoft.com/office/drawing/2014/main" id="{C1BA3656-9D3B-4466-B269-0A2B047E66A7}"/>
            </a:ext>
          </a:extLst>
        </xdr:cNvPr>
        <xdr:cNvSpPr txBox="1"/>
      </xdr:nvSpPr>
      <xdr:spPr>
        <a:xfrm>
          <a:off x="18745200" y="57683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27</xdr:col>
      <xdr:colOff>400050</xdr:colOff>
      <xdr:row>386</xdr:row>
      <xdr:rowOff>19050</xdr:rowOff>
    </xdr:from>
    <xdr:ext cx="65" cy="172227"/>
    <xdr:sp macro="" textlink="">
      <xdr:nvSpPr>
        <xdr:cNvPr id="112" name="PoljeZBesedilom 111">
          <a:extLst>
            <a:ext uri="{FF2B5EF4-FFF2-40B4-BE49-F238E27FC236}">
              <a16:creationId xmlns:a16="http://schemas.microsoft.com/office/drawing/2014/main" id="{1BA66FA3-F5C3-44ED-972B-BE8F52722C45}"/>
            </a:ext>
          </a:extLst>
        </xdr:cNvPr>
        <xdr:cNvSpPr txBox="1"/>
      </xdr:nvSpPr>
      <xdr:spPr>
        <a:xfrm>
          <a:off x="19288125" y="57683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28</xdr:col>
      <xdr:colOff>400050</xdr:colOff>
      <xdr:row>386</xdr:row>
      <xdr:rowOff>19050</xdr:rowOff>
    </xdr:from>
    <xdr:ext cx="65" cy="172227"/>
    <xdr:sp macro="" textlink="">
      <xdr:nvSpPr>
        <xdr:cNvPr id="113" name="PoljeZBesedilom 112">
          <a:extLst>
            <a:ext uri="{FF2B5EF4-FFF2-40B4-BE49-F238E27FC236}">
              <a16:creationId xmlns:a16="http://schemas.microsoft.com/office/drawing/2014/main" id="{BD8FEDAC-EFEE-46A6-9F00-4EE52E2E319E}"/>
            </a:ext>
          </a:extLst>
        </xdr:cNvPr>
        <xdr:cNvSpPr txBox="1"/>
      </xdr:nvSpPr>
      <xdr:spPr>
        <a:xfrm>
          <a:off x="19850100" y="57683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29</xdr:col>
      <xdr:colOff>400050</xdr:colOff>
      <xdr:row>386</xdr:row>
      <xdr:rowOff>19050</xdr:rowOff>
    </xdr:from>
    <xdr:ext cx="65" cy="172227"/>
    <xdr:sp macro="" textlink="">
      <xdr:nvSpPr>
        <xdr:cNvPr id="114" name="PoljeZBesedilom 113">
          <a:extLst>
            <a:ext uri="{FF2B5EF4-FFF2-40B4-BE49-F238E27FC236}">
              <a16:creationId xmlns:a16="http://schemas.microsoft.com/office/drawing/2014/main" id="{7F5EDD62-67CE-4407-97A2-E7B61D4B6000}"/>
            </a:ext>
          </a:extLst>
        </xdr:cNvPr>
        <xdr:cNvSpPr txBox="1"/>
      </xdr:nvSpPr>
      <xdr:spPr>
        <a:xfrm>
          <a:off x="20393025" y="57683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30</xdr:col>
      <xdr:colOff>400050</xdr:colOff>
      <xdr:row>386</xdr:row>
      <xdr:rowOff>19050</xdr:rowOff>
    </xdr:from>
    <xdr:ext cx="65" cy="172227"/>
    <xdr:sp macro="" textlink="">
      <xdr:nvSpPr>
        <xdr:cNvPr id="115" name="PoljeZBesedilom 114">
          <a:extLst>
            <a:ext uri="{FF2B5EF4-FFF2-40B4-BE49-F238E27FC236}">
              <a16:creationId xmlns:a16="http://schemas.microsoft.com/office/drawing/2014/main" id="{3519BFC5-2389-453C-AEB5-AB4761334578}"/>
            </a:ext>
          </a:extLst>
        </xdr:cNvPr>
        <xdr:cNvSpPr txBox="1"/>
      </xdr:nvSpPr>
      <xdr:spPr>
        <a:xfrm>
          <a:off x="20935950" y="57683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31</xdr:col>
      <xdr:colOff>400050</xdr:colOff>
      <xdr:row>386</xdr:row>
      <xdr:rowOff>19050</xdr:rowOff>
    </xdr:from>
    <xdr:ext cx="65" cy="172227"/>
    <xdr:sp macro="" textlink="">
      <xdr:nvSpPr>
        <xdr:cNvPr id="116" name="PoljeZBesedilom 115">
          <a:extLst>
            <a:ext uri="{FF2B5EF4-FFF2-40B4-BE49-F238E27FC236}">
              <a16:creationId xmlns:a16="http://schemas.microsoft.com/office/drawing/2014/main" id="{1B8003E4-714E-4A49-B229-EE89AB0FE648}"/>
            </a:ext>
          </a:extLst>
        </xdr:cNvPr>
        <xdr:cNvSpPr txBox="1"/>
      </xdr:nvSpPr>
      <xdr:spPr>
        <a:xfrm>
          <a:off x="21478875" y="57683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32</xdr:col>
      <xdr:colOff>400050</xdr:colOff>
      <xdr:row>386</xdr:row>
      <xdr:rowOff>19050</xdr:rowOff>
    </xdr:from>
    <xdr:ext cx="65" cy="172227"/>
    <xdr:sp macro="" textlink="">
      <xdr:nvSpPr>
        <xdr:cNvPr id="117" name="PoljeZBesedilom 116">
          <a:extLst>
            <a:ext uri="{FF2B5EF4-FFF2-40B4-BE49-F238E27FC236}">
              <a16:creationId xmlns:a16="http://schemas.microsoft.com/office/drawing/2014/main" id="{27B7A8CF-D145-410B-B7B0-8D3800BAE478}"/>
            </a:ext>
          </a:extLst>
        </xdr:cNvPr>
        <xdr:cNvSpPr txBox="1"/>
      </xdr:nvSpPr>
      <xdr:spPr>
        <a:xfrm>
          <a:off x="22021800" y="57683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33</xdr:col>
      <xdr:colOff>400050</xdr:colOff>
      <xdr:row>386</xdr:row>
      <xdr:rowOff>19050</xdr:rowOff>
    </xdr:from>
    <xdr:ext cx="65" cy="172227"/>
    <xdr:sp macro="" textlink="">
      <xdr:nvSpPr>
        <xdr:cNvPr id="118" name="PoljeZBesedilom 117">
          <a:extLst>
            <a:ext uri="{FF2B5EF4-FFF2-40B4-BE49-F238E27FC236}">
              <a16:creationId xmlns:a16="http://schemas.microsoft.com/office/drawing/2014/main" id="{A2F67887-EB78-4DD7-AA04-0228950775FC}"/>
            </a:ext>
          </a:extLst>
        </xdr:cNvPr>
        <xdr:cNvSpPr txBox="1"/>
      </xdr:nvSpPr>
      <xdr:spPr>
        <a:xfrm>
          <a:off x="22564725" y="57683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34</xdr:col>
      <xdr:colOff>400050</xdr:colOff>
      <xdr:row>386</xdr:row>
      <xdr:rowOff>19050</xdr:rowOff>
    </xdr:from>
    <xdr:ext cx="65" cy="172227"/>
    <xdr:sp macro="" textlink="">
      <xdr:nvSpPr>
        <xdr:cNvPr id="119" name="PoljeZBesedilom 118">
          <a:extLst>
            <a:ext uri="{FF2B5EF4-FFF2-40B4-BE49-F238E27FC236}">
              <a16:creationId xmlns:a16="http://schemas.microsoft.com/office/drawing/2014/main" id="{BC527915-CC00-4EBB-AB20-5224F216E82F}"/>
            </a:ext>
          </a:extLst>
        </xdr:cNvPr>
        <xdr:cNvSpPr txBox="1"/>
      </xdr:nvSpPr>
      <xdr:spPr>
        <a:xfrm>
          <a:off x="23107650" y="576834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6</xdr:col>
      <xdr:colOff>400050</xdr:colOff>
      <xdr:row>414</xdr:row>
      <xdr:rowOff>19050</xdr:rowOff>
    </xdr:from>
    <xdr:ext cx="65" cy="172227"/>
    <xdr:sp macro="" textlink="">
      <xdr:nvSpPr>
        <xdr:cNvPr id="120" name="PoljeZBesedilom 119">
          <a:extLst>
            <a:ext uri="{FF2B5EF4-FFF2-40B4-BE49-F238E27FC236}">
              <a16:creationId xmlns:a16="http://schemas.microsoft.com/office/drawing/2014/main" id="{4B59A66A-4FF7-4655-9BD4-698851B7EE15}"/>
            </a:ext>
          </a:extLst>
        </xdr:cNvPr>
        <xdr:cNvSpPr txBox="1"/>
      </xdr:nvSpPr>
      <xdr:spPr>
        <a:xfrm>
          <a:off x="7286625" y="6183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7</xdr:col>
      <xdr:colOff>400050</xdr:colOff>
      <xdr:row>414</xdr:row>
      <xdr:rowOff>19050</xdr:rowOff>
    </xdr:from>
    <xdr:ext cx="65" cy="172227"/>
    <xdr:sp macro="" textlink="">
      <xdr:nvSpPr>
        <xdr:cNvPr id="121" name="PoljeZBesedilom 120">
          <a:extLst>
            <a:ext uri="{FF2B5EF4-FFF2-40B4-BE49-F238E27FC236}">
              <a16:creationId xmlns:a16="http://schemas.microsoft.com/office/drawing/2014/main" id="{BF96DFAB-A13B-4141-B867-F378DBA1D09C}"/>
            </a:ext>
          </a:extLst>
        </xdr:cNvPr>
        <xdr:cNvSpPr txBox="1"/>
      </xdr:nvSpPr>
      <xdr:spPr>
        <a:xfrm>
          <a:off x="8001000" y="6183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8</xdr:col>
      <xdr:colOff>400050</xdr:colOff>
      <xdr:row>414</xdr:row>
      <xdr:rowOff>19050</xdr:rowOff>
    </xdr:from>
    <xdr:ext cx="65" cy="172227"/>
    <xdr:sp macro="" textlink="">
      <xdr:nvSpPr>
        <xdr:cNvPr id="122" name="PoljeZBesedilom 121">
          <a:extLst>
            <a:ext uri="{FF2B5EF4-FFF2-40B4-BE49-F238E27FC236}">
              <a16:creationId xmlns:a16="http://schemas.microsoft.com/office/drawing/2014/main" id="{7F72B23F-646C-4CF1-9E1A-BDE767D5153B}"/>
            </a:ext>
          </a:extLst>
        </xdr:cNvPr>
        <xdr:cNvSpPr txBox="1"/>
      </xdr:nvSpPr>
      <xdr:spPr>
        <a:xfrm>
          <a:off x="8705850" y="6183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9</xdr:col>
      <xdr:colOff>400050</xdr:colOff>
      <xdr:row>414</xdr:row>
      <xdr:rowOff>19050</xdr:rowOff>
    </xdr:from>
    <xdr:ext cx="65" cy="172227"/>
    <xdr:sp macro="" textlink="">
      <xdr:nvSpPr>
        <xdr:cNvPr id="123" name="PoljeZBesedilom 122">
          <a:extLst>
            <a:ext uri="{FF2B5EF4-FFF2-40B4-BE49-F238E27FC236}">
              <a16:creationId xmlns:a16="http://schemas.microsoft.com/office/drawing/2014/main" id="{6A8157DF-3005-4D10-BDFB-4EC35B2BD646}"/>
            </a:ext>
          </a:extLst>
        </xdr:cNvPr>
        <xdr:cNvSpPr txBox="1"/>
      </xdr:nvSpPr>
      <xdr:spPr>
        <a:xfrm>
          <a:off x="9410700" y="6183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10</xdr:col>
      <xdr:colOff>400050</xdr:colOff>
      <xdr:row>414</xdr:row>
      <xdr:rowOff>19050</xdr:rowOff>
    </xdr:from>
    <xdr:ext cx="65" cy="172227"/>
    <xdr:sp macro="" textlink="">
      <xdr:nvSpPr>
        <xdr:cNvPr id="124" name="PoljeZBesedilom 123">
          <a:extLst>
            <a:ext uri="{FF2B5EF4-FFF2-40B4-BE49-F238E27FC236}">
              <a16:creationId xmlns:a16="http://schemas.microsoft.com/office/drawing/2014/main" id="{60A78517-17F5-49FF-89F2-F0858B3B7A0D}"/>
            </a:ext>
          </a:extLst>
        </xdr:cNvPr>
        <xdr:cNvSpPr txBox="1"/>
      </xdr:nvSpPr>
      <xdr:spPr>
        <a:xfrm>
          <a:off x="10029825" y="6183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11</xdr:col>
      <xdr:colOff>400050</xdr:colOff>
      <xdr:row>414</xdr:row>
      <xdr:rowOff>19050</xdr:rowOff>
    </xdr:from>
    <xdr:ext cx="65" cy="172227"/>
    <xdr:sp macro="" textlink="">
      <xdr:nvSpPr>
        <xdr:cNvPr id="125" name="PoljeZBesedilom 124">
          <a:extLst>
            <a:ext uri="{FF2B5EF4-FFF2-40B4-BE49-F238E27FC236}">
              <a16:creationId xmlns:a16="http://schemas.microsoft.com/office/drawing/2014/main" id="{BB047C5B-BB4A-4992-B9D1-DC5A0C7CD4CF}"/>
            </a:ext>
          </a:extLst>
        </xdr:cNvPr>
        <xdr:cNvSpPr txBox="1"/>
      </xdr:nvSpPr>
      <xdr:spPr>
        <a:xfrm>
          <a:off x="10572750" y="6183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12</xdr:col>
      <xdr:colOff>400050</xdr:colOff>
      <xdr:row>414</xdr:row>
      <xdr:rowOff>19050</xdr:rowOff>
    </xdr:from>
    <xdr:ext cx="65" cy="172227"/>
    <xdr:sp macro="" textlink="">
      <xdr:nvSpPr>
        <xdr:cNvPr id="126" name="PoljeZBesedilom 125">
          <a:extLst>
            <a:ext uri="{FF2B5EF4-FFF2-40B4-BE49-F238E27FC236}">
              <a16:creationId xmlns:a16="http://schemas.microsoft.com/office/drawing/2014/main" id="{1A701900-EBCE-42BF-953F-7F67267DFF2C}"/>
            </a:ext>
          </a:extLst>
        </xdr:cNvPr>
        <xdr:cNvSpPr txBox="1"/>
      </xdr:nvSpPr>
      <xdr:spPr>
        <a:xfrm>
          <a:off x="11115675" y="6183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13</xdr:col>
      <xdr:colOff>400050</xdr:colOff>
      <xdr:row>414</xdr:row>
      <xdr:rowOff>19050</xdr:rowOff>
    </xdr:from>
    <xdr:ext cx="65" cy="172227"/>
    <xdr:sp macro="" textlink="">
      <xdr:nvSpPr>
        <xdr:cNvPr id="127" name="PoljeZBesedilom 126">
          <a:extLst>
            <a:ext uri="{FF2B5EF4-FFF2-40B4-BE49-F238E27FC236}">
              <a16:creationId xmlns:a16="http://schemas.microsoft.com/office/drawing/2014/main" id="{AE2F109F-70EB-42A8-AEF3-8C616F5D644C}"/>
            </a:ext>
          </a:extLst>
        </xdr:cNvPr>
        <xdr:cNvSpPr txBox="1"/>
      </xdr:nvSpPr>
      <xdr:spPr>
        <a:xfrm>
          <a:off x="11658600" y="6183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14</xdr:col>
      <xdr:colOff>400050</xdr:colOff>
      <xdr:row>414</xdr:row>
      <xdr:rowOff>19050</xdr:rowOff>
    </xdr:from>
    <xdr:ext cx="65" cy="172227"/>
    <xdr:sp macro="" textlink="">
      <xdr:nvSpPr>
        <xdr:cNvPr id="128" name="PoljeZBesedilom 127">
          <a:extLst>
            <a:ext uri="{FF2B5EF4-FFF2-40B4-BE49-F238E27FC236}">
              <a16:creationId xmlns:a16="http://schemas.microsoft.com/office/drawing/2014/main" id="{B7B115B7-37E3-4C65-ADDD-DB858916F9FE}"/>
            </a:ext>
          </a:extLst>
        </xdr:cNvPr>
        <xdr:cNvSpPr txBox="1"/>
      </xdr:nvSpPr>
      <xdr:spPr>
        <a:xfrm>
          <a:off x="12201525" y="6183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15</xdr:col>
      <xdr:colOff>400050</xdr:colOff>
      <xdr:row>414</xdr:row>
      <xdr:rowOff>19050</xdr:rowOff>
    </xdr:from>
    <xdr:ext cx="65" cy="172227"/>
    <xdr:sp macro="" textlink="">
      <xdr:nvSpPr>
        <xdr:cNvPr id="129" name="PoljeZBesedilom 128">
          <a:extLst>
            <a:ext uri="{FF2B5EF4-FFF2-40B4-BE49-F238E27FC236}">
              <a16:creationId xmlns:a16="http://schemas.microsoft.com/office/drawing/2014/main" id="{A9E67BE3-DED3-4CC5-B46F-6219A3289529}"/>
            </a:ext>
          </a:extLst>
        </xdr:cNvPr>
        <xdr:cNvSpPr txBox="1"/>
      </xdr:nvSpPr>
      <xdr:spPr>
        <a:xfrm>
          <a:off x="12744450" y="6183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16</xdr:col>
      <xdr:colOff>400050</xdr:colOff>
      <xdr:row>414</xdr:row>
      <xdr:rowOff>19050</xdr:rowOff>
    </xdr:from>
    <xdr:ext cx="65" cy="172227"/>
    <xdr:sp macro="" textlink="">
      <xdr:nvSpPr>
        <xdr:cNvPr id="130" name="PoljeZBesedilom 129">
          <a:extLst>
            <a:ext uri="{FF2B5EF4-FFF2-40B4-BE49-F238E27FC236}">
              <a16:creationId xmlns:a16="http://schemas.microsoft.com/office/drawing/2014/main" id="{E9D8F96A-F585-4160-A51D-7F72C53D0AD8}"/>
            </a:ext>
          </a:extLst>
        </xdr:cNvPr>
        <xdr:cNvSpPr txBox="1"/>
      </xdr:nvSpPr>
      <xdr:spPr>
        <a:xfrm>
          <a:off x="13287375" y="6183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17</xdr:col>
      <xdr:colOff>400050</xdr:colOff>
      <xdr:row>414</xdr:row>
      <xdr:rowOff>19050</xdr:rowOff>
    </xdr:from>
    <xdr:ext cx="65" cy="172227"/>
    <xdr:sp macro="" textlink="">
      <xdr:nvSpPr>
        <xdr:cNvPr id="131" name="PoljeZBesedilom 130">
          <a:extLst>
            <a:ext uri="{FF2B5EF4-FFF2-40B4-BE49-F238E27FC236}">
              <a16:creationId xmlns:a16="http://schemas.microsoft.com/office/drawing/2014/main" id="{2DBDB4C5-E809-405E-9841-294D01AE5BB2}"/>
            </a:ext>
          </a:extLst>
        </xdr:cNvPr>
        <xdr:cNvSpPr txBox="1"/>
      </xdr:nvSpPr>
      <xdr:spPr>
        <a:xfrm>
          <a:off x="13830300" y="6183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18</xdr:col>
      <xdr:colOff>400050</xdr:colOff>
      <xdr:row>414</xdr:row>
      <xdr:rowOff>19050</xdr:rowOff>
    </xdr:from>
    <xdr:ext cx="65" cy="172227"/>
    <xdr:sp macro="" textlink="">
      <xdr:nvSpPr>
        <xdr:cNvPr id="132" name="PoljeZBesedilom 131">
          <a:extLst>
            <a:ext uri="{FF2B5EF4-FFF2-40B4-BE49-F238E27FC236}">
              <a16:creationId xmlns:a16="http://schemas.microsoft.com/office/drawing/2014/main" id="{5A211916-5285-4D3C-B850-F915CCE14882}"/>
            </a:ext>
          </a:extLst>
        </xdr:cNvPr>
        <xdr:cNvSpPr txBox="1"/>
      </xdr:nvSpPr>
      <xdr:spPr>
        <a:xfrm>
          <a:off x="14401800" y="6183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19</xdr:col>
      <xdr:colOff>400050</xdr:colOff>
      <xdr:row>414</xdr:row>
      <xdr:rowOff>19050</xdr:rowOff>
    </xdr:from>
    <xdr:ext cx="65" cy="172227"/>
    <xdr:sp macro="" textlink="">
      <xdr:nvSpPr>
        <xdr:cNvPr id="133" name="PoljeZBesedilom 132">
          <a:extLst>
            <a:ext uri="{FF2B5EF4-FFF2-40B4-BE49-F238E27FC236}">
              <a16:creationId xmlns:a16="http://schemas.microsoft.com/office/drawing/2014/main" id="{0D3F1D66-C94A-4CCA-B846-BA7D8F9B910E}"/>
            </a:ext>
          </a:extLst>
        </xdr:cNvPr>
        <xdr:cNvSpPr txBox="1"/>
      </xdr:nvSpPr>
      <xdr:spPr>
        <a:xfrm>
          <a:off x="14944725" y="6183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20</xdr:col>
      <xdr:colOff>400050</xdr:colOff>
      <xdr:row>414</xdr:row>
      <xdr:rowOff>19050</xdr:rowOff>
    </xdr:from>
    <xdr:ext cx="65" cy="172227"/>
    <xdr:sp macro="" textlink="">
      <xdr:nvSpPr>
        <xdr:cNvPr id="134" name="PoljeZBesedilom 133">
          <a:extLst>
            <a:ext uri="{FF2B5EF4-FFF2-40B4-BE49-F238E27FC236}">
              <a16:creationId xmlns:a16="http://schemas.microsoft.com/office/drawing/2014/main" id="{F36C5F22-2FD7-4544-A402-6D124A2E7F8A}"/>
            </a:ext>
          </a:extLst>
        </xdr:cNvPr>
        <xdr:cNvSpPr txBox="1"/>
      </xdr:nvSpPr>
      <xdr:spPr>
        <a:xfrm>
          <a:off x="15487650" y="6183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21</xdr:col>
      <xdr:colOff>400050</xdr:colOff>
      <xdr:row>414</xdr:row>
      <xdr:rowOff>19050</xdr:rowOff>
    </xdr:from>
    <xdr:ext cx="65" cy="172227"/>
    <xdr:sp macro="" textlink="">
      <xdr:nvSpPr>
        <xdr:cNvPr id="135" name="PoljeZBesedilom 134">
          <a:extLst>
            <a:ext uri="{FF2B5EF4-FFF2-40B4-BE49-F238E27FC236}">
              <a16:creationId xmlns:a16="http://schemas.microsoft.com/office/drawing/2014/main" id="{4E4C8712-4F8B-48F7-9DED-09B7764C2B55}"/>
            </a:ext>
          </a:extLst>
        </xdr:cNvPr>
        <xdr:cNvSpPr txBox="1"/>
      </xdr:nvSpPr>
      <xdr:spPr>
        <a:xfrm>
          <a:off x="16030575" y="6183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22</xdr:col>
      <xdr:colOff>400050</xdr:colOff>
      <xdr:row>414</xdr:row>
      <xdr:rowOff>19050</xdr:rowOff>
    </xdr:from>
    <xdr:ext cx="65" cy="172227"/>
    <xdr:sp macro="" textlink="">
      <xdr:nvSpPr>
        <xdr:cNvPr id="136" name="PoljeZBesedilom 135">
          <a:extLst>
            <a:ext uri="{FF2B5EF4-FFF2-40B4-BE49-F238E27FC236}">
              <a16:creationId xmlns:a16="http://schemas.microsoft.com/office/drawing/2014/main" id="{67A91BAD-A3F3-482A-AC3A-3DAD5263DF66}"/>
            </a:ext>
          </a:extLst>
        </xdr:cNvPr>
        <xdr:cNvSpPr txBox="1"/>
      </xdr:nvSpPr>
      <xdr:spPr>
        <a:xfrm>
          <a:off x="16573500" y="6183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23</xdr:col>
      <xdr:colOff>400050</xdr:colOff>
      <xdr:row>414</xdr:row>
      <xdr:rowOff>19050</xdr:rowOff>
    </xdr:from>
    <xdr:ext cx="65" cy="172227"/>
    <xdr:sp macro="" textlink="">
      <xdr:nvSpPr>
        <xdr:cNvPr id="137" name="PoljeZBesedilom 136">
          <a:extLst>
            <a:ext uri="{FF2B5EF4-FFF2-40B4-BE49-F238E27FC236}">
              <a16:creationId xmlns:a16="http://schemas.microsoft.com/office/drawing/2014/main" id="{4D57736A-16EE-4B66-9CEE-6A0A83AAAF19}"/>
            </a:ext>
          </a:extLst>
        </xdr:cNvPr>
        <xdr:cNvSpPr txBox="1"/>
      </xdr:nvSpPr>
      <xdr:spPr>
        <a:xfrm>
          <a:off x="17116425" y="6183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24</xdr:col>
      <xdr:colOff>400050</xdr:colOff>
      <xdr:row>414</xdr:row>
      <xdr:rowOff>19050</xdr:rowOff>
    </xdr:from>
    <xdr:ext cx="65" cy="172227"/>
    <xdr:sp macro="" textlink="">
      <xdr:nvSpPr>
        <xdr:cNvPr id="138" name="PoljeZBesedilom 137">
          <a:extLst>
            <a:ext uri="{FF2B5EF4-FFF2-40B4-BE49-F238E27FC236}">
              <a16:creationId xmlns:a16="http://schemas.microsoft.com/office/drawing/2014/main" id="{7D207241-A52C-4E5E-A979-29C8B7B3BE29}"/>
            </a:ext>
          </a:extLst>
        </xdr:cNvPr>
        <xdr:cNvSpPr txBox="1"/>
      </xdr:nvSpPr>
      <xdr:spPr>
        <a:xfrm>
          <a:off x="17659350" y="6183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25</xdr:col>
      <xdr:colOff>400050</xdr:colOff>
      <xdr:row>414</xdr:row>
      <xdr:rowOff>19050</xdr:rowOff>
    </xdr:from>
    <xdr:ext cx="65" cy="172227"/>
    <xdr:sp macro="" textlink="">
      <xdr:nvSpPr>
        <xdr:cNvPr id="139" name="PoljeZBesedilom 138">
          <a:extLst>
            <a:ext uri="{FF2B5EF4-FFF2-40B4-BE49-F238E27FC236}">
              <a16:creationId xmlns:a16="http://schemas.microsoft.com/office/drawing/2014/main" id="{9C51F451-8D60-46D5-933C-2D5BAA04123B}"/>
            </a:ext>
          </a:extLst>
        </xdr:cNvPr>
        <xdr:cNvSpPr txBox="1"/>
      </xdr:nvSpPr>
      <xdr:spPr>
        <a:xfrm>
          <a:off x="18202275" y="6183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26</xdr:col>
      <xdr:colOff>400050</xdr:colOff>
      <xdr:row>414</xdr:row>
      <xdr:rowOff>19050</xdr:rowOff>
    </xdr:from>
    <xdr:ext cx="65" cy="172227"/>
    <xdr:sp macro="" textlink="">
      <xdr:nvSpPr>
        <xdr:cNvPr id="140" name="PoljeZBesedilom 139">
          <a:extLst>
            <a:ext uri="{FF2B5EF4-FFF2-40B4-BE49-F238E27FC236}">
              <a16:creationId xmlns:a16="http://schemas.microsoft.com/office/drawing/2014/main" id="{B260CC3E-02A7-4143-85AD-5969AD5AE4D1}"/>
            </a:ext>
          </a:extLst>
        </xdr:cNvPr>
        <xdr:cNvSpPr txBox="1"/>
      </xdr:nvSpPr>
      <xdr:spPr>
        <a:xfrm>
          <a:off x="18745200" y="6183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27</xdr:col>
      <xdr:colOff>400050</xdr:colOff>
      <xdr:row>414</xdr:row>
      <xdr:rowOff>19050</xdr:rowOff>
    </xdr:from>
    <xdr:ext cx="65" cy="172227"/>
    <xdr:sp macro="" textlink="">
      <xdr:nvSpPr>
        <xdr:cNvPr id="141" name="PoljeZBesedilom 140">
          <a:extLst>
            <a:ext uri="{FF2B5EF4-FFF2-40B4-BE49-F238E27FC236}">
              <a16:creationId xmlns:a16="http://schemas.microsoft.com/office/drawing/2014/main" id="{E8F99960-9486-4460-8858-EDB6AE89C5BF}"/>
            </a:ext>
          </a:extLst>
        </xdr:cNvPr>
        <xdr:cNvSpPr txBox="1"/>
      </xdr:nvSpPr>
      <xdr:spPr>
        <a:xfrm>
          <a:off x="19288125" y="6183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28</xdr:col>
      <xdr:colOff>400050</xdr:colOff>
      <xdr:row>414</xdr:row>
      <xdr:rowOff>19050</xdr:rowOff>
    </xdr:from>
    <xdr:ext cx="65" cy="172227"/>
    <xdr:sp macro="" textlink="">
      <xdr:nvSpPr>
        <xdr:cNvPr id="142" name="PoljeZBesedilom 141">
          <a:extLst>
            <a:ext uri="{FF2B5EF4-FFF2-40B4-BE49-F238E27FC236}">
              <a16:creationId xmlns:a16="http://schemas.microsoft.com/office/drawing/2014/main" id="{D50C37C4-E156-4DE7-8A55-2FA9AB711397}"/>
            </a:ext>
          </a:extLst>
        </xdr:cNvPr>
        <xdr:cNvSpPr txBox="1"/>
      </xdr:nvSpPr>
      <xdr:spPr>
        <a:xfrm>
          <a:off x="19850100" y="6183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29</xdr:col>
      <xdr:colOff>400050</xdr:colOff>
      <xdr:row>414</xdr:row>
      <xdr:rowOff>19050</xdr:rowOff>
    </xdr:from>
    <xdr:ext cx="65" cy="172227"/>
    <xdr:sp macro="" textlink="">
      <xdr:nvSpPr>
        <xdr:cNvPr id="143" name="PoljeZBesedilom 142">
          <a:extLst>
            <a:ext uri="{FF2B5EF4-FFF2-40B4-BE49-F238E27FC236}">
              <a16:creationId xmlns:a16="http://schemas.microsoft.com/office/drawing/2014/main" id="{17481072-8867-4BF0-887B-E7FFC9F8B8E8}"/>
            </a:ext>
          </a:extLst>
        </xdr:cNvPr>
        <xdr:cNvSpPr txBox="1"/>
      </xdr:nvSpPr>
      <xdr:spPr>
        <a:xfrm>
          <a:off x="20393025" y="6183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30</xdr:col>
      <xdr:colOff>400050</xdr:colOff>
      <xdr:row>414</xdr:row>
      <xdr:rowOff>19050</xdr:rowOff>
    </xdr:from>
    <xdr:ext cx="65" cy="172227"/>
    <xdr:sp macro="" textlink="">
      <xdr:nvSpPr>
        <xdr:cNvPr id="144" name="PoljeZBesedilom 143">
          <a:extLst>
            <a:ext uri="{FF2B5EF4-FFF2-40B4-BE49-F238E27FC236}">
              <a16:creationId xmlns:a16="http://schemas.microsoft.com/office/drawing/2014/main" id="{C77C21D8-E0CE-4BA1-AED2-3E84344958AE}"/>
            </a:ext>
          </a:extLst>
        </xdr:cNvPr>
        <xdr:cNvSpPr txBox="1"/>
      </xdr:nvSpPr>
      <xdr:spPr>
        <a:xfrm>
          <a:off x="20935950" y="6183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31</xdr:col>
      <xdr:colOff>400050</xdr:colOff>
      <xdr:row>414</xdr:row>
      <xdr:rowOff>19050</xdr:rowOff>
    </xdr:from>
    <xdr:ext cx="65" cy="172227"/>
    <xdr:sp macro="" textlink="">
      <xdr:nvSpPr>
        <xdr:cNvPr id="145" name="PoljeZBesedilom 144">
          <a:extLst>
            <a:ext uri="{FF2B5EF4-FFF2-40B4-BE49-F238E27FC236}">
              <a16:creationId xmlns:a16="http://schemas.microsoft.com/office/drawing/2014/main" id="{2F6C5FB0-9CE6-4618-B992-76784B4F6E01}"/>
            </a:ext>
          </a:extLst>
        </xdr:cNvPr>
        <xdr:cNvSpPr txBox="1"/>
      </xdr:nvSpPr>
      <xdr:spPr>
        <a:xfrm>
          <a:off x="21478875" y="6183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32</xdr:col>
      <xdr:colOff>400050</xdr:colOff>
      <xdr:row>414</xdr:row>
      <xdr:rowOff>19050</xdr:rowOff>
    </xdr:from>
    <xdr:ext cx="65" cy="172227"/>
    <xdr:sp macro="" textlink="">
      <xdr:nvSpPr>
        <xdr:cNvPr id="146" name="PoljeZBesedilom 145">
          <a:extLst>
            <a:ext uri="{FF2B5EF4-FFF2-40B4-BE49-F238E27FC236}">
              <a16:creationId xmlns:a16="http://schemas.microsoft.com/office/drawing/2014/main" id="{E3732EF9-B6FF-4C50-9580-416F17AF4A1A}"/>
            </a:ext>
          </a:extLst>
        </xdr:cNvPr>
        <xdr:cNvSpPr txBox="1"/>
      </xdr:nvSpPr>
      <xdr:spPr>
        <a:xfrm>
          <a:off x="22021800" y="6183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33</xdr:col>
      <xdr:colOff>400050</xdr:colOff>
      <xdr:row>414</xdr:row>
      <xdr:rowOff>19050</xdr:rowOff>
    </xdr:from>
    <xdr:ext cx="65" cy="172227"/>
    <xdr:sp macro="" textlink="">
      <xdr:nvSpPr>
        <xdr:cNvPr id="147" name="PoljeZBesedilom 146">
          <a:extLst>
            <a:ext uri="{FF2B5EF4-FFF2-40B4-BE49-F238E27FC236}">
              <a16:creationId xmlns:a16="http://schemas.microsoft.com/office/drawing/2014/main" id="{F1C0C9A9-9C3C-441B-8229-C0A6924ABE6E}"/>
            </a:ext>
          </a:extLst>
        </xdr:cNvPr>
        <xdr:cNvSpPr txBox="1"/>
      </xdr:nvSpPr>
      <xdr:spPr>
        <a:xfrm>
          <a:off x="22564725" y="6183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oneCellAnchor>
    <xdr:from>
      <xdr:col>34</xdr:col>
      <xdr:colOff>400050</xdr:colOff>
      <xdr:row>414</xdr:row>
      <xdr:rowOff>19050</xdr:rowOff>
    </xdr:from>
    <xdr:ext cx="65" cy="172227"/>
    <xdr:sp macro="" textlink="">
      <xdr:nvSpPr>
        <xdr:cNvPr id="148" name="PoljeZBesedilom 147">
          <a:extLst>
            <a:ext uri="{FF2B5EF4-FFF2-40B4-BE49-F238E27FC236}">
              <a16:creationId xmlns:a16="http://schemas.microsoft.com/office/drawing/2014/main" id="{03FA5660-472D-4CEB-9B2F-BD8AB982DED0}"/>
            </a:ext>
          </a:extLst>
        </xdr:cNvPr>
        <xdr:cNvSpPr txBox="1"/>
      </xdr:nvSpPr>
      <xdr:spPr>
        <a:xfrm>
          <a:off x="23107650" y="6183630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en-GB" sz="1100"/>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0</xdr:col>
      <xdr:colOff>1057275</xdr:colOff>
      <xdr:row>123</xdr:row>
      <xdr:rowOff>28575</xdr:rowOff>
    </xdr:from>
    <xdr:to>
      <xdr:col>3</xdr:col>
      <xdr:colOff>571500</xdr:colOff>
      <xdr:row>141</xdr:row>
      <xdr:rowOff>28575</xdr:rowOff>
    </xdr:to>
    <xdr:graphicFrame macro="">
      <xdr:nvGraphicFramePr>
        <xdr:cNvPr id="7" name="Grafikon 6">
          <a:extLst>
            <a:ext uri="{FF2B5EF4-FFF2-40B4-BE49-F238E27FC236}">
              <a16:creationId xmlns:a16="http://schemas.microsoft.com/office/drawing/2014/main" id="{CC5ECDD1-518F-4C3B-B08A-84748625A29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20Finan&#269;no%20ekonomska%20analiza%2003.10.2018%20VLOG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oleObject" Target="file:///C:\Users\AnitaG\AppData\Local\Microsoft\Windows\INetCache\Content.MSO\Kopija%20od%2012%20Finan&#269;no%20ekonomska%20analiza%2003.1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 Terminski plan"/>
      <sheetName val="01 Prebivalstvo"/>
      <sheetName val="02 Rast prebivalstva"/>
      <sheetName val="03 Statistični podatki"/>
      <sheetName val="04 občinski proračun"/>
      <sheetName val="05 NRP"/>
      <sheetName val="06 Bilance JKP"/>
      <sheetName val="07 Obstoječe cene "/>
      <sheetName val="08 Pretekla voda"/>
      <sheetName val="09 Investicija"/>
      <sheetName val="10 INV Stiki z javn"/>
      <sheetName val="09a INV ČN PGD"/>
      <sheetName val="11 Fizični kazalniki"/>
      <sheetName val="12 Amortizacija"/>
      <sheetName val="13 Dodatni obratovalni stroški"/>
      <sheetName val="14 Količine brez projekta"/>
      <sheetName val="14 Količine s projektom"/>
      <sheetName val="15 Priključenost PE"/>
      <sheetName val="16 Bodoče cene"/>
      <sheetName val="17 FEA"/>
      <sheetName val="17 Sive plače"/>
      <sheetName val="17 CO"/>
      <sheetName val="18 Viri financiranja"/>
      <sheetName val="19 Analiza občutljivosti"/>
      <sheetName val="20 Analiza tveganja"/>
      <sheetName val="+kol"/>
      <sheetName val="- kol"/>
      <sheetName val="+CENE"/>
      <sheetName val="-cene"/>
      <sheetName val="+el"/>
      <sheetName val="-el"/>
      <sheetName val="+delo"/>
      <sheetName val="-delo"/>
      <sheetName val="+blato"/>
      <sheetName val="-blato"/>
      <sheetName val="+inv"/>
      <sheetName val="-i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43">
          <cell r="H43">
            <v>95</v>
          </cell>
        </row>
        <row r="68">
          <cell r="H68">
            <v>42</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oleLink xmlns:r="http://schemas.openxmlformats.org/officeDocument/2006/relationships" r:id="rId1" progId="Excel.Sheet.12">
    <oleItems>
      <mc:AlternateContent xmlns:mc="http://schemas.openxmlformats.org/markup-compatibility/2006">
        <mc:Choice Requires="x14">
          <x14:oleItem name="!08 Viri financiranja!R3C1:R7C3" advise="1">
            <x14:values rows="5" cols="3">
              <value>
                <val>1</val>
              </value>
              <value t="str">
                <val>Skupni upravičeni stroški pred upoštevanjem zahtev iz člena 61 Uredbe (EU) št. 1303/2013 (v EUR, nediskontirani) (oddelek C.1.12(C))</val>
              </value>
              <value>
                <val>6572071.8300000001</val>
              </value>
              <value>
                <val>2</val>
              </value>
              <value t="str">
                <val>Sorazmerna uporaba diskontirane vrednosti neto prihodkov (v %) (če je primerno) = (E.1.2.9)</val>
              </value>
              <value>
                <val>0.79810000000000003</val>
              </value>
              <value t="nil">
                <val>1</val>
              </value>
              <value t="str">
                <val>Skupni upravičeni stroški po upoštevanju zahtev iz člena 61 Uredbe (EU) št. 1303/2013 (v EUR, nediskontirani) = (1) * (2)</val>
              </value>
              <value>
                <val>5245170.53</val>
              </value>
              <value t="nil">
                <val>1</val>
              </value>
              <value t="nil">
                <val>1</val>
              </value>
              <value t="nil">
                <val>1</val>
              </value>
              <value t="nil">
                <val>1</val>
              </value>
              <value t="str">
                <val>Dogovor regij</val>
              </value>
              <value>
                <val>3872135.4</val>
              </value>
            </x14:values>
          </x14:oleItem>
        </mc:Choice>
        <mc:Fallback>
          <oleItem name="!08 Viri financiranja!R3C1:R7C3" advise="1"/>
        </mc:Fallback>
      </mc:AlternateContent>
    </oleItems>
  </oleLink>
</externalLink>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sheetPr>
  <dimension ref="A3:P45"/>
  <sheetViews>
    <sheetView workbookViewId="0">
      <selection activeCell="M48" sqref="M48"/>
    </sheetView>
  </sheetViews>
  <sheetFormatPr defaultRowHeight="12"/>
  <cols>
    <col min="1" max="1" width="25.33203125" bestFit="1" customWidth="1"/>
    <col min="12" max="13" width="9.33203125" style="273"/>
    <col min="14" max="14" width="15.83203125" customWidth="1"/>
  </cols>
  <sheetData>
    <row r="3" spans="1:14">
      <c r="A3" s="2" t="s">
        <v>7</v>
      </c>
    </row>
    <row r="6" spans="1:14">
      <c r="A6" s="2"/>
    </row>
    <row r="8" spans="1:14">
      <c r="A8" s="2" t="s">
        <v>7</v>
      </c>
    </row>
    <row r="9" spans="1:14" ht="12.75" thickBot="1"/>
    <row r="10" spans="1:14" ht="37.5" thickTop="1" thickBot="1">
      <c r="A10" s="7" t="s">
        <v>9</v>
      </c>
      <c r="B10" s="7" t="s">
        <v>757</v>
      </c>
      <c r="C10" s="7" t="s">
        <v>758</v>
      </c>
      <c r="D10" s="7" t="s">
        <v>759</v>
      </c>
      <c r="E10" s="7" t="s">
        <v>760</v>
      </c>
      <c r="F10" s="7" t="s">
        <v>761</v>
      </c>
      <c r="G10" s="7" t="s">
        <v>762</v>
      </c>
      <c r="H10" s="7" t="s">
        <v>763</v>
      </c>
      <c r="I10" s="7" t="s">
        <v>764</v>
      </c>
      <c r="J10" s="7" t="s">
        <v>765</v>
      </c>
      <c r="K10" s="7" t="s">
        <v>766</v>
      </c>
      <c r="L10" s="7" t="s">
        <v>767</v>
      </c>
      <c r="M10" s="7" t="s">
        <v>768</v>
      </c>
      <c r="N10" s="7" t="s">
        <v>770</v>
      </c>
    </row>
    <row r="11" spans="1:14" ht="12.75" thickTop="1">
      <c r="A11" s="5" t="s">
        <v>8</v>
      </c>
      <c r="B11" s="6">
        <v>6661</v>
      </c>
      <c r="C11" s="6">
        <v>6719</v>
      </c>
      <c r="D11" s="6">
        <v>6809</v>
      </c>
      <c r="E11" s="6">
        <v>6803</v>
      </c>
      <c r="F11" s="6">
        <v>6771</v>
      </c>
      <c r="G11" s="6">
        <v>6782</v>
      </c>
      <c r="H11" s="6">
        <v>6810</v>
      </c>
      <c r="I11" s="6">
        <v>6763</v>
      </c>
      <c r="J11" s="6">
        <v>6741</v>
      </c>
      <c r="K11" s="6">
        <v>6733</v>
      </c>
      <c r="L11" s="6">
        <v>6750</v>
      </c>
      <c r="M11" s="6">
        <v>6737</v>
      </c>
      <c r="N11" s="8">
        <f>+(M11/B11)^(1/11)-1</f>
        <v>1.0319046428379774E-3</v>
      </c>
    </row>
    <row r="12" spans="1:14">
      <c r="A12" s="3" t="s">
        <v>4</v>
      </c>
      <c r="B12" s="4">
        <v>3313</v>
      </c>
      <c r="C12" s="4">
        <v>3333</v>
      </c>
      <c r="D12" s="4">
        <v>3364</v>
      </c>
      <c r="E12" s="4">
        <v>3367</v>
      </c>
      <c r="F12" s="4">
        <v>3351</v>
      </c>
      <c r="G12" s="4">
        <v>3354</v>
      </c>
      <c r="H12" s="4">
        <v>3379</v>
      </c>
      <c r="I12" s="4">
        <v>3353</v>
      </c>
      <c r="J12" s="4">
        <v>3345</v>
      </c>
      <c r="K12" s="4">
        <v>3344</v>
      </c>
      <c r="L12" s="455">
        <v>3353</v>
      </c>
      <c r="M12" s="455">
        <v>3351</v>
      </c>
      <c r="N12" s="9">
        <f>+(M12/B12)^(1/11)-1</f>
        <v>1.037327237336072E-3</v>
      </c>
    </row>
    <row r="13" spans="1:14">
      <c r="A13" s="3" t="s">
        <v>5</v>
      </c>
      <c r="B13" s="4">
        <v>3348</v>
      </c>
      <c r="C13" s="4">
        <v>3386</v>
      </c>
      <c r="D13" s="4">
        <v>3445</v>
      </c>
      <c r="E13" s="4">
        <v>3436</v>
      </c>
      <c r="F13" s="4">
        <v>3420</v>
      </c>
      <c r="G13" s="4">
        <v>3428</v>
      </c>
      <c r="H13" s="4">
        <v>3431</v>
      </c>
      <c r="I13" s="4">
        <v>3410</v>
      </c>
      <c r="J13" s="4">
        <v>3396</v>
      </c>
      <c r="K13" s="4">
        <v>3389</v>
      </c>
      <c r="L13" s="455">
        <v>3397</v>
      </c>
      <c r="M13" s="455">
        <v>3386</v>
      </c>
      <c r="N13" s="9">
        <f>+(M13/B13)^(1/11)-1</f>
        <v>1.0265384469880789E-3</v>
      </c>
    </row>
    <row r="14" spans="1:14" ht="12.75" thickBot="1"/>
    <row r="15" spans="1:14" ht="37.5" thickTop="1" thickBot="1">
      <c r="A15" s="7" t="s">
        <v>9</v>
      </c>
      <c r="B15" s="7" t="s">
        <v>757</v>
      </c>
      <c r="C15" s="7" t="s">
        <v>758</v>
      </c>
      <c r="D15" s="7" t="s">
        <v>759</v>
      </c>
      <c r="E15" s="7" t="s">
        <v>760</v>
      </c>
      <c r="F15" s="7" t="s">
        <v>761</v>
      </c>
      <c r="G15" s="7" t="s">
        <v>762</v>
      </c>
      <c r="H15" s="7" t="s">
        <v>763</v>
      </c>
      <c r="I15" s="7" t="s">
        <v>764</v>
      </c>
      <c r="J15" s="7" t="s">
        <v>765</v>
      </c>
      <c r="K15" s="7" t="s">
        <v>766</v>
      </c>
      <c r="L15" s="7" t="s">
        <v>767</v>
      </c>
      <c r="M15" s="7" t="s">
        <v>768</v>
      </c>
      <c r="N15" s="7" t="s">
        <v>770</v>
      </c>
    </row>
    <row r="16" spans="1:14" ht="12.75" thickTop="1">
      <c r="A16" s="5" t="s">
        <v>8</v>
      </c>
      <c r="B16" s="6">
        <v>6661</v>
      </c>
      <c r="C16" s="6">
        <v>6719</v>
      </c>
      <c r="D16" s="6">
        <v>6809</v>
      </c>
      <c r="E16" s="6">
        <v>6803</v>
      </c>
      <c r="F16" s="6">
        <v>6771</v>
      </c>
      <c r="G16" s="6">
        <v>6782</v>
      </c>
      <c r="H16" s="6">
        <v>6810</v>
      </c>
      <c r="I16" s="6">
        <v>6763</v>
      </c>
      <c r="J16" s="6">
        <v>6741</v>
      </c>
      <c r="K16" s="6">
        <v>6733</v>
      </c>
      <c r="L16" s="6">
        <v>6750</v>
      </c>
      <c r="M16" s="6">
        <v>6737</v>
      </c>
      <c r="N16" s="8">
        <v>1.0319046428379774E-3</v>
      </c>
    </row>
    <row r="17" spans="1:14">
      <c r="A17" s="3" t="s">
        <v>4</v>
      </c>
      <c r="B17" s="4">
        <v>3313</v>
      </c>
      <c r="C17" s="4">
        <v>3333</v>
      </c>
      <c r="D17" s="4">
        <v>3364</v>
      </c>
      <c r="E17" s="4">
        <v>3367</v>
      </c>
      <c r="F17" s="4">
        <v>3351</v>
      </c>
      <c r="G17" s="4">
        <v>3354</v>
      </c>
      <c r="H17" s="4">
        <v>3379</v>
      </c>
      <c r="I17" s="4">
        <v>3353</v>
      </c>
      <c r="J17" s="4">
        <v>3345</v>
      </c>
      <c r="K17" s="4">
        <v>3344</v>
      </c>
      <c r="L17" s="455">
        <v>3353</v>
      </c>
      <c r="M17" s="455">
        <v>3351</v>
      </c>
      <c r="N17" s="9">
        <v>1.037327237336072E-3</v>
      </c>
    </row>
    <row r="18" spans="1:14">
      <c r="A18" s="3" t="s">
        <v>5</v>
      </c>
      <c r="B18" s="4">
        <v>3348</v>
      </c>
      <c r="C18" s="4">
        <v>3386</v>
      </c>
      <c r="D18" s="4">
        <v>3445</v>
      </c>
      <c r="E18" s="4">
        <v>3436</v>
      </c>
      <c r="F18" s="4">
        <v>3420</v>
      </c>
      <c r="G18" s="4">
        <v>3428</v>
      </c>
      <c r="H18" s="4">
        <v>3431</v>
      </c>
      <c r="I18" s="4">
        <v>3410</v>
      </c>
      <c r="J18" s="4">
        <v>3396</v>
      </c>
      <c r="K18" s="4">
        <v>3389</v>
      </c>
      <c r="L18" s="455">
        <v>3397</v>
      </c>
      <c r="M18" s="455">
        <v>3386</v>
      </c>
      <c r="N18" s="9">
        <v>1.0265384469880789E-3</v>
      </c>
    </row>
    <row r="20" spans="1:14" ht="12.75" thickBot="1"/>
    <row r="21" spans="1:14" ht="13.5" thickTop="1" thickBot="1">
      <c r="A21" s="7" t="s">
        <v>9</v>
      </c>
      <c r="B21" s="5" t="s">
        <v>8</v>
      </c>
      <c r="C21" s="3" t="s">
        <v>4</v>
      </c>
      <c r="D21" s="3" t="s">
        <v>5</v>
      </c>
    </row>
    <row r="22" spans="1:14" ht="13.5" thickTop="1" thickBot="1">
      <c r="A22" s="7" t="s">
        <v>757</v>
      </c>
      <c r="B22" s="6">
        <v>6661</v>
      </c>
      <c r="C22" s="280">
        <v>3313</v>
      </c>
      <c r="D22" s="280">
        <v>3348</v>
      </c>
    </row>
    <row r="23" spans="1:14" ht="13.5" thickTop="1" thickBot="1">
      <c r="A23" s="7" t="s">
        <v>758</v>
      </c>
      <c r="B23" s="6">
        <v>6719</v>
      </c>
      <c r="C23" s="280">
        <v>3333</v>
      </c>
      <c r="D23" s="280">
        <v>3386</v>
      </c>
    </row>
    <row r="24" spans="1:14" ht="13.5" thickTop="1" thickBot="1">
      <c r="A24" s="7" t="s">
        <v>759</v>
      </c>
      <c r="B24" s="6">
        <v>6809</v>
      </c>
      <c r="C24" s="280">
        <v>3364</v>
      </c>
      <c r="D24" s="280">
        <v>3445</v>
      </c>
    </row>
    <row r="25" spans="1:14" ht="13.5" thickTop="1" thickBot="1">
      <c r="A25" s="7" t="s">
        <v>760</v>
      </c>
      <c r="B25" s="6">
        <v>6803</v>
      </c>
      <c r="C25" s="280">
        <v>3367</v>
      </c>
      <c r="D25" s="280">
        <v>3436</v>
      </c>
    </row>
    <row r="26" spans="1:14" ht="13.5" thickTop="1" thickBot="1">
      <c r="A26" s="7" t="s">
        <v>761</v>
      </c>
      <c r="B26" s="6">
        <v>6771</v>
      </c>
      <c r="C26" s="280">
        <v>3351</v>
      </c>
      <c r="D26" s="280">
        <v>3420</v>
      </c>
    </row>
    <row r="27" spans="1:14" ht="13.5" thickTop="1" thickBot="1">
      <c r="A27" s="7" t="s">
        <v>762</v>
      </c>
      <c r="B27" s="6">
        <v>6782</v>
      </c>
      <c r="C27" s="280">
        <v>3354</v>
      </c>
      <c r="D27" s="280">
        <v>3428</v>
      </c>
    </row>
    <row r="28" spans="1:14" ht="13.5" thickTop="1" thickBot="1">
      <c r="A28" s="7" t="s">
        <v>763</v>
      </c>
      <c r="B28" s="6">
        <v>6810</v>
      </c>
      <c r="C28" s="280">
        <v>3379</v>
      </c>
      <c r="D28" s="280">
        <v>3431</v>
      </c>
    </row>
    <row r="29" spans="1:14" ht="13.5" thickTop="1" thickBot="1">
      <c r="A29" s="7" t="s">
        <v>764</v>
      </c>
      <c r="B29" s="6">
        <v>6763</v>
      </c>
      <c r="C29" s="280">
        <v>3353</v>
      </c>
      <c r="D29" s="280">
        <v>3410</v>
      </c>
    </row>
    <row r="30" spans="1:14" ht="13.5" thickTop="1" thickBot="1">
      <c r="A30" s="7" t="s">
        <v>765</v>
      </c>
      <c r="B30" s="6">
        <v>6741</v>
      </c>
      <c r="C30" s="280">
        <v>3345</v>
      </c>
      <c r="D30" s="280">
        <v>3396</v>
      </c>
    </row>
    <row r="31" spans="1:14" ht="13.5" thickTop="1" thickBot="1">
      <c r="A31" s="7" t="s">
        <v>766</v>
      </c>
      <c r="B31" s="6">
        <v>6733</v>
      </c>
      <c r="C31" s="280">
        <v>3344</v>
      </c>
      <c r="D31" s="280">
        <v>3389</v>
      </c>
    </row>
    <row r="32" spans="1:14" s="273" customFormat="1" ht="13.5" thickTop="1" thickBot="1">
      <c r="A32" s="7" t="s">
        <v>767</v>
      </c>
      <c r="B32" s="6">
        <v>6750</v>
      </c>
      <c r="C32" s="455">
        <v>3353</v>
      </c>
      <c r="D32" s="455">
        <v>3397</v>
      </c>
    </row>
    <row r="33" spans="1:16" s="273" customFormat="1" ht="13.5" thickTop="1" thickBot="1">
      <c r="A33" s="7" t="s">
        <v>768</v>
      </c>
      <c r="B33" s="6">
        <v>6737</v>
      </c>
      <c r="C33" s="455">
        <v>3351</v>
      </c>
      <c r="D33" s="455">
        <v>3386</v>
      </c>
    </row>
    <row r="34" spans="1:16" ht="25.5" thickTop="1" thickBot="1">
      <c r="A34" s="7" t="s">
        <v>770</v>
      </c>
      <c r="B34" s="8">
        <v>1.0319046428379774E-3</v>
      </c>
      <c r="C34" s="9">
        <v>1.037327237336072E-3</v>
      </c>
      <c r="D34" s="9">
        <v>1.0265384469880789E-3</v>
      </c>
    </row>
    <row r="35" spans="1:16" ht="12.75" thickTop="1"/>
    <row r="38" spans="1:16" ht="15">
      <c r="A38" s="452"/>
      <c r="B38" s="452"/>
      <c r="C38" s="453" t="s">
        <v>756</v>
      </c>
      <c r="D38" s="453" t="s">
        <v>757</v>
      </c>
      <c r="E38" s="453" t="s">
        <v>758</v>
      </c>
      <c r="F38" s="453" t="s">
        <v>759</v>
      </c>
      <c r="G38" s="453" t="s">
        <v>760</v>
      </c>
      <c r="H38" s="453" t="s">
        <v>761</v>
      </c>
      <c r="I38" s="453" t="s">
        <v>762</v>
      </c>
      <c r="J38" s="453" t="s">
        <v>763</v>
      </c>
      <c r="K38" s="453" t="s">
        <v>764</v>
      </c>
      <c r="L38" s="453" t="s">
        <v>765</v>
      </c>
      <c r="M38" s="453" t="s">
        <v>766</v>
      </c>
      <c r="N38" s="453" t="s">
        <v>767</v>
      </c>
      <c r="O38" s="453" t="s">
        <v>768</v>
      </c>
    </row>
    <row r="39" spans="1:16" ht="15">
      <c r="A39" s="452"/>
      <c r="B39" s="452"/>
      <c r="C39" s="453" t="s">
        <v>769</v>
      </c>
      <c r="D39" s="453" t="s">
        <v>769</v>
      </c>
      <c r="E39" s="453" t="s">
        <v>769</v>
      </c>
      <c r="F39" s="453" t="s">
        <v>769</v>
      </c>
      <c r="G39" s="453" t="s">
        <v>769</v>
      </c>
      <c r="H39" s="453" t="s">
        <v>769</v>
      </c>
      <c r="I39" s="453" t="s">
        <v>769</v>
      </c>
      <c r="J39" s="453" t="s">
        <v>769</v>
      </c>
      <c r="K39" s="453" t="s">
        <v>769</v>
      </c>
      <c r="L39" s="453" t="s">
        <v>769</v>
      </c>
      <c r="M39" s="453" t="s">
        <v>769</v>
      </c>
      <c r="N39" s="453" t="s">
        <v>769</v>
      </c>
      <c r="O39" s="453" t="s">
        <v>769</v>
      </c>
    </row>
    <row r="40" spans="1:16" ht="15">
      <c r="A40" s="453" t="s">
        <v>1</v>
      </c>
      <c r="B40" s="453" t="s">
        <v>3</v>
      </c>
      <c r="C40" s="454">
        <v>6643</v>
      </c>
      <c r="D40" s="454">
        <v>6661</v>
      </c>
      <c r="E40" s="454">
        <v>6719</v>
      </c>
      <c r="F40" s="454">
        <v>6809</v>
      </c>
      <c r="G40" s="454">
        <v>6803</v>
      </c>
      <c r="H40" s="454">
        <v>6771</v>
      </c>
      <c r="I40" s="454">
        <v>6782</v>
      </c>
      <c r="J40" s="454">
        <v>6810</v>
      </c>
      <c r="K40" s="454">
        <v>6763</v>
      </c>
      <c r="L40" s="454">
        <v>6741</v>
      </c>
      <c r="M40" s="454">
        <v>6733</v>
      </c>
      <c r="N40" s="454">
        <v>6750</v>
      </c>
      <c r="O40" s="454">
        <v>6737</v>
      </c>
      <c r="P40" s="8">
        <f>+(O40/C40)^(1/12)-1</f>
        <v>1.1716069037168708E-3</v>
      </c>
    </row>
    <row r="41" spans="1:16" ht="15">
      <c r="A41" s="453" t="s">
        <v>4</v>
      </c>
      <c r="B41" s="453" t="s">
        <v>3</v>
      </c>
      <c r="C41" s="454">
        <v>3296</v>
      </c>
      <c r="D41" s="454">
        <v>3313</v>
      </c>
      <c r="E41" s="454">
        <v>3333</v>
      </c>
      <c r="F41" s="454">
        <v>3364</v>
      </c>
      <c r="G41" s="454">
        <v>3367</v>
      </c>
      <c r="H41" s="454">
        <v>3351</v>
      </c>
      <c r="I41" s="454">
        <v>3354</v>
      </c>
      <c r="J41" s="454">
        <v>3379</v>
      </c>
      <c r="K41" s="454">
        <v>3353</v>
      </c>
      <c r="L41" s="454">
        <v>3345</v>
      </c>
      <c r="M41" s="454">
        <v>3344</v>
      </c>
      <c r="N41" s="454">
        <v>3353</v>
      </c>
      <c r="O41" s="454">
        <v>3351</v>
      </c>
      <c r="P41" s="8">
        <f>+(O41/C41)^(1/12)-1</f>
        <v>1.3800511209951516E-3</v>
      </c>
    </row>
    <row r="42" spans="1:16" ht="15">
      <c r="A42" s="453" t="s">
        <v>5</v>
      </c>
      <c r="B42" s="453" t="s">
        <v>3</v>
      </c>
      <c r="C42" s="454">
        <v>3347</v>
      </c>
      <c r="D42" s="454">
        <v>3348</v>
      </c>
      <c r="E42" s="454">
        <v>3386</v>
      </c>
      <c r="F42" s="454">
        <v>3445</v>
      </c>
      <c r="G42" s="454">
        <v>3436</v>
      </c>
      <c r="H42" s="454">
        <v>3420</v>
      </c>
      <c r="I42" s="454">
        <v>3428</v>
      </c>
      <c r="J42" s="454">
        <v>3431</v>
      </c>
      <c r="K42" s="454">
        <v>3410</v>
      </c>
      <c r="L42" s="454">
        <v>3396</v>
      </c>
      <c r="M42" s="454">
        <v>3389</v>
      </c>
      <c r="N42" s="454">
        <v>3397</v>
      </c>
      <c r="O42" s="454">
        <v>3386</v>
      </c>
      <c r="P42" s="8">
        <f>+(O42/C42)^(1/12)-1</f>
        <v>9.6587127700265007E-4</v>
      </c>
    </row>
    <row r="45" spans="1:16">
      <c r="D45" s="421"/>
      <c r="E45" s="421"/>
      <c r="F45" s="421"/>
      <c r="G45" s="421"/>
      <c r="H45" s="421"/>
      <c r="I45" s="421"/>
      <c r="J45" s="421"/>
      <c r="K45" s="421"/>
      <c r="L45" s="421"/>
      <c r="M45" s="421"/>
      <c r="N45" s="421"/>
      <c r="O45" s="421"/>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C0223-4807-465B-9BE7-3C4CBB30ABEA}">
  <sheetPr>
    <tabColor theme="9"/>
  </sheetPr>
  <dimension ref="A3:K50"/>
  <sheetViews>
    <sheetView workbookViewId="0"/>
  </sheetViews>
  <sheetFormatPr defaultRowHeight="12" outlineLevelRow="1"/>
  <cols>
    <col min="2" max="2" width="54" style="57" customWidth="1"/>
    <col min="3" max="3" width="18.33203125" customWidth="1"/>
    <col min="4" max="5" width="18.5" customWidth="1"/>
    <col min="6" max="6" width="14" customWidth="1"/>
    <col min="7" max="7" width="17.83203125" customWidth="1"/>
    <col min="8" max="8" width="30.5" customWidth="1"/>
  </cols>
  <sheetData>
    <row r="3" spans="1:8">
      <c r="B3" s="56" t="s">
        <v>52</v>
      </c>
      <c r="C3" s="2"/>
      <c r="D3" s="2"/>
      <c r="E3" s="2"/>
      <c r="F3" s="2"/>
      <c r="G3" s="2"/>
      <c r="H3" s="2"/>
    </row>
    <row r="5" spans="1:8" ht="60">
      <c r="A5" s="58" t="s">
        <v>147</v>
      </c>
      <c r="B5" s="58" t="s">
        <v>57</v>
      </c>
      <c r="C5" s="40" t="s">
        <v>148</v>
      </c>
      <c r="D5" s="59" t="s">
        <v>163</v>
      </c>
      <c r="E5" s="59" t="s">
        <v>164</v>
      </c>
      <c r="F5" s="59" t="s">
        <v>165</v>
      </c>
      <c r="G5" s="59" t="s">
        <v>166</v>
      </c>
      <c r="H5" s="59" t="s">
        <v>153</v>
      </c>
    </row>
    <row r="6" spans="1:8">
      <c r="A6" s="60" t="s">
        <v>146</v>
      </c>
      <c r="B6" s="60" t="s">
        <v>690</v>
      </c>
      <c r="C6" s="41"/>
      <c r="D6" s="61">
        <f>SUM(D7:D15)</f>
        <v>1653.8400000000001</v>
      </c>
      <c r="E6" s="61">
        <f>SUM(E7:E15)</f>
        <v>0</v>
      </c>
      <c r="F6" s="61">
        <f>SUM(F7:F15)</f>
        <v>0</v>
      </c>
      <c r="G6" s="61">
        <f>SUM(G7:G15)</f>
        <v>1653.8400000000001</v>
      </c>
      <c r="H6" s="61"/>
    </row>
    <row r="7" spans="1:8" hidden="1" outlineLevel="1">
      <c r="A7" s="832"/>
      <c r="B7" s="836" t="s">
        <v>689</v>
      </c>
      <c r="C7" s="62">
        <v>600</v>
      </c>
      <c r="D7" s="63">
        <f>238.8+141.5</f>
        <v>380.3</v>
      </c>
      <c r="E7" s="63"/>
      <c r="F7" s="63"/>
      <c r="G7" s="63">
        <f t="shared" ref="G7:G14" si="0">+D7</f>
        <v>380.3</v>
      </c>
      <c r="H7" s="829"/>
    </row>
    <row r="8" spans="1:8" s="273" customFormat="1" ht="24" hidden="1" outlineLevel="1">
      <c r="A8" s="811"/>
      <c r="B8" s="837"/>
      <c r="C8" s="406" t="s">
        <v>687</v>
      </c>
      <c r="D8" s="63">
        <v>14</v>
      </c>
      <c r="E8" s="63"/>
      <c r="F8" s="63"/>
      <c r="G8" s="63">
        <f>+D8</f>
        <v>14</v>
      </c>
      <c r="H8" s="830"/>
    </row>
    <row r="9" spans="1:8" hidden="1" outlineLevel="1">
      <c r="A9" s="811"/>
      <c r="B9" s="837"/>
      <c r="C9" s="62">
        <v>800</v>
      </c>
      <c r="D9" s="63">
        <v>86.74</v>
      </c>
      <c r="E9" s="63"/>
      <c r="F9" s="63"/>
      <c r="G9" s="63">
        <f t="shared" si="0"/>
        <v>86.74</v>
      </c>
      <c r="H9" s="831"/>
    </row>
    <row r="10" spans="1:8" hidden="1" outlineLevel="1">
      <c r="A10" s="811"/>
      <c r="B10" s="838" t="s">
        <v>28</v>
      </c>
      <c r="C10" s="62">
        <v>800</v>
      </c>
      <c r="D10" s="63">
        <f>168.3</f>
        <v>168.3</v>
      </c>
      <c r="E10" s="63"/>
      <c r="F10" s="63"/>
      <c r="G10" s="63">
        <f t="shared" si="0"/>
        <v>168.3</v>
      </c>
      <c r="H10" s="63"/>
    </row>
    <row r="11" spans="1:8" s="273" customFormat="1" ht="24" hidden="1" outlineLevel="1">
      <c r="A11" s="811"/>
      <c r="B11" s="839"/>
      <c r="C11" s="406" t="s">
        <v>692</v>
      </c>
      <c r="D11" s="63">
        <v>15</v>
      </c>
      <c r="E11" s="63"/>
      <c r="F11" s="63"/>
      <c r="G11" s="63">
        <v>15</v>
      </c>
      <c r="H11" s="407"/>
    </row>
    <row r="12" spans="1:8" hidden="1" outlineLevel="1">
      <c r="A12" s="811"/>
      <c r="B12" s="838" t="s">
        <v>29</v>
      </c>
      <c r="C12" s="62">
        <v>800</v>
      </c>
      <c r="D12" s="63">
        <v>211.6</v>
      </c>
      <c r="E12" s="63"/>
      <c r="F12" s="63"/>
      <c r="G12" s="63">
        <f t="shared" si="0"/>
        <v>211.6</v>
      </c>
      <c r="H12" s="829"/>
    </row>
    <row r="13" spans="1:8" hidden="1" outlineLevel="1">
      <c r="A13" s="811"/>
      <c r="B13" s="840"/>
      <c r="C13" s="62">
        <v>900</v>
      </c>
      <c r="D13" s="63">
        <v>321.7</v>
      </c>
      <c r="E13" s="63"/>
      <c r="F13" s="63"/>
      <c r="G13" s="63">
        <f t="shared" si="0"/>
        <v>321.7</v>
      </c>
      <c r="H13" s="830"/>
    </row>
    <row r="14" spans="1:8" hidden="1" outlineLevel="1">
      <c r="A14" s="811"/>
      <c r="B14" s="840"/>
      <c r="C14" s="62">
        <v>1000</v>
      </c>
      <c r="D14" s="63">
        <f>439.7</f>
        <v>439.7</v>
      </c>
      <c r="E14" s="63"/>
      <c r="F14" s="63"/>
      <c r="G14" s="63">
        <f t="shared" si="0"/>
        <v>439.7</v>
      </c>
      <c r="H14" s="831"/>
    </row>
    <row r="15" spans="1:8" s="273" customFormat="1" ht="24" hidden="1" outlineLevel="1">
      <c r="A15" s="833"/>
      <c r="B15" s="839"/>
      <c r="C15" s="406" t="s">
        <v>688</v>
      </c>
      <c r="D15" s="63">
        <v>16.5</v>
      </c>
      <c r="E15" s="63"/>
      <c r="F15" s="63"/>
      <c r="G15" s="63">
        <f>+D15</f>
        <v>16.5</v>
      </c>
      <c r="H15" s="408"/>
    </row>
    <row r="16" spans="1:8" collapsed="1">
      <c r="A16" s="60" t="s">
        <v>154</v>
      </c>
      <c r="B16" s="60" t="s">
        <v>149</v>
      </c>
      <c r="C16" s="41"/>
      <c r="D16" s="61">
        <f>SUM(D17:D19)</f>
        <v>453.90999999999997</v>
      </c>
      <c r="E16" s="61">
        <f>SUM(E17:E19)</f>
        <v>0</v>
      </c>
      <c r="F16" s="61">
        <f>SUM(F17:F19)</f>
        <v>0</v>
      </c>
      <c r="G16" s="61">
        <f>SUM(G17:G19)</f>
        <v>453.90999999999997</v>
      </c>
      <c r="H16" s="61"/>
    </row>
    <row r="17" spans="1:11" hidden="1" outlineLevel="1">
      <c r="A17" s="832"/>
      <c r="B17" s="827"/>
      <c r="C17" s="62">
        <v>500</v>
      </c>
      <c r="D17" s="63">
        <v>18.75</v>
      </c>
      <c r="E17" s="63"/>
      <c r="F17" s="63"/>
      <c r="G17" s="63">
        <f>+D17</f>
        <v>18.75</v>
      </c>
      <c r="H17" s="63"/>
    </row>
    <row r="18" spans="1:11" hidden="1" outlineLevel="1">
      <c r="A18" s="811"/>
      <c r="B18" s="827"/>
      <c r="C18" s="62">
        <v>600</v>
      </c>
      <c r="D18" s="63">
        <v>193.72</v>
      </c>
      <c r="E18" s="63"/>
      <c r="F18" s="63"/>
      <c r="G18" s="63">
        <f t="shared" ref="G18:G32" si="1">+D18</f>
        <v>193.72</v>
      </c>
      <c r="H18" s="63"/>
    </row>
    <row r="19" spans="1:11" hidden="1" outlineLevel="1">
      <c r="A19" s="833"/>
      <c r="B19" s="827"/>
      <c r="C19" s="62">
        <v>800</v>
      </c>
      <c r="D19" s="63">
        <v>241.44</v>
      </c>
      <c r="E19" s="63"/>
      <c r="F19" s="63"/>
      <c r="G19" s="63">
        <f t="shared" si="1"/>
        <v>241.44</v>
      </c>
      <c r="H19" s="63"/>
      <c r="I19">
        <f>SUM(I7:I14)</f>
        <v>0</v>
      </c>
      <c r="J19">
        <f>SUM(D7:D14)</f>
        <v>1637.3400000000001</v>
      </c>
      <c r="K19">
        <f>+J19-I19</f>
        <v>1637.3400000000001</v>
      </c>
    </row>
    <row r="20" spans="1:11" collapsed="1">
      <c r="A20" s="60" t="s">
        <v>156</v>
      </c>
      <c r="B20" s="60" t="s">
        <v>691</v>
      </c>
      <c r="C20" s="41"/>
      <c r="D20" s="61">
        <f>+D21+D22+D23</f>
        <v>1061.6599999999999</v>
      </c>
      <c r="E20" s="61"/>
      <c r="F20" s="61">
        <f>+F21+F22+F23</f>
        <v>0</v>
      </c>
      <c r="G20" s="61">
        <f>+G21+G22+G23</f>
        <v>1061.6599999999999</v>
      </c>
      <c r="H20" s="61">
        <f>+H21+H22+H23</f>
        <v>0</v>
      </c>
    </row>
    <row r="21" spans="1:11" hidden="1" outlineLevel="1">
      <c r="A21" s="3"/>
      <c r="B21" s="65"/>
      <c r="C21" s="62">
        <v>100</v>
      </c>
      <c r="D21" s="63">
        <v>98</v>
      </c>
      <c r="E21" s="63"/>
      <c r="F21" s="63"/>
      <c r="G21" s="63">
        <f t="shared" si="1"/>
        <v>98</v>
      </c>
      <c r="H21" s="63"/>
    </row>
    <row r="22" spans="1:11" hidden="1" outlineLevel="1">
      <c r="A22" s="3"/>
      <c r="B22" s="65"/>
      <c r="C22" s="62">
        <v>1200</v>
      </c>
      <c r="D22" s="63">
        <v>768.53</v>
      </c>
      <c r="E22" s="63"/>
      <c r="F22" s="63"/>
      <c r="G22" s="63">
        <f t="shared" si="1"/>
        <v>768.53</v>
      </c>
      <c r="H22" s="63"/>
    </row>
    <row r="23" spans="1:11" hidden="1" outlineLevel="1">
      <c r="A23" s="3"/>
      <c r="B23" s="64"/>
      <c r="C23" s="62">
        <v>1400</v>
      </c>
      <c r="D23" s="63">
        <v>195.13</v>
      </c>
      <c r="E23" s="63"/>
      <c r="F23" s="63"/>
      <c r="G23" s="63">
        <f t="shared" si="1"/>
        <v>195.13</v>
      </c>
      <c r="H23" s="63"/>
    </row>
    <row r="24" spans="1:11" collapsed="1">
      <c r="A24" s="60" t="s">
        <v>157</v>
      </c>
      <c r="B24" s="60" t="s">
        <v>150</v>
      </c>
      <c r="C24" s="41"/>
      <c r="D24" s="61">
        <f>+D25+D26</f>
        <v>514.4</v>
      </c>
      <c r="E24" s="61"/>
      <c r="F24" s="61">
        <f>+F25+F26</f>
        <v>0</v>
      </c>
      <c r="G24" s="61">
        <f>+G25+G26</f>
        <v>514.4</v>
      </c>
      <c r="H24" s="61"/>
    </row>
    <row r="25" spans="1:11" hidden="1" outlineLevel="1">
      <c r="A25" s="3"/>
      <c r="B25" s="64"/>
      <c r="C25" s="62">
        <v>200</v>
      </c>
      <c r="D25" s="63">
        <v>395.4</v>
      </c>
      <c r="E25" s="63"/>
      <c r="F25" s="63"/>
      <c r="G25" s="63">
        <f t="shared" si="1"/>
        <v>395.4</v>
      </c>
      <c r="H25" s="63"/>
    </row>
    <row r="26" spans="1:11" hidden="1" outlineLevel="1">
      <c r="A26" s="3"/>
      <c r="B26" s="64"/>
      <c r="C26" s="62">
        <v>90</v>
      </c>
      <c r="D26" s="63">
        <f>55+64</f>
        <v>119</v>
      </c>
      <c r="E26" s="63"/>
      <c r="F26" s="63"/>
      <c r="G26" s="63">
        <f t="shared" si="1"/>
        <v>119</v>
      </c>
      <c r="H26" s="63"/>
    </row>
    <row r="27" spans="1:11" collapsed="1">
      <c r="A27" s="60" t="s">
        <v>158</v>
      </c>
      <c r="B27" s="60" t="s">
        <v>693</v>
      </c>
      <c r="C27" s="41"/>
      <c r="D27" s="61">
        <f>+D28+D29</f>
        <v>87</v>
      </c>
      <c r="E27" s="61">
        <f>+E28+E29</f>
        <v>0</v>
      </c>
      <c r="F27" s="61">
        <f>+F28+F29</f>
        <v>0</v>
      </c>
      <c r="G27" s="61">
        <f>+G28+G29</f>
        <v>87</v>
      </c>
      <c r="H27" s="61"/>
    </row>
    <row r="28" spans="1:11" hidden="1" outlineLevel="1">
      <c r="A28" s="3"/>
      <c r="B28" s="65"/>
      <c r="C28" s="62">
        <v>100</v>
      </c>
      <c r="D28" s="63">
        <v>37</v>
      </c>
      <c r="E28" s="63"/>
      <c r="F28" s="63"/>
      <c r="G28" s="63">
        <f t="shared" si="1"/>
        <v>37</v>
      </c>
      <c r="H28" s="63"/>
    </row>
    <row r="29" spans="1:11" hidden="1" outlineLevel="1">
      <c r="A29" s="3"/>
      <c r="B29" s="65"/>
      <c r="C29" s="62">
        <v>250</v>
      </c>
      <c r="D29" s="63">
        <f>20.5+29.5</f>
        <v>50</v>
      </c>
      <c r="E29" s="63"/>
      <c r="F29" s="63"/>
      <c r="G29" s="63">
        <f t="shared" si="1"/>
        <v>50</v>
      </c>
      <c r="H29" s="63"/>
    </row>
    <row r="30" spans="1:11" collapsed="1">
      <c r="A30" s="60" t="s">
        <v>159</v>
      </c>
      <c r="B30" s="60" t="s">
        <v>151</v>
      </c>
      <c r="C30" s="41"/>
      <c r="D30" s="61">
        <f>+D31+D32</f>
        <v>674.30000000000007</v>
      </c>
      <c r="E30" s="61">
        <f>+E31+E32</f>
        <v>0</v>
      </c>
      <c r="F30" s="61">
        <f>+F31+F32</f>
        <v>0</v>
      </c>
      <c r="G30" s="61">
        <f>+G31+G32</f>
        <v>674.30000000000007</v>
      </c>
      <c r="H30" s="61"/>
    </row>
    <row r="31" spans="1:11" hidden="1" outlineLevel="1">
      <c r="A31" s="3"/>
      <c r="B31" s="64"/>
      <c r="C31" s="62">
        <v>200</v>
      </c>
      <c r="D31" s="63">
        <f>542.2+17</f>
        <v>559.20000000000005</v>
      </c>
      <c r="E31" s="63"/>
      <c r="F31" s="63"/>
      <c r="G31" s="63">
        <f t="shared" si="1"/>
        <v>559.20000000000005</v>
      </c>
      <c r="H31" s="63"/>
    </row>
    <row r="32" spans="1:11" hidden="1" outlineLevel="1">
      <c r="A32" s="3"/>
      <c r="B32" s="64"/>
      <c r="C32" s="62">
        <v>90</v>
      </c>
      <c r="D32" s="63">
        <f>60.1+55</f>
        <v>115.1</v>
      </c>
      <c r="E32" s="63"/>
      <c r="F32" s="63"/>
      <c r="G32" s="63">
        <f t="shared" si="1"/>
        <v>115.1</v>
      </c>
      <c r="H32" s="63"/>
    </row>
    <row r="33" spans="1:10" collapsed="1">
      <c r="A33" s="60" t="s">
        <v>160</v>
      </c>
      <c r="B33" s="60" t="s">
        <v>152</v>
      </c>
      <c r="C33" s="41"/>
      <c r="D33" s="61">
        <f>+D34+D35+D37+D36</f>
        <v>720.74</v>
      </c>
      <c r="E33" s="61">
        <f>+E34+E35+E37+E36</f>
        <v>45.6</v>
      </c>
      <c r="F33" s="61">
        <f>+F34+F35+F37+F36</f>
        <v>34.4</v>
      </c>
      <c r="G33" s="61">
        <f>+G34+G35+G37+G36</f>
        <v>686.34</v>
      </c>
      <c r="H33" s="61"/>
      <c r="J33">
        <f>+D33-721</f>
        <v>-0.25999999999999091</v>
      </c>
    </row>
    <row r="34" spans="1:10" hidden="1" outlineLevel="1">
      <c r="A34" s="832"/>
      <c r="B34" s="64" t="s">
        <v>34</v>
      </c>
      <c r="C34" s="62">
        <v>200</v>
      </c>
      <c r="D34" s="326">
        <f>498.6+17</f>
        <v>515.6</v>
      </c>
      <c r="E34" s="63"/>
      <c r="F34" s="63"/>
      <c r="G34" s="63">
        <f>+D34-F34</f>
        <v>515.6</v>
      </c>
      <c r="H34" s="63"/>
    </row>
    <row r="35" spans="1:10" hidden="1" outlineLevel="1">
      <c r="A35" s="811"/>
      <c r="B35" s="834" t="s">
        <v>35</v>
      </c>
      <c r="C35" s="62">
        <v>250</v>
      </c>
      <c r="D35" s="63">
        <f>121.94+14</f>
        <v>135.94</v>
      </c>
      <c r="E35" s="63"/>
      <c r="F35" s="63">
        <v>34.4</v>
      </c>
      <c r="G35" s="63">
        <f>+D35-F35</f>
        <v>101.53999999999999</v>
      </c>
      <c r="H35" s="63"/>
    </row>
    <row r="36" spans="1:10" hidden="1" outlineLevel="1">
      <c r="A36" s="811"/>
      <c r="B36" s="835"/>
      <c r="C36" s="62">
        <v>300</v>
      </c>
      <c r="D36" s="63">
        <v>69.2</v>
      </c>
      <c r="E36" s="63"/>
      <c r="F36" s="63"/>
      <c r="G36" s="63">
        <f>+D36-F36</f>
        <v>69.2</v>
      </c>
      <c r="H36" s="63"/>
    </row>
    <row r="37" spans="1:10" hidden="1" outlineLevel="1">
      <c r="A37" s="833"/>
      <c r="B37" s="64" t="s">
        <v>36</v>
      </c>
      <c r="C37" s="62">
        <v>300</v>
      </c>
      <c r="D37" s="63">
        <v>0</v>
      </c>
      <c r="E37" s="326">
        <v>45.6</v>
      </c>
      <c r="F37" s="63"/>
      <c r="G37" s="63">
        <f>+D37-F37</f>
        <v>0</v>
      </c>
      <c r="H37" s="63"/>
    </row>
    <row r="38" spans="1:10" collapsed="1">
      <c r="A38" s="60" t="s">
        <v>161</v>
      </c>
      <c r="B38" s="60" t="s">
        <v>39</v>
      </c>
      <c r="C38" s="41"/>
      <c r="D38" s="61">
        <f>+D39</f>
        <v>187.2</v>
      </c>
      <c r="E38" s="61"/>
      <c r="F38" s="61">
        <f>+F39</f>
        <v>187.2</v>
      </c>
      <c r="G38" s="61">
        <f>+G39</f>
        <v>0</v>
      </c>
      <c r="H38" s="61">
        <f>+H39</f>
        <v>0</v>
      </c>
    </row>
    <row r="39" spans="1:10" hidden="1" outlineLevel="1">
      <c r="A39" s="3"/>
      <c r="B39" s="64"/>
      <c r="C39" s="62">
        <v>200</v>
      </c>
      <c r="D39" s="63">
        <v>187.2</v>
      </c>
      <c r="E39" s="63"/>
      <c r="F39" s="63">
        <f>+D39</f>
        <v>187.2</v>
      </c>
      <c r="G39" s="63">
        <f>+D39-F39</f>
        <v>0</v>
      </c>
      <c r="H39" s="63"/>
    </row>
    <row r="40" spans="1:10" collapsed="1">
      <c r="A40" s="60"/>
      <c r="B40" s="60" t="s">
        <v>167</v>
      </c>
      <c r="C40" s="41"/>
      <c r="D40" s="61">
        <f>+D38+D33+D30+D27+D24+D20+D16+D6</f>
        <v>5353.05</v>
      </c>
      <c r="E40" s="61">
        <f>+E38+E33+E30+E27+E24+E20+E16+E6</f>
        <v>45.6</v>
      </c>
      <c r="F40" s="61">
        <f>+F38+F33+F30+F27+F24+F20+F16+F6</f>
        <v>221.6</v>
      </c>
      <c r="G40" s="61">
        <f>+G38+G33+G30+G27+G24+G20+G16+G6</f>
        <v>5131.45</v>
      </c>
      <c r="H40" s="61"/>
    </row>
    <row r="41" spans="1:10">
      <c r="A41" s="3"/>
      <c r="B41" s="66"/>
      <c r="C41" s="3"/>
      <c r="D41" s="3"/>
      <c r="E41" s="3"/>
      <c r="F41" s="3"/>
      <c r="G41" s="3"/>
      <c r="H41" s="3"/>
    </row>
    <row r="42" spans="1:10">
      <c r="A42" s="58" t="s">
        <v>171</v>
      </c>
      <c r="B42" s="58" t="s">
        <v>168</v>
      </c>
      <c r="C42" s="67"/>
      <c r="D42" s="59" t="s">
        <v>169</v>
      </c>
    </row>
    <row r="43" spans="1:10">
      <c r="A43" s="73">
        <v>1</v>
      </c>
      <c r="B43" s="74" t="s">
        <v>170</v>
      </c>
      <c r="C43" s="73"/>
      <c r="D43" s="75">
        <f>+D44+D45</f>
        <v>2</v>
      </c>
    </row>
    <row r="44" spans="1:10">
      <c r="A44" s="69"/>
      <c r="B44" s="70" t="s">
        <v>172</v>
      </c>
      <c r="C44" s="69"/>
      <c r="D44" s="71">
        <v>1</v>
      </c>
    </row>
    <row r="45" spans="1:10">
      <c r="A45" s="69"/>
      <c r="B45" s="70" t="s">
        <v>173</v>
      </c>
      <c r="C45" s="69"/>
      <c r="D45" s="72">
        <v>1</v>
      </c>
      <c r="E45" s="1"/>
    </row>
    <row r="46" spans="1:10">
      <c r="A46" s="73">
        <v>2</v>
      </c>
      <c r="B46" s="74" t="s">
        <v>174</v>
      </c>
      <c r="C46" s="73"/>
      <c r="D46" s="76">
        <f>+D47+D48+D49+D50</f>
        <v>4</v>
      </c>
    </row>
    <row r="47" spans="1:10">
      <c r="A47" s="69"/>
      <c r="B47" s="70" t="s">
        <v>175</v>
      </c>
      <c r="C47" s="69"/>
      <c r="D47" s="71">
        <v>1</v>
      </c>
    </row>
    <row r="48" spans="1:10">
      <c r="A48" s="69"/>
      <c r="B48" s="70" t="s">
        <v>176</v>
      </c>
      <c r="C48" s="69"/>
      <c r="D48" s="71">
        <v>1</v>
      </c>
    </row>
    <row r="49" spans="1:4">
      <c r="A49" s="69"/>
      <c r="B49" s="70" t="s">
        <v>177</v>
      </c>
      <c r="C49" s="69"/>
      <c r="D49" s="71">
        <v>1</v>
      </c>
    </row>
    <row r="50" spans="1:4">
      <c r="A50" s="3"/>
      <c r="B50" s="66" t="s">
        <v>178</v>
      </c>
      <c r="C50" s="3"/>
      <c r="D50" s="68">
        <v>1</v>
      </c>
    </row>
  </sheetData>
  <mergeCells count="10">
    <mergeCell ref="H7:H9"/>
    <mergeCell ref="H12:H14"/>
    <mergeCell ref="A17:A19"/>
    <mergeCell ref="B35:B36"/>
    <mergeCell ref="A34:A37"/>
    <mergeCell ref="B7:B9"/>
    <mergeCell ref="B17:B19"/>
    <mergeCell ref="B10:B11"/>
    <mergeCell ref="B12:B15"/>
    <mergeCell ref="A7:A15"/>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4B0E9-BE57-4659-9FCA-0100063A5387}">
  <sheetPr>
    <tabColor theme="7" tint="0.59999389629810485"/>
  </sheetPr>
  <dimension ref="A3:AU70"/>
  <sheetViews>
    <sheetView topLeftCell="A13" workbookViewId="0">
      <selection activeCell="G55" sqref="G55:G60"/>
    </sheetView>
  </sheetViews>
  <sheetFormatPr defaultRowHeight="12"/>
  <cols>
    <col min="2" max="2" width="33.83203125" customWidth="1"/>
    <col min="3" max="3" width="26.83203125" customWidth="1"/>
    <col min="4" max="4" width="14.6640625" customWidth="1"/>
    <col min="5" max="5" width="19.5" customWidth="1"/>
    <col min="6" max="6" width="12.6640625" customWidth="1"/>
    <col min="7" max="7" width="11.83203125" customWidth="1"/>
    <col min="8" max="35" width="9.33203125" customWidth="1"/>
    <col min="36" max="37" width="9.1640625" bestFit="1" customWidth="1"/>
    <col min="39" max="39" width="7.6640625" bestFit="1" customWidth="1"/>
    <col min="40" max="41" width="9.1640625" bestFit="1" customWidth="1"/>
    <col min="42" max="42" width="5.1640625" bestFit="1" customWidth="1"/>
  </cols>
  <sheetData>
    <row r="3" spans="1:40">
      <c r="A3" s="2" t="s">
        <v>207</v>
      </c>
    </row>
    <row r="4" spans="1:40">
      <c r="C4" s="26"/>
      <c r="AJ4" s="111"/>
      <c r="AK4" s="111"/>
      <c r="AL4" s="111"/>
      <c r="AM4" s="111"/>
      <c r="AN4" s="111"/>
    </row>
    <row r="5" spans="1:40" ht="12" customHeight="1">
      <c r="A5" s="39"/>
      <c r="B5" s="39" t="s">
        <v>240</v>
      </c>
      <c r="C5" s="59"/>
      <c r="D5" s="59"/>
      <c r="E5" s="59"/>
      <c r="F5" s="59"/>
      <c r="G5" s="59"/>
      <c r="H5" s="59"/>
      <c r="I5" s="39"/>
      <c r="J5" s="39"/>
      <c r="K5" s="39">
        <v>1</v>
      </c>
      <c r="L5" s="39">
        <f t="shared" ref="L5:AI5" si="0">+K5+1</f>
        <v>2</v>
      </c>
      <c r="M5" s="39">
        <f t="shared" si="0"/>
        <v>3</v>
      </c>
      <c r="N5" s="39">
        <f t="shared" si="0"/>
        <v>4</v>
      </c>
      <c r="O5" s="39">
        <f t="shared" si="0"/>
        <v>5</v>
      </c>
      <c r="P5" s="39">
        <f t="shared" si="0"/>
        <v>6</v>
      </c>
      <c r="Q5" s="39">
        <f t="shared" si="0"/>
        <v>7</v>
      </c>
      <c r="R5" s="39">
        <f t="shared" si="0"/>
        <v>8</v>
      </c>
      <c r="S5" s="39">
        <f t="shared" si="0"/>
        <v>9</v>
      </c>
      <c r="T5" s="39">
        <f t="shared" si="0"/>
        <v>10</v>
      </c>
      <c r="U5" s="39">
        <f t="shared" si="0"/>
        <v>11</v>
      </c>
      <c r="V5" s="39">
        <f t="shared" si="0"/>
        <v>12</v>
      </c>
      <c r="W5" s="39">
        <f t="shared" si="0"/>
        <v>13</v>
      </c>
      <c r="X5" s="39">
        <f t="shared" si="0"/>
        <v>14</v>
      </c>
      <c r="Y5" s="39">
        <f t="shared" si="0"/>
        <v>15</v>
      </c>
      <c r="Z5" s="39">
        <f t="shared" si="0"/>
        <v>16</v>
      </c>
      <c r="AA5" s="39">
        <f t="shared" si="0"/>
        <v>17</v>
      </c>
      <c r="AB5" s="39">
        <f t="shared" si="0"/>
        <v>18</v>
      </c>
      <c r="AC5" s="39">
        <f t="shared" si="0"/>
        <v>19</v>
      </c>
      <c r="AD5" s="39">
        <f t="shared" si="0"/>
        <v>20</v>
      </c>
      <c r="AE5" s="39">
        <f t="shared" si="0"/>
        <v>21</v>
      </c>
      <c r="AF5" s="39">
        <f t="shared" si="0"/>
        <v>22</v>
      </c>
      <c r="AG5" s="39">
        <f t="shared" si="0"/>
        <v>23</v>
      </c>
      <c r="AH5" s="39">
        <f t="shared" si="0"/>
        <v>24</v>
      </c>
      <c r="AI5" s="39">
        <f t="shared" si="0"/>
        <v>25</v>
      </c>
      <c r="AJ5" s="111"/>
      <c r="AK5" s="111"/>
      <c r="AL5" s="111"/>
      <c r="AM5" s="111"/>
      <c r="AN5" s="111"/>
    </row>
    <row r="6" spans="1:40" ht="12" customHeight="1">
      <c r="A6" s="39"/>
      <c r="B6" s="39" t="s">
        <v>224</v>
      </c>
      <c r="C6" s="59"/>
      <c r="D6" s="59"/>
      <c r="E6" s="59"/>
      <c r="F6" s="59">
        <v>1</v>
      </c>
      <c r="G6" s="59">
        <f>+F6+1</f>
        <v>2</v>
      </c>
      <c r="H6" s="59">
        <f t="shared" ref="H6:AH6" si="1">+G6+1</f>
        <v>3</v>
      </c>
      <c r="I6" s="39">
        <f t="shared" si="1"/>
        <v>4</v>
      </c>
      <c r="J6" s="39">
        <f t="shared" si="1"/>
        <v>5</v>
      </c>
      <c r="K6" s="39">
        <f t="shared" si="1"/>
        <v>6</v>
      </c>
      <c r="L6" s="39">
        <f t="shared" si="1"/>
        <v>7</v>
      </c>
      <c r="M6" s="39">
        <f t="shared" si="1"/>
        <v>8</v>
      </c>
      <c r="N6" s="39">
        <f t="shared" si="1"/>
        <v>9</v>
      </c>
      <c r="O6" s="39">
        <f t="shared" si="1"/>
        <v>10</v>
      </c>
      <c r="P6" s="39">
        <f t="shared" si="1"/>
        <v>11</v>
      </c>
      <c r="Q6" s="39">
        <f t="shared" si="1"/>
        <v>12</v>
      </c>
      <c r="R6" s="39">
        <f t="shared" si="1"/>
        <v>13</v>
      </c>
      <c r="S6" s="39">
        <f t="shared" si="1"/>
        <v>14</v>
      </c>
      <c r="T6" s="39">
        <f t="shared" si="1"/>
        <v>15</v>
      </c>
      <c r="U6" s="39">
        <f t="shared" si="1"/>
        <v>16</v>
      </c>
      <c r="V6" s="39">
        <f t="shared" si="1"/>
        <v>17</v>
      </c>
      <c r="W6" s="39">
        <f t="shared" si="1"/>
        <v>18</v>
      </c>
      <c r="X6" s="39">
        <f t="shared" si="1"/>
        <v>19</v>
      </c>
      <c r="Y6" s="39">
        <f t="shared" si="1"/>
        <v>20</v>
      </c>
      <c r="Z6" s="39">
        <f t="shared" si="1"/>
        <v>21</v>
      </c>
      <c r="AA6" s="39">
        <f t="shared" si="1"/>
        <v>22</v>
      </c>
      <c r="AB6" s="39">
        <f t="shared" si="1"/>
        <v>23</v>
      </c>
      <c r="AC6" s="39">
        <f t="shared" si="1"/>
        <v>24</v>
      </c>
      <c r="AD6" s="39">
        <f t="shared" si="1"/>
        <v>25</v>
      </c>
      <c r="AE6" s="39">
        <f t="shared" si="1"/>
        <v>26</v>
      </c>
      <c r="AF6" s="39">
        <f t="shared" si="1"/>
        <v>27</v>
      </c>
      <c r="AG6" s="39">
        <f t="shared" si="1"/>
        <v>28</v>
      </c>
      <c r="AH6" s="39">
        <f t="shared" si="1"/>
        <v>29</v>
      </c>
      <c r="AI6" s="39">
        <f>+AH6+1</f>
        <v>30</v>
      </c>
      <c r="AJ6" s="111"/>
      <c r="AK6" s="111"/>
      <c r="AL6" s="111"/>
      <c r="AM6" s="111"/>
      <c r="AN6" s="111"/>
    </row>
    <row r="7" spans="1:40">
      <c r="C7" s="26"/>
      <c r="AJ7" s="111"/>
      <c r="AK7" s="111"/>
      <c r="AL7" s="111"/>
      <c r="AM7" s="111"/>
      <c r="AN7" s="111"/>
    </row>
    <row r="8" spans="1:40" ht="24">
      <c r="A8" s="39" t="s">
        <v>147</v>
      </c>
      <c r="B8" s="39" t="s">
        <v>185</v>
      </c>
      <c r="C8" s="59" t="s">
        <v>210</v>
      </c>
      <c r="D8" s="59" t="s">
        <v>209</v>
      </c>
      <c r="E8" s="59" t="s">
        <v>223</v>
      </c>
      <c r="F8" s="59">
        <f>+G8-1</f>
        <v>2018</v>
      </c>
      <c r="G8" s="59">
        <f>+H8-1</f>
        <v>2019</v>
      </c>
      <c r="H8" s="59">
        <f>+I8-1</f>
        <v>2020</v>
      </c>
      <c r="I8" s="39">
        <v>2021</v>
      </c>
      <c r="J8" s="39">
        <f>+I8+1</f>
        <v>2022</v>
      </c>
      <c r="K8" s="39">
        <f t="shared" ref="K8:AI8" si="2">+J8+1</f>
        <v>2023</v>
      </c>
      <c r="L8" s="39">
        <f t="shared" si="2"/>
        <v>2024</v>
      </c>
      <c r="M8" s="39">
        <f t="shared" si="2"/>
        <v>2025</v>
      </c>
      <c r="N8" s="39">
        <f t="shared" si="2"/>
        <v>2026</v>
      </c>
      <c r="O8" s="39">
        <f t="shared" si="2"/>
        <v>2027</v>
      </c>
      <c r="P8" s="39">
        <f t="shared" si="2"/>
        <v>2028</v>
      </c>
      <c r="Q8" s="39">
        <f t="shared" si="2"/>
        <v>2029</v>
      </c>
      <c r="R8" s="39">
        <f t="shared" si="2"/>
        <v>2030</v>
      </c>
      <c r="S8" s="39">
        <f t="shared" si="2"/>
        <v>2031</v>
      </c>
      <c r="T8" s="39">
        <f t="shared" si="2"/>
        <v>2032</v>
      </c>
      <c r="U8" s="39">
        <f t="shared" si="2"/>
        <v>2033</v>
      </c>
      <c r="V8" s="39">
        <f t="shared" si="2"/>
        <v>2034</v>
      </c>
      <c r="W8" s="39">
        <f t="shared" si="2"/>
        <v>2035</v>
      </c>
      <c r="X8" s="39">
        <f t="shared" si="2"/>
        <v>2036</v>
      </c>
      <c r="Y8" s="39">
        <f t="shared" si="2"/>
        <v>2037</v>
      </c>
      <c r="Z8" s="39">
        <f t="shared" si="2"/>
        <v>2038</v>
      </c>
      <c r="AA8" s="39">
        <f t="shared" si="2"/>
        <v>2039</v>
      </c>
      <c r="AB8" s="39">
        <f t="shared" si="2"/>
        <v>2040</v>
      </c>
      <c r="AC8" s="39">
        <f t="shared" si="2"/>
        <v>2041</v>
      </c>
      <c r="AD8" s="39">
        <f t="shared" si="2"/>
        <v>2042</v>
      </c>
      <c r="AE8" s="39">
        <f t="shared" si="2"/>
        <v>2043</v>
      </c>
      <c r="AF8" s="39">
        <f t="shared" si="2"/>
        <v>2044</v>
      </c>
      <c r="AG8" s="39">
        <f t="shared" si="2"/>
        <v>2045</v>
      </c>
      <c r="AH8" s="39">
        <f t="shared" si="2"/>
        <v>2046</v>
      </c>
      <c r="AI8" s="39">
        <f t="shared" si="2"/>
        <v>2047</v>
      </c>
      <c r="AJ8" s="111"/>
      <c r="AK8" s="111"/>
      <c r="AL8" s="111"/>
      <c r="AM8" s="111"/>
      <c r="AN8" s="111"/>
    </row>
    <row r="9" spans="1:40" s="2" customFormat="1">
      <c r="A9" s="76">
        <v>1</v>
      </c>
      <c r="B9" s="73" t="s">
        <v>220</v>
      </c>
      <c r="C9" s="113">
        <f>+C10+C11</f>
        <v>2308926.63</v>
      </c>
      <c r="D9" s="73"/>
      <c r="E9" s="113">
        <f>+E10+E11</f>
        <v>58806.312699999995</v>
      </c>
      <c r="F9" s="113">
        <f t="shared" ref="F9:AI9" si="3">+F10+F11</f>
        <v>0</v>
      </c>
      <c r="G9" s="113">
        <f t="shared" si="3"/>
        <v>0</v>
      </c>
      <c r="H9" s="447">
        <f t="shared" si="3"/>
        <v>0</v>
      </c>
      <c r="I9" s="447">
        <f t="shared" si="3"/>
        <v>0</v>
      </c>
      <c r="J9" s="113">
        <f t="shared" si="3"/>
        <v>0</v>
      </c>
      <c r="K9" s="113">
        <f>+K10+K11</f>
        <v>58806.312699999995</v>
      </c>
      <c r="L9" s="113">
        <f t="shared" si="3"/>
        <v>58806.312699999995</v>
      </c>
      <c r="M9" s="113">
        <f t="shared" si="3"/>
        <v>58806.312699999995</v>
      </c>
      <c r="N9" s="113">
        <f t="shared" si="3"/>
        <v>58806.312699999995</v>
      </c>
      <c r="O9" s="113">
        <f t="shared" si="3"/>
        <v>58806.312699999995</v>
      </c>
      <c r="P9" s="113">
        <f t="shared" si="3"/>
        <v>58806.312699999995</v>
      </c>
      <c r="Q9" s="113">
        <f t="shared" si="3"/>
        <v>58806.312699999995</v>
      </c>
      <c r="R9" s="113">
        <f t="shared" si="3"/>
        <v>58806.312699999995</v>
      </c>
      <c r="S9" s="113">
        <f t="shared" si="3"/>
        <v>58806.312699999995</v>
      </c>
      <c r="T9" s="113">
        <f t="shared" si="3"/>
        <v>58806.312699999995</v>
      </c>
      <c r="U9" s="113">
        <f t="shared" si="3"/>
        <v>58806.312699999995</v>
      </c>
      <c r="V9" s="113">
        <f t="shared" si="3"/>
        <v>58806.312699999995</v>
      </c>
      <c r="W9" s="113">
        <f t="shared" si="3"/>
        <v>58806.312699999995</v>
      </c>
      <c r="X9" s="113">
        <f t="shared" si="3"/>
        <v>58806.312699999995</v>
      </c>
      <c r="Y9" s="113">
        <f t="shared" si="3"/>
        <v>58806.312699999995</v>
      </c>
      <c r="Z9" s="113">
        <f t="shared" si="3"/>
        <v>58806.312699999995</v>
      </c>
      <c r="AA9" s="113">
        <f t="shared" si="3"/>
        <v>58806.312699999995</v>
      </c>
      <c r="AB9" s="113">
        <f t="shared" si="3"/>
        <v>58806.312699999995</v>
      </c>
      <c r="AC9" s="113">
        <f t="shared" si="3"/>
        <v>58806.312699999995</v>
      </c>
      <c r="AD9" s="113">
        <f t="shared" si="3"/>
        <v>58806.312699999995</v>
      </c>
      <c r="AE9" s="113">
        <f t="shared" si="3"/>
        <v>58806.312699999995</v>
      </c>
      <c r="AF9" s="113">
        <f t="shared" si="3"/>
        <v>58806.312699999995</v>
      </c>
      <c r="AG9" s="113">
        <f t="shared" si="3"/>
        <v>58806.312699999995</v>
      </c>
      <c r="AH9" s="113">
        <f t="shared" si="3"/>
        <v>58806.312699999995</v>
      </c>
      <c r="AI9" s="113">
        <f t="shared" si="3"/>
        <v>58806.312699999995</v>
      </c>
      <c r="AJ9" s="111"/>
      <c r="AK9" s="111"/>
      <c r="AL9" s="111"/>
      <c r="AM9" s="111"/>
      <c r="AN9" s="111"/>
    </row>
    <row r="10" spans="1:40" s="112" customFormat="1">
      <c r="A10" s="114" t="s">
        <v>146</v>
      </c>
      <c r="B10" s="115" t="s">
        <v>219</v>
      </c>
      <c r="C10" s="116">
        <v>1937214.61</v>
      </c>
      <c r="D10" s="117">
        <v>0.02</v>
      </c>
      <c r="E10" s="116">
        <f>+D10*C10</f>
        <v>38744.292200000004</v>
      </c>
      <c r="F10" s="116"/>
      <c r="G10" s="116"/>
      <c r="H10" s="448"/>
      <c r="I10" s="448"/>
      <c r="J10" s="116"/>
      <c r="K10" s="116">
        <f>+E10</f>
        <v>38744.292200000004</v>
      </c>
      <c r="L10" s="116">
        <f t="shared" ref="L10:AI10" si="4">+K10</f>
        <v>38744.292200000004</v>
      </c>
      <c r="M10" s="116">
        <f t="shared" si="4"/>
        <v>38744.292200000004</v>
      </c>
      <c r="N10" s="116">
        <f t="shared" si="4"/>
        <v>38744.292200000004</v>
      </c>
      <c r="O10" s="116">
        <f t="shared" si="4"/>
        <v>38744.292200000004</v>
      </c>
      <c r="P10" s="116">
        <f t="shared" si="4"/>
        <v>38744.292200000004</v>
      </c>
      <c r="Q10" s="116">
        <f t="shared" si="4"/>
        <v>38744.292200000004</v>
      </c>
      <c r="R10" s="116">
        <f t="shared" si="4"/>
        <v>38744.292200000004</v>
      </c>
      <c r="S10" s="116">
        <f t="shared" si="4"/>
        <v>38744.292200000004</v>
      </c>
      <c r="T10" s="116">
        <f t="shared" si="4"/>
        <v>38744.292200000004</v>
      </c>
      <c r="U10" s="116">
        <f t="shared" si="4"/>
        <v>38744.292200000004</v>
      </c>
      <c r="V10" s="116">
        <f t="shared" si="4"/>
        <v>38744.292200000004</v>
      </c>
      <c r="W10" s="116">
        <f t="shared" si="4"/>
        <v>38744.292200000004</v>
      </c>
      <c r="X10" s="116">
        <f t="shared" si="4"/>
        <v>38744.292200000004</v>
      </c>
      <c r="Y10" s="116">
        <f t="shared" si="4"/>
        <v>38744.292200000004</v>
      </c>
      <c r="Z10" s="116">
        <f t="shared" si="4"/>
        <v>38744.292200000004</v>
      </c>
      <c r="AA10" s="116">
        <f t="shared" si="4"/>
        <v>38744.292200000004</v>
      </c>
      <c r="AB10" s="116">
        <f t="shared" si="4"/>
        <v>38744.292200000004</v>
      </c>
      <c r="AC10" s="116">
        <f t="shared" si="4"/>
        <v>38744.292200000004</v>
      </c>
      <c r="AD10" s="116">
        <f t="shared" si="4"/>
        <v>38744.292200000004</v>
      </c>
      <c r="AE10" s="116">
        <f t="shared" si="4"/>
        <v>38744.292200000004</v>
      </c>
      <c r="AF10" s="116">
        <f t="shared" si="4"/>
        <v>38744.292200000004</v>
      </c>
      <c r="AG10" s="116">
        <f t="shared" si="4"/>
        <v>38744.292200000004</v>
      </c>
      <c r="AH10" s="116">
        <f t="shared" si="4"/>
        <v>38744.292200000004</v>
      </c>
      <c r="AI10" s="116">
        <f t="shared" si="4"/>
        <v>38744.292200000004</v>
      </c>
      <c r="AJ10" s="111"/>
      <c r="AK10" s="111"/>
      <c r="AL10" s="111"/>
      <c r="AM10" s="111"/>
      <c r="AN10" s="111"/>
    </row>
    <row r="11" spans="1:40" s="112" customFormat="1">
      <c r="A11" s="114" t="s">
        <v>154</v>
      </c>
      <c r="B11" s="118" t="s">
        <v>218</v>
      </c>
      <c r="C11" s="116">
        <v>371712.02</v>
      </c>
      <c r="D11" s="118"/>
      <c r="E11" s="116">
        <f>SUM(E12:E29)</f>
        <v>20062.020499999995</v>
      </c>
      <c r="F11" s="116"/>
      <c r="G11" s="116"/>
      <c r="H11" s="448"/>
      <c r="I11" s="448"/>
      <c r="J11" s="116"/>
      <c r="K11" s="116">
        <f>SUM(K12:K29)</f>
        <v>20062.020499999995</v>
      </c>
      <c r="L11" s="116">
        <f t="shared" ref="L11:AI11" si="5">SUM(L12:L29)</f>
        <v>20062.020499999995</v>
      </c>
      <c r="M11" s="116">
        <f t="shared" si="5"/>
        <v>20062.020499999995</v>
      </c>
      <c r="N11" s="116">
        <f t="shared" si="5"/>
        <v>20062.020499999995</v>
      </c>
      <c r="O11" s="116">
        <f t="shared" si="5"/>
        <v>20062.020499999995</v>
      </c>
      <c r="P11" s="116">
        <f t="shared" si="5"/>
        <v>20062.020499999995</v>
      </c>
      <c r="Q11" s="116">
        <f t="shared" si="5"/>
        <v>20062.020499999995</v>
      </c>
      <c r="R11" s="116">
        <f t="shared" si="5"/>
        <v>20062.020499999995</v>
      </c>
      <c r="S11" s="116">
        <f t="shared" si="5"/>
        <v>20062.020499999995</v>
      </c>
      <c r="T11" s="116">
        <f t="shared" si="5"/>
        <v>20062.020499999995</v>
      </c>
      <c r="U11" s="116">
        <f t="shared" si="5"/>
        <v>20062.020499999995</v>
      </c>
      <c r="V11" s="116">
        <f t="shared" si="5"/>
        <v>20062.020499999995</v>
      </c>
      <c r="W11" s="116">
        <f t="shared" si="5"/>
        <v>20062.020499999995</v>
      </c>
      <c r="X11" s="116">
        <f t="shared" si="5"/>
        <v>20062.020499999995</v>
      </c>
      <c r="Y11" s="116">
        <f t="shared" si="5"/>
        <v>20062.020499999995</v>
      </c>
      <c r="Z11" s="116">
        <f t="shared" si="5"/>
        <v>20062.020499999995</v>
      </c>
      <c r="AA11" s="116">
        <f t="shared" si="5"/>
        <v>20062.020499999995</v>
      </c>
      <c r="AB11" s="116">
        <f t="shared" si="5"/>
        <v>20062.020499999995</v>
      </c>
      <c r="AC11" s="116">
        <f t="shared" si="5"/>
        <v>20062.020499999995</v>
      </c>
      <c r="AD11" s="116">
        <f t="shared" si="5"/>
        <v>20062.020499999995</v>
      </c>
      <c r="AE11" s="116">
        <f t="shared" si="5"/>
        <v>20062.020499999995</v>
      </c>
      <c r="AF11" s="116">
        <f t="shared" si="5"/>
        <v>20062.020499999995</v>
      </c>
      <c r="AG11" s="116">
        <f t="shared" si="5"/>
        <v>20062.020499999995</v>
      </c>
      <c r="AH11" s="116">
        <f t="shared" si="5"/>
        <v>20062.020499999995</v>
      </c>
      <c r="AI11" s="116">
        <f t="shared" si="5"/>
        <v>20062.020499999995</v>
      </c>
      <c r="AJ11" s="111"/>
      <c r="AK11" s="111"/>
      <c r="AL11" s="111"/>
      <c r="AM11" s="111"/>
      <c r="AN11" s="111"/>
    </row>
    <row r="12" spans="1:40" s="111" customFormat="1" ht="11.25">
      <c r="A12" s="71"/>
      <c r="B12" s="69" t="s">
        <v>213</v>
      </c>
      <c r="C12" s="119">
        <v>72985.61</v>
      </c>
      <c r="D12" s="69"/>
      <c r="E12" s="119"/>
      <c r="F12" s="119"/>
      <c r="G12" s="119"/>
      <c r="H12" s="449"/>
      <c r="I12" s="449"/>
      <c r="J12" s="119"/>
      <c r="K12" s="119"/>
      <c r="L12" s="119"/>
      <c r="M12" s="119"/>
      <c r="N12" s="119"/>
      <c r="O12" s="119"/>
      <c r="P12" s="119"/>
      <c r="Q12" s="119"/>
      <c r="R12" s="119"/>
      <c r="S12" s="119"/>
      <c r="T12" s="119"/>
      <c r="U12" s="119"/>
      <c r="V12" s="119"/>
      <c r="W12" s="119"/>
      <c r="X12" s="119"/>
      <c r="Y12" s="119"/>
      <c r="Z12" s="119"/>
      <c r="AA12" s="119"/>
      <c r="AB12" s="119"/>
      <c r="AC12" s="119"/>
      <c r="AD12" s="119"/>
      <c r="AE12" s="119"/>
      <c r="AF12" s="119"/>
      <c r="AG12" s="119"/>
      <c r="AH12" s="119"/>
      <c r="AI12" s="119"/>
    </row>
    <row r="13" spans="1:40" s="111" customFormat="1" ht="11.25">
      <c r="A13" s="71"/>
      <c r="B13" s="120" t="s">
        <v>211</v>
      </c>
      <c r="C13" s="119">
        <v>25455.61</v>
      </c>
      <c r="D13" s="121">
        <v>2.5000000000000001E-2</v>
      </c>
      <c r="E13" s="119">
        <f>+D13*C13</f>
        <v>636.39025000000004</v>
      </c>
      <c r="F13" s="119"/>
      <c r="G13" s="119"/>
      <c r="H13" s="449"/>
      <c r="I13" s="449"/>
      <c r="J13" s="119"/>
      <c r="K13" s="119">
        <f>+E13</f>
        <v>636.39025000000004</v>
      </c>
      <c r="L13" s="119">
        <f t="shared" ref="L13:AI13" si="6">+K13</f>
        <v>636.39025000000004</v>
      </c>
      <c r="M13" s="119">
        <f t="shared" si="6"/>
        <v>636.39025000000004</v>
      </c>
      <c r="N13" s="119">
        <f t="shared" si="6"/>
        <v>636.39025000000004</v>
      </c>
      <c r="O13" s="119">
        <f t="shared" si="6"/>
        <v>636.39025000000004</v>
      </c>
      <c r="P13" s="119">
        <f t="shared" si="6"/>
        <v>636.39025000000004</v>
      </c>
      <c r="Q13" s="119">
        <f t="shared" si="6"/>
        <v>636.39025000000004</v>
      </c>
      <c r="R13" s="119">
        <f t="shared" si="6"/>
        <v>636.39025000000004</v>
      </c>
      <c r="S13" s="119">
        <f t="shared" si="6"/>
        <v>636.39025000000004</v>
      </c>
      <c r="T13" s="119">
        <f t="shared" si="6"/>
        <v>636.39025000000004</v>
      </c>
      <c r="U13" s="119">
        <f t="shared" si="6"/>
        <v>636.39025000000004</v>
      </c>
      <c r="V13" s="119">
        <f t="shared" si="6"/>
        <v>636.39025000000004</v>
      </c>
      <c r="W13" s="119">
        <f t="shared" si="6"/>
        <v>636.39025000000004</v>
      </c>
      <c r="X13" s="119">
        <f t="shared" si="6"/>
        <v>636.39025000000004</v>
      </c>
      <c r="Y13" s="119">
        <f t="shared" si="6"/>
        <v>636.39025000000004</v>
      </c>
      <c r="Z13" s="119">
        <f t="shared" si="6"/>
        <v>636.39025000000004</v>
      </c>
      <c r="AA13" s="119">
        <f t="shared" si="6"/>
        <v>636.39025000000004</v>
      </c>
      <c r="AB13" s="119">
        <f t="shared" si="6"/>
        <v>636.39025000000004</v>
      </c>
      <c r="AC13" s="119">
        <f t="shared" si="6"/>
        <v>636.39025000000004</v>
      </c>
      <c r="AD13" s="119">
        <f t="shared" si="6"/>
        <v>636.39025000000004</v>
      </c>
      <c r="AE13" s="119">
        <f t="shared" si="6"/>
        <v>636.39025000000004</v>
      </c>
      <c r="AF13" s="119">
        <f t="shared" si="6"/>
        <v>636.39025000000004</v>
      </c>
      <c r="AG13" s="119">
        <f t="shared" si="6"/>
        <v>636.39025000000004</v>
      </c>
      <c r="AH13" s="119">
        <f t="shared" si="6"/>
        <v>636.39025000000004</v>
      </c>
      <c r="AI13" s="119">
        <f t="shared" si="6"/>
        <v>636.39025000000004</v>
      </c>
    </row>
    <row r="14" spans="1:40" s="111" customFormat="1" ht="11.25">
      <c r="A14" s="71"/>
      <c r="B14" s="120" t="s">
        <v>212</v>
      </c>
      <c r="C14" s="119">
        <v>47530</v>
      </c>
      <c r="D14" s="122">
        <v>0.1</v>
      </c>
      <c r="E14" s="119">
        <f>+D14*C14</f>
        <v>4753</v>
      </c>
      <c r="F14" s="119"/>
      <c r="G14" s="119"/>
      <c r="H14" s="449"/>
      <c r="I14" s="449"/>
      <c r="J14" s="119"/>
      <c r="K14" s="119">
        <f t="shared" ref="K14:K29" si="7">+E14</f>
        <v>4753</v>
      </c>
      <c r="L14" s="119">
        <f t="shared" ref="L14:AI14" si="8">+K14</f>
        <v>4753</v>
      </c>
      <c r="M14" s="119">
        <f t="shared" si="8"/>
        <v>4753</v>
      </c>
      <c r="N14" s="119">
        <f t="shared" si="8"/>
        <v>4753</v>
      </c>
      <c r="O14" s="119">
        <f t="shared" si="8"/>
        <v>4753</v>
      </c>
      <c r="P14" s="119">
        <f t="shared" si="8"/>
        <v>4753</v>
      </c>
      <c r="Q14" s="119">
        <f t="shared" si="8"/>
        <v>4753</v>
      </c>
      <c r="R14" s="119">
        <f t="shared" si="8"/>
        <v>4753</v>
      </c>
      <c r="S14" s="119">
        <f t="shared" si="8"/>
        <v>4753</v>
      </c>
      <c r="T14" s="119">
        <f t="shared" si="8"/>
        <v>4753</v>
      </c>
      <c r="U14" s="119">
        <f t="shared" si="8"/>
        <v>4753</v>
      </c>
      <c r="V14" s="119">
        <f t="shared" si="8"/>
        <v>4753</v>
      </c>
      <c r="W14" s="119">
        <f t="shared" si="8"/>
        <v>4753</v>
      </c>
      <c r="X14" s="119">
        <f t="shared" si="8"/>
        <v>4753</v>
      </c>
      <c r="Y14" s="119">
        <f t="shared" si="8"/>
        <v>4753</v>
      </c>
      <c r="Z14" s="119">
        <f t="shared" si="8"/>
        <v>4753</v>
      </c>
      <c r="AA14" s="119">
        <f t="shared" si="8"/>
        <v>4753</v>
      </c>
      <c r="AB14" s="119">
        <f t="shared" si="8"/>
        <v>4753</v>
      </c>
      <c r="AC14" s="119">
        <f t="shared" si="8"/>
        <v>4753</v>
      </c>
      <c r="AD14" s="119">
        <f t="shared" si="8"/>
        <v>4753</v>
      </c>
      <c r="AE14" s="119">
        <f t="shared" si="8"/>
        <v>4753</v>
      </c>
      <c r="AF14" s="119">
        <f t="shared" si="8"/>
        <v>4753</v>
      </c>
      <c r="AG14" s="119">
        <f t="shared" si="8"/>
        <v>4753</v>
      </c>
      <c r="AH14" s="119">
        <f t="shared" si="8"/>
        <v>4753</v>
      </c>
      <c r="AI14" s="119">
        <f t="shared" si="8"/>
        <v>4753</v>
      </c>
    </row>
    <row r="15" spans="1:40" s="111" customFormat="1" ht="11.25">
      <c r="A15" s="71"/>
      <c r="B15" s="69" t="s">
        <v>214</v>
      </c>
      <c r="C15" s="119">
        <v>207292.71</v>
      </c>
      <c r="D15" s="69"/>
      <c r="E15" s="119"/>
      <c r="F15" s="119"/>
      <c r="G15" s="119"/>
      <c r="H15" s="449"/>
      <c r="I15" s="449"/>
      <c r="J15" s="119"/>
      <c r="K15" s="119">
        <f t="shared" si="7"/>
        <v>0</v>
      </c>
      <c r="L15" s="119"/>
      <c r="M15" s="119"/>
      <c r="N15" s="119"/>
      <c r="O15" s="119"/>
      <c r="P15" s="119"/>
      <c r="Q15" s="119"/>
      <c r="R15" s="119"/>
      <c r="S15" s="119"/>
      <c r="T15" s="119"/>
      <c r="U15" s="119"/>
      <c r="V15" s="119"/>
      <c r="W15" s="119"/>
      <c r="X15" s="119"/>
      <c r="Y15" s="119"/>
      <c r="Z15" s="119"/>
      <c r="AA15" s="119"/>
      <c r="AB15" s="119"/>
      <c r="AC15" s="119"/>
      <c r="AD15" s="119"/>
      <c r="AE15" s="119"/>
      <c r="AF15" s="119"/>
      <c r="AG15" s="119"/>
      <c r="AH15" s="119"/>
      <c r="AI15" s="119"/>
    </row>
    <row r="16" spans="1:40" s="111" customFormat="1" ht="11.25">
      <c r="A16" s="71"/>
      <c r="B16" s="120" t="s">
        <v>211</v>
      </c>
      <c r="C16" s="119">
        <v>163741.51</v>
      </c>
      <c r="D16" s="121">
        <v>2.5000000000000001E-2</v>
      </c>
      <c r="E16" s="119">
        <f>+D16*C16</f>
        <v>4093.5377500000004</v>
      </c>
      <c r="F16" s="119"/>
      <c r="G16" s="119"/>
      <c r="H16" s="449"/>
      <c r="I16" s="449"/>
      <c r="J16" s="119"/>
      <c r="K16" s="119">
        <f t="shared" si="7"/>
        <v>4093.5377500000004</v>
      </c>
      <c r="L16" s="119">
        <f t="shared" ref="L16:AI16" si="9">+K16</f>
        <v>4093.5377500000004</v>
      </c>
      <c r="M16" s="119">
        <f t="shared" si="9"/>
        <v>4093.5377500000004</v>
      </c>
      <c r="N16" s="119">
        <f t="shared" si="9"/>
        <v>4093.5377500000004</v>
      </c>
      <c r="O16" s="119">
        <f t="shared" si="9"/>
        <v>4093.5377500000004</v>
      </c>
      <c r="P16" s="119">
        <f t="shared" si="9"/>
        <v>4093.5377500000004</v>
      </c>
      <c r="Q16" s="119">
        <f t="shared" si="9"/>
        <v>4093.5377500000004</v>
      </c>
      <c r="R16" s="119">
        <f t="shared" si="9"/>
        <v>4093.5377500000004</v>
      </c>
      <c r="S16" s="119">
        <f t="shared" si="9"/>
        <v>4093.5377500000004</v>
      </c>
      <c r="T16" s="119">
        <f t="shared" si="9"/>
        <v>4093.5377500000004</v>
      </c>
      <c r="U16" s="119">
        <f t="shared" si="9"/>
        <v>4093.5377500000004</v>
      </c>
      <c r="V16" s="119">
        <f t="shared" si="9"/>
        <v>4093.5377500000004</v>
      </c>
      <c r="W16" s="119">
        <f t="shared" si="9"/>
        <v>4093.5377500000004</v>
      </c>
      <c r="X16" s="119">
        <f t="shared" si="9"/>
        <v>4093.5377500000004</v>
      </c>
      <c r="Y16" s="119">
        <f t="shared" si="9"/>
        <v>4093.5377500000004</v>
      </c>
      <c r="Z16" s="119">
        <f t="shared" si="9"/>
        <v>4093.5377500000004</v>
      </c>
      <c r="AA16" s="119">
        <f t="shared" si="9"/>
        <v>4093.5377500000004</v>
      </c>
      <c r="AB16" s="119">
        <f t="shared" si="9"/>
        <v>4093.5377500000004</v>
      </c>
      <c r="AC16" s="119">
        <f t="shared" si="9"/>
        <v>4093.5377500000004</v>
      </c>
      <c r="AD16" s="119">
        <f t="shared" si="9"/>
        <v>4093.5377500000004</v>
      </c>
      <c r="AE16" s="119">
        <f t="shared" si="9"/>
        <v>4093.5377500000004</v>
      </c>
      <c r="AF16" s="119">
        <f t="shared" si="9"/>
        <v>4093.5377500000004</v>
      </c>
      <c r="AG16" s="119">
        <f t="shared" si="9"/>
        <v>4093.5377500000004</v>
      </c>
      <c r="AH16" s="119">
        <f t="shared" si="9"/>
        <v>4093.5377500000004</v>
      </c>
      <c r="AI16" s="119">
        <f t="shared" si="9"/>
        <v>4093.5377500000004</v>
      </c>
    </row>
    <row r="17" spans="1:35" s="111" customFormat="1" ht="11.25">
      <c r="A17" s="71"/>
      <c r="B17" s="120" t="s">
        <v>212</v>
      </c>
      <c r="C17" s="119">
        <v>43551.199999999997</v>
      </c>
      <c r="D17" s="122">
        <v>0.1</v>
      </c>
      <c r="E17" s="119">
        <f>+D17*C17</f>
        <v>4355.12</v>
      </c>
      <c r="F17" s="119"/>
      <c r="G17" s="119"/>
      <c r="H17" s="449"/>
      <c r="I17" s="449"/>
      <c r="J17" s="119"/>
      <c r="K17" s="119">
        <f t="shared" si="7"/>
        <v>4355.12</v>
      </c>
      <c r="L17" s="119">
        <f t="shared" ref="L17:AI17" si="10">+K17</f>
        <v>4355.12</v>
      </c>
      <c r="M17" s="119">
        <f t="shared" si="10"/>
        <v>4355.12</v>
      </c>
      <c r="N17" s="119">
        <f t="shared" si="10"/>
        <v>4355.12</v>
      </c>
      <c r="O17" s="119">
        <f t="shared" si="10"/>
        <v>4355.12</v>
      </c>
      <c r="P17" s="119">
        <f t="shared" si="10"/>
        <v>4355.12</v>
      </c>
      <c r="Q17" s="119">
        <f t="shared" si="10"/>
        <v>4355.12</v>
      </c>
      <c r="R17" s="119">
        <f t="shared" si="10"/>
        <v>4355.12</v>
      </c>
      <c r="S17" s="119">
        <f t="shared" si="10"/>
        <v>4355.12</v>
      </c>
      <c r="T17" s="119">
        <f t="shared" si="10"/>
        <v>4355.12</v>
      </c>
      <c r="U17" s="119">
        <f t="shared" si="10"/>
        <v>4355.12</v>
      </c>
      <c r="V17" s="119">
        <f t="shared" si="10"/>
        <v>4355.12</v>
      </c>
      <c r="W17" s="119">
        <f t="shared" si="10"/>
        <v>4355.12</v>
      </c>
      <c r="X17" s="119">
        <f t="shared" si="10"/>
        <v>4355.12</v>
      </c>
      <c r="Y17" s="119">
        <f t="shared" si="10"/>
        <v>4355.12</v>
      </c>
      <c r="Z17" s="119">
        <f t="shared" si="10"/>
        <v>4355.12</v>
      </c>
      <c r="AA17" s="119">
        <f t="shared" si="10"/>
        <v>4355.12</v>
      </c>
      <c r="AB17" s="119">
        <f t="shared" si="10"/>
        <v>4355.12</v>
      </c>
      <c r="AC17" s="119">
        <f t="shared" si="10"/>
        <v>4355.12</v>
      </c>
      <c r="AD17" s="119">
        <f t="shared" si="10"/>
        <v>4355.12</v>
      </c>
      <c r="AE17" s="119">
        <f t="shared" si="10"/>
        <v>4355.12</v>
      </c>
      <c r="AF17" s="119">
        <f t="shared" si="10"/>
        <v>4355.12</v>
      </c>
      <c r="AG17" s="119">
        <f t="shared" si="10"/>
        <v>4355.12</v>
      </c>
      <c r="AH17" s="119">
        <f t="shared" si="10"/>
        <v>4355.12</v>
      </c>
      <c r="AI17" s="119">
        <f t="shared" si="10"/>
        <v>4355.12</v>
      </c>
    </row>
    <row r="18" spans="1:35" s="111" customFormat="1" ht="11.25">
      <c r="A18" s="71"/>
      <c r="B18" s="69" t="s">
        <v>215</v>
      </c>
      <c r="C18" s="119">
        <v>18051.599999999999</v>
      </c>
      <c r="D18" s="69"/>
      <c r="E18" s="119"/>
      <c r="F18" s="119"/>
      <c r="G18" s="119"/>
      <c r="H18" s="449"/>
      <c r="I18" s="449"/>
      <c r="J18" s="119"/>
      <c r="K18" s="119">
        <f t="shared" si="7"/>
        <v>0</v>
      </c>
      <c r="L18" s="119"/>
      <c r="M18" s="119"/>
      <c r="N18" s="119"/>
      <c r="O18" s="119"/>
      <c r="P18" s="119"/>
      <c r="Q18" s="119"/>
      <c r="R18" s="119"/>
      <c r="S18" s="119"/>
      <c r="T18" s="119"/>
      <c r="U18" s="119"/>
      <c r="V18" s="119"/>
      <c r="W18" s="119"/>
      <c r="X18" s="119"/>
      <c r="Y18" s="119"/>
      <c r="Z18" s="119"/>
      <c r="AA18" s="119"/>
      <c r="AB18" s="119"/>
      <c r="AC18" s="119"/>
      <c r="AD18" s="119"/>
      <c r="AE18" s="119"/>
      <c r="AF18" s="119"/>
      <c r="AG18" s="119"/>
      <c r="AH18" s="119"/>
      <c r="AI18" s="119"/>
    </row>
    <row r="19" spans="1:35" s="111" customFormat="1" ht="11.25">
      <c r="A19" s="71"/>
      <c r="B19" s="120" t="s">
        <v>211</v>
      </c>
      <c r="C19" s="119">
        <v>4924.4999999999982</v>
      </c>
      <c r="D19" s="121">
        <v>2.5000000000000001E-2</v>
      </c>
      <c r="E19" s="119">
        <f>+D19*C19</f>
        <v>123.11249999999995</v>
      </c>
      <c r="F19" s="119"/>
      <c r="G19" s="119"/>
      <c r="H19" s="449"/>
      <c r="I19" s="449"/>
      <c r="J19" s="119"/>
      <c r="K19" s="119">
        <f t="shared" si="7"/>
        <v>123.11249999999995</v>
      </c>
      <c r="L19" s="119">
        <f t="shared" ref="L19:AI19" si="11">+K19</f>
        <v>123.11249999999995</v>
      </c>
      <c r="M19" s="119">
        <f t="shared" si="11"/>
        <v>123.11249999999995</v>
      </c>
      <c r="N19" s="119">
        <f t="shared" si="11"/>
        <v>123.11249999999995</v>
      </c>
      <c r="O19" s="119">
        <f t="shared" si="11"/>
        <v>123.11249999999995</v>
      </c>
      <c r="P19" s="119">
        <f t="shared" si="11"/>
        <v>123.11249999999995</v>
      </c>
      <c r="Q19" s="119">
        <f t="shared" si="11"/>
        <v>123.11249999999995</v>
      </c>
      <c r="R19" s="119">
        <f t="shared" si="11"/>
        <v>123.11249999999995</v>
      </c>
      <c r="S19" s="119">
        <f t="shared" si="11"/>
        <v>123.11249999999995</v>
      </c>
      <c r="T19" s="119">
        <f t="shared" si="11"/>
        <v>123.11249999999995</v>
      </c>
      <c r="U19" s="119">
        <f t="shared" si="11"/>
        <v>123.11249999999995</v>
      </c>
      <c r="V19" s="119">
        <f t="shared" si="11"/>
        <v>123.11249999999995</v>
      </c>
      <c r="W19" s="119">
        <f t="shared" si="11"/>
        <v>123.11249999999995</v>
      </c>
      <c r="X19" s="119">
        <f t="shared" si="11"/>
        <v>123.11249999999995</v>
      </c>
      <c r="Y19" s="119">
        <f t="shared" si="11"/>
        <v>123.11249999999995</v>
      </c>
      <c r="Z19" s="119">
        <f t="shared" si="11"/>
        <v>123.11249999999995</v>
      </c>
      <c r="AA19" s="119">
        <f t="shared" si="11"/>
        <v>123.11249999999995</v>
      </c>
      <c r="AB19" s="119">
        <f t="shared" si="11"/>
        <v>123.11249999999995</v>
      </c>
      <c r="AC19" s="119">
        <f t="shared" si="11"/>
        <v>123.11249999999995</v>
      </c>
      <c r="AD19" s="119">
        <f t="shared" si="11"/>
        <v>123.11249999999995</v>
      </c>
      <c r="AE19" s="119">
        <f t="shared" si="11"/>
        <v>123.11249999999995</v>
      </c>
      <c r="AF19" s="119">
        <f t="shared" si="11"/>
        <v>123.11249999999995</v>
      </c>
      <c r="AG19" s="119">
        <f t="shared" si="11"/>
        <v>123.11249999999995</v>
      </c>
      <c r="AH19" s="119">
        <f t="shared" si="11"/>
        <v>123.11249999999995</v>
      </c>
      <c r="AI19" s="119">
        <f t="shared" si="11"/>
        <v>123.11249999999995</v>
      </c>
    </row>
    <row r="20" spans="1:35" s="111" customFormat="1" ht="11.25">
      <c r="A20" s="71"/>
      <c r="B20" s="120" t="s">
        <v>212</v>
      </c>
      <c r="C20" s="119">
        <v>13127.1</v>
      </c>
      <c r="D20" s="122">
        <v>0.1</v>
      </c>
      <c r="E20" s="119">
        <f>+D20*C20</f>
        <v>1312.71</v>
      </c>
      <c r="F20" s="119"/>
      <c r="G20" s="119"/>
      <c r="H20" s="449"/>
      <c r="I20" s="449"/>
      <c r="J20" s="119"/>
      <c r="K20" s="119">
        <f t="shared" si="7"/>
        <v>1312.71</v>
      </c>
      <c r="L20" s="119">
        <f t="shared" ref="L20:AI20" si="12">+K20</f>
        <v>1312.71</v>
      </c>
      <c r="M20" s="119">
        <f t="shared" si="12"/>
        <v>1312.71</v>
      </c>
      <c r="N20" s="119">
        <f t="shared" si="12"/>
        <v>1312.71</v>
      </c>
      <c r="O20" s="119">
        <f t="shared" si="12"/>
        <v>1312.71</v>
      </c>
      <c r="P20" s="119">
        <f t="shared" si="12"/>
        <v>1312.71</v>
      </c>
      <c r="Q20" s="119">
        <f t="shared" si="12"/>
        <v>1312.71</v>
      </c>
      <c r="R20" s="119">
        <f t="shared" si="12"/>
        <v>1312.71</v>
      </c>
      <c r="S20" s="119">
        <f t="shared" si="12"/>
        <v>1312.71</v>
      </c>
      <c r="T20" s="119">
        <f t="shared" si="12"/>
        <v>1312.71</v>
      </c>
      <c r="U20" s="119">
        <f t="shared" si="12"/>
        <v>1312.71</v>
      </c>
      <c r="V20" s="119">
        <f t="shared" si="12"/>
        <v>1312.71</v>
      </c>
      <c r="W20" s="119">
        <f t="shared" si="12"/>
        <v>1312.71</v>
      </c>
      <c r="X20" s="119">
        <f t="shared" si="12"/>
        <v>1312.71</v>
      </c>
      <c r="Y20" s="119">
        <f t="shared" si="12"/>
        <v>1312.71</v>
      </c>
      <c r="Z20" s="119">
        <f t="shared" si="12"/>
        <v>1312.71</v>
      </c>
      <c r="AA20" s="119">
        <f t="shared" si="12"/>
        <v>1312.71</v>
      </c>
      <c r="AB20" s="119">
        <f t="shared" si="12"/>
        <v>1312.71</v>
      </c>
      <c r="AC20" s="119">
        <f t="shared" si="12"/>
        <v>1312.71</v>
      </c>
      <c r="AD20" s="119">
        <f t="shared" si="12"/>
        <v>1312.71</v>
      </c>
      <c r="AE20" s="119">
        <f t="shared" si="12"/>
        <v>1312.71</v>
      </c>
      <c r="AF20" s="119">
        <f t="shared" si="12"/>
        <v>1312.71</v>
      </c>
      <c r="AG20" s="119">
        <f t="shared" si="12"/>
        <v>1312.71</v>
      </c>
      <c r="AH20" s="119">
        <f t="shared" si="12"/>
        <v>1312.71</v>
      </c>
      <c r="AI20" s="119">
        <f t="shared" si="12"/>
        <v>1312.71</v>
      </c>
    </row>
    <row r="21" spans="1:35" s="111" customFormat="1" ht="11.25">
      <c r="A21" s="71"/>
      <c r="B21" s="69" t="s">
        <v>216</v>
      </c>
      <c r="C21" s="119">
        <v>24622.59</v>
      </c>
      <c r="D21" s="69"/>
      <c r="E21" s="119"/>
      <c r="F21" s="119"/>
      <c r="G21" s="119"/>
      <c r="H21" s="449"/>
      <c r="I21" s="449"/>
      <c r="J21" s="119"/>
      <c r="K21" s="119">
        <f t="shared" si="7"/>
        <v>0</v>
      </c>
      <c r="L21" s="119"/>
      <c r="M21" s="119"/>
      <c r="N21" s="119"/>
      <c r="O21" s="119"/>
      <c r="P21" s="119"/>
      <c r="Q21" s="119"/>
      <c r="R21" s="119"/>
      <c r="S21" s="119"/>
      <c r="T21" s="119"/>
      <c r="U21" s="119"/>
      <c r="V21" s="119"/>
      <c r="W21" s="119"/>
      <c r="X21" s="119"/>
      <c r="Y21" s="119"/>
      <c r="Z21" s="119"/>
      <c r="AA21" s="119"/>
      <c r="AB21" s="119"/>
      <c r="AC21" s="119"/>
      <c r="AD21" s="119"/>
      <c r="AE21" s="119"/>
      <c r="AF21" s="119"/>
      <c r="AG21" s="119"/>
      <c r="AH21" s="119"/>
      <c r="AI21" s="119"/>
    </row>
    <row r="22" spans="1:35" s="111" customFormat="1" ht="11.25">
      <c r="A22" s="71"/>
      <c r="B22" s="120" t="s">
        <v>211</v>
      </c>
      <c r="C22" s="119">
        <v>11495.49</v>
      </c>
      <c r="D22" s="121">
        <v>2.5000000000000001E-2</v>
      </c>
      <c r="E22" s="119">
        <f>+D22*C22</f>
        <v>287.38724999999999</v>
      </c>
      <c r="F22" s="119"/>
      <c r="G22" s="119"/>
      <c r="H22" s="449"/>
      <c r="I22" s="449"/>
      <c r="J22" s="119"/>
      <c r="K22" s="119">
        <f t="shared" si="7"/>
        <v>287.38724999999999</v>
      </c>
      <c r="L22" s="119">
        <f t="shared" ref="L22:AI22" si="13">+K22</f>
        <v>287.38724999999999</v>
      </c>
      <c r="M22" s="119">
        <f t="shared" si="13"/>
        <v>287.38724999999999</v>
      </c>
      <c r="N22" s="119">
        <f t="shared" si="13"/>
        <v>287.38724999999999</v>
      </c>
      <c r="O22" s="119">
        <f t="shared" si="13"/>
        <v>287.38724999999999</v>
      </c>
      <c r="P22" s="119">
        <f t="shared" si="13"/>
        <v>287.38724999999999</v>
      </c>
      <c r="Q22" s="119">
        <f t="shared" si="13"/>
        <v>287.38724999999999</v>
      </c>
      <c r="R22" s="119">
        <f t="shared" si="13"/>
        <v>287.38724999999999</v>
      </c>
      <c r="S22" s="119">
        <f t="shared" si="13"/>
        <v>287.38724999999999</v>
      </c>
      <c r="T22" s="119">
        <f t="shared" si="13"/>
        <v>287.38724999999999</v>
      </c>
      <c r="U22" s="119">
        <f t="shared" si="13"/>
        <v>287.38724999999999</v>
      </c>
      <c r="V22" s="119">
        <f t="shared" si="13"/>
        <v>287.38724999999999</v>
      </c>
      <c r="W22" s="119">
        <f t="shared" si="13"/>
        <v>287.38724999999999</v>
      </c>
      <c r="X22" s="119">
        <f t="shared" si="13"/>
        <v>287.38724999999999</v>
      </c>
      <c r="Y22" s="119">
        <f t="shared" si="13"/>
        <v>287.38724999999999</v>
      </c>
      <c r="Z22" s="119">
        <f t="shared" si="13"/>
        <v>287.38724999999999</v>
      </c>
      <c r="AA22" s="119">
        <f t="shared" si="13"/>
        <v>287.38724999999999</v>
      </c>
      <c r="AB22" s="119">
        <f t="shared" si="13"/>
        <v>287.38724999999999</v>
      </c>
      <c r="AC22" s="119">
        <f t="shared" si="13"/>
        <v>287.38724999999999</v>
      </c>
      <c r="AD22" s="119">
        <f t="shared" si="13"/>
        <v>287.38724999999999</v>
      </c>
      <c r="AE22" s="119">
        <f t="shared" si="13"/>
        <v>287.38724999999999</v>
      </c>
      <c r="AF22" s="119">
        <f t="shared" si="13"/>
        <v>287.38724999999999</v>
      </c>
      <c r="AG22" s="119">
        <f t="shared" si="13"/>
        <v>287.38724999999999</v>
      </c>
      <c r="AH22" s="119">
        <f t="shared" si="13"/>
        <v>287.38724999999999</v>
      </c>
      <c r="AI22" s="119">
        <f t="shared" si="13"/>
        <v>287.38724999999999</v>
      </c>
    </row>
    <row r="23" spans="1:35" s="111" customFormat="1" ht="11.25">
      <c r="A23" s="71"/>
      <c r="B23" s="120" t="s">
        <v>212</v>
      </c>
      <c r="C23" s="119">
        <v>13127.1</v>
      </c>
      <c r="D23" s="122">
        <v>0.1</v>
      </c>
      <c r="E23" s="119">
        <f>+D23*C23</f>
        <v>1312.71</v>
      </c>
      <c r="F23" s="119"/>
      <c r="G23" s="119"/>
      <c r="H23" s="449"/>
      <c r="I23" s="449"/>
      <c r="J23" s="119"/>
      <c r="K23" s="119">
        <f t="shared" si="7"/>
        <v>1312.71</v>
      </c>
      <c r="L23" s="119">
        <f t="shared" ref="L23:AI23" si="14">+K23</f>
        <v>1312.71</v>
      </c>
      <c r="M23" s="119">
        <f t="shared" si="14"/>
        <v>1312.71</v>
      </c>
      <c r="N23" s="119">
        <f t="shared" si="14"/>
        <v>1312.71</v>
      </c>
      <c r="O23" s="119">
        <f t="shared" si="14"/>
        <v>1312.71</v>
      </c>
      <c r="P23" s="119">
        <f t="shared" si="14"/>
        <v>1312.71</v>
      </c>
      <c r="Q23" s="119">
        <f t="shared" si="14"/>
        <v>1312.71</v>
      </c>
      <c r="R23" s="119">
        <f t="shared" si="14"/>
        <v>1312.71</v>
      </c>
      <c r="S23" s="119">
        <f t="shared" si="14"/>
        <v>1312.71</v>
      </c>
      <c r="T23" s="119">
        <f t="shared" si="14"/>
        <v>1312.71</v>
      </c>
      <c r="U23" s="119">
        <f t="shared" si="14"/>
        <v>1312.71</v>
      </c>
      <c r="V23" s="119">
        <f t="shared" si="14"/>
        <v>1312.71</v>
      </c>
      <c r="W23" s="119">
        <f t="shared" si="14"/>
        <v>1312.71</v>
      </c>
      <c r="X23" s="119">
        <f t="shared" si="14"/>
        <v>1312.71</v>
      </c>
      <c r="Y23" s="119">
        <f t="shared" si="14"/>
        <v>1312.71</v>
      </c>
      <c r="Z23" s="119">
        <f t="shared" si="14"/>
        <v>1312.71</v>
      </c>
      <c r="AA23" s="119">
        <f t="shared" si="14"/>
        <v>1312.71</v>
      </c>
      <c r="AB23" s="119">
        <f t="shared" si="14"/>
        <v>1312.71</v>
      </c>
      <c r="AC23" s="119">
        <f t="shared" si="14"/>
        <v>1312.71</v>
      </c>
      <c r="AD23" s="119">
        <f t="shared" si="14"/>
        <v>1312.71</v>
      </c>
      <c r="AE23" s="119">
        <f t="shared" si="14"/>
        <v>1312.71</v>
      </c>
      <c r="AF23" s="119">
        <f t="shared" si="14"/>
        <v>1312.71</v>
      </c>
      <c r="AG23" s="119">
        <f t="shared" si="14"/>
        <v>1312.71</v>
      </c>
      <c r="AH23" s="119">
        <f t="shared" si="14"/>
        <v>1312.71</v>
      </c>
      <c r="AI23" s="119">
        <f t="shared" si="14"/>
        <v>1312.71</v>
      </c>
    </row>
    <row r="24" spans="1:35" s="111" customFormat="1" ht="11.25">
      <c r="A24" s="71"/>
      <c r="B24" s="69" t="s">
        <v>217</v>
      </c>
      <c r="C24" s="119">
        <v>24272.25</v>
      </c>
      <c r="D24" s="69"/>
      <c r="E24" s="119"/>
      <c r="F24" s="119"/>
      <c r="G24" s="119"/>
      <c r="H24" s="449"/>
      <c r="I24" s="449"/>
      <c r="J24" s="119"/>
      <c r="K24" s="119">
        <f t="shared" si="7"/>
        <v>0</v>
      </c>
      <c r="L24" s="119"/>
      <c r="M24" s="119"/>
      <c r="N24" s="119"/>
      <c r="O24" s="119"/>
      <c r="P24" s="119"/>
      <c r="Q24" s="119"/>
      <c r="R24" s="119"/>
      <c r="S24" s="119"/>
      <c r="T24" s="119"/>
      <c r="U24" s="119"/>
      <c r="V24" s="119"/>
      <c r="W24" s="119"/>
      <c r="X24" s="119"/>
      <c r="Y24" s="119"/>
      <c r="Z24" s="119"/>
      <c r="AA24" s="119"/>
      <c r="AB24" s="119"/>
      <c r="AC24" s="119"/>
      <c r="AD24" s="119"/>
      <c r="AE24" s="119"/>
      <c r="AF24" s="119"/>
      <c r="AG24" s="119"/>
      <c r="AH24" s="119"/>
      <c r="AI24" s="119"/>
    </row>
    <row r="25" spans="1:35" s="111" customFormat="1" ht="11.25">
      <c r="A25" s="71"/>
      <c r="B25" s="120" t="s">
        <v>211</v>
      </c>
      <c r="C25" s="119">
        <v>11145.15</v>
      </c>
      <c r="D25" s="121">
        <v>2.5000000000000001E-2</v>
      </c>
      <c r="E25" s="119">
        <f>+D25*C25</f>
        <v>278.62875000000003</v>
      </c>
      <c r="F25" s="119"/>
      <c r="G25" s="119"/>
      <c r="H25" s="449"/>
      <c r="I25" s="449"/>
      <c r="J25" s="119"/>
      <c r="K25" s="119">
        <f t="shared" si="7"/>
        <v>278.62875000000003</v>
      </c>
      <c r="L25" s="119">
        <f t="shared" ref="L25:AI25" si="15">+K25</f>
        <v>278.62875000000003</v>
      </c>
      <c r="M25" s="119">
        <f t="shared" si="15"/>
        <v>278.62875000000003</v>
      </c>
      <c r="N25" s="119">
        <f t="shared" si="15"/>
        <v>278.62875000000003</v>
      </c>
      <c r="O25" s="119">
        <f t="shared" si="15"/>
        <v>278.62875000000003</v>
      </c>
      <c r="P25" s="119">
        <f t="shared" si="15"/>
        <v>278.62875000000003</v>
      </c>
      <c r="Q25" s="119">
        <f t="shared" si="15"/>
        <v>278.62875000000003</v>
      </c>
      <c r="R25" s="119">
        <f t="shared" si="15"/>
        <v>278.62875000000003</v>
      </c>
      <c r="S25" s="119">
        <f t="shared" si="15"/>
        <v>278.62875000000003</v>
      </c>
      <c r="T25" s="119">
        <f t="shared" si="15"/>
        <v>278.62875000000003</v>
      </c>
      <c r="U25" s="119">
        <f t="shared" si="15"/>
        <v>278.62875000000003</v>
      </c>
      <c r="V25" s="119">
        <f t="shared" si="15"/>
        <v>278.62875000000003</v>
      </c>
      <c r="W25" s="119">
        <f t="shared" si="15"/>
        <v>278.62875000000003</v>
      </c>
      <c r="X25" s="119">
        <f t="shared" si="15"/>
        <v>278.62875000000003</v>
      </c>
      <c r="Y25" s="119">
        <f t="shared" si="15"/>
        <v>278.62875000000003</v>
      </c>
      <c r="Z25" s="119">
        <f t="shared" si="15"/>
        <v>278.62875000000003</v>
      </c>
      <c r="AA25" s="119">
        <f t="shared" si="15"/>
        <v>278.62875000000003</v>
      </c>
      <c r="AB25" s="119">
        <f t="shared" si="15"/>
        <v>278.62875000000003</v>
      </c>
      <c r="AC25" s="119">
        <f t="shared" si="15"/>
        <v>278.62875000000003</v>
      </c>
      <c r="AD25" s="119">
        <f t="shared" si="15"/>
        <v>278.62875000000003</v>
      </c>
      <c r="AE25" s="119">
        <f t="shared" si="15"/>
        <v>278.62875000000003</v>
      </c>
      <c r="AF25" s="119">
        <f t="shared" si="15"/>
        <v>278.62875000000003</v>
      </c>
      <c r="AG25" s="119">
        <f t="shared" si="15"/>
        <v>278.62875000000003</v>
      </c>
      <c r="AH25" s="119">
        <f t="shared" si="15"/>
        <v>278.62875000000003</v>
      </c>
      <c r="AI25" s="119">
        <f t="shared" si="15"/>
        <v>278.62875000000003</v>
      </c>
    </row>
    <row r="26" spans="1:35" s="111" customFormat="1" ht="11.25">
      <c r="A26" s="71"/>
      <c r="B26" s="120" t="s">
        <v>212</v>
      </c>
      <c r="C26" s="119">
        <v>13127.1</v>
      </c>
      <c r="D26" s="122">
        <v>0.1</v>
      </c>
      <c r="E26" s="119">
        <f>+D26*C26</f>
        <v>1312.71</v>
      </c>
      <c r="F26" s="119"/>
      <c r="G26" s="119"/>
      <c r="H26" s="449"/>
      <c r="I26" s="449"/>
      <c r="J26" s="119"/>
      <c r="K26" s="119">
        <f t="shared" si="7"/>
        <v>1312.71</v>
      </c>
      <c r="L26" s="119">
        <f t="shared" ref="L26:AI26" si="16">+K26</f>
        <v>1312.71</v>
      </c>
      <c r="M26" s="119">
        <f t="shared" si="16"/>
        <v>1312.71</v>
      </c>
      <c r="N26" s="119">
        <f t="shared" si="16"/>
        <v>1312.71</v>
      </c>
      <c r="O26" s="119">
        <f t="shared" si="16"/>
        <v>1312.71</v>
      </c>
      <c r="P26" s="119">
        <f t="shared" si="16"/>
        <v>1312.71</v>
      </c>
      <c r="Q26" s="119">
        <f t="shared" si="16"/>
        <v>1312.71</v>
      </c>
      <c r="R26" s="119">
        <f t="shared" si="16"/>
        <v>1312.71</v>
      </c>
      <c r="S26" s="119">
        <f t="shared" si="16"/>
        <v>1312.71</v>
      </c>
      <c r="T26" s="119">
        <f t="shared" si="16"/>
        <v>1312.71</v>
      </c>
      <c r="U26" s="119">
        <f t="shared" si="16"/>
        <v>1312.71</v>
      </c>
      <c r="V26" s="119">
        <f t="shared" si="16"/>
        <v>1312.71</v>
      </c>
      <c r="W26" s="119">
        <f t="shared" si="16"/>
        <v>1312.71</v>
      </c>
      <c r="X26" s="119">
        <f t="shared" si="16"/>
        <v>1312.71</v>
      </c>
      <c r="Y26" s="119">
        <f t="shared" si="16"/>
        <v>1312.71</v>
      </c>
      <c r="Z26" s="119">
        <f t="shared" si="16"/>
        <v>1312.71</v>
      </c>
      <c r="AA26" s="119">
        <f t="shared" si="16"/>
        <v>1312.71</v>
      </c>
      <c r="AB26" s="119">
        <f t="shared" si="16"/>
        <v>1312.71</v>
      </c>
      <c r="AC26" s="119">
        <f t="shared" si="16"/>
        <v>1312.71</v>
      </c>
      <c r="AD26" s="119">
        <f t="shared" si="16"/>
        <v>1312.71</v>
      </c>
      <c r="AE26" s="119">
        <f t="shared" si="16"/>
        <v>1312.71</v>
      </c>
      <c r="AF26" s="119">
        <f t="shared" si="16"/>
        <v>1312.71</v>
      </c>
      <c r="AG26" s="119">
        <f t="shared" si="16"/>
        <v>1312.71</v>
      </c>
      <c r="AH26" s="119">
        <f t="shared" si="16"/>
        <v>1312.71</v>
      </c>
      <c r="AI26" s="119">
        <f t="shared" si="16"/>
        <v>1312.71</v>
      </c>
    </row>
    <row r="27" spans="1:35" s="111" customFormat="1" ht="11.25">
      <c r="A27" s="71"/>
      <c r="B27" s="69" t="s">
        <v>217</v>
      </c>
      <c r="C27" s="119">
        <v>24487.26</v>
      </c>
      <c r="D27" s="69"/>
      <c r="E27" s="119"/>
      <c r="F27" s="119"/>
      <c r="G27" s="119"/>
      <c r="H27" s="449"/>
      <c r="I27" s="449"/>
      <c r="J27" s="119"/>
      <c r="K27" s="119">
        <f t="shared" si="7"/>
        <v>0</v>
      </c>
      <c r="L27" s="119"/>
      <c r="M27" s="119"/>
      <c r="N27" s="119"/>
      <c r="O27" s="119"/>
      <c r="P27" s="119"/>
      <c r="Q27" s="119"/>
      <c r="R27" s="119"/>
      <c r="S27" s="119"/>
      <c r="T27" s="119"/>
      <c r="U27" s="119"/>
      <c r="V27" s="119"/>
      <c r="W27" s="119"/>
      <c r="X27" s="119"/>
      <c r="Y27" s="119"/>
      <c r="Z27" s="119"/>
      <c r="AA27" s="119"/>
      <c r="AB27" s="119"/>
      <c r="AC27" s="119"/>
      <c r="AD27" s="119"/>
      <c r="AE27" s="119"/>
      <c r="AF27" s="119"/>
      <c r="AG27" s="119"/>
      <c r="AH27" s="119"/>
      <c r="AI27" s="119"/>
    </row>
    <row r="28" spans="1:35" s="111" customFormat="1" ht="11.25">
      <c r="A28" s="71"/>
      <c r="B28" s="120" t="s">
        <v>211</v>
      </c>
      <c r="C28" s="119">
        <v>11360.159999999998</v>
      </c>
      <c r="D28" s="121">
        <v>2.5000000000000001E-2</v>
      </c>
      <c r="E28" s="119">
        <f>+D28*C28</f>
        <v>284.00399999999996</v>
      </c>
      <c r="F28" s="119"/>
      <c r="G28" s="119"/>
      <c r="H28" s="449"/>
      <c r="I28" s="449"/>
      <c r="J28" s="119"/>
      <c r="K28" s="119">
        <f t="shared" si="7"/>
        <v>284.00399999999996</v>
      </c>
      <c r="L28" s="119">
        <f t="shared" ref="L28:AI28" si="17">+K28</f>
        <v>284.00399999999996</v>
      </c>
      <c r="M28" s="119">
        <f t="shared" si="17"/>
        <v>284.00399999999996</v>
      </c>
      <c r="N28" s="119">
        <f t="shared" si="17"/>
        <v>284.00399999999996</v>
      </c>
      <c r="O28" s="119">
        <f t="shared" si="17"/>
        <v>284.00399999999996</v>
      </c>
      <c r="P28" s="119">
        <f t="shared" si="17"/>
        <v>284.00399999999996</v>
      </c>
      <c r="Q28" s="119">
        <f t="shared" si="17"/>
        <v>284.00399999999996</v>
      </c>
      <c r="R28" s="119">
        <f t="shared" si="17"/>
        <v>284.00399999999996</v>
      </c>
      <c r="S28" s="119">
        <f t="shared" si="17"/>
        <v>284.00399999999996</v>
      </c>
      <c r="T28" s="119">
        <f t="shared" si="17"/>
        <v>284.00399999999996</v>
      </c>
      <c r="U28" s="119">
        <f t="shared" si="17"/>
        <v>284.00399999999996</v>
      </c>
      <c r="V28" s="119">
        <f t="shared" si="17"/>
        <v>284.00399999999996</v>
      </c>
      <c r="W28" s="119">
        <f t="shared" si="17"/>
        <v>284.00399999999996</v>
      </c>
      <c r="X28" s="119">
        <f t="shared" si="17"/>
        <v>284.00399999999996</v>
      </c>
      <c r="Y28" s="119">
        <f t="shared" si="17"/>
        <v>284.00399999999996</v>
      </c>
      <c r="Z28" s="119">
        <f t="shared" si="17"/>
        <v>284.00399999999996</v>
      </c>
      <c r="AA28" s="119">
        <f t="shared" si="17"/>
        <v>284.00399999999996</v>
      </c>
      <c r="AB28" s="119">
        <f t="shared" si="17"/>
        <v>284.00399999999996</v>
      </c>
      <c r="AC28" s="119">
        <f t="shared" si="17"/>
        <v>284.00399999999996</v>
      </c>
      <c r="AD28" s="119">
        <f t="shared" si="17"/>
        <v>284.00399999999996</v>
      </c>
      <c r="AE28" s="119">
        <f t="shared" si="17"/>
        <v>284.00399999999996</v>
      </c>
      <c r="AF28" s="119">
        <f t="shared" si="17"/>
        <v>284.00399999999996</v>
      </c>
      <c r="AG28" s="119">
        <f t="shared" si="17"/>
        <v>284.00399999999996</v>
      </c>
      <c r="AH28" s="119">
        <f t="shared" si="17"/>
        <v>284.00399999999996</v>
      </c>
      <c r="AI28" s="119">
        <f t="shared" si="17"/>
        <v>284.00399999999996</v>
      </c>
    </row>
    <row r="29" spans="1:35" s="111" customFormat="1" ht="11.25">
      <c r="A29" s="71"/>
      <c r="B29" s="120" t="s">
        <v>212</v>
      </c>
      <c r="C29" s="119">
        <v>13127.1</v>
      </c>
      <c r="D29" s="122">
        <v>0.1</v>
      </c>
      <c r="E29" s="119">
        <f>+D29*C29</f>
        <v>1312.71</v>
      </c>
      <c r="F29" s="119"/>
      <c r="G29" s="119"/>
      <c r="H29" s="449"/>
      <c r="I29" s="449"/>
      <c r="J29" s="119"/>
      <c r="K29" s="119">
        <f t="shared" si="7"/>
        <v>1312.71</v>
      </c>
      <c r="L29" s="119">
        <f t="shared" ref="L29:AI29" si="18">+K29</f>
        <v>1312.71</v>
      </c>
      <c r="M29" s="119">
        <f t="shared" si="18"/>
        <v>1312.71</v>
      </c>
      <c r="N29" s="119">
        <f t="shared" si="18"/>
        <v>1312.71</v>
      </c>
      <c r="O29" s="119">
        <f t="shared" si="18"/>
        <v>1312.71</v>
      </c>
      <c r="P29" s="119">
        <f t="shared" si="18"/>
        <v>1312.71</v>
      </c>
      <c r="Q29" s="119">
        <f t="shared" si="18"/>
        <v>1312.71</v>
      </c>
      <c r="R29" s="119">
        <f t="shared" si="18"/>
        <v>1312.71</v>
      </c>
      <c r="S29" s="119">
        <f t="shared" si="18"/>
        <v>1312.71</v>
      </c>
      <c r="T29" s="119">
        <f t="shared" si="18"/>
        <v>1312.71</v>
      </c>
      <c r="U29" s="119">
        <f t="shared" si="18"/>
        <v>1312.71</v>
      </c>
      <c r="V29" s="119">
        <f t="shared" si="18"/>
        <v>1312.71</v>
      </c>
      <c r="W29" s="119">
        <f t="shared" si="18"/>
        <v>1312.71</v>
      </c>
      <c r="X29" s="119">
        <f t="shared" si="18"/>
        <v>1312.71</v>
      </c>
      <c r="Y29" s="119">
        <f t="shared" si="18"/>
        <v>1312.71</v>
      </c>
      <c r="Z29" s="119">
        <f t="shared" si="18"/>
        <v>1312.71</v>
      </c>
      <c r="AA29" s="119">
        <f t="shared" si="18"/>
        <v>1312.71</v>
      </c>
      <c r="AB29" s="119">
        <f t="shared" si="18"/>
        <v>1312.71</v>
      </c>
      <c r="AC29" s="119">
        <f t="shared" si="18"/>
        <v>1312.71</v>
      </c>
      <c r="AD29" s="119">
        <f t="shared" si="18"/>
        <v>1312.71</v>
      </c>
      <c r="AE29" s="119">
        <f t="shared" si="18"/>
        <v>1312.71</v>
      </c>
      <c r="AF29" s="119">
        <f t="shared" si="18"/>
        <v>1312.71</v>
      </c>
      <c r="AG29" s="119">
        <f t="shared" si="18"/>
        <v>1312.71</v>
      </c>
      <c r="AH29" s="119">
        <f t="shared" si="18"/>
        <v>1312.71</v>
      </c>
      <c r="AI29" s="119">
        <f t="shared" si="18"/>
        <v>1312.71</v>
      </c>
    </row>
    <row r="30" spans="1:35" s="2" customFormat="1">
      <c r="A30" s="76">
        <v>2</v>
      </c>
      <c r="B30" s="73" t="s">
        <v>195</v>
      </c>
      <c r="C30" s="113">
        <f>SUM(C31:C33)</f>
        <v>2485799.9300000002</v>
      </c>
      <c r="D30" s="73"/>
      <c r="E30" s="113">
        <f>SUM(E31:E33)</f>
        <v>147507.47932554333</v>
      </c>
      <c r="F30" s="113">
        <f t="shared" ref="F30:AI30" si="19">SUM(F31:F33)</f>
        <v>0</v>
      </c>
      <c r="G30" s="113">
        <f t="shared" si="19"/>
        <v>0</v>
      </c>
      <c r="H30" s="113">
        <f t="shared" si="19"/>
        <v>0</v>
      </c>
      <c r="I30" s="113">
        <f t="shared" si="19"/>
        <v>0</v>
      </c>
      <c r="J30" s="113">
        <f t="shared" si="19"/>
        <v>0</v>
      </c>
      <c r="K30" s="113">
        <f>SUM(K31:K33)</f>
        <v>147507.47932554333</v>
      </c>
      <c r="L30" s="113">
        <f t="shared" si="19"/>
        <v>147507.47932554333</v>
      </c>
      <c r="M30" s="113">
        <f t="shared" si="19"/>
        <v>147507.47932554333</v>
      </c>
      <c r="N30" s="113">
        <f t="shared" si="19"/>
        <v>147507.47932554333</v>
      </c>
      <c r="O30" s="113">
        <f t="shared" si="19"/>
        <v>147507.47932554333</v>
      </c>
      <c r="P30" s="113">
        <f t="shared" si="19"/>
        <v>147507.47932554333</v>
      </c>
      <c r="Q30" s="113">
        <f t="shared" si="19"/>
        <v>147507.47932554333</v>
      </c>
      <c r="R30" s="113">
        <f t="shared" si="19"/>
        <v>147507.47932554333</v>
      </c>
      <c r="S30" s="113">
        <f t="shared" si="19"/>
        <v>147507.47932554333</v>
      </c>
      <c r="T30" s="113">
        <f t="shared" si="19"/>
        <v>147507.47932554333</v>
      </c>
      <c r="U30" s="113">
        <f t="shared" si="19"/>
        <v>147507.47932554333</v>
      </c>
      <c r="V30" s="113">
        <f t="shared" si="19"/>
        <v>147507.47932554333</v>
      </c>
      <c r="W30" s="113">
        <f t="shared" si="19"/>
        <v>147507.47932554333</v>
      </c>
      <c r="X30" s="113">
        <f t="shared" si="19"/>
        <v>147507.47932554333</v>
      </c>
      <c r="Y30" s="113">
        <f t="shared" si="19"/>
        <v>147507.47932554333</v>
      </c>
      <c r="Z30" s="113">
        <f t="shared" si="19"/>
        <v>147507.47932554333</v>
      </c>
      <c r="AA30" s="113">
        <f t="shared" si="19"/>
        <v>147507.47932554333</v>
      </c>
      <c r="AB30" s="113">
        <f t="shared" si="19"/>
        <v>147507.47932554333</v>
      </c>
      <c r="AC30" s="113">
        <f t="shared" si="19"/>
        <v>147507.47932554333</v>
      </c>
      <c r="AD30" s="113">
        <f t="shared" si="19"/>
        <v>147507.47932554333</v>
      </c>
      <c r="AE30" s="113">
        <f t="shared" si="19"/>
        <v>147507.47932554333</v>
      </c>
      <c r="AF30" s="113">
        <f t="shared" si="19"/>
        <v>147507.47932554333</v>
      </c>
      <c r="AG30" s="113">
        <f t="shared" si="19"/>
        <v>147507.47932554333</v>
      </c>
      <c r="AH30" s="113">
        <f t="shared" si="19"/>
        <v>147507.47932554333</v>
      </c>
      <c r="AI30" s="113">
        <f t="shared" si="19"/>
        <v>147507.47932554333</v>
      </c>
    </row>
    <row r="31" spans="1:35" s="518" customFormat="1">
      <c r="A31" s="520" t="s">
        <v>146</v>
      </c>
      <c r="B31" s="524" t="s">
        <v>221</v>
      </c>
      <c r="C31" s="245">
        <f>+'Nov. investicije'!D31+'Nov. investicije'!D32+'Nov. investicije'!D36</f>
        <v>1238332.8628628084</v>
      </c>
      <c r="D31" s="525">
        <v>2.5000000000000001E-2</v>
      </c>
      <c r="E31" s="245">
        <f>+D31*C31</f>
        <v>30958.32157157021</v>
      </c>
      <c r="F31" s="516"/>
      <c r="G31" s="516"/>
      <c r="H31" s="509"/>
      <c r="I31" s="509"/>
      <c r="J31" s="517"/>
      <c r="K31" s="517">
        <f t="shared" ref="K31:K36" si="20">+E31</f>
        <v>30958.32157157021</v>
      </c>
      <c r="L31" s="517">
        <f t="shared" ref="L31:AI36" si="21">+K31</f>
        <v>30958.32157157021</v>
      </c>
      <c r="M31" s="517">
        <f t="shared" si="21"/>
        <v>30958.32157157021</v>
      </c>
      <c r="N31" s="517">
        <f t="shared" si="21"/>
        <v>30958.32157157021</v>
      </c>
      <c r="O31" s="517">
        <f t="shared" si="21"/>
        <v>30958.32157157021</v>
      </c>
      <c r="P31" s="517">
        <f t="shared" si="21"/>
        <v>30958.32157157021</v>
      </c>
      <c r="Q31" s="517">
        <f t="shared" si="21"/>
        <v>30958.32157157021</v>
      </c>
      <c r="R31" s="517">
        <f t="shared" si="21"/>
        <v>30958.32157157021</v>
      </c>
      <c r="S31" s="517">
        <f t="shared" si="21"/>
        <v>30958.32157157021</v>
      </c>
      <c r="T31" s="517">
        <f t="shared" si="21"/>
        <v>30958.32157157021</v>
      </c>
      <c r="U31" s="517">
        <f t="shared" si="21"/>
        <v>30958.32157157021</v>
      </c>
      <c r="V31" s="517">
        <f t="shared" si="21"/>
        <v>30958.32157157021</v>
      </c>
      <c r="W31" s="517">
        <f t="shared" si="21"/>
        <v>30958.32157157021</v>
      </c>
      <c r="X31" s="517">
        <f t="shared" si="21"/>
        <v>30958.32157157021</v>
      </c>
      <c r="Y31" s="517">
        <f t="shared" si="21"/>
        <v>30958.32157157021</v>
      </c>
      <c r="Z31" s="517">
        <f t="shared" si="21"/>
        <v>30958.32157157021</v>
      </c>
      <c r="AA31" s="517">
        <f t="shared" si="21"/>
        <v>30958.32157157021</v>
      </c>
      <c r="AB31" s="517">
        <f t="shared" si="21"/>
        <v>30958.32157157021</v>
      </c>
      <c r="AC31" s="517">
        <f t="shared" si="21"/>
        <v>30958.32157157021</v>
      </c>
      <c r="AD31" s="517">
        <f t="shared" si="21"/>
        <v>30958.32157157021</v>
      </c>
      <c r="AE31" s="517">
        <f t="shared" si="21"/>
        <v>30958.32157157021</v>
      </c>
      <c r="AF31" s="517">
        <f t="shared" si="21"/>
        <v>30958.32157157021</v>
      </c>
      <c r="AG31" s="517">
        <f t="shared" si="21"/>
        <v>30958.32157157021</v>
      </c>
      <c r="AH31" s="517">
        <f t="shared" si="21"/>
        <v>30958.32157157021</v>
      </c>
      <c r="AI31" s="517">
        <f t="shared" si="21"/>
        <v>30958.32157157021</v>
      </c>
    </row>
    <row r="32" spans="1:35" s="518" customFormat="1" ht="24">
      <c r="A32" s="520" t="s">
        <v>154</v>
      </c>
      <c r="B32" s="739" t="s">
        <v>934</v>
      </c>
      <c r="C32" s="245">
        <f>+'Nov. investicije'!D33+'Nov. investicije'!D34</f>
        <v>273251.6319915349</v>
      </c>
      <c r="D32" s="526">
        <v>7.0000000000000007E-2</v>
      </c>
      <c r="E32" s="245">
        <f>+D32*C32</f>
        <v>19127.614239407445</v>
      </c>
      <c r="F32" s="516"/>
      <c r="G32" s="516"/>
      <c r="H32" s="509"/>
      <c r="I32" s="509"/>
      <c r="J32" s="517"/>
      <c r="K32" s="517">
        <f t="shared" si="20"/>
        <v>19127.614239407445</v>
      </c>
      <c r="L32" s="517">
        <f t="shared" ref="L32:Z32" si="22">+K32</f>
        <v>19127.614239407445</v>
      </c>
      <c r="M32" s="517">
        <f t="shared" si="22"/>
        <v>19127.614239407445</v>
      </c>
      <c r="N32" s="517">
        <f t="shared" si="22"/>
        <v>19127.614239407445</v>
      </c>
      <c r="O32" s="517">
        <f t="shared" si="22"/>
        <v>19127.614239407445</v>
      </c>
      <c r="P32" s="517">
        <f t="shared" si="22"/>
        <v>19127.614239407445</v>
      </c>
      <c r="Q32" s="517">
        <f t="shared" si="22"/>
        <v>19127.614239407445</v>
      </c>
      <c r="R32" s="517">
        <f t="shared" si="22"/>
        <v>19127.614239407445</v>
      </c>
      <c r="S32" s="517">
        <f t="shared" si="22"/>
        <v>19127.614239407445</v>
      </c>
      <c r="T32" s="517">
        <f t="shared" si="22"/>
        <v>19127.614239407445</v>
      </c>
      <c r="U32" s="517">
        <f t="shared" si="22"/>
        <v>19127.614239407445</v>
      </c>
      <c r="V32" s="517">
        <f t="shared" si="22"/>
        <v>19127.614239407445</v>
      </c>
      <c r="W32" s="517">
        <f t="shared" si="22"/>
        <v>19127.614239407445</v>
      </c>
      <c r="X32" s="517">
        <f t="shared" si="22"/>
        <v>19127.614239407445</v>
      </c>
      <c r="Y32" s="517">
        <f t="shared" si="22"/>
        <v>19127.614239407445</v>
      </c>
      <c r="Z32" s="517">
        <f t="shared" si="22"/>
        <v>19127.614239407445</v>
      </c>
      <c r="AA32" s="517">
        <f t="shared" si="21"/>
        <v>19127.614239407445</v>
      </c>
      <c r="AB32" s="517">
        <f t="shared" si="21"/>
        <v>19127.614239407445</v>
      </c>
      <c r="AC32" s="517">
        <f t="shared" si="21"/>
        <v>19127.614239407445</v>
      </c>
      <c r="AD32" s="517">
        <f t="shared" si="21"/>
        <v>19127.614239407445</v>
      </c>
      <c r="AE32" s="517">
        <f t="shared" si="21"/>
        <v>19127.614239407445</v>
      </c>
      <c r="AF32" s="517">
        <f t="shared" si="21"/>
        <v>19127.614239407445</v>
      </c>
      <c r="AG32" s="517">
        <f t="shared" si="21"/>
        <v>19127.614239407445</v>
      </c>
      <c r="AH32" s="517">
        <f t="shared" si="21"/>
        <v>19127.614239407445</v>
      </c>
      <c r="AI32" s="517">
        <f t="shared" si="21"/>
        <v>19127.614239407445</v>
      </c>
    </row>
    <row r="33" spans="1:47" s="518" customFormat="1">
      <c r="A33" s="520" t="s">
        <v>156</v>
      </c>
      <c r="B33" s="44" t="s">
        <v>222</v>
      </c>
      <c r="C33" s="245">
        <f>+'Nov. investicije'!D35</f>
        <v>974215.43514565681</v>
      </c>
      <c r="D33" s="526">
        <v>0.1</v>
      </c>
      <c r="E33" s="245">
        <f>+D33*C33</f>
        <v>97421.543514565681</v>
      </c>
      <c r="F33" s="516"/>
      <c r="G33" s="516"/>
      <c r="H33" s="509"/>
      <c r="I33" s="509"/>
      <c r="J33" s="517"/>
      <c r="K33" s="517">
        <f t="shared" si="20"/>
        <v>97421.543514565681</v>
      </c>
      <c r="L33" s="517">
        <f t="shared" si="21"/>
        <v>97421.543514565681</v>
      </c>
      <c r="M33" s="517">
        <f t="shared" si="21"/>
        <v>97421.543514565681</v>
      </c>
      <c r="N33" s="517">
        <f t="shared" si="21"/>
        <v>97421.543514565681</v>
      </c>
      <c r="O33" s="517">
        <f t="shared" si="21"/>
        <v>97421.543514565681</v>
      </c>
      <c r="P33" s="517">
        <f t="shared" si="21"/>
        <v>97421.543514565681</v>
      </c>
      <c r="Q33" s="517">
        <f t="shared" si="21"/>
        <v>97421.543514565681</v>
      </c>
      <c r="R33" s="517">
        <f t="shared" si="21"/>
        <v>97421.543514565681</v>
      </c>
      <c r="S33" s="517">
        <f t="shared" si="21"/>
        <v>97421.543514565681</v>
      </c>
      <c r="T33" s="517">
        <f t="shared" si="21"/>
        <v>97421.543514565681</v>
      </c>
      <c r="U33" s="517">
        <f t="shared" si="21"/>
        <v>97421.543514565681</v>
      </c>
      <c r="V33" s="517">
        <f t="shared" si="21"/>
        <v>97421.543514565681</v>
      </c>
      <c r="W33" s="517">
        <f t="shared" si="21"/>
        <v>97421.543514565681</v>
      </c>
      <c r="X33" s="517">
        <f t="shared" si="21"/>
        <v>97421.543514565681</v>
      </c>
      <c r="Y33" s="517">
        <f t="shared" si="21"/>
        <v>97421.543514565681</v>
      </c>
      <c r="Z33" s="517">
        <f t="shared" si="21"/>
        <v>97421.543514565681</v>
      </c>
      <c r="AA33" s="517">
        <f t="shared" si="21"/>
        <v>97421.543514565681</v>
      </c>
      <c r="AB33" s="517">
        <f t="shared" si="21"/>
        <v>97421.543514565681</v>
      </c>
      <c r="AC33" s="517">
        <f t="shared" si="21"/>
        <v>97421.543514565681</v>
      </c>
      <c r="AD33" s="517">
        <f t="shared" si="21"/>
        <v>97421.543514565681</v>
      </c>
      <c r="AE33" s="517">
        <f t="shared" si="21"/>
        <v>97421.543514565681</v>
      </c>
      <c r="AF33" s="517">
        <f t="shared" si="21"/>
        <v>97421.543514565681</v>
      </c>
      <c r="AG33" s="517">
        <f t="shared" si="21"/>
        <v>97421.543514565681</v>
      </c>
      <c r="AH33" s="517">
        <f t="shared" si="21"/>
        <v>97421.543514565681</v>
      </c>
      <c r="AI33" s="517">
        <f t="shared" si="21"/>
        <v>97421.543514565681</v>
      </c>
    </row>
    <row r="34" spans="1:47" s="274" customFormat="1">
      <c r="A34" s="76">
        <v>3</v>
      </c>
      <c r="B34" s="73" t="s">
        <v>849</v>
      </c>
      <c r="C34" s="113">
        <f>+'Nov. investicije'!D40+'Nov. investicije'!D37</f>
        <v>662148.73</v>
      </c>
      <c r="D34" s="73">
        <v>0.02</v>
      </c>
      <c r="E34" s="113">
        <f>+D34*C34</f>
        <v>13242.9746</v>
      </c>
      <c r="F34" s="113"/>
      <c r="G34" s="113"/>
      <c r="H34" s="447"/>
      <c r="I34" s="447"/>
      <c r="J34" s="113"/>
      <c r="K34" s="113">
        <f>+E34</f>
        <v>13242.9746</v>
      </c>
      <c r="L34" s="113">
        <f t="shared" si="21"/>
        <v>13242.9746</v>
      </c>
      <c r="M34" s="113">
        <f t="shared" si="21"/>
        <v>13242.9746</v>
      </c>
      <c r="N34" s="113">
        <f t="shared" si="21"/>
        <v>13242.9746</v>
      </c>
      <c r="O34" s="113">
        <f t="shared" si="21"/>
        <v>13242.9746</v>
      </c>
      <c r="P34" s="113">
        <f t="shared" si="21"/>
        <v>13242.9746</v>
      </c>
      <c r="Q34" s="113">
        <f t="shared" si="21"/>
        <v>13242.9746</v>
      </c>
      <c r="R34" s="113">
        <f t="shared" si="21"/>
        <v>13242.9746</v>
      </c>
      <c r="S34" s="113">
        <f t="shared" si="21"/>
        <v>13242.9746</v>
      </c>
      <c r="T34" s="113">
        <f t="shared" si="21"/>
        <v>13242.9746</v>
      </c>
      <c r="U34" s="113">
        <f t="shared" si="21"/>
        <v>13242.9746</v>
      </c>
      <c r="V34" s="113">
        <f t="shared" si="21"/>
        <v>13242.9746</v>
      </c>
      <c r="W34" s="113">
        <f t="shared" si="21"/>
        <v>13242.9746</v>
      </c>
      <c r="X34" s="113">
        <f t="shared" si="21"/>
        <v>13242.9746</v>
      </c>
      <c r="Y34" s="113">
        <f t="shared" si="21"/>
        <v>13242.9746</v>
      </c>
      <c r="Z34" s="113">
        <f t="shared" si="21"/>
        <v>13242.9746</v>
      </c>
      <c r="AA34" s="113">
        <f t="shared" si="21"/>
        <v>13242.9746</v>
      </c>
      <c r="AB34" s="113">
        <f t="shared" si="21"/>
        <v>13242.9746</v>
      </c>
      <c r="AC34" s="113">
        <f t="shared" si="21"/>
        <v>13242.9746</v>
      </c>
      <c r="AD34" s="113">
        <f t="shared" si="21"/>
        <v>13242.9746</v>
      </c>
      <c r="AE34" s="113">
        <f t="shared" si="21"/>
        <v>13242.9746</v>
      </c>
      <c r="AF34" s="113">
        <f t="shared" si="21"/>
        <v>13242.9746</v>
      </c>
      <c r="AG34" s="113">
        <f t="shared" si="21"/>
        <v>13242.9746</v>
      </c>
      <c r="AH34" s="113">
        <f t="shared" si="21"/>
        <v>13242.9746</v>
      </c>
      <c r="AI34" s="113">
        <f t="shared" si="21"/>
        <v>13242.9746</v>
      </c>
    </row>
    <row r="35" spans="1:47" s="93" customFormat="1">
      <c r="A35" s="504"/>
      <c r="B35" s="137" t="s">
        <v>850</v>
      </c>
      <c r="C35" s="138"/>
      <c r="D35" s="508"/>
      <c r="E35" s="138">
        <f>+E34*(C9/(C9+C30))</f>
        <v>6377.2263823014737</v>
      </c>
      <c r="F35" s="137"/>
      <c r="G35" s="137"/>
      <c r="H35" s="509"/>
      <c r="I35" s="509"/>
      <c r="J35" s="138"/>
      <c r="K35" s="138">
        <f t="shared" si="20"/>
        <v>6377.2263823014737</v>
      </c>
      <c r="L35" s="138">
        <f t="shared" si="21"/>
        <v>6377.2263823014737</v>
      </c>
      <c r="M35" s="138">
        <f t="shared" si="21"/>
        <v>6377.2263823014737</v>
      </c>
      <c r="N35" s="138">
        <f t="shared" si="21"/>
        <v>6377.2263823014737</v>
      </c>
      <c r="O35" s="138">
        <f t="shared" si="21"/>
        <v>6377.2263823014737</v>
      </c>
      <c r="P35" s="138">
        <f t="shared" si="21"/>
        <v>6377.2263823014737</v>
      </c>
      <c r="Q35" s="138">
        <f t="shared" si="21"/>
        <v>6377.2263823014737</v>
      </c>
      <c r="R35" s="138">
        <f t="shared" si="21"/>
        <v>6377.2263823014737</v>
      </c>
      <c r="S35" s="138">
        <f t="shared" si="21"/>
        <v>6377.2263823014737</v>
      </c>
      <c r="T35" s="138">
        <f t="shared" si="21"/>
        <v>6377.2263823014737</v>
      </c>
      <c r="U35" s="138">
        <f t="shared" si="21"/>
        <v>6377.2263823014737</v>
      </c>
      <c r="V35" s="138">
        <f t="shared" si="21"/>
        <v>6377.2263823014737</v>
      </c>
      <c r="W35" s="138">
        <f t="shared" si="21"/>
        <v>6377.2263823014737</v>
      </c>
      <c r="X35" s="138">
        <f t="shared" si="21"/>
        <v>6377.2263823014737</v>
      </c>
      <c r="Y35" s="138">
        <f t="shared" si="21"/>
        <v>6377.2263823014737</v>
      </c>
      <c r="Z35" s="138">
        <f t="shared" si="21"/>
        <v>6377.2263823014737</v>
      </c>
      <c r="AA35" s="138">
        <f t="shared" si="21"/>
        <v>6377.2263823014737</v>
      </c>
      <c r="AB35" s="138">
        <f t="shared" si="21"/>
        <v>6377.2263823014737</v>
      </c>
      <c r="AC35" s="138">
        <f t="shared" si="21"/>
        <v>6377.2263823014737</v>
      </c>
      <c r="AD35" s="138">
        <f t="shared" si="21"/>
        <v>6377.2263823014737</v>
      </c>
      <c r="AE35" s="138">
        <f t="shared" si="21"/>
        <v>6377.2263823014737</v>
      </c>
      <c r="AF35" s="138">
        <f t="shared" si="21"/>
        <v>6377.2263823014737</v>
      </c>
      <c r="AG35" s="138">
        <f t="shared" si="21"/>
        <v>6377.2263823014737</v>
      </c>
      <c r="AH35" s="138">
        <f t="shared" si="21"/>
        <v>6377.2263823014737</v>
      </c>
      <c r="AI35" s="138">
        <f t="shared" si="21"/>
        <v>6377.2263823014737</v>
      </c>
    </row>
    <row r="36" spans="1:47" s="93" customFormat="1">
      <c r="A36" s="504"/>
      <c r="B36" s="137" t="s">
        <v>851</v>
      </c>
      <c r="C36" s="138"/>
      <c r="D36" s="508"/>
      <c r="E36" s="138">
        <f>+E34-E35</f>
        <v>6865.7482176985259</v>
      </c>
      <c r="F36" s="137"/>
      <c r="G36" s="137"/>
      <c r="H36" s="509"/>
      <c r="I36" s="509"/>
      <c r="J36" s="138"/>
      <c r="K36" s="138">
        <f t="shared" si="20"/>
        <v>6865.7482176985259</v>
      </c>
      <c r="L36" s="138">
        <f t="shared" si="21"/>
        <v>6865.7482176985259</v>
      </c>
      <c r="M36" s="138">
        <f t="shared" si="21"/>
        <v>6865.7482176985259</v>
      </c>
      <c r="N36" s="138">
        <f t="shared" si="21"/>
        <v>6865.7482176985259</v>
      </c>
      <c r="O36" s="138">
        <f t="shared" si="21"/>
        <v>6865.7482176985259</v>
      </c>
      <c r="P36" s="138">
        <f t="shared" si="21"/>
        <v>6865.7482176985259</v>
      </c>
      <c r="Q36" s="138">
        <f t="shared" si="21"/>
        <v>6865.7482176985259</v>
      </c>
      <c r="R36" s="138">
        <f t="shared" si="21"/>
        <v>6865.7482176985259</v>
      </c>
      <c r="S36" s="138">
        <f t="shared" si="21"/>
        <v>6865.7482176985259</v>
      </c>
      <c r="T36" s="138">
        <f t="shared" si="21"/>
        <v>6865.7482176985259</v>
      </c>
      <c r="U36" s="138">
        <f t="shared" si="21"/>
        <v>6865.7482176985259</v>
      </c>
      <c r="V36" s="138">
        <f t="shared" si="21"/>
        <v>6865.7482176985259</v>
      </c>
      <c r="W36" s="138">
        <f t="shared" si="21"/>
        <v>6865.7482176985259</v>
      </c>
      <c r="X36" s="138">
        <f t="shared" si="21"/>
        <v>6865.7482176985259</v>
      </c>
      <c r="Y36" s="138">
        <f t="shared" si="21"/>
        <v>6865.7482176985259</v>
      </c>
      <c r="Z36" s="138">
        <f t="shared" si="21"/>
        <v>6865.7482176985259</v>
      </c>
      <c r="AA36" s="138">
        <f t="shared" si="21"/>
        <v>6865.7482176985259</v>
      </c>
      <c r="AB36" s="138">
        <f t="shared" si="21"/>
        <v>6865.7482176985259</v>
      </c>
      <c r="AC36" s="138">
        <f t="shared" si="21"/>
        <v>6865.7482176985259</v>
      </c>
      <c r="AD36" s="138">
        <f t="shared" si="21"/>
        <v>6865.7482176985259</v>
      </c>
      <c r="AE36" s="138">
        <f t="shared" si="21"/>
        <v>6865.7482176985259</v>
      </c>
      <c r="AF36" s="138">
        <f t="shared" si="21"/>
        <v>6865.7482176985259</v>
      </c>
      <c r="AG36" s="138">
        <f t="shared" si="21"/>
        <v>6865.7482176985259</v>
      </c>
      <c r="AH36" s="138">
        <f t="shared" si="21"/>
        <v>6865.7482176985259</v>
      </c>
      <c r="AI36" s="138">
        <f t="shared" si="21"/>
        <v>6865.7482176985259</v>
      </c>
    </row>
    <row r="37" spans="1:47" s="2" customFormat="1">
      <c r="A37" s="76">
        <v>3</v>
      </c>
      <c r="B37" s="73" t="s">
        <v>51</v>
      </c>
      <c r="C37" s="113">
        <f>+C30+C9+C34</f>
        <v>5456875.290000001</v>
      </c>
      <c r="D37" s="73"/>
      <c r="E37" s="113">
        <f>+E30+E9+E34</f>
        <v>219556.76662554333</v>
      </c>
      <c r="F37" s="113">
        <f>+F30+F9</f>
        <v>0</v>
      </c>
      <c r="G37" s="113">
        <f>+G30+G9</f>
        <v>0</v>
      </c>
      <c r="H37" s="113">
        <f>+H30+H9</f>
        <v>0</v>
      </c>
      <c r="I37" s="113">
        <f>+I30+I9</f>
        <v>0</v>
      </c>
      <c r="J37" s="113">
        <f>+J30+J9</f>
        <v>0</v>
      </c>
      <c r="K37" s="113">
        <f t="shared" ref="K37:AI37" si="23">+K30+K9+K34</f>
        <v>219556.76662554333</v>
      </c>
      <c r="L37" s="113">
        <f t="shared" si="23"/>
        <v>219556.76662554333</v>
      </c>
      <c r="M37" s="113">
        <f t="shared" si="23"/>
        <v>219556.76662554333</v>
      </c>
      <c r="N37" s="113">
        <f t="shared" si="23"/>
        <v>219556.76662554333</v>
      </c>
      <c r="O37" s="113">
        <f t="shared" si="23"/>
        <v>219556.76662554333</v>
      </c>
      <c r="P37" s="113">
        <f t="shared" si="23"/>
        <v>219556.76662554333</v>
      </c>
      <c r="Q37" s="113">
        <f t="shared" si="23"/>
        <v>219556.76662554333</v>
      </c>
      <c r="R37" s="113">
        <f t="shared" si="23"/>
        <v>219556.76662554333</v>
      </c>
      <c r="S37" s="113">
        <f t="shared" si="23"/>
        <v>219556.76662554333</v>
      </c>
      <c r="T37" s="113">
        <f t="shared" si="23"/>
        <v>219556.76662554333</v>
      </c>
      <c r="U37" s="113">
        <f t="shared" si="23"/>
        <v>219556.76662554333</v>
      </c>
      <c r="V37" s="113">
        <f t="shared" si="23"/>
        <v>219556.76662554333</v>
      </c>
      <c r="W37" s="113">
        <f t="shared" si="23"/>
        <v>219556.76662554333</v>
      </c>
      <c r="X37" s="113">
        <f t="shared" si="23"/>
        <v>219556.76662554333</v>
      </c>
      <c r="Y37" s="113">
        <f t="shared" si="23"/>
        <v>219556.76662554333</v>
      </c>
      <c r="Z37" s="113">
        <f t="shared" si="23"/>
        <v>219556.76662554333</v>
      </c>
      <c r="AA37" s="113">
        <f t="shared" si="23"/>
        <v>219556.76662554333</v>
      </c>
      <c r="AB37" s="113">
        <f t="shared" si="23"/>
        <v>219556.76662554333</v>
      </c>
      <c r="AC37" s="113">
        <f t="shared" si="23"/>
        <v>219556.76662554333</v>
      </c>
      <c r="AD37" s="113">
        <f t="shared" si="23"/>
        <v>219556.76662554333</v>
      </c>
      <c r="AE37" s="113">
        <f t="shared" si="23"/>
        <v>219556.76662554333</v>
      </c>
      <c r="AF37" s="113">
        <f t="shared" si="23"/>
        <v>219556.76662554333</v>
      </c>
      <c r="AG37" s="113">
        <f t="shared" si="23"/>
        <v>219556.76662554333</v>
      </c>
      <c r="AH37" s="113">
        <f t="shared" si="23"/>
        <v>219556.76662554333</v>
      </c>
      <c r="AI37" s="113">
        <f t="shared" si="23"/>
        <v>219556.76662554333</v>
      </c>
    </row>
    <row r="38" spans="1:47" s="518" customFormat="1">
      <c r="A38" s="504"/>
      <c r="B38" s="516" t="s">
        <v>896</v>
      </c>
      <c r="C38" s="517"/>
      <c r="D38" s="508"/>
      <c r="E38" s="517"/>
      <c r="F38" s="517">
        <f t="shared" ref="F38:AI38" si="24">+F36+F30</f>
        <v>0</v>
      </c>
      <c r="G38" s="517">
        <f t="shared" si="24"/>
        <v>0</v>
      </c>
      <c r="H38" s="517">
        <f t="shared" si="24"/>
        <v>0</v>
      </c>
      <c r="I38" s="517">
        <f t="shared" si="24"/>
        <v>0</v>
      </c>
      <c r="J38" s="517">
        <f t="shared" si="24"/>
        <v>0</v>
      </c>
      <c r="K38" s="517">
        <f t="shared" si="24"/>
        <v>154373.22754324187</v>
      </c>
      <c r="L38" s="517">
        <f t="shared" si="24"/>
        <v>154373.22754324187</v>
      </c>
      <c r="M38" s="517">
        <f t="shared" si="24"/>
        <v>154373.22754324187</v>
      </c>
      <c r="N38" s="517">
        <f t="shared" si="24"/>
        <v>154373.22754324187</v>
      </c>
      <c r="O38" s="517">
        <f t="shared" si="24"/>
        <v>154373.22754324187</v>
      </c>
      <c r="P38" s="517">
        <f t="shared" si="24"/>
        <v>154373.22754324187</v>
      </c>
      <c r="Q38" s="517">
        <f t="shared" si="24"/>
        <v>154373.22754324187</v>
      </c>
      <c r="R38" s="517">
        <f t="shared" si="24"/>
        <v>154373.22754324187</v>
      </c>
      <c r="S38" s="517">
        <f t="shared" si="24"/>
        <v>154373.22754324187</v>
      </c>
      <c r="T38" s="517">
        <f t="shared" si="24"/>
        <v>154373.22754324187</v>
      </c>
      <c r="U38" s="517">
        <f t="shared" si="24"/>
        <v>154373.22754324187</v>
      </c>
      <c r="V38" s="517">
        <f t="shared" si="24"/>
        <v>154373.22754324187</v>
      </c>
      <c r="W38" s="517">
        <f t="shared" si="24"/>
        <v>154373.22754324187</v>
      </c>
      <c r="X38" s="517">
        <f t="shared" si="24"/>
        <v>154373.22754324187</v>
      </c>
      <c r="Y38" s="517">
        <f t="shared" si="24"/>
        <v>154373.22754324187</v>
      </c>
      <c r="Z38" s="517">
        <f t="shared" si="24"/>
        <v>154373.22754324187</v>
      </c>
      <c r="AA38" s="517">
        <f t="shared" si="24"/>
        <v>154373.22754324187</v>
      </c>
      <c r="AB38" s="517">
        <f t="shared" si="24"/>
        <v>154373.22754324187</v>
      </c>
      <c r="AC38" s="517">
        <f t="shared" si="24"/>
        <v>154373.22754324187</v>
      </c>
      <c r="AD38" s="517">
        <f t="shared" si="24"/>
        <v>154373.22754324187</v>
      </c>
      <c r="AE38" s="517">
        <f t="shared" si="24"/>
        <v>154373.22754324187</v>
      </c>
      <c r="AF38" s="517">
        <f t="shared" si="24"/>
        <v>154373.22754324187</v>
      </c>
      <c r="AG38" s="517">
        <f t="shared" si="24"/>
        <v>154373.22754324187</v>
      </c>
      <c r="AH38" s="517">
        <f t="shared" si="24"/>
        <v>154373.22754324187</v>
      </c>
      <c r="AI38" s="517">
        <f t="shared" si="24"/>
        <v>154373.22754324187</v>
      </c>
    </row>
    <row r="39" spans="1:47" s="518" customFormat="1">
      <c r="A39" s="504"/>
      <c r="B39" s="516" t="s">
        <v>897</v>
      </c>
      <c r="C39" s="517"/>
      <c r="D39" s="508"/>
      <c r="E39" s="517"/>
      <c r="F39" s="517">
        <f t="shared" ref="F39:AI39" si="25">+F35+F9</f>
        <v>0</v>
      </c>
      <c r="G39" s="517">
        <f t="shared" si="25"/>
        <v>0</v>
      </c>
      <c r="H39" s="517">
        <f t="shared" si="25"/>
        <v>0</v>
      </c>
      <c r="I39" s="517">
        <f t="shared" si="25"/>
        <v>0</v>
      </c>
      <c r="J39" s="517">
        <f t="shared" si="25"/>
        <v>0</v>
      </c>
      <c r="K39" s="517">
        <f t="shared" si="25"/>
        <v>65183.539082301468</v>
      </c>
      <c r="L39" s="517">
        <f t="shared" si="25"/>
        <v>65183.539082301468</v>
      </c>
      <c r="M39" s="517">
        <f t="shared" si="25"/>
        <v>65183.539082301468</v>
      </c>
      <c r="N39" s="517">
        <f t="shared" si="25"/>
        <v>65183.539082301468</v>
      </c>
      <c r="O39" s="517">
        <f t="shared" si="25"/>
        <v>65183.539082301468</v>
      </c>
      <c r="P39" s="517">
        <f t="shared" si="25"/>
        <v>65183.539082301468</v>
      </c>
      <c r="Q39" s="517">
        <f t="shared" si="25"/>
        <v>65183.539082301468</v>
      </c>
      <c r="R39" s="517">
        <f t="shared" si="25"/>
        <v>65183.539082301468</v>
      </c>
      <c r="S39" s="517">
        <f t="shared" si="25"/>
        <v>65183.539082301468</v>
      </c>
      <c r="T39" s="517">
        <f t="shared" si="25"/>
        <v>65183.539082301468</v>
      </c>
      <c r="U39" s="517">
        <f t="shared" si="25"/>
        <v>65183.539082301468</v>
      </c>
      <c r="V39" s="517">
        <f t="shared" si="25"/>
        <v>65183.539082301468</v>
      </c>
      <c r="W39" s="517">
        <f t="shared" si="25"/>
        <v>65183.539082301468</v>
      </c>
      <c r="X39" s="517">
        <f t="shared" si="25"/>
        <v>65183.539082301468</v>
      </c>
      <c r="Y39" s="517">
        <f t="shared" si="25"/>
        <v>65183.539082301468</v>
      </c>
      <c r="Z39" s="517">
        <f t="shared" si="25"/>
        <v>65183.539082301468</v>
      </c>
      <c r="AA39" s="517">
        <f t="shared" si="25"/>
        <v>65183.539082301468</v>
      </c>
      <c r="AB39" s="517">
        <f t="shared" si="25"/>
        <v>65183.539082301468</v>
      </c>
      <c r="AC39" s="517">
        <f t="shared" si="25"/>
        <v>65183.539082301468</v>
      </c>
      <c r="AD39" s="517">
        <f t="shared" si="25"/>
        <v>65183.539082301468</v>
      </c>
      <c r="AE39" s="517">
        <f t="shared" si="25"/>
        <v>65183.539082301468</v>
      </c>
      <c r="AF39" s="517">
        <f t="shared" si="25"/>
        <v>65183.539082301468</v>
      </c>
      <c r="AG39" s="517">
        <f t="shared" si="25"/>
        <v>65183.539082301468</v>
      </c>
      <c r="AH39" s="517">
        <f t="shared" si="25"/>
        <v>65183.539082301468</v>
      </c>
      <c r="AI39" s="517">
        <f t="shared" si="25"/>
        <v>65183.539082301468</v>
      </c>
    </row>
    <row r="40" spans="1:47" s="515" customFormat="1">
      <c r="C40" s="265"/>
      <c r="D40" s="275"/>
    </row>
    <row r="41" spans="1:47">
      <c r="A41" s="2" t="s">
        <v>225</v>
      </c>
      <c r="C41" s="265"/>
      <c r="D41" s="265"/>
    </row>
    <row r="42" spans="1:47">
      <c r="AJ42" s="842" t="s">
        <v>241</v>
      </c>
      <c r="AK42" s="842"/>
      <c r="AL42" s="842"/>
      <c r="AM42" s="842"/>
      <c r="AN42" s="842"/>
      <c r="AO42" s="842"/>
      <c r="AP42" s="842"/>
    </row>
    <row r="43" spans="1:47" ht="12" customHeight="1">
      <c r="A43" s="39"/>
      <c r="B43" s="39" t="s">
        <v>224</v>
      </c>
      <c r="C43" s="59"/>
      <c r="D43" s="59"/>
      <c r="E43" s="59"/>
      <c r="F43" s="59">
        <v>1</v>
      </c>
      <c r="G43" s="59">
        <f>+F43+1</f>
        <v>2</v>
      </c>
      <c r="H43" s="59">
        <f t="shared" ref="H43:AH43" si="26">+G43+1</f>
        <v>3</v>
      </c>
      <c r="I43" s="39">
        <f t="shared" si="26"/>
        <v>4</v>
      </c>
      <c r="J43" s="39">
        <f t="shared" si="26"/>
        <v>5</v>
      </c>
      <c r="K43" s="39">
        <f t="shared" si="26"/>
        <v>6</v>
      </c>
      <c r="L43" s="39">
        <f t="shared" si="26"/>
        <v>7</v>
      </c>
      <c r="M43" s="39">
        <f t="shared" si="26"/>
        <v>8</v>
      </c>
      <c r="N43" s="39">
        <f t="shared" si="26"/>
        <v>9</v>
      </c>
      <c r="O43" s="39">
        <f t="shared" si="26"/>
        <v>10</v>
      </c>
      <c r="P43" s="39">
        <f t="shared" si="26"/>
        <v>11</v>
      </c>
      <c r="Q43" s="39">
        <f t="shared" si="26"/>
        <v>12</v>
      </c>
      <c r="R43" s="39">
        <f t="shared" si="26"/>
        <v>13</v>
      </c>
      <c r="S43" s="39">
        <f t="shared" si="26"/>
        <v>14</v>
      </c>
      <c r="T43" s="39">
        <f t="shared" si="26"/>
        <v>15</v>
      </c>
      <c r="U43" s="39">
        <f t="shared" si="26"/>
        <v>16</v>
      </c>
      <c r="V43" s="39">
        <f t="shared" si="26"/>
        <v>17</v>
      </c>
      <c r="W43" s="39">
        <f t="shared" si="26"/>
        <v>18</v>
      </c>
      <c r="X43" s="39">
        <f t="shared" si="26"/>
        <v>19</v>
      </c>
      <c r="Y43" s="39">
        <f t="shared" si="26"/>
        <v>20</v>
      </c>
      <c r="Z43" s="39">
        <f t="shared" si="26"/>
        <v>21</v>
      </c>
      <c r="AA43" s="39">
        <f t="shared" si="26"/>
        <v>22</v>
      </c>
      <c r="AB43" s="39">
        <f t="shared" si="26"/>
        <v>23</v>
      </c>
      <c r="AC43" s="39">
        <f t="shared" si="26"/>
        <v>24</v>
      </c>
      <c r="AD43" s="39">
        <f t="shared" si="26"/>
        <v>25</v>
      </c>
      <c r="AE43" s="39">
        <f t="shared" si="26"/>
        <v>26</v>
      </c>
      <c r="AF43" s="39">
        <f t="shared" si="26"/>
        <v>27</v>
      </c>
      <c r="AG43" s="39">
        <f t="shared" si="26"/>
        <v>28</v>
      </c>
      <c r="AH43" s="39">
        <f t="shared" si="26"/>
        <v>29</v>
      </c>
      <c r="AI43" s="39">
        <f>+AH43+1</f>
        <v>30</v>
      </c>
      <c r="AJ43" s="510">
        <v>1</v>
      </c>
      <c r="AK43" s="510">
        <f t="shared" ref="AK43:AU43" si="27">+AJ43+1</f>
        <v>2</v>
      </c>
      <c r="AL43" s="510">
        <f t="shared" si="27"/>
        <v>3</v>
      </c>
      <c r="AM43" s="510">
        <f t="shared" si="27"/>
        <v>4</v>
      </c>
      <c r="AN43" s="510">
        <f t="shared" si="27"/>
        <v>5</v>
      </c>
      <c r="AO43" s="510">
        <f t="shared" si="27"/>
        <v>6</v>
      </c>
      <c r="AP43" s="510">
        <f t="shared" si="27"/>
        <v>7</v>
      </c>
      <c r="AQ43" s="510">
        <f t="shared" si="27"/>
        <v>8</v>
      </c>
      <c r="AR43" s="510">
        <f t="shared" si="27"/>
        <v>9</v>
      </c>
      <c r="AS43" s="510">
        <f t="shared" si="27"/>
        <v>10</v>
      </c>
      <c r="AT43" s="510">
        <f t="shared" si="27"/>
        <v>11</v>
      </c>
      <c r="AU43" s="510">
        <f t="shared" si="27"/>
        <v>12</v>
      </c>
    </row>
    <row r="44" spans="1:47">
      <c r="AJ44" s="511"/>
      <c r="AK44" s="511"/>
      <c r="AL44" s="511"/>
      <c r="AM44" s="511"/>
      <c r="AN44" s="511"/>
      <c r="AO44" s="511"/>
      <c r="AP44" s="511"/>
      <c r="AQ44" s="511"/>
      <c r="AR44" s="511"/>
      <c r="AS44" s="511"/>
      <c r="AT44" s="511"/>
      <c r="AU44" s="511"/>
    </row>
    <row r="45" spans="1:47" ht="24">
      <c r="A45" s="39" t="s">
        <v>147</v>
      </c>
      <c r="B45" s="39" t="s">
        <v>185</v>
      </c>
      <c r="C45" s="59" t="s">
        <v>230</v>
      </c>
      <c r="D45" s="59"/>
      <c r="E45" s="59"/>
      <c r="F45" s="59">
        <f>+G45-1</f>
        <v>2018</v>
      </c>
      <c r="G45" s="59">
        <f>+H45-1</f>
        <v>2019</v>
      </c>
      <c r="H45" s="59">
        <f>+I45-1</f>
        <v>2020</v>
      </c>
      <c r="I45" s="39">
        <v>2021</v>
      </c>
      <c r="J45" s="39">
        <f>+I45+1</f>
        <v>2022</v>
      </c>
      <c r="K45" s="39">
        <f t="shared" ref="K45:AN45" si="28">+J45+1</f>
        <v>2023</v>
      </c>
      <c r="L45" s="39">
        <f t="shared" si="28"/>
        <v>2024</v>
      </c>
      <c r="M45" s="39">
        <f t="shared" si="28"/>
        <v>2025</v>
      </c>
      <c r="N45" s="39">
        <f t="shared" si="28"/>
        <v>2026</v>
      </c>
      <c r="O45" s="39">
        <f t="shared" si="28"/>
        <v>2027</v>
      </c>
      <c r="P45" s="39">
        <f t="shared" si="28"/>
        <v>2028</v>
      </c>
      <c r="Q45" s="39">
        <f t="shared" si="28"/>
        <v>2029</v>
      </c>
      <c r="R45" s="39">
        <f t="shared" si="28"/>
        <v>2030</v>
      </c>
      <c r="S45" s="39">
        <f t="shared" si="28"/>
        <v>2031</v>
      </c>
      <c r="T45" s="39">
        <f t="shared" si="28"/>
        <v>2032</v>
      </c>
      <c r="U45" s="39">
        <f t="shared" si="28"/>
        <v>2033</v>
      </c>
      <c r="V45" s="39">
        <f t="shared" si="28"/>
        <v>2034</v>
      </c>
      <c r="W45" s="39">
        <f t="shared" si="28"/>
        <v>2035</v>
      </c>
      <c r="X45" s="39">
        <f t="shared" si="28"/>
        <v>2036</v>
      </c>
      <c r="Y45" s="39">
        <f t="shared" si="28"/>
        <v>2037</v>
      </c>
      <c r="Z45" s="39">
        <f t="shared" si="28"/>
        <v>2038</v>
      </c>
      <c r="AA45" s="39">
        <f t="shared" si="28"/>
        <v>2039</v>
      </c>
      <c r="AB45" s="39">
        <f t="shared" si="28"/>
        <v>2040</v>
      </c>
      <c r="AC45" s="39">
        <f t="shared" si="28"/>
        <v>2041</v>
      </c>
      <c r="AD45" s="39">
        <f t="shared" si="28"/>
        <v>2042</v>
      </c>
      <c r="AE45" s="39">
        <f t="shared" si="28"/>
        <v>2043</v>
      </c>
      <c r="AF45" s="39">
        <f t="shared" si="28"/>
        <v>2044</v>
      </c>
      <c r="AG45" s="39">
        <f t="shared" si="28"/>
        <v>2045</v>
      </c>
      <c r="AH45" s="39">
        <f t="shared" si="28"/>
        <v>2046</v>
      </c>
      <c r="AI45" s="39">
        <f t="shared" si="28"/>
        <v>2047</v>
      </c>
      <c r="AJ45" s="510">
        <f t="shared" si="28"/>
        <v>2048</v>
      </c>
      <c r="AK45" s="510">
        <f t="shared" si="28"/>
        <v>2049</v>
      </c>
      <c r="AL45" s="510">
        <f t="shared" si="28"/>
        <v>2050</v>
      </c>
      <c r="AM45" s="510">
        <f t="shared" si="28"/>
        <v>2051</v>
      </c>
      <c r="AN45" s="510">
        <f t="shared" si="28"/>
        <v>2052</v>
      </c>
      <c r="AO45" s="510">
        <f t="shared" ref="AO45:AU45" si="29">+AN45+1</f>
        <v>2053</v>
      </c>
      <c r="AP45" s="510">
        <f t="shared" si="29"/>
        <v>2054</v>
      </c>
      <c r="AQ45" s="510">
        <f t="shared" si="29"/>
        <v>2055</v>
      </c>
      <c r="AR45" s="510">
        <f t="shared" si="29"/>
        <v>2056</v>
      </c>
      <c r="AS45" s="510">
        <f t="shared" si="29"/>
        <v>2057</v>
      </c>
      <c r="AT45" s="510">
        <f t="shared" si="29"/>
        <v>2058</v>
      </c>
      <c r="AU45" s="510">
        <f t="shared" si="29"/>
        <v>2059</v>
      </c>
    </row>
    <row r="46" spans="1:47">
      <c r="A46" s="3">
        <v>1</v>
      </c>
      <c r="B46" s="3" t="s">
        <v>226</v>
      </c>
      <c r="C46" s="3">
        <v>1</v>
      </c>
      <c r="D46" s="3"/>
      <c r="E46" s="3"/>
      <c r="F46" s="3"/>
      <c r="G46" s="3"/>
      <c r="H46" s="3"/>
      <c r="I46" s="3"/>
      <c r="J46" s="3"/>
      <c r="K46" s="3"/>
      <c r="L46" s="3"/>
      <c r="M46" s="3"/>
      <c r="N46" s="278"/>
      <c r="O46" s="278"/>
      <c r="P46" s="278"/>
      <c r="Q46" s="278"/>
      <c r="R46" s="278"/>
      <c r="S46" s="272"/>
      <c r="T46" s="272">
        <f>(+C14+C17)*C46*1</f>
        <v>91081.2</v>
      </c>
      <c r="U46" s="3"/>
      <c r="V46" s="3"/>
      <c r="W46" s="3"/>
      <c r="X46" s="3"/>
      <c r="Y46" s="3"/>
      <c r="Z46" s="272"/>
      <c r="AA46" s="272"/>
      <c r="AB46" s="280"/>
      <c r="AC46" s="280"/>
      <c r="AD46" s="280">
        <f>+T46</f>
        <v>91081.2</v>
      </c>
      <c r="AE46" s="3"/>
      <c r="AF46" s="3"/>
      <c r="AG46" s="3"/>
      <c r="AH46" s="3"/>
      <c r="AI46" s="3"/>
      <c r="AJ46" s="512"/>
      <c r="AK46" s="512"/>
      <c r="AL46" s="512"/>
      <c r="AM46" s="512"/>
      <c r="AN46" s="512">
        <f>+AD46</f>
        <v>91081.2</v>
      </c>
      <c r="AO46" s="512"/>
      <c r="AP46" s="512"/>
      <c r="AQ46" s="512"/>
      <c r="AR46" s="512"/>
      <c r="AS46" s="512"/>
      <c r="AT46" s="512"/>
      <c r="AU46" s="512"/>
    </row>
    <row r="47" spans="1:47">
      <c r="A47" s="3">
        <v>2</v>
      </c>
      <c r="B47" s="3" t="s">
        <v>227</v>
      </c>
      <c r="C47" s="3">
        <v>1</v>
      </c>
      <c r="D47" s="3"/>
      <c r="E47" s="3"/>
      <c r="F47" s="3"/>
      <c r="G47" s="3"/>
      <c r="H47" s="3"/>
      <c r="I47" s="3"/>
      <c r="J47" s="3"/>
      <c r="K47" s="3"/>
      <c r="L47" s="3"/>
      <c r="M47" s="3"/>
      <c r="N47" s="278"/>
      <c r="O47" s="278"/>
      <c r="P47" s="278"/>
      <c r="Q47" s="278"/>
      <c r="R47" s="278"/>
      <c r="S47" s="272"/>
      <c r="T47" s="272">
        <f>+(C20+C23+C26+C29)*C47*1</f>
        <v>52508.4</v>
      </c>
      <c r="U47" s="3"/>
      <c r="V47" s="3"/>
      <c r="W47" s="3"/>
      <c r="X47" s="3"/>
      <c r="Y47" s="3"/>
      <c r="Z47" s="272"/>
      <c r="AA47" s="280"/>
      <c r="AB47" s="280"/>
      <c r="AC47" s="280"/>
      <c r="AD47" s="280">
        <f>+T47</f>
        <v>52508.4</v>
      </c>
      <c r="AE47" s="3"/>
      <c r="AF47" s="3"/>
      <c r="AG47" s="3"/>
      <c r="AH47" s="3"/>
      <c r="AI47" s="3"/>
      <c r="AJ47" s="512"/>
      <c r="AK47" s="512"/>
      <c r="AL47" s="512"/>
      <c r="AM47" s="512"/>
      <c r="AN47" s="512">
        <f t="shared" ref="AN47:AN49" si="30">+AD47</f>
        <v>52508.4</v>
      </c>
      <c r="AO47" s="512"/>
      <c r="AP47" s="512"/>
      <c r="AQ47" s="512"/>
      <c r="AR47" s="512"/>
      <c r="AS47" s="512"/>
      <c r="AT47" s="512"/>
      <c r="AU47" s="512"/>
    </row>
    <row r="48" spans="1:47" ht="24">
      <c r="A48" s="3">
        <v>3</v>
      </c>
      <c r="B48" s="740" t="s">
        <v>934</v>
      </c>
      <c r="C48" s="3">
        <v>1</v>
      </c>
      <c r="D48" s="3"/>
      <c r="E48" s="3"/>
      <c r="F48" s="3"/>
      <c r="G48" s="3"/>
      <c r="H48" s="3"/>
      <c r="I48" s="3"/>
      <c r="J48" s="3"/>
      <c r="K48" s="3"/>
      <c r="L48" s="3"/>
      <c r="M48" s="3"/>
      <c r="N48" s="278"/>
      <c r="O48" s="278"/>
      <c r="P48" s="278"/>
      <c r="Q48" s="278"/>
      <c r="R48" s="278"/>
      <c r="S48" s="272"/>
      <c r="T48" s="262"/>
      <c r="U48" s="3"/>
      <c r="V48" s="3"/>
      <c r="W48" s="3"/>
      <c r="X48" s="280">
        <f>+C32</f>
        <v>273251.6319915349</v>
      </c>
      <c r="Y48" s="3"/>
      <c r="Z48" s="272"/>
      <c r="AA48" s="280"/>
      <c r="AB48" s="280"/>
      <c r="AC48" s="280"/>
      <c r="AD48" s="280"/>
      <c r="AE48" s="3"/>
      <c r="AF48" s="3"/>
      <c r="AG48" s="3"/>
      <c r="AH48" s="3"/>
      <c r="AI48" s="3"/>
      <c r="AJ48" s="512"/>
      <c r="AK48" s="512"/>
      <c r="AL48" s="512">
        <f>+X48</f>
        <v>273251.6319915349</v>
      </c>
      <c r="AM48" s="512"/>
      <c r="AN48" s="512"/>
      <c r="AO48" s="512"/>
      <c r="AP48" s="512"/>
      <c r="AQ48" s="512"/>
      <c r="AR48" s="512"/>
      <c r="AS48" s="512"/>
      <c r="AT48" s="512"/>
      <c r="AU48" s="512"/>
    </row>
    <row r="49" spans="1:47">
      <c r="A49" s="3">
        <v>4</v>
      </c>
      <c r="B49" s="3" t="s">
        <v>229</v>
      </c>
      <c r="C49" s="3">
        <v>1</v>
      </c>
      <c r="D49" s="3"/>
      <c r="E49" s="3"/>
      <c r="F49" s="3"/>
      <c r="G49" s="3"/>
      <c r="H49" s="3"/>
      <c r="I49" s="3"/>
      <c r="J49" s="3"/>
      <c r="K49" s="3"/>
      <c r="L49" s="3"/>
      <c r="M49" s="3"/>
      <c r="N49" s="278"/>
      <c r="O49" s="278"/>
      <c r="P49" s="278"/>
      <c r="Q49" s="278"/>
      <c r="R49" s="278"/>
      <c r="S49" s="272"/>
      <c r="T49" s="262">
        <f>+C33*C49*1</f>
        <v>974215.43514565681</v>
      </c>
      <c r="U49" s="3"/>
      <c r="V49" s="3"/>
      <c r="W49" s="3"/>
      <c r="X49" s="3"/>
      <c r="Y49" s="3"/>
      <c r="Z49" s="272"/>
      <c r="AA49" s="280"/>
      <c r="AB49" s="280"/>
      <c r="AC49" s="280"/>
      <c r="AD49" s="280">
        <f t="shared" ref="AD49" si="31">+T49</f>
        <v>974215.43514565681</v>
      </c>
      <c r="AE49" s="3"/>
      <c r="AF49" s="3"/>
      <c r="AG49" s="280"/>
      <c r="AH49" s="3"/>
      <c r="AI49" s="3"/>
      <c r="AJ49" s="512"/>
      <c r="AK49" s="512"/>
      <c r="AL49" s="512"/>
      <c r="AM49" s="512"/>
      <c r="AN49" s="512">
        <f t="shared" si="30"/>
        <v>974215.43514565681</v>
      </c>
      <c r="AO49" s="512"/>
      <c r="AP49" s="512"/>
      <c r="AQ49" s="512"/>
      <c r="AR49" s="512"/>
      <c r="AS49" s="512"/>
      <c r="AT49" s="512"/>
      <c r="AU49" s="512"/>
    </row>
    <row r="50" spans="1:47" s="2" customFormat="1">
      <c r="A50" s="76"/>
      <c r="B50" s="73" t="s">
        <v>51</v>
      </c>
      <c r="C50" s="113"/>
      <c r="D50" s="73"/>
      <c r="E50" s="113"/>
      <c r="F50" s="113">
        <f t="shared" ref="F50:AI50" si="32">SUM(F46:F49)</f>
        <v>0</v>
      </c>
      <c r="G50" s="113">
        <f t="shared" si="32"/>
        <v>0</v>
      </c>
      <c r="H50" s="113">
        <f t="shared" si="32"/>
        <v>0</v>
      </c>
      <c r="I50" s="113">
        <f t="shared" si="32"/>
        <v>0</v>
      </c>
      <c r="J50" s="113">
        <f t="shared" si="32"/>
        <v>0</v>
      </c>
      <c r="K50" s="113">
        <f t="shared" si="32"/>
        <v>0</v>
      </c>
      <c r="L50" s="113">
        <f t="shared" si="32"/>
        <v>0</v>
      </c>
      <c r="M50" s="113">
        <f t="shared" si="32"/>
        <v>0</v>
      </c>
      <c r="N50" s="113">
        <f t="shared" si="32"/>
        <v>0</v>
      </c>
      <c r="O50" s="113">
        <f t="shared" si="32"/>
        <v>0</v>
      </c>
      <c r="P50" s="113">
        <f t="shared" si="32"/>
        <v>0</v>
      </c>
      <c r="Q50" s="113">
        <f t="shared" si="32"/>
        <v>0</v>
      </c>
      <c r="R50" s="113">
        <f t="shared" si="32"/>
        <v>0</v>
      </c>
      <c r="S50" s="113">
        <f t="shared" si="32"/>
        <v>0</v>
      </c>
      <c r="T50" s="113">
        <f t="shared" si="32"/>
        <v>1117805.0351456569</v>
      </c>
      <c r="U50" s="113">
        <f t="shared" si="32"/>
        <v>0</v>
      </c>
      <c r="V50" s="113">
        <f t="shared" si="32"/>
        <v>0</v>
      </c>
      <c r="W50" s="113">
        <f t="shared" si="32"/>
        <v>0</v>
      </c>
      <c r="X50" s="113">
        <f t="shared" si="32"/>
        <v>273251.6319915349</v>
      </c>
      <c r="Y50" s="113">
        <f t="shared" si="32"/>
        <v>0</v>
      </c>
      <c r="Z50" s="113">
        <f t="shared" si="32"/>
        <v>0</v>
      </c>
      <c r="AA50" s="113">
        <f t="shared" si="32"/>
        <v>0</v>
      </c>
      <c r="AB50" s="113">
        <f t="shared" si="32"/>
        <v>0</v>
      </c>
      <c r="AC50" s="113">
        <f t="shared" si="32"/>
        <v>0</v>
      </c>
      <c r="AD50" s="113">
        <f t="shared" si="32"/>
        <v>1117805.0351456569</v>
      </c>
      <c r="AE50" s="113">
        <f t="shared" si="32"/>
        <v>0</v>
      </c>
      <c r="AF50" s="113">
        <f t="shared" si="32"/>
        <v>0</v>
      </c>
      <c r="AG50" s="113">
        <f t="shared" si="32"/>
        <v>0</v>
      </c>
      <c r="AH50" s="113">
        <f t="shared" si="32"/>
        <v>0</v>
      </c>
      <c r="AI50" s="113">
        <f t="shared" si="32"/>
        <v>0</v>
      </c>
      <c r="AJ50" s="513">
        <f t="shared" ref="AJ50:AT50" si="33">SUM(AJ46:AJ49)</f>
        <v>0</v>
      </c>
      <c r="AK50" s="513">
        <f t="shared" si="33"/>
        <v>0</v>
      </c>
      <c r="AL50" s="513">
        <f t="shared" si="33"/>
        <v>273251.6319915349</v>
      </c>
      <c r="AM50" s="513">
        <f t="shared" si="33"/>
        <v>0</v>
      </c>
      <c r="AN50" s="513">
        <f t="shared" si="33"/>
        <v>1117805.0351456569</v>
      </c>
      <c r="AO50" s="513">
        <f t="shared" si="33"/>
        <v>0</v>
      </c>
      <c r="AP50" s="513">
        <f t="shared" si="33"/>
        <v>0</v>
      </c>
      <c r="AQ50" s="513">
        <f t="shared" si="33"/>
        <v>0</v>
      </c>
      <c r="AR50" s="513">
        <f t="shared" si="33"/>
        <v>0</v>
      </c>
      <c r="AS50" s="513">
        <f t="shared" si="33"/>
        <v>0</v>
      </c>
      <c r="AT50" s="513">
        <f t="shared" si="33"/>
        <v>0</v>
      </c>
      <c r="AU50" s="513">
        <f t="shared" ref="AU50" si="34">SUM(AU46:AU49)</f>
        <v>0</v>
      </c>
    </row>
    <row r="51" spans="1:47">
      <c r="AO51" s="273"/>
      <c r="AP51" s="273"/>
      <c r="AQ51" s="273"/>
    </row>
    <row r="52" spans="1:47">
      <c r="A52" s="2" t="s">
        <v>231</v>
      </c>
      <c r="L52" s="110"/>
    </row>
    <row r="53" spans="1:47">
      <c r="P53" s="110"/>
      <c r="AF53" s="110"/>
    </row>
    <row r="54" spans="1:47" ht="24">
      <c r="A54" s="39" t="s">
        <v>147</v>
      </c>
      <c r="B54" s="124" t="s">
        <v>233</v>
      </c>
      <c r="C54" s="125" t="s">
        <v>208</v>
      </c>
      <c r="D54" s="125" t="s">
        <v>209</v>
      </c>
      <c r="E54" s="125" t="s">
        <v>234</v>
      </c>
      <c r="F54" s="125" t="s">
        <v>235</v>
      </c>
      <c r="G54" s="125" t="s">
        <v>234</v>
      </c>
      <c r="K54" s="110"/>
      <c r="M54" s="271"/>
    </row>
    <row r="55" spans="1:47">
      <c r="A55" s="3">
        <v>1</v>
      </c>
      <c r="B55" s="3" t="str">
        <f>+B10</f>
        <v>Omrežje kanalizacije</v>
      </c>
      <c r="C55" s="280">
        <f>+C10</f>
        <v>1937214.61</v>
      </c>
      <c r="D55" s="25">
        <f>+D10</f>
        <v>0.02</v>
      </c>
      <c r="E55" s="4">
        <f>100%/D55</f>
        <v>50</v>
      </c>
      <c r="F55" s="98">
        <f>+C55/$C$60</f>
        <v>0.35500437650646777</v>
      </c>
      <c r="G55" s="173">
        <f>+(F55*E55)</f>
        <v>17.750218825323387</v>
      </c>
      <c r="I55">
        <f>18+11+2+1+6</f>
        <v>38</v>
      </c>
    </row>
    <row r="56" spans="1:47">
      <c r="A56" s="3">
        <v>2</v>
      </c>
      <c r="B56" s="3" t="s">
        <v>239</v>
      </c>
      <c r="C56" s="280">
        <f>+C28+C25+C22+C19+C16+C13+++C31</f>
        <v>1466455.2828628083</v>
      </c>
      <c r="D56" s="25">
        <v>2.5000000000000001E-2</v>
      </c>
      <c r="E56" s="4">
        <f>100%/D56</f>
        <v>40</v>
      </c>
      <c r="F56" s="98">
        <f>+C56/$C$60</f>
        <v>0.26873534851532377</v>
      </c>
      <c r="G56" s="173">
        <f>+(F56*E56)</f>
        <v>10.74941394061295</v>
      </c>
    </row>
    <row r="57" spans="1:47">
      <c r="A57" s="3">
        <v>3</v>
      </c>
      <c r="B57" s="3" t="s">
        <v>702</v>
      </c>
      <c r="C57" s="280">
        <f>+C33+C29+C26+C23+C20+C17+C14</f>
        <v>1117805.0351456567</v>
      </c>
      <c r="D57" s="25">
        <f>+D29</f>
        <v>0.1</v>
      </c>
      <c r="E57" s="4">
        <f>100%/D57</f>
        <v>10</v>
      </c>
      <c r="F57" s="98">
        <f>+C57/$C$60</f>
        <v>0.20484342700557792</v>
      </c>
      <c r="G57" s="173">
        <f>+(F57*E57)</f>
        <v>2.0484342700557794</v>
      </c>
    </row>
    <row r="58" spans="1:47" s="273" customFormat="1">
      <c r="A58" s="278">
        <v>4</v>
      </c>
      <c r="B58" s="278" t="str">
        <f>+B32</f>
        <v>Električna oprema ČN in oprema za vodenje</v>
      </c>
      <c r="C58" s="280">
        <f>+C32</f>
        <v>273251.6319915349</v>
      </c>
      <c r="D58" s="227">
        <v>7.0000000000000007E-2</v>
      </c>
      <c r="E58" s="280">
        <f>100%/D58</f>
        <v>14.285714285714285</v>
      </c>
      <c r="F58" s="279">
        <f>+C58/$C$60</f>
        <v>5.00747437809844E-2</v>
      </c>
      <c r="G58" s="173">
        <f>+(F58*E58)</f>
        <v>0.71535348258549136</v>
      </c>
    </row>
    <row r="59" spans="1:47" s="273" customFormat="1">
      <c r="A59" s="278">
        <v>5</v>
      </c>
      <c r="B59" s="278" t="str">
        <f>+B34</f>
        <v>Projektna dokumentacija in nadzor</v>
      </c>
      <c r="C59" s="280">
        <f>+C34</f>
        <v>662148.73</v>
      </c>
      <c r="D59" s="227">
        <v>0.02</v>
      </c>
      <c r="E59" s="280">
        <v>50</v>
      </c>
      <c r="F59" s="279">
        <f>+C59/$C$60</f>
        <v>0.12134210419164629</v>
      </c>
      <c r="G59" s="173">
        <f>+(F59*E59)</f>
        <v>6.0671052095823148</v>
      </c>
    </row>
    <row r="60" spans="1:47">
      <c r="A60" s="113"/>
      <c r="B60" s="113" t="s">
        <v>51</v>
      </c>
      <c r="C60" s="113">
        <f>SUM(C55:C59)</f>
        <v>5456875.2899999991</v>
      </c>
      <c r="D60" s="113"/>
      <c r="E60" s="113"/>
      <c r="F60" s="113"/>
      <c r="G60" s="741">
        <f>SUM(G55:G59)</f>
        <v>37.33052572815992</v>
      </c>
    </row>
    <row r="61" spans="1:47">
      <c r="A61" s="385"/>
      <c r="B61" s="386"/>
      <c r="C61" s="386"/>
      <c r="D61" s="386"/>
      <c r="E61" s="386"/>
      <c r="F61" s="386"/>
      <c r="G61" s="386"/>
    </row>
    <row r="62" spans="1:47">
      <c r="A62" s="385"/>
      <c r="B62" s="843" t="s">
        <v>236</v>
      </c>
      <c r="C62" s="843"/>
      <c r="D62" s="843"/>
      <c r="E62" s="843"/>
      <c r="F62" s="844">
        <f>+G60</f>
        <v>37.33052572815992</v>
      </c>
      <c r="G62" s="844"/>
    </row>
    <row r="63" spans="1:47">
      <c r="A63" s="385"/>
      <c r="B63" s="845" t="s">
        <v>237</v>
      </c>
      <c r="C63" s="845"/>
      <c r="D63" s="845"/>
      <c r="E63" s="845"/>
      <c r="F63" s="846">
        <f>+AI5</f>
        <v>25</v>
      </c>
      <c r="G63" s="846"/>
    </row>
    <row r="64" spans="1:47">
      <c r="A64" s="385"/>
      <c r="B64" s="39" t="s">
        <v>238</v>
      </c>
      <c r="C64" s="39"/>
      <c r="D64" s="39"/>
      <c r="E64" s="39"/>
      <c r="F64" s="841">
        <f>+F62-F63</f>
        <v>12.33052572815992</v>
      </c>
      <c r="G64" s="841"/>
    </row>
    <row r="70" spans="1:1">
      <c r="A70" s="2" t="s">
        <v>232</v>
      </c>
    </row>
  </sheetData>
  <mergeCells count="6">
    <mergeCell ref="F64:G64"/>
    <mergeCell ref="AJ42:AP42"/>
    <mergeCell ref="B62:E62"/>
    <mergeCell ref="F62:G62"/>
    <mergeCell ref="B63:E63"/>
    <mergeCell ref="F63:G63"/>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DF91E-449E-4F7C-B16E-E2407FFDE65E}">
  <sheetPr>
    <tabColor theme="7" tint="0.59999389629810485"/>
  </sheetPr>
  <dimension ref="A1:AE57"/>
  <sheetViews>
    <sheetView topLeftCell="A25" workbookViewId="0">
      <selection activeCell="H53" sqref="H53"/>
    </sheetView>
  </sheetViews>
  <sheetFormatPr defaultRowHeight="12" outlineLevelRow="1"/>
  <cols>
    <col min="1" max="1" width="42.6640625" customWidth="1"/>
    <col min="2" max="2" width="17.5" customWidth="1"/>
    <col min="3" max="3" width="20.33203125" customWidth="1"/>
    <col min="4" max="4" width="12" customWidth="1"/>
    <col min="5" max="5" width="12.83203125" customWidth="1"/>
    <col min="6" max="6" width="9.83203125" customWidth="1"/>
    <col min="7" max="31" width="7.6640625" bestFit="1" customWidth="1"/>
  </cols>
  <sheetData>
    <row r="1" spans="1:8">
      <c r="A1" s="239"/>
      <c r="B1" s="238"/>
      <c r="C1" s="234"/>
      <c r="D1" s="234"/>
      <c r="E1" s="234"/>
      <c r="F1" s="222"/>
      <c r="G1" s="222"/>
      <c r="H1" s="222"/>
    </row>
    <row r="2" spans="1:8" s="222" customFormat="1" ht="24">
      <c r="A2" s="239" t="s">
        <v>381</v>
      </c>
      <c r="B2" s="238"/>
      <c r="C2" s="234"/>
      <c r="D2" s="234"/>
      <c r="E2" s="234"/>
    </row>
    <row r="3" spans="1:8" s="222" customFormat="1">
      <c r="A3" s="239"/>
      <c r="B3" s="238"/>
      <c r="C3" s="234"/>
      <c r="D3" s="234"/>
      <c r="E3" s="234"/>
    </row>
    <row r="4" spans="1:8">
      <c r="A4" s="224" t="s">
        <v>382</v>
      </c>
      <c r="B4" s="222"/>
      <c r="C4" s="222"/>
      <c r="D4" s="222"/>
      <c r="E4" s="222"/>
      <c r="F4" s="222"/>
      <c r="G4" s="222"/>
      <c r="H4" s="222"/>
    </row>
    <row r="6" spans="1:8">
      <c r="A6" s="240"/>
      <c r="B6" s="234"/>
      <c r="C6" s="234"/>
      <c r="D6" s="234"/>
      <c r="E6" s="234"/>
      <c r="F6" s="234"/>
      <c r="G6" s="234"/>
      <c r="H6" s="234"/>
    </row>
    <row r="7" spans="1:8" s="222" customFormat="1" ht="25.5">
      <c r="A7" s="233" t="s">
        <v>218</v>
      </c>
      <c r="B7" s="233" t="s">
        <v>63</v>
      </c>
      <c r="C7" s="233" t="s">
        <v>113</v>
      </c>
      <c r="D7" s="233" t="s">
        <v>112</v>
      </c>
      <c r="E7" s="233" t="s">
        <v>114</v>
      </c>
      <c r="F7" s="234"/>
      <c r="G7" s="234"/>
      <c r="H7" s="234"/>
    </row>
    <row r="8" spans="1:8" s="222" customFormat="1" ht="12.75">
      <c r="A8" s="126" t="s">
        <v>115</v>
      </c>
      <c r="B8" s="236"/>
      <c r="C8" s="236"/>
      <c r="D8" s="236"/>
      <c r="E8" s="113">
        <f>+E9</f>
        <v>1000</v>
      </c>
      <c r="F8" s="234"/>
      <c r="G8" s="234"/>
      <c r="H8" s="234"/>
    </row>
    <row r="9" spans="1:8" s="222" customFormat="1">
      <c r="A9" s="241" t="s">
        <v>384</v>
      </c>
      <c r="B9" s="243" t="s">
        <v>192</v>
      </c>
      <c r="C9" s="243">
        <v>1</v>
      </c>
      <c r="D9" s="253">
        <v>1000</v>
      </c>
      <c r="E9" s="253">
        <f>+D9*C9</f>
        <v>1000</v>
      </c>
    </row>
    <row r="10" spans="1:8" s="222" customFormat="1" ht="12.75">
      <c r="A10" s="126" t="s">
        <v>116</v>
      </c>
      <c r="B10" s="236"/>
      <c r="C10" s="236"/>
      <c r="D10" s="236"/>
      <c r="E10" s="113">
        <f>+E11</f>
        <v>1000</v>
      </c>
      <c r="F10" s="234"/>
      <c r="G10" s="234"/>
      <c r="H10" s="234"/>
    </row>
    <row r="11" spans="1:8" s="222" customFormat="1">
      <c r="A11" s="241" t="s">
        <v>384</v>
      </c>
      <c r="B11" s="243" t="s">
        <v>192</v>
      </c>
      <c r="C11" s="243">
        <v>1</v>
      </c>
      <c r="D11" s="253">
        <v>1000</v>
      </c>
      <c r="E11" s="253">
        <f>+D11*C11</f>
        <v>1000</v>
      </c>
    </row>
    <row r="12" spans="1:8" s="222" customFormat="1" ht="12.75">
      <c r="A12" s="126" t="s">
        <v>117</v>
      </c>
      <c r="B12" s="236"/>
      <c r="C12" s="236"/>
      <c r="D12" s="236"/>
      <c r="E12" s="113">
        <f>+E13+E14</f>
        <v>2200</v>
      </c>
      <c r="F12" s="234"/>
      <c r="G12" s="234"/>
      <c r="H12" s="234"/>
    </row>
    <row r="13" spans="1:8" s="222" customFormat="1">
      <c r="A13" s="241" t="s">
        <v>386</v>
      </c>
      <c r="B13" s="243" t="s">
        <v>192</v>
      </c>
      <c r="C13" s="243">
        <v>1</v>
      </c>
      <c r="D13" s="253">
        <v>1000</v>
      </c>
      <c r="E13" s="253">
        <f>+D13*C13</f>
        <v>1000</v>
      </c>
    </row>
    <row r="14" spans="1:8" s="222" customFormat="1">
      <c r="A14" s="241" t="s">
        <v>385</v>
      </c>
      <c r="B14" s="242" t="s">
        <v>354</v>
      </c>
      <c r="C14" s="252">
        <f>+E14/D14</f>
        <v>12000</v>
      </c>
      <c r="D14" s="259">
        <v>0.1</v>
      </c>
      <c r="E14" s="253">
        <v>1200</v>
      </c>
    </row>
    <row r="15" spans="1:8" s="222" customFormat="1" ht="12.75">
      <c r="A15" s="126" t="s">
        <v>118</v>
      </c>
      <c r="B15" s="236"/>
      <c r="C15" s="236"/>
      <c r="D15" s="236"/>
      <c r="E15" s="113">
        <f>+E16+E17</f>
        <v>2200</v>
      </c>
      <c r="F15" s="234"/>
      <c r="G15" s="234"/>
      <c r="H15" s="234"/>
    </row>
    <row r="16" spans="1:8" s="222" customFormat="1">
      <c r="A16" s="241" t="s">
        <v>386</v>
      </c>
      <c r="B16" s="243" t="s">
        <v>192</v>
      </c>
      <c r="C16" s="243">
        <v>1</v>
      </c>
      <c r="D16" s="253">
        <v>1000</v>
      </c>
      <c r="E16" s="253">
        <f>+D16*C16</f>
        <v>1000</v>
      </c>
    </row>
    <row r="17" spans="1:9" s="222" customFormat="1">
      <c r="A17" s="241" t="s">
        <v>385</v>
      </c>
      <c r="B17" s="242" t="s">
        <v>354</v>
      </c>
      <c r="C17" s="252">
        <f>+E17/D17</f>
        <v>12000</v>
      </c>
      <c r="D17" s="259">
        <v>0.1</v>
      </c>
      <c r="E17" s="253">
        <v>1200</v>
      </c>
    </row>
    <row r="18" spans="1:9" s="222" customFormat="1" ht="12.75">
      <c r="A18" s="126" t="s">
        <v>119</v>
      </c>
      <c r="B18" s="236"/>
      <c r="C18" s="236"/>
      <c r="D18" s="236"/>
      <c r="E18" s="113">
        <f>+E19+E20</f>
        <v>2200</v>
      </c>
      <c r="F18" s="234"/>
      <c r="G18" s="234"/>
      <c r="H18" s="234"/>
    </row>
    <row r="19" spans="1:9" s="222" customFormat="1">
      <c r="A19" s="241" t="s">
        <v>386</v>
      </c>
      <c r="B19" s="243" t="s">
        <v>192</v>
      </c>
      <c r="C19" s="243">
        <v>1</v>
      </c>
      <c r="D19" s="253">
        <v>1000</v>
      </c>
      <c r="E19" s="253">
        <f>+D19*C19</f>
        <v>1000</v>
      </c>
    </row>
    <row r="20" spans="1:9" s="222" customFormat="1">
      <c r="A20" s="241" t="s">
        <v>385</v>
      </c>
      <c r="B20" s="242" t="s">
        <v>354</v>
      </c>
      <c r="C20" s="252">
        <f>+E20/D20</f>
        <v>12000</v>
      </c>
      <c r="D20" s="259">
        <v>0.1</v>
      </c>
      <c r="E20" s="253">
        <v>1200</v>
      </c>
    </row>
    <row r="21" spans="1:9" s="222" customFormat="1" ht="12.75">
      <c r="A21" s="126" t="s">
        <v>120</v>
      </c>
      <c r="B21" s="236"/>
      <c r="C21" s="236"/>
      <c r="D21" s="236"/>
      <c r="E21" s="113">
        <f>+E22+E23</f>
        <v>2200</v>
      </c>
      <c r="F21" s="234"/>
      <c r="G21" s="234"/>
      <c r="H21" s="234"/>
    </row>
    <row r="22" spans="1:9" s="222" customFormat="1">
      <c r="A22" s="241" t="s">
        <v>386</v>
      </c>
      <c r="B22" s="243" t="s">
        <v>192</v>
      </c>
      <c r="C22" s="243">
        <v>1</v>
      </c>
      <c r="D22" s="253">
        <v>1000</v>
      </c>
      <c r="E22" s="253">
        <f>+D22*C22</f>
        <v>1000</v>
      </c>
    </row>
    <row r="23" spans="1:9" s="222" customFormat="1">
      <c r="A23" s="241" t="s">
        <v>385</v>
      </c>
      <c r="B23" s="242" t="s">
        <v>354</v>
      </c>
      <c r="C23" s="252">
        <f>+E23/D23</f>
        <v>12000</v>
      </c>
      <c r="D23" s="259">
        <v>0.1</v>
      </c>
      <c r="E23" s="253">
        <v>1200</v>
      </c>
    </row>
    <row r="24" spans="1:9" s="222" customFormat="1" ht="12.75">
      <c r="A24" s="126" t="s">
        <v>162</v>
      </c>
      <c r="B24" s="236"/>
      <c r="C24" s="236"/>
      <c r="D24" s="236"/>
      <c r="E24" s="113">
        <f>+E21+E18+E15+E12+E10+E8</f>
        <v>10800</v>
      </c>
      <c r="F24" s="234"/>
      <c r="G24" s="234"/>
      <c r="H24" s="234"/>
    </row>
    <row r="25" spans="1:9" s="222" customFormat="1">
      <c r="A25" s="240"/>
      <c r="B25" s="234"/>
      <c r="C25" s="234"/>
      <c r="D25" s="234"/>
      <c r="E25" s="234"/>
      <c r="F25" s="234"/>
      <c r="G25" s="234"/>
      <c r="H25" s="234"/>
    </row>
    <row r="26" spans="1:9" s="222" customFormat="1">
      <c r="A26" s="240"/>
      <c r="B26" s="234"/>
      <c r="C26" s="234"/>
      <c r="D26" s="234"/>
      <c r="E26" s="234"/>
      <c r="F26" s="234"/>
      <c r="G26" s="234"/>
      <c r="H26" s="234"/>
    </row>
    <row r="27" spans="1:9">
      <c r="A27" s="847" t="s">
        <v>383</v>
      </c>
      <c r="B27" s="847"/>
      <c r="C27" s="222"/>
      <c r="D27" s="222"/>
      <c r="E27" s="222"/>
      <c r="F27" s="222"/>
      <c r="G27" s="222"/>
      <c r="H27" s="222"/>
    </row>
    <row r="29" spans="1:9" ht="25.5">
      <c r="A29" s="233" t="s">
        <v>108</v>
      </c>
      <c r="B29" s="233" t="s">
        <v>63</v>
      </c>
      <c r="C29" s="233" t="s">
        <v>113</v>
      </c>
      <c r="D29" s="233" t="s">
        <v>112</v>
      </c>
      <c r="E29" s="233" t="s">
        <v>114</v>
      </c>
      <c r="F29" s="222"/>
      <c r="G29" s="222"/>
      <c r="H29" s="222"/>
      <c r="I29" s="222"/>
    </row>
    <row r="30" spans="1:9">
      <c r="A30" s="241" t="s">
        <v>105</v>
      </c>
      <c r="B30" s="243" t="s">
        <v>121</v>
      </c>
      <c r="C30" s="243">
        <v>2</v>
      </c>
      <c r="D30" s="253">
        <v>23000</v>
      </c>
      <c r="E30" s="253">
        <f>+D30*C30</f>
        <v>46000</v>
      </c>
      <c r="F30" s="222"/>
      <c r="G30" s="222"/>
      <c r="H30" s="222"/>
      <c r="I30" s="222"/>
    </row>
    <row r="31" spans="1:9">
      <c r="A31" s="241" t="s">
        <v>107</v>
      </c>
      <c r="B31" s="243" t="s">
        <v>354</v>
      </c>
      <c r="C31" s="252">
        <v>453893</v>
      </c>
      <c r="D31" s="254">
        <v>0.1</v>
      </c>
      <c r="E31" s="253">
        <f t="shared" ref="E31:E38" si="0">+D31*C31</f>
        <v>45389.3</v>
      </c>
      <c r="F31" s="222"/>
      <c r="G31" s="222"/>
      <c r="H31" s="222"/>
      <c r="I31" s="222"/>
    </row>
    <row r="32" spans="1:9">
      <c r="A32" s="241" t="s">
        <v>109</v>
      </c>
      <c r="B32" s="242" t="s">
        <v>355</v>
      </c>
      <c r="C32" s="252">
        <v>1137</v>
      </c>
      <c r="D32" s="255">
        <v>3.5</v>
      </c>
      <c r="E32" s="253">
        <f t="shared" si="0"/>
        <v>3979.5</v>
      </c>
      <c r="F32" s="222"/>
      <c r="G32" s="222"/>
      <c r="H32" s="222"/>
      <c r="I32" s="222"/>
    </row>
    <row r="33" spans="1:31">
      <c r="A33" s="244" t="s">
        <v>376</v>
      </c>
      <c r="B33" s="242" t="s">
        <v>354</v>
      </c>
      <c r="C33" s="252">
        <v>12000</v>
      </c>
      <c r="D33" s="255">
        <v>0.1</v>
      </c>
      <c r="E33" s="253">
        <f t="shared" si="0"/>
        <v>1200</v>
      </c>
      <c r="F33" s="222"/>
      <c r="G33" s="222"/>
      <c r="H33" s="222"/>
      <c r="I33" s="222"/>
    </row>
    <row r="34" spans="1:31">
      <c r="A34" s="244" t="s">
        <v>106</v>
      </c>
      <c r="B34" s="242" t="s">
        <v>374</v>
      </c>
      <c r="C34" s="252">
        <v>1</v>
      </c>
      <c r="D34" s="253">
        <v>7500</v>
      </c>
      <c r="E34" s="253">
        <f t="shared" si="0"/>
        <v>7500</v>
      </c>
      <c r="F34" s="222"/>
      <c r="G34" s="222"/>
      <c r="H34" s="222"/>
      <c r="I34" s="222"/>
    </row>
    <row r="35" spans="1:31" ht="36">
      <c r="A35" s="244" t="s">
        <v>380</v>
      </c>
      <c r="B35" s="242" t="s">
        <v>375</v>
      </c>
      <c r="C35" s="252">
        <v>805</v>
      </c>
      <c r="D35" s="253">
        <v>105</v>
      </c>
      <c r="E35" s="253">
        <f t="shared" si="0"/>
        <v>84525</v>
      </c>
      <c r="F35" s="222"/>
      <c r="G35" s="222"/>
      <c r="H35" s="222"/>
      <c r="I35" s="222"/>
    </row>
    <row r="36" spans="1:31">
      <c r="A36" s="244" t="s">
        <v>110</v>
      </c>
      <c r="B36" s="242" t="s">
        <v>377</v>
      </c>
      <c r="C36" s="252">
        <v>7665</v>
      </c>
      <c r="D36" s="255">
        <f>+'Obstoječe cene '!B6</f>
        <v>0.4698</v>
      </c>
      <c r="E36" s="253">
        <f>+D36*C36</f>
        <v>3601.0169999999998</v>
      </c>
      <c r="F36" s="222"/>
      <c r="G36" s="222"/>
      <c r="H36" s="222"/>
    </row>
    <row r="37" spans="1:31" ht="24">
      <c r="A37" s="244" t="s">
        <v>111</v>
      </c>
      <c r="B37" s="242" t="s">
        <v>122</v>
      </c>
      <c r="C37" s="246">
        <v>0.01</v>
      </c>
      <c r="D37" s="253">
        <f>+'Nov. investicije'!D33+'Nov. investicije'!D34+'Nov. investicije'!D35</f>
        <v>1247467.0671371918</v>
      </c>
      <c r="E37" s="253">
        <f>+D37*C37</f>
        <v>12474.670671371918</v>
      </c>
      <c r="F37" s="222"/>
      <c r="G37" s="222"/>
      <c r="H37" s="222"/>
      <c r="I37" s="222"/>
    </row>
    <row r="38" spans="1:31">
      <c r="A38" s="241" t="s">
        <v>379</v>
      </c>
      <c r="B38" s="242" t="s">
        <v>378</v>
      </c>
      <c r="C38" s="247">
        <v>1</v>
      </c>
      <c r="D38" s="253">
        <v>4000</v>
      </c>
      <c r="E38" s="253">
        <f t="shared" si="0"/>
        <v>4000</v>
      </c>
      <c r="F38" s="222"/>
      <c r="G38" s="222"/>
      <c r="H38" s="222"/>
      <c r="I38" s="222"/>
    </row>
    <row r="39" spans="1:31">
      <c r="A39" s="256" t="s">
        <v>51</v>
      </c>
      <c r="B39" s="257"/>
      <c r="C39" s="257"/>
      <c r="D39" s="257"/>
      <c r="E39" s="258">
        <f>SUM(E30:E38)</f>
        <v>208669.4876713719</v>
      </c>
      <c r="F39" s="222"/>
      <c r="G39" s="222"/>
      <c r="H39" s="222"/>
      <c r="I39" s="222"/>
    </row>
    <row r="40" spans="1:31">
      <c r="A40" s="237"/>
      <c r="B40" s="237"/>
      <c r="C40" s="237"/>
      <c r="D40" s="237"/>
      <c r="E40" s="237"/>
      <c r="F40" s="222"/>
      <c r="G40" s="222"/>
      <c r="H40" s="222"/>
      <c r="I40" s="222"/>
    </row>
    <row r="41" spans="1:31" ht="12.75">
      <c r="A41" s="233" t="s">
        <v>404</v>
      </c>
      <c r="B41" s="233">
        <v>1</v>
      </c>
      <c r="C41" s="233">
        <f>+B41+1</f>
        <v>2</v>
      </c>
      <c r="D41" s="233">
        <f t="shared" ref="D41:AE41" si="1">+C41+1</f>
        <v>3</v>
      </c>
      <c r="E41" s="233">
        <f t="shared" si="1"/>
        <v>4</v>
      </c>
      <c r="F41" s="233">
        <f t="shared" si="1"/>
        <v>5</v>
      </c>
      <c r="G41" s="233">
        <f t="shared" si="1"/>
        <v>6</v>
      </c>
      <c r="H41" s="233">
        <f t="shared" si="1"/>
        <v>7</v>
      </c>
      <c r="I41" s="233">
        <f t="shared" si="1"/>
        <v>8</v>
      </c>
      <c r="J41" s="233">
        <f t="shared" si="1"/>
        <v>9</v>
      </c>
      <c r="K41" s="233">
        <f t="shared" si="1"/>
        <v>10</v>
      </c>
      <c r="L41" s="233">
        <f t="shared" si="1"/>
        <v>11</v>
      </c>
      <c r="M41" s="233">
        <f t="shared" si="1"/>
        <v>12</v>
      </c>
      <c r="N41" s="233">
        <f t="shared" si="1"/>
        <v>13</v>
      </c>
      <c r="O41" s="233">
        <f t="shared" si="1"/>
        <v>14</v>
      </c>
      <c r="P41" s="233">
        <f t="shared" si="1"/>
        <v>15</v>
      </c>
      <c r="Q41" s="233">
        <f t="shared" si="1"/>
        <v>16</v>
      </c>
      <c r="R41" s="233">
        <f t="shared" si="1"/>
        <v>17</v>
      </c>
      <c r="S41" s="233">
        <f t="shared" si="1"/>
        <v>18</v>
      </c>
      <c r="T41" s="233">
        <f t="shared" si="1"/>
        <v>19</v>
      </c>
      <c r="U41" s="233">
        <f t="shared" si="1"/>
        <v>20</v>
      </c>
      <c r="V41" s="233">
        <f t="shared" si="1"/>
        <v>21</v>
      </c>
      <c r="W41" s="233">
        <f t="shared" si="1"/>
        <v>22</v>
      </c>
      <c r="X41" s="233">
        <f t="shared" si="1"/>
        <v>23</v>
      </c>
      <c r="Y41" s="233">
        <f t="shared" si="1"/>
        <v>24</v>
      </c>
      <c r="Z41" s="233">
        <f t="shared" si="1"/>
        <v>25</v>
      </c>
      <c r="AA41" s="233">
        <f t="shared" si="1"/>
        <v>26</v>
      </c>
      <c r="AB41" s="233">
        <f t="shared" si="1"/>
        <v>27</v>
      </c>
      <c r="AC41" s="233">
        <f t="shared" si="1"/>
        <v>28</v>
      </c>
      <c r="AD41" s="233">
        <f t="shared" si="1"/>
        <v>29</v>
      </c>
      <c r="AE41" s="233">
        <f t="shared" si="1"/>
        <v>30</v>
      </c>
    </row>
    <row r="42" spans="1:31" s="222" customFormat="1" ht="12.75">
      <c r="A42" s="233" t="s">
        <v>265</v>
      </c>
      <c r="B42" s="233">
        <v>2018</v>
      </c>
      <c r="C42" s="233">
        <f>+B42+1</f>
        <v>2019</v>
      </c>
      <c r="D42" s="233">
        <f t="shared" ref="D42:AE42" si="2">+C42+1</f>
        <v>2020</v>
      </c>
      <c r="E42" s="233">
        <f t="shared" si="2"/>
        <v>2021</v>
      </c>
      <c r="F42" s="233">
        <f t="shared" si="2"/>
        <v>2022</v>
      </c>
      <c r="G42" s="233">
        <f t="shared" si="2"/>
        <v>2023</v>
      </c>
      <c r="H42" s="233">
        <f t="shared" si="2"/>
        <v>2024</v>
      </c>
      <c r="I42" s="233">
        <f t="shared" si="2"/>
        <v>2025</v>
      </c>
      <c r="J42" s="233">
        <f t="shared" si="2"/>
        <v>2026</v>
      </c>
      <c r="K42" s="233">
        <f t="shared" si="2"/>
        <v>2027</v>
      </c>
      <c r="L42" s="233">
        <f t="shared" si="2"/>
        <v>2028</v>
      </c>
      <c r="M42" s="233">
        <f t="shared" si="2"/>
        <v>2029</v>
      </c>
      <c r="N42" s="233">
        <f t="shared" si="2"/>
        <v>2030</v>
      </c>
      <c r="O42" s="233">
        <f t="shared" si="2"/>
        <v>2031</v>
      </c>
      <c r="P42" s="233">
        <f t="shared" si="2"/>
        <v>2032</v>
      </c>
      <c r="Q42" s="233">
        <f t="shared" si="2"/>
        <v>2033</v>
      </c>
      <c r="R42" s="233">
        <f t="shared" si="2"/>
        <v>2034</v>
      </c>
      <c r="S42" s="233">
        <f t="shared" si="2"/>
        <v>2035</v>
      </c>
      <c r="T42" s="233">
        <f t="shared" si="2"/>
        <v>2036</v>
      </c>
      <c r="U42" s="233">
        <f t="shared" si="2"/>
        <v>2037</v>
      </c>
      <c r="V42" s="233">
        <f t="shared" si="2"/>
        <v>2038</v>
      </c>
      <c r="W42" s="233">
        <f t="shared" si="2"/>
        <v>2039</v>
      </c>
      <c r="X42" s="233">
        <f t="shared" si="2"/>
        <v>2040</v>
      </c>
      <c r="Y42" s="233">
        <f t="shared" si="2"/>
        <v>2041</v>
      </c>
      <c r="Z42" s="233">
        <f t="shared" si="2"/>
        <v>2042</v>
      </c>
      <c r="AA42" s="233">
        <f t="shared" si="2"/>
        <v>2043</v>
      </c>
      <c r="AB42" s="233">
        <f t="shared" si="2"/>
        <v>2044</v>
      </c>
      <c r="AC42" s="233">
        <f t="shared" si="2"/>
        <v>2045</v>
      </c>
      <c r="AD42" s="233">
        <f t="shared" si="2"/>
        <v>2046</v>
      </c>
      <c r="AE42" s="233">
        <f t="shared" si="2"/>
        <v>2047</v>
      </c>
    </row>
    <row r="43" spans="1:31">
      <c r="A43" s="225" t="s">
        <v>406</v>
      </c>
      <c r="B43" s="225"/>
      <c r="C43" s="225"/>
      <c r="D43" s="225"/>
      <c r="E43" s="225"/>
      <c r="F43" s="225"/>
      <c r="G43" s="225"/>
      <c r="H43" s="225"/>
      <c r="I43" s="225"/>
      <c r="J43" s="225"/>
      <c r="K43" s="225"/>
      <c r="L43" s="225"/>
      <c r="M43" s="225"/>
      <c r="N43" s="225"/>
      <c r="O43" s="225"/>
      <c r="P43" s="225"/>
      <c r="Q43" s="225"/>
      <c r="R43" s="225"/>
      <c r="S43" s="225"/>
      <c r="T43" s="225"/>
      <c r="U43" s="225"/>
      <c r="V43" s="225"/>
      <c r="W43" s="225"/>
      <c r="X43" s="225"/>
      <c r="Y43" s="225"/>
      <c r="Z43" s="225"/>
      <c r="AA43" s="225"/>
      <c r="AB43" s="225"/>
      <c r="AC43" s="225"/>
      <c r="AD43" s="225"/>
      <c r="AE43" s="225"/>
    </row>
    <row r="44" spans="1:31" s="224" customFormat="1">
      <c r="A44" s="67" t="s">
        <v>254</v>
      </c>
      <c r="B44" s="67"/>
      <c r="C44" s="67"/>
      <c r="D44" s="450">
        <f>+D45+D46</f>
        <v>0</v>
      </c>
      <c r="E44" s="450">
        <f>+E45+E46</f>
        <v>0</v>
      </c>
      <c r="F44" s="282">
        <f t="shared" ref="F44:AE44" si="3">+F45+F46</f>
        <v>0</v>
      </c>
      <c r="G44" s="103">
        <f t="shared" si="3"/>
        <v>10800</v>
      </c>
      <c r="H44" s="103">
        <f t="shared" si="3"/>
        <v>10800</v>
      </c>
      <c r="I44" s="103">
        <f t="shared" si="3"/>
        <v>10800</v>
      </c>
      <c r="J44" s="103">
        <f t="shared" si="3"/>
        <v>10800</v>
      </c>
      <c r="K44" s="103">
        <f t="shared" si="3"/>
        <v>10800</v>
      </c>
      <c r="L44" s="103">
        <f t="shared" si="3"/>
        <v>10800</v>
      </c>
      <c r="M44" s="103">
        <f t="shared" si="3"/>
        <v>10800</v>
      </c>
      <c r="N44" s="103">
        <f t="shared" si="3"/>
        <v>10800</v>
      </c>
      <c r="O44" s="103">
        <f t="shared" si="3"/>
        <v>10800</v>
      </c>
      <c r="P44" s="103">
        <f t="shared" si="3"/>
        <v>10800</v>
      </c>
      <c r="Q44" s="103">
        <f t="shared" si="3"/>
        <v>10800</v>
      </c>
      <c r="R44" s="103">
        <f t="shared" si="3"/>
        <v>10800</v>
      </c>
      <c r="S44" s="103">
        <f t="shared" si="3"/>
        <v>10800</v>
      </c>
      <c r="T44" s="103">
        <f t="shared" si="3"/>
        <v>10800</v>
      </c>
      <c r="U44" s="103">
        <f t="shared" si="3"/>
        <v>10800</v>
      </c>
      <c r="V44" s="103">
        <f t="shared" si="3"/>
        <v>10800</v>
      </c>
      <c r="W44" s="103">
        <f t="shared" si="3"/>
        <v>10800</v>
      </c>
      <c r="X44" s="103">
        <f t="shared" si="3"/>
        <v>10800</v>
      </c>
      <c r="Y44" s="103">
        <f t="shared" si="3"/>
        <v>10800</v>
      </c>
      <c r="Z44" s="103">
        <f t="shared" si="3"/>
        <v>10800</v>
      </c>
      <c r="AA44" s="103">
        <f t="shared" si="3"/>
        <v>10800</v>
      </c>
      <c r="AB44" s="103">
        <f t="shared" si="3"/>
        <v>10800</v>
      </c>
      <c r="AC44" s="103">
        <f t="shared" si="3"/>
        <v>10800</v>
      </c>
      <c r="AD44" s="103">
        <f t="shared" si="3"/>
        <v>10800</v>
      </c>
      <c r="AE44" s="103">
        <f t="shared" si="3"/>
        <v>10800</v>
      </c>
    </row>
    <row r="45" spans="1:31" outlineLevel="1">
      <c r="A45" s="261" t="s">
        <v>385</v>
      </c>
      <c r="B45" s="225"/>
      <c r="C45" s="225"/>
      <c r="D45" s="127"/>
      <c r="E45" s="127"/>
      <c r="F45" s="245"/>
      <c r="G45" s="226">
        <f>+E14+E17+E20+E23</f>
        <v>4800</v>
      </c>
      <c r="H45" s="226">
        <f t="shared" ref="H45:AE45" si="4">+G45</f>
        <v>4800</v>
      </c>
      <c r="I45" s="226">
        <f t="shared" si="4"/>
        <v>4800</v>
      </c>
      <c r="J45" s="226">
        <f t="shared" si="4"/>
        <v>4800</v>
      </c>
      <c r="K45" s="226">
        <f t="shared" si="4"/>
        <v>4800</v>
      </c>
      <c r="L45" s="226">
        <f t="shared" si="4"/>
        <v>4800</v>
      </c>
      <c r="M45" s="226">
        <f t="shared" si="4"/>
        <v>4800</v>
      </c>
      <c r="N45" s="226">
        <f t="shared" si="4"/>
        <v>4800</v>
      </c>
      <c r="O45" s="226">
        <f t="shared" si="4"/>
        <v>4800</v>
      </c>
      <c r="P45" s="226">
        <f t="shared" si="4"/>
        <v>4800</v>
      </c>
      <c r="Q45" s="226">
        <f t="shared" si="4"/>
        <v>4800</v>
      </c>
      <c r="R45" s="226">
        <f t="shared" si="4"/>
        <v>4800</v>
      </c>
      <c r="S45" s="226">
        <f t="shared" si="4"/>
        <v>4800</v>
      </c>
      <c r="T45" s="226">
        <f t="shared" si="4"/>
        <v>4800</v>
      </c>
      <c r="U45" s="226">
        <f t="shared" si="4"/>
        <v>4800</v>
      </c>
      <c r="V45" s="226">
        <f t="shared" si="4"/>
        <v>4800</v>
      </c>
      <c r="W45" s="226">
        <f t="shared" si="4"/>
        <v>4800</v>
      </c>
      <c r="X45" s="226">
        <f t="shared" si="4"/>
        <v>4800</v>
      </c>
      <c r="Y45" s="226">
        <f t="shared" si="4"/>
        <v>4800</v>
      </c>
      <c r="Z45" s="226">
        <f t="shared" si="4"/>
        <v>4800</v>
      </c>
      <c r="AA45" s="226">
        <f t="shared" si="4"/>
        <v>4800</v>
      </c>
      <c r="AB45" s="226">
        <f t="shared" si="4"/>
        <v>4800</v>
      </c>
      <c r="AC45" s="226">
        <f t="shared" si="4"/>
        <v>4800</v>
      </c>
      <c r="AD45" s="226">
        <f t="shared" si="4"/>
        <v>4800</v>
      </c>
      <c r="AE45" s="226">
        <f t="shared" si="4"/>
        <v>4800</v>
      </c>
    </row>
    <row r="46" spans="1:31" outlineLevel="1">
      <c r="A46" s="261" t="s">
        <v>405</v>
      </c>
      <c r="B46" s="225"/>
      <c r="C46" s="225"/>
      <c r="D46" s="127"/>
      <c r="E46" s="127"/>
      <c r="F46" s="245"/>
      <c r="G46" s="226">
        <f>+E24-G45</f>
        <v>6000</v>
      </c>
      <c r="H46" s="226">
        <f t="shared" ref="H46:AE46" si="5">+G46</f>
        <v>6000</v>
      </c>
      <c r="I46" s="226">
        <f t="shared" si="5"/>
        <v>6000</v>
      </c>
      <c r="J46" s="226">
        <f t="shared" si="5"/>
        <v>6000</v>
      </c>
      <c r="K46" s="226">
        <f t="shared" si="5"/>
        <v>6000</v>
      </c>
      <c r="L46" s="226">
        <f t="shared" si="5"/>
        <v>6000</v>
      </c>
      <c r="M46" s="226">
        <f t="shared" si="5"/>
        <v>6000</v>
      </c>
      <c r="N46" s="226">
        <f t="shared" si="5"/>
        <v>6000</v>
      </c>
      <c r="O46" s="226">
        <f t="shared" si="5"/>
        <v>6000</v>
      </c>
      <c r="P46" s="226">
        <f t="shared" si="5"/>
        <v>6000</v>
      </c>
      <c r="Q46" s="226">
        <f t="shared" si="5"/>
        <v>6000</v>
      </c>
      <c r="R46" s="226">
        <f t="shared" si="5"/>
        <v>6000</v>
      </c>
      <c r="S46" s="226">
        <f t="shared" si="5"/>
        <v>6000</v>
      </c>
      <c r="T46" s="226">
        <f t="shared" si="5"/>
        <v>6000</v>
      </c>
      <c r="U46" s="226">
        <f t="shared" si="5"/>
        <v>6000</v>
      </c>
      <c r="V46" s="226">
        <f t="shared" si="5"/>
        <v>6000</v>
      </c>
      <c r="W46" s="226">
        <f t="shared" si="5"/>
        <v>6000</v>
      </c>
      <c r="X46" s="226">
        <f t="shared" si="5"/>
        <v>6000</v>
      </c>
      <c r="Y46" s="226">
        <f t="shared" si="5"/>
        <v>6000</v>
      </c>
      <c r="Z46" s="226">
        <f t="shared" si="5"/>
        <v>6000</v>
      </c>
      <c r="AA46" s="226">
        <f t="shared" si="5"/>
        <v>6000</v>
      </c>
      <c r="AB46" s="226">
        <f t="shared" si="5"/>
        <v>6000</v>
      </c>
      <c r="AC46" s="226">
        <f t="shared" si="5"/>
        <v>6000</v>
      </c>
      <c r="AD46" s="226">
        <f t="shared" si="5"/>
        <v>6000</v>
      </c>
      <c r="AE46" s="226">
        <f t="shared" si="5"/>
        <v>6000</v>
      </c>
    </row>
    <row r="47" spans="1:31" s="224" customFormat="1">
      <c r="A47" s="67" t="s">
        <v>407</v>
      </c>
      <c r="B47" s="67"/>
      <c r="C47" s="67"/>
      <c r="D47" s="450">
        <f>+D48+D57+D52</f>
        <v>0</v>
      </c>
      <c r="E47" s="450">
        <f>+E48+E57+E52</f>
        <v>0</v>
      </c>
      <c r="F47" s="450">
        <f>+F48+F57+F52</f>
        <v>0</v>
      </c>
      <c r="G47" s="103">
        <f>+G48+G57+G52</f>
        <v>208469.43107137195</v>
      </c>
      <c r="H47" s="103">
        <f t="shared" ref="H47:AE47" si="6">+H48+H57+H52</f>
        <v>208469.43107137195</v>
      </c>
      <c r="I47" s="103">
        <f t="shared" si="6"/>
        <v>208469.43107137195</v>
      </c>
      <c r="J47" s="103">
        <f t="shared" si="6"/>
        <v>208469.43107137195</v>
      </c>
      <c r="K47" s="103">
        <f t="shared" si="6"/>
        <v>208469.43107137195</v>
      </c>
      <c r="L47" s="103">
        <f t="shared" si="6"/>
        <v>208469.43107137195</v>
      </c>
      <c r="M47" s="103">
        <f t="shared" si="6"/>
        <v>208469.43107137195</v>
      </c>
      <c r="N47" s="103">
        <f t="shared" si="6"/>
        <v>208469.43107137195</v>
      </c>
      <c r="O47" s="103">
        <f t="shared" si="6"/>
        <v>208469.43107137195</v>
      </c>
      <c r="P47" s="103">
        <f t="shared" si="6"/>
        <v>208469.43107137195</v>
      </c>
      <c r="Q47" s="103">
        <f t="shared" si="6"/>
        <v>208469.43107137195</v>
      </c>
      <c r="R47" s="103">
        <f t="shared" si="6"/>
        <v>208469.43107137195</v>
      </c>
      <c r="S47" s="103">
        <f t="shared" si="6"/>
        <v>208469.43107137195</v>
      </c>
      <c r="T47" s="103">
        <f t="shared" si="6"/>
        <v>208469.43107137195</v>
      </c>
      <c r="U47" s="103">
        <f t="shared" si="6"/>
        <v>208469.43107137195</v>
      </c>
      <c r="V47" s="103">
        <f t="shared" si="6"/>
        <v>208469.43107137195</v>
      </c>
      <c r="W47" s="103">
        <f t="shared" si="6"/>
        <v>208469.43107137195</v>
      </c>
      <c r="X47" s="103">
        <f t="shared" si="6"/>
        <v>208469.43107137195</v>
      </c>
      <c r="Y47" s="103">
        <f t="shared" si="6"/>
        <v>208469.43107137195</v>
      </c>
      <c r="Z47" s="103">
        <f t="shared" si="6"/>
        <v>208469.43107137195</v>
      </c>
      <c r="AA47" s="103">
        <f t="shared" si="6"/>
        <v>208469.43107137195</v>
      </c>
      <c r="AB47" s="103">
        <f t="shared" si="6"/>
        <v>208469.43107137195</v>
      </c>
      <c r="AC47" s="103">
        <f t="shared" si="6"/>
        <v>208469.43107137195</v>
      </c>
      <c r="AD47" s="103">
        <f t="shared" si="6"/>
        <v>208469.43107137195</v>
      </c>
      <c r="AE47" s="103">
        <f t="shared" si="6"/>
        <v>208469.43107137195</v>
      </c>
    </row>
    <row r="48" spans="1:31">
      <c r="A48" s="225" t="s">
        <v>106</v>
      </c>
      <c r="B48" s="225"/>
      <c r="C48" s="225"/>
      <c r="D48" s="127"/>
      <c r="E48" s="127"/>
      <c r="F48" s="127"/>
      <c r="G48" s="226">
        <v>14880.460499999999</v>
      </c>
      <c r="H48" s="226">
        <f t="shared" ref="H48:AE51" si="7">+G48</f>
        <v>14880.460499999999</v>
      </c>
      <c r="I48" s="226">
        <f t="shared" si="7"/>
        <v>14880.460499999999</v>
      </c>
      <c r="J48" s="226">
        <f t="shared" si="7"/>
        <v>14880.460499999999</v>
      </c>
      <c r="K48" s="226">
        <f t="shared" si="7"/>
        <v>14880.460499999999</v>
      </c>
      <c r="L48" s="226">
        <f t="shared" si="7"/>
        <v>14880.460499999999</v>
      </c>
      <c r="M48" s="226">
        <f t="shared" si="7"/>
        <v>14880.460499999999</v>
      </c>
      <c r="N48" s="226">
        <f t="shared" si="7"/>
        <v>14880.460499999999</v>
      </c>
      <c r="O48" s="226">
        <f t="shared" si="7"/>
        <v>14880.460499999999</v>
      </c>
      <c r="P48" s="226">
        <f t="shared" si="7"/>
        <v>14880.460499999999</v>
      </c>
      <c r="Q48" s="226">
        <f t="shared" si="7"/>
        <v>14880.460499999999</v>
      </c>
      <c r="R48" s="226">
        <f t="shared" si="7"/>
        <v>14880.460499999999</v>
      </c>
      <c r="S48" s="226">
        <f t="shared" si="7"/>
        <v>14880.460499999999</v>
      </c>
      <c r="T48" s="226">
        <f t="shared" si="7"/>
        <v>14880.460499999999</v>
      </c>
      <c r="U48" s="226">
        <f t="shared" si="7"/>
        <v>14880.460499999999</v>
      </c>
      <c r="V48" s="226">
        <f t="shared" si="7"/>
        <v>14880.460499999999</v>
      </c>
      <c r="W48" s="226">
        <f t="shared" si="7"/>
        <v>14880.460499999999</v>
      </c>
      <c r="X48" s="226">
        <f t="shared" si="7"/>
        <v>14880.460499999999</v>
      </c>
      <c r="Y48" s="226">
        <f t="shared" si="7"/>
        <v>14880.460499999999</v>
      </c>
      <c r="Z48" s="226">
        <f t="shared" si="7"/>
        <v>14880.460499999999</v>
      </c>
      <c r="AA48" s="226">
        <f t="shared" si="7"/>
        <v>14880.460499999999</v>
      </c>
      <c r="AB48" s="226">
        <f t="shared" si="7"/>
        <v>14880.460499999999</v>
      </c>
      <c r="AC48" s="226">
        <f t="shared" si="7"/>
        <v>14880.460499999999</v>
      </c>
      <c r="AD48" s="226">
        <f t="shared" si="7"/>
        <v>14880.460499999999</v>
      </c>
      <c r="AE48" s="226">
        <f t="shared" si="7"/>
        <v>14880.460499999999</v>
      </c>
    </row>
    <row r="49" spans="1:31" s="222" customFormat="1" outlineLevel="1">
      <c r="A49" s="261" t="s">
        <v>408</v>
      </c>
      <c r="B49" s="225"/>
      <c r="C49" s="225"/>
      <c r="D49" s="127"/>
      <c r="E49" s="127"/>
      <c r="F49" s="127"/>
      <c r="G49" s="226">
        <v>3979.5</v>
      </c>
      <c r="H49" s="226">
        <f t="shared" ref="H49:V49" si="8">+G49</f>
        <v>3979.5</v>
      </c>
      <c r="I49" s="226">
        <f t="shared" si="8"/>
        <v>3979.5</v>
      </c>
      <c r="J49" s="226">
        <f t="shared" si="8"/>
        <v>3979.5</v>
      </c>
      <c r="K49" s="226">
        <f t="shared" si="8"/>
        <v>3979.5</v>
      </c>
      <c r="L49" s="226">
        <f t="shared" si="8"/>
        <v>3979.5</v>
      </c>
      <c r="M49" s="226">
        <f t="shared" si="8"/>
        <v>3979.5</v>
      </c>
      <c r="N49" s="226">
        <f t="shared" si="8"/>
        <v>3979.5</v>
      </c>
      <c r="O49" s="226">
        <f t="shared" si="8"/>
        <v>3979.5</v>
      </c>
      <c r="P49" s="226">
        <f t="shared" si="8"/>
        <v>3979.5</v>
      </c>
      <c r="Q49" s="226">
        <f t="shared" si="8"/>
        <v>3979.5</v>
      </c>
      <c r="R49" s="226">
        <f t="shared" si="8"/>
        <v>3979.5</v>
      </c>
      <c r="S49" s="226">
        <f t="shared" si="8"/>
        <v>3979.5</v>
      </c>
      <c r="T49" s="226">
        <f t="shared" si="8"/>
        <v>3979.5</v>
      </c>
      <c r="U49" s="226">
        <f t="shared" si="8"/>
        <v>3979.5</v>
      </c>
      <c r="V49" s="226">
        <f t="shared" si="8"/>
        <v>3979.5</v>
      </c>
      <c r="W49" s="226">
        <f t="shared" si="7"/>
        <v>3979.5</v>
      </c>
      <c r="X49" s="226">
        <f t="shared" si="7"/>
        <v>3979.5</v>
      </c>
      <c r="Y49" s="226">
        <f t="shared" si="7"/>
        <v>3979.5</v>
      </c>
      <c r="Z49" s="226">
        <f t="shared" si="7"/>
        <v>3979.5</v>
      </c>
      <c r="AA49" s="226">
        <f t="shared" si="7"/>
        <v>3979.5</v>
      </c>
      <c r="AB49" s="226">
        <f t="shared" si="7"/>
        <v>3979.5</v>
      </c>
      <c r="AC49" s="226">
        <f t="shared" si="7"/>
        <v>3979.5</v>
      </c>
      <c r="AD49" s="226">
        <f t="shared" si="7"/>
        <v>3979.5</v>
      </c>
      <c r="AE49" s="226">
        <f t="shared" si="7"/>
        <v>3979.5</v>
      </c>
    </row>
    <row r="50" spans="1:31" s="222" customFormat="1" outlineLevel="1">
      <c r="A50" s="261" t="s">
        <v>409</v>
      </c>
      <c r="B50" s="225"/>
      <c r="C50" s="225"/>
      <c r="D50" s="127"/>
      <c r="E50" s="127"/>
      <c r="F50" s="127"/>
      <c r="G50" s="226">
        <v>7500</v>
      </c>
      <c r="H50" s="226">
        <f t="shared" si="7"/>
        <v>7500</v>
      </c>
      <c r="I50" s="226">
        <f t="shared" si="7"/>
        <v>7500</v>
      </c>
      <c r="J50" s="226">
        <f t="shared" si="7"/>
        <v>7500</v>
      </c>
      <c r="K50" s="226">
        <f t="shared" si="7"/>
        <v>7500</v>
      </c>
      <c r="L50" s="226">
        <f t="shared" si="7"/>
        <v>7500</v>
      </c>
      <c r="M50" s="226">
        <f t="shared" si="7"/>
        <v>7500</v>
      </c>
      <c r="N50" s="226">
        <f t="shared" si="7"/>
        <v>7500</v>
      </c>
      <c r="O50" s="226">
        <f t="shared" si="7"/>
        <v>7500</v>
      </c>
      <c r="P50" s="226">
        <f t="shared" si="7"/>
        <v>7500</v>
      </c>
      <c r="Q50" s="226">
        <f t="shared" si="7"/>
        <v>7500</v>
      </c>
      <c r="R50" s="226">
        <f t="shared" si="7"/>
        <v>7500</v>
      </c>
      <c r="S50" s="226">
        <f t="shared" si="7"/>
        <v>7500</v>
      </c>
      <c r="T50" s="226">
        <f t="shared" si="7"/>
        <v>7500</v>
      </c>
      <c r="U50" s="226">
        <f t="shared" si="7"/>
        <v>7500</v>
      </c>
      <c r="V50" s="226">
        <f t="shared" si="7"/>
        <v>7500</v>
      </c>
      <c r="W50" s="226">
        <f t="shared" si="7"/>
        <v>7500</v>
      </c>
      <c r="X50" s="226">
        <f t="shared" si="7"/>
        <v>7500</v>
      </c>
      <c r="Y50" s="226">
        <f t="shared" si="7"/>
        <v>7500</v>
      </c>
      <c r="Z50" s="226">
        <f t="shared" si="7"/>
        <v>7500</v>
      </c>
      <c r="AA50" s="226">
        <f t="shared" si="7"/>
        <v>7500</v>
      </c>
      <c r="AB50" s="226">
        <f t="shared" si="7"/>
        <v>7500</v>
      </c>
      <c r="AC50" s="226">
        <f t="shared" si="7"/>
        <v>7500</v>
      </c>
      <c r="AD50" s="226">
        <f t="shared" si="7"/>
        <v>7500</v>
      </c>
      <c r="AE50" s="226">
        <f t="shared" si="7"/>
        <v>7500</v>
      </c>
    </row>
    <row r="51" spans="1:31" s="222" customFormat="1" outlineLevel="1">
      <c r="A51" s="261" t="s">
        <v>110</v>
      </c>
      <c r="B51" s="225"/>
      <c r="C51" s="225"/>
      <c r="D51" s="127"/>
      <c r="E51" s="127"/>
      <c r="F51" s="127"/>
      <c r="G51" s="226">
        <v>3400.9604999999997</v>
      </c>
      <c r="H51" s="226">
        <f t="shared" si="7"/>
        <v>3400.9604999999997</v>
      </c>
      <c r="I51" s="226">
        <f t="shared" si="7"/>
        <v>3400.9604999999997</v>
      </c>
      <c r="J51" s="226">
        <f t="shared" si="7"/>
        <v>3400.9604999999997</v>
      </c>
      <c r="K51" s="226">
        <f t="shared" si="7"/>
        <v>3400.9604999999997</v>
      </c>
      <c r="L51" s="226">
        <f t="shared" si="7"/>
        <v>3400.9604999999997</v>
      </c>
      <c r="M51" s="226">
        <f t="shared" si="7"/>
        <v>3400.9604999999997</v>
      </c>
      <c r="N51" s="226">
        <f t="shared" si="7"/>
        <v>3400.9604999999997</v>
      </c>
      <c r="O51" s="226">
        <f t="shared" si="7"/>
        <v>3400.9604999999997</v>
      </c>
      <c r="P51" s="226">
        <f t="shared" si="7"/>
        <v>3400.9604999999997</v>
      </c>
      <c r="Q51" s="226">
        <f t="shared" si="7"/>
        <v>3400.9604999999997</v>
      </c>
      <c r="R51" s="226">
        <f t="shared" si="7"/>
        <v>3400.9604999999997</v>
      </c>
      <c r="S51" s="226">
        <f t="shared" si="7"/>
        <v>3400.9604999999997</v>
      </c>
      <c r="T51" s="226">
        <f t="shared" si="7"/>
        <v>3400.9604999999997</v>
      </c>
      <c r="U51" s="226">
        <f t="shared" si="7"/>
        <v>3400.9604999999997</v>
      </c>
      <c r="V51" s="226">
        <f t="shared" si="7"/>
        <v>3400.9604999999997</v>
      </c>
      <c r="W51" s="226">
        <f t="shared" si="7"/>
        <v>3400.9604999999997</v>
      </c>
      <c r="X51" s="226">
        <f t="shared" si="7"/>
        <v>3400.9604999999997</v>
      </c>
      <c r="Y51" s="226">
        <f t="shared" si="7"/>
        <v>3400.9604999999997</v>
      </c>
      <c r="Z51" s="226">
        <f t="shared" si="7"/>
        <v>3400.9604999999997</v>
      </c>
      <c r="AA51" s="226">
        <f t="shared" si="7"/>
        <v>3400.9604999999997</v>
      </c>
      <c r="AB51" s="226">
        <f t="shared" si="7"/>
        <v>3400.9604999999997</v>
      </c>
      <c r="AC51" s="226">
        <f t="shared" si="7"/>
        <v>3400.9604999999997</v>
      </c>
      <c r="AD51" s="226">
        <f t="shared" si="7"/>
        <v>3400.9604999999997</v>
      </c>
      <c r="AE51" s="226">
        <f t="shared" si="7"/>
        <v>3400.9604999999997</v>
      </c>
    </row>
    <row r="52" spans="1:31">
      <c r="A52" s="225" t="s">
        <v>254</v>
      </c>
      <c r="B52" s="225"/>
      <c r="C52" s="225"/>
      <c r="D52" s="127">
        <f>+D53+D54+D55+D56</f>
        <v>0</v>
      </c>
      <c r="E52" s="127">
        <f>+E53+E54+E55+E56</f>
        <v>0</v>
      </c>
      <c r="F52" s="127">
        <f>+F53+F54+F55+F56</f>
        <v>0</v>
      </c>
      <c r="G52" s="226">
        <f>+G53+G54+G55+G56</f>
        <v>147588.97057137193</v>
      </c>
      <c r="H52" s="226">
        <f t="shared" ref="H52:AE52" si="9">+H53+H54+H55+H56</f>
        <v>147588.97057137193</v>
      </c>
      <c r="I52" s="226">
        <f t="shared" si="9"/>
        <v>147588.97057137193</v>
      </c>
      <c r="J52" s="226">
        <f t="shared" si="9"/>
        <v>147588.97057137193</v>
      </c>
      <c r="K52" s="226">
        <f t="shared" si="9"/>
        <v>147588.97057137193</v>
      </c>
      <c r="L52" s="226">
        <f t="shared" si="9"/>
        <v>147588.97057137193</v>
      </c>
      <c r="M52" s="226">
        <f t="shared" si="9"/>
        <v>147588.97057137193</v>
      </c>
      <c r="N52" s="226">
        <f t="shared" si="9"/>
        <v>147588.97057137193</v>
      </c>
      <c r="O52" s="226">
        <f t="shared" si="9"/>
        <v>147588.97057137193</v>
      </c>
      <c r="P52" s="226">
        <f t="shared" si="9"/>
        <v>147588.97057137193</v>
      </c>
      <c r="Q52" s="226">
        <f t="shared" si="9"/>
        <v>147588.97057137193</v>
      </c>
      <c r="R52" s="226">
        <f t="shared" si="9"/>
        <v>147588.97057137193</v>
      </c>
      <c r="S52" s="226">
        <f t="shared" si="9"/>
        <v>147588.97057137193</v>
      </c>
      <c r="T52" s="226">
        <f t="shared" si="9"/>
        <v>147588.97057137193</v>
      </c>
      <c r="U52" s="226">
        <f t="shared" si="9"/>
        <v>147588.97057137193</v>
      </c>
      <c r="V52" s="226">
        <f t="shared" si="9"/>
        <v>147588.97057137193</v>
      </c>
      <c r="W52" s="226">
        <f t="shared" si="9"/>
        <v>147588.97057137193</v>
      </c>
      <c r="X52" s="226">
        <f t="shared" si="9"/>
        <v>147588.97057137193</v>
      </c>
      <c r="Y52" s="226">
        <f t="shared" si="9"/>
        <v>147588.97057137193</v>
      </c>
      <c r="Z52" s="226">
        <f t="shared" si="9"/>
        <v>147588.97057137193</v>
      </c>
      <c r="AA52" s="226">
        <f t="shared" si="9"/>
        <v>147588.97057137193</v>
      </c>
      <c r="AB52" s="226">
        <f t="shared" si="9"/>
        <v>147588.97057137193</v>
      </c>
      <c r="AC52" s="226">
        <f t="shared" si="9"/>
        <v>147588.97057137193</v>
      </c>
      <c r="AD52" s="226">
        <f t="shared" si="9"/>
        <v>147588.97057137193</v>
      </c>
      <c r="AE52" s="226">
        <f t="shared" si="9"/>
        <v>147588.97057137193</v>
      </c>
    </row>
    <row r="53" spans="1:31" s="222" customFormat="1" outlineLevel="1">
      <c r="A53" s="261" t="s">
        <v>107</v>
      </c>
      <c r="B53" s="225"/>
      <c r="C53" s="225"/>
      <c r="D53" s="127"/>
      <c r="E53" s="127"/>
      <c r="F53" s="127"/>
      <c r="G53" s="226">
        <v>46589.3</v>
      </c>
      <c r="H53" s="226">
        <f t="shared" ref="H53:AE56" si="10">+G53</f>
        <v>46589.3</v>
      </c>
      <c r="I53" s="226">
        <f t="shared" si="10"/>
        <v>46589.3</v>
      </c>
      <c r="J53" s="226">
        <f t="shared" si="10"/>
        <v>46589.3</v>
      </c>
      <c r="K53" s="226">
        <f t="shared" si="10"/>
        <v>46589.3</v>
      </c>
      <c r="L53" s="226">
        <f t="shared" si="10"/>
        <v>46589.3</v>
      </c>
      <c r="M53" s="226">
        <f t="shared" si="10"/>
        <v>46589.3</v>
      </c>
      <c r="N53" s="226">
        <f t="shared" si="10"/>
        <v>46589.3</v>
      </c>
      <c r="O53" s="226">
        <f t="shared" si="10"/>
        <v>46589.3</v>
      </c>
      <c r="P53" s="226">
        <f t="shared" si="10"/>
        <v>46589.3</v>
      </c>
      <c r="Q53" s="226">
        <f t="shared" si="10"/>
        <v>46589.3</v>
      </c>
      <c r="R53" s="226">
        <f t="shared" si="10"/>
        <v>46589.3</v>
      </c>
      <c r="S53" s="226">
        <f t="shared" si="10"/>
        <v>46589.3</v>
      </c>
      <c r="T53" s="226">
        <f t="shared" si="10"/>
        <v>46589.3</v>
      </c>
      <c r="U53" s="226">
        <f t="shared" si="10"/>
        <v>46589.3</v>
      </c>
      <c r="V53" s="226">
        <f t="shared" si="10"/>
        <v>46589.3</v>
      </c>
      <c r="W53" s="226">
        <f t="shared" si="10"/>
        <v>46589.3</v>
      </c>
      <c r="X53" s="226">
        <f t="shared" si="10"/>
        <v>46589.3</v>
      </c>
      <c r="Y53" s="226">
        <f t="shared" si="10"/>
        <v>46589.3</v>
      </c>
      <c r="Z53" s="226">
        <f t="shared" si="10"/>
        <v>46589.3</v>
      </c>
      <c r="AA53" s="226">
        <f t="shared" si="10"/>
        <v>46589.3</v>
      </c>
      <c r="AB53" s="226">
        <f t="shared" si="10"/>
        <v>46589.3</v>
      </c>
      <c r="AC53" s="226">
        <f t="shared" si="10"/>
        <v>46589.3</v>
      </c>
      <c r="AD53" s="226">
        <f t="shared" si="10"/>
        <v>46589.3</v>
      </c>
      <c r="AE53" s="226">
        <f t="shared" si="10"/>
        <v>46589.3</v>
      </c>
    </row>
    <row r="54" spans="1:31" s="222" customFormat="1" outlineLevel="1">
      <c r="A54" s="261" t="s">
        <v>410</v>
      </c>
      <c r="B54" s="225"/>
      <c r="C54" s="225"/>
      <c r="D54" s="127"/>
      <c r="E54" s="127"/>
      <c r="F54" s="127"/>
      <c r="G54" s="226">
        <v>12474.670571371918</v>
      </c>
      <c r="H54" s="226">
        <f t="shared" ref="H54:V54" si="11">+G54</f>
        <v>12474.670571371918</v>
      </c>
      <c r="I54" s="226">
        <f t="shared" si="11"/>
        <v>12474.670571371918</v>
      </c>
      <c r="J54" s="226">
        <f t="shared" si="11"/>
        <v>12474.670571371918</v>
      </c>
      <c r="K54" s="226">
        <f t="shared" si="11"/>
        <v>12474.670571371918</v>
      </c>
      <c r="L54" s="226">
        <f t="shared" si="11"/>
        <v>12474.670571371918</v>
      </c>
      <c r="M54" s="226">
        <f t="shared" si="11"/>
        <v>12474.670571371918</v>
      </c>
      <c r="N54" s="226">
        <f t="shared" si="11"/>
        <v>12474.670571371918</v>
      </c>
      <c r="O54" s="226">
        <f t="shared" si="11"/>
        <v>12474.670571371918</v>
      </c>
      <c r="P54" s="226">
        <f t="shared" si="11"/>
        <v>12474.670571371918</v>
      </c>
      <c r="Q54" s="226">
        <f t="shared" si="11"/>
        <v>12474.670571371918</v>
      </c>
      <c r="R54" s="226">
        <f t="shared" si="11"/>
        <v>12474.670571371918</v>
      </c>
      <c r="S54" s="226">
        <f t="shared" si="11"/>
        <v>12474.670571371918</v>
      </c>
      <c r="T54" s="226">
        <f t="shared" si="11"/>
        <v>12474.670571371918</v>
      </c>
      <c r="U54" s="226">
        <f t="shared" si="11"/>
        <v>12474.670571371918</v>
      </c>
      <c r="V54" s="226">
        <f t="shared" si="11"/>
        <v>12474.670571371918</v>
      </c>
      <c r="W54" s="226">
        <f t="shared" si="10"/>
        <v>12474.670571371918</v>
      </c>
      <c r="X54" s="226">
        <f t="shared" si="10"/>
        <v>12474.670571371918</v>
      </c>
      <c r="Y54" s="226">
        <f t="shared" si="10"/>
        <v>12474.670571371918</v>
      </c>
      <c r="Z54" s="226">
        <f t="shared" si="10"/>
        <v>12474.670571371918</v>
      </c>
      <c r="AA54" s="226">
        <f t="shared" si="10"/>
        <v>12474.670571371918</v>
      </c>
      <c r="AB54" s="226">
        <f t="shared" si="10"/>
        <v>12474.670571371918</v>
      </c>
      <c r="AC54" s="226">
        <f t="shared" si="10"/>
        <v>12474.670571371918</v>
      </c>
      <c r="AD54" s="226">
        <f t="shared" si="10"/>
        <v>12474.670571371918</v>
      </c>
      <c r="AE54" s="226">
        <f t="shared" si="10"/>
        <v>12474.670571371918</v>
      </c>
    </row>
    <row r="55" spans="1:31" s="222" customFormat="1" outlineLevel="1">
      <c r="A55" s="261" t="s">
        <v>411</v>
      </c>
      <c r="B55" s="225"/>
      <c r="C55" s="225"/>
      <c r="D55" s="127"/>
      <c r="E55" s="127"/>
      <c r="F55" s="127"/>
      <c r="G55" s="226">
        <v>4000</v>
      </c>
      <c r="H55" s="226">
        <f t="shared" si="10"/>
        <v>4000</v>
      </c>
      <c r="I55" s="226">
        <f t="shared" si="10"/>
        <v>4000</v>
      </c>
      <c r="J55" s="226">
        <f t="shared" si="10"/>
        <v>4000</v>
      </c>
      <c r="K55" s="226">
        <f t="shared" si="10"/>
        <v>4000</v>
      </c>
      <c r="L55" s="226">
        <f t="shared" si="10"/>
        <v>4000</v>
      </c>
      <c r="M55" s="226">
        <f t="shared" si="10"/>
        <v>4000</v>
      </c>
      <c r="N55" s="226">
        <f t="shared" si="10"/>
        <v>4000</v>
      </c>
      <c r="O55" s="226">
        <f t="shared" si="10"/>
        <v>4000</v>
      </c>
      <c r="P55" s="226">
        <f t="shared" si="10"/>
        <v>4000</v>
      </c>
      <c r="Q55" s="226">
        <f t="shared" si="10"/>
        <v>4000</v>
      </c>
      <c r="R55" s="226">
        <f t="shared" si="10"/>
        <v>4000</v>
      </c>
      <c r="S55" s="226">
        <f t="shared" si="10"/>
        <v>4000</v>
      </c>
      <c r="T55" s="226">
        <f t="shared" si="10"/>
        <v>4000</v>
      </c>
      <c r="U55" s="226">
        <f t="shared" si="10"/>
        <v>4000</v>
      </c>
      <c r="V55" s="226">
        <f t="shared" si="10"/>
        <v>4000</v>
      </c>
      <c r="W55" s="226">
        <f t="shared" si="10"/>
        <v>4000</v>
      </c>
      <c r="X55" s="226">
        <f t="shared" si="10"/>
        <v>4000</v>
      </c>
      <c r="Y55" s="226">
        <f t="shared" si="10"/>
        <v>4000</v>
      </c>
      <c r="Z55" s="226">
        <f t="shared" si="10"/>
        <v>4000</v>
      </c>
      <c r="AA55" s="226">
        <f t="shared" si="10"/>
        <v>4000</v>
      </c>
      <c r="AB55" s="226">
        <f t="shared" si="10"/>
        <v>4000</v>
      </c>
      <c r="AC55" s="226">
        <f t="shared" si="10"/>
        <v>4000</v>
      </c>
      <c r="AD55" s="226">
        <f t="shared" si="10"/>
        <v>4000</v>
      </c>
      <c r="AE55" s="226">
        <f t="shared" si="10"/>
        <v>4000</v>
      </c>
    </row>
    <row r="56" spans="1:31" s="222" customFormat="1" outlineLevel="1">
      <c r="A56" s="261" t="s">
        <v>412</v>
      </c>
      <c r="B56" s="225"/>
      <c r="C56" s="225"/>
      <c r="D56" s="127"/>
      <c r="E56" s="127"/>
      <c r="F56" s="127"/>
      <c r="G56" s="226">
        <v>84525</v>
      </c>
      <c r="H56" s="226">
        <f t="shared" si="10"/>
        <v>84525</v>
      </c>
      <c r="I56" s="226">
        <f t="shared" si="10"/>
        <v>84525</v>
      </c>
      <c r="J56" s="226">
        <f t="shared" si="10"/>
        <v>84525</v>
      </c>
      <c r="K56" s="226">
        <f t="shared" si="10"/>
        <v>84525</v>
      </c>
      <c r="L56" s="226">
        <f t="shared" si="10"/>
        <v>84525</v>
      </c>
      <c r="M56" s="226">
        <f t="shared" si="10"/>
        <v>84525</v>
      </c>
      <c r="N56" s="226">
        <f t="shared" si="10"/>
        <v>84525</v>
      </c>
      <c r="O56" s="226">
        <f t="shared" si="10"/>
        <v>84525</v>
      </c>
      <c r="P56" s="226">
        <f t="shared" si="10"/>
        <v>84525</v>
      </c>
      <c r="Q56" s="226">
        <f t="shared" si="10"/>
        <v>84525</v>
      </c>
      <c r="R56" s="226">
        <f t="shared" si="10"/>
        <v>84525</v>
      </c>
      <c r="S56" s="226">
        <f t="shared" si="10"/>
        <v>84525</v>
      </c>
      <c r="T56" s="226">
        <f t="shared" si="10"/>
        <v>84525</v>
      </c>
      <c r="U56" s="226">
        <f t="shared" si="10"/>
        <v>84525</v>
      </c>
      <c r="V56" s="226">
        <f t="shared" si="10"/>
        <v>84525</v>
      </c>
      <c r="W56" s="226">
        <f t="shared" si="10"/>
        <v>84525</v>
      </c>
      <c r="X56" s="226">
        <f t="shared" si="10"/>
        <v>84525</v>
      </c>
      <c r="Y56" s="226">
        <f t="shared" si="10"/>
        <v>84525</v>
      </c>
      <c r="Z56" s="226">
        <f t="shared" si="10"/>
        <v>84525</v>
      </c>
      <c r="AA56" s="226">
        <f t="shared" si="10"/>
        <v>84525</v>
      </c>
      <c r="AB56" s="226">
        <f t="shared" si="10"/>
        <v>84525</v>
      </c>
      <c r="AC56" s="226">
        <f t="shared" si="10"/>
        <v>84525</v>
      </c>
      <c r="AD56" s="226">
        <f t="shared" si="10"/>
        <v>84525</v>
      </c>
      <c r="AE56" s="226">
        <f t="shared" si="10"/>
        <v>84525</v>
      </c>
    </row>
    <row r="57" spans="1:31">
      <c r="A57" s="225" t="s">
        <v>105</v>
      </c>
      <c r="B57" s="225"/>
      <c r="C57" s="225"/>
      <c r="D57" s="127"/>
      <c r="E57" s="127"/>
      <c r="F57" s="127"/>
      <c r="G57" s="226">
        <v>46000</v>
      </c>
      <c r="H57" s="226">
        <f t="shared" ref="H57:AE57" si="12">+G57</f>
        <v>46000</v>
      </c>
      <c r="I57" s="226">
        <f t="shared" si="12"/>
        <v>46000</v>
      </c>
      <c r="J57" s="226">
        <f t="shared" si="12"/>
        <v>46000</v>
      </c>
      <c r="K57" s="226">
        <f t="shared" si="12"/>
        <v>46000</v>
      </c>
      <c r="L57" s="226">
        <f t="shared" si="12"/>
        <v>46000</v>
      </c>
      <c r="M57" s="226">
        <f t="shared" si="12"/>
        <v>46000</v>
      </c>
      <c r="N57" s="226">
        <f t="shared" si="12"/>
        <v>46000</v>
      </c>
      <c r="O57" s="226">
        <f t="shared" si="12"/>
        <v>46000</v>
      </c>
      <c r="P57" s="226">
        <f t="shared" si="12"/>
        <v>46000</v>
      </c>
      <c r="Q57" s="226">
        <f t="shared" si="12"/>
        <v>46000</v>
      </c>
      <c r="R57" s="226">
        <f t="shared" si="12"/>
        <v>46000</v>
      </c>
      <c r="S57" s="226">
        <f t="shared" si="12"/>
        <v>46000</v>
      </c>
      <c r="T57" s="226">
        <f t="shared" si="12"/>
        <v>46000</v>
      </c>
      <c r="U57" s="226">
        <f t="shared" si="12"/>
        <v>46000</v>
      </c>
      <c r="V57" s="226">
        <f t="shared" si="12"/>
        <v>46000</v>
      </c>
      <c r="W57" s="226">
        <f t="shared" si="12"/>
        <v>46000</v>
      </c>
      <c r="X57" s="226">
        <f t="shared" si="12"/>
        <v>46000</v>
      </c>
      <c r="Y57" s="226">
        <f t="shared" si="12"/>
        <v>46000</v>
      </c>
      <c r="Z57" s="226">
        <f t="shared" si="12"/>
        <v>46000</v>
      </c>
      <c r="AA57" s="226">
        <f t="shared" si="12"/>
        <v>46000</v>
      </c>
      <c r="AB57" s="226">
        <f t="shared" si="12"/>
        <v>46000</v>
      </c>
      <c r="AC57" s="226">
        <f t="shared" si="12"/>
        <v>46000</v>
      </c>
      <c r="AD57" s="226">
        <f t="shared" si="12"/>
        <v>46000</v>
      </c>
      <c r="AE57" s="226">
        <f t="shared" si="12"/>
        <v>46000</v>
      </c>
    </row>
  </sheetData>
  <mergeCells count="1">
    <mergeCell ref="A27:B27"/>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A457D3-7747-4C10-8931-A9FCD9500A60}">
  <sheetPr>
    <tabColor theme="9"/>
  </sheetPr>
  <dimension ref="A2:AP121"/>
  <sheetViews>
    <sheetView topLeftCell="A44" workbookViewId="0">
      <selection activeCell="G104" sqref="G104"/>
    </sheetView>
  </sheetViews>
  <sheetFormatPr defaultRowHeight="12"/>
  <cols>
    <col min="1" max="1" width="56.5" customWidth="1"/>
    <col min="2" max="2" width="10.6640625" customWidth="1"/>
    <col min="3" max="16" width="9.33203125" customWidth="1"/>
    <col min="18" max="26" width="9.33203125" customWidth="1"/>
    <col min="28" max="33" width="9.33203125" customWidth="1"/>
  </cols>
  <sheetData>
    <row r="2" spans="1:34" ht="18.75">
      <c r="A2" s="156" t="s">
        <v>293</v>
      </c>
    </row>
    <row r="4" spans="1:34">
      <c r="A4" s="107" t="s">
        <v>281</v>
      </c>
      <c r="B4" s="106"/>
      <c r="C4" s="106"/>
      <c r="D4" s="106"/>
      <c r="E4" s="106"/>
      <c r="F4" s="106"/>
      <c r="G4" s="106"/>
      <c r="H4" s="106"/>
      <c r="I4" s="106"/>
      <c r="J4" s="106"/>
      <c r="K4" s="106"/>
      <c r="L4" s="106"/>
      <c r="M4" s="106"/>
      <c r="N4" s="106"/>
      <c r="O4" s="106"/>
      <c r="P4" s="106"/>
      <c r="Q4" s="106"/>
      <c r="R4" s="106"/>
      <c r="S4" s="106"/>
      <c r="T4" s="106"/>
      <c r="U4" s="106"/>
      <c r="V4" s="106"/>
      <c r="W4" s="106"/>
      <c r="X4" s="106"/>
      <c r="Y4" s="106"/>
      <c r="Z4" s="106"/>
      <c r="AA4" s="106"/>
      <c r="AB4" s="106"/>
      <c r="AC4" s="106"/>
      <c r="AD4" s="106"/>
      <c r="AE4" s="106"/>
      <c r="AF4" s="106"/>
      <c r="AG4" s="106"/>
      <c r="AH4" s="106"/>
    </row>
    <row r="6" spans="1:34">
      <c r="A6" s="39" t="s">
        <v>266</v>
      </c>
      <c r="B6" s="39"/>
      <c r="C6" s="39"/>
      <c r="D6" s="39"/>
      <c r="E6" s="39">
        <v>1</v>
      </c>
      <c r="F6" s="39">
        <v>2</v>
      </c>
      <c r="G6" s="39">
        <f t="shared" ref="G6:AH6" si="0">+F6+1</f>
        <v>3</v>
      </c>
      <c r="H6" s="39">
        <f t="shared" si="0"/>
        <v>4</v>
      </c>
      <c r="I6" s="39">
        <f t="shared" si="0"/>
        <v>5</v>
      </c>
      <c r="J6" s="39">
        <f t="shared" si="0"/>
        <v>6</v>
      </c>
      <c r="K6" s="39">
        <f t="shared" si="0"/>
        <v>7</v>
      </c>
      <c r="L6" s="39">
        <f t="shared" si="0"/>
        <v>8</v>
      </c>
      <c r="M6" s="39">
        <f t="shared" si="0"/>
        <v>9</v>
      </c>
      <c r="N6" s="39">
        <f t="shared" si="0"/>
        <v>10</v>
      </c>
      <c r="O6" s="39">
        <f t="shared" si="0"/>
        <v>11</v>
      </c>
      <c r="P6" s="39">
        <f t="shared" si="0"/>
        <v>12</v>
      </c>
      <c r="Q6" s="39">
        <f t="shared" si="0"/>
        <v>13</v>
      </c>
      <c r="R6" s="39">
        <f t="shared" si="0"/>
        <v>14</v>
      </c>
      <c r="S6" s="39">
        <f t="shared" si="0"/>
        <v>15</v>
      </c>
      <c r="T6" s="39">
        <f t="shared" si="0"/>
        <v>16</v>
      </c>
      <c r="U6" s="39">
        <f t="shared" si="0"/>
        <v>17</v>
      </c>
      <c r="V6" s="39">
        <f t="shared" si="0"/>
        <v>18</v>
      </c>
      <c r="W6" s="39">
        <f t="shared" si="0"/>
        <v>19</v>
      </c>
      <c r="X6" s="39">
        <f t="shared" si="0"/>
        <v>20</v>
      </c>
      <c r="Y6" s="39">
        <f t="shared" si="0"/>
        <v>21</v>
      </c>
      <c r="Z6" s="39">
        <f t="shared" si="0"/>
        <v>22</v>
      </c>
      <c r="AA6" s="39">
        <f t="shared" si="0"/>
        <v>23</v>
      </c>
      <c r="AB6" s="39">
        <f t="shared" si="0"/>
        <v>24</v>
      </c>
      <c r="AC6" s="39">
        <f t="shared" si="0"/>
        <v>25</v>
      </c>
      <c r="AD6" s="39">
        <f t="shared" si="0"/>
        <v>26</v>
      </c>
      <c r="AE6" s="39">
        <f t="shared" si="0"/>
        <v>27</v>
      </c>
      <c r="AF6" s="39">
        <f t="shared" si="0"/>
        <v>28</v>
      </c>
      <c r="AG6" s="39">
        <f t="shared" si="0"/>
        <v>29</v>
      </c>
      <c r="AH6" s="39">
        <f t="shared" si="0"/>
        <v>30</v>
      </c>
    </row>
    <row r="7" spans="1:34">
      <c r="A7" s="39" t="s">
        <v>265</v>
      </c>
      <c r="B7" s="39"/>
      <c r="C7" s="39">
        <v>2016</v>
      </c>
      <c r="D7" s="39">
        <f>+C7+1</f>
        <v>2017</v>
      </c>
      <c r="E7" s="39">
        <f>+D7+1</f>
        <v>2018</v>
      </c>
      <c r="F7" s="39">
        <f>+E7+1</f>
        <v>2019</v>
      </c>
      <c r="G7" s="39">
        <f t="shared" ref="G7:AH7" si="1">+F7+1</f>
        <v>2020</v>
      </c>
      <c r="H7" s="39">
        <f t="shared" si="1"/>
        <v>2021</v>
      </c>
      <c r="I7" s="39">
        <f t="shared" si="1"/>
        <v>2022</v>
      </c>
      <c r="J7" s="39">
        <f t="shared" si="1"/>
        <v>2023</v>
      </c>
      <c r="K7" s="39">
        <f t="shared" si="1"/>
        <v>2024</v>
      </c>
      <c r="L7" s="39">
        <f t="shared" si="1"/>
        <v>2025</v>
      </c>
      <c r="M7" s="39">
        <f t="shared" si="1"/>
        <v>2026</v>
      </c>
      <c r="N7" s="39">
        <f t="shared" si="1"/>
        <v>2027</v>
      </c>
      <c r="O7" s="39">
        <f t="shared" si="1"/>
        <v>2028</v>
      </c>
      <c r="P7" s="39">
        <f t="shared" si="1"/>
        <v>2029</v>
      </c>
      <c r="Q7" s="39">
        <f t="shared" si="1"/>
        <v>2030</v>
      </c>
      <c r="R7" s="39">
        <f t="shared" si="1"/>
        <v>2031</v>
      </c>
      <c r="S7" s="39">
        <f t="shared" si="1"/>
        <v>2032</v>
      </c>
      <c r="T7" s="39">
        <f t="shared" si="1"/>
        <v>2033</v>
      </c>
      <c r="U7" s="39">
        <f t="shared" si="1"/>
        <v>2034</v>
      </c>
      <c r="V7" s="39">
        <f t="shared" si="1"/>
        <v>2035</v>
      </c>
      <c r="W7" s="39">
        <f t="shared" si="1"/>
        <v>2036</v>
      </c>
      <c r="X7" s="39">
        <f t="shared" si="1"/>
        <v>2037</v>
      </c>
      <c r="Y7" s="39">
        <f t="shared" si="1"/>
        <v>2038</v>
      </c>
      <c r="Z7" s="39">
        <f t="shared" si="1"/>
        <v>2039</v>
      </c>
      <c r="AA7" s="39">
        <f t="shared" si="1"/>
        <v>2040</v>
      </c>
      <c r="AB7" s="39">
        <f t="shared" si="1"/>
        <v>2041</v>
      </c>
      <c r="AC7" s="39">
        <f t="shared" si="1"/>
        <v>2042</v>
      </c>
      <c r="AD7" s="39">
        <f t="shared" si="1"/>
        <v>2043</v>
      </c>
      <c r="AE7" s="39">
        <f t="shared" si="1"/>
        <v>2044</v>
      </c>
      <c r="AF7" s="39">
        <f t="shared" si="1"/>
        <v>2045</v>
      </c>
      <c r="AG7" s="39">
        <f t="shared" si="1"/>
        <v>2046</v>
      </c>
      <c r="AH7" s="39">
        <f t="shared" si="1"/>
        <v>2047</v>
      </c>
    </row>
    <row r="8" spans="1:34" hidden="1">
      <c r="A8" s="3" t="s">
        <v>356</v>
      </c>
      <c r="B8" s="3"/>
      <c r="C8" s="4" t="e">
        <f>+'01 Prebivalstvo'!#REF!</f>
        <v>#REF!</v>
      </c>
      <c r="D8" s="4" t="e">
        <f>+'01 Prebivalstvo'!#REF!</f>
        <v>#REF!</v>
      </c>
      <c r="E8" s="4" t="e">
        <f>+D8*E9+D8</f>
        <v>#REF!</v>
      </c>
      <c r="F8" s="4" t="e">
        <f t="shared" ref="F8:AH8" si="2">+E8*F9+E8</f>
        <v>#REF!</v>
      </c>
      <c r="G8" s="4" t="e">
        <f t="shared" si="2"/>
        <v>#REF!</v>
      </c>
      <c r="H8" s="4" t="e">
        <f t="shared" si="2"/>
        <v>#REF!</v>
      </c>
      <c r="I8" s="4" t="e">
        <f t="shared" si="2"/>
        <v>#REF!</v>
      </c>
      <c r="J8" s="4" t="e">
        <f t="shared" si="2"/>
        <v>#REF!</v>
      </c>
      <c r="K8" s="4" t="e">
        <f t="shared" si="2"/>
        <v>#REF!</v>
      </c>
      <c r="L8" s="4" t="e">
        <f t="shared" si="2"/>
        <v>#REF!</v>
      </c>
      <c r="M8" s="4" t="e">
        <f t="shared" si="2"/>
        <v>#REF!</v>
      </c>
      <c r="N8" s="4" t="e">
        <f t="shared" si="2"/>
        <v>#REF!</v>
      </c>
      <c r="O8" s="4" t="e">
        <f t="shared" si="2"/>
        <v>#REF!</v>
      </c>
      <c r="P8" s="4" t="e">
        <f t="shared" si="2"/>
        <v>#REF!</v>
      </c>
      <c r="Q8" s="4" t="e">
        <f t="shared" si="2"/>
        <v>#REF!</v>
      </c>
      <c r="R8" s="4" t="e">
        <f t="shared" si="2"/>
        <v>#REF!</v>
      </c>
      <c r="S8" s="4" t="e">
        <f t="shared" si="2"/>
        <v>#REF!</v>
      </c>
      <c r="T8" s="4" t="e">
        <f t="shared" si="2"/>
        <v>#REF!</v>
      </c>
      <c r="U8" s="4" t="e">
        <f t="shared" si="2"/>
        <v>#REF!</v>
      </c>
      <c r="V8" s="4" t="e">
        <f t="shared" si="2"/>
        <v>#REF!</v>
      </c>
      <c r="W8" s="4" t="e">
        <f t="shared" si="2"/>
        <v>#REF!</v>
      </c>
      <c r="X8" s="4" t="e">
        <f t="shared" si="2"/>
        <v>#REF!</v>
      </c>
      <c r="Y8" s="4" t="e">
        <f t="shared" si="2"/>
        <v>#REF!</v>
      </c>
      <c r="Z8" s="4" t="e">
        <f t="shared" si="2"/>
        <v>#REF!</v>
      </c>
      <c r="AA8" s="4" t="e">
        <f t="shared" si="2"/>
        <v>#REF!</v>
      </c>
      <c r="AB8" s="4" t="e">
        <f t="shared" si="2"/>
        <v>#REF!</v>
      </c>
      <c r="AC8" s="4" t="e">
        <f t="shared" si="2"/>
        <v>#REF!</v>
      </c>
      <c r="AD8" s="4" t="e">
        <f t="shared" si="2"/>
        <v>#REF!</v>
      </c>
      <c r="AE8" s="4" t="e">
        <f t="shared" si="2"/>
        <v>#REF!</v>
      </c>
      <c r="AF8" s="4" t="e">
        <f t="shared" si="2"/>
        <v>#REF!</v>
      </c>
      <c r="AG8" s="4" t="e">
        <f t="shared" si="2"/>
        <v>#REF!</v>
      </c>
      <c r="AH8" s="4" t="e">
        <f t="shared" si="2"/>
        <v>#REF!</v>
      </c>
    </row>
    <row r="9" spans="1:34">
      <c r="A9" s="3" t="s">
        <v>276</v>
      </c>
      <c r="B9" s="3"/>
      <c r="C9" s="3"/>
      <c r="D9" s="3"/>
      <c r="E9" s="25"/>
      <c r="F9" s="25"/>
      <c r="G9" s="25"/>
      <c r="H9" s="25"/>
      <c r="I9" s="25">
        <f>+'02 Rast prebivalstva'!G33</f>
        <v>-1.4477765368803297E-4</v>
      </c>
      <c r="J9" s="25">
        <f>+'02 Rast prebivalstva'!H33</f>
        <v>-1.4477765368803297E-4</v>
      </c>
      <c r="K9" s="25">
        <f>+'02 Rast prebivalstva'!I33</f>
        <v>-1.4477765368803297E-4</v>
      </c>
      <c r="L9" s="25">
        <f>+'02 Rast prebivalstva'!J33</f>
        <v>-1.4477765368803297E-4</v>
      </c>
      <c r="M9" s="25">
        <f>+'02 Rast prebivalstva'!K33</f>
        <v>-1.4477765368803297E-4</v>
      </c>
      <c r="N9" s="25">
        <f>+'02 Rast prebivalstva'!L33</f>
        <v>-1.4477765368803297E-4</v>
      </c>
      <c r="O9" s="25">
        <f>+'02 Rast prebivalstva'!M33</f>
        <v>-1.4477765368803297E-4</v>
      </c>
      <c r="P9" s="25">
        <f>+'02 Rast prebivalstva'!N33</f>
        <v>-1.4477765368803297E-4</v>
      </c>
      <c r="Q9" s="25">
        <f>+'02 Rast prebivalstva'!O33</f>
        <v>-1.4477765368803297E-4</v>
      </c>
      <c r="R9" s="25">
        <f>+'02 Rast prebivalstva'!P33</f>
        <v>-3.2571202585005565E-3</v>
      </c>
      <c r="S9" s="25">
        <f>+'02 Rast prebivalstva'!Q33</f>
        <v>-3.2571202585005565E-3</v>
      </c>
      <c r="T9" s="25">
        <f>+'02 Rast prebivalstva'!R33</f>
        <v>-3.2571202585005565E-3</v>
      </c>
      <c r="U9" s="25">
        <f>+'02 Rast prebivalstva'!S33</f>
        <v>-3.2571202585005565E-3</v>
      </c>
      <c r="V9" s="25">
        <f>+'02 Rast prebivalstva'!T33</f>
        <v>-3.2571202585005565E-3</v>
      </c>
      <c r="W9" s="25">
        <f>+'02 Rast prebivalstva'!U33</f>
        <v>-3.2571202585005565E-3</v>
      </c>
      <c r="X9" s="25">
        <f>+'02 Rast prebivalstva'!V33</f>
        <v>-3.2571202585005565E-3</v>
      </c>
      <c r="Y9" s="25">
        <f>+'02 Rast prebivalstva'!W33</f>
        <v>-3.2571202585005565E-3</v>
      </c>
      <c r="Z9" s="25">
        <f>+'02 Rast prebivalstva'!X33</f>
        <v>-3.2571202585005565E-3</v>
      </c>
      <c r="AA9" s="25">
        <f>+'02 Rast prebivalstva'!Y33</f>
        <v>-3.2571202585005565E-3</v>
      </c>
      <c r="AB9" s="25">
        <f>+'02 Rast prebivalstva'!Z33</f>
        <v>-4.159818224843459E-3</v>
      </c>
      <c r="AC9" s="25">
        <f>+'02 Rast prebivalstva'!AA33</f>
        <v>-4.159818224843459E-3</v>
      </c>
      <c r="AD9" s="25">
        <f>+'02 Rast prebivalstva'!AB33</f>
        <v>-4.159818224843459E-3</v>
      </c>
      <c r="AE9" s="25">
        <f>+'02 Rast prebivalstva'!AC33</f>
        <v>-4.159818224843459E-3</v>
      </c>
      <c r="AF9" s="25">
        <f>+'02 Rast prebivalstva'!AD33</f>
        <v>-4.159818224843459E-3</v>
      </c>
      <c r="AG9" s="25">
        <f>+'02 Rast prebivalstva'!AE33</f>
        <v>-4.159818224843459E-3</v>
      </c>
      <c r="AH9" s="25">
        <f>+'02 Rast prebivalstva'!AF33</f>
        <v>-4.159818224843459E-3</v>
      </c>
    </row>
    <row r="11" spans="1:34">
      <c r="A11" s="140" t="s">
        <v>287</v>
      </c>
      <c r="B11" s="140"/>
      <c r="C11" s="140"/>
      <c r="D11" s="140"/>
      <c r="E11" s="140"/>
      <c r="F11" s="140"/>
      <c r="G11" s="140"/>
      <c r="H11" s="140"/>
      <c r="I11" s="140"/>
      <c r="J11" s="140"/>
      <c r="K11" s="140"/>
      <c r="L11" s="140"/>
      <c r="M11" s="140"/>
      <c r="N11" s="140"/>
      <c r="O11" s="140"/>
      <c r="P11" s="140"/>
      <c r="Q11" s="140"/>
      <c r="R11" s="140"/>
      <c r="S11" s="140"/>
      <c r="T11" s="140"/>
      <c r="U11" s="140"/>
      <c r="V11" s="140"/>
      <c r="W11" s="140"/>
      <c r="X11" s="140"/>
      <c r="Y11" s="140"/>
      <c r="Z11" s="140"/>
      <c r="AA11" s="140"/>
      <c r="AB11" s="140"/>
      <c r="AC11" s="140"/>
      <c r="AD11" s="140"/>
      <c r="AE11" s="140"/>
      <c r="AF11" s="140"/>
      <c r="AG11" s="140"/>
      <c r="AH11" s="140"/>
    </row>
    <row r="13" spans="1:34">
      <c r="A13" s="39" t="s">
        <v>266</v>
      </c>
      <c r="B13" s="39"/>
      <c r="C13" s="39"/>
      <c r="D13" s="39"/>
      <c r="E13" s="39">
        <v>1</v>
      </c>
      <c r="F13" s="39">
        <f>+E13+1</f>
        <v>2</v>
      </c>
      <c r="G13" s="39">
        <f t="shared" ref="G13:AH13" si="3">+F13+1</f>
        <v>3</v>
      </c>
      <c r="H13" s="39">
        <f t="shared" si="3"/>
        <v>4</v>
      </c>
      <c r="I13" s="39">
        <f t="shared" si="3"/>
        <v>5</v>
      </c>
      <c r="J13" s="39">
        <f t="shared" si="3"/>
        <v>6</v>
      </c>
      <c r="K13" s="39">
        <f t="shared" si="3"/>
        <v>7</v>
      </c>
      <c r="L13" s="39">
        <f t="shared" si="3"/>
        <v>8</v>
      </c>
      <c r="M13" s="39">
        <f t="shared" si="3"/>
        <v>9</v>
      </c>
      <c r="N13" s="39">
        <f t="shared" si="3"/>
        <v>10</v>
      </c>
      <c r="O13" s="39">
        <f t="shared" si="3"/>
        <v>11</v>
      </c>
      <c r="P13" s="39">
        <f t="shared" si="3"/>
        <v>12</v>
      </c>
      <c r="Q13" s="39">
        <f t="shared" si="3"/>
        <v>13</v>
      </c>
      <c r="R13" s="39">
        <f t="shared" si="3"/>
        <v>14</v>
      </c>
      <c r="S13" s="39">
        <f t="shared" si="3"/>
        <v>15</v>
      </c>
      <c r="T13" s="39">
        <f t="shared" si="3"/>
        <v>16</v>
      </c>
      <c r="U13" s="39">
        <f t="shared" si="3"/>
        <v>17</v>
      </c>
      <c r="V13" s="39">
        <f t="shared" si="3"/>
        <v>18</v>
      </c>
      <c r="W13" s="39">
        <f t="shared" si="3"/>
        <v>19</v>
      </c>
      <c r="X13" s="39">
        <f t="shared" si="3"/>
        <v>20</v>
      </c>
      <c r="Y13" s="39">
        <f t="shared" si="3"/>
        <v>21</v>
      </c>
      <c r="Z13" s="39">
        <f t="shared" si="3"/>
        <v>22</v>
      </c>
      <c r="AA13" s="39">
        <f t="shared" si="3"/>
        <v>23</v>
      </c>
      <c r="AB13" s="39">
        <f t="shared" si="3"/>
        <v>24</v>
      </c>
      <c r="AC13" s="39">
        <f t="shared" si="3"/>
        <v>25</v>
      </c>
      <c r="AD13" s="39">
        <f t="shared" si="3"/>
        <v>26</v>
      </c>
      <c r="AE13" s="39">
        <f t="shared" si="3"/>
        <v>27</v>
      </c>
      <c r="AF13" s="39">
        <f t="shared" si="3"/>
        <v>28</v>
      </c>
      <c r="AG13" s="39">
        <f t="shared" si="3"/>
        <v>29</v>
      </c>
      <c r="AH13" s="39">
        <f t="shared" si="3"/>
        <v>30</v>
      </c>
    </row>
    <row r="14" spans="1:34">
      <c r="A14" s="39" t="s">
        <v>265</v>
      </c>
      <c r="B14" s="39"/>
      <c r="C14" s="39">
        <v>2016</v>
      </c>
      <c r="D14" s="39">
        <f t="shared" ref="D14:AH14" si="4">+C14+1</f>
        <v>2017</v>
      </c>
      <c r="E14" s="39">
        <f t="shared" si="4"/>
        <v>2018</v>
      </c>
      <c r="F14" s="39">
        <f t="shared" si="4"/>
        <v>2019</v>
      </c>
      <c r="G14" s="39">
        <f t="shared" si="4"/>
        <v>2020</v>
      </c>
      <c r="H14" s="39">
        <f t="shared" si="4"/>
        <v>2021</v>
      </c>
      <c r="I14" s="39">
        <f t="shared" si="4"/>
        <v>2022</v>
      </c>
      <c r="J14" s="39">
        <f t="shared" si="4"/>
        <v>2023</v>
      </c>
      <c r="K14" s="39">
        <f t="shared" si="4"/>
        <v>2024</v>
      </c>
      <c r="L14" s="39">
        <f t="shared" si="4"/>
        <v>2025</v>
      </c>
      <c r="M14" s="39">
        <f t="shared" si="4"/>
        <v>2026</v>
      </c>
      <c r="N14" s="39">
        <f t="shared" si="4"/>
        <v>2027</v>
      </c>
      <c r="O14" s="39">
        <f t="shared" si="4"/>
        <v>2028</v>
      </c>
      <c r="P14" s="39">
        <f t="shared" si="4"/>
        <v>2029</v>
      </c>
      <c r="Q14" s="39">
        <f t="shared" si="4"/>
        <v>2030</v>
      </c>
      <c r="R14" s="39">
        <f t="shared" si="4"/>
        <v>2031</v>
      </c>
      <c r="S14" s="39">
        <f t="shared" si="4"/>
        <v>2032</v>
      </c>
      <c r="T14" s="39">
        <f t="shared" si="4"/>
        <v>2033</v>
      </c>
      <c r="U14" s="39">
        <f t="shared" si="4"/>
        <v>2034</v>
      </c>
      <c r="V14" s="39">
        <f t="shared" si="4"/>
        <v>2035</v>
      </c>
      <c r="W14" s="39">
        <f t="shared" si="4"/>
        <v>2036</v>
      </c>
      <c r="X14" s="39">
        <f t="shared" si="4"/>
        <v>2037</v>
      </c>
      <c r="Y14" s="39">
        <f t="shared" si="4"/>
        <v>2038</v>
      </c>
      <c r="Z14" s="39">
        <f t="shared" si="4"/>
        <v>2039</v>
      </c>
      <c r="AA14" s="39">
        <f t="shared" si="4"/>
        <v>2040</v>
      </c>
      <c r="AB14" s="39">
        <f t="shared" si="4"/>
        <v>2041</v>
      </c>
      <c r="AC14" s="39">
        <f t="shared" si="4"/>
        <v>2042</v>
      </c>
      <c r="AD14" s="39">
        <f t="shared" si="4"/>
        <v>2043</v>
      </c>
      <c r="AE14" s="39">
        <f t="shared" si="4"/>
        <v>2044</v>
      </c>
      <c r="AF14" s="39">
        <f t="shared" si="4"/>
        <v>2045</v>
      </c>
      <c r="AG14" s="39">
        <f t="shared" si="4"/>
        <v>2046</v>
      </c>
      <c r="AH14" s="39">
        <f t="shared" si="4"/>
        <v>2047</v>
      </c>
    </row>
    <row r="15" spans="1:34" s="139" customFormat="1">
      <c r="A15" s="143" t="s">
        <v>277</v>
      </c>
      <c r="B15" s="144" t="s">
        <v>65</v>
      </c>
      <c r="C15" s="145">
        <f>+C16+C17+C18</f>
        <v>5086</v>
      </c>
      <c r="D15" s="145">
        <f t="shared" ref="D15:AH15" si="5">+D16+D17+D18</f>
        <v>5086</v>
      </c>
      <c r="E15" s="145">
        <f t="shared" si="5"/>
        <v>5086</v>
      </c>
      <c r="F15" s="145">
        <f t="shared" si="5"/>
        <v>5086</v>
      </c>
      <c r="G15" s="145">
        <f t="shared" si="5"/>
        <v>5086</v>
      </c>
      <c r="H15" s="145">
        <f t="shared" si="5"/>
        <v>5086</v>
      </c>
      <c r="I15" s="145">
        <f t="shared" si="5"/>
        <v>5085.263660853343</v>
      </c>
      <c r="J15" s="145">
        <f t="shared" si="5"/>
        <v>5084.5274283121389</v>
      </c>
      <c r="K15" s="145">
        <f t="shared" si="5"/>
        <v>5083.7913023609553</v>
      </c>
      <c r="L15" s="145">
        <f t="shared" si="5"/>
        <v>5083.0552829843609</v>
      </c>
      <c r="M15" s="145">
        <f t="shared" si="5"/>
        <v>5082.3193701669234</v>
      </c>
      <c r="N15" s="145">
        <f t="shared" si="5"/>
        <v>5081.5835638932176</v>
      </c>
      <c r="O15" s="145">
        <f t="shared" si="5"/>
        <v>5080.8478641478177</v>
      </c>
      <c r="P15" s="145">
        <f t="shared" si="5"/>
        <v>5080.1122709153005</v>
      </c>
      <c r="Q15" s="145">
        <f t="shared" si="5"/>
        <v>5079.3767841802455</v>
      </c>
      <c r="R15" s="145">
        <f t="shared" si="5"/>
        <v>5062.8326431559344</v>
      </c>
      <c r="S15" s="145">
        <f t="shared" si="5"/>
        <v>5046.3423883885125</v>
      </c>
      <c r="T15" s="145">
        <f t="shared" si="5"/>
        <v>5029.9058443639633</v>
      </c>
      <c r="U15" s="145">
        <f t="shared" si="5"/>
        <v>5013.522836139935</v>
      </c>
      <c r="V15" s="145">
        <f t="shared" si="5"/>
        <v>4997.1931893438887</v>
      </c>
      <c r="W15" s="145">
        <f t="shared" si="5"/>
        <v>4980.916730171235</v>
      </c>
      <c r="X15" s="145">
        <f t="shared" si="5"/>
        <v>4964.6932853834896</v>
      </c>
      <c r="Y15" s="145">
        <f t="shared" si="5"/>
        <v>4948.5226823064258</v>
      </c>
      <c r="Z15" s="145">
        <f t="shared" si="5"/>
        <v>4932.4047488282358</v>
      </c>
      <c r="AA15" s="145">
        <f t="shared" si="5"/>
        <v>4916.3393133977024</v>
      </c>
      <c r="AB15" s="145">
        <f t="shared" si="5"/>
        <v>4895.8882355223168</v>
      </c>
      <c r="AC15" s="145">
        <f t="shared" si="5"/>
        <v>4875.522230413394</v>
      </c>
      <c r="AD15" s="145">
        <f t="shared" si="5"/>
        <v>4855.2409441836908</v>
      </c>
      <c r="AE15" s="145">
        <f t="shared" si="5"/>
        <v>4835.0440244180691</v>
      </c>
      <c r="AF15" s="145">
        <f t="shared" si="5"/>
        <v>4814.9311201673745</v>
      </c>
      <c r="AG15" s="145">
        <f t="shared" si="5"/>
        <v>4794.9018819423363</v>
      </c>
      <c r="AH15" s="145">
        <f t="shared" si="5"/>
        <v>4774.9559617074965</v>
      </c>
    </row>
    <row r="16" spans="1:34" s="139" customFormat="1">
      <c r="A16" s="66" t="s">
        <v>278</v>
      </c>
      <c r="B16" s="68" t="s">
        <v>65</v>
      </c>
      <c r="C16" s="146">
        <v>4412</v>
      </c>
      <c r="D16" s="146">
        <f t="shared" ref="D16:H18" si="6">+C16</f>
        <v>4412</v>
      </c>
      <c r="E16" s="146">
        <f t="shared" si="6"/>
        <v>4412</v>
      </c>
      <c r="F16" s="146">
        <f t="shared" si="6"/>
        <v>4412</v>
      </c>
      <c r="G16" s="146">
        <f t="shared" si="6"/>
        <v>4412</v>
      </c>
      <c r="H16" s="146">
        <f t="shared" si="6"/>
        <v>4412</v>
      </c>
      <c r="I16" s="146">
        <f>+H16*I9+H16</f>
        <v>4411.3612409919288</v>
      </c>
      <c r="J16" s="146">
        <f t="shared" ref="J16:AH16" si="7">+I16*J9+I16</f>
        <v>4410.7225744618872</v>
      </c>
      <c r="K16" s="146">
        <f t="shared" si="7"/>
        <v>4410.0840003964877</v>
      </c>
      <c r="L16" s="146">
        <f t="shared" si="7"/>
        <v>4409.4455187823432</v>
      </c>
      <c r="M16" s="146">
        <f t="shared" si="7"/>
        <v>4408.8071296060689</v>
      </c>
      <c r="N16" s="146">
        <f t="shared" si="7"/>
        <v>4408.1688328542814</v>
      </c>
      <c r="O16" s="146">
        <f t="shared" si="7"/>
        <v>4407.5306285136003</v>
      </c>
      <c r="P16" s="146">
        <f t="shared" si="7"/>
        <v>4406.892516570646</v>
      </c>
      <c r="Q16" s="146">
        <f t="shared" si="7"/>
        <v>4406.2544970120416</v>
      </c>
      <c r="R16" s="146">
        <f t="shared" si="7"/>
        <v>4391.9027962257142</v>
      </c>
      <c r="S16" s="146">
        <f t="shared" si="7"/>
        <v>4377.597840654762</v>
      </c>
      <c r="T16" s="146">
        <f t="shared" si="7"/>
        <v>4363.3394780443969</v>
      </c>
      <c r="U16" s="146">
        <f t="shared" si="7"/>
        <v>4349.1275566357435</v>
      </c>
      <c r="V16" s="146">
        <f t="shared" si="7"/>
        <v>4334.9619251642225</v>
      </c>
      <c r="W16" s="146">
        <f t="shared" si="7"/>
        <v>4320.8424328579413</v>
      </c>
      <c r="X16" s="146">
        <f t="shared" si="7"/>
        <v>4306.7689294360907</v>
      </c>
      <c r="Y16" s="146">
        <f t="shared" si="7"/>
        <v>4292.7412651073437</v>
      </c>
      <c r="Z16" s="146">
        <f t="shared" si="7"/>
        <v>4278.7592905682613</v>
      </c>
      <c r="AA16" s="146">
        <f t="shared" si="7"/>
        <v>4264.8228570017036</v>
      </c>
      <c r="AB16" s="146">
        <f t="shared" si="7"/>
        <v>4247.0819691554188</v>
      </c>
      <c r="AC16" s="146">
        <f t="shared" si="7"/>
        <v>4229.4148801777219</v>
      </c>
      <c r="AD16" s="146">
        <f t="shared" si="7"/>
        <v>4211.8212830787343</v>
      </c>
      <c r="AE16" s="146">
        <f t="shared" si="7"/>
        <v>4194.3008721455999</v>
      </c>
      <c r="AF16" s="146">
        <f t="shared" si="7"/>
        <v>4176.8533429371719</v>
      </c>
      <c r="AG16" s="146">
        <f t="shared" si="7"/>
        <v>4159.4783922787237</v>
      </c>
      <c r="AH16" s="146">
        <f t="shared" si="7"/>
        <v>4142.1757182566798</v>
      </c>
    </row>
    <row r="17" spans="1:34" s="139" customFormat="1">
      <c r="A17" s="66" t="s">
        <v>279</v>
      </c>
      <c r="B17" s="68" t="s">
        <v>65</v>
      </c>
      <c r="C17" s="146">
        <f>+'15 Priključenost PE'!B7</f>
        <v>400</v>
      </c>
      <c r="D17" s="146">
        <f t="shared" si="6"/>
        <v>400</v>
      </c>
      <c r="E17" s="146">
        <f t="shared" si="6"/>
        <v>400</v>
      </c>
      <c r="F17" s="146">
        <f t="shared" si="6"/>
        <v>400</v>
      </c>
      <c r="G17" s="146">
        <f t="shared" si="6"/>
        <v>400</v>
      </c>
      <c r="H17" s="146">
        <f t="shared" si="6"/>
        <v>400</v>
      </c>
      <c r="I17" s="146">
        <f>+H17*I9+H17</f>
        <v>399.94208893852476</v>
      </c>
      <c r="J17" s="146">
        <f t="shared" ref="J17:AH17" si="8">+I17*J9+I17</f>
        <v>399.88418626127714</v>
      </c>
      <c r="K17" s="146">
        <f t="shared" si="8"/>
        <v>399.82629196704329</v>
      </c>
      <c r="L17" s="146">
        <f t="shared" si="8"/>
        <v>399.7684060546095</v>
      </c>
      <c r="M17" s="146">
        <f t="shared" si="8"/>
        <v>399.71052852276233</v>
      </c>
      <c r="N17" s="146">
        <f t="shared" si="8"/>
        <v>399.6526593702884</v>
      </c>
      <c r="O17" s="146">
        <f t="shared" si="8"/>
        <v>399.59479859597457</v>
      </c>
      <c r="P17" s="146">
        <f t="shared" si="8"/>
        <v>399.53694619860789</v>
      </c>
      <c r="Q17" s="146">
        <f t="shared" si="8"/>
        <v>399.47910217697557</v>
      </c>
      <c r="R17" s="146">
        <f t="shared" si="8"/>
        <v>398.17795070042735</v>
      </c>
      <c r="S17" s="146">
        <f t="shared" si="8"/>
        <v>396.88103723071276</v>
      </c>
      <c r="T17" s="146">
        <f t="shared" si="8"/>
        <v>395.5883479641339</v>
      </c>
      <c r="U17" s="146">
        <f t="shared" si="8"/>
        <v>394.29986914195314</v>
      </c>
      <c r="V17" s="146">
        <f t="shared" si="8"/>
        <v>393.01558705024678</v>
      </c>
      <c r="W17" s="146">
        <f t="shared" si="8"/>
        <v>391.73548801975892</v>
      </c>
      <c r="X17" s="146">
        <f t="shared" si="8"/>
        <v>390.45955842575614</v>
      </c>
      <c r="Y17" s="146">
        <f t="shared" si="8"/>
        <v>389.18778468788241</v>
      </c>
      <c r="Z17" s="146">
        <f t="shared" si="8"/>
        <v>387.92015327001457</v>
      </c>
      <c r="AA17" s="146">
        <f t="shared" si="8"/>
        <v>386.65665068011816</v>
      </c>
      <c r="AB17" s="146">
        <f t="shared" si="8"/>
        <v>385.04822929786206</v>
      </c>
      <c r="AC17" s="146">
        <f t="shared" si="8"/>
        <v>383.4464986561851</v>
      </c>
      <c r="AD17" s="146">
        <f t="shared" si="8"/>
        <v>381.85143092282271</v>
      </c>
      <c r="AE17" s="146">
        <f t="shared" si="8"/>
        <v>380.26299838128739</v>
      </c>
      <c r="AF17" s="146">
        <f t="shared" si="8"/>
        <v>378.68117343038728</v>
      </c>
      <c r="AG17" s="146">
        <f t="shared" si="8"/>
        <v>377.10592858374645</v>
      </c>
      <c r="AH17" s="146">
        <f t="shared" si="8"/>
        <v>375.53723646932724</v>
      </c>
    </row>
    <row r="18" spans="1:34" s="139" customFormat="1">
      <c r="A18" s="66" t="s">
        <v>280</v>
      </c>
      <c r="B18" s="68" t="s">
        <v>65</v>
      </c>
      <c r="C18" s="146">
        <f>+'15 Priključenost PE'!B8+'15 Priključenost PE'!B9+'15 Priključenost PE'!B10+'15 Priključenost PE'!B11</f>
        <v>274</v>
      </c>
      <c r="D18" s="146">
        <f t="shared" si="6"/>
        <v>274</v>
      </c>
      <c r="E18" s="146">
        <f t="shared" si="6"/>
        <v>274</v>
      </c>
      <c r="F18" s="146">
        <f t="shared" si="6"/>
        <v>274</v>
      </c>
      <c r="G18" s="146">
        <f t="shared" si="6"/>
        <v>274</v>
      </c>
      <c r="H18" s="146">
        <f t="shared" si="6"/>
        <v>274</v>
      </c>
      <c r="I18" s="146">
        <f>+H18*I9+H18</f>
        <v>273.96033092288945</v>
      </c>
      <c r="J18" s="146">
        <f t="shared" ref="J18:AH18" si="9">+I18*J9+I18</f>
        <v>273.92066758897482</v>
      </c>
      <c r="K18" s="146">
        <f t="shared" si="9"/>
        <v>273.88100999742466</v>
      </c>
      <c r="L18" s="146">
        <f t="shared" si="9"/>
        <v>273.8413581474075</v>
      </c>
      <c r="M18" s="146">
        <f t="shared" si="9"/>
        <v>273.80171203809221</v>
      </c>
      <c r="N18" s="146">
        <f t="shared" si="9"/>
        <v>273.76207166864754</v>
      </c>
      <c r="O18" s="146">
        <f t="shared" si="9"/>
        <v>273.72243703824256</v>
      </c>
      <c r="P18" s="146">
        <f t="shared" si="9"/>
        <v>273.6828081460464</v>
      </c>
      <c r="Q18" s="146">
        <f t="shared" si="9"/>
        <v>273.64318499122828</v>
      </c>
      <c r="R18" s="146">
        <f t="shared" si="9"/>
        <v>272.75189622979275</v>
      </c>
      <c r="S18" s="146">
        <f t="shared" si="9"/>
        <v>271.86351050303824</v>
      </c>
      <c r="T18" s="146">
        <f t="shared" si="9"/>
        <v>270.97801835543174</v>
      </c>
      <c r="U18" s="146">
        <f t="shared" si="9"/>
        <v>270.09541036223794</v>
      </c>
      <c r="V18" s="146">
        <f t="shared" si="9"/>
        <v>269.21567712941908</v>
      </c>
      <c r="W18" s="146">
        <f t="shared" si="9"/>
        <v>268.33880929353489</v>
      </c>
      <c r="X18" s="146">
        <f t="shared" si="9"/>
        <v>267.46479752164299</v>
      </c>
      <c r="Y18" s="146">
        <f t="shared" si="9"/>
        <v>266.59363251119947</v>
      </c>
      <c r="Z18" s="146">
        <f t="shared" si="9"/>
        <v>265.72530498995997</v>
      </c>
      <c r="AA18" s="146">
        <f t="shared" si="9"/>
        <v>264.85980571588095</v>
      </c>
      <c r="AB18" s="146">
        <f t="shared" si="9"/>
        <v>263.75803706903554</v>
      </c>
      <c r="AC18" s="146">
        <f t="shared" si="9"/>
        <v>262.6608515794868</v>
      </c>
      <c r="AD18" s="146">
        <f t="shared" si="9"/>
        <v>261.56823018213356</v>
      </c>
      <c r="AE18" s="146">
        <f t="shared" si="9"/>
        <v>260.48015389118189</v>
      </c>
      <c r="AF18" s="146">
        <f t="shared" si="9"/>
        <v>259.3966037998153</v>
      </c>
      <c r="AG18" s="146">
        <f t="shared" si="9"/>
        <v>258.31756107986632</v>
      </c>
      <c r="AH18" s="146">
        <f t="shared" si="9"/>
        <v>257.2430069814892</v>
      </c>
    </row>
    <row r="19" spans="1:34" s="139" customFormat="1">
      <c r="A19" s="143" t="s">
        <v>282</v>
      </c>
      <c r="B19" s="144" t="s">
        <v>65</v>
      </c>
      <c r="C19" s="145">
        <f>+C20+C21+C22</f>
        <v>2676</v>
      </c>
      <c r="D19" s="145">
        <f t="shared" ref="D19:AH19" si="10">+D20+D21+D22</f>
        <v>2676</v>
      </c>
      <c r="E19" s="145">
        <f t="shared" si="10"/>
        <v>2676</v>
      </c>
      <c r="F19" s="145">
        <f t="shared" si="10"/>
        <v>2676</v>
      </c>
      <c r="G19" s="145">
        <f t="shared" si="10"/>
        <v>2676</v>
      </c>
      <c r="H19" s="145">
        <f t="shared" si="10"/>
        <v>2676</v>
      </c>
      <c r="I19" s="145">
        <f t="shared" si="10"/>
        <v>2676</v>
      </c>
      <c r="J19" s="145">
        <f t="shared" si="10"/>
        <v>2676</v>
      </c>
      <c r="K19" s="145">
        <f t="shared" si="10"/>
        <v>2676</v>
      </c>
      <c r="L19" s="145">
        <f t="shared" si="10"/>
        <v>2676</v>
      </c>
      <c r="M19" s="145">
        <f t="shared" si="10"/>
        <v>2676</v>
      </c>
      <c r="N19" s="145">
        <f t="shared" si="10"/>
        <v>2676</v>
      </c>
      <c r="O19" s="145">
        <f t="shared" si="10"/>
        <v>2676</v>
      </c>
      <c r="P19" s="145">
        <f t="shared" si="10"/>
        <v>2676</v>
      </c>
      <c r="Q19" s="145">
        <f t="shared" si="10"/>
        <v>2676</v>
      </c>
      <c r="R19" s="145">
        <f t="shared" si="10"/>
        <v>2676</v>
      </c>
      <c r="S19" s="145">
        <f t="shared" si="10"/>
        <v>2676</v>
      </c>
      <c r="T19" s="145">
        <f t="shared" si="10"/>
        <v>2676</v>
      </c>
      <c r="U19" s="145">
        <f t="shared" si="10"/>
        <v>2676</v>
      </c>
      <c r="V19" s="145">
        <f t="shared" si="10"/>
        <v>2676</v>
      </c>
      <c r="W19" s="145">
        <f t="shared" si="10"/>
        <v>2676</v>
      </c>
      <c r="X19" s="145">
        <f t="shared" si="10"/>
        <v>2676</v>
      </c>
      <c r="Y19" s="145">
        <f t="shared" si="10"/>
        <v>2676</v>
      </c>
      <c r="Z19" s="145">
        <f t="shared" si="10"/>
        <v>2676</v>
      </c>
      <c r="AA19" s="145">
        <f t="shared" si="10"/>
        <v>2676</v>
      </c>
      <c r="AB19" s="145">
        <f t="shared" si="10"/>
        <v>2676</v>
      </c>
      <c r="AC19" s="145">
        <f t="shared" si="10"/>
        <v>2676</v>
      </c>
      <c r="AD19" s="145">
        <f t="shared" si="10"/>
        <v>2676</v>
      </c>
      <c r="AE19" s="145">
        <f t="shared" si="10"/>
        <v>2676</v>
      </c>
      <c r="AF19" s="145">
        <f t="shared" si="10"/>
        <v>2676</v>
      </c>
      <c r="AG19" s="145">
        <f t="shared" si="10"/>
        <v>2676</v>
      </c>
      <c r="AH19" s="145">
        <f t="shared" si="10"/>
        <v>2676</v>
      </c>
    </row>
    <row r="20" spans="1:34" s="139" customFormat="1">
      <c r="A20" s="66" t="s">
        <v>278</v>
      </c>
      <c r="B20" s="68" t="s">
        <v>65</v>
      </c>
      <c r="C20" s="146">
        <f>+'15 Priključenost PE'!C6</f>
        <v>2604</v>
      </c>
      <c r="D20" s="146">
        <f>+C20</f>
        <v>2604</v>
      </c>
      <c r="E20" s="146">
        <f t="shared" ref="E20:AH20" si="11">+D20</f>
        <v>2604</v>
      </c>
      <c r="F20" s="146">
        <f t="shared" si="11"/>
        <v>2604</v>
      </c>
      <c r="G20" s="146">
        <f t="shared" si="11"/>
        <v>2604</v>
      </c>
      <c r="H20" s="146">
        <f t="shared" si="11"/>
        <v>2604</v>
      </c>
      <c r="I20" s="146">
        <f t="shared" si="11"/>
        <v>2604</v>
      </c>
      <c r="J20" s="146">
        <f t="shared" si="11"/>
        <v>2604</v>
      </c>
      <c r="K20" s="146">
        <f t="shared" si="11"/>
        <v>2604</v>
      </c>
      <c r="L20" s="146">
        <f t="shared" si="11"/>
        <v>2604</v>
      </c>
      <c r="M20" s="146">
        <f t="shared" si="11"/>
        <v>2604</v>
      </c>
      <c r="N20" s="146">
        <f t="shared" si="11"/>
        <v>2604</v>
      </c>
      <c r="O20" s="146">
        <f t="shared" si="11"/>
        <v>2604</v>
      </c>
      <c r="P20" s="146">
        <f t="shared" si="11"/>
        <v>2604</v>
      </c>
      <c r="Q20" s="146">
        <f t="shared" si="11"/>
        <v>2604</v>
      </c>
      <c r="R20" s="146">
        <f t="shared" si="11"/>
        <v>2604</v>
      </c>
      <c r="S20" s="146">
        <f t="shared" si="11"/>
        <v>2604</v>
      </c>
      <c r="T20" s="146">
        <f t="shared" si="11"/>
        <v>2604</v>
      </c>
      <c r="U20" s="146">
        <f t="shared" si="11"/>
        <v>2604</v>
      </c>
      <c r="V20" s="146">
        <f t="shared" si="11"/>
        <v>2604</v>
      </c>
      <c r="W20" s="146">
        <f t="shared" si="11"/>
        <v>2604</v>
      </c>
      <c r="X20" s="146">
        <f t="shared" si="11"/>
        <v>2604</v>
      </c>
      <c r="Y20" s="146">
        <f t="shared" si="11"/>
        <v>2604</v>
      </c>
      <c r="Z20" s="146">
        <f t="shared" si="11"/>
        <v>2604</v>
      </c>
      <c r="AA20" s="146">
        <f t="shared" si="11"/>
        <v>2604</v>
      </c>
      <c r="AB20" s="146">
        <f t="shared" si="11"/>
        <v>2604</v>
      </c>
      <c r="AC20" s="146">
        <f t="shared" si="11"/>
        <v>2604</v>
      </c>
      <c r="AD20" s="146">
        <f t="shared" si="11"/>
        <v>2604</v>
      </c>
      <c r="AE20" s="146">
        <f t="shared" si="11"/>
        <v>2604</v>
      </c>
      <c r="AF20" s="146">
        <f t="shared" si="11"/>
        <v>2604</v>
      </c>
      <c r="AG20" s="146">
        <f t="shared" si="11"/>
        <v>2604</v>
      </c>
      <c r="AH20" s="146">
        <f t="shared" si="11"/>
        <v>2604</v>
      </c>
    </row>
    <row r="21" spans="1:34" s="139" customFormat="1">
      <c r="A21" s="66" t="s">
        <v>279</v>
      </c>
      <c r="B21" s="68" t="s">
        <v>65</v>
      </c>
      <c r="C21" s="146">
        <f>+'15 Priključenost PE'!C7</f>
        <v>9</v>
      </c>
      <c r="D21" s="146">
        <f>+C21</f>
        <v>9</v>
      </c>
      <c r="E21" s="146">
        <f t="shared" ref="E21:AH21" si="12">+D21</f>
        <v>9</v>
      </c>
      <c r="F21" s="146">
        <f t="shared" si="12"/>
        <v>9</v>
      </c>
      <c r="G21" s="146">
        <f t="shared" si="12"/>
        <v>9</v>
      </c>
      <c r="H21" s="146">
        <f t="shared" si="12"/>
        <v>9</v>
      </c>
      <c r="I21" s="146">
        <f t="shared" si="12"/>
        <v>9</v>
      </c>
      <c r="J21" s="146">
        <f t="shared" si="12"/>
        <v>9</v>
      </c>
      <c r="K21" s="146">
        <f t="shared" si="12"/>
        <v>9</v>
      </c>
      <c r="L21" s="146">
        <f t="shared" si="12"/>
        <v>9</v>
      </c>
      <c r="M21" s="146">
        <f t="shared" si="12"/>
        <v>9</v>
      </c>
      <c r="N21" s="146">
        <f t="shared" si="12"/>
        <v>9</v>
      </c>
      <c r="O21" s="146">
        <f t="shared" si="12"/>
        <v>9</v>
      </c>
      <c r="P21" s="146">
        <f t="shared" si="12"/>
        <v>9</v>
      </c>
      <c r="Q21" s="146">
        <f t="shared" si="12"/>
        <v>9</v>
      </c>
      <c r="R21" s="146">
        <f t="shared" si="12"/>
        <v>9</v>
      </c>
      <c r="S21" s="146">
        <f t="shared" si="12"/>
        <v>9</v>
      </c>
      <c r="T21" s="146">
        <f t="shared" si="12"/>
        <v>9</v>
      </c>
      <c r="U21" s="146">
        <f t="shared" si="12"/>
        <v>9</v>
      </c>
      <c r="V21" s="146">
        <f t="shared" si="12"/>
        <v>9</v>
      </c>
      <c r="W21" s="146">
        <f t="shared" si="12"/>
        <v>9</v>
      </c>
      <c r="X21" s="146">
        <f t="shared" si="12"/>
        <v>9</v>
      </c>
      <c r="Y21" s="146">
        <f t="shared" si="12"/>
        <v>9</v>
      </c>
      <c r="Z21" s="146">
        <f t="shared" si="12"/>
        <v>9</v>
      </c>
      <c r="AA21" s="146">
        <f t="shared" si="12"/>
        <v>9</v>
      </c>
      <c r="AB21" s="146">
        <f t="shared" si="12"/>
        <v>9</v>
      </c>
      <c r="AC21" s="146">
        <f t="shared" si="12"/>
        <v>9</v>
      </c>
      <c r="AD21" s="146">
        <f t="shared" si="12"/>
        <v>9</v>
      </c>
      <c r="AE21" s="146">
        <f t="shared" si="12"/>
        <v>9</v>
      </c>
      <c r="AF21" s="146">
        <f t="shared" si="12"/>
        <v>9</v>
      </c>
      <c r="AG21" s="146">
        <f t="shared" si="12"/>
        <v>9</v>
      </c>
      <c r="AH21" s="146">
        <f t="shared" si="12"/>
        <v>9</v>
      </c>
    </row>
    <row r="22" spans="1:34" s="139" customFormat="1">
      <c r="A22" s="66" t="s">
        <v>280</v>
      </c>
      <c r="B22" s="68" t="s">
        <v>65</v>
      </c>
      <c r="C22" s="147">
        <f>+'15 Priključenost PE'!C9+'15 Priključenost PE'!C10+'15 Priključenost PE'!C11</f>
        <v>63</v>
      </c>
      <c r="D22" s="147">
        <f>+C22</f>
        <v>63</v>
      </c>
      <c r="E22" s="147">
        <f t="shared" ref="E22:AH22" si="13">+D22</f>
        <v>63</v>
      </c>
      <c r="F22" s="147">
        <f t="shared" si="13"/>
        <v>63</v>
      </c>
      <c r="G22" s="147">
        <f t="shared" si="13"/>
        <v>63</v>
      </c>
      <c r="H22" s="147">
        <f t="shared" si="13"/>
        <v>63</v>
      </c>
      <c r="I22" s="147">
        <f t="shared" si="13"/>
        <v>63</v>
      </c>
      <c r="J22" s="147">
        <f t="shared" si="13"/>
        <v>63</v>
      </c>
      <c r="K22" s="147">
        <f t="shared" si="13"/>
        <v>63</v>
      </c>
      <c r="L22" s="147">
        <f t="shared" si="13"/>
        <v>63</v>
      </c>
      <c r="M22" s="147">
        <f t="shared" si="13"/>
        <v>63</v>
      </c>
      <c r="N22" s="147">
        <f t="shared" si="13"/>
        <v>63</v>
      </c>
      <c r="O22" s="147">
        <f t="shared" si="13"/>
        <v>63</v>
      </c>
      <c r="P22" s="147">
        <f t="shared" si="13"/>
        <v>63</v>
      </c>
      <c r="Q22" s="147">
        <f t="shared" si="13"/>
        <v>63</v>
      </c>
      <c r="R22" s="147">
        <f t="shared" si="13"/>
        <v>63</v>
      </c>
      <c r="S22" s="147">
        <f t="shared" si="13"/>
        <v>63</v>
      </c>
      <c r="T22" s="147">
        <f t="shared" si="13"/>
        <v>63</v>
      </c>
      <c r="U22" s="147">
        <f t="shared" si="13"/>
        <v>63</v>
      </c>
      <c r="V22" s="147">
        <f t="shared" si="13"/>
        <v>63</v>
      </c>
      <c r="W22" s="147">
        <f t="shared" si="13"/>
        <v>63</v>
      </c>
      <c r="X22" s="147">
        <f t="shared" si="13"/>
        <v>63</v>
      </c>
      <c r="Y22" s="147">
        <f t="shared" si="13"/>
        <v>63</v>
      </c>
      <c r="Z22" s="147">
        <f t="shared" si="13"/>
        <v>63</v>
      </c>
      <c r="AA22" s="147">
        <f t="shared" si="13"/>
        <v>63</v>
      </c>
      <c r="AB22" s="147">
        <f t="shared" si="13"/>
        <v>63</v>
      </c>
      <c r="AC22" s="147">
        <f t="shared" si="13"/>
        <v>63</v>
      </c>
      <c r="AD22" s="147">
        <f t="shared" si="13"/>
        <v>63</v>
      </c>
      <c r="AE22" s="147">
        <f t="shared" si="13"/>
        <v>63</v>
      </c>
      <c r="AF22" s="147">
        <f t="shared" si="13"/>
        <v>63</v>
      </c>
      <c r="AG22" s="147">
        <f t="shared" si="13"/>
        <v>63</v>
      </c>
      <c r="AH22" s="147">
        <f t="shared" si="13"/>
        <v>63</v>
      </c>
    </row>
    <row r="23" spans="1:34" s="139" customFormat="1">
      <c r="A23" s="143" t="s">
        <v>283</v>
      </c>
      <c r="B23" s="144" t="s">
        <v>65</v>
      </c>
      <c r="C23" s="145">
        <f>+C24+C25+C26</f>
        <v>7762</v>
      </c>
      <c r="D23" s="145">
        <f t="shared" ref="D23:AH23" si="14">+D24+D25+D26</f>
        <v>7762</v>
      </c>
      <c r="E23" s="145">
        <f t="shared" si="14"/>
        <v>7762</v>
      </c>
      <c r="F23" s="145">
        <f t="shared" si="14"/>
        <v>7762</v>
      </c>
      <c r="G23" s="145">
        <f t="shared" si="14"/>
        <v>7762</v>
      </c>
      <c r="H23" s="145">
        <f t="shared" si="14"/>
        <v>7762</v>
      </c>
      <c r="I23" s="145">
        <f t="shared" si="14"/>
        <v>7761.263660853343</v>
      </c>
      <c r="J23" s="145">
        <f t="shared" si="14"/>
        <v>7760.5274283121389</v>
      </c>
      <c r="K23" s="145">
        <f t="shared" si="14"/>
        <v>7759.7913023609553</v>
      </c>
      <c r="L23" s="145">
        <f t="shared" si="14"/>
        <v>7759.0552829843609</v>
      </c>
      <c r="M23" s="145">
        <f t="shared" si="14"/>
        <v>7758.3193701669234</v>
      </c>
      <c r="N23" s="145">
        <f t="shared" si="14"/>
        <v>7757.5835638932176</v>
      </c>
      <c r="O23" s="145">
        <f t="shared" si="14"/>
        <v>7756.8478641478177</v>
      </c>
      <c r="P23" s="145">
        <f t="shared" si="14"/>
        <v>7756.1122709153005</v>
      </c>
      <c r="Q23" s="145">
        <f t="shared" si="14"/>
        <v>7755.3767841802455</v>
      </c>
      <c r="R23" s="145">
        <f t="shared" si="14"/>
        <v>7738.8326431559344</v>
      </c>
      <c r="S23" s="145">
        <f t="shared" si="14"/>
        <v>7722.3423883885125</v>
      </c>
      <c r="T23" s="145">
        <f t="shared" si="14"/>
        <v>7705.9058443639633</v>
      </c>
      <c r="U23" s="145">
        <f t="shared" si="14"/>
        <v>7689.522836139935</v>
      </c>
      <c r="V23" s="145">
        <f t="shared" si="14"/>
        <v>7673.1931893438887</v>
      </c>
      <c r="W23" s="145">
        <f t="shared" si="14"/>
        <v>7656.916730171235</v>
      </c>
      <c r="X23" s="145">
        <f t="shared" si="14"/>
        <v>7640.6932853834896</v>
      </c>
      <c r="Y23" s="145">
        <f t="shared" si="14"/>
        <v>7624.5226823064258</v>
      </c>
      <c r="Z23" s="145">
        <f t="shared" si="14"/>
        <v>7608.4047488282358</v>
      </c>
      <c r="AA23" s="145">
        <f t="shared" si="14"/>
        <v>7592.3393133977024</v>
      </c>
      <c r="AB23" s="145">
        <f t="shared" si="14"/>
        <v>7571.8882355223168</v>
      </c>
      <c r="AC23" s="145">
        <f t="shared" si="14"/>
        <v>7551.522230413394</v>
      </c>
      <c r="AD23" s="145">
        <f t="shared" si="14"/>
        <v>7531.2409441836908</v>
      </c>
      <c r="AE23" s="145">
        <f t="shared" si="14"/>
        <v>7511.0440244180691</v>
      </c>
      <c r="AF23" s="145">
        <f t="shared" si="14"/>
        <v>7490.9311201673745</v>
      </c>
      <c r="AG23" s="145">
        <f t="shared" si="14"/>
        <v>7470.9018819423363</v>
      </c>
      <c r="AH23" s="145">
        <f t="shared" si="14"/>
        <v>7450.9559617074965</v>
      </c>
    </row>
    <row r="24" spans="1:34" s="139" customFormat="1">
      <c r="A24" s="66" t="s">
        <v>278</v>
      </c>
      <c r="B24" s="68" t="s">
        <v>65</v>
      </c>
      <c r="C24" s="146">
        <f t="shared" ref="C24:AH24" si="15">+C20+C16</f>
        <v>7016</v>
      </c>
      <c r="D24" s="146">
        <f t="shared" si="15"/>
        <v>7016</v>
      </c>
      <c r="E24" s="146">
        <f t="shared" si="15"/>
        <v>7016</v>
      </c>
      <c r="F24" s="146">
        <f t="shared" si="15"/>
        <v>7016</v>
      </c>
      <c r="G24" s="146">
        <f t="shared" si="15"/>
        <v>7016</v>
      </c>
      <c r="H24" s="146">
        <f t="shared" si="15"/>
        <v>7016</v>
      </c>
      <c r="I24" s="146">
        <f t="shared" si="15"/>
        <v>7015.3612409919288</v>
      </c>
      <c r="J24" s="146">
        <f t="shared" si="15"/>
        <v>7014.7225744618872</v>
      </c>
      <c r="K24" s="146">
        <f t="shared" si="15"/>
        <v>7014.0840003964877</v>
      </c>
      <c r="L24" s="146">
        <f t="shared" si="15"/>
        <v>7013.4455187823432</v>
      </c>
      <c r="M24" s="146">
        <f t="shared" si="15"/>
        <v>7012.8071296060689</v>
      </c>
      <c r="N24" s="146">
        <f t="shared" si="15"/>
        <v>7012.1688328542814</v>
      </c>
      <c r="O24" s="146">
        <f t="shared" si="15"/>
        <v>7011.5306285136003</v>
      </c>
      <c r="P24" s="146">
        <f t="shared" si="15"/>
        <v>7010.892516570646</v>
      </c>
      <c r="Q24" s="146">
        <f t="shared" si="15"/>
        <v>7010.2544970120416</v>
      </c>
      <c r="R24" s="146">
        <f t="shared" si="15"/>
        <v>6995.9027962257142</v>
      </c>
      <c r="S24" s="146">
        <f t="shared" si="15"/>
        <v>6981.597840654762</v>
      </c>
      <c r="T24" s="146">
        <f t="shared" si="15"/>
        <v>6967.3394780443969</v>
      </c>
      <c r="U24" s="146">
        <f t="shared" si="15"/>
        <v>6953.1275566357435</v>
      </c>
      <c r="V24" s="146">
        <f t="shared" si="15"/>
        <v>6938.9619251642225</v>
      </c>
      <c r="W24" s="146">
        <f t="shared" si="15"/>
        <v>6924.8424328579413</v>
      </c>
      <c r="X24" s="146">
        <f t="shared" si="15"/>
        <v>6910.7689294360907</v>
      </c>
      <c r="Y24" s="146">
        <f t="shared" si="15"/>
        <v>6896.7412651073437</v>
      </c>
      <c r="Z24" s="146">
        <f t="shared" si="15"/>
        <v>6882.7592905682613</v>
      </c>
      <c r="AA24" s="146">
        <f t="shared" si="15"/>
        <v>6868.8228570017036</v>
      </c>
      <c r="AB24" s="146">
        <f t="shared" si="15"/>
        <v>6851.0819691554188</v>
      </c>
      <c r="AC24" s="146">
        <f t="shared" si="15"/>
        <v>6833.4148801777219</v>
      </c>
      <c r="AD24" s="146">
        <f t="shared" si="15"/>
        <v>6815.8212830787343</v>
      </c>
      <c r="AE24" s="146">
        <f t="shared" si="15"/>
        <v>6798.3008721455999</v>
      </c>
      <c r="AF24" s="146">
        <f t="shared" si="15"/>
        <v>6780.8533429371719</v>
      </c>
      <c r="AG24" s="146">
        <f t="shared" si="15"/>
        <v>6763.4783922787237</v>
      </c>
      <c r="AH24" s="146">
        <f t="shared" si="15"/>
        <v>6746.1757182566798</v>
      </c>
    </row>
    <row r="25" spans="1:34" s="139" customFormat="1">
      <c r="A25" s="66" t="s">
        <v>279</v>
      </c>
      <c r="B25" s="68" t="s">
        <v>65</v>
      </c>
      <c r="C25" s="146">
        <f t="shared" ref="C25:AH25" si="16">+C21+C17</f>
        <v>409</v>
      </c>
      <c r="D25" s="146">
        <f t="shared" si="16"/>
        <v>409</v>
      </c>
      <c r="E25" s="146">
        <f t="shared" si="16"/>
        <v>409</v>
      </c>
      <c r="F25" s="146">
        <f t="shared" si="16"/>
        <v>409</v>
      </c>
      <c r="G25" s="146">
        <f t="shared" si="16"/>
        <v>409</v>
      </c>
      <c r="H25" s="146">
        <f t="shared" si="16"/>
        <v>409</v>
      </c>
      <c r="I25" s="146">
        <f t="shared" si="16"/>
        <v>408.94208893852476</v>
      </c>
      <c r="J25" s="146">
        <f t="shared" si="16"/>
        <v>408.88418626127714</v>
      </c>
      <c r="K25" s="146">
        <f t="shared" si="16"/>
        <v>408.82629196704329</v>
      </c>
      <c r="L25" s="146">
        <f t="shared" si="16"/>
        <v>408.7684060546095</v>
      </c>
      <c r="M25" s="146">
        <f t="shared" si="16"/>
        <v>408.71052852276233</v>
      </c>
      <c r="N25" s="146">
        <f t="shared" si="16"/>
        <v>408.6526593702884</v>
      </c>
      <c r="O25" s="146">
        <f t="shared" si="16"/>
        <v>408.59479859597457</v>
      </c>
      <c r="P25" s="146">
        <f t="shared" si="16"/>
        <v>408.53694619860789</v>
      </c>
      <c r="Q25" s="146">
        <f t="shared" si="16"/>
        <v>408.47910217697557</v>
      </c>
      <c r="R25" s="146">
        <f t="shared" si="16"/>
        <v>407.17795070042735</v>
      </c>
      <c r="S25" s="146">
        <f t="shared" si="16"/>
        <v>405.88103723071276</v>
      </c>
      <c r="T25" s="146">
        <f t="shared" si="16"/>
        <v>404.5883479641339</v>
      </c>
      <c r="U25" s="146">
        <f t="shared" si="16"/>
        <v>403.29986914195314</v>
      </c>
      <c r="V25" s="146">
        <f t="shared" si="16"/>
        <v>402.01558705024678</v>
      </c>
      <c r="W25" s="146">
        <f t="shared" si="16"/>
        <v>400.73548801975892</v>
      </c>
      <c r="X25" s="146">
        <f t="shared" si="16"/>
        <v>399.45955842575614</v>
      </c>
      <c r="Y25" s="146">
        <f t="shared" si="16"/>
        <v>398.18778468788241</v>
      </c>
      <c r="Z25" s="146">
        <f t="shared" si="16"/>
        <v>396.92015327001457</v>
      </c>
      <c r="AA25" s="146">
        <f t="shared" si="16"/>
        <v>395.65665068011816</v>
      </c>
      <c r="AB25" s="146">
        <f t="shared" si="16"/>
        <v>394.04822929786206</v>
      </c>
      <c r="AC25" s="146">
        <f t="shared" si="16"/>
        <v>392.4464986561851</v>
      </c>
      <c r="AD25" s="146">
        <f t="shared" si="16"/>
        <v>390.85143092282271</v>
      </c>
      <c r="AE25" s="146">
        <f t="shared" si="16"/>
        <v>389.26299838128739</v>
      </c>
      <c r="AF25" s="146">
        <f t="shared" si="16"/>
        <v>387.68117343038728</v>
      </c>
      <c r="AG25" s="146">
        <f t="shared" si="16"/>
        <v>386.10592858374645</v>
      </c>
      <c r="AH25" s="146">
        <f t="shared" si="16"/>
        <v>384.53723646932724</v>
      </c>
    </row>
    <row r="26" spans="1:34" s="139" customFormat="1">
      <c r="A26" s="66" t="s">
        <v>280</v>
      </c>
      <c r="B26" s="68" t="s">
        <v>65</v>
      </c>
      <c r="C26" s="146">
        <f t="shared" ref="C26:AH26" si="17">+C22+C18</f>
        <v>337</v>
      </c>
      <c r="D26" s="146">
        <f t="shared" si="17"/>
        <v>337</v>
      </c>
      <c r="E26" s="146">
        <f t="shared" si="17"/>
        <v>337</v>
      </c>
      <c r="F26" s="146">
        <f t="shared" si="17"/>
        <v>337</v>
      </c>
      <c r="G26" s="146">
        <f t="shared" si="17"/>
        <v>337</v>
      </c>
      <c r="H26" s="146">
        <f t="shared" si="17"/>
        <v>337</v>
      </c>
      <c r="I26" s="146">
        <f t="shared" si="17"/>
        <v>336.96033092288945</v>
      </c>
      <c r="J26" s="146">
        <f t="shared" si="17"/>
        <v>336.92066758897482</v>
      </c>
      <c r="K26" s="146">
        <f t="shared" si="17"/>
        <v>336.88100999742466</v>
      </c>
      <c r="L26" s="146">
        <f t="shared" si="17"/>
        <v>336.8413581474075</v>
      </c>
      <c r="M26" s="146">
        <f t="shared" si="17"/>
        <v>336.80171203809221</v>
      </c>
      <c r="N26" s="146">
        <f t="shared" si="17"/>
        <v>336.76207166864754</v>
      </c>
      <c r="O26" s="146">
        <f t="shared" si="17"/>
        <v>336.72243703824256</v>
      </c>
      <c r="P26" s="146">
        <f t="shared" si="17"/>
        <v>336.6828081460464</v>
      </c>
      <c r="Q26" s="146">
        <f t="shared" si="17"/>
        <v>336.64318499122828</v>
      </c>
      <c r="R26" s="146">
        <f t="shared" si="17"/>
        <v>335.75189622979275</v>
      </c>
      <c r="S26" s="146">
        <f t="shared" si="17"/>
        <v>334.86351050303824</v>
      </c>
      <c r="T26" s="146">
        <f t="shared" si="17"/>
        <v>333.97801835543174</v>
      </c>
      <c r="U26" s="146">
        <f t="shared" si="17"/>
        <v>333.09541036223794</v>
      </c>
      <c r="V26" s="146">
        <f t="shared" si="17"/>
        <v>332.21567712941908</v>
      </c>
      <c r="W26" s="146">
        <f t="shared" si="17"/>
        <v>331.33880929353489</v>
      </c>
      <c r="X26" s="146">
        <f t="shared" si="17"/>
        <v>330.46479752164299</v>
      </c>
      <c r="Y26" s="146">
        <f t="shared" si="17"/>
        <v>329.59363251119947</v>
      </c>
      <c r="Z26" s="146">
        <f t="shared" si="17"/>
        <v>328.72530498995997</v>
      </c>
      <c r="AA26" s="146">
        <f t="shared" si="17"/>
        <v>327.85980571588095</v>
      </c>
      <c r="AB26" s="146">
        <f t="shared" si="17"/>
        <v>326.75803706903554</v>
      </c>
      <c r="AC26" s="146">
        <f t="shared" si="17"/>
        <v>325.6608515794868</v>
      </c>
      <c r="AD26" s="146">
        <f t="shared" si="17"/>
        <v>324.56823018213356</v>
      </c>
      <c r="AE26" s="146">
        <f t="shared" si="17"/>
        <v>323.48015389118189</v>
      </c>
      <c r="AF26" s="146">
        <f t="shared" si="17"/>
        <v>322.3966037998153</v>
      </c>
      <c r="AG26" s="146">
        <f t="shared" si="17"/>
        <v>321.31756107986632</v>
      </c>
      <c r="AH26" s="146">
        <f t="shared" si="17"/>
        <v>320.2430069814892</v>
      </c>
    </row>
    <row r="28" spans="1:34">
      <c r="A28" s="141" t="s">
        <v>288</v>
      </c>
      <c r="B28" s="142"/>
      <c r="C28" s="142"/>
      <c r="D28" s="142"/>
      <c r="E28" s="142"/>
      <c r="F28" s="142"/>
      <c r="G28" s="142"/>
      <c r="H28" s="142"/>
      <c r="I28" s="142"/>
      <c r="J28" s="142"/>
      <c r="K28" s="142"/>
      <c r="L28" s="142"/>
      <c r="M28" s="142"/>
      <c r="N28" s="142"/>
      <c r="O28" s="142"/>
      <c r="P28" s="142"/>
      <c r="Q28" s="142"/>
      <c r="R28" s="142"/>
      <c r="S28" s="142"/>
      <c r="T28" s="142"/>
      <c r="U28" s="142"/>
      <c r="V28" s="142"/>
      <c r="W28" s="142"/>
      <c r="X28" s="142"/>
      <c r="Y28" s="142"/>
      <c r="Z28" s="142"/>
      <c r="AA28" s="142"/>
      <c r="AB28" s="142"/>
      <c r="AC28" s="142"/>
      <c r="AD28" s="142"/>
      <c r="AE28" s="142"/>
      <c r="AF28" s="142"/>
      <c r="AG28" s="142"/>
      <c r="AH28" s="142"/>
    </row>
    <row r="30" spans="1:34">
      <c r="A30" s="39" t="s">
        <v>266</v>
      </c>
      <c r="B30" s="39"/>
      <c r="C30" s="39"/>
      <c r="D30" s="39"/>
      <c r="E30" s="39">
        <v>1</v>
      </c>
      <c r="F30" s="39">
        <f>+E30+1</f>
        <v>2</v>
      </c>
      <c r="G30" s="39">
        <f t="shared" ref="G30:AH30" si="18">+F30+1</f>
        <v>3</v>
      </c>
      <c r="H30" s="39">
        <f t="shared" si="18"/>
        <v>4</v>
      </c>
      <c r="I30" s="39">
        <f t="shared" si="18"/>
        <v>5</v>
      </c>
      <c r="J30" s="39">
        <f t="shared" si="18"/>
        <v>6</v>
      </c>
      <c r="K30" s="39">
        <f t="shared" si="18"/>
        <v>7</v>
      </c>
      <c r="L30" s="39">
        <f t="shared" si="18"/>
        <v>8</v>
      </c>
      <c r="M30" s="39">
        <f t="shared" si="18"/>
        <v>9</v>
      </c>
      <c r="N30" s="39">
        <f t="shared" si="18"/>
        <v>10</v>
      </c>
      <c r="O30" s="39">
        <f t="shared" si="18"/>
        <v>11</v>
      </c>
      <c r="P30" s="39">
        <f t="shared" si="18"/>
        <v>12</v>
      </c>
      <c r="Q30" s="39">
        <f t="shared" si="18"/>
        <v>13</v>
      </c>
      <c r="R30" s="39">
        <f t="shared" si="18"/>
        <v>14</v>
      </c>
      <c r="S30" s="39">
        <f t="shared" si="18"/>
        <v>15</v>
      </c>
      <c r="T30" s="39">
        <f t="shared" si="18"/>
        <v>16</v>
      </c>
      <c r="U30" s="39">
        <f t="shared" si="18"/>
        <v>17</v>
      </c>
      <c r="V30" s="39">
        <f t="shared" si="18"/>
        <v>18</v>
      </c>
      <c r="W30" s="39">
        <f t="shared" si="18"/>
        <v>19</v>
      </c>
      <c r="X30" s="39">
        <f t="shared" si="18"/>
        <v>20</v>
      </c>
      <c r="Y30" s="39">
        <f t="shared" si="18"/>
        <v>21</v>
      </c>
      <c r="Z30" s="39">
        <f t="shared" si="18"/>
        <v>22</v>
      </c>
      <c r="AA30" s="39">
        <f t="shared" si="18"/>
        <v>23</v>
      </c>
      <c r="AB30" s="39">
        <f t="shared" si="18"/>
        <v>24</v>
      </c>
      <c r="AC30" s="39">
        <f t="shared" si="18"/>
        <v>25</v>
      </c>
      <c r="AD30" s="39">
        <f t="shared" si="18"/>
        <v>26</v>
      </c>
      <c r="AE30" s="39">
        <f t="shared" si="18"/>
        <v>27</v>
      </c>
      <c r="AF30" s="39">
        <f t="shared" si="18"/>
        <v>28</v>
      </c>
      <c r="AG30" s="39">
        <f t="shared" si="18"/>
        <v>29</v>
      </c>
      <c r="AH30" s="39">
        <f t="shared" si="18"/>
        <v>30</v>
      </c>
    </row>
    <row r="31" spans="1:34">
      <c r="A31" s="39" t="s">
        <v>265</v>
      </c>
      <c r="B31" s="39"/>
      <c r="C31" s="39">
        <v>2016</v>
      </c>
      <c r="D31" s="39">
        <f t="shared" ref="D31:AH31" si="19">+C31+1</f>
        <v>2017</v>
      </c>
      <c r="E31" s="39">
        <f t="shared" si="19"/>
        <v>2018</v>
      </c>
      <c r="F31" s="39">
        <f t="shared" si="19"/>
        <v>2019</v>
      </c>
      <c r="G31" s="39">
        <f t="shared" si="19"/>
        <v>2020</v>
      </c>
      <c r="H31" s="39">
        <f t="shared" si="19"/>
        <v>2021</v>
      </c>
      <c r="I31" s="39">
        <f t="shared" si="19"/>
        <v>2022</v>
      </c>
      <c r="J31" s="39">
        <f t="shared" si="19"/>
        <v>2023</v>
      </c>
      <c r="K31" s="39">
        <f t="shared" si="19"/>
        <v>2024</v>
      </c>
      <c r="L31" s="39">
        <f t="shared" si="19"/>
        <v>2025</v>
      </c>
      <c r="M31" s="39">
        <f t="shared" si="19"/>
        <v>2026</v>
      </c>
      <c r="N31" s="39">
        <f t="shared" si="19"/>
        <v>2027</v>
      </c>
      <c r="O31" s="39">
        <f t="shared" si="19"/>
        <v>2028</v>
      </c>
      <c r="P31" s="39">
        <f t="shared" si="19"/>
        <v>2029</v>
      </c>
      <c r="Q31" s="39">
        <f t="shared" si="19"/>
        <v>2030</v>
      </c>
      <c r="R31" s="39">
        <f t="shared" si="19"/>
        <v>2031</v>
      </c>
      <c r="S31" s="39">
        <f t="shared" si="19"/>
        <v>2032</v>
      </c>
      <c r="T31" s="39">
        <f t="shared" si="19"/>
        <v>2033</v>
      </c>
      <c r="U31" s="39">
        <f t="shared" si="19"/>
        <v>2034</v>
      </c>
      <c r="V31" s="39">
        <f t="shared" si="19"/>
        <v>2035</v>
      </c>
      <c r="W31" s="39">
        <f t="shared" si="19"/>
        <v>2036</v>
      </c>
      <c r="X31" s="39">
        <f t="shared" si="19"/>
        <v>2037</v>
      </c>
      <c r="Y31" s="39">
        <f t="shared" si="19"/>
        <v>2038</v>
      </c>
      <c r="Z31" s="39">
        <f t="shared" si="19"/>
        <v>2039</v>
      </c>
      <c r="AA31" s="39">
        <f t="shared" si="19"/>
        <v>2040</v>
      </c>
      <c r="AB31" s="39">
        <f t="shared" si="19"/>
        <v>2041</v>
      </c>
      <c r="AC31" s="39">
        <f t="shared" si="19"/>
        <v>2042</v>
      </c>
      <c r="AD31" s="39">
        <f t="shared" si="19"/>
        <v>2043</v>
      </c>
      <c r="AE31" s="39">
        <f t="shared" si="19"/>
        <v>2044</v>
      </c>
      <c r="AF31" s="39">
        <f t="shared" si="19"/>
        <v>2045</v>
      </c>
      <c r="AG31" s="39">
        <f t="shared" si="19"/>
        <v>2046</v>
      </c>
      <c r="AH31" s="39">
        <f t="shared" si="19"/>
        <v>2047</v>
      </c>
    </row>
    <row r="32" spans="1:34" s="139" customFormat="1">
      <c r="A32" s="148" t="s">
        <v>284</v>
      </c>
      <c r="B32" s="149" t="s">
        <v>65</v>
      </c>
      <c r="C32" s="150">
        <f t="shared" ref="C32:AH32" si="20">+C33+C34+C35</f>
        <v>4539</v>
      </c>
      <c r="D32" s="150">
        <f t="shared" si="20"/>
        <v>4437</v>
      </c>
      <c r="E32" s="150">
        <f t="shared" si="20"/>
        <v>4437</v>
      </c>
      <c r="F32" s="150">
        <f t="shared" si="20"/>
        <v>4437</v>
      </c>
      <c r="G32" s="150">
        <f t="shared" si="20"/>
        <v>4437</v>
      </c>
      <c r="H32" s="150">
        <f t="shared" si="20"/>
        <v>4437</v>
      </c>
      <c r="I32" s="150">
        <f t="shared" si="20"/>
        <v>4436.3576215505864</v>
      </c>
      <c r="J32" s="150">
        <f t="shared" si="20"/>
        <v>4435.7153361032179</v>
      </c>
      <c r="K32" s="150">
        <f t="shared" si="20"/>
        <v>4435.0731436444285</v>
      </c>
      <c r="L32" s="150">
        <f t="shared" si="20"/>
        <v>4434.4310441607568</v>
      </c>
      <c r="M32" s="150">
        <f t="shared" si="20"/>
        <v>4433.7890376387404</v>
      </c>
      <c r="N32" s="150">
        <f t="shared" si="20"/>
        <v>4433.1471240649234</v>
      </c>
      <c r="O32" s="150">
        <f t="shared" si="20"/>
        <v>4432.5053034258472</v>
      </c>
      <c r="P32" s="150">
        <f t="shared" si="20"/>
        <v>4431.8635757080583</v>
      </c>
      <c r="Q32" s="150">
        <f t="shared" si="20"/>
        <v>4431.2219408981018</v>
      </c>
      <c r="R32" s="150">
        <f t="shared" si="20"/>
        <v>4416.7889181444907</v>
      </c>
      <c r="S32" s="150">
        <f t="shared" si="20"/>
        <v>4402.402905481681</v>
      </c>
      <c r="T32" s="150">
        <f t="shared" si="20"/>
        <v>4388.0637497921543</v>
      </c>
      <c r="U32" s="150">
        <f t="shared" si="20"/>
        <v>4373.7712984571153</v>
      </c>
      <c r="V32" s="150">
        <f t="shared" si="20"/>
        <v>4359.5253993548622</v>
      </c>
      <c r="W32" s="150">
        <f t="shared" si="20"/>
        <v>4345.3259008591758</v>
      </c>
      <c r="X32" s="150">
        <f t="shared" si="20"/>
        <v>4331.1726518377</v>
      </c>
      <c r="Y32" s="150">
        <f t="shared" si="20"/>
        <v>4317.0655016503351</v>
      </c>
      <c r="Z32" s="150">
        <f t="shared" si="20"/>
        <v>4303.004300147637</v>
      </c>
      <c r="AA32" s="150">
        <f t="shared" si="20"/>
        <v>4288.9888976692109</v>
      </c>
      <c r="AB32" s="150">
        <f t="shared" si="20"/>
        <v>4271.1474834865348</v>
      </c>
      <c r="AC32" s="150">
        <f t="shared" si="20"/>
        <v>4253.380286343734</v>
      </c>
      <c r="AD32" s="150">
        <f t="shared" si="20"/>
        <v>4235.6869975114105</v>
      </c>
      <c r="AE32" s="150">
        <f t="shared" si="20"/>
        <v>4218.0673095444299</v>
      </c>
      <c r="AF32" s="150">
        <f t="shared" si="20"/>
        <v>4200.5209162765705</v>
      </c>
      <c r="AG32" s="150">
        <f t="shared" si="20"/>
        <v>4183.0475128152084</v>
      </c>
      <c r="AH32" s="150">
        <f t="shared" si="20"/>
        <v>4165.6467955360131</v>
      </c>
    </row>
    <row r="33" spans="1:34" s="139" customFormat="1">
      <c r="A33" s="66" t="s">
        <v>278</v>
      </c>
      <c r="B33" s="68" t="s">
        <v>65</v>
      </c>
      <c r="C33" s="146">
        <f>+'15 Priključenost PE'!E6</f>
        <v>4223</v>
      </c>
      <c r="D33" s="146">
        <f>+'15 Priključenost PE'!I29</f>
        <v>4121</v>
      </c>
      <c r="E33" s="146">
        <f t="shared" ref="E33:H35" si="21">+D33</f>
        <v>4121</v>
      </c>
      <c r="F33" s="146">
        <f t="shared" si="21"/>
        <v>4121</v>
      </c>
      <c r="G33" s="146">
        <f t="shared" si="21"/>
        <v>4121</v>
      </c>
      <c r="H33" s="146">
        <f t="shared" si="21"/>
        <v>4121</v>
      </c>
      <c r="I33" s="146">
        <f t="shared" ref="I33:AH33" si="22">+H33*I9+H33</f>
        <v>4120.4033712891514</v>
      </c>
      <c r="J33" s="146">
        <f t="shared" si="22"/>
        <v>4119.8068289568082</v>
      </c>
      <c r="K33" s="146">
        <f t="shared" si="22"/>
        <v>4119.2103729904638</v>
      </c>
      <c r="L33" s="146">
        <f t="shared" si="22"/>
        <v>4118.6140033776146</v>
      </c>
      <c r="M33" s="146">
        <f t="shared" si="22"/>
        <v>4118.0177201057586</v>
      </c>
      <c r="N33" s="146">
        <f t="shared" si="22"/>
        <v>4117.4215231623957</v>
      </c>
      <c r="O33" s="146">
        <f t="shared" si="22"/>
        <v>4116.8254125350277</v>
      </c>
      <c r="P33" s="146">
        <f t="shared" si="22"/>
        <v>4116.229388211158</v>
      </c>
      <c r="Q33" s="146">
        <f t="shared" si="22"/>
        <v>4115.6334501782912</v>
      </c>
      <c r="R33" s="146">
        <f t="shared" si="22"/>
        <v>4102.2283370911528</v>
      </c>
      <c r="S33" s="146">
        <f t="shared" si="22"/>
        <v>4088.8668860694179</v>
      </c>
      <c r="T33" s="146">
        <f t="shared" si="22"/>
        <v>4075.5489549004892</v>
      </c>
      <c r="U33" s="146">
        <f t="shared" si="22"/>
        <v>4062.2744018349722</v>
      </c>
      <c r="V33" s="146">
        <f t="shared" si="22"/>
        <v>4049.0430855851673</v>
      </c>
      <c r="W33" s="146">
        <f t="shared" si="22"/>
        <v>4035.8548653235662</v>
      </c>
      <c r="X33" s="146">
        <f t="shared" si="22"/>
        <v>4022.7096006813526</v>
      </c>
      <c r="Y33" s="146">
        <f t="shared" si="22"/>
        <v>4009.6071517469086</v>
      </c>
      <c r="Z33" s="146">
        <f t="shared" si="22"/>
        <v>3996.547379064325</v>
      </c>
      <c r="AA33" s="146">
        <f t="shared" si="22"/>
        <v>3983.5301436319173</v>
      </c>
      <c r="AB33" s="146">
        <f t="shared" si="22"/>
        <v>3966.9593823412238</v>
      </c>
      <c r="AC33" s="146">
        <f t="shared" si="22"/>
        <v>3950.4575524053471</v>
      </c>
      <c r="AD33" s="146">
        <f t="shared" si="22"/>
        <v>3934.0243670823806</v>
      </c>
      <c r="AE33" s="146">
        <f t="shared" si="22"/>
        <v>3917.6595408232133</v>
      </c>
      <c r="AF33" s="146">
        <f t="shared" si="22"/>
        <v>3901.362789266565</v>
      </c>
      <c r="AG33" s="146">
        <f t="shared" si="22"/>
        <v>3885.1338292340479</v>
      </c>
      <c r="AH33" s="146">
        <f t="shared" si="22"/>
        <v>3868.9723787252442</v>
      </c>
    </row>
    <row r="34" spans="1:34" s="139" customFormat="1">
      <c r="A34" s="66" t="s">
        <v>279</v>
      </c>
      <c r="B34" s="68" t="s">
        <v>65</v>
      </c>
      <c r="C34" s="146">
        <f>+'15 Priključenost PE'!E7</f>
        <v>238</v>
      </c>
      <c r="D34" s="146">
        <f>+C34</f>
        <v>238</v>
      </c>
      <c r="E34" s="146">
        <f t="shared" si="21"/>
        <v>238</v>
      </c>
      <c r="F34" s="146">
        <f t="shared" si="21"/>
        <v>238</v>
      </c>
      <c r="G34" s="146">
        <f t="shared" si="21"/>
        <v>238</v>
      </c>
      <c r="H34" s="146">
        <f t="shared" si="21"/>
        <v>238</v>
      </c>
      <c r="I34" s="146">
        <f t="shared" ref="I34:AH34" si="23">+H34*I9+H34</f>
        <v>237.96554291842224</v>
      </c>
      <c r="J34" s="146">
        <f t="shared" si="23"/>
        <v>237.9310908254599</v>
      </c>
      <c r="K34" s="146">
        <f t="shared" si="23"/>
        <v>237.89664372039076</v>
      </c>
      <c r="L34" s="146">
        <f t="shared" si="23"/>
        <v>237.86220160249266</v>
      </c>
      <c r="M34" s="146">
        <f t="shared" si="23"/>
        <v>237.82776447104359</v>
      </c>
      <c r="N34" s="146">
        <f t="shared" si="23"/>
        <v>237.79333232532161</v>
      </c>
      <c r="O34" s="146">
        <f t="shared" si="23"/>
        <v>237.7589051646049</v>
      </c>
      <c r="P34" s="146">
        <f t="shared" si="23"/>
        <v>237.72448298817173</v>
      </c>
      <c r="Q34" s="146">
        <f t="shared" si="23"/>
        <v>237.69006579530051</v>
      </c>
      <c r="R34" s="146">
        <f t="shared" si="23"/>
        <v>236.9158806667543</v>
      </c>
      <c r="S34" s="146">
        <f t="shared" si="23"/>
        <v>236.14421715227411</v>
      </c>
      <c r="T34" s="146">
        <f t="shared" si="23"/>
        <v>235.37506703865969</v>
      </c>
      <c r="U34" s="146">
        <f t="shared" si="23"/>
        <v>234.60842213946214</v>
      </c>
      <c r="V34" s="146">
        <f t="shared" si="23"/>
        <v>233.84427429489685</v>
      </c>
      <c r="W34" s="146">
        <f t="shared" si="23"/>
        <v>233.08261537175659</v>
      </c>
      <c r="X34" s="146">
        <f t="shared" si="23"/>
        <v>232.32343726332493</v>
      </c>
      <c r="Y34" s="146">
        <f t="shared" si="23"/>
        <v>231.56673188929008</v>
      </c>
      <c r="Z34" s="146">
        <f t="shared" si="23"/>
        <v>230.81249119565871</v>
      </c>
      <c r="AA34" s="146">
        <f t="shared" si="23"/>
        <v>230.06070715467035</v>
      </c>
      <c r="AB34" s="146">
        <f t="shared" si="23"/>
        <v>229.10369643222799</v>
      </c>
      <c r="AC34" s="146">
        <f t="shared" si="23"/>
        <v>228.15066670043021</v>
      </c>
      <c r="AD34" s="146">
        <f t="shared" si="23"/>
        <v>227.20160139907958</v>
      </c>
      <c r="AE34" s="146">
        <f t="shared" si="23"/>
        <v>226.25648403686606</v>
      </c>
      <c r="AF34" s="146">
        <f t="shared" si="23"/>
        <v>225.3152981910805</v>
      </c>
      <c r="AG34" s="146">
        <f t="shared" si="23"/>
        <v>224.37802750732919</v>
      </c>
      <c r="AH34" s="146">
        <f t="shared" si="23"/>
        <v>223.44465569924978</v>
      </c>
    </row>
    <row r="35" spans="1:34" s="139" customFormat="1">
      <c r="A35" s="66" t="s">
        <v>280</v>
      </c>
      <c r="B35" s="68" t="s">
        <v>65</v>
      </c>
      <c r="C35" s="146">
        <f>+'08 Pretekla voda'!E34</f>
        <v>78</v>
      </c>
      <c r="D35" s="146">
        <f>+C35</f>
        <v>78</v>
      </c>
      <c r="E35" s="146">
        <f t="shared" si="21"/>
        <v>78</v>
      </c>
      <c r="F35" s="146">
        <f t="shared" si="21"/>
        <v>78</v>
      </c>
      <c r="G35" s="146">
        <f t="shared" si="21"/>
        <v>78</v>
      </c>
      <c r="H35" s="146">
        <f t="shared" si="21"/>
        <v>78</v>
      </c>
      <c r="I35" s="146">
        <f t="shared" ref="I35:AH35" si="24">+H35*I9+H35</f>
        <v>77.988707343012337</v>
      </c>
      <c r="J35" s="146">
        <f t="shared" si="24"/>
        <v>77.977416320949047</v>
      </c>
      <c r="K35" s="146">
        <f t="shared" si="24"/>
        <v>77.966126933573449</v>
      </c>
      <c r="L35" s="146">
        <f t="shared" si="24"/>
        <v>77.954839180648861</v>
      </c>
      <c r="M35" s="146">
        <f t="shared" si="24"/>
        <v>77.943553061938658</v>
      </c>
      <c r="N35" s="146">
        <f t="shared" si="24"/>
        <v>77.932268577206244</v>
      </c>
      <c r="O35" s="146">
        <f t="shared" si="24"/>
        <v>77.920985726215051</v>
      </c>
      <c r="P35" s="146">
        <f t="shared" si="24"/>
        <v>77.909704508728552</v>
      </c>
      <c r="Q35" s="146">
        <f t="shared" si="24"/>
        <v>77.898424924510252</v>
      </c>
      <c r="R35" s="146">
        <f t="shared" si="24"/>
        <v>77.644700386583338</v>
      </c>
      <c r="S35" s="146">
        <f t="shared" si="24"/>
        <v>77.391802259988992</v>
      </c>
      <c r="T35" s="146">
        <f t="shared" si="24"/>
        <v>77.139727853006107</v>
      </c>
      <c r="U35" s="146">
        <f t="shared" si="24"/>
        <v>76.888474482680863</v>
      </c>
      <c r="V35" s="146">
        <f t="shared" si="24"/>
        <v>76.63803947479812</v>
      </c>
      <c r="W35" s="146">
        <f t="shared" si="24"/>
        <v>76.388420163852985</v>
      </c>
      <c r="X35" s="146">
        <f t="shared" si="24"/>
        <v>76.139613893022442</v>
      </c>
      <c r="Y35" s="146">
        <f t="shared" si="24"/>
        <v>75.891618014137066</v>
      </c>
      <c r="Z35" s="146">
        <f t="shared" si="24"/>
        <v>75.644429887652834</v>
      </c>
      <c r="AA35" s="146">
        <f t="shared" si="24"/>
        <v>75.398046882623035</v>
      </c>
      <c r="AB35" s="146">
        <f t="shared" si="24"/>
        <v>75.084404713083103</v>
      </c>
      <c r="AC35" s="146">
        <f t="shared" si="24"/>
        <v>74.772067237956094</v>
      </c>
      <c r="AD35" s="146">
        <f t="shared" si="24"/>
        <v>74.461029029950424</v>
      </c>
      <c r="AE35" s="146">
        <f t="shared" si="24"/>
        <v>74.15128468435104</v>
      </c>
      <c r="AF35" s="146">
        <f t="shared" si="24"/>
        <v>73.842828818925526</v>
      </c>
      <c r="AG35" s="146">
        <f t="shared" si="24"/>
        <v>73.535656073830566</v>
      </c>
      <c r="AH35" s="146">
        <f t="shared" si="24"/>
        <v>73.229761111518826</v>
      </c>
    </row>
    <row r="36" spans="1:34" s="139" customFormat="1">
      <c r="A36" s="148" t="s">
        <v>282</v>
      </c>
      <c r="B36" s="149" t="s">
        <v>65</v>
      </c>
      <c r="C36" s="150">
        <f t="shared" ref="C36:AH36" si="25">+C37+C38+C39</f>
        <v>2630</v>
      </c>
      <c r="D36" s="150">
        <f t="shared" si="25"/>
        <v>2630</v>
      </c>
      <c r="E36" s="150">
        <f t="shared" si="25"/>
        <v>2630</v>
      </c>
      <c r="F36" s="150">
        <f t="shared" si="25"/>
        <v>2630</v>
      </c>
      <c r="G36" s="150">
        <f t="shared" si="25"/>
        <v>2630</v>
      </c>
      <c r="H36" s="150">
        <f t="shared" si="25"/>
        <v>2630</v>
      </c>
      <c r="I36" s="150">
        <f t="shared" si="25"/>
        <v>2630</v>
      </c>
      <c r="J36" s="150">
        <f t="shared" si="25"/>
        <v>2630</v>
      </c>
      <c r="K36" s="150">
        <f t="shared" si="25"/>
        <v>2630</v>
      </c>
      <c r="L36" s="150">
        <f t="shared" si="25"/>
        <v>2630</v>
      </c>
      <c r="M36" s="150">
        <f t="shared" si="25"/>
        <v>2630</v>
      </c>
      <c r="N36" s="150">
        <f t="shared" si="25"/>
        <v>2630</v>
      </c>
      <c r="O36" s="150">
        <f t="shared" si="25"/>
        <v>2630</v>
      </c>
      <c r="P36" s="150">
        <f t="shared" si="25"/>
        <v>2630</v>
      </c>
      <c r="Q36" s="150">
        <f t="shared" si="25"/>
        <v>2630</v>
      </c>
      <c r="R36" s="150">
        <f t="shared" si="25"/>
        <v>2630</v>
      </c>
      <c r="S36" s="150">
        <f t="shared" si="25"/>
        <v>2630</v>
      </c>
      <c r="T36" s="150">
        <f t="shared" si="25"/>
        <v>2630</v>
      </c>
      <c r="U36" s="150">
        <f t="shared" si="25"/>
        <v>2630</v>
      </c>
      <c r="V36" s="150">
        <f t="shared" si="25"/>
        <v>2630</v>
      </c>
      <c r="W36" s="150">
        <f t="shared" si="25"/>
        <v>2630</v>
      </c>
      <c r="X36" s="150">
        <f t="shared" si="25"/>
        <v>2630</v>
      </c>
      <c r="Y36" s="150">
        <f t="shared" si="25"/>
        <v>2630</v>
      </c>
      <c r="Z36" s="150">
        <f t="shared" si="25"/>
        <v>2630</v>
      </c>
      <c r="AA36" s="150">
        <f t="shared" si="25"/>
        <v>2630</v>
      </c>
      <c r="AB36" s="150">
        <f t="shared" si="25"/>
        <v>2630</v>
      </c>
      <c r="AC36" s="150">
        <f t="shared" si="25"/>
        <v>2630</v>
      </c>
      <c r="AD36" s="150">
        <f t="shared" si="25"/>
        <v>2630</v>
      </c>
      <c r="AE36" s="150">
        <f t="shared" si="25"/>
        <v>2630</v>
      </c>
      <c r="AF36" s="150">
        <f t="shared" si="25"/>
        <v>2630</v>
      </c>
      <c r="AG36" s="150">
        <f t="shared" si="25"/>
        <v>2630</v>
      </c>
      <c r="AH36" s="150">
        <f t="shared" si="25"/>
        <v>2630</v>
      </c>
    </row>
    <row r="37" spans="1:34" s="139" customFormat="1">
      <c r="A37" s="66" t="s">
        <v>278</v>
      </c>
      <c r="B37" s="68" t="s">
        <v>65</v>
      </c>
      <c r="C37" s="146">
        <f>+'08 Pretekla voda'!E25+'08 Pretekla voda'!E26</f>
        <v>2604</v>
      </c>
      <c r="D37" s="146">
        <f>+C37</f>
        <v>2604</v>
      </c>
      <c r="E37" s="146">
        <f t="shared" ref="E37:AH37" si="26">+D37</f>
        <v>2604</v>
      </c>
      <c r="F37" s="146">
        <f t="shared" si="26"/>
        <v>2604</v>
      </c>
      <c r="G37" s="146">
        <f t="shared" si="26"/>
        <v>2604</v>
      </c>
      <c r="H37" s="146">
        <f t="shared" si="26"/>
        <v>2604</v>
      </c>
      <c r="I37" s="146">
        <f t="shared" si="26"/>
        <v>2604</v>
      </c>
      <c r="J37" s="146">
        <f t="shared" si="26"/>
        <v>2604</v>
      </c>
      <c r="K37" s="146">
        <f t="shared" si="26"/>
        <v>2604</v>
      </c>
      <c r="L37" s="146">
        <f t="shared" si="26"/>
        <v>2604</v>
      </c>
      <c r="M37" s="146">
        <f t="shared" si="26"/>
        <v>2604</v>
      </c>
      <c r="N37" s="146">
        <f t="shared" si="26"/>
        <v>2604</v>
      </c>
      <c r="O37" s="146">
        <f t="shared" si="26"/>
        <v>2604</v>
      </c>
      <c r="P37" s="146">
        <f t="shared" si="26"/>
        <v>2604</v>
      </c>
      <c r="Q37" s="146">
        <f t="shared" si="26"/>
        <v>2604</v>
      </c>
      <c r="R37" s="146">
        <f t="shared" si="26"/>
        <v>2604</v>
      </c>
      <c r="S37" s="146">
        <f t="shared" si="26"/>
        <v>2604</v>
      </c>
      <c r="T37" s="146">
        <f t="shared" si="26"/>
        <v>2604</v>
      </c>
      <c r="U37" s="146">
        <f t="shared" si="26"/>
        <v>2604</v>
      </c>
      <c r="V37" s="146">
        <f t="shared" si="26"/>
        <v>2604</v>
      </c>
      <c r="W37" s="146">
        <f t="shared" si="26"/>
        <v>2604</v>
      </c>
      <c r="X37" s="146">
        <f t="shared" si="26"/>
        <v>2604</v>
      </c>
      <c r="Y37" s="146">
        <f t="shared" si="26"/>
        <v>2604</v>
      </c>
      <c r="Z37" s="146">
        <f t="shared" si="26"/>
        <v>2604</v>
      </c>
      <c r="AA37" s="146">
        <f t="shared" si="26"/>
        <v>2604</v>
      </c>
      <c r="AB37" s="146">
        <f t="shared" si="26"/>
        <v>2604</v>
      </c>
      <c r="AC37" s="146">
        <f t="shared" si="26"/>
        <v>2604</v>
      </c>
      <c r="AD37" s="146">
        <f t="shared" si="26"/>
        <v>2604</v>
      </c>
      <c r="AE37" s="146">
        <f t="shared" si="26"/>
        <v>2604</v>
      </c>
      <c r="AF37" s="146">
        <f t="shared" si="26"/>
        <v>2604</v>
      </c>
      <c r="AG37" s="146">
        <f t="shared" si="26"/>
        <v>2604</v>
      </c>
      <c r="AH37" s="146">
        <f t="shared" si="26"/>
        <v>2604</v>
      </c>
    </row>
    <row r="38" spans="1:34" s="139" customFormat="1">
      <c r="A38" s="66" t="s">
        <v>279</v>
      </c>
      <c r="B38" s="68" t="s">
        <v>65</v>
      </c>
      <c r="C38" s="146">
        <f>+'08 Pretekla voda'!E30+'08 Pretekla voda'!E31</f>
        <v>9</v>
      </c>
      <c r="D38" s="146">
        <f>+C38</f>
        <v>9</v>
      </c>
      <c r="E38" s="146">
        <f t="shared" ref="E38:AH38" si="27">+D38</f>
        <v>9</v>
      </c>
      <c r="F38" s="146">
        <f t="shared" si="27"/>
        <v>9</v>
      </c>
      <c r="G38" s="146">
        <f t="shared" si="27"/>
        <v>9</v>
      </c>
      <c r="H38" s="146">
        <f t="shared" si="27"/>
        <v>9</v>
      </c>
      <c r="I38" s="146">
        <f t="shared" si="27"/>
        <v>9</v>
      </c>
      <c r="J38" s="146">
        <f t="shared" si="27"/>
        <v>9</v>
      </c>
      <c r="K38" s="146">
        <f t="shared" si="27"/>
        <v>9</v>
      </c>
      <c r="L38" s="146">
        <f t="shared" si="27"/>
        <v>9</v>
      </c>
      <c r="M38" s="146">
        <f t="shared" si="27"/>
        <v>9</v>
      </c>
      <c r="N38" s="146">
        <f t="shared" si="27"/>
        <v>9</v>
      </c>
      <c r="O38" s="146">
        <f t="shared" si="27"/>
        <v>9</v>
      </c>
      <c r="P38" s="146">
        <f t="shared" si="27"/>
        <v>9</v>
      </c>
      <c r="Q38" s="146">
        <f t="shared" si="27"/>
        <v>9</v>
      </c>
      <c r="R38" s="146">
        <f t="shared" si="27"/>
        <v>9</v>
      </c>
      <c r="S38" s="146">
        <f t="shared" si="27"/>
        <v>9</v>
      </c>
      <c r="T38" s="146">
        <f t="shared" si="27"/>
        <v>9</v>
      </c>
      <c r="U38" s="146">
        <f t="shared" si="27"/>
        <v>9</v>
      </c>
      <c r="V38" s="146">
        <f t="shared" si="27"/>
        <v>9</v>
      </c>
      <c r="W38" s="146">
        <f t="shared" si="27"/>
        <v>9</v>
      </c>
      <c r="X38" s="146">
        <f t="shared" si="27"/>
        <v>9</v>
      </c>
      <c r="Y38" s="146">
        <f t="shared" si="27"/>
        <v>9</v>
      </c>
      <c r="Z38" s="146">
        <f t="shared" si="27"/>
        <v>9</v>
      </c>
      <c r="AA38" s="146">
        <f t="shared" si="27"/>
        <v>9</v>
      </c>
      <c r="AB38" s="146">
        <f t="shared" si="27"/>
        <v>9</v>
      </c>
      <c r="AC38" s="146">
        <f t="shared" si="27"/>
        <v>9</v>
      </c>
      <c r="AD38" s="146">
        <f t="shared" si="27"/>
        <v>9</v>
      </c>
      <c r="AE38" s="146">
        <f t="shared" si="27"/>
        <v>9</v>
      </c>
      <c r="AF38" s="146">
        <f t="shared" si="27"/>
        <v>9</v>
      </c>
      <c r="AG38" s="146">
        <f t="shared" si="27"/>
        <v>9</v>
      </c>
      <c r="AH38" s="146">
        <f t="shared" si="27"/>
        <v>9</v>
      </c>
    </row>
    <row r="39" spans="1:34" s="139" customFormat="1">
      <c r="A39" s="66" t="s">
        <v>280</v>
      </c>
      <c r="B39" s="68" t="s">
        <v>65</v>
      </c>
      <c r="C39" s="146">
        <f>+'08 Pretekla voda'!E35+'08 Pretekla voda'!E36</f>
        <v>17</v>
      </c>
      <c r="D39" s="147">
        <f>+C39</f>
        <v>17</v>
      </c>
      <c r="E39" s="147">
        <f t="shared" ref="E39:AH39" si="28">+D39</f>
        <v>17</v>
      </c>
      <c r="F39" s="147">
        <f t="shared" si="28"/>
        <v>17</v>
      </c>
      <c r="G39" s="147">
        <f t="shared" si="28"/>
        <v>17</v>
      </c>
      <c r="H39" s="147">
        <f t="shared" si="28"/>
        <v>17</v>
      </c>
      <c r="I39" s="147">
        <f t="shared" si="28"/>
        <v>17</v>
      </c>
      <c r="J39" s="147">
        <f t="shared" si="28"/>
        <v>17</v>
      </c>
      <c r="K39" s="147">
        <f t="shared" si="28"/>
        <v>17</v>
      </c>
      <c r="L39" s="147">
        <f t="shared" si="28"/>
        <v>17</v>
      </c>
      <c r="M39" s="147">
        <f t="shared" si="28"/>
        <v>17</v>
      </c>
      <c r="N39" s="147">
        <f t="shared" si="28"/>
        <v>17</v>
      </c>
      <c r="O39" s="147">
        <f t="shared" si="28"/>
        <v>17</v>
      </c>
      <c r="P39" s="147">
        <f t="shared" si="28"/>
        <v>17</v>
      </c>
      <c r="Q39" s="147">
        <f t="shared" si="28"/>
        <v>17</v>
      </c>
      <c r="R39" s="147">
        <f t="shared" si="28"/>
        <v>17</v>
      </c>
      <c r="S39" s="147">
        <f t="shared" si="28"/>
        <v>17</v>
      </c>
      <c r="T39" s="147">
        <f t="shared" si="28"/>
        <v>17</v>
      </c>
      <c r="U39" s="147">
        <f t="shared" si="28"/>
        <v>17</v>
      </c>
      <c r="V39" s="147">
        <f t="shared" si="28"/>
        <v>17</v>
      </c>
      <c r="W39" s="147">
        <f t="shared" si="28"/>
        <v>17</v>
      </c>
      <c r="X39" s="147">
        <f t="shared" si="28"/>
        <v>17</v>
      </c>
      <c r="Y39" s="147">
        <f t="shared" si="28"/>
        <v>17</v>
      </c>
      <c r="Z39" s="147">
        <f t="shared" si="28"/>
        <v>17</v>
      </c>
      <c r="AA39" s="147">
        <f t="shared" si="28"/>
        <v>17</v>
      </c>
      <c r="AB39" s="147">
        <f t="shared" si="28"/>
        <v>17</v>
      </c>
      <c r="AC39" s="147">
        <f t="shared" si="28"/>
        <v>17</v>
      </c>
      <c r="AD39" s="147">
        <f t="shared" si="28"/>
        <v>17</v>
      </c>
      <c r="AE39" s="147">
        <f t="shared" si="28"/>
        <v>17</v>
      </c>
      <c r="AF39" s="147">
        <f t="shared" si="28"/>
        <v>17</v>
      </c>
      <c r="AG39" s="147">
        <f t="shared" si="28"/>
        <v>17</v>
      </c>
      <c r="AH39" s="147">
        <f t="shared" si="28"/>
        <v>17</v>
      </c>
    </row>
    <row r="40" spans="1:34" s="139" customFormat="1">
      <c r="A40" s="148" t="s">
        <v>285</v>
      </c>
      <c r="B40" s="149" t="s">
        <v>65</v>
      </c>
      <c r="C40" s="150">
        <f t="shared" ref="C40:AH40" si="29">+C41+C42+C43</f>
        <v>7169</v>
      </c>
      <c r="D40" s="150">
        <f t="shared" si="29"/>
        <v>7067</v>
      </c>
      <c r="E40" s="150">
        <f t="shared" si="29"/>
        <v>7067</v>
      </c>
      <c r="F40" s="150">
        <f t="shared" si="29"/>
        <v>7067</v>
      </c>
      <c r="G40" s="150">
        <f t="shared" si="29"/>
        <v>7067</v>
      </c>
      <c r="H40" s="150">
        <f t="shared" si="29"/>
        <v>7067</v>
      </c>
      <c r="I40" s="150">
        <f t="shared" si="29"/>
        <v>7066.3576215505864</v>
      </c>
      <c r="J40" s="150">
        <f t="shared" si="29"/>
        <v>7065.7153361032179</v>
      </c>
      <c r="K40" s="150">
        <f t="shared" si="29"/>
        <v>7065.0731436444285</v>
      </c>
      <c r="L40" s="150">
        <f t="shared" si="29"/>
        <v>7064.4310441607568</v>
      </c>
      <c r="M40" s="150">
        <f t="shared" si="29"/>
        <v>7063.7890376387404</v>
      </c>
      <c r="N40" s="150">
        <f t="shared" si="29"/>
        <v>7063.1471240649234</v>
      </c>
      <c r="O40" s="150">
        <f t="shared" si="29"/>
        <v>7062.5053034258472</v>
      </c>
      <c r="P40" s="150">
        <f t="shared" si="29"/>
        <v>7061.8635757080583</v>
      </c>
      <c r="Q40" s="150">
        <f t="shared" si="29"/>
        <v>7061.2219408981018</v>
      </c>
      <c r="R40" s="150">
        <f t="shared" si="29"/>
        <v>7046.7889181444907</v>
      </c>
      <c r="S40" s="150">
        <f t="shared" si="29"/>
        <v>7032.402905481681</v>
      </c>
      <c r="T40" s="150">
        <f t="shared" si="29"/>
        <v>7018.0637497921543</v>
      </c>
      <c r="U40" s="150">
        <f t="shared" si="29"/>
        <v>7003.7712984571153</v>
      </c>
      <c r="V40" s="150">
        <f t="shared" si="29"/>
        <v>6989.5253993548622</v>
      </c>
      <c r="W40" s="150">
        <f t="shared" si="29"/>
        <v>6975.3259008591758</v>
      </c>
      <c r="X40" s="150">
        <f t="shared" si="29"/>
        <v>6961.1726518377</v>
      </c>
      <c r="Y40" s="150">
        <f t="shared" si="29"/>
        <v>6947.0655016503351</v>
      </c>
      <c r="Z40" s="150">
        <f t="shared" si="29"/>
        <v>6933.0043001476361</v>
      </c>
      <c r="AA40" s="150">
        <f t="shared" si="29"/>
        <v>6918.98889766921</v>
      </c>
      <c r="AB40" s="150">
        <f t="shared" si="29"/>
        <v>6901.1474834865348</v>
      </c>
      <c r="AC40" s="150">
        <f t="shared" si="29"/>
        <v>6883.380286343734</v>
      </c>
      <c r="AD40" s="150">
        <f t="shared" si="29"/>
        <v>6865.6869975114105</v>
      </c>
      <c r="AE40" s="150">
        <f t="shared" si="29"/>
        <v>6848.0673095444299</v>
      </c>
      <c r="AF40" s="150">
        <f t="shared" si="29"/>
        <v>6830.5209162765705</v>
      </c>
      <c r="AG40" s="150">
        <f t="shared" si="29"/>
        <v>6813.0475128152084</v>
      </c>
      <c r="AH40" s="150">
        <f t="shared" si="29"/>
        <v>6795.6467955360131</v>
      </c>
    </row>
    <row r="41" spans="1:34" s="139" customFormat="1">
      <c r="A41" s="66" t="s">
        <v>278</v>
      </c>
      <c r="B41" s="68" t="s">
        <v>65</v>
      </c>
      <c r="C41" s="146">
        <f t="shared" ref="C41:AH41" si="30">+C37+C33</f>
        <v>6827</v>
      </c>
      <c r="D41" s="146">
        <f t="shared" si="30"/>
        <v>6725</v>
      </c>
      <c r="E41" s="146">
        <f t="shared" si="30"/>
        <v>6725</v>
      </c>
      <c r="F41" s="146">
        <f t="shared" si="30"/>
        <v>6725</v>
      </c>
      <c r="G41" s="146">
        <f t="shared" si="30"/>
        <v>6725</v>
      </c>
      <c r="H41" s="146">
        <f t="shared" si="30"/>
        <v>6725</v>
      </c>
      <c r="I41" s="146">
        <f t="shared" si="30"/>
        <v>6724.4033712891514</v>
      </c>
      <c r="J41" s="146">
        <f t="shared" si="30"/>
        <v>6723.8068289568082</v>
      </c>
      <c r="K41" s="146">
        <f t="shared" si="30"/>
        <v>6723.2103729904638</v>
      </c>
      <c r="L41" s="146">
        <f t="shared" si="30"/>
        <v>6722.6140033776146</v>
      </c>
      <c r="M41" s="146">
        <f t="shared" si="30"/>
        <v>6722.0177201057586</v>
      </c>
      <c r="N41" s="146">
        <f t="shared" si="30"/>
        <v>6721.4215231623957</v>
      </c>
      <c r="O41" s="146">
        <f t="shared" si="30"/>
        <v>6720.8254125350277</v>
      </c>
      <c r="P41" s="146">
        <f t="shared" si="30"/>
        <v>6720.229388211158</v>
      </c>
      <c r="Q41" s="146">
        <f t="shared" si="30"/>
        <v>6719.6334501782912</v>
      </c>
      <c r="R41" s="146">
        <f t="shared" si="30"/>
        <v>6706.2283370911528</v>
      </c>
      <c r="S41" s="146">
        <f t="shared" si="30"/>
        <v>6692.8668860694179</v>
      </c>
      <c r="T41" s="146">
        <f t="shared" si="30"/>
        <v>6679.5489549004888</v>
      </c>
      <c r="U41" s="146">
        <f t="shared" si="30"/>
        <v>6666.2744018349722</v>
      </c>
      <c r="V41" s="146">
        <f t="shared" si="30"/>
        <v>6653.0430855851673</v>
      </c>
      <c r="W41" s="146">
        <f t="shared" si="30"/>
        <v>6639.8548653235666</v>
      </c>
      <c r="X41" s="146">
        <f t="shared" si="30"/>
        <v>6626.7096006813526</v>
      </c>
      <c r="Y41" s="146">
        <f t="shared" si="30"/>
        <v>6613.6071517469081</v>
      </c>
      <c r="Z41" s="146">
        <f t="shared" si="30"/>
        <v>6600.5473790643246</v>
      </c>
      <c r="AA41" s="146">
        <f t="shared" si="30"/>
        <v>6587.5301436319169</v>
      </c>
      <c r="AB41" s="146">
        <f t="shared" si="30"/>
        <v>6570.9593823412233</v>
      </c>
      <c r="AC41" s="146">
        <f t="shared" si="30"/>
        <v>6554.4575524053471</v>
      </c>
      <c r="AD41" s="146">
        <f t="shared" si="30"/>
        <v>6538.0243670823802</v>
      </c>
      <c r="AE41" s="146">
        <f t="shared" si="30"/>
        <v>6521.6595408232133</v>
      </c>
      <c r="AF41" s="146">
        <f t="shared" si="30"/>
        <v>6505.3627892665645</v>
      </c>
      <c r="AG41" s="146">
        <f t="shared" si="30"/>
        <v>6489.1338292340479</v>
      </c>
      <c r="AH41" s="146">
        <f t="shared" si="30"/>
        <v>6472.9723787252442</v>
      </c>
    </row>
    <row r="42" spans="1:34" s="139" customFormat="1">
      <c r="A42" s="66" t="s">
        <v>279</v>
      </c>
      <c r="B42" s="68" t="s">
        <v>65</v>
      </c>
      <c r="C42" s="146">
        <f t="shared" ref="C42:AH42" si="31">+C38+C34</f>
        <v>247</v>
      </c>
      <c r="D42" s="146">
        <f t="shared" si="31"/>
        <v>247</v>
      </c>
      <c r="E42" s="146">
        <f t="shared" si="31"/>
        <v>247</v>
      </c>
      <c r="F42" s="146">
        <f t="shared" si="31"/>
        <v>247</v>
      </c>
      <c r="G42" s="146">
        <f t="shared" si="31"/>
        <v>247</v>
      </c>
      <c r="H42" s="146">
        <f t="shared" si="31"/>
        <v>247</v>
      </c>
      <c r="I42" s="146">
        <f t="shared" si="31"/>
        <v>246.96554291842224</v>
      </c>
      <c r="J42" s="146">
        <f t="shared" si="31"/>
        <v>246.9310908254599</v>
      </c>
      <c r="K42" s="146">
        <f t="shared" si="31"/>
        <v>246.89664372039076</v>
      </c>
      <c r="L42" s="146">
        <f t="shared" si="31"/>
        <v>246.86220160249266</v>
      </c>
      <c r="M42" s="146">
        <f t="shared" si="31"/>
        <v>246.82776447104359</v>
      </c>
      <c r="N42" s="146">
        <f t="shared" si="31"/>
        <v>246.79333232532161</v>
      </c>
      <c r="O42" s="146">
        <f t="shared" si="31"/>
        <v>246.7589051646049</v>
      </c>
      <c r="P42" s="146">
        <f t="shared" si="31"/>
        <v>246.72448298817173</v>
      </c>
      <c r="Q42" s="146">
        <f t="shared" si="31"/>
        <v>246.69006579530051</v>
      </c>
      <c r="R42" s="146">
        <f t="shared" si="31"/>
        <v>245.9158806667543</v>
      </c>
      <c r="S42" s="146">
        <f t="shared" si="31"/>
        <v>245.14421715227411</v>
      </c>
      <c r="T42" s="146">
        <f t="shared" si="31"/>
        <v>244.37506703865969</v>
      </c>
      <c r="U42" s="146">
        <f t="shared" si="31"/>
        <v>243.60842213946214</v>
      </c>
      <c r="V42" s="146">
        <f t="shared" si="31"/>
        <v>242.84427429489685</v>
      </c>
      <c r="W42" s="146">
        <f t="shared" si="31"/>
        <v>242.08261537175659</v>
      </c>
      <c r="X42" s="146">
        <f t="shared" si="31"/>
        <v>241.32343726332493</v>
      </c>
      <c r="Y42" s="146">
        <f t="shared" si="31"/>
        <v>240.56673188929008</v>
      </c>
      <c r="Z42" s="146">
        <f t="shared" si="31"/>
        <v>239.81249119565871</v>
      </c>
      <c r="AA42" s="146">
        <f t="shared" si="31"/>
        <v>239.06070715467035</v>
      </c>
      <c r="AB42" s="146">
        <f t="shared" si="31"/>
        <v>238.10369643222799</v>
      </c>
      <c r="AC42" s="146">
        <f t="shared" si="31"/>
        <v>237.15066670043021</v>
      </c>
      <c r="AD42" s="146">
        <f t="shared" si="31"/>
        <v>236.20160139907958</v>
      </c>
      <c r="AE42" s="146">
        <f t="shared" si="31"/>
        <v>235.25648403686606</v>
      </c>
      <c r="AF42" s="146">
        <f t="shared" si="31"/>
        <v>234.3152981910805</v>
      </c>
      <c r="AG42" s="146">
        <f t="shared" si="31"/>
        <v>233.37802750732919</v>
      </c>
      <c r="AH42" s="146">
        <f t="shared" si="31"/>
        <v>232.44465569924978</v>
      </c>
    </row>
    <row r="43" spans="1:34" s="139" customFormat="1">
      <c r="A43" s="66" t="s">
        <v>280</v>
      </c>
      <c r="B43" s="68" t="s">
        <v>65</v>
      </c>
      <c r="C43" s="146">
        <f t="shared" ref="C43:AH43" si="32">+C39+C35</f>
        <v>95</v>
      </c>
      <c r="D43" s="146">
        <f t="shared" si="32"/>
        <v>95</v>
      </c>
      <c r="E43" s="146">
        <f t="shared" si="32"/>
        <v>95</v>
      </c>
      <c r="F43" s="146">
        <f t="shared" si="32"/>
        <v>95</v>
      </c>
      <c r="G43" s="146">
        <f t="shared" si="32"/>
        <v>95</v>
      </c>
      <c r="H43" s="146">
        <f t="shared" si="32"/>
        <v>95</v>
      </c>
      <c r="I43" s="146">
        <f t="shared" si="32"/>
        <v>94.988707343012337</v>
      </c>
      <c r="J43" s="146">
        <f t="shared" si="32"/>
        <v>94.977416320949047</v>
      </c>
      <c r="K43" s="146">
        <f t="shared" si="32"/>
        <v>94.966126933573449</v>
      </c>
      <c r="L43" s="146">
        <f t="shared" si="32"/>
        <v>94.954839180648861</v>
      </c>
      <c r="M43" s="146">
        <f t="shared" si="32"/>
        <v>94.943553061938658</v>
      </c>
      <c r="N43" s="146">
        <f t="shared" si="32"/>
        <v>94.932268577206244</v>
      </c>
      <c r="O43" s="146">
        <f t="shared" si="32"/>
        <v>94.920985726215051</v>
      </c>
      <c r="P43" s="146">
        <f t="shared" si="32"/>
        <v>94.909704508728552</v>
      </c>
      <c r="Q43" s="146">
        <f t="shared" si="32"/>
        <v>94.898424924510252</v>
      </c>
      <c r="R43" s="146">
        <f t="shared" si="32"/>
        <v>94.644700386583338</v>
      </c>
      <c r="S43" s="146">
        <f t="shared" si="32"/>
        <v>94.391802259988992</v>
      </c>
      <c r="T43" s="146">
        <f t="shared" si="32"/>
        <v>94.139727853006107</v>
      </c>
      <c r="U43" s="146">
        <f t="shared" si="32"/>
        <v>93.888474482680863</v>
      </c>
      <c r="V43" s="146">
        <f t="shared" si="32"/>
        <v>93.63803947479812</v>
      </c>
      <c r="W43" s="146">
        <f t="shared" si="32"/>
        <v>93.388420163852985</v>
      </c>
      <c r="X43" s="146">
        <f t="shared" si="32"/>
        <v>93.139613893022442</v>
      </c>
      <c r="Y43" s="146">
        <f t="shared" si="32"/>
        <v>92.891618014137066</v>
      </c>
      <c r="Z43" s="146">
        <f t="shared" si="32"/>
        <v>92.644429887652834</v>
      </c>
      <c r="AA43" s="146">
        <f t="shared" si="32"/>
        <v>92.398046882623035</v>
      </c>
      <c r="AB43" s="146">
        <f t="shared" si="32"/>
        <v>92.084404713083103</v>
      </c>
      <c r="AC43" s="146">
        <f t="shared" si="32"/>
        <v>91.772067237956094</v>
      </c>
      <c r="AD43" s="146">
        <f t="shared" si="32"/>
        <v>91.461029029950424</v>
      </c>
      <c r="AE43" s="146">
        <f t="shared" si="32"/>
        <v>91.15128468435104</v>
      </c>
      <c r="AF43" s="146">
        <f t="shared" si="32"/>
        <v>90.842828818925526</v>
      </c>
      <c r="AG43" s="146">
        <f t="shared" si="32"/>
        <v>90.535656073830566</v>
      </c>
      <c r="AH43" s="146">
        <f t="shared" si="32"/>
        <v>90.229761111518826</v>
      </c>
    </row>
    <row r="45" spans="1:34">
      <c r="A45" s="39" t="s">
        <v>266</v>
      </c>
      <c r="B45" s="39"/>
      <c r="C45" s="39"/>
      <c r="D45" s="39"/>
      <c r="E45" s="39">
        <v>1</v>
      </c>
      <c r="F45" s="39">
        <f>+E45+1</f>
        <v>2</v>
      </c>
      <c r="G45" s="39">
        <f t="shared" ref="G45:AH45" si="33">+F45+1</f>
        <v>3</v>
      </c>
      <c r="H45" s="39">
        <f t="shared" si="33"/>
        <v>4</v>
      </c>
      <c r="I45" s="39">
        <f t="shared" si="33"/>
        <v>5</v>
      </c>
      <c r="J45" s="39">
        <f t="shared" si="33"/>
        <v>6</v>
      </c>
      <c r="K45" s="39">
        <f t="shared" si="33"/>
        <v>7</v>
      </c>
      <c r="L45" s="39">
        <f t="shared" si="33"/>
        <v>8</v>
      </c>
      <c r="M45" s="39">
        <f t="shared" si="33"/>
        <v>9</v>
      </c>
      <c r="N45" s="39">
        <f t="shared" si="33"/>
        <v>10</v>
      </c>
      <c r="O45" s="39">
        <f t="shared" si="33"/>
        <v>11</v>
      </c>
      <c r="P45" s="39">
        <f t="shared" si="33"/>
        <v>12</v>
      </c>
      <c r="Q45" s="39">
        <f t="shared" si="33"/>
        <v>13</v>
      </c>
      <c r="R45" s="39">
        <f t="shared" si="33"/>
        <v>14</v>
      </c>
      <c r="S45" s="39">
        <f t="shared" si="33"/>
        <v>15</v>
      </c>
      <c r="T45" s="39">
        <f t="shared" si="33"/>
        <v>16</v>
      </c>
      <c r="U45" s="39">
        <f t="shared" si="33"/>
        <v>17</v>
      </c>
      <c r="V45" s="39">
        <f t="shared" si="33"/>
        <v>18</v>
      </c>
      <c r="W45" s="39">
        <f t="shared" si="33"/>
        <v>19</v>
      </c>
      <c r="X45" s="39">
        <f t="shared" si="33"/>
        <v>20</v>
      </c>
      <c r="Y45" s="39">
        <f t="shared" si="33"/>
        <v>21</v>
      </c>
      <c r="Z45" s="39">
        <f t="shared" si="33"/>
        <v>22</v>
      </c>
      <c r="AA45" s="39">
        <f t="shared" si="33"/>
        <v>23</v>
      </c>
      <c r="AB45" s="39">
        <f t="shared" si="33"/>
        <v>24</v>
      </c>
      <c r="AC45" s="39">
        <f t="shared" si="33"/>
        <v>25</v>
      </c>
      <c r="AD45" s="39">
        <f t="shared" si="33"/>
        <v>26</v>
      </c>
      <c r="AE45" s="39">
        <f t="shared" si="33"/>
        <v>27</v>
      </c>
      <c r="AF45" s="39">
        <f t="shared" si="33"/>
        <v>28</v>
      </c>
      <c r="AG45" s="39">
        <f t="shared" si="33"/>
        <v>29</v>
      </c>
      <c r="AH45" s="39">
        <f t="shared" si="33"/>
        <v>30</v>
      </c>
    </row>
    <row r="46" spans="1:34">
      <c r="A46" s="39" t="s">
        <v>265</v>
      </c>
      <c r="B46" s="39"/>
      <c r="C46" s="39">
        <v>2016</v>
      </c>
      <c r="D46" s="39">
        <f t="shared" ref="D46:AH46" si="34">+C46+1</f>
        <v>2017</v>
      </c>
      <c r="E46" s="39">
        <f t="shared" si="34"/>
        <v>2018</v>
      </c>
      <c r="F46" s="39">
        <f t="shared" si="34"/>
        <v>2019</v>
      </c>
      <c r="G46" s="39">
        <f t="shared" si="34"/>
        <v>2020</v>
      </c>
      <c r="H46" s="39">
        <f t="shared" si="34"/>
        <v>2021</v>
      </c>
      <c r="I46" s="39">
        <f t="shared" si="34"/>
        <v>2022</v>
      </c>
      <c r="J46" s="39">
        <f t="shared" si="34"/>
        <v>2023</v>
      </c>
      <c r="K46" s="39">
        <f t="shared" si="34"/>
        <v>2024</v>
      </c>
      <c r="L46" s="39">
        <f t="shared" si="34"/>
        <v>2025</v>
      </c>
      <c r="M46" s="39">
        <f t="shared" si="34"/>
        <v>2026</v>
      </c>
      <c r="N46" s="39">
        <f t="shared" si="34"/>
        <v>2027</v>
      </c>
      <c r="O46" s="39">
        <f t="shared" si="34"/>
        <v>2028</v>
      </c>
      <c r="P46" s="39">
        <f t="shared" si="34"/>
        <v>2029</v>
      </c>
      <c r="Q46" s="39">
        <f t="shared" si="34"/>
        <v>2030</v>
      </c>
      <c r="R46" s="39">
        <f t="shared" si="34"/>
        <v>2031</v>
      </c>
      <c r="S46" s="39">
        <f t="shared" si="34"/>
        <v>2032</v>
      </c>
      <c r="T46" s="39">
        <f t="shared" si="34"/>
        <v>2033</v>
      </c>
      <c r="U46" s="39">
        <f t="shared" si="34"/>
        <v>2034</v>
      </c>
      <c r="V46" s="39">
        <f t="shared" si="34"/>
        <v>2035</v>
      </c>
      <c r="W46" s="39">
        <f t="shared" si="34"/>
        <v>2036</v>
      </c>
      <c r="X46" s="39">
        <f t="shared" si="34"/>
        <v>2037</v>
      </c>
      <c r="Y46" s="39">
        <f t="shared" si="34"/>
        <v>2038</v>
      </c>
      <c r="Z46" s="39">
        <f t="shared" si="34"/>
        <v>2039</v>
      </c>
      <c r="AA46" s="39">
        <f t="shared" si="34"/>
        <v>2040</v>
      </c>
      <c r="AB46" s="39">
        <f t="shared" si="34"/>
        <v>2041</v>
      </c>
      <c r="AC46" s="39">
        <f t="shared" si="34"/>
        <v>2042</v>
      </c>
      <c r="AD46" s="39">
        <f t="shared" si="34"/>
        <v>2043</v>
      </c>
      <c r="AE46" s="39">
        <f t="shared" si="34"/>
        <v>2044</v>
      </c>
      <c r="AF46" s="39">
        <f t="shared" si="34"/>
        <v>2045</v>
      </c>
      <c r="AG46" s="39">
        <f t="shared" si="34"/>
        <v>2046</v>
      </c>
      <c r="AH46" s="39">
        <f t="shared" si="34"/>
        <v>2047</v>
      </c>
    </row>
    <row r="47" spans="1:34" s="139" customFormat="1">
      <c r="A47" s="148" t="s">
        <v>286</v>
      </c>
      <c r="B47" s="149"/>
      <c r="C47" s="150"/>
      <c r="D47" s="150"/>
      <c r="E47" s="150"/>
      <c r="F47" s="150"/>
      <c r="G47" s="150"/>
      <c r="H47" s="150"/>
      <c r="I47" s="150"/>
      <c r="J47" s="150"/>
      <c r="K47" s="150"/>
      <c r="L47" s="150"/>
      <c r="M47" s="150"/>
      <c r="N47" s="150"/>
      <c r="O47" s="150"/>
      <c r="P47" s="150"/>
      <c r="Q47" s="150"/>
      <c r="R47" s="150"/>
      <c r="S47" s="150"/>
      <c r="T47" s="150"/>
      <c r="U47" s="150"/>
      <c r="V47" s="150"/>
      <c r="W47" s="150"/>
      <c r="X47" s="150"/>
      <c r="Y47" s="150"/>
      <c r="Z47" s="150"/>
      <c r="AA47" s="150"/>
      <c r="AB47" s="150"/>
      <c r="AC47" s="150"/>
      <c r="AD47" s="150"/>
      <c r="AE47" s="150"/>
      <c r="AF47" s="150"/>
      <c r="AG47" s="150"/>
      <c r="AH47" s="150"/>
    </row>
    <row r="48" spans="1:34">
      <c r="A48" s="66" t="s">
        <v>278</v>
      </c>
      <c r="B48" s="3"/>
      <c r="C48" s="178">
        <f t="shared" ref="C48:AH48" si="35">+C41/C24</f>
        <v>0.97306157354618017</v>
      </c>
      <c r="D48" s="178">
        <f t="shared" si="35"/>
        <v>0.95852337514253139</v>
      </c>
      <c r="E48" s="178">
        <f t="shared" si="35"/>
        <v>0.95852337514253139</v>
      </c>
      <c r="F48" s="178">
        <f t="shared" si="35"/>
        <v>0.95852337514253139</v>
      </c>
      <c r="G48" s="178">
        <f t="shared" si="35"/>
        <v>0.95852337514253139</v>
      </c>
      <c r="H48" s="178">
        <f t="shared" si="35"/>
        <v>0.95852337514253139</v>
      </c>
      <c r="I48" s="178">
        <f t="shared" si="35"/>
        <v>0.95852560406972886</v>
      </c>
      <c r="J48" s="178">
        <f t="shared" si="35"/>
        <v>0.95852783308007072</v>
      </c>
      <c r="K48" s="178">
        <f t="shared" si="35"/>
        <v>0.95853006217353809</v>
      </c>
      <c r="L48" s="178">
        <f t="shared" si="35"/>
        <v>0.95853229135011198</v>
      </c>
      <c r="M48" s="178">
        <f t="shared" si="35"/>
        <v>0.95853452060977407</v>
      </c>
      <c r="N48" s="178">
        <f t="shared" si="35"/>
        <v>0.95853674995250537</v>
      </c>
      <c r="O48" s="178">
        <f t="shared" si="35"/>
        <v>0.95853897937828725</v>
      </c>
      <c r="P48" s="178">
        <f t="shared" si="35"/>
        <v>0.95854120888710115</v>
      </c>
      <c r="Q48" s="178">
        <f t="shared" si="35"/>
        <v>0.95854343847892809</v>
      </c>
      <c r="R48" s="178">
        <f t="shared" si="35"/>
        <v>0.9585936986873459</v>
      </c>
      <c r="S48" s="178">
        <f t="shared" si="35"/>
        <v>0.95864400081826173</v>
      </c>
      <c r="T48" s="178">
        <f t="shared" si="35"/>
        <v>0.95869434465612036</v>
      </c>
      <c r="U48" s="178">
        <f t="shared" si="35"/>
        <v>0.95874472998456473</v>
      </c>
      <c r="V48" s="178">
        <f t="shared" si="35"/>
        <v>0.95879515658643877</v>
      </c>
      <c r="W48" s="178">
        <f t="shared" si="35"/>
        <v>0.95884562424379127</v>
      </c>
      <c r="X48" s="178">
        <f t="shared" si="35"/>
        <v>0.95889613273787799</v>
      </c>
      <c r="Y48" s="178">
        <f t="shared" si="35"/>
        <v>0.9589466818491662</v>
      </c>
      <c r="Z48" s="178">
        <f t="shared" si="35"/>
        <v>0.95899727135733714</v>
      </c>
      <c r="AA48" s="178">
        <f t="shared" si="35"/>
        <v>0.95904790104128945</v>
      </c>
      <c r="AB48" s="178">
        <f t="shared" si="35"/>
        <v>0.9591126499324707</v>
      </c>
      <c r="AC48" s="178">
        <f t="shared" si="35"/>
        <v>0.95917746358682676</v>
      </c>
      <c r="AD48" s="178">
        <f t="shared" si="35"/>
        <v>0.95924234153761845</v>
      </c>
      <c r="AE48" s="178">
        <f t="shared" si="35"/>
        <v>0.95930728331606241</v>
      </c>
      <c r="AF48" s="178">
        <f t="shared" si="35"/>
        <v>0.95937228845134159</v>
      </c>
      <c r="AG48" s="178">
        <f t="shared" si="35"/>
        <v>0.95943735647061856</v>
      </c>
      <c r="AH48" s="178">
        <f t="shared" si="35"/>
        <v>0.95950248689904627</v>
      </c>
    </row>
    <row r="49" spans="1:34">
      <c r="A49" s="66" t="s">
        <v>279</v>
      </c>
      <c r="B49" s="3"/>
      <c r="C49" s="151">
        <f t="shared" ref="C49:AH49" si="36">+C42/C25</f>
        <v>0.60391198044009775</v>
      </c>
      <c r="D49" s="151">
        <f t="shared" si="36"/>
        <v>0.60391198044009775</v>
      </c>
      <c r="E49" s="151">
        <f t="shared" si="36"/>
        <v>0.60391198044009775</v>
      </c>
      <c r="F49" s="151">
        <f t="shared" si="36"/>
        <v>0.60391198044009775</v>
      </c>
      <c r="G49" s="151">
        <f t="shared" si="36"/>
        <v>0.60391198044009775</v>
      </c>
      <c r="H49" s="151">
        <f t="shared" si="36"/>
        <v>0.60391198044009775</v>
      </c>
      <c r="I49" s="151">
        <f t="shared" si="36"/>
        <v>0.60391324248247769</v>
      </c>
      <c r="J49" s="151">
        <f t="shared" si="36"/>
        <v>0.60391450469955532</v>
      </c>
      <c r="K49" s="151">
        <f t="shared" si="36"/>
        <v>0.60391576709135386</v>
      </c>
      <c r="L49" s="151">
        <f t="shared" si="36"/>
        <v>0.6039170296578964</v>
      </c>
      <c r="M49" s="151">
        <f t="shared" si="36"/>
        <v>0.60391829239920602</v>
      </c>
      <c r="N49" s="151">
        <f t="shared" si="36"/>
        <v>0.60391955531530561</v>
      </c>
      <c r="O49" s="151">
        <f t="shared" si="36"/>
        <v>0.60392081840621825</v>
      </c>
      <c r="P49" s="151">
        <f t="shared" si="36"/>
        <v>0.60392208167196715</v>
      </c>
      <c r="Q49" s="151">
        <f t="shared" si="36"/>
        <v>0.60392334511257528</v>
      </c>
      <c r="R49" s="151">
        <f t="shared" si="36"/>
        <v>0.60395185997603729</v>
      </c>
      <c r="S49" s="151">
        <f t="shared" si="36"/>
        <v>0.60398046389372984</v>
      </c>
      <c r="T49" s="151">
        <f t="shared" si="36"/>
        <v>0.6040091571305537</v>
      </c>
      <c r="U49" s="151">
        <f t="shared" si="36"/>
        <v>0.60403793995211308</v>
      </c>
      <c r="V49" s="151">
        <f t="shared" si="36"/>
        <v>0.60406681262471651</v>
      </c>
      <c r="W49" s="151">
        <f t="shared" si="36"/>
        <v>0.60409577541537895</v>
      </c>
      <c r="X49" s="151">
        <f t="shared" si="36"/>
        <v>0.60412482859182226</v>
      </c>
      <c r="Y49" s="151">
        <f t="shared" si="36"/>
        <v>0.60415397242247693</v>
      </c>
      <c r="Z49" s="151">
        <f t="shared" si="36"/>
        <v>0.60418320717648333</v>
      </c>
      <c r="AA49" s="151">
        <f t="shared" si="36"/>
        <v>0.60421253312369305</v>
      </c>
      <c r="AB49" s="151">
        <f t="shared" si="36"/>
        <v>0.60425013673198058</v>
      </c>
      <c r="AC49" s="151">
        <f t="shared" si="36"/>
        <v>0.60428789022830187</v>
      </c>
      <c r="AD49" s="151">
        <f t="shared" si="36"/>
        <v>0.60432579418065324</v>
      </c>
      <c r="AE49" s="151">
        <f t="shared" si="36"/>
        <v>0.60436384915894248</v>
      </c>
      <c r="AF49" s="151">
        <f t="shared" si="36"/>
        <v>0.60440205573499317</v>
      </c>
      <c r="AG49" s="151">
        <f t="shared" si="36"/>
        <v>0.60444041448254904</v>
      </c>
      <c r="AH49" s="151">
        <f t="shared" si="36"/>
        <v>0.6044789259772787</v>
      </c>
    </row>
    <row r="50" spans="1:34">
      <c r="A50" s="66" t="s">
        <v>280</v>
      </c>
      <c r="B50" s="3"/>
      <c r="C50" s="151">
        <f t="shared" ref="C50:AH50" si="37">+C43/C26</f>
        <v>0.28189910979228489</v>
      </c>
      <c r="D50" s="151">
        <f t="shared" si="37"/>
        <v>0.28189910979228489</v>
      </c>
      <c r="E50" s="151">
        <f t="shared" si="37"/>
        <v>0.28189910979228489</v>
      </c>
      <c r="F50" s="151">
        <f t="shared" si="37"/>
        <v>0.28189910979228489</v>
      </c>
      <c r="G50" s="151">
        <f t="shared" si="37"/>
        <v>0.28189910979228489</v>
      </c>
      <c r="H50" s="151">
        <f t="shared" si="37"/>
        <v>0.28189910979228489</v>
      </c>
      <c r="I50" s="151">
        <f t="shared" si="37"/>
        <v>0.28189878340530744</v>
      </c>
      <c r="J50" s="151">
        <f t="shared" si="37"/>
        <v>0.28189845698874255</v>
      </c>
      <c r="K50" s="151">
        <f t="shared" si="37"/>
        <v>0.28189813054258961</v>
      </c>
      <c r="L50" s="151">
        <f t="shared" si="37"/>
        <v>0.281897804066848</v>
      </c>
      <c r="M50" s="151">
        <f t="shared" si="37"/>
        <v>0.28189747756151717</v>
      </c>
      <c r="N50" s="151">
        <f t="shared" si="37"/>
        <v>0.28189715102659646</v>
      </c>
      <c r="O50" s="151">
        <f t="shared" si="37"/>
        <v>0.28189682446208536</v>
      </c>
      <c r="P50" s="151">
        <f t="shared" si="37"/>
        <v>0.28189649786798315</v>
      </c>
      <c r="Q50" s="151">
        <f t="shared" si="37"/>
        <v>0.28189617124428928</v>
      </c>
      <c r="R50" s="151">
        <f t="shared" si="37"/>
        <v>0.28188880375468478</v>
      </c>
      <c r="S50" s="151">
        <f t="shared" si="37"/>
        <v>0.28188142123395843</v>
      </c>
      <c r="T50" s="151">
        <f t="shared" si="37"/>
        <v>0.28187402367547176</v>
      </c>
      <c r="U50" s="151">
        <f t="shared" si="37"/>
        <v>0.2818666110727196</v>
      </c>
      <c r="V50" s="151">
        <f t="shared" si="37"/>
        <v>0.28185918341933081</v>
      </c>
      <c r="W50" s="151">
        <f t="shared" si="37"/>
        <v>0.28185174070906877</v>
      </c>
      <c r="X50" s="151">
        <f t="shared" si="37"/>
        <v>0.28184428293583219</v>
      </c>
      <c r="Y50" s="151">
        <f t="shared" si="37"/>
        <v>0.28183681009365569</v>
      </c>
      <c r="Z50" s="151">
        <f t="shared" si="37"/>
        <v>0.28182932217671047</v>
      </c>
      <c r="AA50" s="151">
        <f t="shared" si="37"/>
        <v>0.28182181917930488</v>
      </c>
      <c r="AB50" s="151">
        <f t="shared" si="37"/>
        <v>0.28181221046332838</v>
      </c>
      <c r="AC50" s="151">
        <f t="shared" si="37"/>
        <v>0.28180257710698919</v>
      </c>
      <c r="AD50" s="151">
        <f t="shared" si="37"/>
        <v>0.28179291909940318</v>
      </c>
      <c r="AE50" s="151">
        <f t="shared" si="37"/>
        <v>0.28178323643005981</v>
      </c>
      <c r="AF50" s="151">
        <f t="shared" si="37"/>
        <v>0.28177352908882464</v>
      </c>
      <c r="AG50" s="151">
        <f t="shared" si="37"/>
        <v>0.28176379706594101</v>
      </c>
      <c r="AH50" s="151">
        <f t="shared" si="37"/>
        <v>0.28175404035203278</v>
      </c>
    </row>
    <row r="53" spans="1:34">
      <c r="A53" s="141" t="s">
        <v>359</v>
      </c>
      <c r="B53" s="142"/>
      <c r="C53" s="142"/>
      <c r="D53" s="142"/>
      <c r="E53" s="142"/>
      <c r="F53" s="142"/>
      <c r="G53" s="142"/>
      <c r="H53" s="142"/>
      <c r="I53" s="142"/>
      <c r="J53" s="142"/>
      <c r="K53" s="142"/>
      <c r="L53" s="142"/>
      <c r="M53" s="142"/>
      <c r="N53" s="142"/>
      <c r="O53" s="142"/>
      <c r="P53" s="142"/>
      <c r="Q53" s="142"/>
      <c r="R53" s="142"/>
      <c r="S53" s="142"/>
      <c r="T53" s="142"/>
      <c r="U53" s="142"/>
      <c r="V53" s="142"/>
      <c r="W53" s="142"/>
      <c r="X53" s="142"/>
      <c r="Y53" s="142"/>
      <c r="Z53" s="142"/>
      <c r="AA53" s="142"/>
      <c r="AB53" s="142"/>
      <c r="AC53" s="142"/>
      <c r="AD53" s="142"/>
      <c r="AE53" s="142"/>
      <c r="AF53" s="142"/>
      <c r="AG53" s="142"/>
      <c r="AH53" s="142"/>
    </row>
    <row r="55" spans="1:34">
      <c r="A55" s="39" t="s">
        <v>266</v>
      </c>
      <c r="B55" s="39"/>
      <c r="C55" s="39"/>
      <c r="D55" s="39"/>
      <c r="E55" s="39">
        <v>1</v>
      </c>
      <c r="F55" s="39">
        <f>+E55+1</f>
        <v>2</v>
      </c>
      <c r="G55" s="39">
        <f t="shared" ref="G55:AH55" si="38">+F55+1</f>
        <v>3</v>
      </c>
      <c r="H55" s="39">
        <f t="shared" si="38"/>
        <v>4</v>
      </c>
      <c r="I55" s="39">
        <f t="shared" si="38"/>
        <v>5</v>
      </c>
      <c r="J55" s="39">
        <f t="shared" si="38"/>
        <v>6</v>
      </c>
      <c r="K55" s="39">
        <f t="shared" si="38"/>
        <v>7</v>
      </c>
      <c r="L55" s="39">
        <f t="shared" si="38"/>
        <v>8</v>
      </c>
      <c r="M55" s="39">
        <f t="shared" si="38"/>
        <v>9</v>
      </c>
      <c r="N55" s="39">
        <f t="shared" si="38"/>
        <v>10</v>
      </c>
      <c r="O55" s="39">
        <f t="shared" si="38"/>
        <v>11</v>
      </c>
      <c r="P55" s="39">
        <f t="shared" si="38"/>
        <v>12</v>
      </c>
      <c r="Q55" s="39">
        <f t="shared" si="38"/>
        <v>13</v>
      </c>
      <c r="R55" s="39">
        <f t="shared" si="38"/>
        <v>14</v>
      </c>
      <c r="S55" s="39">
        <f t="shared" si="38"/>
        <v>15</v>
      </c>
      <c r="T55" s="39">
        <f t="shared" si="38"/>
        <v>16</v>
      </c>
      <c r="U55" s="39">
        <f t="shared" si="38"/>
        <v>17</v>
      </c>
      <c r="V55" s="39">
        <f t="shared" si="38"/>
        <v>18</v>
      </c>
      <c r="W55" s="39">
        <f t="shared" si="38"/>
        <v>19</v>
      </c>
      <c r="X55" s="39">
        <f t="shared" si="38"/>
        <v>20</v>
      </c>
      <c r="Y55" s="39">
        <f t="shared" si="38"/>
        <v>21</v>
      </c>
      <c r="Z55" s="39">
        <f t="shared" si="38"/>
        <v>22</v>
      </c>
      <c r="AA55" s="39">
        <f t="shared" si="38"/>
        <v>23</v>
      </c>
      <c r="AB55" s="39">
        <f t="shared" si="38"/>
        <v>24</v>
      </c>
      <c r="AC55" s="39">
        <f t="shared" si="38"/>
        <v>25</v>
      </c>
      <c r="AD55" s="39">
        <f t="shared" si="38"/>
        <v>26</v>
      </c>
      <c r="AE55" s="39">
        <f t="shared" si="38"/>
        <v>27</v>
      </c>
      <c r="AF55" s="39">
        <f t="shared" si="38"/>
        <v>28</v>
      </c>
      <c r="AG55" s="39">
        <f t="shared" si="38"/>
        <v>29</v>
      </c>
      <c r="AH55" s="39">
        <f t="shared" si="38"/>
        <v>30</v>
      </c>
    </row>
    <row r="56" spans="1:34">
      <c r="A56" s="39" t="s">
        <v>265</v>
      </c>
      <c r="B56" s="39"/>
      <c r="C56" s="39">
        <v>2016</v>
      </c>
      <c r="D56" s="39">
        <f t="shared" ref="D56:AH56" si="39">+C56+1</f>
        <v>2017</v>
      </c>
      <c r="E56" s="39">
        <f t="shared" si="39"/>
        <v>2018</v>
      </c>
      <c r="F56" s="39">
        <f t="shared" si="39"/>
        <v>2019</v>
      </c>
      <c r="G56" s="39">
        <f t="shared" si="39"/>
        <v>2020</v>
      </c>
      <c r="H56" s="39">
        <f t="shared" si="39"/>
        <v>2021</v>
      </c>
      <c r="I56" s="39">
        <f t="shared" si="39"/>
        <v>2022</v>
      </c>
      <c r="J56" s="39">
        <f t="shared" si="39"/>
        <v>2023</v>
      </c>
      <c r="K56" s="39">
        <f t="shared" si="39"/>
        <v>2024</v>
      </c>
      <c r="L56" s="39">
        <f t="shared" si="39"/>
        <v>2025</v>
      </c>
      <c r="M56" s="39">
        <f t="shared" si="39"/>
        <v>2026</v>
      </c>
      <c r="N56" s="39">
        <f t="shared" si="39"/>
        <v>2027</v>
      </c>
      <c r="O56" s="39">
        <f t="shared" si="39"/>
        <v>2028</v>
      </c>
      <c r="P56" s="39">
        <f t="shared" si="39"/>
        <v>2029</v>
      </c>
      <c r="Q56" s="39">
        <f t="shared" si="39"/>
        <v>2030</v>
      </c>
      <c r="R56" s="39">
        <f t="shared" si="39"/>
        <v>2031</v>
      </c>
      <c r="S56" s="39">
        <f t="shared" si="39"/>
        <v>2032</v>
      </c>
      <c r="T56" s="39">
        <f t="shared" si="39"/>
        <v>2033</v>
      </c>
      <c r="U56" s="39">
        <f t="shared" si="39"/>
        <v>2034</v>
      </c>
      <c r="V56" s="39">
        <f t="shared" si="39"/>
        <v>2035</v>
      </c>
      <c r="W56" s="39">
        <f t="shared" si="39"/>
        <v>2036</v>
      </c>
      <c r="X56" s="39">
        <f t="shared" si="39"/>
        <v>2037</v>
      </c>
      <c r="Y56" s="39">
        <f t="shared" si="39"/>
        <v>2038</v>
      </c>
      <c r="Z56" s="39">
        <f t="shared" si="39"/>
        <v>2039</v>
      </c>
      <c r="AA56" s="39">
        <f t="shared" si="39"/>
        <v>2040</v>
      </c>
      <c r="AB56" s="39">
        <f t="shared" si="39"/>
        <v>2041</v>
      </c>
      <c r="AC56" s="39">
        <f t="shared" si="39"/>
        <v>2042</v>
      </c>
      <c r="AD56" s="39">
        <f t="shared" si="39"/>
        <v>2043</v>
      </c>
      <c r="AE56" s="39">
        <f t="shared" si="39"/>
        <v>2044</v>
      </c>
      <c r="AF56" s="39">
        <f t="shared" si="39"/>
        <v>2045</v>
      </c>
      <c r="AG56" s="39">
        <f t="shared" si="39"/>
        <v>2046</v>
      </c>
      <c r="AH56" s="39">
        <f t="shared" si="39"/>
        <v>2047</v>
      </c>
    </row>
    <row r="57" spans="1:34" s="139" customFormat="1">
      <c r="A57" s="148" t="s">
        <v>284</v>
      </c>
      <c r="B57" s="149" t="s">
        <v>65</v>
      </c>
      <c r="C57" s="150">
        <f t="shared" ref="C57:AH57" si="40">+C58+C59+C60</f>
        <v>42</v>
      </c>
      <c r="D57" s="150">
        <f t="shared" si="40"/>
        <v>42</v>
      </c>
      <c r="E57" s="150">
        <f t="shared" si="40"/>
        <v>42</v>
      </c>
      <c r="F57" s="150">
        <f t="shared" si="40"/>
        <v>42</v>
      </c>
      <c r="G57" s="150">
        <f t="shared" si="40"/>
        <v>42</v>
      </c>
      <c r="H57" s="150">
        <f t="shared" si="40"/>
        <v>42</v>
      </c>
      <c r="I57" s="150">
        <f t="shared" si="40"/>
        <v>41.993919338545105</v>
      </c>
      <c r="J57" s="150">
        <f t="shared" si="40"/>
        <v>41.987839557434107</v>
      </c>
      <c r="K57" s="150">
        <f t="shared" si="40"/>
        <v>41.981760656539549</v>
      </c>
      <c r="L57" s="150">
        <f t="shared" si="40"/>
        <v>41.975682635734003</v>
      </c>
      <c r="M57" s="150">
        <f t="shared" si="40"/>
        <v>41.969605494890047</v>
      </c>
      <c r="N57" s="150">
        <f t="shared" si="40"/>
        <v>41.963529233880287</v>
      </c>
      <c r="O57" s="150">
        <f t="shared" si="40"/>
        <v>41.957453852577338</v>
      </c>
      <c r="P57" s="150">
        <f t="shared" si="40"/>
        <v>41.951379350853834</v>
      </c>
      <c r="Q57" s="150">
        <f t="shared" si="40"/>
        <v>41.94530572858244</v>
      </c>
      <c r="R57" s="150">
        <f t="shared" si="40"/>
        <v>41.808684823544873</v>
      </c>
      <c r="S57" s="150">
        <f t="shared" si="40"/>
        <v>41.672508909224838</v>
      </c>
      <c r="T57" s="150">
        <f t="shared" si="40"/>
        <v>41.536776536234058</v>
      </c>
      <c r="U57" s="150">
        <f t="shared" si="40"/>
        <v>41.401486259905077</v>
      </c>
      <c r="V57" s="150">
        <f t="shared" si="40"/>
        <v>41.266636640275905</v>
      </c>
      <c r="W57" s="150">
        <f t="shared" si="40"/>
        <v>41.13222624207468</v>
      </c>
      <c r="X57" s="150">
        <f t="shared" si="40"/>
        <v>40.99825363470439</v>
      </c>
      <c r="Y57" s="150">
        <f t="shared" si="40"/>
        <v>40.864717392227654</v>
      </c>
      <c r="Z57" s="150">
        <f t="shared" si="40"/>
        <v>40.731616093351526</v>
      </c>
      <c r="AA57" s="150">
        <f t="shared" si="40"/>
        <v>40.598948321412401</v>
      </c>
      <c r="AB57" s="150">
        <f t="shared" si="40"/>
        <v>40.430064076275514</v>
      </c>
      <c r="AC57" s="150">
        <f t="shared" si="40"/>
        <v>40.261882358899435</v>
      </c>
      <c r="AD57" s="150">
        <f t="shared" si="40"/>
        <v>40.094400246896384</v>
      </c>
      <c r="AE57" s="150">
        <f t="shared" si="40"/>
        <v>39.927614830035175</v>
      </c>
      <c r="AF57" s="150">
        <f t="shared" si="40"/>
        <v>39.761523210190667</v>
      </c>
      <c r="AG57" s="150">
        <f t="shared" si="40"/>
        <v>39.59612250129338</v>
      </c>
      <c r="AH57" s="150">
        <f t="shared" si="40"/>
        <v>39.431409829279367</v>
      </c>
    </row>
    <row r="58" spans="1:34" s="139" customFormat="1">
      <c r="A58" s="66" t="s">
        <v>278</v>
      </c>
      <c r="B58" s="68" t="s">
        <v>65</v>
      </c>
      <c r="C58" s="146">
        <f>+'15 Priključenost PE'!H6</f>
        <v>0</v>
      </c>
      <c r="D58" s="146">
        <f t="shared" ref="D58:H60" si="41">+C58</f>
        <v>0</v>
      </c>
      <c r="E58" s="146">
        <f t="shared" si="41"/>
        <v>0</v>
      </c>
      <c r="F58" s="146">
        <f t="shared" si="41"/>
        <v>0</v>
      </c>
      <c r="G58" s="146">
        <f t="shared" si="41"/>
        <v>0</v>
      </c>
      <c r="H58" s="146">
        <f t="shared" si="41"/>
        <v>0</v>
      </c>
      <c r="I58" s="146">
        <f>+H58*I9+H58</f>
        <v>0</v>
      </c>
      <c r="J58" s="146">
        <f t="shared" ref="J58:AH58" si="42">+I58*J9+I58</f>
        <v>0</v>
      </c>
      <c r="K58" s="146">
        <f t="shared" si="42"/>
        <v>0</v>
      </c>
      <c r="L58" s="146">
        <f t="shared" si="42"/>
        <v>0</v>
      </c>
      <c r="M58" s="146">
        <f t="shared" si="42"/>
        <v>0</v>
      </c>
      <c r="N58" s="146">
        <f t="shared" si="42"/>
        <v>0</v>
      </c>
      <c r="O58" s="146">
        <f t="shared" si="42"/>
        <v>0</v>
      </c>
      <c r="P58" s="146">
        <f t="shared" si="42"/>
        <v>0</v>
      </c>
      <c r="Q58" s="146">
        <f t="shared" si="42"/>
        <v>0</v>
      </c>
      <c r="R58" s="146">
        <f t="shared" si="42"/>
        <v>0</v>
      </c>
      <c r="S58" s="146">
        <f t="shared" si="42"/>
        <v>0</v>
      </c>
      <c r="T58" s="146">
        <f t="shared" si="42"/>
        <v>0</v>
      </c>
      <c r="U58" s="146">
        <f t="shared" si="42"/>
        <v>0</v>
      </c>
      <c r="V58" s="146">
        <f t="shared" si="42"/>
        <v>0</v>
      </c>
      <c r="W58" s="146">
        <f t="shared" si="42"/>
        <v>0</v>
      </c>
      <c r="X58" s="146">
        <f t="shared" si="42"/>
        <v>0</v>
      </c>
      <c r="Y58" s="146">
        <f t="shared" si="42"/>
        <v>0</v>
      </c>
      <c r="Z58" s="146">
        <f t="shared" si="42"/>
        <v>0</v>
      </c>
      <c r="AA58" s="146">
        <f t="shared" si="42"/>
        <v>0</v>
      </c>
      <c r="AB58" s="146">
        <f t="shared" si="42"/>
        <v>0</v>
      </c>
      <c r="AC58" s="146">
        <f t="shared" si="42"/>
        <v>0</v>
      </c>
      <c r="AD58" s="146">
        <f t="shared" si="42"/>
        <v>0</v>
      </c>
      <c r="AE58" s="146">
        <f t="shared" si="42"/>
        <v>0</v>
      </c>
      <c r="AF58" s="146">
        <f t="shared" si="42"/>
        <v>0</v>
      </c>
      <c r="AG58" s="146">
        <f t="shared" si="42"/>
        <v>0</v>
      </c>
      <c r="AH58" s="146">
        <f t="shared" si="42"/>
        <v>0</v>
      </c>
    </row>
    <row r="59" spans="1:34" s="139" customFormat="1">
      <c r="A59" s="66" t="s">
        <v>279</v>
      </c>
      <c r="B59" s="68" t="s">
        <v>65</v>
      </c>
      <c r="C59" s="146">
        <f>+'15 Priključenost PE'!H7</f>
        <v>0</v>
      </c>
      <c r="D59" s="146">
        <f t="shared" si="41"/>
        <v>0</v>
      </c>
      <c r="E59" s="146">
        <f t="shared" si="41"/>
        <v>0</v>
      </c>
      <c r="F59" s="146">
        <f t="shared" si="41"/>
        <v>0</v>
      </c>
      <c r="G59" s="146">
        <f t="shared" si="41"/>
        <v>0</v>
      </c>
      <c r="H59" s="146">
        <f t="shared" si="41"/>
        <v>0</v>
      </c>
      <c r="I59" s="146">
        <f>+H59*I9+H59</f>
        <v>0</v>
      </c>
      <c r="J59" s="146">
        <f t="shared" ref="J59:AH59" si="43">+I59*J9+I59</f>
        <v>0</v>
      </c>
      <c r="K59" s="146">
        <f t="shared" si="43"/>
        <v>0</v>
      </c>
      <c r="L59" s="146">
        <f t="shared" si="43"/>
        <v>0</v>
      </c>
      <c r="M59" s="146">
        <f t="shared" si="43"/>
        <v>0</v>
      </c>
      <c r="N59" s="146">
        <f t="shared" si="43"/>
        <v>0</v>
      </c>
      <c r="O59" s="146">
        <f t="shared" si="43"/>
        <v>0</v>
      </c>
      <c r="P59" s="146">
        <f t="shared" si="43"/>
        <v>0</v>
      </c>
      <c r="Q59" s="146">
        <f t="shared" si="43"/>
        <v>0</v>
      </c>
      <c r="R59" s="146">
        <f t="shared" si="43"/>
        <v>0</v>
      </c>
      <c r="S59" s="146">
        <f t="shared" si="43"/>
        <v>0</v>
      </c>
      <c r="T59" s="146">
        <f t="shared" si="43"/>
        <v>0</v>
      </c>
      <c r="U59" s="146">
        <f t="shared" si="43"/>
        <v>0</v>
      </c>
      <c r="V59" s="146">
        <f t="shared" si="43"/>
        <v>0</v>
      </c>
      <c r="W59" s="146">
        <f t="shared" si="43"/>
        <v>0</v>
      </c>
      <c r="X59" s="146">
        <f t="shared" si="43"/>
        <v>0</v>
      </c>
      <c r="Y59" s="146">
        <f t="shared" si="43"/>
        <v>0</v>
      </c>
      <c r="Z59" s="146">
        <f t="shared" si="43"/>
        <v>0</v>
      </c>
      <c r="AA59" s="146">
        <f t="shared" si="43"/>
        <v>0</v>
      </c>
      <c r="AB59" s="146">
        <f t="shared" si="43"/>
        <v>0</v>
      </c>
      <c r="AC59" s="146">
        <f t="shared" si="43"/>
        <v>0</v>
      </c>
      <c r="AD59" s="146">
        <f t="shared" si="43"/>
        <v>0</v>
      </c>
      <c r="AE59" s="146">
        <f t="shared" si="43"/>
        <v>0</v>
      </c>
      <c r="AF59" s="146">
        <f t="shared" si="43"/>
        <v>0</v>
      </c>
      <c r="AG59" s="146">
        <f t="shared" si="43"/>
        <v>0</v>
      </c>
      <c r="AH59" s="146">
        <f t="shared" si="43"/>
        <v>0</v>
      </c>
    </row>
    <row r="60" spans="1:34" s="155" customFormat="1">
      <c r="A60" s="152" t="s">
        <v>360</v>
      </c>
      <c r="B60" s="153" t="s">
        <v>65</v>
      </c>
      <c r="C60" s="154">
        <v>42</v>
      </c>
      <c r="D60" s="154">
        <f t="shared" si="41"/>
        <v>42</v>
      </c>
      <c r="E60" s="154">
        <f t="shared" si="41"/>
        <v>42</v>
      </c>
      <c r="F60" s="154">
        <f t="shared" si="41"/>
        <v>42</v>
      </c>
      <c r="G60" s="154">
        <f t="shared" si="41"/>
        <v>42</v>
      </c>
      <c r="H60" s="154">
        <f t="shared" si="41"/>
        <v>42</v>
      </c>
      <c r="I60" s="154">
        <f>+H60*I9+H60</f>
        <v>41.993919338545105</v>
      </c>
      <c r="J60" s="154">
        <f t="shared" ref="J60:AH60" si="44">+I60*J9+I60</f>
        <v>41.987839557434107</v>
      </c>
      <c r="K60" s="154">
        <f t="shared" si="44"/>
        <v>41.981760656539549</v>
      </c>
      <c r="L60" s="154">
        <f t="shared" si="44"/>
        <v>41.975682635734003</v>
      </c>
      <c r="M60" s="154">
        <f t="shared" si="44"/>
        <v>41.969605494890047</v>
      </c>
      <c r="N60" s="154">
        <f t="shared" si="44"/>
        <v>41.963529233880287</v>
      </c>
      <c r="O60" s="154">
        <f t="shared" si="44"/>
        <v>41.957453852577338</v>
      </c>
      <c r="P60" s="154">
        <f t="shared" si="44"/>
        <v>41.951379350853834</v>
      </c>
      <c r="Q60" s="154">
        <f t="shared" si="44"/>
        <v>41.94530572858244</v>
      </c>
      <c r="R60" s="154">
        <f t="shared" si="44"/>
        <v>41.808684823544873</v>
      </c>
      <c r="S60" s="154">
        <f t="shared" si="44"/>
        <v>41.672508909224838</v>
      </c>
      <c r="T60" s="154">
        <f t="shared" si="44"/>
        <v>41.536776536234058</v>
      </c>
      <c r="U60" s="154">
        <f t="shared" si="44"/>
        <v>41.401486259905077</v>
      </c>
      <c r="V60" s="154">
        <f t="shared" si="44"/>
        <v>41.266636640275905</v>
      </c>
      <c r="W60" s="154">
        <f t="shared" si="44"/>
        <v>41.13222624207468</v>
      </c>
      <c r="X60" s="154">
        <f t="shared" si="44"/>
        <v>40.99825363470439</v>
      </c>
      <c r="Y60" s="154">
        <f t="shared" si="44"/>
        <v>40.864717392227654</v>
      </c>
      <c r="Z60" s="154">
        <f t="shared" si="44"/>
        <v>40.731616093351526</v>
      </c>
      <c r="AA60" s="154">
        <f t="shared" si="44"/>
        <v>40.598948321412401</v>
      </c>
      <c r="AB60" s="154">
        <f t="shared" si="44"/>
        <v>40.430064076275514</v>
      </c>
      <c r="AC60" s="154">
        <f t="shared" si="44"/>
        <v>40.261882358899435</v>
      </c>
      <c r="AD60" s="154">
        <f t="shared" si="44"/>
        <v>40.094400246896384</v>
      </c>
      <c r="AE60" s="154">
        <f t="shared" si="44"/>
        <v>39.927614830035175</v>
      </c>
      <c r="AF60" s="154">
        <f t="shared" si="44"/>
        <v>39.761523210190667</v>
      </c>
      <c r="AG60" s="154">
        <f t="shared" si="44"/>
        <v>39.59612250129338</v>
      </c>
      <c r="AH60" s="154">
        <f t="shared" si="44"/>
        <v>39.431409829279367</v>
      </c>
    </row>
    <row r="61" spans="1:34" s="139" customFormat="1">
      <c r="A61" s="148" t="s">
        <v>282</v>
      </c>
      <c r="B61" s="149" t="s">
        <v>65</v>
      </c>
      <c r="C61" s="150">
        <f t="shared" ref="C61:AH61" si="45">+C62+C63+C64</f>
        <v>0</v>
      </c>
      <c r="D61" s="150">
        <f t="shared" si="45"/>
        <v>0</v>
      </c>
      <c r="E61" s="150">
        <f t="shared" si="45"/>
        <v>0</v>
      </c>
      <c r="F61" s="150">
        <f t="shared" si="45"/>
        <v>0</v>
      </c>
      <c r="G61" s="150">
        <f t="shared" si="45"/>
        <v>0</v>
      </c>
      <c r="H61" s="150">
        <f t="shared" si="45"/>
        <v>0</v>
      </c>
      <c r="I61" s="150">
        <f t="shared" si="45"/>
        <v>0</v>
      </c>
      <c r="J61" s="150">
        <f t="shared" si="45"/>
        <v>0</v>
      </c>
      <c r="K61" s="150">
        <f t="shared" si="45"/>
        <v>0</v>
      </c>
      <c r="L61" s="150">
        <f t="shared" si="45"/>
        <v>0</v>
      </c>
      <c r="M61" s="150">
        <f t="shared" si="45"/>
        <v>0</v>
      </c>
      <c r="N61" s="150">
        <f t="shared" si="45"/>
        <v>0</v>
      </c>
      <c r="O61" s="150">
        <f t="shared" si="45"/>
        <v>0</v>
      </c>
      <c r="P61" s="150">
        <f t="shared" si="45"/>
        <v>0</v>
      </c>
      <c r="Q61" s="150">
        <f t="shared" si="45"/>
        <v>0</v>
      </c>
      <c r="R61" s="150">
        <f t="shared" si="45"/>
        <v>0</v>
      </c>
      <c r="S61" s="150">
        <f t="shared" si="45"/>
        <v>0</v>
      </c>
      <c r="T61" s="150">
        <f t="shared" si="45"/>
        <v>0</v>
      </c>
      <c r="U61" s="150">
        <f t="shared" si="45"/>
        <v>0</v>
      </c>
      <c r="V61" s="150">
        <f t="shared" si="45"/>
        <v>0</v>
      </c>
      <c r="W61" s="150">
        <f t="shared" si="45"/>
        <v>0</v>
      </c>
      <c r="X61" s="150">
        <f t="shared" si="45"/>
        <v>0</v>
      </c>
      <c r="Y61" s="150">
        <f t="shared" si="45"/>
        <v>0</v>
      </c>
      <c r="Z61" s="150">
        <f t="shared" si="45"/>
        <v>0</v>
      </c>
      <c r="AA61" s="150">
        <f t="shared" si="45"/>
        <v>0</v>
      </c>
      <c r="AB61" s="150">
        <f t="shared" si="45"/>
        <v>0</v>
      </c>
      <c r="AC61" s="150">
        <f t="shared" si="45"/>
        <v>0</v>
      </c>
      <c r="AD61" s="150">
        <f t="shared" si="45"/>
        <v>0</v>
      </c>
      <c r="AE61" s="150">
        <f t="shared" si="45"/>
        <v>0</v>
      </c>
      <c r="AF61" s="150">
        <f t="shared" si="45"/>
        <v>0</v>
      </c>
      <c r="AG61" s="150">
        <f t="shared" si="45"/>
        <v>0</v>
      </c>
      <c r="AH61" s="150">
        <f t="shared" si="45"/>
        <v>0</v>
      </c>
    </row>
    <row r="62" spans="1:34" s="139" customFormat="1">
      <c r="A62" s="66" t="s">
        <v>278</v>
      </c>
      <c r="B62" s="68" t="s">
        <v>65</v>
      </c>
      <c r="C62" s="146">
        <f>+'15 Priključenost PE'!I6</f>
        <v>0</v>
      </c>
      <c r="D62" s="146">
        <f>+C62</f>
        <v>0</v>
      </c>
      <c r="E62" s="146">
        <f t="shared" ref="E62:AH62" si="46">+D62</f>
        <v>0</v>
      </c>
      <c r="F62" s="146">
        <f t="shared" si="46"/>
        <v>0</v>
      </c>
      <c r="G62" s="146">
        <f t="shared" si="46"/>
        <v>0</v>
      </c>
      <c r="H62" s="146">
        <f t="shared" si="46"/>
        <v>0</v>
      </c>
      <c r="I62" s="146">
        <f t="shared" si="46"/>
        <v>0</v>
      </c>
      <c r="J62" s="146">
        <f t="shared" si="46"/>
        <v>0</v>
      </c>
      <c r="K62" s="146">
        <f t="shared" si="46"/>
        <v>0</v>
      </c>
      <c r="L62" s="146">
        <f t="shared" si="46"/>
        <v>0</v>
      </c>
      <c r="M62" s="146">
        <f t="shared" si="46"/>
        <v>0</v>
      </c>
      <c r="N62" s="146">
        <f t="shared" si="46"/>
        <v>0</v>
      </c>
      <c r="O62" s="146">
        <f t="shared" si="46"/>
        <v>0</v>
      </c>
      <c r="P62" s="146">
        <f t="shared" si="46"/>
        <v>0</v>
      </c>
      <c r="Q62" s="146">
        <f t="shared" si="46"/>
        <v>0</v>
      </c>
      <c r="R62" s="146">
        <f t="shared" si="46"/>
        <v>0</v>
      </c>
      <c r="S62" s="146">
        <f t="shared" si="46"/>
        <v>0</v>
      </c>
      <c r="T62" s="146">
        <f t="shared" si="46"/>
        <v>0</v>
      </c>
      <c r="U62" s="146">
        <f t="shared" si="46"/>
        <v>0</v>
      </c>
      <c r="V62" s="146">
        <f t="shared" si="46"/>
        <v>0</v>
      </c>
      <c r="W62" s="146">
        <f t="shared" si="46"/>
        <v>0</v>
      </c>
      <c r="X62" s="146">
        <f t="shared" si="46"/>
        <v>0</v>
      </c>
      <c r="Y62" s="146">
        <f t="shared" si="46"/>
        <v>0</v>
      </c>
      <c r="Z62" s="146">
        <f t="shared" si="46"/>
        <v>0</v>
      </c>
      <c r="AA62" s="146">
        <f t="shared" si="46"/>
        <v>0</v>
      </c>
      <c r="AB62" s="146">
        <f t="shared" si="46"/>
        <v>0</v>
      </c>
      <c r="AC62" s="146">
        <f t="shared" si="46"/>
        <v>0</v>
      </c>
      <c r="AD62" s="146">
        <f t="shared" si="46"/>
        <v>0</v>
      </c>
      <c r="AE62" s="146">
        <f t="shared" si="46"/>
        <v>0</v>
      </c>
      <c r="AF62" s="146">
        <f t="shared" si="46"/>
        <v>0</v>
      </c>
      <c r="AG62" s="146">
        <f t="shared" si="46"/>
        <v>0</v>
      </c>
      <c r="AH62" s="146">
        <f t="shared" si="46"/>
        <v>0</v>
      </c>
    </row>
    <row r="63" spans="1:34" s="139" customFormat="1">
      <c r="A63" s="66" t="s">
        <v>279</v>
      </c>
      <c r="B63" s="68" t="s">
        <v>65</v>
      </c>
      <c r="C63" s="146">
        <f>+'15 Priključenost PE'!I7</f>
        <v>0</v>
      </c>
      <c r="D63" s="146">
        <f>+C63</f>
        <v>0</v>
      </c>
      <c r="E63" s="146">
        <f t="shared" ref="E63:AH63" si="47">+D63</f>
        <v>0</v>
      </c>
      <c r="F63" s="146">
        <f t="shared" si="47"/>
        <v>0</v>
      </c>
      <c r="G63" s="146">
        <f t="shared" si="47"/>
        <v>0</v>
      </c>
      <c r="H63" s="146">
        <f t="shared" si="47"/>
        <v>0</v>
      </c>
      <c r="I63" s="146">
        <f t="shared" si="47"/>
        <v>0</v>
      </c>
      <c r="J63" s="146">
        <f t="shared" si="47"/>
        <v>0</v>
      </c>
      <c r="K63" s="146">
        <f t="shared" si="47"/>
        <v>0</v>
      </c>
      <c r="L63" s="146">
        <f t="shared" si="47"/>
        <v>0</v>
      </c>
      <c r="M63" s="146">
        <f t="shared" si="47"/>
        <v>0</v>
      </c>
      <c r="N63" s="146">
        <f t="shared" si="47"/>
        <v>0</v>
      </c>
      <c r="O63" s="146">
        <f t="shared" si="47"/>
        <v>0</v>
      </c>
      <c r="P63" s="146">
        <f t="shared" si="47"/>
        <v>0</v>
      </c>
      <c r="Q63" s="146">
        <f t="shared" si="47"/>
        <v>0</v>
      </c>
      <c r="R63" s="146">
        <f t="shared" si="47"/>
        <v>0</v>
      </c>
      <c r="S63" s="146">
        <f t="shared" si="47"/>
        <v>0</v>
      </c>
      <c r="T63" s="146">
        <f t="shared" si="47"/>
        <v>0</v>
      </c>
      <c r="U63" s="146">
        <f t="shared" si="47"/>
        <v>0</v>
      </c>
      <c r="V63" s="146">
        <f t="shared" si="47"/>
        <v>0</v>
      </c>
      <c r="W63" s="146">
        <f t="shared" si="47"/>
        <v>0</v>
      </c>
      <c r="X63" s="146">
        <f t="shared" si="47"/>
        <v>0</v>
      </c>
      <c r="Y63" s="146">
        <f t="shared" si="47"/>
        <v>0</v>
      </c>
      <c r="Z63" s="146">
        <f t="shared" si="47"/>
        <v>0</v>
      </c>
      <c r="AA63" s="146">
        <f t="shared" si="47"/>
        <v>0</v>
      </c>
      <c r="AB63" s="146">
        <f t="shared" si="47"/>
        <v>0</v>
      </c>
      <c r="AC63" s="146">
        <f t="shared" si="47"/>
        <v>0</v>
      </c>
      <c r="AD63" s="146">
        <f t="shared" si="47"/>
        <v>0</v>
      </c>
      <c r="AE63" s="146">
        <f t="shared" si="47"/>
        <v>0</v>
      </c>
      <c r="AF63" s="146">
        <f t="shared" si="47"/>
        <v>0</v>
      </c>
      <c r="AG63" s="146">
        <f t="shared" si="47"/>
        <v>0</v>
      </c>
      <c r="AH63" s="146">
        <f t="shared" si="47"/>
        <v>0</v>
      </c>
    </row>
    <row r="64" spans="1:34" s="139" customFormat="1">
      <c r="A64" s="66" t="s">
        <v>280</v>
      </c>
      <c r="B64" s="68" t="s">
        <v>65</v>
      </c>
      <c r="C64" s="146">
        <f>+'15 Priključenost PE'!I8+'15 Priključenost PE'!I9+'15 Priključenost PE'!I10+'15 Priključenost PE'!I11</f>
        <v>0</v>
      </c>
      <c r="D64" s="147">
        <f>+C64</f>
        <v>0</v>
      </c>
      <c r="E64" s="147">
        <f t="shared" ref="E64:AH64" si="48">+D64</f>
        <v>0</v>
      </c>
      <c r="F64" s="147">
        <f t="shared" si="48"/>
        <v>0</v>
      </c>
      <c r="G64" s="147">
        <f t="shared" si="48"/>
        <v>0</v>
      </c>
      <c r="H64" s="147">
        <f t="shared" si="48"/>
        <v>0</v>
      </c>
      <c r="I64" s="147">
        <f t="shared" si="48"/>
        <v>0</v>
      </c>
      <c r="J64" s="147">
        <f t="shared" si="48"/>
        <v>0</v>
      </c>
      <c r="K64" s="147">
        <f t="shared" si="48"/>
        <v>0</v>
      </c>
      <c r="L64" s="147">
        <f t="shared" si="48"/>
        <v>0</v>
      </c>
      <c r="M64" s="147">
        <f t="shared" si="48"/>
        <v>0</v>
      </c>
      <c r="N64" s="147">
        <f t="shared" si="48"/>
        <v>0</v>
      </c>
      <c r="O64" s="147">
        <f t="shared" si="48"/>
        <v>0</v>
      </c>
      <c r="P64" s="147">
        <f t="shared" si="48"/>
        <v>0</v>
      </c>
      <c r="Q64" s="147">
        <f t="shared" si="48"/>
        <v>0</v>
      </c>
      <c r="R64" s="147">
        <f t="shared" si="48"/>
        <v>0</v>
      </c>
      <c r="S64" s="147">
        <f t="shared" si="48"/>
        <v>0</v>
      </c>
      <c r="T64" s="147">
        <f t="shared" si="48"/>
        <v>0</v>
      </c>
      <c r="U64" s="147">
        <f t="shared" si="48"/>
        <v>0</v>
      </c>
      <c r="V64" s="147">
        <f t="shared" si="48"/>
        <v>0</v>
      </c>
      <c r="W64" s="147">
        <f t="shared" si="48"/>
        <v>0</v>
      </c>
      <c r="X64" s="147">
        <f t="shared" si="48"/>
        <v>0</v>
      </c>
      <c r="Y64" s="147">
        <f t="shared" si="48"/>
        <v>0</v>
      </c>
      <c r="Z64" s="147">
        <f t="shared" si="48"/>
        <v>0</v>
      </c>
      <c r="AA64" s="147">
        <f t="shared" si="48"/>
        <v>0</v>
      </c>
      <c r="AB64" s="147">
        <f t="shared" si="48"/>
        <v>0</v>
      </c>
      <c r="AC64" s="147">
        <f t="shared" si="48"/>
        <v>0</v>
      </c>
      <c r="AD64" s="147">
        <f t="shared" si="48"/>
        <v>0</v>
      </c>
      <c r="AE64" s="147">
        <f t="shared" si="48"/>
        <v>0</v>
      </c>
      <c r="AF64" s="147">
        <f t="shared" si="48"/>
        <v>0</v>
      </c>
      <c r="AG64" s="147">
        <f t="shared" si="48"/>
        <v>0</v>
      </c>
      <c r="AH64" s="147">
        <f t="shared" si="48"/>
        <v>0</v>
      </c>
    </row>
    <row r="65" spans="1:34" s="139" customFormat="1">
      <c r="A65" s="148" t="s">
        <v>285</v>
      </c>
      <c r="B65" s="149" t="s">
        <v>65</v>
      </c>
      <c r="C65" s="150">
        <f t="shared" ref="C65:AH65" si="49">+C66+C67+C68</f>
        <v>42</v>
      </c>
      <c r="D65" s="150">
        <f t="shared" si="49"/>
        <v>42</v>
      </c>
      <c r="E65" s="150">
        <f t="shared" si="49"/>
        <v>42</v>
      </c>
      <c r="F65" s="150">
        <f t="shared" si="49"/>
        <v>42</v>
      </c>
      <c r="G65" s="150">
        <f t="shared" si="49"/>
        <v>42</v>
      </c>
      <c r="H65" s="150">
        <f t="shared" si="49"/>
        <v>42</v>
      </c>
      <c r="I65" s="150">
        <f t="shared" si="49"/>
        <v>41.993919338545105</v>
      </c>
      <c r="J65" s="150">
        <f t="shared" si="49"/>
        <v>41.987839557434107</v>
      </c>
      <c r="K65" s="150">
        <f t="shared" si="49"/>
        <v>41.981760656539549</v>
      </c>
      <c r="L65" s="150">
        <f t="shared" si="49"/>
        <v>41.975682635734003</v>
      </c>
      <c r="M65" s="150">
        <f t="shared" si="49"/>
        <v>41.969605494890047</v>
      </c>
      <c r="N65" s="150">
        <f t="shared" si="49"/>
        <v>41.963529233880287</v>
      </c>
      <c r="O65" s="150">
        <f t="shared" si="49"/>
        <v>41.957453852577338</v>
      </c>
      <c r="P65" s="150">
        <f t="shared" si="49"/>
        <v>41.951379350853834</v>
      </c>
      <c r="Q65" s="150">
        <f t="shared" si="49"/>
        <v>41.94530572858244</v>
      </c>
      <c r="R65" s="150">
        <f t="shared" si="49"/>
        <v>41.808684823544873</v>
      </c>
      <c r="S65" s="150">
        <f t="shared" si="49"/>
        <v>41.672508909224838</v>
      </c>
      <c r="T65" s="150">
        <f t="shared" si="49"/>
        <v>41.536776536234058</v>
      </c>
      <c r="U65" s="150">
        <f t="shared" si="49"/>
        <v>41.401486259905077</v>
      </c>
      <c r="V65" s="150">
        <f t="shared" si="49"/>
        <v>41.266636640275905</v>
      </c>
      <c r="W65" s="150">
        <f t="shared" si="49"/>
        <v>41.13222624207468</v>
      </c>
      <c r="X65" s="150">
        <f t="shared" si="49"/>
        <v>40.99825363470439</v>
      </c>
      <c r="Y65" s="150">
        <f t="shared" si="49"/>
        <v>40.864717392227654</v>
      </c>
      <c r="Z65" s="150">
        <f t="shared" si="49"/>
        <v>40.731616093351526</v>
      </c>
      <c r="AA65" s="150">
        <f t="shared" si="49"/>
        <v>40.598948321412401</v>
      </c>
      <c r="AB65" s="150">
        <f t="shared" si="49"/>
        <v>40.430064076275514</v>
      </c>
      <c r="AC65" s="150">
        <f t="shared" si="49"/>
        <v>40.261882358899435</v>
      </c>
      <c r="AD65" s="150">
        <f t="shared" si="49"/>
        <v>40.094400246896384</v>
      </c>
      <c r="AE65" s="150">
        <f t="shared" si="49"/>
        <v>39.927614830035175</v>
      </c>
      <c r="AF65" s="150">
        <f t="shared" si="49"/>
        <v>39.761523210190667</v>
      </c>
      <c r="AG65" s="150">
        <f t="shared" si="49"/>
        <v>39.59612250129338</v>
      </c>
      <c r="AH65" s="150">
        <f t="shared" si="49"/>
        <v>39.431409829279367</v>
      </c>
    </row>
    <row r="66" spans="1:34" s="139" customFormat="1">
      <c r="A66" s="66" t="s">
        <v>278</v>
      </c>
      <c r="B66" s="68" t="s">
        <v>65</v>
      </c>
      <c r="C66" s="146">
        <f t="shared" ref="C66:AH66" si="50">+C62+C58</f>
        <v>0</v>
      </c>
      <c r="D66" s="146">
        <f t="shared" si="50"/>
        <v>0</v>
      </c>
      <c r="E66" s="146">
        <f t="shared" si="50"/>
        <v>0</v>
      </c>
      <c r="F66" s="146">
        <f t="shared" si="50"/>
        <v>0</v>
      </c>
      <c r="G66" s="146">
        <f t="shared" si="50"/>
        <v>0</v>
      </c>
      <c r="H66" s="146">
        <f t="shared" si="50"/>
        <v>0</v>
      </c>
      <c r="I66" s="146">
        <f t="shared" si="50"/>
        <v>0</v>
      </c>
      <c r="J66" s="146">
        <f t="shared" si="50"/>
        <v>0</v>
      </c>
      <c r="K66" s="146">
        <f t="shared" si="50"/>
        <v>0</v>
      </c>
      <c r="L66" s="146">
        <f t="shared" si="50"/>
        <v>0</v>
      </c>
      <c r="M66" s="146">
        <f t="shared" si="50"/>
        <v>0</v>
      </c>
      <c r="N66" s="146">
        <f t="shared" si="50"/>
        <v>0</v>
      </c>
      <c r="O66" s="146">
        <f t="shared" si="50"/>
        <v>0</v>
      </c>
      <c r="P66" s="146">
        <f t="shared" si="50"/>
        <v>0</v>
      </c>
      <c r="Q66" s="146">
        <f t="shared" si="50"/>
        <v>0</v>
      </c>
      <c r="R66" s="146">
        <f t="shared" si="50"/>
        <v>0</v>
      </c>
      <c r="S66" s="146">
        <f t="shared" si="50"/>
        <v>0</v>
      </c>
      <c r="T66" s="146">
        <f t="shared" si="50"/>
        <v>0</v>
      </c>
      <c r="U66" s="146">
        <f t="shared" si="50"/>
        <v>0</v>
      </c>
      <c r="V66" s="146">
        <f t="shared" si="50"/>
        <v>0</v>
      </c>
      <c r="W66" s="146">
        <f t="shared" si="50"/>
        <v>0</v>
      </c>
      <c r="X66" s="146">
        <f t="shared" si="50"/>
        <v>0</v>
      </c>
      <c r="Y66" s="146">
        <f t="shared" si="50"/>
        <v>0</v>
      </c>
      <c r="Z66" s="146">
        <f t="shared" si="50"/>
        <v>0</v>
      </c>
      <c r="AA66" s="146">
        <f t="shared" si="50"/>
        <v>0</v>
      </c>
      <c r="AB66" s="146">
        <f t="shared" si="50"/>
        <v>0</v>
      </c>
      <c r="AC66" s="146">
        <f t="shared" si="50"/>
        <v>0</v>
      </c>
      <c r="AD66" s="146">
        <f t="shared" si="50"/>
        <v>0</v>
      </c>
      <c r="AE66" s="146">
        <f t="shared" si="50"/>
        <v>0</v>
      </c>
      <c r="AF66" s="146">
        <f t="shared" si="50"/>
        <v>0</v>
      </c>
      <c r="AG66" s="146">
        <f t="shared" si="50"/>
        <v>0</v>
      </c>
      <c r="AH66" s="146">
        <f t="shared" si="50"/>
        <v>0</v>
      </c>
    </row>
    <row r="67" spans="1:34" s="139" customFormat="1">
      <c r="A67" s="66" t="s">
        <v>279</v>
      </c>
      <c r="B67" s="68" t="s">
        <v>65</v>
      </c>
      <c r="C67" s="146">
        <f t="shared" ref="C67:AH67" si="51">+C63+C59</f>
        <v>0</v>
      </c>
      <c r="D67" s="146">
        <f t="shared" si="51"/>
        <v>0</v>
      </c>
      <c r="E67" s="146">
        <f t="shared" si="51"/>
        <v>0</v>
      </c>
      <c r="F67" s="146">
        <f t="shared" si="51"/>
        <v>0</v>
      </c>
      <c r="G67" s="146">
        <f t="shared" si="51"/>
        <v>0</v>
      </c>
      <c r="H67" s="146">
        <f t="shared" si="51"/>
        <v>0</v>
      </c>
      <c r="I67" s="146">
        <f t="shared" si="51"/>
        <v>0</v>
      </c>
      <c r="J67" s="146">
        <f t="shared" si="51"/>
        <v>0</v>
      </c>
      <c r="K67" s="146">
        <f t="shared" si="51"/>
        <v>0</v>
      </c>
      <c r="L67" s="146">
        <f t="shared" si="51"/>
        <v>0</v>
      </c>
      <c r="M67" s="146">
        <f t="shared" si="51"/>
        <v>0</v>
      </c>
      <c r="N67" s="146">
        <f t="shared" si="51"/>
        <v>0</v>
      </c>
      <c r="O67" s="146">
        <f t="shared" si="51"/>
        <v>0</v>
      </c>
      <c r="P67" s="146">
        <f t="shared" si="51"/>
        <v>0</v>
      </c>
      <c r="Q67" s="146">
        <f t="shared" si="51"/>
        <v>0</v>
      </c>
      <c r="R67" s="146">
        <f t="shared" si="51"/>
        <v>0</v>
      </c>
      <c r="S67" s="146">
        <f t="shared" si="51"/>
        <v>0</v>
      </c>
      <c r="T67" s="146">
        <f t="shared" si="51"/>
        <v>0</v>
      </c>
      <c r="U67" s="146">
        <f t="shared" si="51"/>
        <v>0</v>
      </c>
      <c r="V67" s="146">
        <f t="shared" si="51"/>
        <v>0</v>
      </c>
      <c r="W67" s="146">
        <f t="shared" si="51"/>
        <v>0</v>
      </c>
      <c r="X67" s="146">
        <f t="shared" si="51"/>
        <v>0</v>
      </c>
      <c r="Y67" s="146">
        <f t="shared" si="51"/>
        <v>0</v>
      </c>
      <c r="Z67" s="146">
        <f t="shared" si="51"/>
        <v>0</v>
      </c>
      <c r="AA67" s="146">
        <f t="shared" si="51"/>
        <v>0</v>
      </c>
      <c r="AB67" s="146">
        <f t="shared" si="51"/>
        <v>0</v>
      </c>
      <c r="AC67" s="146">
        <f t="shared" si="51"/>
        <v>0</v>
      </c>
      <c r="AD67" s="146">
        <f t="shared" si="51"/>
        <v>0</v>
      </c>
      <c r="AE67" s="146">
        <f t="shared" si="51"/>
        <v>0</v>
      </c>
      <c r="AF67" s="146">
        <f t="shared" si="51"/>
        <v>0</v>
      </c>
      <c r="AG67" s="146">
        <f t="shared" si="51"/>
        <v>0</v>
      </c>
      <c r="AH67" s="146">
        <f t="shared" si="51"/>
        <v>0</v>
      </c>
    </row>
    <row r="68" spans="1:34" s="139" customFormat="1">
      <c r="A68" s="66" t="s">
        <v>280</v>
      </c>
      <c r="B68" s="68" t="s">
        <v>65</v>
      </c>
      <c r="C68" s="146">
        <f t="shared" ref="C68:AH68" si="52">+C64+C60</f>
        <v>42</v>
      </c>
      <c r="D68" s="146">
        <f t="shared" si="52"/>
        <v>42</v>
      </c>
      <c r="E68" s="146">
        <f t="shared" si="52"/>
        <v>42</v>
      </c>
      <c r="F68" s="146">
        <f t="shared" si="52"/>
        <v>42</v>
      </c>
      <c r="G68" s="146">
        <f t="shared" si="52"/>
        <v>42</v>
      </c>
      <c r="H68" s="146">
        <f t="shared" si="52"/>
        <v>42</v>
      </c>
      <c r="I68" s="146">
        <f t="shared" si="52"/>
        <v>41.993919338545105</v>
      </c>
      <c r="J68" s="146">
        <f t="shared" si="52"/>
        <v>41.987839557434107</v>
      </c>
      <c r="K68" s="146">
        <f t="shared" si="52"/>
        <v>41.981760656539549</v>
      </c>
      <c r="L68" s="146">
        <f t="shared" si="52"/>
        <v>41.975682635734003</v>
      </c>
      <c r="M68" s="146">
        <f t="shared" si="52"/>
        <v>41.969605494890047</v>
      </c>
      <c r="N68" s="146">
        <f t="shared" si="52"/>
        <v>41.963529233880287</v>
      </c>
      <c r="O68" s="146">
        <f t="shared" si="52"/>
        <v>41.957453852577338</v>
      </c>
      <c r="P68" s="146">
        <f t="shared" si="52"/>
        <v>41.951379350853834</v>
      </c>
      <c r="Q68" s="146">
        <f t="shared" si="52"/>
        <v>41.94530572858244</v>
      </c>
      <c r="R68" s="146">
        <f t="shared" si="52"/>
        <v>41.808684823544873</v>
      </c>
      <c r="S68" s="146">
        <f t="shared" si="52"/>
        <v>41.672508909224838</v>
      </c>
      <c r="T68" s="146">
        <f t="shared" si="52"/>
        <v>41.536776536234058</v>
      </c>
      <c r="U68" s="146">
        <f t="shared" si="52"/>
        <v>41.401486259905077</v>
      </c>
      <c r="V68" s="146">
        <f t="shared" si="52"/>
        <v>41.266636640275905</v>
      </c>
      <c r="W68" s="146">
        <f t="shared" si="52"/>
        <v>41.13222624207468</v>
      </c>
      <c r="X68" s="146">
        <f t="shared" si="52"/>
        <v>40.99825363470439</v>
      </c>
      <c r="Y68" s="146">
        <f t="shared" si="52"/>
        <v>40.864717392227654</v>
      </c>
      <c r="Z68" s="146">
        <f t="shared" si="52"/>
        <v>40.731616093351526</v>
      </c>
      <c r="AA68" s="146">
        <f t="shared" si="52"/>
        <v>40.598948321412401</v>
      </c>
      <c r="AB68" s="146">
        <f t="shared" si="52"/>
        <v>40.430064076275514</v>
      </c>
      <c r="AC68" s="146">
        <f t="shared" si="52"/>
        <v>40.261882358899435</v>
      </c>
      <c r="AD68" s="146">
        <f t="shared" si="52"/>
        <v>40.094400246896384</v>
      </c>
      <c r="AE68" s="146">
        <f t="shared" si="52"/>
        <v>39.927614830035175</v>
      </c>
      <c r="AF68" s="146">
        <f t="shared" si="52"/>
        <v>39.761523210190667</v>
      </c>
      <c r="AG68" s="146">
        <f t="shared" si="52"/>
        <v>39.59612250129338</v>
      </c>
      <c r="AH68" s="146">
        <f t="shared" si="52"/>
        <v>39.431409829279367</v>
      </c>
    </row>
    <row r="70" spans="1:34">
      <c r="A70" s="39" t="s">
        <v>266</v>
      </c>
      <c r="B70" s="39"/>
      <c r="C70" s="39"/>
      <c r="D70" s="39"/>
      <c r="E70" s="39">
        <v>1</v>
      </c>
      <c r="F70" s="39">
        <f>+E70+1</f>
        <v>2</v>
      </c>
      <c r="G70" s="39">
        <f t="shared" ref="G70:AH70" si="53">+F70+1</f>
        <v>3</v>
      </c>
      <c r="H70" s="39">
        <f t="shared" si="53"/>
        <v>4</v>
      </c>
      <c r="I70" s="39">
        <f t="shared" si="53"/>
        <v>5</v>
      </c>
      <c r="J70" s="39">
        <f t="shared" si="53"/>
        <v>6</v>
      </c>
      <c r="K70" s="39">
        <f t="shared" si="53"/>
        <v>7</v>
      </c>
      <c r="L70" s="39">
        <f t="shared" si="53"/>
        <v>8</v>
      </c>
      <c r="M70" s="39">
        <f t="shared" si="53"/>
        <v>9</v>
      </c>
      <c r="N70" s="39">
        <f t="shared" si="53"/>
        <v>10</v>
      </c>
      <c r="O70" s="39">
        <f t="shared" si="53"/>
        <v>11</v>
      </c>
      <c r="P70" s="39">
        <f t="shared" si="53"/>
        <v>12</v>
      </c>
      <c r="Q70" s="39">
        <f t="shared" si="53"/>
        <v>13</v>
      </c>
      <c r="R70" s="39">
        <f t="shared" si="53"/>
        <v>14</v>
      </c>
      <c r="S70" s="39">
        <f t="shared" si="53"/>
        <v>15</v>
      </c>
      <c r="T70" s="39">
        <f t="shared" si="53"/>
        <v>16</v>
      </c>
      <c r="U70" s="39">
        <f t="shared" si="53"/>
        <v>17</v>
      </c>
      <c r="V70" s="39">
        <f t="shared" si="53"/>
        <v>18</v>
      </c>
      <c r="W70" s="39">
        <f t="shared" si="53"/>
        <v>19</v>
      </c>
      <c r="X70" s="39">
        <f t="shared" si="53"/>
        <v>20</v>
      </c>
      <c r="Y70" s="39">
        <f t="shared" si="53"/>
        <v>21</v>
      </c>
      <c r="Z70" s="39">
        <f t="shared" si="53"/>
        <v>22</v>
      </c>
      <c r="AA70" s="39">
        <f t="shared" si="53"/>
        <v>23</v>
      </c>
      <c r="AB70" s="39">
        <f t="shared" si="53"/>
        <v>24</v>
      </c>
      <c r="AC70" s="39">
        <f t="shared" si="53"/>
        <v>25</v>
      </c>
      <c r="AD70" s="39">
        <f t="shared" si="53"/>
        <v>26</v>
      </c>
      <c r="AE70" s="39">
        <f t="shared" si="53"/>
        <v>27</v>
      </c>
      <c r="AF70" s="39">
        <f t="shared" si="53"/>
        <v>28</v>
      </c>
      <c r="AG70" s="39">
        <f t="shared" si="53"/>
        <v>29</v>
      </c>
      <c r="AH70" s="39">
        <f t="shared" si="53"/>
        <v>30</v>
      </c>
    </row>
    <row r="71" spans="1:34">
      <c r="A71" s="39" t="s">
        <v>265</v>
      </c>
      <c r="B71" s="39"/>
      <c r="C71" s="39">
        <v>2016</v>
      </c>
      <c r="D71" s="39">
        <f t="shared" ref="D71:AH71" si="54">+C71+1</f>
        <v>2017</v>
      </c>
      <c r="E71" s="39">
        <f t="shared" si="54"/>
        <v>2018</v>
      </c>
      <c r="F71" s="39">
        <f t="shared" si="54"/>
        <v>2019</v>
      </c>
      <c r="G71" s="39">
        <f t="shared" si="54"/>
        <v>2020</v>
      </c>
      <c r="H71" s="39">
        <f t="shared" si="54"/>
        <v>2021</v>
      </c>
      <c r="I71" s="39">
        <f t="shared" si="54"/>
        <v>2022</v>
      </c>
      <c r="J71" s="39">
        <f t="shared" si="54"/>
        <v>2023</v>
      </c>
      <c r="K71" s="39">
        <f t="shared" si="54"/>
        <v>2024</v>
      </c>
      <c r="L71" s="39">
        <f t="shared" si="54"/>
        <v>2025</v>
      </c>
      <c r="M71" s="39">
        <f t="shared" si="54"/>
        <v>2026</v>
      </c>
      <c r="N71" s="39">
        <f t="shared" si="54"/>
        <v>2027</v>
      </c>
      <c r="O71" s="39">
        <f t="shared" si="54"/>
        <v>2028</v>
      </c>
      <c r="P71" s="39">
        <f t="shared" si="54"/>
        <v>2029</v>
      </c>
      <c r="Q71" s="39">
        <f t="shared" si="54"/>
        <v>2030</v>
      </c>
      <c r="R71" s="39">
        <f t="shared" si="54"/>
        <v>2031</v>
      </c>
      <c r="S71" s="39">
        <f t="shared" si="54"/>
        <v>2032</v>
      </c>
      <c r="T71" s="39">
        <f t="shared" si="54"/>
        <v>2033</v>
      </c>
      <c r="U71" s="39">
        <f t="shared" si="54"/>
        <v>2034</v>
      </c>
      <c r="V71" s="39">
        <f t="shared" si="54"/>
        <v>2035</v>
      </c>
      <c r="W71" s="39">
        <f t="shared" si="54"/>
        <v>2036</v>
      </c>
      <c r="X71" s="39">
        <f t="shared" si="54"/>
        <v>2037</v>
      </c>
      <c r="Y71" s="39">
        <f t="shared" si="54"/>
        <v>2038</v>
      </c>
      <c r="Z71" s="39">
        <f t="shared" si="54"/>
        <v>2039</v>
      </c>
      <c r="AA71" s="39">
        <f t="shared" si="54"/>
        <v>2040</v>
      </c>
      <c r="AB71" s="39">
        <f t="shared" si="54"/>
        <v>2041</v>
      </c>
      <c r="AC71" s="39">
        <f t="shared" si="54"/>
        <v>2042</v>
      </c>
      <c r="AD71" s="39">
        <f t="shared" si="54"/>
        <v>2043</v>
      </c>
      <c r="AE71" s="39">
        <f t="shared" si="54"/>
        <v>2044</v>
      </c>
      <c r="AF71" s="39">
        <f t="shared" si="54"/>
        <v>2045</v>
      </c>
      <c r="AG71" s="39">
        <f t="shared" si="54"/>
        <v>2046</v>
      </c>
      <c r="AH71" s="39">
        <f t="shared" si="54"/>
        <v>2047</v>
      </c>
    </row>
    <row r="72" spans="1:34" s="139" customFormat="1">
      <c r="A72" s="148" t="s">
        <v>286</v>
      </c>
      <c r="B72" s="149"/>
      <c r="C72" s="150"/>
      <c r="D72" s="150"/>
      <c r="E72" s="150"/>
      <c r="F72" s="150"/>
      <c r="G72" s="150"/>
      <c r="H72" s="150"/>
      <c r="I72" s="150"/>
      <c r="J72" s="150"/>
      <c r="K72" s="150"/>
      <c r="L72" s="150"/>
      <c r="M72" s="150"/>
      <c r="N72" s="150"/>
      <c r="O72" s="150"/>
      <c r="P72" s="150"/>
      <c r="Q72" s="150"/>
      <c r="R72" s="150"/>
      <c r="S72" s="150"/>
      <c r="T72" s="150"/>
      <c r="U72" s="150"/>
      <c r="V72" s="150"/>
      <c r="W72" s="150"/>
      <c r="X72" s="150"/>
      <c r="Y72" s="150"/>
      <c r="Z72" s="150"/>
      <c r="AA72" s="150"/>
      <c r="AB72" s="150"/>
      <c r="AC72" s="150"/>
      <c r="AD72" s="150"/>
      <c r="AE72" s="150"/>
      <c r="AF72" s="150"/>
      <c r="AG72" s="150"/>
      <c r="AH72" s="150"/>
    </row>
    <row r="73" spans="1:34">
      <c r="A73" s="66" t="s">
        <v>278</v>
      </c>
      <c r="B73" s="3"/>
      <c r="C73" s="151">
        <f>+C66/C24</f>
        <v>0</v>
      </c>
      <c r="D73" s="151">
        <f t="shared" ref="D73:AH73" si="55">+D66/D24</f>
        <v>0</v>
      </c>
      <c r="E73" s="151">
        <f t="shared" si="55"/>
        <v>0</v>
      </c>
      <c r="F73" s="151">
        <f t="shared" si="55"/>
        <v>0</v>
      </c>
      <c r="G73" s="151">
        <f t="shared" si="55"/>
        <v>0</v>
      </c>
      <c r="H73" s="151">
        <f t="shared" si="55"/>
        <v>0</v>
      </c>
      <c r="I73" s="151">
        <f t="shared" si="55"/>
        <v>0</v>
      </c>
      <c r="J73" s="151">
        <f t="shared" si="55"/>
        <v>0</v>
      </c>
      <c r="K73" s="151">
        <f t="shared" si="55"/>
        <v>0</v>
      </c>
      <c r="L73" s="151">
        <f t="shared" si="55"/>
        <v>0</v>
      </c>
      <c r="M73" s="151">
        <f t="shared" si="55"/>
        <v>0</v>
      </c>
      <c r="N73" s="151">
        <f t="shared" si="55"/>
        <v>0</v>
      </c>
      <c r="O73" s="151">
        <f t="shared" si="55"/>
        <v>0</v>
      </c>
      <c r="P73" s="151">
        <f t="shared" si="55"/>
        <v>0</v>
      </c>
      <c r="Q73" s="151">
        <f t="shared" si="55"/>
        <v>0</v>
      </c>
      <c r="R73" s="151">
        <f t="shared" si="55"/>
        <v>0</v>
      </c>
      <c r="S73" s="151">
        <f t="shared" si="55"/>
        <v>0</v>
      </c>
      <c r="T73" s="151">
        <f t="shared" si="55"/>
        <v>0</v>
      </c>
      <c r="U73" s="151">
        <f t="shared" si="55"/>
        <v>0</v>
      </c>
      <c r="V73" s="151">
        <f t="shared" si="55"/>
        <v>0</v>
      </c>
      <c r="W73" s="151">
        <f t="shared" si="55"/>
        <v>0</v>
      </c>
      <c r="X73" s="151">
        <f t="shared" si="55"/>
        <v>0</v>
      </c>
      <c r="Y73" s="151">
        <f t="shared" si="55"/>
        <v>0</v>
      </c>
      <c r="Z73" s="151">
        <f t="shared" si="55"/>
        <v>0</v>
      </c>
      <c r="AA73" s="151">
        <f t="shared" si="55"/>
        <v>0</v>
      </c>
      <c r="AB73" s="151">
        <f t="shared" si="55"/>
        <v>0</v>
      </c>
      <c r="AC73" s="151">
        <f t="shared" si="55"/>
        <v>0</v>
      </c>
      <c r="AD73" s="151">
        <f t="shared" si="55"/>
        <v>0</v>
      </c>
      <c r="AE73" s="151">
        <f t="shared" si="55"/>
        <v>0</v>
      </c>
      <c r="AF73" s="151">
        <f t="shared" si="55"/>
        <v>0</v>
      </c>
      <c r="AG73" s="151">
        <f t="shared" si="55"/>
        <v>0</v>
      </c>
      <c r="AH73" s="151">
        <f t="shared" si="55"/>
        <v>0</v>
      </c>
    </row>
    <row r="74" spans="1:34">
      <c r="A74" s="66" t="s">
        <v>279</v>
      </c>
      <c r="B74" s="3"/>
      <c r="C74" s="151">
        <f>+C67/C25</f>
        <v>0</v>
      </c>
      <c r="D74" s="151">
        <f t="shared" ref="D74:AH74" si="56">+D67/D25</f>
        <v>0</v>
      </c>
      <c r="E74" s="151">
        <f t="shared" si="56"/>
        <v>0</v>
      </c>
      <c r="F74" s="151">
        <f t="shared" si="56"/>
        <v>0</v>
      </c>
      <c r="G74" s="151">
        <f t="shared" si="56"/>
        <v>0</v>
      </c>
      <c r="H74" s="151">
        <f t="shared" si="56"/>
        <v>0</v>
      </c>
      <c r="I74" s="151">
        <f t="shared" si="56"/>
        <v>0</v>
      </c>
      <c r="J74" s="151">
        <f t="shared" si="56"/>
        <v>0</v>
      </c>
      <c r="K74" s="151">
        <f t="shared" si="56"/>
        <v>0</v>
      </c>
      <c r="L74" s="151">
        <f t="shared" si="56"/>
        <v>0</v>
      </c>
      <c r="M74" s="151">
        <f t="shared" si="56"/>
        <v>0</v>
      </c>
      <c r="N74" s="151">
        <f t="shared" si="56"/>
        <v>0</v>
      </c>
      <c r="O74" s="151">
        <f t="shared" si="56"/>
        <v>0</v>
      </c>
      <c r="P74" s="151">
        <f t="shared" si="56"/>
        <v>0</v>
      </c>
      <c r="Q74" s="151">
        <f t="shared" si="56"/>
        <v>0</v>
      </c>
      <c r="R74" s="151">
        <f t="shared" si="56"/>
        <v>0</v>
      </c>
      <c r="S74" s="151">
        <f t="shared" si="56"/>
        <v>0</v>
      </c>
      <c r="T74" s="151">
        <f t="shared" si="56"/>
        <v>0</v>
      </c>
      <c r="U74" s="151">
        <f t="shared" si="56"/>
        <v>0</v>
      </c>
      <c r="V74" s="151">
        <f t="shared" si="56"/>
        <v>0</v>
      </c>
      <c r="W74" s="151">
        <f t="shared" si="56"/>
        <v>0</v>
      </c>
      <c r="X74" s="151">
        <f t="shared" si="56"/>
        <v>0</v>
      </c>
      <c r="Y74" s="151">
        <f t="shared" si="56"/>
        <v>0</v>
      </c>
      <c r="Z74" s="151">
        <f t="shared" si="56"/>
        <v>0</v>
      </c>
      <c r="AA74" s="151">
        <f t="shared" si="56"/>
        <v>0</v>
      </c>
      <c r="AB74" s="151">
        <f t="shared" si="56"/>
        <v>0</v>
      </c>
      <c r="AC74" s="151">
        <f t="shared" si="56"/>
        <v>0</v>
      </c>
      <c r="AD74" s="151">
        <f t="shared" si="56"/>
        <v>0</v>
      </c>
      <c r="AE74" s="151">
        <f t="shared" si="56"/>
        <v>0</v>
      </c>
      <c r="AF74" s="151">
        <f t="shared" si="56"/>
        <v>0</v>
      </c>
      <c r="AG74" s="151">
        <f t="shared" si="56"/>
        <v>0</v>
      </c>
      <c r="AH74" s="151">
        <f t="shared" si="56"/>
        <v>0</v>
      </c>
    </row>
    <row r="75" spans="1:34">
      <c r="A75" s="66" t="s">
        <v>280</v>
      </c>
      <c r="B75" s="3"/>
      <c r="C75" s="151">
        <f>+C68/C26</f>
        <v>0.12462908011869436</v>
      </c>
      <c r="D75" s="151">
        <f t="shared" ref="D75:AH75" si="57">+D68/D26</f>
        <v>0.12462908011869436</v>
      </c>
      <c r="E75" s="151">
        <f t="shared" si="57"/>
        <v>0.12462908011869436</v>
      </c>
      <c r="F75" s="151">
        <f t="shared" si="57"/>
        <v>0.12462908011869436</v>
      </c>
      <c r="G75" s="151">
        <f t="shared" si="57"/>
        <v>0.12462908011869436</v>
      </c>
      <c r="H75" s="151">
        <f t="shared" si="57"/>
        <v>0.12462908011869436</v>
      </c>
      <c r="I75" s="151">
        <f t="shared" si="57"/>
        <v>0.12462570660329468</v>
      </c>
      <c r="J75" s="151">
        <f t="shared" si="57"/>
        <v>0.12462233278208099</v>
      </c>
      <c r="K75" s="151">
        <f t="shared" si="57"/>
        <v>0.12461895865504703</v>
      </c>
      <c r="L75" s="151">
        <f t="shared" si="57"/>
        <v>0.12461558422218667</v>
      </c>
      <c r="M75" s="151">
        <f t="shared" si="57"/>
        <v>0.12461220948349364</v>
      </c>
      <c r="N75" s="151">
        <f t="shared" si="57"/>
        <v>0.1246088344389618</v>
      </c>
      <c r="O75" s="151">
        <f t="shared" si="57"/>
        <v>0.12460545908858491</v>
      </c>
      <c r="P75" s="151">
        <f t="shared" si="57"/>
        <v>0.12460208343235675</v>
      </c>
      <c r="Q75" s="151">
        <f t="shared" si="57"/>
        <v>0.12459870747027119</v>
      </c>
      <c r="R75" s="151">
        <f t="shared" si="57"/>
        <v>0.12452255755818722</v>
      </c>
      <c r="S75" s="151">
        <f t="shared" si="57"/>
        <v>0.12444625228536729</v>
      </c>
      <c r="T75" s="151">
        <f t="shared" si="57"/>
        <v>0.12436979158319661</v>
      </c>
      <c r="U75" s="151">
        <f t="shared" si="57"/>
        <v>0.12429317538443826</v>
      </c>
      <c r="V75" s="151">
        <f t="shared" si="57"/>
        <v>0.12421640362324</v>
      </c>
      <c r="W75" s="151">
        <f t="shared" si="57"/>
        <v>0.12413947623514096</v>
      </c>
      <c r="X75" s="151">
        <f t="shared" si="57"/>
        <v>0.12406239315707843</v>
      </c>
      <c r="Y75" s="151">
        <f t="shared" si="57"/>
        <v>0.12398515432739461</v>
      </c>
      <c r="Z75" s="151">
        <f t="shared" si="57"/>
        <v>0.12390775968584336</v>
      </c>
      <c r="AA75" s="151">
        <f t="shared" si="57"/>
        <v>0.12383020917359697</v>
      </c>
      <c r="AB75" s="151">
        <f t="shared" si="57"/>
        <v>0.12373089408580847</v>
      </c>
      <c r="AC75" s="151">
        <f t="shared" si="57"/>
        <v>0.12363132431677124</v>
      </c>
      <c r="AD75" s="151">
        <f t="shared" si="57"/>
        <v>0.12353149975398749</v>
      </c>
      <c r="AE75" s="151">
        <f t="shared" si="57"/>
        <v>0.12343142028882165</v>
      </c>
      <c r="AF75" s="151">
        <f t="shared" si="57"/>
        <v>0.12333108581652326</v>
      </c>
      <c r="AG75" s="151">
        <f t="shared" si="57"/>
        <v>0.12323049623624964</v>
      </c>
      <c r="AH75" s="151">
        <f t="shared" si="57"/>
        <v>0.12312965145108881</v>
      </c>
    </row>
    <row r="77" spans="1:34" s="222" customFormat="1">
      <c r="A77" s="141" t="s">
        <v>358</v>
      </c>
      <c r="B77" s="142"/>
      <c r="C77" s="142"/>
      <c r="D77" s="142"/>
      <c r="E77" s="142"/>
      <c r="F77" s="142"/>
      <c r="G77" s="142"/>
      <c r="H77" s="142"/>
      <c r="I77" s="142"/>
      <c r="J77" s="142"/>
      <c r="K77" s="142"/>
      <c r="L77" s="142"/>
      <c r="M77" s="142"/>
      <c r="N77" s="142"/>
      <c r="O77" s="142"/>
      <c r="P77" s="142"/>
      <c r="Q77" s="142"/>
      <c r="R77" s="142"/>
      <c r="S77" s="142"/>
      <c r="T77" s="142"/>
      <c r="U77" s="142"/>
      <c r="V77" s="142"/>
      <c r="W77" s="142"/>
      <c r="X77" s="142"/>
      <c r="Y77" s="142"/>
      <c r="Z77" s="142"/>
      <c r="AA77" s="142"/>
      <c r="AB77" s="142"/>
      <c r="AC77" s="142"/>
      <c r="AD77" s="142"/>
      <c r="AE77" s="142"/>
      <c r="AF77" s="142"/>
      <c r="AG77" s="142"/>
      <c r="AH77" s="142"/>
    </row>
    <row r="78" spans="1:34" s="222" customFormat="1"/>
    <row r="79" spans="1:34" s="222" customFormat="1">
      <c r="A79" s="235" t="s">
        <v>266</v>
      </c>
      <c r="B79" s="235"/>
      <c r="C79" s="235"/>
      <c r="D79" s="235"/>
      <c r="E79" s="235">
        <v>1</v>
      </c>
      <c r="F79" s="235">
        <f>+E79+1</f>
        <v>2</v>
      </c>
      <c r="G79" s="235">
        <f t="shared" ref="G79:AH79" si="58">+F79+1</f>
        <v>3</v>
      </c>
      <c r="H79" s="235">
        <f t="shared" si="58"/>
        <v>4</v>
      </c>
      <c r="I79" s="235">
        <f t="shared" si="58"/>
        <v>5</v>
      </c>
      <c r="J79" s="235">
        <f t="shared" si="58"/>
        <v>6</v>
      </c>
      <c r="K79" s="235">
        <f t="shared" si="58"/>
        <v>7</v>
      </c>
      <c r="L79" s="235">
        <f t="shared" si="58"/>
        <v>8</v>
      </c>
      <c r="M79" s="235">
        <f t="shared" si="58"/>
        <v>9</v>
      </c>
      <c r="N79" s="235">
        <f t="shared" si="58"/>
        <v>10</v>
      </c>
      <c r="O79" s="235">
        <f t="shared" si="58"/>
        <v>11</v>
      </c>
      <c r="P79" s="235">
        <f t="shared" si="58"/>
        <v>12</v>
      </c>
      <c r="Q79" s="235">
        <f t="shared" si="58"/>
        <v>13</v>
      </c>
      <c r="R79" s="235">
        <f t="shared" si="58"/>
        <v>14</v>
      </c>
      <c r="S79" s="235">
        <f t="shared" si="58"/>
        <v>15</v>
      </c>
      <c r="T79" s="235">
        <f t="shared" si="58"/>
        <v>16</v>
      </c>
      <c r="U79" s="235">
        <f t="shared" si="58"/>
        <v>17</v>
      </c>
      <c r="V79" s="235">
        <f t="shared" si="58"/>
        <v>18</v>
      </c>
      <c r="W79" s="235">
        <f t="shared" si="58"/>
        <v>19</v>
      </c>
      <c r="X79" s="235">
        <f t="shared" si="58"/>
        <v>20</v>
      </c>
      <c r="Y79" s="235">
        <f t="shared" si="58"/>
        <v>21</v>
      </c>
      <c r="Z79" s="235">
        <f t="shared" si="58"/>
        <v>22</v>
      </c>
      <c r="AA79" s="235">
        <f t="shared" si="58"/>
        <v>23</v>
      </c>
      <c r="AB79" s="235">
        <f t="shared" si="58"/>
        <v>24</v>
      </c>
      <c r="AC79" s="235">
        <f t="shared" si="58"/>
        <v>25</v>
      </c>
      <c r="AD79" s="235">
        <f t="shared" si="58"/>
        <v>26</v>
      </c>
      <c r="AE79" s="235">
        <f t="shared" si="58"/>
        <v>27</v>
      </c>
      <c r="AF79" s="235">
        <f t="shared" si="58"/>
        <v>28</v>
      </c>
      <c r="AG79" s="235">
        <f t="shared" si="58"/>
        <v>29</v>
      </c>
      <c r="AH79" s="235">
        <f t="shared" si="58"/>
        <v>30</v>
      </c>
    </row>
    <row r="80" spans="1:34" s="222" customFormat="1">
      <c r="A80" s="235" t="s">
        <v>265</v>
      </c>
      <c r="B80" s="235"/>
      <c r="C80" s="235">
        <v>2016</v>
      </c>
      <c r="D80" s="235">
        <f t="shared" ref="D80:AH80" si="59">+C80+1</f>
        <v>2017</v>
      </c>
      <c r="E80" s="235">
        <f t="shared" si="59"/>
        <v>2018</v>
      </c>
      <c r="F80" s="235">
        <f t="shared" si="59"/>
        <v>2019</v>
      </c>
      <c r="G80" s="235">
        <f t="shared" si="59"/>
        <v>2020</v>
      </c>
      <c r="H80" s="235">
        <f t="shared" si="59"/>
        <v>2021</v>
      </c>
      <c r="I80" s="235">
        <f t="shared" si="59"/>
        <v>2022</v>
      </c>
      <c r="J80" s="235">
        <f t="shared" si="59"/>
        <v>2023</v>
      </c>
      <c r="K80" s="235">
        <f t="shared" si="59"/>
        <v>2024</v>
      </c>
      <c r="L80" s="235">
        <f t="shared" si="59"/>
        <v>2025</v>
      </c>
      <c r="M80" s="235">
        <f t="shared" si="59"/>
        <v>2026</v>
      </c>
      <c r="N80" s="235">
        <f t="shared" si="59"/>
        <v>2027</v>
      </c>
      <c r="O80" s="235">
        <f t="shared" si="59"/>
        <v>2028</v>
      </c>
      <c r="P80" s="235">
        <f t="shared" si="59"/>
        <v>2029</v>
      </c>
      <c r="Q80" s="235">
        <f t="shared" si="59"/>
        <v>2030</v>
      </c>
      <c r="R80" s="235">
        <f t="shared" si="59"/>
        <v>2031</v>
      </c>
      <c r="S80" s="235">
        <f t="shared" si="59"/>
        <v>2032</v>
      </c>
      <c r="T80" s="235">
        <f t="shared" si="59"/>
        <v>2033</v>
      </c>
      <c r="U80" s="235">
        <f t="shared" si="59"/>
        <v>2034</v>
      </c>
      <c r="V80" s="235">
        <f t="shared" si="59"/>
        <v>2035</v>
      </c>
      <c r="W80" s="235">
        <f t="shared" si="59"/>
        <v>2036</v>
      </c>
      <c r="X80" s="235">
        <f t="shared" si="59"/>
        <v>2037</v>
      </c>
      <c r="Y80" s="235">
        <f t="shared" si="59"/>
        <v>2038</v>
      </c>
      <c r="Z80" s="235">
        <f t="shared" si="59"/>
        <v>2039</v>
      </c>
      <c r="AA80" s="235">
        <f t="shared" si="59"/>
        <v>2040</v>
      </c>
      <c r="AB80" s="235">
        <f t="shared" si="59"/>
        <v>2041</v>
      </c>
      <c r="AC80" s="235">
        <f t="shared" si="59"/>
        <v>2042</v>
      </c>
      <c r="AD80" s="235">
        <f t="shared" si="59"/>
        <v>2043</v>
      </c>
      <c r="AE80" s="235">
        <f t="shared" si="59"/>
        <v>2044</v>
      </c>
      <c r="AF80" s="235">
        <f t="shared" si="59"/>
        <v>2045</v>
      </c>
      <c r="AG80" s="235">
        <f t="shared" si="59"/>
        <v>2046</v>
      </c>
      <c r="AH80" s="235">
        <f t="shared" si="59"/>
        <v>2047</v>
      </c>
    </row>
    <row r="81" spans="1:34" s="139" customFormat="1">
      <c r="A81" s="148" t="s">
        <v>284</v>
      </c>
      <c r="B81" s="149" t="s">
        <v>65</v>
      </c>
      <c r="C81" s="150">
        <f>+C82+C83</f>
        <v>0</v>
      </c>
      <c r="D81" s="150">
        <f t="shared" ref="D81:AH81" si="60">+D82+D83</f>
        <v>0</v>
      </c>
      <c r="E81" s="150">
        <f t="shared" si="60"/>
        <v>0</v>
      </c>
      <c r="F81" s="150">
        <f t="shared" si="60"/>
        <v>0</v>
      </c>
      <c r="G81" s="150">
        <f t="shared" si="60"/>
        <v>0</v>
      </c>
      <c r="H81" s="150">
        <f t="shared" si="60"/>
        <v>0</v>
      </c>
      <c r="I81" s="150">
        <f t="shared" si="60"/>
        <v>0</v>
      </c>
      <c r="J81" s="150">
        <f t="shared" si="60"/>
        <v>0</v>
      </c>
      <c r="K81" s="150">
        <f t="shared" si="60"/>
        <v>0</v>
      </c>
      <c r="L81" s="150">
        <f t="shared" si="60"/>
        <v>0</v>
      </c>
      <c r="M81" s="150">
        <f t="shared" si="60"/>
        <v>0</v>
      </c>
      <c r="N81" s="150">
        <f t="shared" si="60"/>
        <v>0</v>
      </c>
      <c r="O81" s="150">
        <f t="shared" si="60"/>
        <v>0</v>
      </c>
      <c r="P81" s="150">
        <f t="shared" si="60"/>
        <v>0</v>
      </c>
      <c r="Q81" s="150">
        <f t="shared" si="60"/>
        <v>0</v>
      </c>
      <c r="R81" s="150">
        <f t="shared" si="60"/>
        <v>0</v>
      </c>
      <c r="S81" s="150">
        <f t="shared" si="60"/>
        <v>0</v>
      </c>
      <c r="T81" s="150">
        <f t="shared" si="60"/>
        <v>0</v>
      </c>
      <c r="U81" s="150">
        <f t="shared" si="60"/>
        <v>0</v>
      </c>
      <c r="V81" s="150">
        <f t="shared" si="60"/>
        <v>0</v>
      </c>
      <c r="W81" s="150">
        <f t="shared" si="60"/>
        <v>0</v>
      </c>
      <c r="X81" s="150">
        <f t="shared" si="60"/>
        <v>0</v>
      </c>
      <c r="Y81" s="150">
        <f t="shared" si="60"/>
        <v>0</v>
      </c>
      <c r="Z81" s="150">
        <f t="shared" si="60"/>
        <v>0</v>
      </c>
      <c r="AA81" s="150">
        <f t="shared" si="60"/>
        <v>0</v>
      </c>
      <c r="AB81" s="150">
        <f t="shared" si="60"/>
        <v>0</v>
      </c>
      <c r="AC81" s="150">
        <f t="shared" si="60"/>
        <v>0</v>
      </c>
      <c r="AD81" s="150">
        <f t="shared" si="60"/>
        <v>0</v>
      </c>
      <c r="AE81" s="150">
        <f t="shared" si="60"/>
        <v>0</v>
      </c>
      <c r="AF81" s="150">
        <f t="shared" si="60"/>
        <v>0</v>
      </c>
      <c r="AG81" s="150">
        <f t="shared" si="60"/>
        <v>0</v>
      </c>
      <c r="AH81" s="150">
        <f t="shared" si="60"/>
        <v>0</v>
      </c>
    </row>
    <row r="82" spans="1:34" s="139" customFormat="1">
      <c r="A82" s="66" t="s">
        <v>278</v>
      </c>
      <c r="B82" s="68" t="s">
        <v>65</v>
      </c>
      <c r="C82" s="146">
        <f>+C58</f>
        <v>0</v>
      </c>
      <c r="D82" s="146">
        <f t="shared" ref="D82:AH82" si="61">+D58</f>
        <v>0</v>
      </c>
      <c r="E82" s="146">
        <f t="shared" si="61"/>
        <v>0</v>
      </c>
      <c r="F82" s="146">
        <f t="shared" si="61"/>
        <v>0</v>
      </c>
      <c r="G82" s="146">
        <f t="shared" si="61"/>
        <v>0</v>
      </c>
      <c r="H82" s="146">
        <f t="shared" si="61"/>
        <v>0</v>
      </c>
      <c r="I82" s="146">
        <f t="shared" si="61"/>
        <v>0</v>
      </c>
      <c r="J82" s="146">
        <f t="shared" si="61"/>
        <v>0</v>
      </c>
      <c r="K82" s="146">
        <f t="shared" si="61"/>
        <v>0</v>
      </c>
      <c r="L82" s="146">
        <f t="shared" si="61"/>
        <v>0</v>
      </c>
      <c r="M82" s="146">
        <f t="shared" si="61"/>
        <v>0</v>
      </c>
      <c r="N82" s="146">
        <f t="shared" si="61"/>
        <v>0</v>
      </c>
      <c r="O82" s="146">
        <f t="shared" si="61"/>
        <v>0</v>
      </c>
      <c r="P82" s="146">
        <f t="shared" si="61"/>
        <v>0</v>
      </c>
      <c r="Q82" s="146">
        <f t="shared" si="61"/>
        <v>0</v>
      </c>
      <c r="R82" s="146">
        <f t="shared" si="61"/>
        <v>0</v>
      </c>
      <c r="S82" s="146">
        <f t="shared" si="61"/>
        <v>0</v>
      </c>
      <c r="T82" s="146">
        <f t="shared" si="61"/>
        <v>0</v>
      </c>
      <c r="U82" s="146">
        <f t="shared" si="61"/>
        <v>0</v>
      </c>
      <c r="V82" s="146">
        <f t="shared" si="61"/>
        <v>0</v>
      </c>
      <c r="W82" s="146">
        <f t="shared" si="61"/>
        <v>0</v>
      </c>
      <c r="X82" s="146">
        <f t="shared" si="61"/>
        <v>0</v>
      </c>
      <c r="Y82" s="146">
        <f t="shared" si="61"/>
        <v>0</v>
      </c>
      <c r="Z82" s="146">
        <f t="shared" si="61"/>
        <v>0</v>
      </c>
      <c r="AA82" s="146">
        <f t="shared" si="61"/>
        <v>0</v>
      </c>
      <c r="AB82" s="146">
        <f t="shared" si="61"/>
        <v>0</v>
      </c>
      <c r="AC82" s="146">
        <f t="shared" si="61"/>
        <v>0</v>
      </c>
      <c r="AD82" s="146">
        <f t="shared" si="61"/>
        <v>0</v>
      </c>
      <c r="AE82" s="146">
        <f t="shared" si="61"/>
        <v>0</v>
      </c>
      <c r="AF82" s="146">
        <f t="shared" si="61"/>
        <v>0</v>
      </c>
      <c r="AG82" s="146">
        <f t="shared" si="61"/>
        <v>0</v>
      </c>
      <c r="AH82" s="146">
        <f t="shared" si="61"/>
        <v>0</v>
      </c>
    </row>
    <row r="83" spans="1:34" s="139" customFormat="1">
      <c r="A83" s="66" t="s">
        <v>279</v>
      </c>
      <c r="B83" s="68" t="s">
        <v>65</v>
      </c>
      <c r="C83" s="146">
        <f>+C59</f>
        <v>0</v>
      </c>
      <c r="D83" s="146">
        <f t="shared" ref="D83:AH83" si="62">+D59</f>
        <v>0</v>
      </c>
      <c r="E83" s="146">
        <f t="shared" si="62"/>
        <v>0</v>
      </c>
      <c r="F83" s="146">
        <f t="shared" si="62"/>
        <v>0</v>
      </c>
      <c r="G83" s="146">
        <f t="shared" si="62"/>
        <v>0</v>
      </c>
      <c r="H83" s="146">
        <f t="shared" si="62"/>
        <v>0</v>
      </c>
      <c r="I83" s="146">
        <f t="shared" si="62"/>
        <v>0</v>
      </c>
      <c r="J83" s="146">
        <f t="shared" si="62"/>
        <v>0</v>
      </c>
      <c r="K83" s="146">
        <f t="shared" si="62"/>
        <v>0</v>
      </c>
      <c r="L83" s="146">
        <f t="shared" si="62"/>
        <v>0</v>
      </c>
      <c r="M83" s="146">
        <f t="shared" si="62"/>
        <v>0</v>
      </c>
      <c r="N83" s="146">
        <f t="shared" si="62"/>
        <v>0</v>
      </c>
      <c r="O83" s="146">
        <f t="shared" si="62"/>
        <v>0</v>
      </c>
      <c r="P83" s="146">
        <f t="shared" si="62"/>
        <v>0</v>
      </c>
      <c r="Q83" s="146">
        <f t="shared" si="62"/>
        <v>0</v>
      </c>
      <c r="R83" s="146">
        <f t="shared" si="62"/>
        <v>0</v>
      </c>
      <c r="S83" s="146">
        <f t="shared" si="62"/>
        <v>0</v>
      </c>
      <c r="T83" s="146">
        <f t="shared" si="62"/>
        <v>0</v>
      </c>
      <c r="U83" s="146">
        <f t="shared" si="62"/>
        <v>0</v>
      </c>
      <c r="V83" s="146">
        <f t="shared" si="62"/>
        <v>0</v>
      </c>
      <c r="W83" s="146">
        <f t="shared" si="62"/>
        <v>0</v>
      </c>
      <c r="X83" s="146">
        <f t="shared" si="62"/>
        <v>0</v>
      </c>
      <c r="Y83" s="146">
        <f t="shared" si="62"/>
        <v>0</v>
      </c>
      <c r="Z83" s="146">
        <f t="shared" si="62"/>
        <v>0</v>
      </c>
      <c r="AA83" s="146">
        <f t="shared" si="62"/>
        <v>0</v>
      </c>
      <c r="AB83" s="146">
        <f t="shared" si="62"/>
        <v>0</v>
      </c>
      <c r="AC83" s="146">
        <f t="shared" si="62"/>
        <v>0</v>
      </c>
      <c r="AD83" s="146">
        <f t="shared" si="62"/>
        <v>0</v>
      </c>
      <c r="AE83" s="146">
        <f t="shared" si="62"/>
        <v>0</v>
      </c>
      <c r="AF83" s="146">
        <f t="shared" si="62"/>
        <v>0</v>
      </c>
      <c r="AG83" s="146">
        <f t="shared" si="62"/>
        <v>0</v>
      </c>
      <c r="AH83" s="146">
        <f t="shared" si="62"/>
        <v>0</v>
      </c>
    </row>
    <row r="84" spans="1:34" s="139" customFormat="1">
      <c r="A84" s="148" t="s">
        <v>282</v>
      </c>
      <c r="B84" s="149" t="s">
        <v>65</v>
      </c>
      <c r="C84" s="150">
        <f>+C85+C86</f>
        <v>0</v>
      </c>
      <c r="D84" s="150">
        <f t="shared" ref="D84:AH84" si="63">+D85+D86</f>
        <v>0</v>
      </c>
      <c r="E84" s="150">
        <f t="shared" si="63"/>
        <v>0</v>
      </c>
      <c r="F84" s="150">
        <f t="shared" si="63"/>
        <v>0</v>
      </c>
      <c r="G84" s="150">
        <f t="shared" si="63"/>
        <v>0</v>
      </c>
      <c r="H84" s="150">
        <f t="shared" si="63"/>
        <v>0</v>
      </c>
      <c r="I84" s="150">
        <f t="shared" si="63"/>
        <v>0</v>
      </c>
      <c r="J84" s="150">
        <f t="shared" si="63"/>
        <v>0</v>
      </c>
      <c r="K84" s="150">
        <f t="shared" si="63"/>
        <v>0</v>
      </c>
      <c r="L84" s="150">
        <f t="shared" si="63"/>
        <v>0</v>
      </c>
      <c r="M84" s="150">
        <f t="shared" si="63"/>
        <v>0</v>
      </c>
      <c r="N84" s="150">
        <f t="shared" si="63"/>
        <v>0</v>
      </c>
      <c r="O84" s="150">
        <f t="shared" si="63"/>
        <v>0</v>
      </c>
      <c r="P84" s="150">
        <f t="shared" si="63"/>
        <v>0</v>
      </c>
      <c r="Q84" s="150">
        <f t="shared" si="63"/>
        <v>0</v>
      </c>
      <c r="R84" s="150">
        <f t="shared" si="63"/>
        <v>0</v>
      </c>
      <c r="S84" s="150">
        <f t="shared" si="63"/>
        <v>0</v>
      </c>
      <c r="T84" s="150">
        <f t="shared" si="63"/>
        <v>0</v>
      </c>
      <c r="U84" s="150">
        <f t="shared" si="63"/>
        <v>0</v>
      </c>
      <c r="V84" s="150">
        <f t="shared" si="63"/>
        <v>0</v>
      </c>
      <c r="W84" s="150">
        <f t="shared" si="63"/>
        <v>0</v>
      </c>
      <c r="X84" s="150">
        <f t="shared" si="63"/>
        <v>0</v>
      </c>
      <c r="Y84" s="150">
        <f t="shared" si="63"/>
        <v>0</v>
      </c>
      <c r="Z84" s="150">
        <f t="shared" si="63"/>
        <v>0</v>
      </c>
      <c r="AA84" s="150">
        <f t="shared" si="63"/>
        <v>0</v>
      </c>
      <c r="AB84" s="150">
        <f t="shared" si="63"/>
        <v>0</v>
      </c>
      <c r="AC84" s="150">
        <f t="shared" si="63"/>
        <v>0</v>
      </c>
      <c r="AD84" s="150">
        <f t="shared" si="63"/>
        <v>0</v>
      </c>
      <c r="AE84" s="150">
        <f t="shared" si="63"/>
        <v>0</v>
      </c>
      <c r="AF84" s="150">
        <f t="shared" si="63"/>
        <v>0</v>
      </c>
      <c r="AG84" s="150">
        <f t="shared" si="63"/>
        <v>0</v>
      </c>
      <c r="AH84" s="150">
        <f t="shared" si="63"/>
        <v>0</v>
      </c>
    </row>
    <row r="85" spans="1:34" s="139" customFormat="1">
      <c r="A85" s="66" t="s">
        <v>278</v>
      </c>
      <c r="B85" s="68" t="s">
        <v>65</v>
      </c>
      <c r="C85" s="146">
        <f>+C62</f>
        <v>0</v>
      </c>
      <c r="D85" s="146">
        <f t="shared" ref="D85:AH85" si="64">+D62</f>
        <v>0</v>
      </c>
      <c r="E85" s="146">
        <f t="shared" si="64"/>
        <v>0</v>
      </c>
      <c r="F85" s="146">
        <f t="shared" si="64"/>
        <v>0</v>
      </c>
      <c r="G85" s="146">
        <f t="shared" si="64"/>
        <v>0</v>
      </c>
      <c r="H85" s="146">
        <f t="shared" si="64"/>
        <v>0</v>
      </c>
      <c r="I85" s="146">
        <f t="shared" si="64"/>
        <v>0</v>
      </c>
      <c r="J85" s="146">
        <f t="shared" si="64"/>
        <v>0</v>
      </c>
      <c r="K85" s="146">
        <f t="shared" si="64"/>
        <v>0</v>
      </c>
      <c r="L85" s="146">
        <f t="shared" si="64"/>
        <v>0</v>
      </c>
      <c r="M85" s="146">
        <f t="shared" si="64"/>
        <v>0</v>
      </c>
      <c r="N85" s="146">
        <f t="shared" si="64"/>
        <v>0</v>
      </c>
      <c r="O85" s="146">
        <f t="shared" si="64"/>
        <v>0</v>
      </c>
      <c r="P85" s="146">
        <f t="shared" si="64"/>
        <v>0</v>
      </c>
      <c r="Q85" s="146">
        <f t="shared" si="64"/>
        <v>0</v>
      </c>
      <c r="R85" s="146">
        <f t="shared" si="64"/>
        <v>0</v>
      </c>
      <c r="S85" s="146">
        <f t="shared" si="64"/>
        <v>0</v>
      </c>
      <c r="T85" s="146">
        <f t="shared" si="64"/>
        <v>0</v>
      </c>
      <c r="U85" s="146">
        <f t="shared" si="64"/>
        <v>0</v>
      </c>
      <c r="V85" s="146">
        <f t="shared" si="64"/>
        <v>0</v>
      </c>
      <c r="W85" s="146">
        <f t="shared" si="64"/>
        <v>0</v>
      </c>
      <c r="X85" s="146">
        <f t="shared" si="64"/>
        <v>0</v>
      </c>
      <c r="Y85" s="146">
        <f t="shared" si="64"/>
        <v>0</v>
      </c>
      <c r="Z85" s="146">
        <f t="shared" si="64"/>
        <v>0</v>
      </c>
      <c r="AA85" s="146">
        <f t="shared" si="64"/>
        <v>0</v>
      </c>
      <c r="AB85" s="146">
        <f t="shared" si="64"/>
        <v>0</v>
      </c>
      <c r="AC85" s="146">
        <f t="shared" si="64"/>
        <v>0</v>
      </c>
      <c r="AD85" s="146">
        <f t="shared" si="64"/>
        <v>0</v>
      </c>
      <c r="AE85" s="146">
        <f t="shared" si="64"/>
        <v>0</v>
      </c>
      <c r="AF85" s="146">
        <f t="shared" si="64"/>
        <v>0</v>
      </c>
      <c r="AG85" s="146">
        <f t="shared" si="64"/>
        <v>0</v>
      </c>
      <c r="AH85" s="146">
        <f t="shared" si="64"/>
        <v>0</v>
      </c>
    </row>
    <row r="86" spans="1:34" s="139" customFormat="1">
      <c r="A86" s="66" t="s">
        <v>279</v>
      </c>
      <c r="B86" s="68" t="s">
        <v>65</v>
      </c>
      <c r="C86" s="146">
        <f>+C63</f>
        <v>0</v>
      </c>
      <c r="D86" s="146">
        <f t="shared" ref="D86:AH86" si="65">+D63</f>
        <v>0</v>
      </c>
      <c r="E86" s="146">
        <f t="shared" si="65"/>
        <v>0</v>
      </c>
      <c r="F86" s="146">
        <f t="shared" si="65"/>
        <v>0</v>
      </c>
      <c r="G86" s="146">
        <f t="shared" si="65"/>
        <v>0</v>
      </c>
      <c r="H86" s="146">
        <f t="shared" si="65"/>
        <v>0</v>
      </c>
      <c r="I86" s="146">
        <f t="shared" si="65"/>
        <v>0</v>
      </c>
      <c r="J86" s="146">
        <f t="shared" si="65"/>
        <v>0</v>
      </c>
      <c r="K86" s="146">
        <f t="shared" si="65"/>
        <v>0</v>
      </c>
      <c r="L86" s="146">
        <f t="shared" si="65"/>
        <v>0</v>
      </c>
      <c r="M86" s="146">
        <f t="shared" si="65"/>
        <v>0</v>
      </c>
      <c r="N86" s="146">
        <f t="shared" si="65"/>
        <v>0</v>
      </c>
      <c r="O86" s="146">
        <f t="shared" si="65"/>
        <v>0</v>
      </c>
      <c r="P86" s="146">
        <f t="shared" si="65"/>
        <v>0</v>
      </c>
      <c r="Q86" s="146">
        <f t="shared" si="65"/>
        <v>0</v>
      </c>
      <c r="R86" s="146">
        <f t="shared" si="65"/>
        <v>0</v>
      </c>
      <c r="S86" s="146">
        <f t="shared" si="65"/>
        <v>0</v>
      </c>
      <c r="T86" s="146">
        <f t="shared" si="65"/>
        <v>0</v>
      </c>
      <c r="U86" s="146">
        <f t="shared" si="65"/>
        <v>0</v>
      </c>
      <c r="V86" s="146">
        <f t="shared" si="65"/>
        <v>0</v>
      </c>
      <c r="W86" s="146">
        <f t="shared" si="65"/>
        <v>0</v>
      </c>
      <c r="X86" s="146">
        <f t="shared" si="65"/>
        <v>0</v>
      </c>
      <c r="Y86" s="146">
        <f t="shared" si="65"/>
        <v>0</v>
      </c>
      <c r="Z86" s="146">
        <f t="shared" si="65"/>
        <v>0</v>
      </c>
      <c r="AA86" s="146">
        <f t="shared" si="65"/>
        <v>0</v>
      </c>
      <c r="AB86" s="146">
        <f t="shared" si="65"/>
        <v>0</v>
      </c>
      <c r="AC86" s="146">
        <f t="shared" si="65"/>
        <v>0</v>
      </c>
      <c r="AD86" s="146">
        <f t="shared" si="65"/>
        <v>0</v>
      </c>
      <c r="AE86" s="146">
        <f t="shared" si="65"/>
        <v>0</v>
      </c>
      <c r="AF86" s="146">
        <f t="shared" si="65"/>
        <v>0</v>
      </c>
      <c r="AG86" s="146">
        <f t="shared" si="65"/>
        <v>0</v>
      </c>
      <c r="AH86" s="146">
        <f t="shared" si="65"/>
        <v>0</v>
      </c>
    </row>
    <row r="87" spans="1:34" s="139" customFormat="1">
      <c r="A87" s="148" t="s">
        <v>285</v>
      </c>
      <c r="B87" s="149" t="s">
        <v>65</v>
      </c>
      <c r="C87" s="150">
        <f>+C88+C89</f>
        <v>0</v>
      </c>
      <c r="D87" s="150">
        <f t="shared" ref="D87:AH87" si="66">+D88+D89</f>
        <v>0</v>
      </c>
      <c r="E87" s="150">
        <f t="shared" si="66"/>
        <v>0</v>
      </c>
      <c r="F87" s="150">
        <f t="shared" si="66"/>
        <v>0</v>
      </c>
      <c r="G87" s="150">
        <f t="shared" si="66"/>
        <v>0</v>
      </c>
      <c r="H87" s="150">
        <f t="shared" si="66"/>
        <v>0</v>
      </c>
      <c r="I87" s="150">
        <f t="shared" si="66"/>
        <v>0</v>
      </c>
      <c r="J87" s="150">
        <f t="shared" si="66"/>
        <v>0</v>
      </c>
      <c r="K87" s="150">
        <f t="shared" si="66"/>
        <v>0</v>
      </c>
      <c r="L87" s="150">
        <f t="shared" si="66"/>
        <v>0</v>
      </c>
      <c r="M87" s="150">
        <f t="shared" si="66"/>
        <v>0</v>
      </c>
      <c r="N87" s="150">
        <f t="shared" si="66"/>
        <v>0</v>
      </c>
      <c r="O87" s="150">
        <f t="shared" si="66"/>
        <v>0</v>
      </c>
      <c r="P87" s="150">
        <f t="shared" si="66"/>
        <v>0</v>
      </c>
      <c r="Q87" s="150">
        <f t="shared" si="66"/>
        <v>0</v>
      </c>
      <c r="R87" s="150">
        <f t="shared" si="66"/>
        <v>0</v>
      </c>
      <c r="S87" s="150">
        <f t="shared" si="66"/>
        <v>0</v>
      </c>
      <c r="T87" s="150">
        <f t="shared" si="66"/>
        <v>0</v>
      </c>
      <c r="U87" s="150">
        <f t="shared" si="66"/>
        <v>0</v>
      </c>
      <c r="V87" s="150">
        <f t="shared" si="66"/>
        <v>0</v>
      </c>
      <c r="W87" s="150">
        <f t="shared" si="66"/>
        <v>0</v>
      </c>
      <c r="X87" s="150">
        <f t="shared" si="66"/>
        <v>0</v>
      </c>
      <c r="Y87" s="150">
        <f t="shared" si="66"/>
        <v>0</v>
      </c>
      <c r="Z87" s="150">
        <f t="shared" si="66"/>
        <v>0</v>
      </c>
      <c r="AA87" s="150">
        <f t="shared" si="66"/>
        <v>0</v>
      </c>
      <c r="AB87" s="150">
        <f t="shared" si="66"/>
        <v>0</v>
      </c>
      <c r="AC87" s="150">
        <f t="shared" si="66"/>
        <v>0</v>
      </c>
      <c r="AD87" s="150">
        <f t="shared" si="66"/>
        <v>0</v>
      </c>
      <c r="AE87" s="150">
        <f t="shared" si="66"/>
        <v>0</v>
      </c>
      <c r="AF87" s="150">
        <f t="shared" si="66"/>
        <v>0</v>
      </c>
      <c r="AG87" s="150">
        <f t="shared" si="66"/>
        <v>0</v>
      </c>
      <c r="AH87" s="150">
        <f t="shared" si="66"/>
        <v>0</v>
      </c>
    </row>
    <row r="88" spans="1:34" s="139" customFormat="1">
      <c r="A88" s="66" t="s">
        <v>278</v>
      </c>
      <c r="B88" s="68" t="s">
        <v>65</v>
      </c>
      <c r="C88" s="146">
        <f t="shared" ref="C88:AH88" si="67">+C85+C82</f>
        <v>0</v>
      </c>
      <c r="D88" s="146">
        <f t="shared" si="67"/>
        <v>0</v>
      </c>
      <c r="E88" s="146">
        <f t="shared" si="67"/>
        <v>0</v>
      </c>
      <c r="F88" s="146">
        <f t="shared" si="67"/>
        <v>0</v>
      </c>
      <c r="G88" s="146">
        <f t="shared" si="67"/>
        <v>0</v>
      </c>
      <c r="H88" s="146">
        <f t="shared" si="67"/>
        <v>0</v>
      </c>
      <c r="I88" s="146">
        <f t="shared" si="67"/>
        <v>0</v>
      </c>
      <c r="J88" s="146">
        <f t="shared" si="67"/>
        <v>0</v>
      </c>
      <c r="K88" s="146">
        <f t="shared" si="67"/>
        <v>0</v>
      </c>
      <c r="L88" s="146">
        <f t="shared" si="67"/>
        <v>0</v>
      </c>
      <c r="M88" s="146">
        <f t="shared" si="67"/>
        <v>0</v>
      </c>
      <c r="N88" s="146">
        <f t="shared" si="67"/>
        <v>0</v>
      </c>
      <c r="O88" s="146">
        <f t="shared" si="67"/>
        <v>0</v>
      </c>
      <c r="P88" s="146">
        <f t="shared" si="67"/>
        <v>0</v>
      </c>
      <c r="Q88" s="146">
        <f t="shared" si="67"/>
        <v>0</v>
      </c>
      <c r="R88" s="146">
        <f t="shared" si="67"/>
        <v>0</v>
      </c>
      <c r="S88" s="146">
        <f t="shared" si="67"/>
        <v>0</v>
      </c>
      <c r="T88" s="146">
        <f t="shared" si="67"/>
        <v>0</v>
      </c>
      <c r="U88" s="146">
        <f t="shared" si="67"/>
        <v>0</v>
      </c>
      <c r="V88" s="146">
        <f t="shared" si="67"/>
        <v>0</v>
      </c>
      <c r="W88" s="146">
        <f t="shared" si="67"/>
        <v>0</v>
      </c>
      <c r="X88" s="146">
        <f t="shared" si="67"/>
        <v>0</v>
      </c>
      <c r="Y88" s="146">
        <f t="shared" si="67"/>
        <v>0</v>
      </c>
      <c r="Z88" s="146">
        <f t="shared" si="67"/>
        <v>0</v>
      </c>
      <c r="AA88" s="146">
        <f t="shared" si="67"/>
        <v>0</v>
      </c>
      <c r="AB88" s="146">
        <f t="shared" si="67"/>
        <v>0</v>
      </c>
      <c r="AC88" s="146">
        <f t="shared" si="67"/>
        <v>0</v>
      </c>
      <c r="AD88" s="146">
        <f t="shared" si="67"/>
        <v>0</v>
      </c>
      <c r="AE88" s="146">
        <f t="shared" si="67"/>
        <v>0</v>
      </c>
      <c r="AF88" s="146">
        <f t="shared" si="67"/>
        <v>0</v>
      </c>
      <c r="AG88" s="146">
        <f t="shared" si="67"/>
        <v>0</v>
      </c>
      <c r="AH88" s="146">
        <f t="shared" si="67"/>
        <v>0</v>
      </c>
    </row>
    <row r="89" spans="1:34" s="139" customFormat="1">
      <c r="A89" s="66" t="s">
        <v>279</v>
      </c>
      <c r="B89" s="68" t="s">
        <v>65</v>
      </c>
      <c r="C89" s="146">
        <f t="shared" ref="C89:AH89" si="68">+C86+C83</f>
        <v>0</v>
      </c>
      <c r="D89" s="146">
        <f t="shared" si="68"/>
        <v>0</v>
      </c>
      <c r="E89" s="146">
        <f t="shared" si="68"/>
        <v>0</v>
      </c>
      <c r="F89" s="146">
        <f t="shared" si="68"/>
        <v>0</v>
      </c>
      <c r="G89" s="146">
        <f t="shared" si="68"/>
        <v>0</v>
      </c>
      <c r="H89" s="146">
        <f t="shared" si="68"/>
        <v>0</v>
      </c>
      <c r="I89" s="146">
        <f t="shared" si="68"/>
        <v>0</v>
      </c>
      <c r="J89" s="146">
        <f t="shared" si="68"/>
        <v>0</v>
      </c>
      <c r="K89" s="146">
        <f t="shared" si="68"/>
        <v>0</v>
      </c>
      <c r="L89" s="146">
        <f t="shared" si="68"/>
        <v>0</v>
      </c>
      <c r="M89" s="146">
        <f t="shared" si="68"/>
        <v>0</v>
      </c>
      <c r="N89" s="146">
        <f t="shared" si="68"/>
        <v>0</v>
      </c>
      <c r="O89" s="146">
        <f t="shared" si="68"/>
        <v>0</v>
      </c>
      <c r="P89" s="146">
        <f t="shared" si="68"/>
        <v>0</v>
      </c>
      <c r="Q89" s="146">
        <f t="shared" si="68"/>
        <v>0</v>
      </c>
      <c r="R89" s="146">
        <f t="shared" si="68"/>
        <v>0</v>
      </c>
      <c r="S89" s="146">
        <f t="shared" si="68"/>
        <v>0</v>
      </c>
      <c r="T89" s="146">
        <f t="shared" si="68"/>
        <v>0</v>
      </c>
      <c r="U89" s="146">
        <f t="shared" si="68"/>
        <v>0</v>
      </c>
      <c r="V89" s="146">
        <f t="shared" si="68"/>
        <v>0</v>
      </c>
      <c r="W89" s="146">
        <f t="shared" si="68"/>
        <v>0</v>
      </c>
      <c r="X89" s="146">
        <f t="shared" si="68"/>
        <v>0</v>
      </c>
      <c r="Y89" s="146">
        <f t="shared" si="68"/>
        <v>0</v>
      </c>
      <c r="Z89" s="146">
        <f t="shared" si="68"/>
        <v>0</v>
      </c>
      <c r="AA89" s="146">
        <f t="shared" si="68"/>
        <v>0</v>
      </c>
      <c r="AB89" s="146">
        <f t="shared" si="68"/>
        <v>0</v>
      </c>
      <c r="AC89" s="146">
        <f t="shared" si="68"/>
        <v>0</v>
      </c>
      <c r="AD89" s="146">
        <f t="shared" si="68"/>
        <v>0</v>
      </c>
      <c r="AE89" s="146">
        <f t="shared" si="68"/>
        <v>0</v>
      </c>
      <c r="AF89" s="146">
        <f t="shared" si="68"/>
        <v>0</v>
      </c>
      <c r="AG89" s="146">
        <f t="shared" si="68"/>
        <v>0</v>
      </c>
      <c r="AH89" s="146">
        <f t="shared" si="68"/>
        <v>0</v>
      </c>
    </row>
    <row r="91" spans="1:34">
      <c r="A91" s="140" t="s">
        <v>289</v>
      </c>
      <c r="B91" s="140"/>
      <c r="C91" s="140"/>
      <c r="D91" s="140"/>
      <c r="E91" s="140"/>
      <c r="F91" s="140"/>
      <c r="G91" s="140"/>
      <c r="H91" s="140"/>
      <c r="I91" s="140"/>
      <c r="J91" s="140"/>
      <c r="K91" s="140"/>
      <c r="L91" s="140"/>
      <c r="M91" s="140"/>
      <c r="N91" s="140"/>
      <c r="O91" s="140"/>
      <c r="P91" s="140"/>
      <c r="Q91" s="140"/>
      <c r="R91" s="140"/>
      <c r="S91" s="140"/>
      <c r="T91" s="140"/>
      <c r="U91" s="140"/>
      <c r="V91" s="140"/>
      <c r="W91" s="140"/>
      <c r="X91" s="140"/>
      <c r="Y91" s="140"/>
      <c r="Z91" s="140"/>
      <c r="AA91" s="140"/>
      <c r="AB91" s="140"/>
      <c r="AC91" s="140"/>
      <c r="AD91" s="140"/>
      <c r="AE91" s="140"/>
      <c r="AF91" s="140"/>
      <c r="AG91" s="140"/>
      <c r="AH91" s="140"/>
    </row>
    <row r="92" spans="1:34" hidden="1"/>
    <row r="93" spans="1:34">
      <c r="A93" s="39" t="s">
        <v>266</v>
      </c>
      <c r="B93" s="39"/>
      <c r="C93" s="39"/>
      <c r="D93" s="39"/>
      <c r="E93" s="39">
        <v>1</v>
      </c>
      <c r="F93" s="39">
        <f>+E93+1</f>
        <v>2</v>
      </c>
      <c r="G93" s="39">
        <f t="shared" ref="G93:AH93" si="69">+F93+1</f>
        <v>3</v>
      </c>
      <c r="H93" s="39">
        <f t="shared" si="69"/>
        <v>4</v>
      </c>
      <c r="I93" s="39">
        <f t="shared" si="69"/>
        <v>5</v>
      </c>
      <c r="J93" s="39">
        <f t="shared" si="69"/>
        <v>6</v>
      </c>
      <c r="K93" s="39">
        <f t="shared" si="69"/>
        <v>7</v>
      </c>
      <c r="L93" s="39">
        <f t="shared" si="69"/>
        <v>8</v>
      </c>
      <c r="M93" s="39">
        <f t="shared" si="69"/>
        <v>9</v>
      </c>
      <c r="N93" s="39">
        <f t="shared" si="69"/>
        <v>10</v>
      </c>
      <c r="O93" s="39">
        <f t="shared" si="69"/>
        <v>11</v>
      </c>
      <c r="P93" s="39">
        <f t="shared" si="69"/>
        <v>12</v>
      </c>
      <c r="Q93" s="39">
        <f t="shared" si="69"/>
        <v>13</v>
      </c>
      <c r="R93" s="39">
        <f t="shared" si="69"/>
        <v>14</v>
      </c>
      <c r="S93" s="39">
        <f t="shared" si="69"/>
        <v>15</v>
      </c>
      <c r="T93" s="39">
        <f t="shared" si="69"/>
        <v>16</v>
      </c>
      <c r="U93" s="39">
        <f t="shared" si="69"/>
        <v>17</v>
      </c>
      <c r="V93" s="39">
        <f t="shared" si="69"/>
        <v>18</v>
      </c>
      <c r="W93" s="39">
        <f t="shared" si="69"/>
        <v>19</v>
      </c>
      <c r="X93" s="39">
        <f t="shared" si="69"/>
        <v>20</v>
      </c>
      <c r="Y93" s="39">
        <f t="shared" si="69"/>
        <v>21</v>
      </c>
      <c r="Z93" s="39">
        <f t="shared" si="69"/>
        <v>22</v>
      </c>
      <c r="AA93" s="39">
        <f t="shared" si="69"/>
        <v>23</v>
      </c>
      <c r="AB93" s="39">
        <f t="shared" si="69"/>
        <v>24</v>
      </c>
      <c r="AC93" s="39">
        <f t="shared" si="69"/>
        <v>25</v>
      </c>
      <c r="AD93" s="39">
        <f t="shared" si="69"/>
        <v>26</v>
      </c>
      <c r="AE93" s="39">
        <f t="shared" si="69"/>
        <v>27</v>
      </c>
      <c r="AF93" s="39">
        <f t="shared" si="69"/>
        <v>28</v>
      </c>
      <c r="AG93" s="39">
        <f t="shared" si="69"/>
        <v>29</v>
      </c>
      <c r="AH93" s="39">
        <f t="shared" si="69"/>
        <v>30</v>
      </c>
    </row>
    <row r="94" spans="1:34">
      <c r="A94" s="39" t="s">
        <v>265</v>
      </c>
      <c r="B94" s="39"/>
      <c r="C94" s="39">
        <v>2016</v>
      </c>
      <c r="D94" s="39">
        <f t="shared" ref="D94:AH94" si="70">+C94+1</f>
        <v>2017</v>
      </c>
      <c r="E94" s="39">
        <f t="shared" si="70"/>
        <v>2018</v>
      </c>
      <c r="F94" s="39">
        <f t="shared" si="70"/>
        <v>2019</v>
      </c>
      <c r="G94" s="39">
        <f t="shared" si="70"/>
        <v>2020</v>
      </c>
      <c r="H94" s="39">
        <f t="shared" si="70"/>
        <v>2021</v>
      </c>
      <c r="I94" s="39">
        <f t="shared" si="70"/>
        <v>2022</v>
      </c>
      <c r="J94" s="39">
        <f t="shared" si="70"/>
        <v>2023</v>
      </c>
      <c r="K94" s="39">
        <f t="shared" si="70"/>
        <v>2024</v>
      </c>
      <c r="L94" s="39">
        <f t="shared" si="70"/>
        <v>2025</v>
      </c>
      <c r="M94" s="39">
        <f t="shared" si="70"/>
        <v>2026</v>
      </c>
      <c r="N94" s="39">
        <f t="shared" si="70"/>
        <v>2027</v>
      </c>
      <c r="O94" s="39">
        <f t="shared" si="70"/>
        <v>2028</v>
      </c>
      <c r="P94" s="39">
        <f t="shared" si="70"/>
        <v>2029</v>
      </c>
      <c r="Q94" s="39">
        <f t="shared" si="70"/>
        <v>2030</v>
      </c>
      <c r="R94" s="39">
        <f t="shared" si="70"/>
        <v>2031</v>
      </c>
      <c r="S94" s="39">
        <f t="shared" si="70"/>
        <v>2032</v>
      </c>
      <c r="T94" s="39">
        <f t="shared" si="70"/>
        <v>2033</v>
      </c>
      <c r="U94" s="39">
        <f t="shared" si="70"/>
        <v>2034</v>
      </c>
      <c r="V94" s="39">
        <f t="shared" si="70"/>
        <v>2035</v>
      </c>
      <c r="W94" s="39">
        <f t="shared" si="70"/>
        <v>2036</v>
      </c>
      <c r="X94" s="39">
        <f t="shared" si="70"/>
        <v>2037</v>
      </c>
      <c r="Y94" s="39">
        <f t="shared" si="70"/>
        <v>2038</v>
      </c>
      <c r="Z94" s="39">
        <f t="shared" si="70"/>
        <v>2039</v>
      </c>
      <c r="AA94" s="39">
        <f t="shared" si="70"/>
        <v>2040</v>
      </c>
      <c r="AB94" s="39">
        <f t="shared" si="70"/>
        <v>2041</v>
      </c>
      <c r="AC94" s="39">
        <f t="shared" si="70"/>
        <v>2042</v>
      </c>
      <c r="AD94" s="39">
        <f t="shared" si="70"/>
        <v>2043</v>
      </c>
      <c r="AE94" s="39">
        <f t="shared" si="70"/>
        <v>2044</v>
      </c>
      <c r="AF94" s="39">
        <f t="shared" si="70"/>
        <v>2045</v>
      </c>
      <c r="AG94" s="39">
        <f t="shared" si="70"/>
        <v>2046</v>
      </c>
      <c r="AH94" s="39">
        <f t="shared" si="70"/>
        <v>2047</v>
      </c>
    </row>
    <row r="95" spans="1:34">
      <c r="A95" s="387" t="s">
        <v>290</v>
      </c>
      <c r="C95" s="27">
        <f>+'08 Pretekla voda'!G9</f>
        <v>46.063564755449718</v>
      </c>
      <c r="D95" s="27">
        <f>+'08 Pretekla voda'!F61/D32</f>
        <v>43.881676808654497</v>
      </c>
      <c r="E95" s="27">
        <f>+'08 Pretekla voda'!I9</f>
        <v>44.461243118402891</v>
      </c>
      <c r="F95" s="27">
        <f>+E95</f>
        <v>44.461243118402891</v>
      </c>
      <c r="G95" s="228">
        <f t="shared" ref="G95:AH95" si="71">+F95</f>
        <v>44.461243118402891</v>
      </c>
      <c r="H95" s="228">
        <f t="shared" si="71"/>
        <v>44.461243118402891</v>
      </c>
      <c r="I95" s="228">
        <f t="shared" si="71"/>
        <v>44.461243118402891</v>
      </c>
      <c r="J95" s="228">
        <f t="shared" si="71"/>
        <v>44.461243118402891</v>
      </c>
      <c r="K95" s="228">
        <f t="shared" si="71"/>
        <v>44.461243118402891</v>
      </c>
      <c r="L95" s="228">
        <f t="shared" si="71"/>
        <v>44.461243118402891</v>
      </c>
      <c r="M95" s="228">
        <f t="shared" si="71"/>
        <v>44.461243118402891</v>
      </c>
      <c r="N95" s="228">
        <f t="shared" si="71"/>
        <v>44.461243118402891</v>
      </c>
      <c r="O95" s="228">
        <f t="shared" si="71"/>
        <v>44.461243118402891</v>
      </c>
      <c r="P95" s="228">
        <f t="shared" si="71"/>
        <v>44.461243118402891</v>
      </c>
      <c r="Q95" s="228">
        <f t="shared" si="71"/>
        <v>44.461243118402891</v>
      </c>
      <c r="R95" s="228">
        <f t="shared" si="71"/>
        <v>44.461243118402891</v>
      </c>
      <c r="S95" s="228">
        <f t="shared" si="71"/>
        <v>44.461243118402891</v>
      </c>
      <c r="T95" s="228">
        <f t="shared" si="71"/>
        <v>44.461243118402891</v>
      </c>
      <c r="U95" s="228">
        <f t="shared" si="71"/>
        <v>44.461243118402891</v>
      </c>
      <c r="V95" s="228">
        <f t="shared" si="71"/>
        <v>44.461243118402891</v>
      </c>
      <c r="W95" s="228">
        <f t="shared" si="71"/>
        <v>44.461243118402891</v>
      </c>
      <c r="X95" s="228">
        <f t="shared" si="71"/>
        <v>44.461243118402891</v>
      </c>
      <c r="Y95" s="228">
        <f t="shared" si="71"/>
        <v>44.461243118402891</v>
      </c>
      <c r="Z95" s="228">
        <f t="shared" si="71"/>
        <v>44.461243118402891</v>
      </c>
      <c r="AA95" s="228">
        <f t="shared" si="71"/>
        <v>44.461243118402891</v>
      </c>
      <c r="AB95" s="228">
        <f t="shared" si="71"/>
        <v>44.461243118402891</v>
      </c>
      <c r="AC95" s="228">
        <f t="shared" si="71"/>
        <v>44.461243118402891</v>
      </c>
      <c r="AD95" s="228">
        <f t="shared" si="71"/>
        <v>44.461243118402891</v>
      </c>
      <c r="AE95" s="228">
        <f t="shared" si="71"/>
        <v>44.461243118402891</v>
      </c>
      <c r="AF95" s="228">
        <f t="shared" si="71"/>
        <v>44.461243118402891</v>
      </c>
      <c r="AG95" s="228">
        <f t="shared" si="71"/>
        <v>44.461243118402891</v>
      </c>
      <c r="AH95" s="228">
        <f t="shared" si="71"/>
        <v>44.461243118402891</v>
      </c>
    </row>
    <row r="96" spans="1:34" s="222" customFormat="1" hidden="1">
      <c r="A96" s="387" t="s">
        <v>373</v>
      </c>
      <c r="C96" s="228">
        <f>+C95*2.73972602739726</f>
        <v>126.2015472752047</v>
      </c>
      <c r="D96" s="228">
        <f t="shared" ref="D96:AH96" si="72">+D95*2.73972602739726</f>
        <v>120.22377207850546</v>
      </c>
      <c r="E96" s="228">
        <f t="shared" si="72"/>
        <v>121.81162498192572</v>
      </c>
      <c r="F96" s="228">
        <f t="shared" si="72"/>
        <v>121.81162498192572</v>
      </c>
      <c r="G96" s="228">
        <f t="shared" si="72"/>
        <v>121.81162498192572</v>
      </c>
      <c r="H96" s="228">
        <f t="shared" si="72"/>
        <v>121.81162498192572</v>
      </c>
      <c r="I96" s="228">
        <f t="shared" si="72"/>
        <v>121.81162498192572</v>
      </c>
      <c r="J96" s="228">
        <f t="shared" si="72"/>
        <v>121.81162498192572</v>
      </c>
      <c r="K96" s="228">
        <f t="shared" si="72"/>
        <v>121.81162498192572</v>
      </c>
      <c r="L96" s="228">
        <f t="shared" si="72"/>
        <v>121.81162498192572</v>
      </c>
      <c r="M96" s="228">
        <f t="shared" si="72"/>
        <v>121.81162498192572</v>
      </c>
      <c r="N96" s="228">
        <f t="shared" si="72"/>
        <v>121.81162498192572</v>
      </c>
      <c r="O96" s="228">
        <f t="shared" si="72"/>
        <v>121.81162498192572</v>
      </c>
      <c r="P96" s="228">
        <f t="shared" si="72"/>
        <v>121.81162498192572</v>
      </c>
      <c r="Q96" s="228">
        <f t="shared" si="72"/>
        <v>121.81162498192572</v>
      </c>
      <c r="R96" s="228">
        <f t="shared" si="72"/>
        <v>121.81162498192572</v>
      </c>
      <c r="S96" s="228">
        <f t="shared" si="72"/>
        <v>121.81162498192572</v>
      </c>
      <c r="T96" s="228">
        <f t="shared" si="72"/>
        <v>121.81162498192572</v>
      </c>
      <c r="U96" s="228">
        <f t="shared" si="72"/>
        <v>121.81162498192572</v>
      </c>
      <c r="V96" s="228">
        <f t="shared" si="72"/>
        <v>121.81162498192572</v>
      </c>
      <c r="W96" s="228">
        <f t="shared" si="72"/>
        <v>121.81162498192572</v>
      </c>
      <c r="X96" s="228">
        <f t="shared" si="72"/>
        <v>121.81162498192572</v>
      </c>
      <c r="Y96" s="228">
        <f t="shared" si="72"/>
        <v>121.81162498192572</v>
      </c>
      <c r="Z96" s="228">
        <f t="shared" si="72"/>
        <v>121.81162498192572</v>
      </c>
      <c r="AA96" s="228">
        <f t="shared" si="72"/>
        <v>121.81162498192572</v>
      </c>
      <c r="AB96" s="228">
        <f t="shared" si="72"/>
        <v>121.81162498192572</v>
      </c>
      <c r="AC96" s="228">
        <f t="shared" si="72"/>
        <v>121.81162498192572</v>
      </c>
      <c r="AD96" s="228">
        <f t="shared" si="72"/>
        <v>121.81162498192572</v>
      </c>
      <c r="AE96" s="228">
        <f t="shared" si="72"/>
        <v>121.81162498192572</v>
      </c>
      <c r="AF96" s="228">
        <f t="shared" si="72"/>
        <v>121.81162498192572</v>
      </c>
      <c r="AG96" s="228">
        <f t="shared" si="72"/>
        <v>121.81162498192572</v>
      </c>
      <c r="AH96" s="228">
        <f t="shared" si="72"/>
        <v>121.81162498192572</v>
      </c>
    </row>
    <row r="97" spans="1:42" hidden="1">
      <c r="A97" s="387"/>
    </row>
    <row r="98" spans="1:42" hidden="1">
      <c r="A98" s="59" t="s">
        <v>266</v>
      </c>
      <c r="B98" s="39"/>
      <c r="C98" s="39"/>
      <c r="D98" s="39"/>
      <c r="E98" s="39">
        <v>1</v>
      </c>
      <c r="F98" s="39">
        <f>+E98+1</f>
        <v>2</v>
      </c>
      <c r="G98" s="39">
        <f t="shared" ref="G98:AH98" si="73">+F98+1</f>
        <v>3</v>
      </c>
      <c r="H98" s="39">
        <f t="shared" si="73"/>
        <v>4</v>
      </c>
      <c r="I98" s="39">
        <f t="shared" si="73"/>
        <v>5</v>
      </c>
      <c r="J98" s="39">
        <f t="shared" si="73"/>
        <v>6</v>
      </c>
      <c r="K98" s="39">
        <f t="shared" si="73"/>
        <v>7</v>
      </c>
      <c r="L98" s="39">
        <f t="shared" si="73"/>
        <v>8</v>
      </c>
      <c r="M98" s="39">
        <f t="shared" si="73"/>
        <v>9</v>
      </c>
      <c r="N98" s="39">
        <f t="shared" si="73"/>
        <v>10</v>
      </c>
      <c r="O98" s="39">
        <f t="shared" si="73"/>
        <v>11</v>
      </c>
      <c r="P98" s="39">
        <f t="shared" si="73"/>
        <v>12</v>
      </c>
      <c r="Q98" s="39">
        <f t="shared" si="73"/>
        <v>13</v>
      </c>
      <c r="R98" s="39">
        <f t="shared" si="73"/>
        <v>14</v>
      </c>
      <c r="S98" s="39">
        <f t="shared" si="73"/>
        <v>15</v>
      </c>
      <c r="T98" s="39">
        <f t="shared" si="73"/>
        <v>16</v>
      </c>
      <c r="U98" s="39">
        <f t="shared" si="73"/>
        <v>17</v>
      </c>
      <c r="V98" s="39">
        <f t="shared" si="73"/>
        <v>18</v>
      </c>
      <c r="W98" s="39">
        <f t="shared" si="73"/>
        <v>19</v>
      </c>
      <c r="X98" s="39">
        <f t="shared" si="73"/>
        <v>20</v>
      </c>
      <c r="Y98" s="39">
        <f t="shared" si="73"/>
        <v>21</v>
      </c>
      <c r="Z98" s="39">
        <f t="shared" si="73"/>
        <v>22</v>
      </c>
      <c r="AA98" s="39">
        <f t="shared" si="73"/>
        <v>23</v>
      </c>
      <c r="AB98" s="39">
        <f t="shared" si="73"/>
        <v>24</v>
      </c>
      <c r="AC98" s="39">
        <f t="shared" si="73"/>
        <v>25</v>
      </c>
      <c r="AD98" s="39">
        <f t="shared" si="73"/>
        <v>26</v>
      </c>
      <c r="AE98" s="39">
        <f t="shared" si="73"/>
        <v>27</v>
      </c>
      <c r="AF98" s="39">
        <f t="shared" si="73"/>
        <v>28</v>
      </c>
      <c r="AG98" s="39">
        <f t="shared" si="73"/>
        <v>29</v>
      </c>
      <c r="AH98" s="39">
        <f t="shared" si="73"/>
        <v>30</v>
      </c>
    </row>
    <row r="99" spans="1:42" hidden="1">
      <c r="A99" s="59" t="s">
        <v>265</v>
      </c>
      <c r="B99" s="39"/>
      <c r="C99" s="39">
        <v>2016</v>
      </c>
      <c r="D99" s="39">
        <f t="shared" ref="D99:AH99" si="74">+C99+1</f>
        <v>2017</v>
      </c>
      <c r="E99" s="39">
        <f t="shared" si="74"/>
        <v>2018</v>
      </c>
      <c r="F99" s="39">
        <f t="shared" si="74"/>
        <v>2019</v>
      </c>
      <c r="G99" s="39">
        <f t="shared" si="74"/>
        <v>2020</v>
      </c>
      <c r="H99" s="39">
        <f t="shared" si="74"/>
        <v>2021</v>
      </c>
      <c r="I99" s="39">
        <f t="shared" si="74"/>
        <v>2022</v>
      </c>
      <c r="J99" s="39">
        <f t="shared" si="74"/>
        <v>2023</v>
      </c>
      <c r="K99" s="39">
        <f t="shared" si="74"/>
        <v>2024</v>
      </c>
      <c r="L99" s="39">
        <f t="shared" si="74"/>
        <v>2025</v>
      </c>
      <c r="M99" s="39">
        <f t="shared" si="74"/>
        <v>2026</v>
      </c>
      <c r="N99" s="39">
        <f t="shared" si="74"/>
        <v>2027</v>
      </c>
      <c r="O99" s="39">
        <f t="shared" si="74"/>
        <v>2028</v>
      </c>
      <c r="P99" s="39">
        <f t="shared" si="74"/>
        <v>2029</v>
      </c>
      <c r="Q99" s="39">
        <f t="shared" si="74"/>
        <v>2030</v>
      </c>
      <c r="R99" s="39">
        <f t="shared" si="74"/>
        <v>2031</v>
      </c>
      <c r="S99" s="39">
        <f t="shared" si="74"/>
        <v>2032</v>
      </c>
      <c r="T99" s="39">
        <f t="shared" si="74"/>
        <v>2033</v>
      </c>
      <c r="U99" s="39">
        <f t="shared" si="74"/>
        <v>2034</v>
      </c>
      <c r="V99" s="39">
        <f t="shared" si="74"/>
        <v>2035</v>
      </c>
      <c r="W99" s="39">
        <f t="shared" si="74"/>
        <v>2036</v>
      </c>
      <c r="X99" s="39">
        <f t="shared" si="74"/>
        <v>2037</v>
      </c>
      <c r="Y99" s="39">
        <f t="shared" si="74"/>
        <v>2038</v>
      </c>
      <c r="Z99" s="39">
        <f t="shared" si="74"/>
        <v>2039</v>
      </c>
      <c r="AA99" s="39">
        <f t="shared" si="74"/>
        <v>2040</v>
      </c>
      <c r="AB99" s="39">
        <f t="shared" si="74"/>
        <v>2041</v>
      </c>
      <c r="AC99" s="39">
        <f t="shared" si="74"/>
        <v>2042</v>
      </c>
      <c r="AD99" s="39">
        <f t="shared" si="74"/>
        <v>2043</v>
      </c>
      <c r="AE99" s="39">
        <f t="shared" si="74"/>
        <v>2044</v>
      </c>
      <c r="AF99" s="39">
        <f t="shared" si="74"/>
        <v>2045</v>
      </c>
      <c r="AG99" s="39">
        <f t="shared" si="74"/>
        <v>2046</v>
      </c>
      <c r="AH99" s="39">
        <f t="shared" si="74"/>
        <v>2047</v>
      </c>
    </row>
    <row r="100" spans="1:42" s="139" customFormat="1">
      <c r="A100" s="148" t="s">
        <v>284</v>
      </c>
      <c r="B100" s="149" t="s">
        <v>68</v>
      </c>
      <c r="C100" s="150">
        <f t="shared" ref="C100:AH100" si="75">+C101+C102+C103</f>
        <v>209082.52042498626</v>
      </c>
      <c r="D100" s="150">
        <f t="shared" si="75"/>
        <v>194703</v>
      </c>
      <c r="E100" s="150">
        <f t="shared" si="75"/>
        <v>197274.53571635362</v>
      </c>
      <c r="F100" s="150">
        <f t="shared" si="75"/>
        <v>197274.53571635362</v>
      </c>
      <c r="G100" s="150">
        <f t="shared" si="75"/>
        <v>197274.53571635362</v>
      </c>
      <c r="H100" s="150">
        <f t="shared" si="75"/>
        <v>197274.53571635362</v>
      </c>
      <c r="I100" s="150">
        <f t="shared" si="75"/>
        <v>197245.97477194021</v>
      </c>
      <c r="J100" s="150">
        <f t="shared" si="75"/>
        <v>197217.41796251334</v>
      </c>
      <c r="K100" s="150">
        <f t="shared" si="75"/>
        <v>197188.8652874743</v>
      </c>
      <c r="L100" s="150">
        <f t="shared" si="75"/>
        <v>197160.31674622459</v>
      </c>
      <c r="M100" s="150">
        <f t="shared" si="75"/>
        <v>197131.77233816564</v>
      </c>
      <c r="N100" s="150">
        <f t="shared" si="75"/>
        <v>197103.23206269916</v>
      </c>
      <c r="O100" s="150">
        <f t="shared" si="75"/>
        <v>197074.69591922677</v>
      </c>
      <c r="P100" s="150">
        <f t="shared" si="75"/>
        <v>197046.16390715033</v>
      </c>
      <c r="Q100" s="150">
        <f t="shared" si="75"/>
        <v>197017.63602587164</v>
      </c>
      <c r="R100" s="150">
        <f t="shared" si="75"/>
        <v>196375.92589228987</v>
      </c>
      <c r="S100" s="150">
        <f t="shared" si="75"/>
        <v>195736.30588578427</v>
      </c>
      <c r="T100" s="150">
        <f t="shared" si="75"/>
        <v>195098.76919855966</v>
      </c>
      <c r="U100" s="150">
        <f t="shared" si="75"/>
        <v>194463.3090449945</v>
      </c>
      <c r="V100" s="150">
        <f t="shared" si="75"/>
        <v>193829.91866156898</v>
      </c>
      <c r="W100" s="150">
        <f t="shared" si="75"/>
        <v>193198.59130679286</v>
      </c>
      <c r="X100" s="150">
        <f t="shared" si="75"/>
        <v>192569.32026113375</v>
      </c>
      <c r="Y100" s="150">
        <f t="shared" si="75"/>
        <v>191942.0988269455</v>
      </c>
      <c r="Z100" s="150">
        <f t="shared" si="75"/>
        <v>191316.92032839716</v>
      </c>
      <c r="AA100" s="150">
        <f t="shared" si="75"/>
        <v>190693.7781114016</v>
      </c>
      <c r="AB100" s="150">
        <f t="shared" si="75"/>
        <v>189900.52665784952</v>
      </c>
      <c r="AC100" s="150">
        <f t="shared" si="75"/>
        <v>189110.57498615084</v>
      </c>
      <c r="AD100" s="150">
        <f t="shared" si="75"/>
        <v>188323.90936981281</v>
      </c>
      <c r="AE100" s="150">
        <f t="shared" si="75"/>
        <v>187540.51613944251</v>
      </c>
      <c r="AF100" s="150">
        <f t="shared" si="75"/>
        <v>186760.38168250909</v>
      </c>
      <c r="AG100" s="150">
        <f t="shared" si="75"/>
        <v>185983.49244310748</v>
      </c>
      <c r="AH100" s="150">
        <f t="shared" si="75"/>
        <v>185209.83492172259</v>
      </c>
    </row>
    <row r="101" spans="1:42" s="139" customFormat="1">
      <c r="A101" s="467" t="s">
        <v>278</v>
      </c>
      <c r="B101" s="68" t="str">
        <f>+B100</f>
        <v>m3 letno</v>
      </c>
      <c r="C101" s="146">
        <f>+C95*C33</f>
        <v>194526.43396226416</v>
      </c>
      <c r="D101" s="146">
        <f t="shared" ref="D101:AH101" si="76">+D95*D33</f>
        <v>180836.39012846519</v>
      </c>
      <c r="E101" s="146">
        <f t="shared" si="76"/>
        <v>183224.78289093831</v>
      </c>
      <c r="F101" s="146">
        <f t="shared" si="76"/>
        <v>183224.78289093831</v>
      </c>
      <c r="G101" s="146">
        <f t="shared" si="76"/>
        <v>183224.78289093831</v>
      </c>
      <c r="H101" s="146">
        <f t="shared" si="76"/>
        <v>183224.78289093831</v>
      </c>
      <c r="I101" s="146">
        <f t="shared" si="76"/>
        <v>183198.25603677385</v>
      </c>
      <c r="J101" s="146">
        <f t="shared" si="76"/>
        <v>183171.73302310513</v>
      </c>
      <c r="K101" s="146">
        <f t="shared" si="76"/>
        <v>183145.21384937607</v>
      </c>
      <c r="L101" s="146">
        <f t="shared" si="76"/>
        <v>183118.69851503076</v>
      </c>
      <c r="M101" s="146">
        <f t="shared" si="76"/>
        <v>183092.18701951331</v>
      </c>
      <c r="N101" s="146">
        <f t="shared" si="76"/>
        <v>183065.67936226801</v>
      </c>
      <c r="O101" s="146">
        <f t="shared" si="76"/>
        <v>183039.17554273913</v>
      </c>
      <c r="P101" s="146">
        <f t="shared" si="76"/>
        <v>183012.67556037108</v>
      </c>
      <c r="Q101" s="146">
        <f t="shared" si="76"/>
        <v>182986.17941460831</v>
      </c>
      <c r="R101" s="146">
        <f t="shared" si="76"/>
        <v>182390.17142261134</v>
      </c>
      <c r="S101" s="146">
        <f t="shared" si="76"/>
        <v>181796.10470031935</v>
      </c>
      <c r="T101" s="146">
        <f t="shared" si="76"/>
        <v>181203.97292478348</v>
      </c>
      <c r="U101" s="146">
        <f t="shared" si="76"/>
        <v>180613.76979364938</v>
      </c>
      <c r="V101" s="146">
        <f t="shared" si="76"/>
        <v>180025.48902509033</v>
      </c>
      <c r="W101" s="146">
        <f t="shared" si="76"/>
        <v>179439.12435774022</v>
      </c>
      <c r="X101" s="146">
        <f t="shared" si="76"/>
        <v>178854.66955062703</v>
      </c>
      <c r="Y101" s="146">
        <f t="shared" si="76"/>
        <v>178272.11838310625</v>
      </c>
      <c r="Z101" s="146">
        <f t="shared" si="76"/>
        <v>177691.46465479484</v>
      </c>
      <c r="AA101" s="146">
        <f t="shared" si="76"/>
        <v>177112.70218550507</v>
      </c>
      <c r="AB101" s="146">
        <f t="shared" si="76"/>
        <v>176375.94553910251</v>
      </c>
      <c r="AC101" s="146">
        <f t="shared" si="76"/>
        <v>175642.25366642498</v>
      </c>
      <c r="AD101" s="146">
        <f t="shared" si="76"/>
        <v>174911.6138185708</v>
      </c>
      <c r="AE101" s="146">
        <f t="shared" si="76"/>
        <v>174184.01329967153</v>
      </c>
      <c r="AF101" s="146">
        <f t="shared" si="76"/>
        <v>173459.43946667117</v>
      </c>
      <c r="AG101" s="146">
        <f t="shared" si="76"/>
        <v>172737.87972910659</v>
      </c>
      <c r="AH101" s="146">
        <f t="shared" si="76"/>
        <v>172019.32154888863</v>
      </c>
    </row>
    <row r="102" spans="1:42" s="139" customFormat="1">
      <c r="A102" s="467" t="s">
        <v>279</v>
      </c>
      <c r="B102" s="68" t="str">
        <f>+B101</f>
        <v>m3 letno</v>
      </c>
      <c r="C102" s="146">
        <f>+C95*C34</f>
        <v>10963.128411797034</v>
      </c>
      <c r="D102" s="146">
        <f>+D95*D34</f>
        <v>10443.839080459771</v>
      </c>
      <c r="E102" s="146">
        <f>+E95*E34</f>
        <v>10581.775862179888</v>
      </c>
      <c r="F102" s="146">
        <f t="shared" ref="F102:AH102" si="77">+F95*F34</f>
        <v>10581.775862179888</v>
      </c>
      <c r="G102" s="146">
        <f t="shared" si="77"/>
        <v>10581.775862179888</v>
      </c>
      <c r="H102" s="146">
        <f t="shared" si="77"/>
        <v>10581.775862179888</v>
      </c>
      <c r="I102" s="146">
        <f t="shared" si="77"/>
        <v>10580.243857498708</v>
      </c>
      <c r="J102" s="146">
        <f t="shared" si="77"/>
        <v>10578.712074617571</v>
      </c>
      <c r="K102" s="146">
        <f t="shared" si="77"/>
        <v>10577.180513504367</v>
      </c>
      <c r="L102" s="146">
        <f t="shared" si="77"/>
        <v>10575.649174126987</v>
      </c>
      <c r="M102" s="146">
        <f t="shared" si="77"/>
        <v>10574.11805645333</v>
      </c>
      <c r="N102" s="146">
        <f t="shared" si="77"/>
        <v>10572.587160451298</v>
      </c>
      <c r="O102" s="146">
        <f t="shared" si="77"/>
        <v>10571.056486088795</v>
      </c>
      <c r="P102" s="146">
        <f t="shared" si="77"/>
        <v>10569.526033333736</v>
      </c>
      <c r="Q102" s="146">
        <f t="shared" si="77"/>
        <v>10567.995802154035</v>
      </c>
      <c r="R102" s="146">
        <f t="shared" si="77"/>
        <v>10533.57456893509</v>
      </c>
      <c r="S102" s="146">
        <f t="shared" si="77"/>
        <v>10499.265449812185</v>
      </c>
      <c r="T102" s="146">
        <f t="shared" si="77"/>
        <v>10465.068079616227</v>
      </c>
      <c r="U102" s="146">
        <f t="shared" si="77"/>
        <v>10430.98209436752</v>
      </c>
      <c r="V102" s="146">
        <f t="shared" si="77"/>
        <v>10397.007131271901</v>
      </c>
      <c r="W102" s="146">
        <f t="shared" si="77"/>
        <v>10363.14282871686</v>
      </c>
      <c r="X102" s="146">
        <f t="shared" si="77"/>
        <v>10329.388826267712</v>
      </c>
      <c r="Y102" s="146">
        <f t="shared" si="77"/>
        <v>10295.744764663747</v>
      </c>
      <c r="Z102" s="146">
        <f t="shared" si="77"/>
        <v>10262.210285814408</v>
      </c>
      <c r="AA102" s="146">
        <f t="shared" si="77"/>
        <v>10228.785032795489</v>
      </c>
      <c r="AB102" s="146">
        <f t="shared" si="77"/>
        <v>10186.235146398061</v>
      </c>
      <c r="AC102" s="146">
        <f t="shared" si="77"/>
        <v>10143.862259793534</v>
      </c>
      <c r="AD102" s="146">
        <f t="shared" si="77"/>
        <v>10101.665636694943</v>
      </c>
      <c r="AE102" s="146">
        <f t="shared" si="77"/>
        <v>10059.644543878145</v>
      </c>
      <c r="AF102" s="146">
        <f t="shared" si="77"/>
        <v>10017.798251169073</v>
      </c>
      <c r="AG102" s="146">
        <f t="shared" si="77"/>
        <v>9976.1260314310548</v>
      </c>
      <c r="AH102" s="146">
        <f t="shared" si="77"/>
        <v>9934.6271605521724</v>
      </c>
    </row>
    <row r="103" spans="1:42" s="139" customFormat="1">
      <c r="A103" s="467" t="s">
        <v>280</v>
      </c>
      <c r="B103" s="68" t="str">
        <f>+B102</f>
        <v>m3 letno</v>
      </c>
      <c r="C103" s="146">
        <f>+C95*C35</f>
        <v>3592.9580509250782</v>
      </c>
      <c r="D103" s="146">
        <f>+D95*D35</f>
        <v>3422.770791075051</v>
      </c>
      <c r="E103" s="146">
        <f>+E95*E35</f>
        <v>3467.9769632354255</v>
      </c>
      <c r="F103" s="146">
        <f t="shared" ref="F103:AH103" si="78">+F95*F35</f>
        <v>3467.9769632354255</v>
      </c>
      <c r="G103" s="146">
        <f t="shared" si="78"/>
        <v>3467.9769632354255</v>
      </c>
      <c r="H103" s="146">
        <f t="shared" si="78"/>
        <v>3467.9769632354255</v>
      </c>
      <c r="I103" s="146">
        <f t="shared" si="78"/>
        <v>3467.4748776676443</v>
      </c>
      <c r="J103" s="146">
        <f t="shared" si="78"/>
        <v>3466.9728647906331</v>
      </c>
      <c r="K103" s="146">
        <f t="shared" si="78"/>
        <v>3466.4709245938689</v>
      </c>
      <c r="L103" s="146">
        <f t="shared" si="78"/>
        <v>3465.9690570668281</v>
      </c>
      <c r="M103" s="146">
        <f t="shared" si="78"/>
        <v>3465.4672621989907</v>
      </c>
      <c r="N103" s="146">
        <f t="shared" si="78"/>
        <v>3464.9655399798371</v>
      </c>
      <c r="O103" s="146">
        <f t="shared" si="78"/>
        <v>3464.4638903988489</v>
      </c>
      <c r="P103" s="146">
        <f t="shared" si="78"/>
        <v>3463.9623134455101</v>
      </c>
      <c r="Q103" s="146">
        <f t="shared" si="78"/>
        <v>3463.4608091093055</v>
      </c>
      <c r="R103" s="146">
        <f t="shared" si="78"/>
        <v>3452.1799007434329</v>
      </c>
      <c r="S103" s="146">
        <f t="shared" si="78"/>
        <v>3440.935735652733</v>
      </c>
      <c r="T103" s="146">
        <f t="shared" si="78"/>
        <v>3429.7281941599394</v>
      </c>
      <c r="U103" s="146">
        <f t="shared" si="78"/>
        <v>3418.5571569775907</v>
      </c>
      <c r="V103" s="146">
        <f t="shared" si="78"/>
        <v>3407.4225052067568</v>
      </c>
      <c r="W103" s="146">
        <f t="shared" si="78"/>
        <v>3396.324120335777</v>
      </c>
      <c r="X103" s="146">
        <f t="shared" si="78"/>
        <v>3385.261884238997</v>
      </c>
      <c r="Y103" s="146">
        <f t="shared" si="78"/>
        <v>3374.2356791755124</v>
      </c>
      <c r="Z103" s="146">
        <f t="shared" si="78"/>
        <v>3363.2453877879143</v>
      </c>
      <c r="AA103" s="146">
        <f t="shared" si="78"/>
        <v>3352.290893101042</v>
      </c>
      <c r="AB103" s="146">
        <f t="shared" si="78"/>
        <v>3338.3459723489436</v>
      </c>
      <c r="AC103" s="146">
        <f t="shared" si="78"/>
        <v>3324.4590599323337</v>
      </c>
      <c r="AD103" s="146">
        <f t="shared" si="78"/>
        <v>3310.6299145470812</v>
      </c>
      <c r="AE103" s="146">
        <f t="shared" si="78"/>
        <v>3296.8582958928364</v>
      </c>
      <c r="AF103" s="146">
        <f t="shared" si="78"/>
        <v>3283.143964668855</v>
      </c>
      <c r="AG103" s="146">
        <f t="shared" si="78"/>
        <v>3269.4866825698409</v>
      </c>
      <c r="AH103" s="146">
        <f t="shared" si="78"/>
        <v>3255.8862122818041</v>
      </c>
    </row>
    <row r="104" spans="1:42" s="139" customFormat="1">
      <c r="A104" s="148" t="s">
        <v>282</v>
      </c>
      <c r="B104" s="149" t="str">
        <f>+B103</f>
        <v>m3 letno</v>
      </c>
      <c r="C104" s="150">
        <f>+'08 Pretekla voda'!E62</f>
        <v>73182.479575013742</v>
      </c>
      <c r="D104" s="150">
        <f>+'08 Pretekla voda'!F62</f>
        <v>91436</v>
      </c>
      <c r="E104" s="150">
        <f>+'08 Pretekla voda'!G62</f>
        <v>90351.335350845096</v>
      </c>
      <c r="F104" s="150">
        <f>+E104</f>
        <v>90351.335350845096</v>
      </c>
      <c r="G104" s="150">
        <f>+'Količine s projektom'!G109</f>
        <v>83351.335350845096</v>
      </c>
      <c r="H104" s="150">
        <f t="shared" ref="H104:AH104" si="79">+G104</f>
        <v>83351.335350845096</v>
      </c>
      <c r="I104" s="150">
        <f t="shared" si="79"/>
        <v>83351.335350845096</v>
      </c>
      <c r="J104" s="150">
        <f t="shared" si="79"/>
        <v>83351.335350845096</v>
      </c>
      <c r="K104" s="150">
        <f t="shared" si="79"/>
        <v>83351.335350845096</v>
      </c>
      <c r="L104" s="150">
        <f t="shared" si="79"/>
        <v>83351.335350845096</v>
      </c>
      <c r="M104" s="150">
        <f t="shared" si="79"/>
        <v>83351.335350845096</v>
      </c>
      <c r="N104" s="150">
        <f t="shared" si="79"/>
        <v>83351.335350845096</v>
      </c>
      <c r="O104" s="150">
        <f t="shared" si="79"/>
        <v>83351.335350845096</v>
      </c>
      <c r="P104" s="150">
        <f t="shared" si="79"/>
        <v>83351.335350845096</v>
      </c>
      <c r="Q104" s="150">
        <f t="shared" si="79"/>
        <v>83351.335350845096</v>
      </c>
      <c r="R104" s="150">
        <f t="shared" si="79"/>
        <v>83351.335350845096</v>
      </c>
      <c r="S104" s="150">
        <f t="shared" si="79"/>
        <v>83351.335350845096</v>
      </c>
      <c r="T104" s="150">
        <f t="shared" si="79"/>
        <v>83351.335350845096</v>
      </c>
      <c r="U104" s="150">
        <f t="shared" si="79"/>
        <v>83351.335350845096</v>
      </c>
      <c r="V104" s="150">
        <f t="shared" si="79"/>
        <v>83351.335350845096</v>
      </c>
      <c r="W104" s="150">
        <f t="shared" si="79"/>
        <v>83351.335350845096</v>
      </c>
      <c r="X104" s="150">
        <f t="shared" si="79"/>
        <v>83351.335350845096</v>
      </c>
      <c r="Y104" s="150">
        <f t="shared" si="79"/>
        <v>83351.335350845096</v>
      </c>
      <c r="Z104" s="150">
        <f t="shared" si="79"/>
        <v>83351.335350845096</v>
      </c>
      <c r="AA104" s="150">
        <f t="shared" si="79"/>
        <v>83351.335350845096</v>
      </c>
      <c r="AB104" s="150">
        <f t="shared" si="79"/>
        <v>83351.335350845096</v>
      </c>
      <c r="AC104" s="150">
        <f t="shared" si="79"/>
        <v>83351.335350845096</v>
      </c>
      <c r="AD104" s="150">
        <f t="shared" si="79"/>
        <v>83351.335350845096</v>
      </c>
      <c r="AE104" s="150">
        <f t="shared" si="79"/>
        <v>83351.335350845096</v>
      </c>
      <c r="AF104" s="150">
        <f t="shared" si="79"/>
        <v>83351.335350845096</v>
      </c>
      <c r="AG104" s="150">
        <f t="shared" si="79"/>
        <v>83351.335350845096</v>
      </c>
      <c r="AH104" s="150">
        <f t="shared" si="79"/>
        <v>83351.335350845096</v>
      </c>
    </row>
    <row r="105" spans="1:42" s="139" customFormat="1">
      <c r="A105" s="148" t="s">
        <v>357</v>
      </c>
      <c r="B105" s="149" t="str">
        <f>+B104</f>
        <v>m3 letno</v>
      </c>
      <c r="C105" s="150">
        <f t="shared" ref="C105:AH105" si="80">+C104+C100</f>
        <v>282265</v>
      </c>
      <c r="D105" s="150">
        <f t="shared" si="80"/>
        <v>286139</v>
      </c>
      <c r="E105" s="150">
        <f t="shared" si="80"/>
        <v>287625.87106719869</v>
      </c>
      <c r="F105" s="150">
        <f t="shared" si="80"/>
        <v>287625.87106719869</v>
      </c>
      <c r="G105" s="150">
        <f t="shared" si="80"/>
        <v>280625.87106719869</v>
      </c>
      <c r="H105" s="150">
        <f t="shared" si="80"/>
        <v>280625.87106719869</v>
      </c>
      <c r="I105" s="150">
        <f t="shared" si="80"/>
        <v>280597.31012278527</v>
      </c>
      <c r="J105" s="150">
        <f t="shared" si="80"/>
        <v>280568.75331335841</v>
      </c>
      <c r="K105" s="150">
        <f t="shared" si="80"/>
        <v>280540.20063831937</v>
      </c>
      <c r="L105" s="150">
        <f t="shared" si="80"/>
        <v>280511.65209706966</v>
      </c>
      <c r="M105" s="150">
        <f t="shared" si="80"/>
        <v>280483.10768901074</v>
      </c>
      <c r="N105" s="150">
        <f t="shared" si="80"/>
        <v>280454.56741354428</v>
      </c>
      <c r="O105" s="150">
        <f t="shared" si="80"/>
        <v>280426.03127007186</v>
      </c>
      <c r="P105" s="150">
        <f t="shared" si="80"/>
        <v>280397.4992579954</v>
      </c>
      <c r="Q105" s="150">
        <f t="shared" si="80"/>
        <v>280368.97137671674</v>
      </c>
      <c r="R105" s="150">
        <f t="shared" si="80"/>
        <v>279727.26124313497</v>
      </c>
      <c r="S105" s="150">
        <f t="shared" si="80"/>
        <v>279087.64123662934</v>
      </c>
      <c r="T105" s="150">
        <f t="shared" si="80"/>
        <v>278450.10454940476</v>
      </c>
      <c r="U105" s="150">
        <f t="shared" si="80"/>
        <v>277814.6443958396</v>
      </c>
      <c r="V105" s="150">
        <f t="shared" si="80"/>
        <v>277181.25401241408</v>
      </c>
      <c r="W105" s="150">
        <f t="shared" si="80"/>
        <v>276549.92665763793</v>
      </c>
      <c r="X105" s="150">
        <f t="shared" si="80"/>
        <v>275920.65561197884</v>
      </c>
      <c r="Y105" s="150">
        <f t="shared" si="80"/>
        <v>275293.43417779059</v>
      </c>
      <c r="Z105" s="150">
        <f t="shared" si="80"/>
        <v>274668.25567924225</v>
      </c>
      <c r="AA105" s="150">
        <f t="shared" si="80"/>
        <v>274045.11346224672</v>
      </c>
      <c r="AB105" s="150">
        <f t="shared" si="80"/>
        <v>273251.86200869462</v>
      </c>
      <c r="AC105" s="150">
        <f t="shared" si="80"/>
        <v>272461.91033699596</v>
      </c>
      <c r="AD105" s="150">
        <f t="shared" si="80"/>
        <v>271675.24472065794</v>
      </c>
      <c r="AE105" s="150">
        <f t="shared" si="80"/>
        <v>270891.85149028758</v>
      </c>
      <c r="AF105" s="150">
        <f t="shared" si="80"/>
        <v>270111.71703335422</v>
      </c>
      <c r="AG105" s="150">
        <f t="shared" si="80"/>
        <v>269334.82779395254</v>
      </c>
      <c r="AH105" s="150">
        <f t="shared" si="80"/>
        <v>268561.17027256766</v>
      </c>
    </row>
    <row r="106" spans="1:42" hidden="1">
      <c r="A106" s="387"/>
    </row>
    <row r="107" spans="1:42" hidden="1">
      <c r="A107" s="387"/>
    </row>
    <row r="108" spans="1:42">
      <c r="A108" s="468" t="s">
        <v>292</v>
      </c>
      <c r="B108" s="140"/>
      <c r="C108" s="140"/>
      <c r="D108" s="140"/>
      <c r="E108" s="140"/>
      <c r="F108" s="140"/>
      <c r="G108" s="140"/>
      <c r="H108" s="140"/>
      <c r="I108" s="140"/>
      <c r="J108" s="140"/>
      <c r="K108" s="140"/>
      <c r="L108" s="140"/>
      <c r="M108" s="140"/>
      <c r="N108" s="140"/>
      <c r="O108" s="140"/>
      <c r="P108" s="140"/>
      <c r="Q108" s="140"/>
      <c r="R108" s="140"/>
      <c r="S108" s="140"/>
      <c r="T108" s="140"/>
      <c r="U108" s="140"/>
      <c r="V108" s="140"/>
      <c r="W108" s="140"/>
      <c r="X108" s="140"/>
      <c r="Y108" s="140"/>
      <c r="Z108" s="140"/>
      <c r="AA108" s="140"/>
      <c r="AB108" s="140"/>
      <c r="AC108" s="140"/>
      <c r="AD108" s="140"/>
      <c r="AE108" s="140"/>
      <c r="AF108" s="140"/>
      <c r="AG108" s="140"/>
      <c r="AH108" s="140"/>
    </row>
    <row r="109" spans="1:42" hidden="1">
      <c r="A109" s="387"/>
    </row>
    <row r="110" spans="1:42">
      <c r="A110" s="59" t="s">
        <v>266</v>
      </c>
      <c r="B110" s="39"/>
      <c r="C110" s="39"/>
      <c r="D110" s="39"/>
      <c r="E110" s="39">
        <v>1</v>
      </c>
      <c r="F110" s="39">
        <f>+E110+1</f>
        <v>2</v>
      </c>
      <c r="G110" s="39">
        <f t="shared" ref="G110:AH110" si="81">+F110+1</f>
        <v>3</v>
      </c>
      <c r="H110" s="39">
        <f t="shared" si="81"/>
        <v>4</v>
      </c>
      <c r="I110" s="39">
        <f t="shared" si="81"/>
        <v>5</v>
      </c>
      <c r="J110" s="39">
        <f t="shared" si="81"/>
        <v>6</v>
      </c>
      <c r="K110" s="39">
        <f t="shared" si="81"/>
        <v>7</v>
      </c>
      <c r="L110" s="39">
        <f t="shared" si="81"/>
        <v>8</v>
      </c>
      <c r="M110" s="39">
        <f t="shared" si="81"/>
        <v>9</v>
      </c>
      <c r="N110" s="39">
        <f t="shared" si="81"/>
        <v>10</v>
      </c>
      <c r="O110" s="39">
        <f t="shared" si="81"/>
        <v>11</v>
      </c>
      <c r="P110" s="39">
        <f t="shared" si="81"/>
        <v>12</v>
      </c>
      <c r="Q110" s="39">
        <f t="shared" si="81"/>
        <v>13</v>
      </c>
      <c r="R110" s="39">
        <f t="shared" si="81"/>
        <v>14</v>
      </c>
      <c r="S110" s="39">
        <f t="shared" si="81"/>
        <v>15</v>
      </c>
      <c r="T110" s="39">
        <f t="shared" si="81"/>
        <v>16</v>
      </c>
      <c r="U110" s="39">
        <f t="shared" si="81"/>
        <v>17</v>
      </c>
      <c r="V110" s="39">
        <f t="shared" si="81"/>
        <v>18</v>
      </c>
      <c r="W110" s="39">
        <f t="shared" si="81"/>
        <v>19</v>
      </c>
      <c r="X110" s="39">
        <f t="shared" si="81"/>
        <v>20</v>
      </c>
      <c r="Y110" s="39">
        <f t="shared" si="81"/>
        <v>21</v>
      </c>
      <c r="Z110" s="39">
        <f t="shared" si="81"/>
        <v>22</v>
      </c>
      <c r="AA110" s="39">
        <f t="shared" si="81"/>
        <v>23</v>
      </c>
      <c r="AB110" s="39">
        <f t="shared" si="81"/>
        <v>24</v>
      </c>
      <c r="AC110" s="39">
        <f t="shared" si="81"/>
        <v>25</v>
      </c>
      <c r="AD110" s="39">
        <f t="shared" si="81"/>
        <v>26</v>
      </c>
      <c r="AE110" s="39">
        <f t="shared" si="81"/>
        <v>27</v>
      </c>
      <c r="AF110" s="39">
        <f t="shared" si="81"/>
        <v>28</v>
      </c>
      <c r="AG110" s="39">
        <f t="shared" si="81"/>
        <v>29</v>
      </c>
      <c r="AH110" s="39">
        <f t="shared" si="81"/>
        <v>30</v>
      </c>
    </row>
    <row r="111" spans="1:42">
      <c r="A111" s="59" t="s">
        <v>265</v>
      </c>
      <c r="B111" s="39"/>
      <c r="C111" s="39">
        <v>2016</v>
      </c>
      <c r="D111" s="39">
        <f t="shared" ref="D111:AH111" si="82">+C111+1</f>
        <v>2017</v>
      </c>
      <c r="E111" s="39">
        <f t="shared" si="82"/>
        <v>2018</v>
      </c>
      <c r="F111" s="39">
        <f t="shared" si="82"/>
        <v>2019</v>
      </c>
      <c r="G111" s="39">
        <f t="shared" si="82"/>
        <v>2020</v>
      </c>
      <c r="H111" s="39">
        <f t="shared" si="82"/>
        <v>2021</v>
      </c>
      <c r="I111" s="39">
        <f t="shared" si="82"/>
        <v>2022</v>
      </c>
      <c r="J111" s="39">
        <f t="shared" si="82"/>
        <v>2023</v>
      </c>
      <c r="K111" s="39">
        <f t="shared" si="82"/>
        <v>2024</v>
      </c>
      <c r="L111" s="39">
        <f t="shared" si="82"/>
        <v>2025</v>
      </c>
      <c r="M111" s="39">
        <f t="shared" si="82"/>
        <v>2026</v>
      </c>
      <c r="N111" s="39">
        <f t="shared" si="82"/>
        <v>2027</v>
      </c>
      <c r="O111" s="39">
        <f t="shared" si="82"/>
        <v>2028</v>
      </c>
      <c r="P111" s="39">
        <f t="shared" si="82"/>
        <v>2029</v>
      </c>
      <c r="Q111" s="39">
        <f t="shared" si="82"/>
        <v>2030</v>
      </c>
      <c r="R111" s="39">
        <f t="shared" si="82"/>
        <v>2031</v>
      </c>
      <c r="S111" s="39">
        <f t="shared" si="82"/>
        <v>2032</v>
      </c>
      <c r="T111" s="39">
        <f t="shared" si="82"/>
        <v>2033</v>
      </c>
      <c r="U111" s="39">
        <f t="shared" si="82"/>
        <v>2034</v>
      </c>
      <c r="V111" s="39">
        <f t="shared" si="82"/>
        <v>2035</v>
      </c>
      <c r="W111" s="39">
        <f t="shared" si="82"/>
        <v>2036</v>
      </c>
      <c r="X111" s="39">
        <f t="shared" si="82"/>
        <v>2037</v>
      </c>
      <c r="Y111" s="39">
        <f t="shared" si="82"/>
        <v>2038</v>
      </c>
      <c r="Z111" s="39">
        <f t="shared" si="82"/>
        <v>2039</v>
      </c>
      <c r="AA111" s="39">
        <f t="shared" si="82"/>
        <v>2040</v>
      </c>
      <c r="AB111" s="39">
        <f t="shared" si="82"/>
        <v>2041</v>
      </c>
      <c r="AC111" s="39">
        <f t="shared" si="82"/>
        <v>2042</v>
      </c>
      <c r="AD111" s="39">
        <f t="shared" si="82"/>
        <v>2043</v>
      </c>
      <c r="AE111" s="39">
        <f t="shared" si="82"/>
        <v>2044</v>
      </c>
      <c r="AF111" s="39">
        <f t="shared" si="82"/>
        <v>2045</v>
      </c>
      <c r="AG111" s="39">
        <f t="shared" si="82"/>
        <v>2046</v>
      </c>
      <c r="AH111" s="39">
        <f t="shared" si="82"/>
        <v>2047</v>
      </c>
    </row>
    <row r="112" spans="1:42">
      <c r="A112" s="387" t="s">
        <v>290</v>
      </c>
      <c r="C112" s="27">
        <f>+C95</f>
        <v>46.063564755449718</v>
      </c>
      <c r="D112" s="27">
        <f>+D95</f>
        <v>43.881676808654497</v>
      </c>
      <c r="E112" s="27">
        <f>+E95</f>
        <v>44.461243118402891</v>
      </c>
      <c r="F112" s="228">
        <f t="shared" ref="F112:AH112" si="83">+F95</f>
        <v>44.461243118402891</v>
      </c>
      <c r="G112" s="228">
        <f t="shared" si="83"/>
        <v>44.461243118402891</v>
      </c>
      <c r="H112" s="228">
        <f t="shared" si="83"/>
        <v>44.461243118402891</v>
      </c>
      <c r="I112" s="228">
        <f t="shared" si="83"/>
        <v>44.461243118402891</v>
      </c>
      <c r="J112" s="228">
        <f t="shared" si="83"/>
        <v>44.461243118402891</v>
      </c>
      <c r="K112" s="228">
        <f t="shared" si="83"/>
        <v>44.461243118402891</v>
      </c>
      <c r="L112" s="228">
        <f t="shared" si="83"/>
        <v>44.461243118402891</v>
      </c>
      <c r="M112" s="228">
        <f t="shared" si="83"/>
        <v>44.461243118402891</v>
      </c>
      <c r="N112" s="228">
        <f t="shared" si="83"/>
        <v>44.461243118402891</v>
      </c>
      <c r="O112" s="228">
        <f t="shared" si="83"/>
        <v>44.461243118402891</v>
      </c>
      <c r="P112" s="228">
        <f t="shared" si="83"/>
        <v>44.461243118402891</v>
      </c>
      <c r="Q112" s="228">
        <f t="shared" si="83"/>
        <v>44.461243118402891</v>
      </c>
      <c r="R112" s="228">
        <f t="shared" si="83"/>
        <v>44.461243118402891</v>
      </c>
      <c r="S112" s="228">
        <f t="shared" si="83"/>
        <v>44.461243118402891</v>
      </c>
      <c r="T112" s="228">
        <f t="shared" si="83"/>
        <v>44.461243118402891</v>
      </c>
      <c r="U112" s="228">
        <f t="shared" si="83"/>
        <v>44.461243118402891</v>
      </c>
      <c r="V112" s="228">
        <f t="shared" si="83"/>
        <v>44.461243118402891</v>
      </c>
      <c r="W112" s="228">
        <f t="shared" si="83"/>
        <v>44.461243118402891</v>
      </c>
      <c r="X112" s="228">
        <f t="shared" si="83"/>
        <v>44.461243118402891</v>
      </c>
      <c r="Y112" s="228">
        <f t="shared" si="83"/>
        <v>44.461243118402891</v>
      </c>
      <c r="Z112" s="228">
        <f t="shared" si="83"/>
        <v>44.461243118402891</v>
      </c>
      <c r="AA112" s="228">
        <f t="shared" si="83"/>
        <v>44.461243118402891</v>
      </c>
      <c r="AB112" s="228">
        <f t="shared" si="83"/>
        <v>44.461243118402891</v>
      </c>
      <c r="AC112" s="228">
        <f t="shared" si="83"/>
        <v>44.461243118402891</v>
      </c>
      <c r="AD112" s="228">
        <f t="shared" si="83"/>
        <v>44.461243118402891</v>
      </c>
      <c r="AE112" s="228">
        <f t="shared" si="83"/>
        <v>44.461243118402891</v>
      </c>
      <c r="AF112" s="228">
        <f t="shared" si="83"/>
        <v>44.461243118402891</v>
      </c>
      <c r="AG112" s="228">
        <f t="shared" si="83"/>
        <v>44.461243118402891</v>
      </c>
      <c r="AH112" s="228">
        <f t="shared" si="83"/>
        <v>44.461243118402891</v>
      </c>
      <c r="AI112" s="222"/>
      <c r="AJ112" s="222"/>
      <c r="AK112" s="222"/>
      <c r="AL112" s="222"/>
      <c r="AM112" s="222"/>
      <c r="AN112" s="222"/>
      <c r="AO112" s="222"/>
      <c r="AP112" s="222"/>
    </row>
    <row r="113" spans="1:34" hidden="1"/>
    <row r="114" spans="1:34" hidden="1">
      <c r="A114" s="39" t="s">
        <v>266</v>
      </c>
      <c r="B114" s="39"/>
      <c r="C114" s="39"/>
      <c r="D114" s="39"/>
      <c r="E114" s="39">
        <v>1</v>
      </c>
      <c r="F114" s="39">
        <f>+E114+1</f>
        <v>2</v>
      </c>
      <c r="G114" s="39">
        <f t="shared" ref="G114:AH114" si="84">+F114+1</f>
        <v>3</v>
      </c>
      <c r="H114" s="39">
        <f t="shared" si="84"/>
        <v>4</v>
      </c>
      <c r="I114" s="39">
        <f t="shared" si="84"/>
        <v>5</v>
      </c>
      <c r="J114" s="39">
        <f t="shared" si="84"/>
        <v>6</v>
      </c>
      <c r="K114" s="39">
        <f t="shared" si="84"/>
        <v>7</v>
      </c>
      <c r="L114" s="39">
        <f t="shared" si="84"/>
        <v>8</v>
      </c>
      <c r="M114" s="39">
        <f t="shared" si="84"/>
        <v>9</v>
      </c>
      <c r="N114" s="39">
        <f t="shared" si="84"/>
        <v>10</v>
      </c>
      <c r="O114" s="39">
        <f t="shared" si="84"/>
        <v>11</v>
      </c>
      <c r="P114" s="39">
        <f t="shared" si="84"/>
        <v>12</v>
      </c>
      <c r="Q114" s="39">
        <f t="shared" si="84"/>
        <v>13</v>
      </c>
      <c r="R114" s="39">
        <f t="shared" si="84"/>
        <v>14</v>
      </c>
      <c r="S114" s="39">
        <f t="shared" si="84"/>
        <v>15</v>
      </c>
      <c r="T114" s="39">
        <f t="shared" si="84"/>
        <v>16</v>
      </c>
      <c r="U114" s="39">
        <f t="shared" si="84"/>
        <v>17</v>
      </c>
      <c r="V114" s="39">
        <f t="shared" si="84"/>
        <v>18</v>
      </c>
      <c r="W114" s="39">
        <f t="shared" si="84"/>
        <v>19</v>
      </c>
      <c r="X114" s="39">
        <f t="shared" si="84"/>
        <v>20</v>
      </c>
      <c r="Y114" s="39">
        <f t="shared" si="84"/>
        <v>21</v>
      </c>
      <c r="Z114" s="39">
        <f t="shared" si="84"/>
        <v>22</v>
      </c>
      <c r="AA114" s="39">
        <f t="shared" si="84"/>
        <v>23</v>
      </c>
      <c r="AB114" s="39">
        <f t="shared" si="84"/>
        <v>24</v>
      </c>
      <c r="AC114" s="39">
        <f t="shared" si="84"/>
        <v>25</v>
      </c>
      <c r="AD114" s="39">
        <f t="shared" si="84"/>
        <v>26</v>
      </c>
      <c r="AE114" s="39">
        <f t="shared" si="84"/>
        <v>27</v>
      </c>
      <c r="AF114" s="39">
        <f t="shared" si="84"/>
        <v>28</v>
      </c>
      <c r="AG114" s="39">
        <f t="shared" si="84"/>
        <v>29</v>
      </c>
      <c r="AH114" s="39">
        <f t="shared" si="84"/>
        <v>30</v>
      </c>
    </row>
    <row r="115" spans="1:34" hidden="1">
      <c r="A115" s="39" t="s">
        <v>265</v>
      </c>
      <c r="B115" s="39"/>
      <c r="C115" s="39">
        <v>2016</v>
      </c>
      <c r="D115" s="39">
        <f t="shared" ref="D115:AH115" si="85">+C115+1</f>
        <v>2017</v>
      </c>
      <c r="E115" s="39">
        <f t="shared" si="85"/>
        <v>2018</v>
      </c>
      <c r="F115" s="39">
        <f t="shared" si="85"/>
        <v>2019</v>
      </c>
      <c r="G115" s="39">
        <f t="shared" si="85"/>
        <v>2020</v>
      </c>
      <c r="H115" s="39">
        <f t="shared" si="85"/>
        <v>2021</v>
      </c>
      <c r="I115" s="39">
        <f t="shared" si="85"/>
        <v>2022</v>
      </c>
      <c r="J115" s="39">
        <f t="shared" si="85"/>
        <v>2023</v>
      </c>
      <c r="K115" s="39">
        <f t="shared" si="85"/>
        <v>2024</v>
      </c>
      <c r="L115" s="39">
        <f t="shared" si="85"/>
        <v>2025</v>
      </c>
      <c r="M115" s="39">
        <f t="shared" si="85"/>
        <v>2026</v>
      </c>
      <c r="N115" s="39">
        <f t="shared" si="85"/>
        <v>2027</v>
      </c>
      <c r="O115" s="39">
        <f t="shared" si="85"/>
        <v>2028</v>
      </c>
      <c r="P115" s="39">
        <f t="shared" si="85"/>
        <v>2029</v>
      </c>
      <c r="Q115" s="39">
        <f t="shared" si="85"/>
        <v>2030</v>
      </c>
      <c r="R115" s="39">
        <f t="shared" si="85"/>
        <v>2031</v>
      </c>
      <c r="S115" s="39">
        <f t="shared" si="85"/>
        <v>2032</v>
      </c>
      <c r="T115" s="39">
        <f t="shared" si="85"/>
        <v>2033</v>
      </c>
      <c r="U115" s="39">
        <f t="shared" si="85"/>
        <v>2034</v>
      </c>
      <c r="V115" s="39">
        <f t="shared" si="85"/>
        <v>2035</v>
      </c>
      <c r="W115" s="39">
        <f t="shared" si="85"/>
        <v>2036</v>
      </c>
      <c r="X115" s="39">
        <f t="shared" si="85"/>
        <v>2037</v>
      </c>
      <c r="Y115" s="39">
        <f t="shared" si="85"/>
        <v>2038</v>
      </c>
      <c r="Z115" s="39">
        <f t="shared" si="85"/>
        <v>2039</v>
      </c>
      <c r="AA115" s="39">
        <f t="shared" si="85"/>
        <v>2040</v>
      </c>
      <c r="AB115" s="39">
        <f t="shared" si="85"/>
        <v>2041</v>
      </c>
      <c r="AC115" s="39">
        <f t="shared" si="85"/>
        <v>2042</v>
      </c>
      <c r="AD115" s="39">
        <f t="shared" si="85"/>
        <v>2043</v>
      </c>
      <c r="AE115" s="39">
        <f t="shared" si="85"/>
        <v>2044</v>
      </c>
      <c r="AF115" s="39">
        <f t="shared" si="85"/>
        <v>2045</v>
      </c>
      <c r="AG115" s="39">
        <f t="shared" si="85"/>
        <v>2046</v>
      </c>
      <c r="AH115" s="39">
        <f t="shared" si="85"/>
        <v>2047</v>
      </c>
    </row>
    <row r="116" spans="1:34" s="139" customFormat="1">
      <c r="A116" s="148" t="s">
        <v>284</v>
      </c>
      <c r="B116" s="149" t="str">
        <f>+B100</f>
        <v>m3 letno</v>
      </c>
      <c r="C116" s="150">
        <f t="shared" ref="C116:AH116" si="86">+C117+C118+C119</f>
        <v>1545</v>
      </c>
      <c r="D116" s="150">
        <f t="shared" si="86"/>
        <v>1843.0304259634888</v>
      </c>
      <c r="E116" s="150">
        <f t="shared" si="86"/>
        <v>1867.3722109729215</v>
      </c>
      <c r="F116" s="150">
        <f t="shared" si="86"/>
        <v>1867.3722109729215</v>
      </c>
      <c r="G116" s="150">
        <f t="shared" si="86"/>
        <v>1867.3722109729215</v>
      </c>
      <c r="H116" s="150">
        <f t="shared" si="86"/>
        <v>1867.3722109729215</v>
      </c>
      <c r="I116" s="150">
        <f t="shared" si="86"/>
        <v>1867.1018572056546</v>
      </c>
      <c r="J116" s="150">
        <f t="shared" si="86"/>
        <v>1866.8315425795718</v>
      </c>
      <c r="K116" s="150">
        <f t="shared" si="86"/>
        <v>1866.5612670890062</v>
      </c>
      <c r="L116" s="150">
        <f t="shared" si="86"/>
        <v>1866.2910307282921</v>
      </c>
      <c r="M116" s="150">
        <f t="shared" si="86"/>
        <v>1866.0208334917643</v>
      </c>
      <c r="N116" s="150">
        <f t="shared" si="86"/>
        <v>1865.7506753737584</v>
      </c>
      <c r="O116" s="150">
        <f t="shared" si="86"/>
        <v>1865.4805563686109</v>
      </c>
      <c r="P116" s="150">
        <f t="shared" si="86"/>
        <v>1865.2104764706592</v>
      </c>
      <c r="Q116" s="150">
        <f t="shared" si="86"/>
        <v>1864.9404356742414</v>
      </c>
      <c r="R116" s="150">
        <f t="shared" si="86"/>
        <v>1858.8661004003097</v>
      </c>
      <c r="S116" s="150">
        <f t="shared" si="86"/>
        <v>1852.8115499668561</v>
      </c>
      <c r="T116" s="150">
        <f t="shared" si="86"/>
        <v>1846.7767199322752</v>
      </c>
      <c r="U116" s="150">
        <f t="shared" si="86"/>
        <v>1840.7615460648565</v>
      </c>
      <c r="V116" s="150">
        <f t="shared" si="86"/>
        <v>1834.7659643420998</v>
      </c>
      <c r="W116" s="150">
        <f t="shared" si="86"/>
        <v>1828.7899109500336</v>
      </c>
      <c r="X116" s="150">
        <f t="shared" si="86"/>
        <v>1822.833322282537</v>
      </c>
      <c r="Y116" s="150">
        <f t="shared" si="86"/>
        <v>1816.8961349406607</v>
      </c>
      <c r="Z116" s="150">
        <f t="shared" si="86"/>
        <v>1810.978285731954</v>
      </c>
      <c r="AA116" s="150">
        <f t="shared" si="86"/>
        <v>1805.0797116697918</v>
      </c>
      <c r="AB116" s="150">
        <f t="shared" si="86"/>
        <v>1797.5709081878927</v>
      </c>
      <c r="AC116" s="150">
        <f t="shared" si="86"/>
        <v>1790.0933399635642</v>
      </c>
      <c r="AD116" s="150">
        <f t="shared" si="86"/>
        <v>1782.646877063813</v>
      </c>
      <c r="AE116" s="150">
        <f t="shared" si="86"/>
        <v>1775.2313900961426</v>
      </c>
      <c r="AF116" s="150">
        <f t="shared" si="86"/>
        <v>1767.8467502063065</v>
      </c>
      <c r="AG116" s="150">
        <f t="shared" si="86"/>
        <v>1760.4928290760681</v>
      </c>
      <c r="AH116" s="150">
        <f t="shared" si="86"/>
        <v>1753.1694989209714</v>
      </c>
    </row>
    <row r="117" spans="1:34" s="139" customFormat="1">
      <c r="A117" s="66" t="s">
        <v>278</v>
      </c>
      <c r="B117" s="68" t="str">
        <f>+B116</f>
        <v>m3 letno</v>
      </c>
      <c r="C117" s="146">
        <f t="shared" ref="C117:AH117" si="87">+C112*C58</f>
        <v>0</v>
      </c>
      <c r="D117" s="146">
        <f t="shared" si="87"/>
        <v>0</v>
      </c>
      <c r="E117" s="146">
        <f t="shared" si="87"/>
        <v>0</v>
      </c>
      <c r="F117" s="146">
        <f t="shared" si="87"/>
        <v>0</v>
      </c>
      <c r="G117" s="146">
        <f t="shared" si="87"/>
        <v>0</v>
      </c>
      <c r="H117" s="146">
        <f t="shared" si="87"/>
        <v>0</v>
      </c>
      <c r="I117" s="146">
        <f t="shared" si="87"/>
        <v>0</v>
      </c>
      <c r="J117" s="146">
        <f t="shared" si="87"/>
        <v>0</v>
      </c>
      <c r="K117" s="146">
        <f t="shared" si="87"/>
        <v>0</v>
      </c>
      <c r="L117" s="146">
        <f t="shared" si="87"/>
        <v>0</v>
      </c>
      <c r="M117" s="146">
        <f t="shared" si="87"/>
        <v>0</v>
      </c>
      <c r="N117" s="146">
        <f t="shared" si="87"/>
        <v>0</v>
      </c>
      <c r="O117" s="146">
        <f t="shared" si="87"/>
        <v>0</v>
      </c>
      <c r="P117" s="146">
        <f t="shared" si="87"/>
        <v>0</v>
      </c>
      <c r="Q117" s="146">
        <f t="shared" si="87"/>
        <v>0</v>
      </c>
      <c r="R117" s="146">
        <f t="shared" si="87"/>
        <v>0</v>
      </c>
      <c r="S117" s="146">
        <f t="shared" si="87"/>
        <v>0</v>
      </c>
      <c r="T117" s="146">
        <f t="shared" si="87"/>
        <v>0</v>
      </c>
      <c r="U117" s="146">
        <f t="shared" si="87"/>
        <v>0</v>
      </c>
      <c r="V117" s="146">
        <f t="shared" si="87"/>
        <v>0</v>
      </c>
      <c r="W117" s="146">
        <f t="shared" si="87"/>
        <v>0</v>
      </c>
      <c r="X117" s="146">
        <f t="shared" si="87"/>
        <v>0</v>
      </c>
      <c r="Y117" s="146">
        <f t="shared" si="87"/>
        <v>0</v>
      </c>
      <c r="Z117" s="146">
        <f t="shared" si="87"/>
        <v>0</v>
      </c>
      <c r="AA117" s="146">
        <f t="shared" si="87"/>
        <v>0</v>
      </c>
      <c r="AB117" s="146">
        <f t="shared" si="87"/>
        <v>0</v>
      </c>
      <c r="AC117" s="146">
        <f t="shared" si="87"/>
        <v>0</v>
      </c>
      <c r="AD117" s="146">
        <f t="shared" si="87"/>
        <v>0</v>
      </c>
      <c r="AE117" s="146">
        <f t="shared" si="87"/>
        <v>0</v>
      </c>
      <c r="AF117" s="146">
        <f t="shared" si="87"/>
        <v>0</v>
      </c>
      <c r="AG117" s="146">
        <f t="shared" si="87"/>
        <v>0</v>
      </c>
      <c r="AH117" s="146">
        <f t="shared" si="87"/>
        <v>0</v>
      </c>
    </row>
    <row r="118" spans="1:34" s="139" customFormat="1">
      <c r="A118" s="66" t="s">
        <v>279</v>
      </c>
      <c r="B118" s="68" t="str">
        <f>+B117</f>
        <v>m3 letno</v>
      </c>
      <c r="C118" s="146">
        <f t="shared" ref="C118:AH118" si="88">+C112*C59</f>
        <v>0</v>
      </c>
      <c r="D118" s="146">
        <f t="shared" si="88"/>
        <v>0</v>
      </c>
      <c r="E118" s="146">
        <f t="shared" si="88"/>
        <v>0</v>
      </c>
      <c r="F118" s="146">
        <f t="shared" si="88"/>
        <v>0</v>
      </c>
      <c r="G118" s="146">
        <f t="shared" si="88"/>
        <v>0</v>
      </c>
      <c r="H118" s="146">
        <f t="shared" si="88"/>
        <v>0</v>
      </c>
      <c r="I118" s="146">
        <f t="shared" si="88"/>
        <v>0</v>
      </c>
      <c r="J118" s="146">
        <f t="shared" si="88"/>
        <v>0</v>
      </c>
      <c r="K118" s="146">
        <f t="shared" si="88"/>
        <v>0</v>
      </c>
      <c r="L118" s="146">
        <f t="shared" si="88"/>
        <v>0</v>
      </c>
      <c r="M118" s="146">
        <f t="shared" si="88"/>
        <v>0</v>
      </c>
      <c r="N118" s="146">
        <f t="shared" si="88"/>
        <v>0</v>
      </c>
      <c r="O118" s="146">
        <f t="shared" si="88"/>
        <v>0</v>
      </c>
      <c r="P118" s="146">
        <f t="shared" si="88"/>
        <v>0</v>
      </c>
      <c r="Q118" s="146">
        <f t="shared" si="88"/>
        <v>0</v>
      </c>
      <c r="R118" s="146">
        <f t="shared" si="88"/>
        <v>0</v>
      </c>
      <c r="S118" s="146">
        <f t="shared" si="88"/>
        <v>0</v>
      </c>
      <c r="T118" s="146">
        <f t="shared" si="88"/>
        <v>0</v>
      </c>
      <c r="U118" s="146">
        <f t="shared" si="88"/>
        <v>0</v>
      </c>
      <c r="V118" s="146">
        <f t="shared" si="88"/>
        <v>0</v>
      </c>
      <c r="W118" s="146">
        <f t="shared" si="88"/>
        <v>0</v>
      </c>
      <c r="X118" s="146">
        <f t="shared" si="88"/>
        <v>0</v>
      </c>
      <c r="Y118" s="146">
        <f t="shared" si="88"/>
        <v>0</v>
      </c>
      <c r="Z118" s="146">
        <f t="shared" si="88"/>
        <v>0</v>
      </c>
      <c r="AA118" s="146">
        <f t="shared" si="88"/>
        <v>0</v>
      </c>
      <c r="AB118" s="146">
        <f t="shared" si="88"/>
        <v>0</v>
      </c>
      <c r="AC118" s="146">
        <f t="shared" si="88"/>
        <v>0</v>
      </c>
      <c r="AD118" s="146">
        <f t="shared" si="88"/>
        <v>0</v>
      </c>
      <c r="AE118" s="146">
        <f t="shared" si="88"/>
        <v>0</v>
      </c>
      <c r="AF118" s="146">
        <f t="shared" si="88"/>
        <v>0</v>
      </c>
      <c r="AG118" s="146">
        <f t="shared" si="88"/>
        <v>0</v>
      </c>
      <c r="AH118" s="146">
        <f t="shared" si="88"/>
        <v>0</v>
      </c>
    </row>
    <row r="119" spans="1:34" s="139" customFormat="1">
      <c r="A119" s="66" t="s">
        <v>280</v>
      </c>
      <c r="B119" s="68" t="str">
        <f>+B118</f>
        <v>m3 letno</v>
      </c>
      <c r="C119" s="146">
        <f>+'08 Pretekla voda'!E63</f>
        <v>1545</v>
      </c>
      <c r="D119" s="146">
        <f t="shared" ref="D119:AH119" si="89">+D112*D60</f>
        <v>1843.0304259634888</v>
      </c>
      <c r="E119" s="146">
        <f t="shared" si="89"/>
        <v>1867.3722109729215</v>
      </c>
      <c r="F119" s="146">
        <f t="shared" si="89"/>
        <v>1867.3722109729215</v>
      </c>
      <c r="G119" s="146">
        <f t="shared" si="89"/>
        <v>1867.3722109729215</v>
      </c>
      <c r="H119" s="146">
        <f t="shared" si="89"/>
        <v>1867.3722109729215</v>
      </c>
      <c r="I119" s="146">
        <f t="shared" si="89"/>
        <v>1867.1018572056546</v>
      </c>
      <c r="J119" s="146">
        <f t="shared" si="89"/>
        <v>1866.8315425795718</v>
      </c>
      <c r="K119" s="146">
        <f t="shared" si="89"/>
        <v>1866.5612670890062</v>
      </c>
      <c r="L119" s="146">
        <f t="shared" si="89"/>
        <v>1866.2910307282921</v>
      </c>
      <c r="M119" s="146">
        <f t="shared" si="89"/>
        <v>1866.0208334917643</v>
      </c>
      <c r="N119" s="146">
        <f t="shared" si="89"/>
        <v>1865.7506753737584</v>
      </c>
      <c r="O119" s="146">
        <f t="shared" si="89"/>
        <v>1865.4805563686109</v>
      </c>
      <c r="P119" s="146">
        <f t="shared" si="89"/>
        <v>1865.2104764706592</v>
      </c>
      <c r="Q119" s="146">
        <f t="shared" si="89"/>
        <v>1864.9404356742414</v>
      </c>
      <c r="R119" s="146">
        <f t="shared" si="89"/>
        <v>1858.8661004003097</v>
      </c>
      <c r="S119" s="146">
        <f t="shared" si="89"/>
        <v>1852.8115499668561</v>
      </c>
      <c r="T119" s="146">
        <f t="shared" si="89"/>
        <v>1846.7767199322752</v>
      </c>
      <c r="U119" s="146">
        <f t="shared" si="89"/>
        <v>1840.7615460648565</v>
      </c>
      <c r="V119" s="146">
        <f t="shared" si="89"/>
        <v>1834.7659643420998</v>
      </c>
      <c r="W119" s="146">
        <f t="shared" si="89"/>
        <v>1828.7899109500336</v>
      </c>
      <c r="X119" s="146">
        <f t="shared" si="89"/>
        <v>1822.833322282537</v>
      </c>
      <c r="Y119" s="146">
        <f t="shared" si="89"/>
        <v>1816.8961349406607</v>
      </c>
      <c r="Z119" s="146">
        <f t="shared" si="89"/>
        <v>1810.978285731954</v>
      </c>
      <c r="AA119" s="146">
        <f t="shared" si="89"/>
        <v>1805.0797116697918</v>
      </c>
      <c r="AB119" s="146">
        <f t="shared" si="89"/>
        <v>1797.5709081878927</v>
      </c>
      <c r="AC119" s="146">
        <f t="shared" si="89"/>
        <v>1790.0933399635642</v>
      </c>
      <c r="AD119" s="146">
        <f t="shared" si="89"/>
        <v>1782.646877063813</v>
      </c>
      <c r="AE119" s="146">
        <f t="shared" si="89"/>
        <v>1775.2313900961426</v>
      </c>
      <c r="AF119" s="146">
        <f t="shared" si="89"/>
        <v>1767.8467502063065</v>
      </c>
      <c r="AG119" s="146">
        <f t="shared" si="89"/>
        <v>1760.4928290760681</v>
      </c>
      <c r="AH119" s="146">
        <f t="shared" si="89"/>
        <v>1753.1694989209714</v>
      </c>
    </row>
    <row r="120" spans="1:34" s="139" customFormat="1">
      <c r="A120" s="148" t="s">
        <v>282</v>
      </c>
      <c r="B120" s="149" t="str">
        <f>+B119</f>
        <v>m3 letno</v>
      </c>
      <c r="C120" s="150">
        <v>0</v>
      </c>
      <c r="D120" s="150">
        <v>0</v>
      </c>
      <c r="E120" s="150">
        <v>0</v>
      </c>
      <c r="F120" s="150">
        <v>0</v>
      </c>
      <c r="G120" s="150">
        <v>0</v>
      </c>
      <c r="H120" s="150">
        <v>0</v>
      </c>
      <c r="I120" s="150">
        <v>0</v>
      </c>
      <c r="J120" s="150">
        <v>0</v>
      </c>
      <c r="K120" s="150">
        <v>0</v>
      </c>
      <c r="L120" s="150">
        <v>0</v>
      </c>
      <c r="M120" s="150">
        <v>0</v>
      </c>
      <c r="N120" s="150">
        <v>0</v>
      </c>
      <c r="O120" s="150">
        <v>0</v>
      </c>
      <c r="P120" s="150">
        <v>0</v>
      </c>
      <c r="Q120" s="150">
        <v>0</v>
      </c>
      <c r="R120" s="150">
        <v>0</v>
      </c>
      <c r="S120" s="150">
        <v>0</v>
      </c>
      <c r="T120" s="150">
        <v>0</v>
      </c>
      <c r="U120" s="150">
        <v>0</v>
      </c>
      <c r="V120" s="150">
        <v>0</v>
      </c>
      <c r="W120" s="150">
        <v>0</v>
      </c>
      <c r="X120" s="150">
        <v>0</v>
      </c>
      <c r="Y120" s="150">
        <v>0</v>
      </c>
      <c r="Z120" s="150">
        <v>0</v>
      </c>
      <c r="AA120" s="150">
        <v>0</v>
      </c>
      <c r="AB120" s="150">
        <v>0</v>
      </c>
      <c r="AC120" s="150">
        <v>0</v>
      </c>
      <c r="AD120" s="150">
        <v>0</v>
      </c>
      <c r="AE120" s="150">
        <v>0</v>
      </c>
      <c r="AF120" s="150">
        <v>0</v>
      </c>
      <c r="AG120" s="150">
        <v>0</v>
      </c>
      <c r="AH120" s="150">
        <v>0</v>
      </c>
    </row>
    <row r="121" spans="1:34" s="139" customFormat="1">
      <c r="A121" s="148" t="s">
        <v>162</v>
      </c>
      <c r="B121" s="149" t="str">
        <f>+B120</f>
        <v>m3 letno</v>
      </c>
      <c r="C121" s="150">
        <f t="shared" ref="C121:AH121" si="90">+C120+C116</f>
        <v>1545</v>
      </c>
      <c r="D121" s="150">
        <f t="shared" si="90"/>
        <v>1843.0304259634888</v>
      </c>
      <c r="E121" s="150">
        <f t="shared" si="90"/>
        <v>1867.3722109729215</v>
      </c>
      <c r="F121" s="150">
        <f t="shared" si="90"/>
        <v>1867.3722109729215</v>
      </c>
      <c r="G121" s="150">
        <f t="shared" si="90"/>
        <v>1867.3722109729215</v>
      </c>
      <c r="H121" s="150">
        <f t="shared" si="90"/>
        <v>1867.3722109729215</v>
      </c>
      <c r="I121" s="150">
        <f t="shared" si="90"/>
        <v>1867.1018572056546</v>
      </c>
      <c r="J121" s="150">
        <f t="shared" si="90"/>
        <v>1866.8315425795718</v>
      </c>
      <c r="K121" s="150">
        <f t="shared" si="90"/>
        <v>1866.5612670890062</v>
      </c>
      <c r="L121" s="150">
        <f t="shared" si="90"/>
        <v>1866.2910307282921</v>
      </c>
      <c r="M121" s="150">
        <f t="shared" si="90"/>
        <v>1866.0208334917643</v>
      </c>
      <c r="N121" s="150">
        <f t="shared" si="90"/>
        <v>1865.7506753737584</v>
      </c>
      <c r="O121" s="150">
        <f t="shared" si="90"/>
        <v>1865.4805563686109</v>
      </c>
      <c r="P121" s="150">
        <f t="shared" si="90"/>
        <v>1865.2104764706592</v>
      </c>
      <c r="Q121" s="150">
        <f t="shared" si="90"/>
        <v>1864.9404356742414</v>
      </c>
      <c r="R121" s="150">
        <f t="shared" si="90"/>
        <v>1858.8661004003097</v>
      </c>
      <c r="S121" s="150">
        <f t="shared" si="90"/>
        <v>1852.8115499668561</v>
      </c>
      <c r="T121" s="150">
        <f t="shared" si="90"/>
        <v>1846.7767199322752</v>
      </c>
      <c r="U121" s="150">
        <f t="shared" si="90"/>
        <v>1840.7615460648565</v>
      </c>
      <c r="V121" s="150">
        <f t="shared" si="90"/>
        <v>1834.7659643420998</v>
      </c>
      <c r="W121" s="150">
        <f t="shared" si="90"/>
        <v>1828.7899109500336</v>
      </c>
      <c r="X121" s="150">
        <f t="shared" si="90"/>
        <v>1822.833322282537</v>
      </c>
      <c r="Y121" s="150">
        <f t="shared" si="90"/>
        <v>1816.8961349406607</v>
      </c>
      <c r="Z121" s="150">
        <f t="shared" si="90"/>
        <v>1810.978285731954</v>
      </c>
      <c r="AA121" s="150">
        <f t="shared" si="90"/>
        <v>1805.0797116697918</v>
      </c>
      <c r="AB121" s="150">
        <f t="shared" si="90"/>
        <v>1797.5709081878927</v>
      </c>
      <c r="AC121" s="150">
        <f t="shared" si="90"/>
        <v>1790.0933399635642</v>
      </c>
      <c r="AD121" s="150">
        <f t="shared" si="90"/>
        <v>1782.646877063813</v>
      </c>
      <c r="AE121" s="150">
        <f t="shared" si="90"/>
        <v>1775.2313900961426</v>
      </c>
      <c r="AF121" s="150">
        <f t="shared" si="90"/>
        <v>1767.8467502063065</v>
      </c>
      <c r="AG121" s="150">
        <f t="shared" si="90"/>
        <v>1760.4928290760681</v>
      </c>
      <c r="AH121" s="150">
        <f t="shared" si="90"/>
        <v>1753.1694989209714</v>
      </c>
    </row>
  </sheetData>
  <conditionalFormatting sqref="C48:AH48">
    <cfRule type="cellIs" dxfId="18" priority="2" operator="lessThan">
      <formula>0.98</formula>
    </cfRule>
  </conditionalFormatting>
  <conditionalFormatting sqref="C73:AH73">
    <cfRule type="cellIs" dxfId="17" priority="1" operator="lessThan">
      <formula>0.98</formula>
    </cfRule>
  </conditionalFormatting>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9EF2E-A18E-44DB-8ABE-6831FB865177}">
  <sheetPr>
    <tabColor theme="7" tint="0.59999389629810485"/>
  </sheetPr>
  <dimension ref="A2:AH133"/>
  <sheetViews>
    <sheetView topLeftCell="A51" workbookViewId="0">
      <selection activeCell="J110" sqref="J110"/>
    </sheetView>
  </sheetViews>
  <sheetFormatPr defaultRowHeight="12"/>
  <cols>
    <col min="1" max="1" width="48.6640625" style="222" customWidth="1"/>
    <col min="2" max="2" width="10.6640625" style="222" customWidth="1"/>
    <col min="3" max="16" width="9.33203125" style="222" customWidth="1"/>
    <col min="17" max="17" width="9.33203125" style="222"/>
    <col min="18" max="26" width="9.33203125" style="222" customWidth="1"/>
    <col min="27" max="27" width="9.33203125" style="222"/>
    <col min="28" max="33" width="9.33203125" style="222" customWidth="1"/>
    <col min="34" max="16384" width="9.33203125" style="222"/>
  </cols>
  <sheetData>
    <row r="2" spans="1:34" ht="18.75">
      <c r="A2" s="156" t="s">
        <v>369</v>
      </c>
    </row>
    <row r="4" spans="1:34">
      <c r="A4" s="107" t="s">
        <v>281</v>
      </c>
      <c r="B4" s="106"/>
      <c r="C4" s="106"/>
      <c r="D4" s="106"/>
      <c r="E4" s="106"/>
      <c r="F4" s="106"/>
      <c r="G4" s="106"/>
      <c r="H4" s="106"/>
      <c r="I4" s="106"/>
      <c r="J4" s="106"/>
      <c r="K4" s="106"/>
      <c r="L4" s="106"/>
      <c r="M4" s="106"/>
      <c r="N4" s="106"/>
      <c r="O4" s="106"/>
      <c r="P4" s="106"/>
      <c r="Q4" s="106"/>
      <c r="R4" s="106"/>
      <c r="S4" s="106"/>
      <c r="T4" s="106"/>
      <c r="U4" s="106"/>
      <c r="V4" s="106"/>
      <c r="W4" s="106"/>
      <c r="X4" s="106"/>
      <c r="Y4" s="106"/>
      <c r="Z4" s="106"/>
      <c r="AA4" s="106"/>
      <c r="AB4" s="106"/>
      <c r="AC4" s="106"/>
      <c r="AD4" s="106"/>
      <c r="AE4" s="106"/>
      <c r="AF4" s="106"/>
      <c r="AG4" s="106"/>
      <c r="AH4" s="106"/>
    </row>
    <row r="6" spans="1:34">
      <c r="A6" s="235" t="s">
        <v>266</v>
      </c>
      <c r="B6" s="235"/>
      <c r="C6" s="235"/>
      <c r="D6" s="235"/>
      <c r="E6" s="235">
        <v>1</v>
      </c>
      <c r="F6" s="235">
        <f>+E6+1</f>
        <v>2</v>
      </c>
      <c r="G6" s="235">
        <f t="shared" ref="G6:AH7" si="0">+F6+1</f>
        <v>3</v>
      </c>
      <c r="H6" s="235">
        <f t="shared" si="0"/>
        <v>4</v>
      </c>
      <c r="I6" s="235">
        <f t="shared" si="0"/>
        <v>5</v>
      </c>
      <c r="J6" s="235">
        <f t="shared" si="0"/>
        <v>6</v>
      </c>
      <c r="K6" s="235">
        <f t="shared" si="0"/>
        <v>7</v>
      </c>
      <c r="L6" s="235">
        <f t="shared" si="0"/>
        <v>8</v>
      </c>
      <c r="M6" s="235">
        <f t="shared" si="0"/>
        <v>9</v>
      </c>
      <c r="N6" s="235">
        <f t="shared" si="0"/>
        <v>10</v>
      </c>
      <c r="O6" s="235">
        <f t="shared" si="0"/>
        <v>11</v>
      </c>
      <c r="P6" s="235">
        <f t="shared" si="0"/>
        <v>12</v>
      </c>
      <c r="Q6" s="235">
        <f t="shared" si="0"/>
        <v>13</v>
      </c>
      <c r="R6" s="235">
        <f t="shared" si="0"/>
        <v>14</v>
      </c>
      <c r="S6" s="235">
        <f t="shared" si="0"/>
        <v>15</v>
      </c>
      <c r="T6" s="235">
        <f t="shared" si="0"/>
        <v>16</v>
      </c>
      <c r="U6" s="235">
        <f t="shared" si="0"/>
        <v>17</v>
      </c>
      <c r="V6" s="235">
        <f t="shared" si="0"/>
        <v>18</v>
      </c>
      <c r="W6" s="235">
        <f t="shared" si="0"/>
        <v>19</v>
      </c>
      <c r="X6" s="235">
        <f t="shared" si="0"/>
        <v>20</v>
      </c>
      <c r="Y6" s="235">
        <f t="shared" si="0"/>
        <v>21</v>
      </c>
      <c r="Z6" s="235">
        <f t="shared" si="0"/>
        <v>22</v>
      </c>
      <c r="AA6" s="235">
        <f t="shared" si="0"/>
        <v>23</v>
      </c>
      <c r="AB6" s="235">
        <f t="shared" si="0"/>
        <v>24</v>
      </c>
      <c r="AC6" s="235">
        <f t="shared" si="0"/>
        <v>25</v>
      </c>
      <c r="AD6" s="235">
        <f t="shared" si="0"/>
        <v>26</v>
      </c>
      <c r="AE6" s="235">
        <f t="shared" si="0"/>
        <v>27</v>
      </c>
      <c r="AF6" s="235">
        <f t="shared" si="0"/>
        <v>28</v>
      </c>
      <c r="AG6" s="235">
        <f t="shared" si="0"/>
        <v>29</v>
      </c>
      <c r="AH6" s="235">
        <f t="shared" si="0"/>
        <v>30</v>
      </c>
    </row>
    <row r="7" spans="1:34">
      <c r="A7" s="235" t="s">
        <v>265</v>
      </c>
      <c r="B7" s="235"/>
      <c r="C7" s="235">
        <v>2016</v>
      </c>
      <c r="D7" s="235">
        <f>+C7+1</f>
        <v>2017</v>
      </c>
      <c r="E7" s="235">
        <f>+D7+1</f>
        <v>2018</v>
      </c>
      <c r="F7" s="235">
        <f>+E7+1</f>
        <v>2019</v>
      </c>
      <c r="G7" s="235">
        <f t="shared" si="0"/>
        <v>2020</v>
      </c>
      <c r="H7" s="235">
        <f t="shared" si="0"/>
        <v>2021</v>
      </c>
      <c r="I7" s="235">
        <f t="shared" si="0"/>
        <v>2022</v>
      </c>
      <c r="J7" s="235">
        <f t="shared" si="0"/>
        <v>2023</v>
      </c>
      <c r="K7" s="235">
        <f t="shared" si="0"/>
        <v>2024</v>
      </c>
      <c r="L7" s="235">
        <f t="shared" si="0"/>
        <v>2025</v>
      </c>
      <c r="M7" s="235">
        <f t="shared" si="0"/>
        <v>2026</v>
      </c>
      <c r="N7" s="235">
        <f t="shared" si="0"/>
        <v>2027</v>
      </c>
      <c r="O7" s="235">
        <f t="shared" si="0"/>
        <v>2028</v>
      </c>
      <c r="P7" s="235">
        <f t="shared" si="0"/>
        <v>2029</v>
      </c>
      <c r="Q7" s="235">
        <f t="shared" si="0"/>
        <v>2030</v>
      </c>
      <c r="R7" s="235">
        <f t="shared" si="0"/>
        <v>2031</v>
      </c>
      <c r="S7" s="235">
        <f t="shared" si="0"/>
        <v>2032</v>
      </c>
      <c r="T7" s="235">
        <f t="shared" si="0"/>
        <v>2033</v>
      </c>
      <c r="U7" s="235">
        <f t="shared" si="0"/>
        <v>2034</v>
      </c>
      <c r="V7" s="235">
        <f t="shared" si="0"/>
        <v>2035</v>
      </c>
      <c r="W7" s="235">
        <f t="shared" si="0"/>
        <v>2036</v>
      </c>
      <c r="X7" s="235">
        <f t="shared" si="0"/>
        <v>2037</v>
      </c>
      <c r="Y7" s="235">
        <f t="shared" si="0"/>
        <v>2038</v>
      </c>
      <c r="Z7" s="235">
        <f t="shared" si="0"/>
        <v>2039</v>
      </c>
      <c r="AA7" s="235">
        <f t="shared" si="0"/>
        <v>2040</v>
      </c>
      <c r="AB7" s="235">
        <f t="shared" si="0"/>
        <v>2041</v>
      </c>
      <c r="AC7" s="235">
        <f t="shared" si="0"/>
        <v>2042</v>
      </c>
      <c r="AD7" s="235">
        <f t="shared" si="0"/>
        <v>2043</v>
      </c>
      <c r="AE7" s="235">
        <f t="shared" si="0"/>
        <v>2044</v>
      </c>
      <c r="AF7" s="235">
        <f t="shared" si="0"/>
        <v>2045</v>
      </c>
      <c r="AG7" s="235">
        <f t="shared" si="0"/>
        <v>2046</v>
      </c>
      <c r="AH7" s="235">
        <f t="shared" si="0"/>
        <v>2047</v>
      </c>
    </row>
    <row r="8" spans="1:34">
      <c r="A8" s="225" t="s">
        <v>276</v>
      </c>
      <c r="B8" s="225"/>
      <c r="C8" s="225"/>
      <c r="D8" s="225"/>
      <c r="E8" s="227"/>
      <c r="F8" s="227"/>
      <c r="G8" s="227"/>
      <c r="H8" s="227"/>
      <c r="I8" s="227">
        <f>+'02 Rast prebivalstva'!G33</f>
        <v>-1.4477765368803297E-4</v>
      </c>
      <c r="J8" s="227">
        <f>+'02 Rast prebivalstva'!H33</f>
        <v>-1.4477765368803297E-4</v>
      </c>
      <c r="K8" s="227">
        <f>+'02 Rast prebivalstva'!I33</f>
        <v>-1.4477765368803297E-4</v>
      </c>
      <c r="L8" s="227">
        <f>+'02 Rast prebivalstva'!J33</f>
        <v>-1.4477765368803297E-4</v>
      </c>
      <c r="M8" s="227">
        <f>+'02 Rast prebivalstva'!K33</f>
        <v>-1.4477765368803297E-4</v>
      </c>
      <c r="N8" s="227">
        <f>+'02 Rast prebivalstva'!L33</f>
        <v>-1.4477765368803297E-4</v>
      </c>
      <c r="O8" s="227">
        <f>+'02 Rast prebivalstva'!M33</f>
        <v>-1.4477765368803297E-4</v>
      </c>
      <c r="P8" s="227">
        <f>+'02 Rast prebivalstva'!N33</f>
        <v>-1.4477765368803297E-4</v>
      </c>
      <c r="Q8" s="227">
        <f>+'02 Rast prebivalstva'!O33</f>
        <v>-1.4477765368803297E-4</v>
      </c>
      <c r="R8" s="227">
        <f>+'02 Rast prebivalstva'!P33</f>
        <v>-3.2571202585005565E-3</v>
      </c>
      <c r="S8" s="227">
        <f>+'02 Rast prebivalstva'!Q33</f>
        <v>-3.2571202585005565E-3</v>
      </c>
      <c r="T8" s="227">
        <f>+'02 Rast prebivalstva'!R33</f>
        <v>-3.2571202585005565E-3</v>
      </c>
      <c r="U8" s="227">
        <f>+'02 Rast prebivalstva'!S33</f>
        <v>-3.2571202585005565E-3</v>
      </c>
      <c r="V8" s="227">
        <f>+'02 Rast prebivalstva'!T33</f>
        <v>-3.2571202585005565E-3</v>
      </c>
      <c r="W8" s="227">
        <f>+'02 Rast prebivalstva'!U33</f>
        <v>-3.2571202585005565E-3</v>
      </c>
      <c r="X8" s="227">
        <f>+'02 Rast prebivalstva'!V33</f>
        <v>-3.2571202585005565E-3</v>
      </c>
      <c r="Y8" s="227">
        <f>+'02 Rast prebivalstva'!W33</f>
        <v>-3.2571202585005565E-3</v>
      </c>
      <c r="Z8" s="227">
        <f>+'02 Rast prebivalstva'!X33</f>
        <v>-3.2571202585005565E-3</v>
      </c>
      <c r="AA8" s="227">
        <f>+'02 Rast prebivalstva'!Y33</f>
        <v>-3.2571202585005565E-3</v>
      </c>
      <c r="AB8" s="227">
        <f>+'02 Rast prebivalstva'!Z33</f>
        <v>-4.159818224843459E-3</v>
      </c>
      <c r="AC8" s="227">
        <f>+'02 Rast prebivalstva'!AA33</f>
        <v>-4.159818224843459E-3</v>
      </c>
      <c r="AD8" s="227">
        <f>+'02 Rast prebivalstva'!AB33</f>
        <v>-4.159818224843459E-3</v>
      </c>
      <c r="AE8" s="227">
        <f>+'02 Rast prebivalstva'!AC33</f>
        <v>-4.159818224843459E-3</v>
      </c>
      <c r="AF8" s="227">
        <f>+'02 Rast prebivalstva'!AD33</f>
        <v>-4.159818224843459E-3</v>
      </c>
      <c r="AG8" s="227">
        <f>+'02 Rast prebivalstva'!AE33</f>
        <v>-4.159818224843459E-3</v>
      </c>
      <c r="AH8" s="227">
        <f>+'02 Rast prebivalstva'!AF33</f>
        <v>-4.159818224843459E-3</v>
      </c>
    </row>
    <row r="9" spans="1:34">
      <c r="G9" s="275"/>
      <c r="H9" s="275"/>
      <c r="I9" s="275"/>
      <c r="J9" s="275"/>
      <c r="K9" s="275"/>
      <c r="L9" s="275"/>
      <c r="M9" s="275"/>
      <c r="N9" s="275"/>
      <c r="O9" s="275"/>
      <c r="P9" s="275"/>
      <c r="Q9" s="275"/>
      <c r="R9" s="275"/>
      <c r="S9" s="275"/>
      <c r="T9" s="275"/>
      <c r="U9" s="275"/>
      <c r="V9" s="275"/>
      <c r="W9" s="275"/>
      <c r="X9" s="275"/>
      <c r="Y9" s="275"/>
      <c r="Z9" s="275"/>
      <c r="AA9" s="275"/>
      <c r="AB9" s="275"/>
      <c r="AC9" s="275"/>
      <c r="AD9" s="275"/>
      <c r="AE9" s="275"/>
      <c r="AF9" s="275"/>
      <c r="AG9" s="275"/>
      <c r="AH9" s="275"/>
    </row>
    <row r="10" spans="1:34">
      <c r="A10" s="140" t="s">
        <v>287</v>
      </c>
      <c r="B10" s="140"/>
      <c r="C10" s="140"/>
      <c r="D10" s="140"/>
      <c r="E10" s="140"/>
      <c r="F10" s="140"/>
      <c r="G10" s="140"/>
      <c r="H10" s="140"/>
      <c r="I10" s="140"/>
      <c r="J10" s="140"/>
      <c r="K10" s="140"/>
      <c r="L10" s="140"/>
      <c r="M10" s="140"/>
      <c r="N10" s="140"/>
      <c r="O10" s="140"/>
      <c r="P10" s="140"/>
      <c r="Q10" s="140"/>
      <c r="R10" s="140"/>
      <c r="S10" s="140"/>
      <c r="T10" s="140"/>
      <c r="U10" s="140"/>
      <c r="V10" s="140"/>
      <c r="W10" s="140"/>
      <c r="X10" s="140"/>
      <c r="Y10" s="140"/>
      <c r="Z10" s="140"/>
      <c r="AA10" s="140"/>
      <c r="AB10" s="140"/>
      <c r="AC10" s="140"/>
      <c r="AD10" s="140"/>
      <c r="AE10" s="140"/>
      <c r="AF10" s="140"/>
      <c r="AG10" s="140"/>
      <c r="AH10" s="140"/>
    </row>
    <row r="12" spans="1:34">
      <c r="A12" s="235" t="s">
        <v>266</v>
      </c>
      <c r="B12" s="235"/>
      <c r="C12" s="235"/>
      <c r="D12" s="235"/>
      <c r="E12" s="235">
        <v>1</v>
      </c>
      <c r="F12" s="235">
        <f>+E12+1</f>
        <v>2</v>
      </c>
      <c r="G12" s="235">
        <f t="shared" ref="G12:AH12" si="1">+F12+1</f>
        <v>3</v>
      </c>
      <c r="H12" s="235">
        <f t="shared" si="1"/>
        <v>4</v>
      </c>
      <c r="I12" s="235">
        <f t="shared" si="1"/>
        <v>5</v>
      </c>
      <c r="J12" s="235">
        <f t="shared" si="1"/>
        <v>6</v>
      </c>
      <c r="K12" s="235">
        <f t="shared" si="1"/>
        <v>7</v>
      </c>
      <c r="L12" s="235">
        <f t="shared" si="1"/>
        <v>8</v>
      </c>
      <c r="M12" s="235">
        <f t="shared" si="1"/>
        <v>9</v>
      </c>
      <c r="N12" s="235">
        <f t="shared" si="1"/>
        <v>10</v>
      </c>
      <c r="O12" s="235">
        <f t="shared" si="1"/>
        <v>11</v>
      </c>
      <c r="P12" s="235">
        <f t="shared" si="1"/>
        <v>12</v>
      </c>
      <c r="Q12" s="235">
        <f t="shared" si="1"/>
        <v>13</v>
      </c>
      <c r="R12" s="235">
        <f t="shared" si="1"/>
        <v>14</v>
      </c>
      <c r="S12" s="235">
        <f t="shared" si="1"/>
        <v>15</v>
      </c>
      <c r="T12" s="235">
        <f t="shared" si="1"/>
        <v>16</v>
      </c>
      <c r="U12" s="235">
        <f t="shared" si="1"/>
        <v>17</v>
      </c>
      <c r="V12" s="235">
        <f t="shared" si="1"/>
        <v>18</v>
      </c>
      <c r="W12" s="235">
        <f t="shared" si="1"/>
        <v>19</v>
      </c>
      <c r="X12" s="235">
        <f t="shared" si="1"/>
        <v>20</v>
      </c>
      <c r="Y12" s="235">
        <f t="shared" si="1"/>
        <v>21</v>
      </c>
      <c r="Z12" s="235">
        <f t="shared" si="1"/>
        <v>22</v>
      </c>
      <c r="AA12" s="235">
        <f t="shared" si="1"/>
        <v>23</v>
      </c>
      <c r="AB12" s="235">
        <f t="shared" si="1"/>
        <v>24</v>
      </c>
      <c r="AC12" s="235">
        <f t="shared" si="1"/>
        <v>25</v>
      </c>
      <c r="AD12" s="235">
        <f t="shared" si="1"/>
        <v>26</v>
      </c>
      <c r="AE12" s="235">
        <f t="shared" si="1"/>
        <v>27</v>
      </c>
      <c r="AF12" s="235">
        <f t="shared" si="1"/>
        <v>28</v>
      </c>
      <c r="AG12" s="235">
        <f t="shared" si="1"/>
        <v>29</v>
      </c>
      <c r="AH12" s="235">
        <f t="shared" si="1"/>
        <v>30</v>
      </c>
    </row>
    <row r="13" spans="1:34">
      <c r="A13" s="235" t="s">
        <v>265</v>
      </c>
      <c r="B13" s="235"/>
      <c r="C13" s="235">
        <v>2016</v>
      </c>
      <c r="D13" s="235">
        <f t="shared" ref="D13:AH13" si="2">+C13+1</f>
        <v>2017</v>
      </c>
      <c r="E13" s="235">
        <f t="shared" si="2"/>
        <v>2018</v>
      </c>
      <c r="F13" s="235">
        <f t="shared" si="2"/>
        <v>2019</v>
      </c>
      <c r="G13" s="235">
        <f t="shared" si="2"/>
        <v>2020</v>
      </c>
      <c r="H13" s="235">
        <f t="shared" si="2"/>
        <v>2021</v>
      </c>
      <c r="I13" s="235">
        <f t="shared" si="2"/>
        <v>2022</v>
      </c>
      <c r="J13" s="235">
        <f t="shared" si="2"/>
        <v>2023</v>
      </c>
      <c r="K13" s="235">
        <f t="shared" si="2"/>
        <v>2024</v>
      </c>
      <c r="L13" s="235">
        <f t="shared" si="2"/>
        <v>2025</v>
      </c>
      <c r="M13" s="235">
        <f t="shared" si="2"/>
        <v>2026</v>
      </c>
      <c r="N13" s="235">
        <f t="shared" si="2"/>
        <v>2027</v>
      </c>
      <c r="O13" s="235">
        <f t="shared" si="2"/>
        <v>2028</v>
      </c>
      <c r="P13" s="235">
        <f t="shared" si="2"/>
        <v>2029</v>
      </c>
      <c r="Q13" s="235">
        <f t="shared" si="2"/>
        <v>2030</v>
      </c>
      <c r="R13" s="235">
        <f t="shared" si="2"/>
        <v>2031</v>
      </c>
      <c r="S13" s="235">
        <f t="shared" si="2"/>
        <v>2032</v>
      </c>
      <c r="T13" s="235">
        <f t="shared" si="2"/>
        <v>2033</v>
      </c>
      <c r="U13" s="235">
        <f t="shared" si="2"/>
        <v>2034</v>
      </c>
      <c r="V13" s="235">
        <f t="shared" si="2"/>
        <v>2035</v>
      </c>
      <c r="W13" s="235">
        <f t="shared" si="2"/>
        <v>2036</v>
      </c>
      <c r="X13" s="235">
        <f t="shared" si="2"/>
        <v>2037</v>
      </c>
      <c r="Y13" s="235">
        <f t="shared" si="2"/>
        <v>2038</v>
      </c>
      <c r="Z13" s="235">
        <f t="shared" si="2"/>
        <v>2039</v>
      </c>
      <c r="AA13" s="235">
        <f t="shared" si="2"/>
        <v>2040</v>
      </c>
      <c r="AB13" s="235">
        <f t="shared" si="2"/>
        <v>2041</v>
      </c>
      <c r="AC13" s="235">
        <f t="shared" si="2"/>
        <v>2042</v>
      </c>
      <c r="AD13" s="235">
        <f t="shared" si="2"/>
        <v>2043</v>
      </c>
      <c r="AE13" s="235">
        <f t="shared" si="2"/>
        <v>2044</v>
      </c>
      <c r="AF13" s="235">
        <f t="shared" si="2"/>
        <v>2045</v>
      </c>
      <c r="AG13" s="235">
        <f t="shared" si="2"/>
        <v>2046</v>
      </c>
      <c r="AH13" s="235">
        <f t="shared" si="2"/>
        <v>2047</v>
      </c>
    </row>
    <row r="14" spans="1:34" s="139" customFormat="1">
      <c r="A14" s="143" t="s">
        <v>277</v>
      </c>
      <c r="B14" s="144" t="s">
        <v>65</v>
      </c>
      <c r="C14" s="145">
        <f>+C15+C16+C17</f>
        <v>5086</v>
      </c>
      <c r="D14" s="145">
        <f t="shared" ref="D14:AH14" si="3">+D15+D16+D17</f>
        <v>5086</v>
      </c>
      <c r="E14" s="145">
        <f t="shared" si="3"/>
        <v>5086</v>
      </c>
      <c r="F14" s="145">
        <f t="shared" si="3"/>
        <v>5086</v>
      </c>
      <c r="G14" s="145">
        <f t="shared" si="3"/>
        <v>5086</v>
      </c>
      <c r="H14" s="145">
        <f t="shared" si="3"/>
        <v>5086</v>
      </c>
      <c r="I14" s="145">
        <f t="shared" si="3"/>
        <v>5085.263660853343</v>
      </c>
      <c r="J14" s="145">
        <f t="shared" si="3"/>
        <v>5084.5274283121389</v>
      </c>
      <c r="K14" s="145">
        <f t="shared" si="3"/>
        <v>5083.7913023609553</v>
      </c>
      <c r="L14" s="145">
        <f t="shared" si="3"/>
        <v>5083.0552829843609</v>
      </c>
      <c r="M14" s="145">
        <f t="shared" si="3"/>
        <v>5082.3193701669234</v>
      </c>
      <c r="N14" s="145">
        <f t="shared" si="3"/>
        <v>5081.5835638932176</v>
      </c>
      <c r="O14" s="145">
        <f t="shared" si="3"/>
        <v>5080.8478641478177</v>
      </c>
      <c r="P14" s="145">
        <f t="shared" si="3"/>
        <v>5080.1122709153005</v>
      </c>
      <c r="Q14" s="145">
        <f t="shared" si="3"/>
        <v>5079.3767841802455</v>
      </c>
      <c r="R14" s="145">
        <f t="shared" si="3"/>
        <v>5062.8326431559344</v>
      </c>
      <c r="S14" s="145">
        <f t="shared" si="3"/>
        <v>5046.3423883885125</v>
      </c>
      <c r="T14" s="145">
        <f t="shared" si="3"/>
        <v>5029.9058443639633</v>
      </c>
      <c r="U14" s="145">
        <f t="shared" si="3"/>
        <v>5013.522836139935</v>
      </c>
      <c r="V14" s="145">
        <f t="shared" si="3"/>
        <v>4997.1931893438887</v>
      </c>
      <c r="W14" s="145">
        <f t="shared" si="3"/>
        <v>4980.916730171235</v>
      </c>
      <c r="X14" s="145">
        <f t="shared" si="3"/>
        <v>4964.6932853834896</v>
      </c>
      <c r="Y14" s="145">
        <f t="shared" si="3"/>
        <v>4948.5226823064258</v>
      </c>
      <c r="Z14" s="145">
        <f t="shared" si="3"/>
        <v>4932.4047488282358</v>
      </c>
      <c r="AA14" s="145">
        <f t="shared" si="3"/>
        <v>4916.3393133977024</v>
      </c>
      <c r="AB14" s="145">
        <f t="shared" si="3"/>
        <v>4895.8882355223168</v>
      </c>
      <c r="AC14" s="145">
        <f t="shared" si="3"/>
        <v>4875.522230413394</v>
      </c>
      <c r="AD14" s="145">
        <f t="shared" si="3"/>
        <v>4855.2409441836908</v>
      </c>
      <c r="AE14" s="145">
        <f t="shared" si="3"/>
        <v>4835.0440244180691</v>
      </c>
      <c r="AF14" s="145">
        <f t="shared" si="3"/>
        <v>4814.9311201673745</v>
      </c>
      <c r="AG14" s="145">
        <f t="shared" si="3"/>
        <v>4794.9018819423363</v>
      </c>
      <c r="AH14" s="145">
        <f t="shared" si="3"/>
        <v>4774.9559617074965</v>
      </c>
    </row>
    <row r="15" spans="1:34" s="139" customFormat="1">
      <c r="A15" s="66" t="s">
        <v>278</v>
      </c>
      <c r="B15" s="68" t="s">
        <v>65</v>
      </c>
      <c r="C15" s="146">
        <v>4412</v>
      </c>
      <c r="D15" s="146">
        <f>+C15</f>
        <v>4412</v>
      </c>
      <c r="E15" s="146">
        <f t="shared" ref="E15:H17" si="4">+D15</f>
        <v>4412</v>
      </c>
      <c r="F15" s="146">
        <f t="shared" si="4"/>
        <v>4412</v>
      </c>
      <c r="G15" s="146">
        <f t="shared" si="4"/>
        <v>4412</v>
      </c>
      <c r="H15" s="146">
        <f t="shared" si="4"/>
        <v>4412</v>
      </c>
      <c r="I15" s="146">
        <f>+H15*I8+H15</f>
        <v>4411.3612409919288</v>
      </c>
      <c r="J15" s="146">
        <f t="shared" ref="J15:AH15" si="5">+I15*J8+I15</f>
        <v>4410.7225744618872</v>
      </c>
      <c r="K15" s="146">
        <f t="shared" si="5"/>
        <v>4410.0840003964877</v>
      </c>
      <c r="L15" s="146">
        <f t="shared" si="5"/>
        <v>4409.4455187823432</v>
      </c>
      <c r="M15" s="146">
        <f t="shared" si="5"/>
        <v>4408.8071296060689</v>
      </c>
      <c r="N15" s="146">
        <f t="shared" si="5"/>
        <v>4408.1688328542814</v>
      </c>
      <c r="O15" s="146">
        <f t="shared" si="5"/>
        <v>4407.5306285136003</v>
      </c>
      <c r="P15" s="146">
        <f t="shared" si="5"/>
        <v>4406.892516570646</v>
      </c>
      <c r="Q15" s="146">
        <f t="shared" si="5"/>
        <v>4406.2544970120416</v>
      </c>
      <c r="R15" s="146">
        <f t="shared" si="5"/>
        <v>4391.9027962257142</v>
      </c>
      <c r="S15" s="146">
        <f t="shared" si="5"/>
        <v>4377.597840654762</v>
      </c>
      <c r="T15" s="146">
        <f t="shared" si="5"/>
        <v>4363.3394780443969</v>
      </c>
      <c r="U15" s="146">
        <f t="shared" si="5"/>
        <v>4349.1275566357435</v>
      </c>
      <c r="V15" s="146">
        <f t="shared" si="5"/>
        <v>4334.9619251642225</v>
      </c>
      <c r="W15" s="146">
        <f t="shared" si="5"/>
        <v>4320.8424328579413</v>
      </c>
      <c r="X15" s="146">
        <f t="shared" si="5"/>
        <v>4306.7689294360907</v>
      </c>
      <c r="Y15" s="146">
        <f t="shared" si="5"/>
        <v>4292.7412651073437</v>
      </c>
      <c r="Z15" s="146">
        <f t="shared" si="5"/>
        <v>4278.7592905682613</v>
      </c>
      <c r="AA15" s="146">
        <f t="shared" si="5"/>
        <v>4264.8228570017036</v>
      </c>
      <c r="AB15" s="146">
        <f t="shared" si="5"/>
        <v>4247.0819691554188</v>
      </c>
      <c r="AC15" s="146">
        <f t="shared" si="5"/>
        <v>4229.4148801777219</v>
      </c>
      <c r="AD15" s="146">
        <f t="shared" si="5"/>
        <v>4211.8212830787343</v>
      </c>
      <c r="AE15" s="146">
        <f t="shared" si="5"/>
        <v>4194.3008721455999</v>
      </c>
      <c r="AF15" s="146">
        <f t="shared" si="5"/>
        <v>4176.8533429371719</v>
      </c>
      <c r="AG15" s="146">
        <f t="shared" si="5"/>
        <v>4159.4783922787237</v>
      </c>
      <c r="AH15" s="146">
        <f t="shared" si="5"/>
        <v>4142.1757182566798</v>
      </c>
    </row>
    <row r="16" spans="1:34" s="139" customFormat="1">
      <c r="A16" s="66" t="s">
        <v>279</v>
      </c>
      <c r="B16" s="68" t="s">
        <v>65</v>
      </c>
      <c r="C16" s="146">
        <f>+'15 Priključenost PE'!B7</f>
        <v>400</v>
      </c>
      <c r="D16" s="146">
        <f>+C16</f>
        <v>400</v>
      </c>
      <c r="E16" s="146">
        <f t="shared" si="4"/>
        <v>400</v>
      </c>
      <c r="F16" s="146">
        <f t="shared" si="4"/>
        <v>400</v>
      </c>
      <c r="G16" s="146">
        <f t="shared" si="4"/>
        <v>400</v>
      </c>
      <c r="H16" s="146">
        <f t="shared" si="4"/>
        <v>400</v>
      </c>
      <c r="I16" s="146">
        <f>+H16*I8+H16</f>
        <v>399.94208893852476</v>
      </c>
      <c r="J16" s="146">
        <f t="shared" ref="J16:AH16" si="6">+I16*J8+I16</f>
        <v>399.88418626127714</v>
      </c>
      <c r="K16" s="146">
        <f t="shared" si="6"/>
        <v>399.82629196704329</v>
      </c>
      <c r="L16" s="146">
        <f t="shared" si="6"/>
        <v>399.7684060546095</v>
      </c>
      <c r="M16" s="146">
        <f t="shared" si="6"/>
        <v>399.71052852276233</v>
      </c>
      <c r="N16" s="146">
        <f t="shared" si="6"/>
        <v>399.6526593702884</v>
      </c>
      <c r="O16" s="146">
        <f t="shared" si="6"/>
        <v>399.59479859597457</v>
      </c>
      <c r="P16" s="146">
        <f t="shared" si="6"/>
        <v>399.53694619860789</v>
      </c>
      <c r="Q16" s="146">
        <f t="shared" si="6"/>
        <v>399.47910217697557</v>
      </c>
      <c r="R16" s="146">
        <f t="shared" si="6"/>
        <v>398.17795070042735</v>
      </c>
      <c r="S16" s="146">
        <f t="shared" si="6"/>
        <v>396.88103723071276</v>
      </c>
      <c r="T16" s="146">
        <f t="shared" si="6"/>
        <v>395.5883479641339</v>
      </c>
      <c r="U16" s="146">
        <f t="shared" si="6"/>
        <v>394.29986914195314</v>
      </c>
      <c r="V16" s="146">
        <f t="shared" si="6"/>
        <v>393.01558705024678</v>
      </c>
      <c r="W16" s="146">
        <f t="shared" si="6"/>
        <v>391.73548801975892</v>
      </c>
      <c r="X16" s="146">
        <f t="shared" si="6"/>
        <v>390.45955842575614</v>
      </c>
      <c r="Y16" s="146">
        <f t="shared" si="6"/>
        <v>389.18778468788241</v>
      </c>
      <c r="Z16" s="146">
        <f t="shared" si="6"/>
        <v>387.92015327001457</v>
      </c>
      <c r="AA16" s="146">
        <f t="shared" si="6"/>
        <v>386.65665068011816</v>
      </c>
      <c r="AB16" s="146">
        <f t="shared" si="6"/>
        <v>385.04822929786206</v>
      </c>
      <c r="AC16" s="146">
        <f t="shared" si="6"/>
        <v>383.4464986561851</v>
      </c>
      <c r="AD16" s="146">
        <f t="shared" si="6"/>
        <v>381.85143092282271</v>
      </c>
      <c r="AE16" s="146">
        <f t="shared" si="6"/>
        <v>380.26299838128739</v>
      </c>
      <c r="AF16" s="146">
        <f t="shared" si="6"/>
        <v>378.68117343038728</v>
      </c>
      <c r="AG16" s="146">
        <f t="shared" si="6"/>
        <v>377.10592858374645</v>
      </c>
      <c r="AH16" s="146">
        <f t="shared" si="6"/>
        <v>375.53723646932724</v>
      </c>
    </row>
    <row r="17" spans="1:34" s="139" customFormat="1">
      <c r="A17" s="66" t="s">
        <v>280</v>
      </c>
      <c r="B17" s="68" t="s">
        <v>65</v>
      </c>
      <c r="C17" s="146">
        <f>+'15 Priključenost PE'!B8+'15 Priključenost PE'!B9+'15 Priključenost PE'!B10+'15 Priključenost PE'!B11</f>
        <v>274</v>
      </c>
      <c r="D17" s="146">
        <f>+C17</f>
        <v>274</v>
      </c>
      <c r="E17" s="146">
        <f t="shared" si="4"/>
        <v>274</v>
      </c>
      <c r="F17" s="146">
        <f t="shared" si="4"/>
        <v>274</v>
      </c>
      <c r="G17" s="146">
        <f t="shared" si="4"/>
        <v>274</v>
      </c>
      <c r="H17" s="146">
        <f t="shared" si="4"/>
        <v>274</v>
      </c>
      <c r="I17" s="146">
        <f>+H17*I8+H17</f>
        <v>273.96033092288945</v>
      </c>
      <c r="J17" s="146">
        <f t="shared" ref="J17:AH17" si="7">+I17*J8+I17</f>
        <v>273.92066758897482</v>
      </c>
      <c r="K17" s="146">
        <f t="shared" si="7"/>
        <v>273.88100999742466</v>
      </c>
      <c r="L17" s="146">
        <f t="shared" si="7"/>
        <v>273.8413581474075</v>
      </c>
      <c r="M17" s="146">
        <f t="shared" si="7"/>
        <v>273.80171203809221</v>
      </c>
      <c r="N17" s="146">
        <f t="shared" si="7"/>
        <v>273.76207166864754</v>
      </c>
      <c r="O17" s="146">
        <f t="shared" si="7"/>
        <v>273.72243703824256</v>
      </c>
      <c r="P17" s="146">
        <f t="shared" si="7"/>
        <v>273.6828081460464</v>
      </c>
      <c r="Q17" s="146">
        <f t="shared" si="7"/>
        <v>273.64318499122828</v>
      </c>
      <c r="R17" s="146">
        <f t="shared" si="7"/>
        <v>272.75189622979275</v>
      </c>
      <c r="S17" s="146">
        <f t="shared" si="7"/>
        <v>271.86351050303824</v>
      </c>
      <c r="T17" s="146">
        <f t="shared" si="7"/>
        <v>270.97801835543174</v>
      </c>
      <c r="U17" s="146">
        <f t="shared" si="7"/>
        <v>270.09541036223794</v>
      </c>
      <c r="V17" s="146">
        <f t="shared" si="7"/>
        <v>269.21567712941908</v>
      </c>
      <c r="W17" s="146">
        <f t="shared" si="7"/>
        <v>268.33880929353489</v>
      </c>
      <c r="X17" s="146">
        <f t="shared" si="7"/>
        <v>267.46479752164299</v>
      </c>
      <c r="Y17" s="146">
        <f t="shared" si="7"/>
        <v>266.59363251119947</v>
      </c>
      <c r="Z17" s="146">
        <f t="shared" si="7"/>
        <v>265.72530498995997</v>
      </c>
      <c r="AA17" s="146">
        <f t="shared" si="7"/>
        <v>264.85980571588095</v>
      </c>
      <c r="AB17" s="146">
        <f t="shared" si="7"/>
        <v>263.75803706903554</v>
      </c>
      <c r="AC17" s="146">
        <f t="shared" si="7"/>
        <v>262.6608515794868</v>
      </c>
      <c r="AD17" s="146">
        <f t="shared" si="7"/>
        <v>261.56823018213356</v>
      </c>
      <c r="AE17" s="146">
        <f t="shared" si="7"/>
        <v>260.48015389118189</v>
      </c>
      <c r="AF17" s="146">
        <f t="shared" si="7"/>
        <v>259.3966037998153</v>
      </c>
      <c r="AG17" s="146">
        <f t="shared" si="7"/>
        <v>258.31756107986632</v>
      </c>
      <c r="AH17" s="146">
        <f t="shared" si="7"/>
        <v>257.2430069814892</v>
      </c>
    </row>
    <row r="18" spans="1:34" s="139" customFormat="1">
      <c r="A18" s="143" t="s">
        <v>282</v>
      </c>
      <c r="B18" s="144" t="s">
        <v>65</v>
      </c>
      <c r="C18" s="145">
        <f>+C19+C20+C21</f>
        <v>1765</v>
      </c>
      <c r="D18" s="145">
        <f t="shared" ref="D18:AH18" si="8">+D19+D20+D21</f>
        <v>1765</v>
      </c>
      <c r="E18" s="145">
        <f t="shared" si="8"/>
        <v>1765</v>
      </c>
      <c r="F18" s="145">
        <f t="shared" si="8"/>
        <v>1765</v>
      </c>
      <c r="G18" s="145">
        <f t="shared" si="8"/>
        <v>1765</v>
      </c>
      <c r="H18" s="145">
        <f t="shared" si="8"/>
        <v>1765</v>
      </c>
      <c r="I18" s="145">
        <f t="shared" si="8"/>
        <v>1765</v>
      </c>
      <c r="J18" s="145">
        <f t="shared" si="8"/>
        <v>1765</v>
      </c>
      <c r="K18" s="145">
        <f t="shared" si="8"/>
        <v>1765</v>
      </c>
      <c r="L18" s="145">
        <f t="shared" si="8"/>
        <v>1765</v>
      </c>
      <c r="M18" s="145">
        <f t="shared" si="8"/>
        <v>1765</v>
      </c>
      <c r="N18" s="145">
        <f t="shared" si="8"/>
        <v>1765</v>
      </c>
      <c r="O18" s="145">
        <f t="shared" si="8"/>
        <v>1765</v>
      </c>
      <c r="P18" s="145">
        <f t="shared" si="8"/>
        <v>1765</v>
      </c>
      <c r="Q18" s="145">
        <f t="shared" si="8"/>
        <v>1765</v>
      </c>
      <c r="R18" s="145">
        <f t="shared" si="8"/>
        <v>1765</v>
      </c>
      <c r="S18" s="145">
        <f t="shared" si="8"/>
        <v>1765</v>
      </c>
      <c r="T18" s="145">
        <f t="shared" si="8"/>
        <v>1765</v>
      </c>
      <c r="U18" s="145">
        <f t="shared" si="8"/>
        <v>1765</v>
      </c>
      <c r="V18" s="145">
        <f t="shared" si="8"/>
        <v>1765</v>
      </c>
      <c r="W18" s="145">
        <f t="shared" si="8"/>
        <v>1765</v>
      </c>
      <c r="X18" s="145">
        <f t="shared" si="8"/>
        <v>1765</v>
      </c>
      <c r="Y18" s="145">
        <f t="shared" si="8"/>
        <v>1765</v>
      </c>
      <c r="Z18" s="145">
        <f t="shared" si="8"/>
        <v>1765</v>
      </c>
      <c r="AA18" s="145">
        <f t="shared" si="8"/>
        <v>1765</v>
      </c>
      <c r="AB18" s="145">
        <f t="shared" si="8"/>
        <v>1765</v>
      </c>
      <c r="AC18" s="145">
        <f t="shared" si="8"/>
        <v>1765</v>
      </c>
      <c r="AD18" s="145">
        <f t="shared" si="8"/>
        <v>1765</v>
      </c>
      <c r="AE18" s="145">
        <f t="shared" si="8"/>
        <v>1765</v>
      </c>
      <c r="AF18" s="145">
        <f t="shared" si="8"/>
        <v>1765</v>
      </c>
      <c r="AG18" s="145">
        <f t="shared" si="8"/>
        <v>1765</v>
      </c>
      <c r="AH18" s="145">
        <f t="shared" si="8"/>
        <v>1765</v>
      </c>
    </row>
    <row r="19" spans="1:34" s="139" customFormat="1">
      <c r="A19" s="66" t="s">
        <v>278</v>
      </c>
      <c r="B19" s="68" t="s">
        <v>65</v>
      </c>
      <c r="C19" s="146">
        <f>+'15 Priključenost PE'!H36+'15 Priključenost PE'!H37</f>
        <v>1693</v>
      </c>
      <c r="D19" s="146">
        <f>+C19</f>
        <v>1693</v>
      </c>
      <c r="E19" s="146">
        <f t="shared" ref="E19:AH21" si="9">+D19</f>
        <v>1693</v>
      </c>
      <c r="F19" s="146">
        <f t="shared" si="9"/>
        <v>1693</v>
      </c>
      <c r="G19" s="146">
        <f t="shared" si="9"/>
        <v>1693</v>
      </c>
      <c r="H19" s="146">
        <f t="shared" si="9"/>
        <v>1693</v>
      </c>
      <c r="I19" s="146">
        <f t="shared" si="9"/>
        <v>1693</v>
      </c>
      <c r="J19" s="146">
        <f t="shared" si="9"/>
        <v>1693</v>
      </c>
      <c r="K19" s="146">
        <f t="shared" si="9"/>
        <v>1693</v>
      </c>
      <c r="L19" s="146">
        <f t="shared" si="9"/>
        <v>1693</v>
      </c>
      <c r="M19" s="146">
        <f t="shared" si="9"/>
        <v>1693</v>
      </c>
      <c r="N19" s="146">
        <f t="shared" si="9"/>
        <v>1693</v>
      </c>
      <c r="O19" s="146">
        <f t="shared" si="9"/>
        <v>1693</v>
      </c>
      <c r="P19" s="146">
        <f t="shared" si="9"/>
        <v>1693</v>
      </c>
      <c r="Q19" s="146">
        <f t="shared" si="9"/>
        <v>1693</v>
      </c>
      <c r="R19" s="146">
        <f t="shared" si="9"/>
        <v>1693</v>
      </c>
      <c r="S19" s="146">
        <f t="shared" si="9"/>
        <v>1693</v>
      </c>
      <c r="T19" s="146">
        <f t="shared" si="9"/>
        <v>1693</v>
      </c>
      <c r="U19" s="146">
        <f t="shared" si="9"/>
        <v>1693</v>
      </c>
      <c r="V19" s="146">
        <f t="shared" si="9"/>
        <v>1693</v>
      </c>
      <c r="W19" s="146">
        <f t="shared" si="9"/>
        <v>1693</v>
      </c>
      <c r="X19" s="146">
        <f t="shared" si="9"/>
        <v>1693</v>
      </c>
      <c r="Y19" s="146">
        <f t="shared" si="9"/>
        <v>1693</v>
      </c>
      <c r="Z19" s="146">
        <f t="shared" si="9"/>
        <v>1693</v>
      </c>
      <c r="AA19" s="146">
        <f t="shared" si="9"/>
        <v>1693</v>
      </c>
      <c r="AB19" s="146">
        <f t="shared" si="9"/>
        <v>1693</v>
      </c>
      <c r="AC19" s="146">
        <f t="shared" si="9"/>
        <v>1693</v>
      </c>
      <c r="AD19" s="146">
        <f t="shared" si="9"/>
        <v>1693</v>
      </c>
      <c r="AE19" s="146">
        <f t="shared" si="9"/>
        <v>1693</v>
      </c>
      <c r="AF19" s="146">
        <f t="shared" si="9"/>
        <v>1693</v>
      </c>
      <c r="AG19" s="146">
        <f t="shared" si="9"/>
        <v>1693</v>
      </c>
      <c r="AH19" s="146">
        <f t="shared" si="9"/>
        <v>1693</v>
      </c>
    </row>
    <row r="20" spans="1:34" s="139" customFormat="1">
      <c r="A20" s="66" t="s">
        <v>279</v>
      </c>
      <c r="B20" s="68" t="s">
        <v>65</v>
      </c>
      <c r="C20" s="146">
        <f>+'15 Priključenost PE'!C7</f>
        <v>9</v>
      </c>
      <c r="D20" s="146">
        <f>+C20</f>
        <v>9</v>
      </c>
      <c r="E20" s="146">
        <f t="shared" si="9"/>
        <v>9</v>
      </c>
      <c r="F20" s="146">
        <f t="shared" si="9"/>
        <v>9</v>
      </c>
      <c r="G20" s="146">
        <f t="shared" si="9"/>
        <v>9</v>
      </c>
      <c r="H20" s="146">
        <f t="shared" si="9"/>
        <v>9</v>
      </c>
      <c r="I20" s="146">
        <f t="shared" si="9"/>
        <v>9</v>
      </c>
      <c r="J20" s="146">
        <f t="shared" si="9"/>
        <v>9</v>
      </c>
      <c r="K20" s="146">
        <f t="shared" si="9"/>
        <v>9</v>
      </c>
      <c r="L20" s="146">
        <f t="shared" si="9"/>
        <v>9</v>
      </c>
      <c r="M20" s="146">
        <f t="shared" si="9"/>
        <v>9</v>
      </c>
      <c r="N20" s="146">
        <f t="shared" si="9"/>
        <v>9</v>
      </c>
      <c r="O20" s="146">
        <f t="shared" si="9"/>
        <v>9</v>
      </c>
      <c r="P20" s="146">
        <f t="shared" si="9"/>
        <v>9</v>
      </c>
      <c r="Q20" s="146">
        <f t="shared" si="9"/>
        <v>9</v>
      </c>
      <c r="R20" s="146">
        <f t="shared" si="9"/>
        <v>9</v>
      </c>
      <c r="S20" s="146">
        <f t="shared" si="9"/>
        <v>9</v>
      </c>
      <c r="T20" s="146">
        <f t="shared" si="9"/>
        <v>9</v>
      </c>
      <c r="U20" s="146">
        <f t="shared" si="9"/>
        <v>9</v>
      </c>
      <c r="V20" s="146">
        <f t="shared" si="9"/>
        <v>9</v>
      </c>
      <c r="W20" s="146">
        <f t="shared" si="9"/>
        <v>9</v>
      </c>
      <c r="X20" s="146">
        <f t="shared" si="9"/>
        <v>9</v>
      </c>
      <c r="Y20" s="146">
        <f t="shared" si="9"/>
        <v>9</v>
      </c>
      <c r="Z20" s="146">
        <f t="shared" si="9"/>
        <v>9</v>
      </c>
      <c r="AA20" s="146">
        <f t="shared" si="9"/>
        <v>9</v>
      </c>
      <c r="AB20" s="146">
        <f t="shared" si="9"/>
        <v>9</v>
      </c>
      <c r="AC20" s="146">
        <f t="shared" si="9"/>
        <v>9</v>
      </c>
      <c r="AD20" s="146">
        <f t="shared" si="9"/>
        <v>9</v>
      </c>
      <c r="AE20" s="146">
        <f t="shared" si="9"/>
        <v>9</v>
      </c>
      <c r="AF20" s="146">
        <f t="shared" si="9"/>
        <v>9</v>
      </c>
      <c r="AG20" s="146">
        <f t="shared" si="9"/>
        <v>9</v>
      </c>
      <c r="AH20" s="146">
        <f t="shared" si="9"/>
        <v>9</v>
      </c>
    </row>
    <row r="21" spans="1:34" s="139" customFormat="1">
      <c r="A21" s="66" t="s">
        <v>280</v>
      </c>
      <c r="B21" s="68" t="s">
        <v>65</v>
      </c>
      <c r="C21" s="147">
        <f>+'15 Priključenost PE'!C9+'15 Priključenost PE'!C10+'15 Priključenost PE'!C11</f>
        <v>63</v>
      </c>
      <c r="D21" s="147">
        <f>+C21</f>
        <v>63</v>
      </c>
      <c r="E21" s="147">
        <f t="shared" si="9"/>
        <v>63</v>
      </c>
      <c r="F21" s="147">
        <f t="shared" si="9"/>
        <v>63</v>
      </c>
      <c r="G21" s="147">
        <f t="shared" si="9"/>
        <v>63</v>
      </c>
      <c r="H21" s="147">
        <f t="shared" si="9"/>
        <v>63</v>
      </c>
      <c r="I21" s="147">
        <f t="shared" si="9"/>
        <v>63</v>
      </c>
      <c r="J21" s="147">
        <f t="shared" si="9"/>
        <v>63</v>
      </c>
      <c r="K21" s="147">
        <f t="shared" si="9"/>
        <v>63</v>
      </c>
      <c r="L21" s="147">
        <f t="shared" si="9"/>
        <v>63</v>
      </c>
      <c r="M21" s="147">
        <f t="shared" si="9"/>
        <v>63</v>
      </c>
      <c r="N21" s="147">
        <f t="shared" si="9"/>
        <v>63</v>
      </c>
      <c r="O21" s="147">
        <f t="shared" si="9"/>
        <v>63</v>
      </c>
      <c r="P21" s="147">
        <f t="shared" si="9"/>
        <v>63</v>
      </c>
      <c r="Q21" s="147">
        <f t="shared" si="9"/>
        <v>63</v>
      </c>
      <c r="R21" s="147">
        <f t="shared" si="9"/>
        <v>63</v>
      </c>
      <c r="S21" s="147">
        <f t="shared" si="9"/>
        <v>63</v>
      </c>
      <c r="T21" s="147">
        <f t="shared" si="9"/>
        <v>63</v>
      </c>
      <c r="U21" s="147">
        <f t="shared" si="9"/>
        <v>63</v>
      </c>
      <c r="V21" s="147">
        <f t="shared" si="9"/>
        <v>63</v>
      </c>
      <c r="W21" s="147">
        <f t="shared" si="9"/>
        <v>63</v>
      </c>
      <c r="X21" s="147">
        <f t="shared" si="9"/>
        <v>63</v>
      </c>
      <c r="Y21" s="147">
        <f t="shared" si="9"/>
        <v>63</v>
      </c>
      <c r="Z21" s="147">
        <f t="shared" si="9"/>
        <v>63</v>
      </c>
      <c r="AA21" s="147">
        <f t="shared" si="9"/>
        <v>63</v>
      </c>
      <c r="AB21" s="147">
        <f t="shared" si="9"/>
        <v>63</v>
      </c>
      <c r="AC21" s="147">
        <f t="shared" si="9"/>
        <v>63</v>
      </c>
      <c r="AD21" s="147">
        <f t="shared" si="9"/>
        <v>63</v>
      </c>
      <c r="AE21" s="147">
        <f t="shared" si="9"/>
        <v>63</v>
      </c>
      <c r="AF21" s="147">
        <f t="shared" si="9"/>
        <v>63</v>
      </c>
      <c r="AG21" s="147">
        <f t="shared" si="9"/>
        <v>63</v>
      </c>
      <c r="AH21" s="147">
        <f t="shared" si="9"/>
        <v>63</v>
      </c>
    </row>
    <row r="22" spans="1:34" s="139" customFormat="1">
      <c r="A22" s="143" t="s">
        <v>283</v>
      </c>
      <c r="B22" s="144" t="s">
        <v>65</v>
      </c>
      <c r="C22" s="145">
        <f>+C23+C24+C25</f>
        <v>6851</v>
      </c>
      <c r="D22" s="145">
        <f t="shared" ref="D22:AH22" si="10">+D23+D24+D25</f>
        <v>6851</v>
      </c>
      <c r="E22" s="145">
        <f t="shared" si="10"/>
        <v>6851</v>
      </c>
      <c r="F22" s="145">
        <f t="shared" si="10"/>
        <v>6851</v>
      </c>
      <c r="G22" s="145">
        <f t="shared" si="10"/>
        <v>6851</v>
      </c>
      <c r="H22" s="145">
        <f t="shared" si="10"/>
        <v>6851</v>
      </c>
      <c r="I22" s="145">
        <f t="shared" si="10"/>
        <v>6850.263660853343</v>
      </c>
      <c r="J22" s="145">
        <f t="shared" si="10"/>
        <v>6849.5274283121389</v>
      </c>
      <c r="K22" s="145">
        <f t="shared" si="10"/>
        <v>6848.7913023609553</v>
      </c>
      <c r="L22" s="145">
        <f t="shared" si="10"/>
        <v>6848.0552829843609</v>
      </c>
      <c r="M22" s="145">
        <f t="shared" si="10"/>
        <v>6847.3193701669234</v>
      </c>
      <c r="N22" s="145">
        <f t="shared" si="10"/>
        <v>6846.5835638932176</v>
      </c>
      <c r="O22" s="145">
        <f t="shared" si="10"/>
        <v>6845.8478641478177</v>
      </c>
      <c r="P22" s="145">
        <f t="shared" si="10"/>
        <v>6845.1122709153005</v>
      </c>
      <c r="Q22" s="145">
        <f t="shared" si="10"/>
        <v>6844.3767841802455</v>
      </c>
      <c r="R22" s="145">
        <f t="shared" si="10"/>
        <v>6827.8326431559344</v>
      </c>
      <c r="S22" s="145">
        <f t="shared" si="10"/>
        <v>6811.3423883885125</v>
      </c>
      <c r="T22" s="145">
        <f t="shared" si="10"/>
        <v>6794.9058443639633</v>
      </c>
      <c r="U22" s="145">
        <f t="shared" si="10"/>
        <v>6778.522836139935</v>
      </c>
      <c r="V22" s="145">
        <f t="shared" si="10"/>
        <v>6762.1931893438887</v>
      </c>
      <c r="W22" s="145">
        <f t="shared" si="10"/>
        <v>6745.916730171235</v>
      </c>
      <c r="X22" s="145">
        <f t="shared" si="10"/>
        <v>6729.6932853834896</v>
      </c>
      <c r="Y22" s="145">
        <f t="shared" si="10"/>
        <v>6713.5226823064258</v>
      </c>
      <c r="Z22" s="145">
        <f t="shared" si="10"/>
        <v>6697.4047488282358</v>
      </c>
      <c r="AA22" s="145">
        <f t="shared" si="10"/>
        <v>6681.3393133977024</v>
      </c>
      <c r="AB22" s="145">
        <f t="shared" si="10"/>
        <v>6660.8882355223168</v>
      </c>
      <c r="AC22" s="145">
        <f t="shared" si="10"/>
        <v>6640.522230413394</v>
      </c>
      <c r="AD22" s="145">
        <f t="shared" si="10"/>
        <v>6620.2409441836908</v>
      </c>
      <c r="AE22" s="145">
        <f t="shared" si="10"/>
        <v>6600.0440244180691</v>
      </c>
      <c r="AF22" s="145">
        <f t="shared" si="10"/>
        <v>6579.9311201673745</v>
      </c>
      <c r="AG22" s="145">
        <f t="shared" si="10"/>
        <v>6559.9018819423363</v>
      </c>
      <c r="AH22" s="145">
        <f t="shared" si="10"/>
        <v>6539.9559617074965</v>
      </c>
    </row>
    <row r="23" spans="1:34" s="139" customFormat="1">
      <c r="A23" s="66" t="s">
        <v>278</v>
      </c>
      <c r="B23" s="68" t="s">
        <v>65</v>
      </c>
      <c r="C23" s="146">
        <f t="shared" ref="C23:AH23" si="11">+C19+C15</f>
        <v>6105</v>
      </c>
      <c r="D23" s="146">
        <f t="shared" si="11"/>
        <v>6105</v>
      </c>
      <c r="E23" s="146">
        <f t="shared" si="11"/>
        <v>6105</v>
      </c>
      <c r="F23" s="146">
        <f t="shared" si="11"/>
        <v>6105</v>
      </c>
      <c r="G23" s="146">
        <f t="shared" si="11"/>
        <v>6105</v>
      </c>
      <c r="H23" s="146">
        <f t="shared" si="11"/>
        <v>6105</v>
      </c>
      <c r="I23" s="146">
        <f t="shared" si="11"/>
        <v>6104.3612409919288</v>
      </c>
      <c r="J23" s="146">
        <f t="shared" si="11"/>
        <v>6103.7225744618872</v>
      </c>
      <c r="K23" s="146">
        <f t="shared" si="11"/>
        <v>6103.0840003964877</v>
      </c>
      <c r="L23" s="146">
        <f t="shared" si="11"/>
        <v>6102.4455187823432</v>
      </c>
      <c r="M23" s="146">
        <f t="shared" si="11"/>
        <v>6101.8071296060689</v>
      </c>
      <c r="N23" s="146">
        <f t="shared" si="11"/>
        <v>6101.1688328542814</v>
      </c>
      <c r="O23" s="146">
        <f t="shared" si="11"/>
        <v>6100.5306285136003</v>
      </c>
      <c r="P23" s="146">
        <f t="shared" si="11"/>
        <v>6099.892516570646</v>
      </c>
      <c r="Q23" s="146">
        <f t="shared" si="11"/>
        <v>6099.2544970120416</v>
      </c>
      <c r="R23" s="146">
        <f t="shared" si="11"/>
        <v>6084.9027962257142</v>
      </c>
      <c r="S23" s="146">
        <f t="shared" si="11"/>
        <v>6070.597840654762</v>
      </c>
      <c r="T23" s="146">
        <f t="shared" si="11"/>
        <v>6056.3394780443969</v>
      </c>
      <c r="U23" s="146">
        <f t="shared" si="11"/>
        <v>6042.1275566357435</v>
      </c>
      <c r="V23" s="146">
        <f t="shared" si="11"/>
        <v>6027.9619251642225</v>
      </c>
      <c r="W23" s="146">
        <f t="shared" si="11"/>
        <v>6013.8424328579413</v>
      </c>
      <c r="X23" s="146">
        <f t="shared" si="11"/>
        <v>5999.7689294360907</v>
      </c>
      <c r="Y23" s="146">
        <f t="shared" si="11"/>
        <v>5985.7412651073437</v>
      </c>
      <c r="Z23" s="146">
        <f t="shared" si="11"/>
        <v>5971.7592905682613</v>
      </c>
      <c r="AA23" s="146">
        <f t="shared" si="11"/>
        <v>5957.8228570017036</v>
      </c>
      <c r="AB23" s="146">
        <f t="shared" si="11"/>
        <v>5940.0819691554188</v>
      </c>
      <c r="AC23" s="146">
        <f t="shared" si="11"/>
        <v>5922.4148801777219</v>
      </c>
      <c r="AD23" s="146">
        <f t="shared" si="11"/>
        <v>5904.8212830787343</v>
      </c>
      <c r="AE23" s="146">
        <f t="shared" si="11"/>
        <v>5887.3008721455999</v>
      </c>
      <c r="AF23" s="146">
        <f t="shared" si="11"/>
        <v>5869.8533429371719</v>
      </c>
      <c r="AG23" s="146">
        <f t="shared" si="11"/>
        <v>5852.4783922787237</v>
      </c>
      <c r="AH23" s="146">
        <f t="shared" si="11"/>
        <v>5835.1757182566798</v>
      </c>
    </row>
    <row r="24" spans="1:34" s="139" customFormat="1">
      <c r="A24" s="66" t="s">
        <v>279</v>
      </c>
      <c r="B24" s="68" t="s">
        <v>65</v>
      </c>
      <c r="C24" s="146">
        <f t="shared" ref="C24:AH24" si="12">+C20+C16</f>
        <v>409</v>
      </c>
      <c r="D24" s="146">
        <f t="shared" si="12"/>
        <v>409</v>
      </c>
      <c r="E24" s="146">
        <f t="shared" si="12"/>
        <v>409</v>
      </c>
      <c r="F24" s="146">
        <f t="shared" si="12"/>
        <v>409</v>
      </c>
      <c r="G24" s="146">
        <f t="shared" si="12"/>
        <v>409</v>
      </c>
      <c r="H24" s="146">
        <f t="shared" si="12"/>
        <v>409</v>
      </c>
      <c r="I24" s="146">
        <f t="shared" si="12"/>
        <v>408.94208893852476</v>
      </c>
      <c r="J24" s="146">
        <f t="shared" si="12"/>
        <v>408.88418626127714</v>
      </c>
      <c r="K24" s="146">
        <f t="shared" si="12"/>
        <v>408.82629196704329</v>
      </c>
      <c r="L24" s="146">
        <f t="shared" si="12"/>
        <v>408.7684060546095</v>
      </c>
      <c r="M24" s="146">
        <f t="shared" si="12"/>
        <v>408.71052852276233</v>
      </c>
      <c r="N24" s="146">
        <f t="shared" si="12"/>
        <v>408.6526593702884</v>
      </c>
      <c r="O24" s="146">
        <f t="shared" si="12"/>
        <v>408.59479859597457</v>
      </c>
      <c r="P24" s="146">
        <f t="shared" si="12"/>
        <v>408.53694619860789</v>
      </c>
      <c r="Q24" s="146">
        <f t="shared" si="12"/>
        <v>408.47910217697557</v>
      </c>
      <c r="R24" s="146">
        <f t="shared" si="12"/>
        <v>407.17795070042735</v>
      </c>
      <c r="S24" s="146">
        <f t="shared" si="12"/>
        <v>405.88103723071276</v>
      </c>
      <c r="T24" s="146">
        <f t="shared" si="12"/>
        <v>404.5883479641339</v>
      </c>
      <c r="U24" s="146">
        <f t="shared" si="12"/>
        <v>403.29986914195314</v>
      </c>
      <c r="V24" s="146">
        <f t="shared" si="12"/>
        <v>402.01558705024678</v>
      </c>
      <c r="W24" s="146">
        <f t="shared" si="12"/>
        <v>400.73548801975892</v>
      </c>
      <c r="X24" s="146">
        <f t="shared" si="12"/>
        <v>399.45955842575614</v>
      </c>
      <c r="Y24" s="146">
        <f t="shared" si="12"/>
        <v>398.18778468788241</v>
      </c>
      <c r="Z24" s="146">
        <f t="shared" si="12"/>
        <v>396.92015327001457</v>
      </c>
      <c r="AA24" s="146">
        <f t="shared" si="12"/>
        <v>395.65665068011816</v>
      </c>
      <c r="AB24" s="146">
        <f t="shared" si="12"/>
        <v>394.04822929786206</v>
      </c>
      <c r="AC24" s="146">
        <f t="shared" si="12"/>
        <v>392.4464986561851</v>
      </c>
      <c r="AD24" s="146">
        <f t="shared" si="12"/>
        <v>390.85143092282271</v>
      </c>
      <c r="AE24" s="146">
        <f t="shared" si="12"/>
        <v>389.26299838128739</v>
      </c>
      <c r="AF24" s="146">
        <f t="shared" si="12"/>
        <v>387.68117343038728</v>
      </c>
      <c r="AG24" s="146">
        <f t="shared" si="12"/>
        <v>386.10592858374645</v>
      </c>
      <c r="AH24" s="146">
        <f t="shared" si="12"/>
        <v>384.53723646932724</v>
      </c>
    </row>
    <row r="25" spans="1:34" s="139" customFormat="1">
      <c r="A25" s="66" t="s">
        <v>280</v>
      </c>
      <c r="B25" s="68" t="s">
        <v>65</v>
      </c>
      <c r="C25" s="146">
        <f t="shared" ref="C25:AH25" si="13">+C21+C17</f>
        <v>337</v>
      </c>
      <c r="D25" s="146">
        <f t="shared" si="13"/>
        <v>337</v>
      </c>
      <c r="E25" s="146">
        <f t="shared" si="13"/>
        <v>337</v>
      </c>
      <c r="F25" s="146">
        <f t="shared" si="13"/>
        <v>337</v>
      </c>
      <c r="G25" s="146">
        <f t="shared" si="13"/>
        <v>337</v>
      </c>
      <c r="H25" s="146">
        <f t="shared" si="13"/>
        <v>337</v>
      </c>
      <c r="I25" s="146">
        <f t="shared" si="13"/>
        <v>336.96033092288945</v>
      </c>
      <c r="J25" s="146">
        <f t="shared" si="13"/>
        <v>336.92066758897482</v>
      </c>
      <c r="K25" s="146">
        <f t="shared" si="13"/>
        <v>336.88100999742466</v>
      </c>
      <c r="L25" s="146">
        <f t="shared" si="13"/>
        <v>336.8413581474075</v>
      </c>
      <c r="M25" s="146">
        <f t="shared" si="13"/>
        <v>336.80171203809221</v>
      </c>
      <c r="N25" s="146">
        <f t="shared" si="13"/>
        <v>336.76207166864754</v>
      </c>
      <c r="O25" s="146">
        <f t="shared" si="13"/>
        <v>336.72243703824256</v>
      </c>
      <c r="P25" s="146">
        <f t="shared" si="13"/>
        <v>336.6828081460464</v>
      </c>
      <c r="Q25" s="146">
        <f t="shared" si="13"/>
        <v>336.64318499122828</v>
      </c>
      <c r="R25" s="146">
        <f t="shared" si="13"/>
        <v>335.75189622979275</v>
      </c>
      <c r="S25" s="146">
        <f t="shared" si="13"/>
        <v>334.86351050303824</v>
      </c>
      <c r="T25" s="146">
        <f t="shared" si="13"/>
        <v>333.97801835543174</v>
      </c>
      <c r="U25" s="146">
        <f t="shared" si="13"/>
        <v>333.09541036223794</v>
      </c>
      <c r="V25" s="146">
        <f t="shared" si="13"/>
        <v>332.21567712941908</v>
      </c>
      <c r="W25" s="146">
        <f t="shared" si="13"/>
        <v>331.33880929353489</v>
      </c>
      <c r="X25" s="146">
        <f t="shared" si="13"/>
        <v>330.46479752164299</v>
      </c>
      <c r="Y25" s="146">
        <f t="shared" si="13"/>
        <v>329.59363251119947</v>
      </c>
      <c r="Z25" s="146">
        <f t="shared" si="13"/>
        <v>328.72530498995997</v>
      </c>
      <c r="AA25" s="146">
        <f t="shared" si="13"/>
        <v>327.85980571588095</v>
      </c>
      <c r="AB25" s="146">
        <f t="shared" si="13"/>
        <v>326.75803706903554</v>
      </c>
      <c r="AC25" s="146">
        <f t="shared" si="13"/>
        <v>325.6608515794868</v>
      </c>
      <c r="AD25" s="146">
        <f t="shared" si="13"/>
        <v>324.56823018213356</v>
      </c>
      <c r="AE25" s="146">
        <f t="shared" si="13"/>
        <v>323.48015389118189</v>
      </c>
      <c r="AF25" s="146">
        <f t="shared" si="13"/>
        <v>322.3966037998153</v>
      </c>
      <c r="AG25" s="146">
        <f t="shared" si="13"/>
        <v>321.31756107986632</v>
      </c>
      <c r="AH25" s="146">
        <f t="shared" si="13"/>
        <v>320.2430069814892</v>
      </c>
    </row>
    <row r="27" spans="1:34">
      <c r="A27" s="141" t="s">
        <v>288</v>
      </c>
      <c r="B27" s="142"/>
      <c r="C27" s="142"/>
      <c r="D27" s="142"/>
      <c r="E27" s="142"/>
      <c r="F27" s="142"/>
      <c r="G27" s="142"/>
      <c r="H27" s="142"/>
      <c r="I27" s="142"/>
      <c r="J27" s="142"/>
      <c r="K27" s="142"/>
      <c r="L27" s="142"/>
      <c r="M27" s="142"/>
      <c r="N27" s="142"/>
      <c r="O27" s="142"/>
      <c r="P27" s="142"/>
      <c r="Q27" s="142"/>
      <c r="R27" s="142"/>
      <c r="S27" s="142"/>
      <c r="T27" s="142"/>
      <c r="U27" s="142"/>
      <c r="V27" s="142"/>
      <c r="W27" s="142"/>
      <c r="X27" s="142"/>
      <c r="Y27" s="142"/>
      <c r="Z27" s="142"/>
      <c r="AA27" s="142"/>
      <c r="AB27" s="142"/>
      <c r="AC27" s="142"/>
      <c r="AD27" s="142"/>
      <c r="AE27" s="142"/>
      <c r="AF27" s="142"/>
      <c r="AG27" s="142"/>
      <c r="AH27" s="142"/>
    </row>
    <row r="28" spans="1:34">
      <c r="C28" s="223"/>
      <c r="D28" s="223"/>
      <c r="E28" s="223"/>
      <c r="F28" s="223"/>
      <c r="G28" s="223"/>
      <c r="H28" s="223"/>
      <c r="I28" s="223"/>
      <c r="J28" s="223"/>
      <c r="K28" s="223"/>
      <c r="L28" s="223"/>
      <c r="M28" s="223"/>
      <c r="N28" s="223"/>
      <c r="O28" s="223"/>
      <c r="P28" s="223"/>
      <c r="Q28" s="223"/>
      <c r="R28" s="223"/>
      <c r="S28" s="223"/>
      <c r="T28" s="223"/>
      <c r="U28" s="223"/>
      <c r="V28" s="223"/>
      <c r="W28" s="223"/>
      <c r="X28" s="223"/>
      <c r="Y28" s="223"/>
      <c r="Z28" s="223"/>
      <c r="AA28" s="223"/>
      <c r="AB28" s="223"/>
      <c r="AC28" s="223"/>
      <c r="AD28" s="223"/>
      <c r="AE28" s="223"/>
      <c r="AF28" s="223"/>
      <c r="AG28" s="223"/>
      <c r="AH28" s="223"/>
    </row>
    <row r="29" spans="1:34">
      <c r="A29" s="235" t="s">
        <v>266</v>
      </c>
      <c r="B29" s="235"/>
      <c r="C29" s="235"/>
      <c r="D29" s="235"/>
      <c r="E29" s="235">
        <v>1</v>
      </c>
      <c r="F29" s="235">
        <f>+E29+1</f>
        <v>2</v>
      </c>
      <c r="G29" s="235">
        <f t="shared" ref="G29:AH29" si="14">+F29+1</f>
        <v>3</v>
      </c>
      <c r="H29" s="235">
        <f t="shared" si="14"/>
        <v>4</v>
      </c>
      <c r="I29" s="235">
        <f t="shared" si="14"/>
        <v>5</v>
      </c>
      <c r="J29" s="235">
        <f t="shared" si="14"/>
        <v>6</v>
      </c>
      <c r="K29" s="235">
        <f t="shared" si="14"/>
        <v>7</v>
      </c>
      <c r="L29" s="235">
        <f t="shared" si="14"/>
        <v>8</v>
      </c>
      <c r="M29" s="235">
        <f t="shared" si="14"/>
        <v>9</v>
      </c>
      <c r="N29" s="235">
        <f t="shared" si="14"/>
        <v>10</v>
      </c>
      <c r="O29" s="235">
        <f t="shared" si="14"/>
        <v>11</v>
      </c>
      <c r="P29" s="235">
        <f t="shared" si="14"/>
        <v>12</v>
      </c>
      <c r="Q29" s="235">
        <f t="shared" si="14"/>
        <v>13</v>
      </c>
      <c r="R29" s="235">
        <f t="shared" si="14"/>
        <v>14</v>
      </c>
      <c r="S29" s="235">
        <f t="shared" si="14"/>
        <v>15</v>
      </c>
      <c r="T29" s="235">
        <f t="shared" si="14"/>
        <v>16</v>
      </c>
      <c r="U29" s="235">
        <f t="shared" si="14"/>
        <v>17</v>
      </c>
      <c r="V29" s="235">
        <f t="shared" si="14"/>
        <v>18</v>
      </c>
      <c r="W29" s="235">
        <f t="shared" si="14"/>
        <v>19</v>
      </c>
      <c r="X29" s="235">
        <f t="shared" si="14"/>
        <v>20</v>
      </c>
      <c r="Y29" s="235">
        <f t="shared" si="14"/>
        <v>21</v>
      </c>
      <c r="Z29" s="235">
        <f t="shared" si="14"/>
        <v>22</v>
      </c>
      <c r="AA29" s="235">
        <f t="shared" si="14"/>
        <v>23</v>
      </c>
      <c r="AB29" s="235">
        <f t="shared" si="14"/>
        <v>24</v>
      </c>
      <c r="AC29" s="235">
        <f t="shared" si="14"/>
        <v>25</v>
      </c>
      <c r="AD29" s="235">
        <f t="shared" si="14"/>
        <v>26</v>
      </c>
      <c r="AE29" s="235">
        <f t="shared" si="14"/>
        <v>27</v>
      </c>
      <c r="AF29" s="235">
        <f t="shared" si="14"/>
        <v>28</v>
      </c>
      <c r="AG29" s="235">
        <f t="shared" si="14"/>
        <v>29</v>
      </c>
      <c r="AH29" s="235">
        <f t="shared" si="14"/>
        <v>30</v>
      </c>
    </row>
    <row r="30" spans="1:34">
      <c r="A30" s="235" t="s">
        <v>265</v>
      </c>
      <c r="B30" s="235"/>
      <c r="C30" s="235">
        <v>2016</v>
      </c>
      <c r="D30" s="235">
        <f t="shared" ref="D30:AH30" si="15">+C30+1</f>
        <v>2017</v>
      </c>
      <c r="E30" s="235">
        <f t="shared" si="15"/>
        <v>2018</v>
      </c>
      <c r="F30" s="235">
        <f t="shared" si="15"/>
        <v>2019</v>
      </c>
      <c r="G30" s="235">
        <f t="shared" si="15"/>
        <v>2020</v>
      </c>
      <c r="H30" s="235">
        <f t="shared" si="15"/>
        <v>2021</v>
      </c>
      <c r="I30" s="235">
        <f t="shared" si="15"/>
        <v>2022</v>
      </c>
      <c r="J30" s="235">
        <f t="shared" si="15"/>
        <v>2023</v>
      </c>
      <c r="K30" s="235">
        <f t="shared" si="15"/>
        <v>2024</v>
      </c>
      <c r="L30" s="235">
        <f t="shared" si="15"/>
        <v>2025</v>
      </c>
      <c r="M30" s="235">
        <f t="shared" si="15"/>
        <v>2026</v>
      </c>
      <c r="N30" s="235">
        <f t="shared" si="15"/>
        <v>2027</v>
      </c>
      <c r="O30" s="235">
        <f t="shared" si="15"/>
        <v>2028</v>
      </c>
      <c r="P30" s="235">
        <f t="shared" si="15"/>
        <v>2029</v>
      </c>
      <c r="Q30" s="235">
        <f t="shared" si="15"/>
        <v>2030</v>
      </c>
      <c r="R30" s="235">
        <f t="shared" si="15"/>
        <v>2031</v>
      </c>
      <c r="S30" s="235">
        <f t="shared" si="15"/>
        <v>2032</v>
      </c>
      <c r="T30" s="235">
        <f t="shared" si="15"/>
        <v>2033</v>
      </c>
      <c r="U30" s="235">
        <f t="shared" si="15"/>
        <v>2034</v>
      </c>
      <c r="V30" s="235">
        <f t="shared" si="15"/>
        <v>2035</v>
      </c>
      <c r="W30" s="235">
        <f t="shared" si="15"/>
        <v>2036</v>
      </c>
      <c r="X30" s="235">
        <f t="shared" si="15"/>
        <v>2037</v>
      </c>
      <c r="Y30" s="235">
        <f t="shared" si="15"/>
        <v>2038</v>
      </c>
      <c r="Z30" s="235">
        <f t="shared" si="15"/>
        <v>2039</v>
      </c>
      <c r="AA30" s="235">
        <f t="shared" si="15"/>
        <v>2040</v>
      </c>
      <c r="AB30" s="235">
        <f t="shared" si="15"/>
        <v>2041</v>
      </c>
      <c r="AC30" s="235">
        <f t="shared" si="15"/>
        <v>2042</v>
      </c>
      <c r="AD30" s="235">
        <f t="shared" si="15"/>
        <v>2043</v>
      </c>
      <c r="AE30" s="235">
        <f t="shared" si="15"/>
        <v>2044</v>
      </c>
      <c r="AF30" s="235">
        <f t="shared" si="15"/>
        <v>2045</v>
      </c>
      <c r="AG30" s="235">
        <f t="shared" si="15"/>
        <v>2046</v>
      </c>
      <c r="AH30" s="235">
        <f t="shared" si="15"/>
        <v>2047</v>
      </c>
    </row>
    <row r="31" spans="1:34" s="139" customFormat="1">
      <c r="A31" s="148" t="s">
        <v>284</v>
      </c>
      <c r="B31" s="149" t="s">
        <v>65</v>
      </c>
      <c r="C31" s="150">
        <f>+C32+C33+C34</f>
        <v>4539</v>
      </c>
      <c r="D31" s="150">
        <f t="shared" ref="D31:AH31" si="16">+D32+D33+D34</f>
        <v>4437</v>
      </c>
      <c r="E31" s="150">
        <f t="shared" si="16"/>
        <v>4437</v>
      </c>
      <c r="F31" s="150">
        <f t="shared" si="16"/>
        <v>4437</v>
      </c>
      <c r="G31" s="150">
        <f t="shared" si="16"/>
        <v>4437</v>
      </c>
      <c r="H31" s="150">
        <f t="shared" si="16"/>
        <v>4666</v>
      </c>
      <c r="I31" s="150">
        <f t="shared" si="16"/>
        <v>4665.9542502614349</v>
      </c>
      <c r="J31" s="150">
        <f t="shared" si="16"/>
        <v>4665.9085071464096</v>
      </c>
      <c r="K31" s="150">
        <f t="shared" si="16"/>
        <v>4665.2329878604214</v>
      </c>
      <c r="L31" s="150">
        <f t="shared" si="16"/>
        <v>4664.5575663745312</v>
      </c>
      <c r="M31" s="150">
        <f t="shared" si="16"/>
        <v>4663.8822426745774</v>
      </c>
      <c r="N31" s="150">
        <f t="shared" si="16"/>
        <v>4663.2070167464062</v>
      </c>
      <c r="O31" s="150">
        <f t="shared" si="16"/>
        <v>4662.5318885758597</v>
      </c>
      <c r="P31" s="150">
        <f t="shared" si="16"/>
        <v>4661.8568581487862</v>
      </c>
      <c r="Q31" s="150">
        <f t="shared" si="16"/>
        <v>4661.1819254510337</v>
      </c>
      <c r="R31" s="150">
        <f t="shared" si="16"/>
        <v>4645.999895373091</v>
      </c>
      <c r="S31" s="150">
        <f t="shared" si="16"/>
        <v>4630.86731499288</v>
      </c>
      <c r="T31" s="150">
        <f t="shared" si="16"/>
        <v>4615.7840232467879</v>
      </c>
      <c r="U31" s="150">
        <f t="shared" si="16"/>
        <v>4600.7498595958077</v>
      </c>
      <c r="V31" s="150">
        <f t="shared" si="16"/>
        <v>4585.7646640238245</v>
      </c>
      <c r="W31" s="150">
        <f t="shared" si="16"/>
        <v>4570.8282770359165</v>
      </c>
      <c r="X31" s="150">
        <f t="shared" si="16"/>
        <v>4555.9405396566563</v>
      </c>
      <c r="Y31" s="150">
        <f t="shared" si="16"/>
        <v>4541.1012934284163</v>
      </c>
      <c r="Z31" s="150">
        <f t="shared" si="16"/>
        <v>4526.3103804096872</v>
      </c>
      <c r="AA31" s="150">
        <f t="shared" si="16"/>
        <v>4511.5676431733937</v>
      </c>
      <c r="AB31" s="150">
        <f t="shared" si="16"/>
        <v>4492.8003418687076</v>
      </c>
      <c r="AC31" s="150">
        <f t="shared" si="16"/>
        <v>4474.1111091260191</v>
      </c>
      <c r="AD31" s="150">
        <f t="shared" si="16"/>
        <v>4455.4996201943013</v>
      </c>
      <c r="AE31" s="150">
        <f t="shared" si="16"/>
        <v>4436.9655516734329</v>
      </c>
      <c r="AF31" s="150">
        <f t="shared" si="16"/>
        <v>4418.5085815085795</v>
      </c>
      <c r="AG31" s="150">
        <f t="shared" si="16"/>
        <v>4400.1283889845936</v>
      </c>
      <c r="AH31" s="150">
        <f t="shared" si="16"/>
        <v>4381.8246547204435</v>
      </c>
    </row>
    <row r="32" spans="1:34" s="139" customFormat="1">
      <c r="A32" s="66" t="s">
        <v>278</v>
      </c>
      <c r="B32" s="68" t="s">
        <v>65</v>
      </c>
      <c r="C32" s="146">
        <f>+'15 Priključenost PE'!E6</f>
        <v>4223</v>
      </c>
      <c r="D32" s="146">
        <f>+'Količine brez projekta'!D33</f>
        <v>4121</v>
      </c>
      <c r="E32" s="146">
        <f t="shared" ref="E32:H34" si="17">+D32</f>
        <v>4121</v>
      </c>
      <c r="F32" s="146">
        <f t="shared" si="17"/>
        <v>4121</v>
      </c>
      <c r="G32" s="146">
        <f>+F32</f>
        <v>4121</v>
      </c>
      <c r="H32" s="146">
        <v>4350</v>
      </c>
      <c r="I32" s="146">
        <v>4350</v>
      </c>
      <c r="J32" s="146">
        <f>+I32</f>
        <v>4350</v>
      </c>
      <c r="K32" s="146">
        <f t="shared" ref="K32:AH32" si="18">+J32*K8+J32</f>
        <v>4349.3702172064568</v>
      </c>
      <c r="L32" s="146">
        <f t="shared" si="18"/>
        <v>4348.7405255913891</v>
      </c>
      <c r="M32" s="146">
        <f t="shared" si="18"/>
        <v>4348.1109251415955</v>
      </c>
      <c r="N32" s="146">
        <f t="shared" si="18"/>
        <v>4347.4814158438785</v>
      </c>
      <c r="O32" s="146">
        <f t="shared" si="18"/>
        <v>4346.8519976850403</v>
      </c>
      <c r="P32" s="146">
        <f t="shared" si="18"/>
        <v>4346.2226706518859</v>
      </c>
      <c r="Q32" s="146">
        <f t="shared" si="18"/>
        <v>4345.5934347312232</v>
      </c>
      <c r="R32" s="146">
        <f t="shared" si="18"/>
        <v>4331.4393143197531</v>
      </c>
      <c r="S32" s="146">
        <f t="shared" si="18"/>
        <v>4317.3312955806168</v>
      </c>
      <c r="T32" s="146">
        <f t="shared" si="18"/>
        <v>4303.2692283551223</v>
      </c>
      <c r="U32" s="146">
        <f t="shared" si="18"/>
        <v>4289.2529629736646</v>
      </c>
      <c r="V32" s="146">
        <f t="shared" si="18"/>
        <v>4275.2823502541296</v>
      </c>
      <c r="W32" s="146">
        <f t="shared" si="18"/>
        <v>4261.3572415003073</v>
      </c>
      <c r="X32" s="146">
        <f t="shared" si="18"/>
        <v>4247.4774885003089</v>
      </c>
      <c r="Y32" s="146">
        <f t="shared" si="18"/>
        <v>4233.6429435249893</v>
      </c>
      <c r="Z32" s="146">
        <f t="shared" si="18"/>
        <v>4219.8534593263757</v>
      </c>
      <c r="AA32" s="146">
        <f t="shared" si="18"/>
        <v>4206.1088891361005</v>
      </c>
      <c r="AB32" s="146">
        <f t="shared" si="18"/>
        <v>4188.6122407233961</v>
      </c>
      <c r="AC32" s="146">
        <f t="shared" si="18"/>
        <v>4171.1883751876321</v>
      </c>
      <c r="AD32" s="146">
        <f t="shared" si="18"/>
        <v>4153.836989765271</v>
      </c>
      <c r="AE32" s="146">
        <f t="shared" si="18"/>
        <v>4136.5577829522163</v>
      </c>
      <c r="AF32" s="146">
        <f t="shared" si="18"/>
        <v>4119.3504544985735</v>
      </c>
      <c r="AG32" s="146">
        <f t="shared" si="18"/>
        <v>4102.2147054034331</v>
      </c>
      <c r="AH32" s="146">
        <f t="shared" si="18"/>
        <v>4085.1502379096751</v>
      </c>
    </row>
    <row r="33" spans="1:34" s="139" customFormat="1">
      <c r="A33" s="66" t="s">
        <v>279</v>
      </c>
      <c r="B33" s="68" t="s">
        <v>65</v>
      </c>
      <c r="C33" s="146">
        <f>+'15 Priključenost PE'!E7</f>
        <v>238</v>
      </c>
      <c r="D33" s="146">
        <f>+C33</f>
        <v>238</v>
      </c>
      <c r="E33" s="146">
        <f t="shared" si="17"/>
        <v>238</v>
      </c>
      <c r="F33" s="146">
        <f t="shared" si="17"/>
        <v>238</v>
      </c>
      <c r="G33" s="146">
        <f t="shared" si="17"/>
        <v>238</v>
      </c>
      <c r="H33" s="146">
        <f t="shared" si="17"/>
        <v>238</v>
      </c>
      <c r="I33" s="146">
        <f t="shared" ref="I33:AH33" si="19">+H33*I8+H33</f>
        <v>237.96554291842224</v>
      </c>
      <c r="J33" s="146">
        <f t="shared" si="19"/>
        <v>237.9310908254599</v>
      </c>
      <c r="K33" s="146">
        <f t="shared" si="19"/>
        <v>237.89664372039076</v>
      </c>
      <c r="L33" s="146">
        <f t="shared" si="19"/>
        <v>237.86220160249266</v>
      </c>
      <c r="M33" s="146">
        <f t="shared" si="19"/>
        <v>237.82776447104359</v>
      </c>
      <c r="N33" s="146">
        <f t="shared" si="19"/>
        <v>237.79333232532161</v>
      </c>
      <c r="O33" s="146">
        <f t="shared" si="19"/>
        <v>237.7589051646049</v>
      </c>
      <c r="P33" s="146">
        <f t="shared" si="19"/>
        <v>237.72448298817173</v>
      </c>
      <c r="Q33" s="146">
        <f t="shared" si="19"/>
        <v>237.69006579530051</v>
      </c>
      <c r="R33" s="146">
        <f t="shared" si="19"/>
        <v>236.9158806667543</v>
      </c>
      <c r="S33" s="146">
        <f t="shared" si="19"/>
        <v>236.14421715227411</v>
      </c>
      <c r="T33" s="146">
        <f t="shared" si="19"/>
        <v>235.37506703865969</v>
      </c>
      <c r="U33" s="146">
        <f t="shared" si="19"/>
        <v>234.60842213946214</v>
      </c>
      <c r="V33" s="146">
        <f t="shared" si="19"/>
        <v>233.84427429489685</v>
      </c>
      <c r="W33" s="146">
        <f t="shared" si="19"/>
        <v>233.08261537175659</v>
      </c>
      <c r="X33" s="146">
        <f t="shared" si="19"/>
        <v>232.32343726332493</v>
      </c>
      <c r="Y33" s="146">
        <f t="shared" si="19"/>
        <v>231.56673188929008</v>
      </c>
      <c r="Z33" s="146">
        <f t="shared" si="19"/>
        <v>230.81249119565871</v>
      </c>
      <c r="AA33" s="146">
        <f t="shared" si="19"/>
        <v>230.06070715467035</v>
      </c>
      <c r="AB33" s="146">
        <f t="shared" si="19"/>
        <v>229.10369643222799</v>
      </c>
      <c r="AC33" s="146">
        <f t="shared" si="19"/>
        <v>228.15066670043021</v>
      </c>
      <c r="AD33" s="146">
        <f t="shared" si="19"/>
        <v>227.20160139907958</v>
      </c>
      <c r="AE33" s="146">
        <f t="shared" si="19"/>
        <v>226.25648403686606</v>
      </c>
      <c r="AF33" s="146">
        <f t="shared" si="19"/>
        <v>225.3152981910805</v>
      </c>
      <c r="AG33" s="146">
        <f t="shared" si="19"/>
        <v>224.37802750732919</v>
      </c>
      <c r="AH33" s="146">
        <f t="shared" si="19"/>
        <v>223.44465569924978</v>
      </c>
    </row>
    <row r="34" spans="1:34" s="139" customFormat="1">
      <c r="A34" s="66" t="s">
        <v>280</v>
      </c>
      <c r="B34" s="68" t="s">
        <v>65</v>
      </c>
      <c r="C34" s="146">
        <f>+'08 Pretekla voda'!E34</f>
        <v>78</v>
      </c>
      <c r="D34" s="146">
        <f>+C34</f>
        <v>78</v>
      </c>
      <c r="E34" s="146">
        <f t="shared" si="17"/>
        <v>78</v>
      </c>
      <c r="F34" s="146">
        <f t="shared" si="17"/>
        <v>78</v>
      </c>
      <c r="G34" s="146">
        <f t="shared" si="17"/>
        <v>78</v>
      </c>
      <c r="H34" s="146">
        <f t="shared" si="17"/>
        <v>78</v>
      </c>
      <c r="I34" s="146">
        <f t="shared" ref="I34:AH34" si="20">+H34*I8+H34</f>
        <v>77.988707343012337</v>
      </c>
      <c r="J34" s="146">
        <f t="shared" si="20"/>
        <v>77.977416320949047</v>
      </c>
      <c r="K34" s="146">
        <f t="shared" si="20"/>
        <v>77.966126933573449</v>
      </c>
      <c r="L34" s="146">
        <f t="shared" si="20"/>
        <v>77.954839180648861</v>
      </c>
      <c r="M34" s="146">
        <f t="shared" si="20"/>
        <v>77.943553061938658</v>
      </c>
      <c r="N34" s="146">
        <f t="shared" si="20"/>
        <v>77.932268577206244</v>
      </c>
      <c r="O34" s="146">
        <f t="shared" si="20"/>
        <v>77.920985726215051</v>
      </c>
      <c r="P34" s="146">
        <f t="shared" si="20"/>
        <v>77.909704508728552</v>
      </c>
      <c r="Q34" s="146">
        <f t="shared" si="20"/>
        <v>77.898424924510252</v>
      </c>
      <c r="R34" s="146">
        <f t="shared" si="20"/>
        <v>77.644700386583338</v>
      </c>
      <c r="S34" s="146">
        <f t="shared" si="20"/>
        <v>77.391802259988992</v>
      </c>
      <c r="T34" s="146">
        <f t="shared" si="20"/>
        <v>77.139727853006107</v>
      </c>
      <c r="U34" s="146">
        <f t="shared" si="20"/>
        <v>76.888474482680863</v>
      </c>
      <c r="V34" s="146">
        <f t="shared" si="20"/>
        <v>76.63803947479812</v>
      </c>
      <c r="W34" s="146">
        <f t="shared" si="20"/>
        <v>76.388420163852985</v>
      </c>
      <c r="X34" s="146">
        <f t="shared" si="20"/>
        <v>76.139613893022442</v>
      </c>
      <c r="Y34" s="146">
        <f t="shared" si="20"/>
        <v>75.891618014137066</v>
      </c>
      <c r="Z34" s="146">
        <f t="shared" si="20"/>
        <v>75.644429887652834</v>
      </c>
      <c r="AA34" s="146">
        <f t="shared" si="20"/>
        <v>75.398046882623035</v>
      </c>
      <c r="AB34" s="146">
        <f t="shared" si="20"/>
        <v>75.084404713083103</v>
      </c>
      <c r="AC34" s="146">
        <f t="shared" si="20"/>
        <v>74.772067237956094</v>
      </c>
      <c r="AD34" s="146">
        <f t="shared" si="20"/>
        <v>74.461029029950424</v>
      </c>
      <c r="AE34" s="146">
        <f t="shared" si="20"/>
        <v>74.15128468435104</v>
      </c>
      <c r="AF34" s="146">
        <f t="shared" si="20"/>
        <v>73.842828818925526</v>
      </c>
      <c r="AG34" s="146">
        <f t="shared" si="20"/>
        <v>73.535656073830566</v>
      </c>
      <c r="AH34" s="146">
        <f t="shared" si="20"/>
        <v>73.229761111518826</v>
      </c>
    </row>
    <row r="35" spans="1:34" s="139" customFormat="1">
      <c r="A35" s="148" t="s">
        <v>282</v>
      </c>
      <c r="B35" s="149" t="s">
        <v>65</v>
      </c>
      <c r="C35" s="150">
        <f>+C36+C37+C38</f>
        <v>1719</v>
      </c>
      <c r="D35" s="150">
        <f t="shared" ref="D35:AH35" si="21">+D36+D37+D38</f>
        <v>1719</v>
      </c>
      <c r="E35" s="150">
        <f t="shared" si="21"/>
        <v>1719</v>
      </c>
      <c r="F35" s="150">
        <f t="shared" si="21"/>
        <v>1719</v>
      </c>
      <c r="G35" s="150">
        <f t="shared" si="21"/>
        <v>1719</v>
      </c>
      <c r="H35" s="150">
        <f t="shared" si="21"/>
        <v>1719</v>
      </c>
      <c r="I35" s="150">
        <f t="shared" si="21"/>
        <v>1719</v>
      </c>
      <c r="J35" s="150">
        <f t="shared" si="21"/>
        <v>1719</v>
      </c>
      <c r="K35" s="150">
        <f t="shared" si="21"/>
        <v>1719</v>
      </c>
      <c r="L35" s="150">
        <f t="shared" si="21"/>
        <v>1719</v>
      </c>
      <c r="M35" s="150">
        <f t="shared" si="21"/>
        <v>1719</v>
      </c>
      <c r="N35" s="150">
        <f t="shared" si="21"/>
        <v>1719</v>
      </c>
      <c r="O35" s="150">
        <f t="shared" si="21"/>
        <v>1719</v>
      </c>
      <c r="P35" s="150">
        <f t="shared" si="21"/>
        <v>1719</v>
      </c>
      <c r="Q35" s="150">
        <f t="shared" si="21"/>
        <v>1719</v>
      </c>
      <c r="R35" s="150">
        <f t="shared" si="21"/>
        <v>1719</v>
      </c>
      <c r="S35" s="150">
        <f t="shared" si="21"/>
        <v>1719</v>
      </c>
      <c r="T35" s="150">
        <f t="shared" si="21"/>
        <v>1719</v>
      </c>
      <c r="U35" s="150">
        <f t="shared" si="21"/>
        <v>1719</v>
      </c>
      <c r="V35" s="150">
        <f t="shared" si="21"/>
        <v>1719</v>
      </c>
      <c r="W35" s="150">
        <f t="shared" si="21"/>
        <v>1719</v>
      </c>
      <c r="X35" s="150">
        <f t="shared" si="21"/>
        <v>1719</v>
      </c>
      <c r="Y35" s="150">
        <f t="shared" si="21"/>
        <v>1719</v>
      </c>
      <c r="Z35" s="150">
        <f t="shared" si="21"/>
        <v>1719</v>
      </c>
      <c r="AA35" s="150">
        <f t="shared" si="21"/>
        <v>1719</v>
      </c>
      <c r="AB35" s="150">
        <f t="shared" si="21"/>
        <v>1719</v>
      </c>
      <c r="AC35" s="150">
        <f t="shared" si="21"/>
        <v>1719</v>
      </c>
      <c r="AD35" s="150">
        <f t="shared" si="21"/>
        <v>1719</v>
      </c>
      <c r="AE35" s="150">
        <f t="shared" si="21"/>
        <v>1719</v>
      </c>
      <c r="AF35" s="150">
        <f t="shared" si="21"/>
        <v>1719</v>
      </c>
      <c r="AG35" s="150">
        <f t="shared" si="21"/>
        <v>1719</v>
      </c>
      <c r="AH35" s="150">
        <f t="shared" si="21"/>
        <v>1719</v>
      </c>
    </row>
    <row r="36" spans="1:34" s="139" customFormat="1">
      <c r="A36" s="66" t="s">
        <v>278</v>
      </c>
      <c r="B36" s="68" t="s">
        <v>65</v>
      </c>
      <c r="C36" s="146">
        <f>+C19</f>
        <v>1693</v>
      </c>
      <c r="D36" s="146">
        <f>+C36</f>
        <v>1693</v>
      </c>
      <c r="E36" s="146">
        <f t="shared" ref="E36:AH38" si="22">+D36</f>
        <v>1693</v>
      </c>
      <c r="F36" s="146">
        <f t="shared" si="22"/>
        <v>1693</v>
      </c>
      <c r="G36" s="146">
        <f t="shared" si="22"/>
        <v>1693</v>
      </c>
      <c r="H36" s="146">
        <f t="shared" si="22"/>
        <v>1693</v>
      </c>
      <c r="I36" s="146">
        <f t="shared" si="22"/>
        <v>1693</v>
      </c>
      <c r="J36" s="146">
        <f t="shared" si="22"/>
        <v>1693</v>
      </c>
      <c r="K36" s="146">
        <f t="shared" si="22"/>
        <v>1693</v>
      </c>
      <c r="L36" s="146">
        <f t="shared" si="22"/>
        <v>1693</v>
      </c>
      <c r="M36" s="146">
        <f t="shared" si="22"/>
        <v>1693</v>
      </c>
      <c r="N36" s="146">
        <f t="shared" si="22"/>
        <v>1693</v>
      </c>
      <c r="O36" s="146">
        <f t="shared" si="22"/>
        <v>1693</v>
      </c>
      <c r="P36" s="146">
        <f t="shared" si="22"/>
        <v>1693</v>
      </c>
      <c r="Q36" s="146">
        <f t="shared" si="22"/>
        <v>1693</v>
      </c>
      <c r="R36" s="146">
        <f t="shared" si="22"/>
        <v>1693</v>
      </c>
      <c r="S36" s="146">
        <f t="shared" si="22"/>
        <v>1693</v>
      </c>
      <c r="T36" s="146">
        <f t="shared" si="22"/>
        <v>1693</v>
      </c>
      <c r="U36" s="146">
        <f t="shared" si="22"/>
        <v>1693</v>
      </c>
      <c r="V36" s="146">
        <f t="shared" si="22"/>
        <v>1693</v>
      </c>
      <c r="W36" s="146">
        <f t="shared" si="22"/>
        <v>1693</v>
      </c>
      <c r="X36" s="146">
        <f t="shared" si="22"/>
        <v>1693</v>
      </c>
      <c r="Y36" s="146">
        <f t="shared" si="22"/>
        <v>1693</v>
      </c>
      <c r="Z36" s="146">
        <f t="shared" si="22"/>
        <v>1693</v>
      </c>
      <c r="AA36" s="146">
        <f t="shared" si="22"/>
        <v>1693</v>
      </c>
      <c r="AB36" s="146">
        <f t="shared" si="22"/>
        <v>1693</v>
      </c>
      <c r="AC36" s="146">
        <f t="shared" si="22"/>
        <v>1693</v>
      </c>
      <c r="AD36" s="146">
        <f t="shared" si="22"/>
        <v>1693</v>
      </c>
      <c r="AE36" s="146">
        <f t="shared" si="22"/>
        <v>1693</v>
      </c>
      <c r="AF36" s="146">
        <f t="shared" si="22"/>
        <v>1693</v>
      </c>
      <c r="AG36" s="146">
        <f t="shared" si="22"/>
        <v>1693</v>
      </c>
      <c r="AH36" s="146">
        <f t="shared" si="22"/>
        <v>1693</v>
      </c>
    </row>
    <row r="37" spans="1:34" s="139" customFormat="1">
      <c r="A37" s="66" t="s">
        <v>279</v>
      </c>
      <c r="B37" s="68" t="s">
        <v>65</v>
      </c>
      <c r="C37" s="146">
        <f>+'08 Pretekla voda'!E30+'08 Pretekla voda'!E31</f>
        <v>9</v>
      </c>
      <c r="D37" s="146">
        <f>+C37</f>
        <v>9</v>
      </c>
      <c r="E37" s="146">
        <f t="shared" si="22"/>
        <v>9</v>
      </c>
      <c r="F37" s="146">
        <f t="shared" si="22"/>
        <v>9</v>
      </c>
      <c r="G37" s="146">
        <f t="shared" si="22"/>
        <v>9</v>
      </c>
      <c r="H37" s="146">
        <f t="shared" si="22"/>
        <v>9</v>
      </c>
      <c r="I37" s="146">
        <f t="shared" si="22"/>
        <v>9</v>
      </c>
      <c r="J37" s="146">
        <f t="shared" si="22"/>
        <v>9</v>
      </c>
      <c r="K37" s="146">
        <f t="shared" si="22"/>
        <v>9</v>
      </c>
      <c r="L37" s="146">
        <f t="shared" si="22"/>
        <v>9</v>
      </c>
      <c r="M37" s="146">
        <f t="shared" si="22"/>
        <v>9</v>
      </c>
      <c r="N37" s="146">
        <f t="shared" si="22"/>
        <v>9</v>
      </c>
      <c r="O37" s="146">
        <f t="shared" si="22"/>
        <v>9</v>
      </c>
      <c r="P37" s="146">
        <f t="shared" si="22"/>
        <v>9</v>
      </c>
      <c r="Q37" s="146">
        <f t="shared" si="22"/>
        <v>9</v>
      </c>
      <c r="R37" s="146">
        <f t="shared" si="22"/>
        <v>9</v>
      </c>
      <c r="S37" s="146">
        <f t="shared" si="22"/>
        <v>9</v>
      </c>
      <c r="T37" s="146">
        <f t="shared" si="22"/>
        <v>9</v>
      </c>
      <c r="U37" s="146">
        <f t="shared" si="22"/>
        <v>9</v>
      </c>
      <c r="V37" s="146">
        <f t="shared" si="22"/>
        <v>9</v>
      </c>
      <c r="W37" s="146">
        <f t="shared" si="22"/>
        <v>9</v>
      </c>
      <c r="X37" s="146">
        <f t="shared" si="22"/>
        <v>9</v>
      </c>
      <c r="Y37" s="146">
        <f t="shared" si="22"/>
        <v>9</v>
      </c>
      <c r="Z37" s="146">
        <f t="shared" si="22"/>
        <v>9</v>
      </c>
      <c r="AA37" s="146">
        <f t="shared" si="22"/>
        <v>9</v>
      </c>
      <c r="AB37" s="146">
        <f t="shared" si="22"/>
        <v>9</v>
      </c>
      <c r="AC37" s="146">
        <f t="shared" si="22"/>
        <v>9</v>
      </c>
      <c r="AD37" s="146">
        <f t="shared" si="22"/>
        <v>9</v>
      </c>
      <c r="AE37" s="146">
        <f t="shared" si="22"/>
        <v>9</v>
      </c>
      <c r="AF37" s="146">
        <f t="shared" si="22"/>
        <v>9</v>
      </c>
      <c r="AG37" s="146">
        <f t="shared" si="22"/>
        <v>9</v>
      </c>
      <c r="AH37" s="146">
        <f t="shared" si="22"/>
        <v>9</v>
      </c>
    </row>
    <row r="38" spans="1:34" s="139" customFormat="1">
      <c r="A38" s="66" t="s">
        <v>280</v>
      </c>
      <c r="B38" s="68" t="s">
        <v>65</v>
      </c>
      <c r="C38" s="146">
        <f>+'08 Pretekla voda'!E35+'08 Pretekla voda'!E36</f>
        <v>17</v>
      </c>
      <c r="D38" s="147">
        <f>+C38</f>
        <v>17</v>
      </c>
      <c r="E38" s="147">
        <f t="shared" si="22"/>
        <v>17</v>
      </c>
      <c r="F38" s="147">
        <f t="shared" si="22"/>
        <v>17</v>
      </c>
      <c r="G38" s="147">
        <f t="shared" si="22"/>
        <v>17</v>
      </c>
      <c r="H38" s="147">
        <f t="shared" si="22"/>
        <v>17</v>
      </c>
      <c r="I38" s="147">
        <f t="shared" si="22"/>
        <v>17</v>
      </c>
      <c r="J38" s="147">
        <f t="shared" si="22"/>
        <v>17</v>
      </c>
      <c r="K38" s="147">
        <f t="shared" si="22"/>
        <v>17</v>
      </c>
      <c r="L38" s="147">
        <f t="shared" si="22"/>
        <v>17</v>
      </c>
      <c r="M38" s="147">
        <f t="shared" si="22"/>
        <v>17</v>
      </c>
      <c r="N38" s="147">
        <f t="shared" si="22"/>
        <v>17</v>
      </c>
      <c r="O38" s="147">
        <f t="shared" si="22"/>
        <v>17</v>
      </c>
      <c r="P38" s="147">
        <f t="shared" si="22"/>
        <v>17</v>
      </c>
      <c r="Q38" s="147">
        <f t="shared" si="22"/>
        <v>17</v>
      </c>
      <c r="R38" s="147">
        <f t="shared" si="22"/>
        <v>17</v>
      </c>
      <c r="S38" s="147">
        <f t="shared" si="22"/>
        <v>17</v>
      </c>
      <c r="T38" s="147">
        <f t="shared" si="22"/>
        <v>17</v>
      </c>
      <c r="U38" s="147">
        <f t="shared" si="22"/>
        <v>17</v>
      </c>
      <c r="V38" s="147">
        <f t="shared" si="22"/>
        <v>17</v>
      </c>
      <c r="W38" s="147">
        <f t="shared" si="22"/>
        <v>17</v>
      </c>
      <c r="X38" s="147">
        <f t="shared" si="22"/>
        <v>17</v>
      </c>
      <c r="Y38" s="147">
        <f t="shared" si="22"/>
        <v>17</v>
      </c>
      <c r="Z38" s="147">
        <f t="shared" si="22"/>
        <v>17</v>
      </c>
      <c r="AA38" s="147">
        <f t="shared" si="22"/>
        <v>17</v>
      </c>
      <c r="AB38" s="147">
        <f t="shared" si="22"/>
        <v>17</v>
      </c>
      <c r="AC38" s="147">
        <f t="shared" si="22"/>
        <v>17</v>
      </c>
      <c r="AD38" s="147">
        <f t="shared" si="22"/>
        <v>17</v>
      </c>
      <c r="AE38" s="147">
        <f t="shared" si="22"/>
        <v>17</v>
      </c>
      <c r="AF38" s="147">
        <f t="shared" si="22"/>
        <v>17</v>
      </c>
      <c r="AG38" s="147">
        <f t="shared" si="22"/>
        <v>17</v>
      </c>
      <c r="AH38" s="147">
        <f t="shared" si="22"/>
        <v>17</v>
      </c>
    </row>
    <row r="39" spans="1:34" s="139" customFormat="1">
      <c r="A39" s="148" t="s">
        <v>285</v>
      </c>
      <c r="B39" s="149" t="s">
        <v>65</v>
      </c>
      <c r="C39" s="150">
        <f>+C40+C41+C42</f>
        <v>6258</v>
      </c>
      <c r="D39" s="150">
        <f t="shared" ref="D39:AH39" si="23">+D40+D41+D42</f>
        <v>6156</v>
      </c>
      <c r="E39" s="150">
        <f t="shared" si="23"/>
        <v>6156</v>
      </c>
      <c r="F39" s="150">
        <f t="shared" si="23"/>
        <v>6156</v>
      </c>
      <c r="G39" s="150">
        <f t="shared" si="23"/>
        <v>6156</v>
      </c>
      <c r="H39" s="150">
        <f t="shared" si="23"/>
        <v>6385</v>
      </c>
      <c r="I39" s="150">
        <f t="shared" si="23"/>
        <v>6384.9542502614349</v>
      </c>
      <c r="J39" s="150">
        <f t="shared" si="23"/>
        <v>6384.9085071464096</v>
      </c>
      <c r="K39" s="150">
        <f t="shared" si="23"/>
        <v>6384.2329878604214</v>
      </c>
      <c r="L39" s="150">
        <f t="shared" si="23"/>
        <v>6383.5575663745312</v>
      </c>
      <c r="M39" s="150">
        <f t="shared" si="23"/>
        <v>6382.8822426745774</v>
      </c>
      <c r="N39" s="150">
        <f t="shared" si="23"/>
        <v>6382.2070167464062</v>
      </c>
      <c r="O39" s="150">
        <f t="shared" si="23"/>
        <v>6381.5318885758597</v>
      </c>
      <c r="P39" s="150">
        <f t="shared" si="23"/>
        <v>6380.8568581487862</v>
      </c>
      <c r="Q39" s="150">
        <f t="shared" si="23"/>
        <v>6380.1819254510337</v>
      </c>
      <c r="R39" s="150">
        <f t="shared" si="23"/>
        <v>6364.999895373091</v>
      </c>
      <c r="S39" s="150">
        <f t="shared" si="23"/>
        <v>6349.86731499288</v>
      </c>
      <c r="T39" s="150">
        <f t="shared" si="23"/>
        <v>6334.7840232467879</v>
      </c>
      <c r="U39" s="150">
        <f t="shared" si="23"/>
        <v>6319.7498595958077</v>
      </c>
      <c r="V39" s="150">
        <f t="shared" si="23"/>
        <v>6304.7646640238245</v>
      </c>
      <c r="W39" s="150">
        <f t="shared" si="23"/>
        <v>6289.8282770359165</v>
      </c>
      <c r="X39" s="150">
        <f t="shared" si="23"/>
        <v>6274.9405396566563</v>
      </c>
      <c r="Y39" s="150">
        <f t="shared" si="23"/>
        <v>6260.1012934284163</v>
      </c>
      <c r="Z39" s="150">
        <f t="shared" si="23"/>
        <v>6245.3103804096872</v>
      </c>
      <c r="AA39" s="150">
        <f t="shared" si="23"/>
        <v>6230.5676431733937</v>
      </c>
      <c r="AB39" s="150">
        <f t="shared" si="23"/>
        <v>6211.8003418687076</v>
      </c>
      <c r="AC39" s="150">
        <f t="shared" si="23"/>
        <v>6193.1111091260191</v>
      </c>
      <c r="AD39" s="150">
        <f t="shared" si="23"/>
        <v>6174.4996201943013</v>
      </c>
      <c r="AE39" s="150">
        <f t="shared" si="23"/>
        <v>6155.9655516734329</v>
      </c>
      <c r="AF39" s="150">
        <f t="shared" si="23"/>
        <v>6137.5085815085795</v>
      </c>
      <c r="AG39" s="150">
        <f t="shared" si="23"/>
        <v>6119.1283889845936</v>
      </c>
      <c r="AH39" s="150">
        <f t="shared" si="23"/>
        <v>6100.8246547204435</v>
      </c>
    </row>
    <row r="40" spans="1:34" s="139" customFormat="1">
      <c r="A40" s="66" t="s">
        <v>278</v>
      </c>
      <c r="B40" s="68" t="s">
        <v>65</v>
      </c>
      <c r="C40" s="146">
        <f t="shared" ref="C40:AH40" si="24">+C36+C32</f>
        <v>5916</v>
      </c>
      <c r="D40" s="146">
        <f t="shared" si="24"/>
        <v>5814</v>
      </c>
      <c r="E40" s="146">
        <f t="shared" si="24"/>
        <v>5814</v>
      </c>
      <c r="F40" s="146">
        <f t="shared" si="24"/>
        <v>5814</v>
      </c>
      <c r="G40" s="146">
        <f t="shared" si="24"/>
        <v>5814</v>
      </c>
      <c r="H40" s="146">
        <f t="shared" si="24"/>
        <v>6043</v>
      </c>
      <c r="I40" s="146">
        <f t="shared" si="24"/>
        <v>6043</v>
      </c>
      <c r="J40" s="146">
        <f t="shared" si="24"/>
        <v>6043</v>
      </c>
      <c r="K40" s="146">
        <f t="shared" si="24"/>
        <v>6042.3702172064568</v>
      </c>
      <c r="L40" s="146">
        <f t="shared" si="24"/>
        <v>6041.7405255913891</v>
      </c>
      <c r="M40" s="146">
        <f t="shared" si="24"/>
        <v>6041.1109251415955</v>
      </c>
      <c r="N40" s="146">
        <f t="shared" si="24"/>
        <v>6040.4814158438785</v>
      </c>
      <c r="O40" s="146">
        <f t="shared" si="24"/>
        <v>6039.8519976850403</v>
      </c>
      <c r="P40" s="146">
        <f t="shared" si="24"/>
        <v>6039.2226706518859</v>
      </c>
      <c r="Q40" s="146">
        <f t="shared" si="24"/>
        <v>6038.5934347312232</v>
      </c>
      <c r="R40" s="146">
        <f t="shared" si="24"/>
        <v>6024.4393143197531</v>
      </c>
      <c r="S40" s="146">
        <f t="shared" si="24"/>
        <v>6010.3312955806168</v>
      </c>
      <c r="T40" s="146">
        <f t="shared" si="24"/>
        <v>5996.2692283551223</v>
      </c>
      <c r="U40" s="146">
        <f t="shared" si="24"/>
        <v>5982.2529629736646</v>
      </c>
      <c r="V40" s="146">
        <f t="shared" si="24"/>
        <v>5968.2823502541296</v>
      </c>
      <c r="W40" s="146">
        <f t="shared" si="24"/>
        <v>5954.3572415003073</v>
      </c>
      <c r="X40" s="146">
        <f t="shared" si="24"/>
        <v>5940.4774885003089</v>
      </c>
      <c r="Y40" s="146">
        <f t="shared" si="24"/>
        <v>5926.6429435249893</v>
      </c>
      <c r="Z40" s="146">
        <f t="shared" si="24"/>
        <v>5912.8534593263757</v>
      </c>
      <c r="AA40" s="146">
        <f t="shared" si="24"/>
        <v>5899.1088891361005</v>
      </c>
      <c r="AB40" s="146">
        <f t="shared" si="24"/>
        <v>5881.6122407233961</v>
      </c>
      <c r="AC40" s="146">
        <f t="shared" si="24"/>
        <v>5864.1883751876321</v>
      </c>
      <c r="AD40" s="146">
        <f t="shared" si="24"/>
        <v>5846.836989765271</v>
      </c>
      <c r="AE40" s="146">
        <f t="shared" si="24"/>
        <v>5829.5577829522163</v>
      </c>
      <c r="AF40" s="146">
        <f t="shared" si="24"/>
        <v>5812.3504544985735</v>
      </c>
      <c r="AG40" s="146">
        <f t="shared" si="24"/>
        <v>5795.2147054034331</v>
      </c>
      <c r="AH40" s="146">
        <f t="shared" si="24"/>
        <v>5778.1502379096746</v>
      </c>
    </row>
    <row r="41" spans="1:34" s="139" customFormat="1">
      <c r="A41" s="66" t="s">
        <v>279</v>
      </c>
      <c r="B41" s="68" t="s">
        <v>65</v>
      </c>
      <c r="C41" s="146">
        <f t="shared" ref="C41:AH41" si="25">+C37+C33</f>
        <v>247</v>
      </c>
      <c r="D41" s="146">
        <f t="shared" si="25"/>
        <v>247</v>
      </c>
      <c r="E41" s="146">
        <f t="shared" si="25"/>
        <v>247</v>
      </c>
      <c r="F41" s="146">
        <f t="shared" si="25"/>
        <v>247</v>
      </c>
      <c r="G41" s="146">
        <f t="shared" si="25"/>
        <v>247</v>
      </c>
      <c r="H41" s="146">
        <f t="shared" si="25"/>
        <v>247</v>
      </c>
      <c r="I41" s="146">
        <f t="shared" si="25"/>
        <v>246.96554291842224</v>
      </c>
      <c r="J41" s="146">
        <f t="shared" si="25"/>
        <v>246.9310908254599</v>
      </c>
      <c r="K41" s="146">
        <f t="shared" si="25"/>
        <v>246.89664372039076</v>
      </c>
      <c r="L41" s="146">
        <f t="shared" si="25"/>
        <v>246.86220160249266</v>
      </c>
      <c r="M41" s="146">
        <f t="shared" si="25"/>
        <v>246.82776447104359</v>
      </c>
      <c r="N41" s="146">
        <f t="shared" si="25"/>
        <v>246.79333232532161</v>
      </c>
      <c r="O41" s="146">
        <f t="shared" si="25"/>
        <v>246.7589051646049</v>
      </c>
      <c r="P41" s="146">
        <f t="shared" si="25"/>
        <v>246.72448298817173</v>
      </c>
      <c r="Q41" s="146">
        <f t="shared" si="25"/>
        <v>246.69006579530051</v>
      </c>
      <c r="R41" s="146">
        <f t="shared" si="25"/>
        <v>245.9158806667543</v>
      </c>
      <c r="S41" s="146">
        <f t="shared" si="25"/>
        <v>245.14421715227411</v>
      </c>
      <c r="T41" s="146">
        <f t="shared" si="25"/>
        <v>244.37506703865969</v>
      </c>
      <c r="U41" s="146">
        <f t="shared" si="25"/>
        <v>243.60842213946214</v>
      </c>
      <c r="V41" s="146">
        <f t="shared" si="25"/>
        <v>242.84427429489685</v>
      </c>
      <c r="W41" s="146">
        <f t="shared" si="25"/>
        <v>242.08261537175659</v>
      </c>
      <c r="X41" s="146">
        <f t="shared" si="25"/>
        <v>241.32343726332493</v>
      </c>
      <c r="Y41" s="146">
        <f t="shared" si="25"/>
        <v>240.56673188929008</v>
      </c>
      <c r="Z41" s="146">
        <f t="shared" si="25"/>
        <v>239.81249119565871</v>
      </c>
      <c r="AA41" s="146">
        <f t="shared" si="25"/>
        <v>239.06070715467035</v>
      </c>
      <c r="AB41" s="146">
        <f t="shared" si="25"/>
        <v>238.10369643222799</v>
      </c>
      <c r="AC41" s="146">
        <f t="shared" si="25"/>
        <v>237.15066670043021</v>
      </c>
      <c r="AD41" s="146">
        <f t="shared" si="25"/>
        <v>236.20160139907958</v>
      </c>
      <c r="AE41" s="146">
        <f t="shared" si="25"/>
        <v>235.25648403686606</v>
      </c>
      <c r="AF41" s="146">
        <f t="shared" si="25"/>
        <v>234.3152981910805</v>
      </c>
      <c r="AG41" s="146">
        <f t="shared" si="25"/>
        <v>233.37802750732919</v>
      </c>
      <c r="AH41" s="146">
        <f t="shared" si="25"/>
        <v>232.44465569924978</v>
      </c>
    </row>
    <row r="42" spans="1:34" s="139" customFormat="1">
      <c r="A42" s="66" t="s">
        <v>280</v>
      </c>
      <c r="B42" s="68" t="s">
        <v>65</v>
      </c>
      <c r="C42" s="146">
        <f t="shared" ref="C42:AH42" si="26">+C38+C34</f>
        <v>95</v>
      </c>
      <c r="D42" s="146">
        <f t="shared" si="26"/>
        <v>95</v>
      </c>
      <c r="E42" s="146">
        <f t="shared" si="26"/>
        <v>95</v>
      </c>
      <c r="F42" s="146">
        <f t="shared" si="26"/>
        <v>95</v>
      </c>
      <c r="G42" s="146">
        <f t="shared" si="26"/>
        <v>95</v>
      </c>
      <c r="H42" s="146">
        <f t="shared" si="26"/>
        <v>95</v>
      </c>
      <c r="I42" s="146">
        <f t="shared" si="26"/>
        <v>94.988707343012337</v>
      </c>
      <c r="J42" s="146">
        <f t="shared" si="26"/>
        <v>94.977416320949047</v>
      </c>
      <c r="K42" s="146">
        <f t="shared" si="26"/>
        <v>94.966126933573449</v>
      </c>
      <c r="L42" s="146">
        <f t="shared" si="26"/>
        <v>94.954839180648861</v>
      </c>
      <c r="M42" s="146">
        <f t="shared" si="26"/>
        <v>94.943553061938658</v>
      </c>
      <c r="N42" s="146">
        <f t="shared" si="26"/>
        <v>94.932268577206244</v>
      </c>
      <c r="O42" s="146">
        <f t="shared" si="26"/>
        <v>94.920985726215051</v>
      </c>
      <c r="P42" s="146">
        <f t="shared" si="26"/>
        <v>94.909704508728552</v>
      </c>
      <c r="Q42" s="146">
        <f t="shared" si="26"/>
        <v>94.898424924510252</v>
      </c>
      <c r="R42" s="146">
        <f t="shared" si="26"/>
        <v>94.644700386583338</v>
      </c>
      <c r="S42" s="146">
        <f t="shared" si="26"/>
        <v>94.391802259988992</v>
      </c>
      <c r="T42" s="146">
        <f t="shared" si="26"/>
        <v>94.139727853006107</v>
      </c>
      <c r="U42" s="146">
        <f t="shared" si="26"/>
        <v>93.888474482680863</v>
      </c>
      <c r="V42" s="146">
        <f t="shared" si="26"/>
        <v>93.63803947479812</v>
      </c>
      <c r="W42" s="146">
        <f t="shared" si="26"/>
        <v>93.388420163852985</v>
      </c>
      <c r="X42" s="146">
        <f t="shared" si="26"/>
        <v>93.139613893022442</v>
      </c>
      <c r="Y42" s="146">
        <f t="shared" si="26"/>
        <v>92.891618014137066</v>
      </c>
      <c r="Z42" s="146">
        <f t="shared" si="26"/>
        <v>92.644429887652834</v>
      </c>
      <c r="AA42" s="146">
        <f t="shared" si="26"/>
        <v>92.398046882623035</v>
      </c>
      <c r="AB42" s="146">
        <f t="shared" si="26"/>
        <v>92.084404713083103</v>
      </c>
      <c r="AC42" s="146">
        <f t="shared" si="26"/>
        <v>91.772067237956094</v>
      </c>
      <c r="AD42" s="146">
        <f t="shared" si="26"/>
        <v>91.461029029950424</v>
      </c>
      <c r="AE42" s="146">
        <f t="shared" si="26"/>
        <v>91.15128468435104</v>
      </c>
      <c r="AF42" s="146">
        <f t="shared" si="26"/>
        <v>90.842828818925526</v>
      </c>
      <c r="AG42" s="146">
        <f t="shared" si="26"/>
        <v>90.535656073830566</v>
      </c>
      <c r="AH42" s="146">
        <f t="shared" si="26"/>
        <v>90.229761111518826</v>
      </c>
    </row>
    <row r="44" spans="1:34">
      <c r="A44" s="235" t="s">
        <v>266</v>
      </c>
      <c r="B44" s="235"/>
      <c r="C44" s="235"/>
      <c r="D44" s="235"/>
      <c r="E44" s="235">
        <v>1</v>
      </c>
      <c r="F44" s="235">
        <f>+E44+1</f>
        <v>2</v>
      </c>
      <c r="G44" s="235">
        <f t="shared" ref="G44:AH44" si="27">+F44+1</f>
        <v>3</v>
      </c>
      <c r="H44" s="235">
        <f t="shared" si="27"/>
        <v>4</v>
      </c>
      <c r="I44" s="235">
        <f t="shared" si="27"/>
        <v>5</v>
      </c>
      <c r="J44" s="235">
        <f t="shared" si="27"/>
        <v>6</v>
      </c>
      <c r="K44" s="235">
        <f t="shared" si="27"/>
        <v>7</v>
      </c>
      <c r="L44" s="235">
        <f t="shared" si="27"/>
        <v>8</v>
      </c>
      <c r="M44" s="235">
        <f t="shared" si="27"/>
        <v>9</v>
      </c>
      <c r="N44" s="235">
        <f t="shared" si="27"/>
        <v>10</v>
      </c>
      <c r="O44" s="235">
        <f t="shared" si="27"/>
        <v>11</v>
      </c>
      <c r="P44" s="235">
        <f t="shared" si="27"/>
        <v>12</v>
      </c>
      <c r="Q44" s="235">
        <f t="shared" si="27"/>
        <v>13</v>
      </c>
      <c r="R44" s="235">
        <f t="shared" si="27"/>
        <v>14</v>
      </c>
      <c r="S44" s="235">
        <f t="shared" si="27"/>
        <v>15</v>
      </c>
      <c r="T44" s="235">
        <f t="shared" si="27"/>
        <v>16</v>
      </c>
      <c r="U44" s="235">
        <f t="shared" si="27"/>
        <v>17</v>
      </c>
      <c r="V44" s="235">
        <f t="shared" si="27"/>
        <v>18</v>
      </c>
      <c r="W44" s="235">
        <f t="shared" si="27"/>
        <v>19</v>
      </c>
      <c r="X44" s="235">
        <f t="shared" si="27"/>
        <v>20</v>
      </c>
      <c r="Y44" s="235">
        <f t="shared" si="27"/>
        <v>21</v>
      </c>
      <c r="Z44" s="235">
        <f t="shared" si="27"/>
        <v>22</v>
      </c>
      <c r="AA44" s="235">
        <f t="shared" si="27"/>
        <v>23</v>
      </c>
      <c r="AB44" s="235">
        <f t="shared" si="27"/>
        <v>24</v>
      </c>
      <c r="AC44" s="235">
        <f t="shared" si="27"/>
        <v>25</v>
      </c>
      <c r="AD44" s="235">
        <f t="shared" si="27"/>
        <v>26</v>
      </c>
      <c r="AE44" s="235">
        <f t="shared" si="27"/>
        <v>27</v>
      </c>
      <c r="AF44" s="235">
        <f t="shared" si="27"/>
        <v>28</v>
      </c>
      <c r="AG44" s="235">
        <f t="shared" si="27"/>
        <v>29</v>
      </c>
      <c r="AH44" s="235">
        <f t="shared" si="27"/>
        <v>30</v>
      </c>
    </row>
    <row r="45" spans="1:34">
      <c r="A45" s="235" t="s">
        <v>265</v>
      </c>
      <c r="B45" s="235"/>
      <c r="C45" s="235">
        <v>2016</v>
      </c>
      <c r="D45" s="235">
        <f t="shared" ref="D45:AH45" si="28">+C45+1</f>
        <v>2017</v>
      </c>
      <c r="E45" s="235">
        <f t="shared" si="28"/>
        <v>2018</v>
      </c>
      <c r="F45" s="235">
        <f t="shared" si="28"/>
        <v>2019</v>
      </c>
      <c r="G45" s="235">
        <f t="shared" si="28"/>
        <v>2020</v>
      </c>
      <c r="H45" s="235">
        <f t="shared" si="28"/>
        <v>2021</v>
      </c>
      <c r="I45" s="235">
        <f t="shared" si="28"/>
        <v>2022</v>
      </c>
      <c r="J45" s="235">
        <f t="shared" si="28"/>
        <v>2023</v>
      </c>
      <c r="K45" s="235">
        <f t="shared" si="28"/>
        <v>2024</v>
      </c>
      <c r="L45" s="235">
        <f t="shared" si="28"/>
        <v>2025</v>
      </c>
      <c r="M45" s="235">
        <f t="shared" si="28"/>
        <v>2026</v>
      </c>
      <c r="N45" s="235">
        <f t="shared" si="28"/>
        <v>2027</v>
      </c>
      <c r="O45" s="235">
        <f t="shared" si="28"/>
        <v>2028</v>
      </c>
      <c r="P45" s="235">
        <f t="shared" si="28"/>
        <v>2029</v>
      </c>
      <c r="Q45" s="235">
        <f t="shared" si="28"/>
        <v>2030</v>
      </c>
      <c r="R45" s="235">
        <f t="shared" si="28"/>
        <v>2031</v>
      </c>
      <c r="S45" s="235">
        <f t="shared" si="28"/>
        <v>2032</v>
      </c>
      <c r="T45" s="235">
        <f t="shared" si="28"/>
        <v>2033</v>
      </c>
      <c r="U45" s="235">
        <f t="shared" si="28"/>
        <v>2034</v>
      </c>
      <c r="V45" s="235">
        <f t="shared" si="28"/>
        <v>2035</v>
      </c>
      <c r="W45" s="235">
        <f t="shared" si="28"/>
        <v>2036</v>
      </c>
      <c r="X45" s="235">
        <f t="shared" si="28"/>
        <v>2037</v>
      </c>
      <c r="Y45" s="235">
        <f t="shared" si="28"/>
        <v>2038</v>
      </c>
      <c r="Z45" s="235">
        <f t="shared" si="28"/>
        <v>2039</v>
      </c>
      <c r="AA45" s="235">
        <f t="shared" si="28"/>
        <v>2040</v>
      </c>
      <c r="AB45" s="235">
        <f t="shared" si="28"/>
        <v>2041</v>
      </c>
      <c r="AC45" s="235">
        <f t="shared" si="28"/>
        <v>2042</v>
      </c>
      <c r="AD45" s="235">
        <f t="shared" si="28"/>
        <v>2043</v>
      </c>
      <c r="AE45" s="235">
        <f t="shared" si="28"/>
        <v>2044</v>
      </c>
      <c r="AF45" s="235">
        <f t="shared" si="28"/>
        <v>2045</v>
      </c>
      <c r="AG45" s="235">
        <f t="shared" si="28"/>
        <v>2046</v>
      </c>
      <c r="AH45" s="235">
        <f t="shared" si="28"/>
        <v>2047</v>
      </c>
    </row>
    <row r="46" spans="1:34" s="139" customFormat="1">
      <c r="A46" s="148" t="s">
        <v>286</v>
      </c>
      <c r="B46" s="149"/>
      <c r="C46" s="150"/>
      <c r="D46" s="150"/>
      <c r="E46" s="150"/>
      <c r="F46" s="150"/>
      <c r="G46" s="150"/>
      <c r="H46" s="150"/>
      <c r="I46" s="150"/>
      <c r="J46" s="150"/>
      <c r="K46" s="150"/>
      <c r="L46" s="150"/>
      <c r="M46" s="150"/>
      <c r="N46" s="150"/>
      <c r="O46" s="150"/>
      <c r="P46" s="150"/>
      <c r="Q46" s="150"/>
      <c r="R46" s="150"/>
      <c r="S46" s="150"/>
      <c r="T46" s="150"/>
      <c r="U46" s="150"/>
      <c r="V46" s="150"/>
      <c r="W46" s="150"/>
      <c r="X46" s="150"/>
      <c r="Y46" s="150"/>
      <c r="Z46" s="150"/>
      <c r="AA46" s="150"/>
      <c r="AB46" s="150"/>
      <c r="AC46" s="150"/>
      <c r="AD46" s="150"/>
      <c r="AE46" s="150"/>
      <c r="AF46" s="150"/>
      <c r="AG46" s="150"/>
      <c r="AH46" s="150"/>
    </row>
    <row r="47" spans="1:34">
      <c r="A47" s="66" t="s">
        <v>278</v>
      </c>
      <c r="B47" s="225"/>
      <c r="C47" s="178">
        <f t="shared" ref="C47:AH47" si="29">+C40/C23</f>
        <v>0.96904176904176909</v>
      </c>
      <c r="D47" s="178">
        <f t="shared" si="29"/>
        <v>0.95233415233415231</v>
      </c>
      <c r="E47" s="178">
        <f t="shared" si="29"/>
        <v>0.95233415233415231</v>
      </c>
      <c r="F47" s="178">
        <f t="shared" si="29"/>
        <v>0.95233415233415231</v>
      </c>
      <c r="G47" s="178">
        <f t="shared" si="29"/>
        <v>0.95233415233415231</v>
      </c>
      <c r="H47" s="178">
        <f t="shared" si="29"/>
        <v>0.98984438984438983</v>
      </c>
      <c r="I47" s="178">
        <f t="shared" si="29"/>
        <v>0.9899479669420812</v>
      </c>
      <c r="J47" s="178">
        <f t="shared" si="29"/>
        <v>0.99005155071825313</v>
      </c>
      <c r="K47" s="178">
        <f t="shared" si="29"/>
        <v>0.99005195026218107</v>
      </c>
      <c r="L47" s="178">
        <f t="shared" si="29"/>
        <v>0.9900523498318643</v>
      </c>
      <c r="M47" s="178">
        <f t="shared" si="29"/>
        <v>0.99005274942730093</v>
      </c>
      <c r="N47" s="178">
        <f t="shared" si="29"/>
        <v>0.99005314904848951</v>
      </c>
      <c r="O47" s="178">
        <f t="shared" si="29"/>
        <v>0.99005354869542805</v>
      </c>
      <c r="P47" s="178">
        <f t="shared" si="29"/>
        <v>0.99005394836811511</v>
      </c>
      <c r="Q47" s="178">
        <f t="shared" si="29"/>
        <v>0.99005434806654879</v>
      </c>
      <c r="R47" s="178">
        <f t="shared" si="29"/>
        <v>0.99006336108713766</v>
      </c>
      <c r="S47" s="178">
        <f t="shared" si="29"/>
        <v>0.99007238715921186</v>
      </c>
      <c r="T47" s="178">
        <f t="shared" si="29"/>
        <v>0.99008142626300211</v>
      </c>
      <c r="U47" s="178">
        <f t="shared" si="29"/>
        <v>0.99009047837854369</v>
      </c>
      <c r="V47" s="178">
        <f t="shared" si="29"/>
        <v>0.99009954348567542</v>
      </c>
      <c r="W47" s="178">
        <f t="shared" si="29"/>
        <v>0.99010862156403967</v>
      </c>
      <c r="X47" s="178">
        <f t="shared" si="29"/>
        <v>0.99011771259308234</v>
      </c>
      <c r="Y47" s="178">
        <f t="shared" si="29"/>
        <v>0.99012681655205248</v>
      </c>
      <c r="Z47" s="178">
        <f t="shared" si="29"/>
        <v>0.99013593342000228</v>
      </c>
      <c r="AA47" s="178">
        <f t="shared" si="29"/>
        <v>0.9901450631757871</v>
      </c>
      <c r="AB47" s="178">
        <f t="shared" si="29"/>
        <v>0.99015674720725511</v>
      </c>
      <c r="AC47" s="178">
        <f t="shared" si="29"/>
        <v>0.99016845219929228</v>
      </c>
      <c r="AD47" s="178">
        <f t="shared" si="29"/>
        <v>0.99018017810638448</v>
      </c>
      <c r="AE47" s="178">
        <f t="shared" si="29"/>
        <v>0.99019192488249042</v>
      </c>
      <c r="AF47" s="178">
        <f t="shared" si="29"/>
        <v>0.99020369248104168</v>
      </c>
      <c r="AG47" s="178">
        <f t="shared" si="29"/>
        <v>0.99021548085494182</v>
      </c>
      <c r="AH47" s="178">
        <f t="shared" si="29"/>
        <v>0.99022728995656673</v>
      </c>
    </row>
    <row r="48" spans="1:34">
      <c r="A48" s="66" t="s">
        <v>279</v>
      </c>
      <c r="B48" s="225"/>
      <c r="C48" s="178">
        <f t="shared" ref="C48:AH48" si="30">+C41/C24</f>
        <v>0.60391198044009775</v>
      </c>
      <c r="D48" s="178">
        <f t="shared" si="30"/>
        <v>0.60391198044009775</v>
      </c>
      <c r="E48" s="178">
        <f t="shared" si="30"/>
        <v>0.60391198044009775</v>
      </c>
      <c r="F48" s="178">
        <f t="shared" si="30"/>
        <v>0.60391198044009775</v>
      </c>
      <c r="G48" s="178">
        <f t="shared" si="30"/>
        <v>0.60391198044009775</v>
      </c>
      <c r="H48" s="178">
        <f t="shared" si="30"/>
        <v>0.60391198044009775</v>
      </c>
      <c r="I48" s="178">
        <f t="shared" si="30"/>
        <v>0.60391324248247769</v>
      </c>
      <c r="J48" s="178">
        <f t="shared" si="30"/>
        <v>0.60391450469955532</v>
      </c>
      <c r="K48" s="178">
        <f t="shared" si="30"/>
        <v>0.60391576709135386</v>
      </c>
      <c r="L48" s="178">
        <f t="shared" si="30"/>
        <v>0.6039170296578964</v>
      </c>
      <c r="M48" s="178">
        <f t="shared" si="30"/>
        <v>0.60391829239920602</v>
      </c>
      <c r="N48" s="178">
        <f t="shared" si="30"/>
        <v>0.60391955531530561</v>
      </c>
      <c r="O48" s="178">
        <f t="shared" si="30"/>
        <v>0.60392081840621825</v>
      </c>
      <c r="P48" s="178">
        <f t="shared" si="30"/>
        <v>0.60392208167196715</v>
      </c>
      <c r="Q48" s="178">
        <f t="shared" si="30"/>
        <v>0.60392334511257528</v>
      </c>
      <c r="R48" s="178">
        <f t="shared" si="30"/>
        <v>0.60395185997603729</v>
      </c>
      <c r="S48" s="178">
        <f t="shared" si="30"/>
        <v>0.60398046389372984</v>
      </c>
      <c r="T48" s="178">
        <f t="shared" si="30"/>
        <v>0.6040091571305537</v>
      </c>
      <c r="U48" s="178">
        <f t="shared" si="30"/>
        <v>0.60403793995211308</v>
      </c>
      <c r="V48" s="178">
        <f t="shared" si="30"/>
        <v>0.60406681262471651</v>
      </c>
      <c r="W48" s="178">
        <f t="shared" si="30"/>
        <v>0.60409577541537895</v>
      </c>
      <c r="X48" s="178">
        <f t="shared" si="30"/>
        <v>0.60412482859182226</v>
      </c>
      <c r="Y48" s="178">
        <f t="shared" si="30"/>
        <v>0.60415397242247693</v>
      </c>
      <c r="Z48" s="178">
        <f t="shared" si="30"/>
        <v>0.60418320717648333</v>
      </c>
      <c r="AA48" s="178">
        <f t="shared" si="30"/>
        <v>0.60421253312369305</v>
      </c>
      <c r="AB48" s="178">
        <f t="shared" si="30"/>
        <v>0.60425013673198058</v>
      </c>
      <c r="AC48" s="178">
        <f t="shared" si="30"/>
        <v>0.60428789022830187</v>
      </c>
      <c r="AD48" s="178">
        <f t="shared" si="30"/>
        <v>0.60432579418065324</v>
      </c>
      <c r="AE48" s="178">
        <f t="shared" si="30"/>
        <v>0.60436384915894248</v>
      </c>
      <c r="AF48" s="178">
        <f t="shared" si="30"/>
        <v>0.60440205573499317</v>
      </c>
      <c r="AG48" s="178">
        <f t="shared" si="30"/>
        <v>0.60444041448254904</v>
      </c>
      <c r="AH48" s="178">
        <f t="shared" si="30"/>
        <v>0.6044789259772787</v>
      </c>
    </row>
    <row r="49" spans="1:34">
      <c r="A49" s="66" t="s">
        <v>280</v>
      </c>
      <c r="B49" s="225"/>
      <c r="C49" s="178">
        <f t="shared" ref="C49:AH49" si="31">+C42/C25</f>
        <v>0.28189910979228489</v>
      </c>
      <c r="D49" s="178">
        <f t="shared" si="31"/>
        <v>0.28189910979228489</v>
      </c>
      <c r="E49" s="178">
        <f t="shared" si="31"/>
        <v>0.28189910979228489</v>
      </c>
      <c r="F49" s="178">
        <f t="shared" si="31"/>
        <v>0.28189910979228489</v>
      </c>
      <c r="G49" s="178">
        <f t="shared" si="31"/>
        <v>0.28189910979228489</v>
      </c>
      <c r="H49" s="178">
        <f t="shared" si="31"/>
        <v>0.28189910979228489</v>
      </c>
      <c r="I49" s="178">
        <f t="shared" si="31"/>
        <v>0.28189878340530744</v>
      </c>
      <c r="J49" s="178">
        <f t="shared" si="31"/>
        <v>0.28189845698874255</v>
      </c>
      <c r="K49" s="178">
        <f t="shared" si="31"/>
        <v>0.28189813054258961</v>
      </c>
      <c r="L49" s="178">
        <f t="shared" si="31"/>
        <v>0.281897804066848</v>
      </c>
      <c r="M49" s="178">
        <f t="shared" si="31"/>
        <v>0.28189747756151717</v>
      </c>
      <c r="N49" s="178">
        <f t="shared" si="31"/>
        <v>0.28189715102659646</v>
      </c>
      <c r="O49" s="178">
        <f t="shared" si="31"/>
        <v>0.28189682446208536</v>
      </c>
      <c r="P49" s="178">
        <f t="shared" si="31"/>
        <v>0.28189649786798315</v>
      </c>
      <c r="Q49" s="178">
        <f t="shared" si="31"/>
        <v>0.28189617124428928</v>
      </c>
      <c r="R49" s="178">
        <f t="shared" si="31"/>
        <v>0.28188880375468478</v>
      </c>
      <c r="S49" s="178">
        <f t="shared" si="31"/>
        <v>0.28188142123395843</v>
      </c>
      <c r="T49" s="178">
        <f t="shared" si="31"/>
        <v>0.28187402367547176</v>
      </c>
      <c r="U49" s="178">
        <f t="shared" si="31"/>
        <v>0.2818666110727196</v>
      </c>
      <c r="V49" s="178">
        <f t="shared" si="31"/>
        <v>0.28185918341933081</v>
      </c>
      <c r="W49" s="178">
        <f t="shared" si="31"/>
        <v>0.28185174070906877</v>
      </c>
      <c r="X49" s="178">
        <f t="shared" si="31"/>
        <v>0.28184428293583219</v>
      </c>
      <c r="Y49" s="178">
        <f t="shared" si="31"/>
        <v>0.28183681009365569</v>
      </c>
      <c r="Z49" s="178">
        <f t="shared" si="31"/>
        <v>0.28182932217671047</v>
      </c>
      <c r="AA49" s="178">
        <f t="shared" si="31"/>
        <v>0.28182181917930488</v>
      </c>
      <c r="AB49" s="178">
        <f t="shared" si="31"/>
        <v>0.28181221046332838</v>
      </c>
      <c r="AC49" s="178">
        <f t="shared" si="31"/>
        <v>0.28180257710698919</v>
      </c>
      <c r="AD49" s="178">
        <f t="shared" si="31"/>
        <v>0.28179291909940318</v>
      </c>
      <c r="AE49" s="178">
        <f t="shared" si="31"/>
        <v>0.28178323643005981</v>
      </c>
      <c r="AF49" s="178">
        <f t="shared" si="31"/>
        <v>0.28177352908882464</v>
      </c>
      <c r="AG49" s="178">
        <f t="shared" si="31"/>
        <v>0.28176379706594101</v>
      </c>
      <c r="AH49" s="178">
        <f t="shared" si="31"/>
        <v>0.28175404035203278</v>
      </c>
    </row>
    <row r="51" spans="1:34">
      <c r="I51" s="704"/>
    </row>
    <row r="52" spans="1:34">
      <c r="A52" s="141" t="s">
        <v>359</v>
      </c>
      <c r="B52" s="142"/>
      <c r="C52" s="142"/>
      <c r="D52" s="142"/>
      <c r="E52" s="142"/>
      <c r="F52" s="142"/>
      <c r="G52" s="142"/>
      <c r="H52" s="142"/>
      <c r="I52" s="142"/>
      <c r="J52" s="142"/>
      <c r="K52" s="142"/>
      <c r="L52" s="142"/>
      <c r="M52" s="142"/>
      <c r="N52" s="142"/>
      <c r="O52" s="142"/>
      <c r="P52" s="142"/>
      <c r="Q52" s="142"/>
      <c r="R52" s="142"/>
      <c r="S52" s="142"/>
      <c r="T52" s="142"/>
      <c r="U52" s="142"/>
      <c r="V52" s="142"/>
      <c r="W52" s="142"/>
      <c r="X52" s="142"/>
      <c r="Y52" s="142"/>
      <c r="Z52" s="142"/>
      <c r="AA52" s="142"/>
      <c r="AB52" s="142"/>
      <c r="AC52" s="142"/>
      <c r="AD52" s="142"/>
      <c r="AE52" s="142"/>
      <c r="AF52" s="142"/>
      <c r="AG52" s="142"/>
      <c r="AH52" s="142"/>
    </row>
    <row r="54" spans="1:34">
      <c r="A54" s="235" t="s">
        <v>266</v>
      </c>
      <c r="B54" s="235"/>
      <c r="C54" s="235"/>
      <c r="D54" s="235"/>
      <c r="E54" s="235">
        <v>1</v>
      </c>
      <c r="F54" s="235">
        <f>+E54+1</f>
        <v>2</v>
      </c>
      <c r="G54" s="235">
        <f t="shared" ref="G54:AH54" si="32">+F54+1</f>
        <v>3</v>
      </c>
      <c r="H54" s="235">
        <f t="shared" si="32"/>
        <v>4</v>
      </c>
      <c r="I54" s="235">
        <f t="shared" si="32"/>
        <v>5</v>
      </c>
      <c r="J54" s="235">
        <f t="shared" si="32"/>
        <v>6</v>
      </c>
      <c r="K54" s="235">
        <f t="shared" si="32"/>
        <v>7</v>
      </c>
      <c r="L54" s="235">
        <f t="shared" si="32"/>
        <v>8</v>
      </c>
      <c r="M54" s="235">
        <f t="shared" si="32"/>
        <v>9</v>
      </c>
      <c r="N54" s="235">
        <f t="shared" si="32"/>
        <v>10</v>
      </c>
      <c r="O54" s="235">
        <f t="shared" si="32"/>
        <v>11</v>
      </c>
      <c r="P54" s="235">
        <f t="shared" si="32"/>
        <v>12</v>
      </c>
      <c r="Q54" s="235">
        <f t="shared" si="32"/>
        <v>13</v>
      </c>
      <c r="R54" s="235">
        <f t="shared" si="32"/>
        <v>14</v>
      </c>
      <c r="S54" s="235">
        <f t="shared" si="32"/>
        <v>15</v>
      </c>
      <c r="T54" s="235">
        <f t="shared" si="32"/>
        <v>16</v>
      </c>
      <c r="U54" s="235">
        <f t="shared" si="32"/>
        <v>17</v>
      </c>
      <c r="V54" s="235">
        <f t="shared" si="32"/>
        <v>18</v>
      </c>
      <c r="W54" s="235">
        <f t="shared" si="32"/>
        <v>19</v>
      </c>
      <c r="X54" s="235">
        <f t="shared" si="32"/>
        <v>20</v>
      </c>
      <c r="Y54" s="235">
        <f t="shared" si="32"/>
        <v>21</v>
      </c>
      <c r="Z54" s="235">
        <f t="shared" si="32"/>
        <v>22</v>
      </c>
      <c r="AA54" s="235">
        <f t="shared" si="32"/>
        <v>23</v>
      </c>
      <c r="AB54" s="235">
        <f t="shared" si="32"/>
        <v>24</v>
      </c>
      <c r="AC54" s="235">
        <f t="shared" si="32"/>
        <v>25</v>
      </c>
      <c r="AD54" s="235">
        <f t="shared" si="32"/>
        <v>26</v>
      </c>
      <c r="AE54" s="235">
        <f t="shared" si="32"/>
        <v>27</v>
      </c>
      <c r="AF54" s="235">
        <f t="shared" si="32"/>
        <v>28</v>
      </c>
      <c r="AG54" s="235">
        <f t="shared" si="32"/>
        <v>29</v>
      </c>
      <c r="AH54" s="235">
        <f t="shared" si="32"/>
        <v>30</v>
      </c>
    </row>
    <row r="55" spans="1:34">
      <c r="A55" s="235" t="s">
        <v>265</v>
      </c>
      <c r="B55" s="235"/>
      <c r="C55" s="235">
        <v>2016</v>
      </c>
      <c r="D55" s="235">
        <f t="shared" ref="D55:AH55" si="33">+C55+1</f>
        <v>2017</v>
      </c>
      <c r="E55" s="235">
        <f t="shared" si="33"/>
        <v>2018</v>
      </c>
      <c r="F55" s="235">
        <f t="shared" si="33"/>
        <v>2019</v>
      </c>
      <c r="G55" s="235">
        <f t="shared" si="33"/>
        <v>2020</v>
      </c>
      <c r="H55" s="235">
        <f t="shared" si="33"/>
        <v>2021</v>
      </c>
      <c r="I55" s="235">
        <f t="shared" si="33"/>
        <v>2022</v>
      </c>
      <c r="J55" s="235">
        <f t="shared" si="33"/>
        <v>2023</v>
      </c>
      <c r="K55" s="235">
        <f t="shared" si="33"/>
        <v>2024</v>
      </c>
      <c r="L55" s="235">
        <f t="shared" si="33"/>
        <v>2025</v>
      </c>
      <c r="M55" s="235">
        <f t="shared" si="33"/>
        <v>2026</v>
      </c>
      <c r="N55" s="235">
        <f t="shared" si="33"/>
        <v>2027</v>
      </c>
      <c r="O55" s="235">
        <f t="shared" si="33"/>
        <v>2028</v>
      </c>
      <c r="P55" s="235">
        <f t="shared" si="33"/>
        <v>2029</v>
      </c>
      <c r="Q55" s="235">
        <f t="shared" si="33"/>
        <v>2030</v>
      </c>
      <c r="R55" s="235">
        <f t="shared" si="33"/>
        <v>2031</v>
      </c>
      <c r="S55" s="235">
        <f t="shared" si="33"/>
        <v>2032</v>
      </c>
      <c r="T55" s="235">
        <f t="shared" si="33"/>
        <v>2033</v>
      </c>
      <c r="U55" s="235">
        <f t="shared" si="33"/>
        <v>2034</v>
      </c>
      <c r="V55" s="235">
        <f t="shared" si="33"/>
        <v>2035</v>
      </c>
      <c r="W55" s="235">
        <f t="shared" si="33"/>
        <v>2036</v>
      </c>
      <c r="X55" s="235">
        <f t="shared" si="33"/>
        <v>2037</v>
      </c>
      <c r="Y55" s="235">
        <f t="shared" si="33"/>
        <v>2038</v>
      </c>
      <c r="Z55" s="235">
        <f t="shared" si="33"/>
        <v>2039</v>
      </c>
      <c r="AA55" s="235">
        <f t="shared" si="33"/>
        <v>2040</v>
      </c>
      <c r="AB55" s="235">
        <f t="shared" si="33"/>
        <v>2041</v>
      </c>
      <c r="AC55" s="235">
        <f t="shared" si="33"/>
        <v>2042</v>
      </c>
      <c r="AD55" s="235">
        <f t="shared" si="33"/>
        <v>2043</v>
      </c>
      <c r="AE55" s="235">
        <f t="shared" si="33"/>
        <v>2044</v>
      </c>
      <c r="AF55" s="235">
        <f t="shared" si="33"/>
        <v>2045</v>
      </c>
      <c r="AG55" s="235">
        <f t="shared" si="33"/>
        <v>2046</v>
      </c>
      <c r="AH55" s="235">
        <f t="shared" si="33"/>
        <v>2047</v>
      </c>
    </row>
    <row r="56" spans="1:34" s="139" customFormat="1">
      <c r="A56" s="148" t="s">
        <v>284</v>
      </c>
      <c r="B56" s="149" t="s">
        <v>65</v>
      </c>
      <c r="C56" s="150">
        <f>+C57+C58+C59</f>
        <v>42</v>
      </c>
      <c r="D56" s="150">
        <f t="shared" ref="D56:AH56" si="34">+D57+D58+D59</f>
        <v>42</v>
      </c>
      <c r="E56" s="150">
        <f t="shared" si="34"/>
        <v>42</v>
      </c>
      <c r="F56" s="150">
        <f t="shared" si="34"/>
        <v>42</v>
      </c>
      <c r="G56" s="150">
        <f t="shared" si="34"/>
        <v>42</v>
      </c>
      <c r="H56" s="150">
        <f t="shared" si="34"/>
        <v>42</v>
      </c>
      <c r="I56" s="150">
        <f t="shared" si="34"/>
        <v>41.993919338545105</v>
      </c>
      <c r="J56" s="150">
        <f t="shared" si="34"/>
        <v>4630</v>
      </c>
      <c r="K56" s="150">
        <f t="shared" si="34"/>
        <v>4629.3296794634243</v>
      </c>
      <c r="L56" s="150">
        <f t="shared" si="34"/>
        <v>4628.6594559742834</v>
      </c>
      <c r="M56" s="150">
        <f t="shared" si="34"/>
        <v>4627.9893295185257</v>
      </c>
      <c r="N56" s="150">
        <f t="shared" si="34"/>
        <v>4627.3193000821057</v>
      </c>
      <c r="O56" s="150">
        <f t="shared" si="34"/>
        <v>4626.6493676509735</v>
      </c>
      <c r="P56" s="150">
        <f t="shared" si="34"/>
        <v>4625.9795322110876</v>
      </c>
      <c r="Q56" s="150">
        <f t="shared" si="34"/>
        <v>4625.3097937484054</v>
      </c>
      <c r="R56" s="150">
        <f t="shared" si="34"/>
        <v>4610.2446035173471</v>
      </c>
      <c r="S56" s="150">
        <f t="shared" si="34"/>
        <v>4595.2284824225881</v>
      </c>
      <c r="T56" s="150">
        <f t="shared" si="34"/>
        <v>4580.2612706400496</v>
      </c>
      <c r="U56" s="150">
        <f t="shared" si="34"/>
        <v>4565.3428088662231</v>
      </c>
      <c r="V56" s="150">
        <f t="shared" si="34"/>
        <v>4550.4729383164649</v>
      </c>
      <c r="W56" s="150">
        <f t="shared" si="34"/>
        <v>4535.6515007233156</v>
      </c>
      <c r="X56" s="150">
        <f t="shared" si="34"/>
        <v>4520.8783383348109</v>
      </c>
      <c r="Y56" s="150">
        <f t="shared" si="34"/>
        <v>4506.1532939128047</v>
      </c>
      <c r="Z56" s="150">
        <f t="shared" si="34"/>
        <v>4491.4762107312918</v>
      </c>
      <c r="AA56" s="150">
        <f t="shared" si="34"/>
        <v>4476.8469325747456</v>
      </c>
      <c r="AB56" s="150">
        <f t="shared" si="34"/>
        <v>4458.224063114787</v>
      </c>
      <c r="AC56" s="150">
        <f t="shared" si="34"/>
        <v>4439.6786614066059</v>
      </c>
      <c r="AD56" s="150">
        <f t="shared" si="34"/>
        <v>4421.2104051984388</v>
      </c>
      <c r="AE56" s="150">
        <f t="shared" si="34"/>
        <v>4402.8189735790256</v>
      </c>
      <c r="AF56" s="150">
        <f t="shared" si="34"/>
        <v>4384.5040469720452</v>
      </c>
      <c r="AG56" s="150">
        <f t="shared" si="34"/>
        <v>4366.2653071305504</v>
      </c>
      <c r="AH56" s="150">
        <f t="shared" si="34"/>
        <v>4348.102437131447</v>
      </c>
    </row>
    <row r="57" spans="1:34" s="139" customFormat="1">
      <c r="A57" s="66" t="s">
        <v>278</v>
      </c>
      <c r="B57" s="68" t="s">
        <v>65</v>
      </c>
      <c r="C57" s="146">
        <f>+'15 Priključenost PE'!H6</f>
        <v>0</v>
      </c>
      <c r="D57" s="146">
        <f>+C57</f>
        <v>0</v>
      </c>
      <c r="E57" s="146">
        <f t="shared" ref="E57:G59" si="35">+D57</f>
        <v>0</v>
      </c>
      <c r="F57" s="146">
        <f t="shared" si="35"/>
        <v>0</v>
      </c>
      <c r="G57" s="146">
        <v>0</v>
      </c>
      <c r="H57" s="146">
        <v>0</v>
      </c>
      <c r="I57" s="146"/>
      <c r="J57" s="146">
        <v>4350</v>
      </c>
      <c r="K57" s="146">
        <f t="shared" ref="K57:AH57" si="36">+J57*K8+J57</f>
        <v>4349.3702172064568</v>
      </c>
      <c r="L57" s="146">
        <f t="shared" si="36"/>
        <v>4348.7405255913891</v>
      </c>
      <c r="M57" s="146">
        <f t="shared" si="36"/>
        <v>4348.1109251415955</v>
      </c>
      <c r="N57" s="146">
        <f t="shared" si="36"/>
        <v>4347.4814158438785</v>
      </c>
      <c r="O57" s="146">
        <f t="shared" si="36"/>
        <v>4346.8519976850403</v>
      </c>
      <c r="P57" s="146">
        <f t="shared" si="36"/>
        <v>4346.2226706518859</v>
      </c>
      <c r="Q57" s="146">
        <f t="shared" si="36"/>
        <v>4345.5934347312232</v>
      </c>
      <c r="R57" s="146">
        <f t="shared" si="36"/>
        <v>4331.4393143197531</v>
      </c>
      <c r="S57" s="146">
        <f t="shared" si="36"/>
        <v>4317.3312955806168</v>
      </c>
      <c r="T57" s="146">
        <f t="shared" si="36"/>
        <v>4303.2692283551223</v>
      </c>
      <c r="U57" s="146">
        <f t="shared" si="36"/>
        <v>4289.2529629736646</v>
      </c>
      <c r="V57" s="146">
        <f t="shared" si="36"/>
        <v>4275.2823502541296</v>
      </c>
      <c r="W57" s="146">
        <f t="shared" si="36"/>
        <v>4261.3572415003073</v>
      </c>
      <c r="X57" s="146">
        <f t="shared" si="36"/>
        <v>4247.4774885003089</v>
      </c>
      <c r="Y57" s="146">
        <f t="shared" si="36"/>
        <v>4233.6429435249893</v>
      </c>
      <c r="Z57" s="146">
        <f t="shared" si="36"/>
        <v>4219.8534593263757</v>
      </c>
      <c r="AA57" s="146">
        <f t="shared" si="36"/>
        <v>4206.1088891361005</v>
      </c>
      <c r="AB57" s="146">
        <f t="shared" si="36"/>
        <v>4188.6122407233961</v>
      </c>
      <c r="AC57" s="146">
        <f t="shared" si="36"/>
        <v>4171.1883751876321</v>
      </c>
      <c r="AD57" s="146">
        <f t="shared" si="36"/>
        <v>4153.836989765271</v>
      </c>
      <c r="AE57" s="146">
        <f t="shared" si="36"/>
        <v>4136.5577829522163</v>
      </c>
      <c r="AF57" s="146">
        <f t="shared" si="36"/>
        <v>4119.3504544985735</v>
      </c>
      <c r="AG57" s="146">
        <f t="shared" si="36"/>
        <v>4102.2147054034331</v>
      </c>
      <c r="AH57" s="146">
        <f t="shared" si="36"/>
        <v>4085.1502379096751</v>
      </c>
    </row>
    <row r="58" spans="1:34" s="139" customFormat="1">
      <c r="A58" s="66" t="s">
        <v>279</v>
      </c>
      <c r="B58" s="68" t="s">
        <v>65</v>
      </c>
      <c r="C58" s="146">
        <f>+'15 Priključenost PE'!H7</f>
        <v>0</v>
      </c>
      <c r="D58" s="146">
        <f>+C58</f>
        <v>0</v>
      </c>
      <c r="E58" s="146">
        <f t="shared" si="35"/>
        <v>0</v>
      </c>
      <c r="F58" s="146">
        <f t="shared" si="35"/>
        <v>0</v>
      </c>
      <c r="G58" s="146">
        <v>0</v>
      </c>
      <c r="H58" s="146">
        <v>0</v>
      </c>
      <c r="I58" s="146"/>
      <c r="J58" s="146">
        <v>238</v>
      </c>
      <c r="K58" s="146">
        <f t="shared" ref="K58:AH58" si="37">+J58*K8+J58</f>
        <v>237.96554291842224</v>
      </c>
      <c r="L58" s="146">
        <f t="shared" si="37"/>
        <v>237.9310908254599</v>
      </c>
      <c r="M58" s="146">
        <f t="shared" si="37"/>
        <v>237.89664372039076</v>
      </c>
      <c r="N58" s="146">
        <f t="shared" si="37"/>
        <v>237.86220160249266</v>
      </c>
      <c r="O58" s="146">
        <f t="shared" si="37"/>
        <v>237.82776447104359</v>
      </c>
      <c r="P58" s="146">
        <f t="shared" si="37"/>
        <v>237.79333232532161</v>
      </c>
      <c r="Q58" s="146">
        <f t="shared" si="37"/>
        <v>237.7589051646049</v>
      </c>
      <c r="R58" s="146">
        <f t="shared" si="37"/>
        <v>236.98449581795435</v>
      </c>
      <c r="S58" s="146">
        <f t="shared" si="37"/>
        <v>236.21260881567517</v>
      </c>
      <c r="T58" s="146">
        <f t="shared" si="37"/>
        <v>235.44323594218835</v>
      </c>
      <c r="U58" s="146">
        <f t="shared" si="37"/>
        <v>234.67636900867413</v>
      </c>
      <c r="V58" s="146">
        <f t="shared" si="37"/>
        <v>233.91199985298462</v>
      </c>
      <c r="W58" s="146">
        <f t="shared" si="37"/>
        <v>233.15012033955708</v>
      </c>
      <c r="X58" s="146">
        <f t="shared" si="37"/>
        <v>232.39072235932727</v>
      </c>
      <c r="Y58" s="146">
        <f t="shared" si="37"/>
        <v>231.63379782964313</v>
      </c>
      <c r="Z58" s="146">
        <f t="shared" si="37"/>
        <v>230.87933869417878</v>
      </c>
      <c r="AA58" s="146">
        <f t="shared" si="37"/>
        <v>230.12733692284877</v>
      </c>
      <c r="AB58" s="146">
        <f t="shared" si="37"/>
        <v>229.17004903268241</v>
      </c>
      <c r="AC58" s="146">
        <f t="shared" si="37"/>
        <v>228.21674328612798</v>
      </c>
      <c r="AD58" s="146">
        <f t="shared" si="37"/>
        <v>227.26740311819194</v>
      </c>
      <c r="AE58" s="146">
        <f t="shared" si="37"/>
        <v>226.32201203278802</v>
      </c>
      <c r="AF58" s="146">
        <f t="shared" si="37"/>
        <v>225.38055360245079</v>
      </c>
      <c r="AG58" s="146">
        <f t="shared" si="37"/>
        <v>224.44301146805</v>
      </c>
      <c r="AH58" s="146">
        <f t="shared" si="37"/>
        <v>223.50936933850645</v>
      </c>
    </row>
    <row r="59" spans="1:34" s="155" customFormat="1">
      <c r="A59" s="152" t="s">
        <v>360</v>
      </c>
      <c r="B59" s="153" t="s">
        <v>65</v>
      </c>
      <c r="C59" s="154">
        <v>42</v>
      </c>
      <c r="D59" s="154">
        <f>+C59</f>
        <v>42</v>
      </c>
      <c r="E59" s="154">
        <f t="shared" si="35"/>
        <v>42</v>
      </c>
      <c r="F59" s="154">
        <f t="shared" si="35"/>
        <v>42</v>
      </c>
      <c r="G59" s="154">
        <f t="shared" si="35"/>
        <v>42</v>
      </c>
      <c r="H59" s="154">
        <v>42</v>
      </c>
      <c r="I59" s="154">
        <f>+H59*I8+H59</f>
        <v>41.993919338545105</v>
      </c>
      <c r="J59" s="154">
        <v>42</v>
      </c>
      <c r="K59" s="154">
        <f t="shared" ref="K59:AH59" si="38">+J59*K8+J59</f>
        <v>41.993919338545105</v>
      </c>
      <c r="L59" s="154">
        <f t="shared" si="38"/>
        <v>41.987839557434107</v>
      </c>
      <c r="M59" s="154">
        <f t="shared" si="38"/>
        <v>41.981760656539549</v>
      </c>
      <c r="N59" s="154">
        <f t="shared" si="38"/>
        <v>41.975682635734003</v>
      </c>
      <c r="O59" s="154">
        <f t="shared" si="38"/>
        <v>41.969605494890047</v>
      </c>
      <c r="P59" s="154">
        <f t="shared" si="38"/>
        <v>41.963529233880287</v>
      </c>
      <c r="Q59" s="154">
        <f t="shared" si="38"/>
        <v>41.957453852577338</v>
      </c>
      <c r="R59" s="154">
        <f t="shared" si="38"/>
        <v>41.820793379639007</v>
      </c>
      <c r="S59" s="154">
        <f t="shared" si="38"/>
        <v>41.684578026295618</v>
      </c>
      <c r="T59" s="154">
        <f t="shared" si="38"/>
        <v>41.548806342739127</v>
      </c>
      <c r="U59" s="154">
        <f t="shared" si="38"/>
        <v>41.413476883883675</v>
      </c>
      <c r="V59" s="154">
        <f t="shared" si="38"/>
        <v>41.278588209350232</v>
      </c>
      <c r="W59" s="154">
        <f t="shared" si="38"/>
        <v>41.144138883451255</v>
      </c>
      <c r="X59" s="154">
        <f t="shared" si="38"/>
        <v>41.010127475175409</v>
      </c>
      <c r="Y59" s="154">
        <f t="shared" si="38"/>
        <v>40.876552558172328</v>
      </c>
      <c r="Z59" s="154">
        <f t="shared" si="38"/>
        <v>40.743412710737445</v>
      </c>
      <c r="AA59" s="154">
        <f t="shared" si="38"/>
        <v>40.610706515796856</v>
      </c>
      <c r="AB59" s="154">
        <f t="shared" si="38"/>
        <v>40.441773358708673</v>
      </c>
      <c r="AC59" s="154">
        <f t="shared" si="38"/>
        <v>40.273542932846127</v>
      </c>
      <c r="AD59" s="154">
        <f t="shared" si="38"/>
        <v>40.106012314975061</v>
      </c>
      <c r="AE59" s="154">
        <f t="shared" si="38"/>
        <v>39.939178594021435</v>
      </c>
      <c r="AF59" s="154">
        <f t="shared" si="38"/>
        <v>39.773038871020745</v>
      </c>
      <c r="AG59" s="154">
        <f t="shared" si="38"/>
        <v>39.607590259067663</v>
      </c>
      <c r="AH59" s="154">
        <f t="shared" si="38"/>
        <v>39.442829883265858</v>
      </c>
    </row>
    <row r="60" spans="1:34" s="139" customFormat="1">
      <c r="A60" s="148" t="s">
        <v>282</v>
      </c>
      <c r="B60" s="149" t="s">
        <v>65</v>
      </c>
      <c r="C60" s="150">
        <f>+C61+C62+C63</f>
        <v>0</v>
      </c>
      <c r="D60" s="150">
        <f t="shared" ref="D60:AH60" si="39">+D61+D62+D63</f>
        <v>0</v>
      </c>
      <c r="E60" s="150">
        <f t="shared" si="39"/>
        <v>0</v>
      </c>
      <c r="F60" s="150">
        <f t="shared" si="39"/>
        <v>0</v>
      </c>
      <c r="G60" s="150">
        <f t="shared" si="39"/>
        <v>0</v>
      </c>
      <c r="H60" s="150">
        <f t="shared" si="39"/>
        <v>0</v>
      </c>
      <c r="I60" s="150">
        <f t="shared" si="39"/>
        <v>9</v>
      </c>
      <c r="J60" s="150">
        <f t="shared" si="39"/>
        <v>1702</v>
      </c>
      <c r="K60" s="150">
        <f t="shared" si="39"/>
        <v>1702</v>
      </c>
      <c r="L60" s="150">
        <f t="shared" si="39"/>
        <v>1702</v>
      </c>
      <c r="M60" s="150">
        <f t="shared" si="39"/>
        <v>1702</v>
      </c>
      <c r="N60" s="150">
        <f t="shared" si="39"/>
        <v>1702</v>
      </c>
      <c r="O60" s="150">
        <f t="shared" si="39"/>
        <v>1702</v>
      </c>
      <c r="P60" s="150">
        <f t="shared" si="39"/>
        <v>1702</v>
      </c>
      <c r="Q60" s="150">
        <f t="shared" si="39"/>
        <v>1702</v>
      </c>
      <c r="R60" s="150">
        <f t="shared" si="39"/>
        <v>1702</v>
      </c>
      <c r="S60" s="150">
        <f t="shared" si="39"/>
        <v>1702</v>
      </c>
      <c r="T60" s="150">
        <f t="shared" si="39"/>
        <v>1702</v>
      </c>
      <c r="U60" s="150">
        <f t="shared" si="39"/>
        <v>1702</v>
      </c>
      <c r="V60" s="150">
        <f t="shared" si="39"/>
        <v>1702</v>
      </c>
      <c r="W60" s="150">
        <f t="shared" si="39"/>
        <v>1702</v>
      </c>
      <c r="X60" s="150">
        <f t="shared" si="39"/>
        <v>1702</v>
      </c>
      <c r="Y60" s="150">
        <f t="shared" si="39"/>
        <v>1702</v>
      </c>
      <c r="Z60" s="150">
        <f t="shared" si="39"/>
        <v>1702</v>
      </c>
      <c r="AA60" s="150">
        <f t="shared" si="39"/>
        <v>1702</v>
      </c>
      <c r="AB60" s="150">
        <f t="shared" si="39"/>
        <v>1702</v>
      </c>
      <c r="AC60" s="150">
        <f t="shared" si="39"/>
        <v>1702</v>
      </c>
      <c r="AD60" s="150">
        <f t="shared" si="39"/>
        <v>1702</v>
      </c>
      <c r="AE60" s="150">
        <f t="shared" si="39"/>
        <v>1702</v>
      </c>
      <c r="AF60" s="150">
        <f t="shared" si="39"/>
        <v>1702</v>
      </c>
      <c r="AG60" s="150">
        <f t="shared" si="39"/>
        <v>1702</v>
      </c>
      <c r="AH60" s="150">
        <f t="shared" si="39"/>
        <v>1702</v>
      </c>
    </row>
    <row r="61" spans="1:34" s="139" customFormat="1">
      <c r="A61" s="66" t="s">
        <v>278</v>
      </c>
      <c r="B61" s="68" t="s">
        <v>65</v>
      </c>
      <c r="C61" s="146">
        <f>+'15 Priključenost PE'!I6</f>
        <v>0</v>
      </c>
      <c r="D61" s="146">
        <f>+C61</f>
        <v>0</v>
      </c>
      <c r="E61" s="146">
        <f t="shared" ref="E61:AH63" si="40">+D61</f>
        <v>0</v>
      </c>
      <c r="F61" s="146">
        <f t="shared" si="40"/>
        <v>0</v>
      </c>
      <c r="G61" s="146">
        <v>0</v>
      </c>
      <c r="H61" s="146">
        <v>0</v>
      </c>
      <c r="I61" s="146">
        <v>0</v>
      </c>
      <c r="J61" s="146">
        <v>1693</v>
      </c>
      <c r="K61" s="146">
        <f t="shared" si="40"/>
        <v>1693</v>
      </c>
      <c r="L61" s="146">
        <f t="shared" si="40"/>
        <v>1693</v>
      </c>
      <c r="M61" s="146">
        <f t="shared" si="40"/>
        <v>1693</v>
      </c>
      <c r="N61" s="146">
        <f t="shared" si="40"/>
        <v>1693</v>
      </c>
      <c r="O61" s="146">
        <f t="shared" si="40"/>
        <v>1693</v>
      </c>
      <c r="P61" s="146">
        <f t="shared" si="40"/>
        <v>1693</v>
      </c>
      <c r="Q61" s="146">
        <f t="shared" si="40"/>
        <v>1693</v>
      </c>
      <c r="R61" s="146">
        <f t="shared" si="40"/>
        <v>1693</v>
      </c>
      <c r="S61" s="146">
        <f t="shared" si="40"/>
        <v>1693</v>
      </c>
      <c r="T61" s="146">
        <f t="shared" si="40"/>
        <v>1693</v>
      </c>
      <c r="U61" s="146">
        <f t="shared" si="40"/>
        <v>1693</v>
      </c>
      <c r="V61" s="146">
        <f t="shared" si="40"/>
        <v>1693</v>
      </c>
      <c r="W61" s="146">
        <f t="shared" si="40"/>
        <v>1693</v>
      </c>
      <c r="X61" s="146">
        <f t="shared" si="40"/>
        <v>1693</v>
      </c>
      <c r="Y61" s="146">
        <f t="shared" si="40"/>
        <v>1693</v>
      </c>
      <c r="Z61" s="146">
        <f t="shared" si="40"/>
        <v>1693</v>
      </c>
      <c r="AA61" s="146">
        <f t="shared" si="40"/>
        <v>1693</v>
      </c>
      <c r="AB61" s="146">
        <f t="shared" si="40"/>
        <v>1693</v>
      </c>
      <c r="AC61" s="146">
        <f t="shared" si="40"/>
        <v>1693</v>
      </c>
      <c r="AD61" s="146">
        <f t="shared" si="40"/>
        <v>1693</v>
      </c>
      <c r="AE61" s="146">
        <f t="shared" si="40"/>
        <v>1693</v>
      </c>
      <c r="AF61" s="146">
        <f t="shared" si="40"/>
        <v>1693</v>
      </c>
      <c r="AG61" s="146">
        <f t="shared" si="40"/>
        <v>1693</v>
      </c>
      <c r="AH61" s="146">
        <f t="shared" si="40"/>
        <v>1693</v>
      </c>
    </row>
    <row r="62" spans="1:34" s="139" customFormat="1">
      <c r="A62" s="66" t="s">
        <v>279</v>
      </c>
      <c r="B62" s="68" t="s">
        <v>65</v>
      </c>
      <c r="C62" s="146">
        <f>+'15 Priključenost PE'!I7</f>
        <v>0</v>
      </c>
      <c r="D62" s="146">
        <f>+C62</f>
        <v>0</v>
      </c>
      <c r="E62" s="146">
        <f t="shared" si="40"/>
        <v>0</v>
      </c>
      <c r="F62" s="146">
        <f t="shared" si="40"/>
        <v>0</v>
      </c>
      <c r="G62" s="146">
        <v>0</v>
      </c>
      <c r="H62" s="146">
        <v>0</v>
      </c>
      <c r="I62" s="146">
        <v>9</v>
      </c>
      <c r="J62" s="146">
        <f t="shared" si="40"/>
        <v>9</v>
      </c>
      <c r="K62" s="146">
        <f t="shared" si="40"/>
        <v>9</v>
      </c>
      <c r="L62" s="146">
        <f t="shared" si="40"/>
        <v>9</v>
      </c>
      <c r="M62" s="146">
        <f t="shared" si="40"/>
        <v>9</v>
      </c>
      <c r="N62" s="146">
        <f t="shared" si="40"/>
        <v>9</v>
      </c>
      <c r="O62" s="146">
        <f t="shared" si="40"/>
        <v>9</v>
      </c>
      <c r="P62" s="146">
        <f t="shared" si="40"/>
        <v>9</v>
      </c>
      <c r="Q62" s="146">
        <f t="shared" si="40"/>
        <v>9</v>
      </c>
      <c r="R62" s="146">
        <f t="shared" si="40"/>
        <v>9</v>
      </c>
      <c r="S62" s="146">
        <f t="shared" si="40"/>
        <v>9</v>
      </c>
      <c r="T62" s="146">
        <f t="shared" si="40"/>
        <v>9</v>
      </c>
      <c r="U62" s="146">
        <f t="shared" si="40"/>
        <v>9</v>
      </c>
      <c r="V62" s="146">
        <f t="shared" si="40"/>
        <v>9</v>
      </c>
      <c r="W62" s="146">
        <f t="shared" si="40"/>
        <v>9</v>
      </c>
      <c r="X62" s="146">
        <f t="shared" si="40"/>
        <v>9</v>
      </c>
      <c r="Y62" s="146">
        <f t="shared" si="40"/>
        <v>9</v>
      </c>
      <c r="Z62" s="146">
        <f t="shared" si="40"/>
        <v>9</v>
      </c>
      <c r="AA62" s="146">
        <f t="shared" si="40"/>
        <v>9</v>
      </c>
      <c r="AB62" s="146">
        <f t="shared" si="40"/>
        <v>9</v>
      </c>
      <c r="AC62" s="146">
        <f t="shared" si="40"/>
        <v>9</v>
      </c>
      <c r="AD62" s="146">
        <f t="shared" si="40"/>
        <v>9</v>
      </c>
      <c r="AE62" s="146">
        <f t="shared" si="40"/>
        <v>9</v>
      </c>
      <c r="AF62" s="146">
        <f t="shared" si="40"/>
        <v>9</v>
      </c>
      <c r="AG62" s="146">
        <f t="shared" si="40"/>
        <v>9</v>
      </c>
      <c r="AH62" s="146">
        <f t="shared" si="40"/>
        <v>9</v>
      </c>
    </row>
    <row r="63" spans="1:34" s="139" customFormat="1">
      <c r="A63" s="66" t="s">
        <v>280</v>
      </c>
      <c r="B63" s="68" t="s">
        <v>65</v>
      </c>
      <c r="C63" s="146">
        <f>+'15 Priključenost PE'!I8+'15 Priključenost PE'!I9+'15 Priključenost PE'!I10+'15 Priključenost PE'!I11</f>
        <v>0</v>
      </c>
      <c r="D63" s="147">
        <f>+C63</f>
        <v>0</v>
      </c>
      <c r="E63" s="147">
        <f t="shared" si="40"/>
        <v>0</v>
      </c>
      <c r="F63" s="147">
        <f t="shared" si="40"/>
        <v>0</v>
      </c>
      <c r="G63" s="147">
        <f t="shared" si="40"/>
        <v>0</v>
      </c>
      <c r="H63" s="147">
        <f t="shared" si="40"/>
        <v>0</v>
      </c>
      <c r="I63" s="147">
        <f t="shared" si="40"/>
        <v>0</v>
      </c>
      <c r="J63" s="147">
        <f t="shared" si="40"/>
        <v>0</v>
      </c>
      <c r="K63" s="147">
        <f t="shared" si="40"/>
        <v>0</v>
      </c>
      <c r="L63" s="147">
        <f t="shared" si="40"/>
        <v>0</v>
      </c>
      <c r="M63" s="147">
        <f t="shared" si="40"/>
        <v>0</v>
      </c>
      <c r="N63" s="147">
        <f t="shared" si="40"/>
        <v>0</v>
      </c>
      <c r="O63" s="147">
        <f t="shared" si="40"/>
        <v>0</v>
      </c>
      <c r="P63" s="147">
        <f t="shared" si="40"/>
        <v>0</v>
      </c>
      <c r="Q63" s="147">
        <f t="shared" si="40"/>
        <v>0</v>
      </c>
      <c r="R63" s="147">
        <f t="shared" si="40"/>
        <v>0</v>
      </c>
      <c r="S63" s="147">
        <f t="shared" si="40"/>
        <v>0</v>
      </c>
      <c r="T63" s="147">
        <f t="shared" si="40"/>
        <v>0</v>
      </c>
      <c r="U63" s="147">
        <f t="shared" si="40"/>
        <v>0</v>
      </c>
      <c r="V63" s="147">
        <f t="shared" si="40"/>
        <v>0</v>
      </c>
      <c r="W63" s="147">
        <f t="shared" si="40"/>
        <v>0</v>
      </c>
      <c r="X63" s="147">
        <f t="shared" si="40"/>
        <v>0</v>
      </c>
      <c r="Y63" s="147">
        <f t="shared" si="40"/>
        <v>0</v>
      </c>
      <c r="Z63" s="147">
        <f t="shared" si="40"/>
        <v>0</v>
      </c>
      <c r="AA63" s="147">
        <f t="shared" si="40"/>
        <v>0</v>
      </c>
      <c r="AB63" s="147">
        <f t="shared" si="40"/>
        <v>0</v>
      </c>
      <c r="AC63" s="147">
        <f t="shared" si="40"/>
        <v>0</v>
      </c>
      <c r="AD63" s="147">
        <f t="shared" si="40"/>
        <v>0</v>
      </c>
      <c r="AE63" s="147">
        <f t="shared" si="40"/>
        <v>0</v>
      </c>
      <c r="AF63" s="147">
        <f t="shared" si="40"/>
        <v>0</v>
      </c>
      <c r="AG63" s="147">
        <f t="shared" si="40"/>
        <v>0</v>
      </c>
      <c r="AH63" s="147">
        <f t="shared" si="40"/>
        <v>0</v>
      </c>
    </row>
    <row r="64" spans="1:34" s="139" customFormat="1">
      <c r="A64" s="148" t="s">
        <v>285</v>
      </c>
      <c r="B64" s="149" t="s">
        <v>65</v>
      </c>
      <c r="C64" s="150">
        <f>+C65+C66+C67</f>
        <v>42</v>
      </c>
      <c r="D64" s="150">
        <f t="shared" ref="D64:AH64" si="41">+D65+D66+D67</f>
        <v>42</v>
      </c>
      <c r="E64" s="150">
        <f t="shared" si="41"/>
        <v>42</v>
      </c>
      <c r="F64" s="150">
        <f t="shared" si="41"/>
        <v>42</v>
      </c>
      <c r="G64" s="150">
        <f t="shared" si="41"/>
        <v>42</v>
      </c>
      <c r="H64" s="150">
        <f t="shared" si="41"/>
        <v>42</v>
      </c>
      <c r="I64" s="150">
        <f t="shared" si="41"/>
        <v>50.993919338545105</v>
      </c>
      <c r="J64" s="150">
        <f t="shared" si="41"/>
        <v>6332</v>
      </c>
      <c r="K64" s="150">
        <f t="shared" si="41"/>
        <v>6331.3296794634243</v>
      </c>
      <c r="L64" s="150">
        <f t="shared" si="41"/>
        <v>6330.6594559742834</v>
      </c>
      <c r="M64" s="150">
        <f t="shared" si="41"/>
        <v>6329.9893295185257</v>
      </c>
      <c r="N64" s="150">
        <f t="shared" si="41"/>
        <v>6329.3193000821057</v>
      </c>
      <c r="O64" s="150">
        <f t="shared" si="41"/>
        <v>6328.6493676509735</v>
      </c>
      <c r="P64" s="150">
        <f t="shared" si="41"/>
        <v>6327.9795322110876</v>
      </c>
      <c r="Q64" s="150">
        <f t="shared" si="41"/>
        <v>6327.3097937484054</v>
      </c>
      <c r="R64" s="150">
        <f t="shared" si="41"/>
        <v>6312.2446035173471</v>
      </c>
      <c r="S64" s="150">
        <f t="shared" si="41"/>
        <v>6297.2284824225881</v>
      </c>
      <c r="T64" s="150">
        <f t="shared" si="41"/>
        <v>6282.2612706400496</v>
      </c>
      <c r="U64" s="150">
        <f t="shared" si="41"/>
        <v>6267.3428088662231</v>
      </c>
      <c r="V64" s="150">
        <f t="shared" si="41"/>
        <v>6252.4729383164649</v>
      </c>
      <c r="W64" s="150">
        <f t="shared" si="41"/>
        <v>6237.6515007233156</v>
      </c>
      <c r="X64" s="150">
        <f t="shared" si="41"/>
        <v>6222.8783383348109</v>
      </c>
      <c r="Y64" s="150">
        <f t="shared" si="41"/>
        <v>6208.1532939128047</v>
      </c>
      <c r="Z64" s="150">
        <f t="shared" si="41"/>
        <v>6193.4762107312918</v>
      </c>
      <c r="AA64" s="150">
        <f t="shared" si="41"/>
        <v>6178.8469325747456</v>
      </c>
      <c r="AB64" s="150">
        <f t="shared" si="41"/>
        <v>6160.224063114787</v>
      </c>
      <c r="AC64" s="150">
        <f t="shared" si="41"/>
        <v>6141.6786614066059</v>
      </c>
      <c r="AD64" s="150">
        <f t="shared" si="41"/>
        <v>6123.2104051984388</v>
      </c>
      <c r="AE64" s="150">
        <f t="shared" si="41"/>
        <v>6104.8189735790256</v>
      </c>
      <c r="AF64" s="150">
        <f t="shared" si="41"/>
        <v>6086.5040469720452</v>
      </c>
      <c r="AG64" s="150">
        <f t="shared" si="41"/>
        <v>6068.2653071305504</v>
      </c>
      <c r="AH64" s="150">
        <f t="shared" si="41"/>
        <v>6050.102437131447</v>
      </c>
    </row>
    <row r="65" spans="1:34" s="139" customFormat="1">
      <c r="A65" s="66" t="s">
        <v>278</v>
      </c>
      <c r="B65" s="68" t="s">
        <v>65</v>
      </c>
      <c r="C65" s="146">
        <f t="shared" ref="C65:AH65" si="42">+C61+C57</f>
        <v>0</v>
      </c>
      <c r="D65" s="146">
        <f t="shared" si="42"/>
        <v>0</v>
      </c>
      <c r="E65" s="146">
        <f t="shared" si="42"/>
        <v>0</v>
      </c>
      <c r="F65" s="146">
        <f t="shared" si="42"/>
        <v>0</v>
      </c>
      <c r="G65" s="146">
        <f t="shared" si="42"/>
        <v>0</v>
      </c>
      <c r="H65" s="146">
        <f t="shared" si="42"/>
        <v>0</v>
      </c>
      <c r="I65" s="146">
        <f t="shared" si="42"/>
        <v>0</v>
      </c>
      <c r="J65" s="146">
        <f t="shared" si="42"/>
        <v>6043</v>
      </c>
      <c r="K65" s="146">
        <f t="shared" si="42"/>
        <v>6042.3702172064568</v>
      </c>
      <c r="L65" s="146">
        <f t="shared" si="42"/>
        <v>6041.7405255913891</v>
      </c>
      <c r="M65" s="146">
        <f t="shared" si="42"/>
        <v>6041.1109251415955</v>
      </c>
      <c r="N65" s="146">
        <f t="shared" si="42"/>
        <v>6040.4814158438785</v>
      </c>
      <c r="O65" s="146">
        <f t="shared" si="42"/>
        <v>6039.8519976850403</v>
      </c>
      <c r="P65" s="146">
        <f t="shared" si="42"/>
        <v>6039.2226706518859</v>
      </c>
      <c r="Q65" s="146">
        <f t="shared" si="42"/>
        <v>6038.5934347312232</v>
      </c>
      <c r="R65" s="146">
        <f t="shared" si="42"/>
        <v>6024.4393143197531</v>
      </c>
      <c r="S65" s="146">
        <f t="shared" si="42"/>
        <v>6010.3312955806168</v>
      </c>
      <c r="T65" s="146">
        <f t="shared" si="42"/>
        <v>5996.2692283551223</v>
      </c>
      <c r="U65" s="146">
        <f t="shared" si="42"/>
        <v>5982.2529629736646</v>
      </c>
      <c r="V65" s="146">
        <f t="shared" si="42"/>
        <v>5968.2823502541296</v>
      </c>
      <c r="W65" s="146">
        <f t="shared" si="42"/>
        <v>5954.3572415003073</v>
      </c>
      <c r="X65" s="146">
        <f t="shared" si="42"/>
        <v>5940.4774885003089</v>
      </c>
      <c r="Y65" s="146">
        <f t="shared" si="42"/>
        <v>5926.6429435249893</v>
      </c>
      <c r="Z65" s="146">
        <f t="shared" si="42"/>
        <v>5912.8534593263757</v>
      </c>
      <c r="AA65" s="146">
        <f t="shared" si="42"/>
        <v>5899.1088891361005</v>
      </c>
      <c r="AB65" s="146">
        <f t="shared" si="42"/>
        <v>5881.6122407233961</v>
      </c>
      <c r="AC65" s="146">
        <f t="shared" si="42"/>
        <v>5864.1883751876321</v>
      </c>
      <c r="AD65" s="146">
        <f t="shared" si="42"/>
        <v>5846.836989765271</v>
      </c>
      <c r="AE65" s="146">
        <f t="shared" si="42"/>
        <v>5829.5577829522163</v>
      </c>
      <c r="AF65" s="146">
        <f t="shared" si="42"/>
        <v>5812.3504544985735</v>
      </c>
      <c r="AG65" s="146">
        <f t="shared" si="42"/>
        <v>5795.2147054034331</v>
      </c>
      <c r="AH65" s="146">
        <f t="shared" si="42"/>
        <v>5778.1502379096746</v>
      </c>
    </row>
    <row r="66" spans="1:34" s="139" customFormat="1">
      <c r="A66" s="66" t="s">
        <v>279</v>
      </c>
      <c r="B66" s="68" t="s">
        <v>65</v>
      </c>
      <c r="C66" s="146">
        <f t="shared" ref="C66:AH66" si="43">+C62+C58</f>
        <v>0</v>
      </c>
      <c r="D66" s="146">
        <f t="shared" si="43"/>
        <v>0</v>
      </c>
      <c r="E66" s="146">
        <f t="shared" si="43"/>
        <v>0</v>
      </c>
      <c r="F66" s="146">
        <f t="shared" si="43"/>
        <v>0</v>
      </c>
      <c r="G66" s="146">
        <f t="shared" si="43"/>
        <v>0</v>
      </c>
      <c r="H66" s="146">
        <f t="shared" si="43"/>
        <v>0</v>
      </c>
      <c r="I66" s="146">
        <f t="shared" si="43"/>
        <v>9</v>
      </c>
      <c r="J66" s="146">
        <f t="shared" si="43"/>
        <v>247</v>
      </c>
      <c r="K66" s="146">
        <f t="shared" si="43"/>
        <v>246.96554291842224</v>
      </c>
      <c r="L66" s="146">
        <f t="shared" si="43"/>
        <v>246.9310908254599</v>
      </c>
      <c r="M66" s="146">
        <f t="shared" si="43"/>
        <v>246.89664372039076</v>
      </c>
      <c r="N66" s="146">
        <f t="shared" si="43"/>
        <v>246.86220160249266</v>
      </c>
      <c r="O66" s="146">
        <f t="shared" si="43"/>
        <v>246.82776447104359</v>
      </c>
      <c r="P66" s="146">
        <f t="shared" si="43"/>
        <v>246.79333232532161</v>
      </c>
      <c r="Q66" s="146">
        <f t="shared" si="43"/>
        <v>246.7589051646049</v>
      </c>
      <c r="R66" s="146">
        <f t="shared" si="43"/>
        <v>245.98449581795435</v>
      </c>
      <c r="S66" s="146">
        <f t="shared" si="43"/>
        <v>245.21260881567517</v>
      </c>
      <c r="T66" s="146">
        <f t="shared" si="43"/>
        <v>244.44323594218835</v>
      </c>
      <c r="U66" s="146">
        <f t="shared" si="43"/>
        <v>243.67636900867413</v>
      </c>
      <c r="V66" s="146">
        <f t="shared" si="43"/>
        <v>242.91199985298462</v>
      </c>
      <c r="W66" s="146">
        <f t="shared" si="43"/>
        <v>242.15012033955708</v>
      </c>
      <c r="X66" s="146">
        <f t="shared" si="43"/>
        <v>241.39072235932727</v>
      </c>
      <c r="Y66" s="146">
        <f t="shared" si="43"/>
        <v>240.63379782964313</v>
      </c>
      <c r="Z66" s="146">
        <f t="shared" si="43"/>
        <v>239.87933869417878</v>
      </c>
      <c r="AA66" s="146">
        <f t="shared" si="43"/>
        <v>239.12733692284877</v>
      </c>
      <c r="AB66" s="146">
        <f t="shared" si="43"/>
        <v>238.17004903268241</v>
      </c>
      <c r="AC66" s="146">
        <f t="shared" si="43"/>
        <v>237.21674328612798</v>
      </c>
      <c r="AD66" s="146">
        <f t="shared" si="43"/>
        <v>236.26740311819194</v>
      </c>
      <c r="AE66" s="146">
        <f t="shared" si="43"/>
        <v>235.32201203278802</v>
      </c>
      <c r="AF66" s="146">
        <f t="shared" si="43"/>
        <v>234.38055360245079</v>
      </c>
      <c r="AG66" s="146">
        <f t="shared" si="43"/>
        <v>233.44301146805</v>
      </c>
      <c r="AH66" s="146">
        <f t="shared" si="43"/>
        <v>232.50936933850645</v>
      </c>
    </row>
    <row r="67" spans="1:34" s="139" customFormat="1">
      <c r="A67" s="66" t="s">
        <v>280</v>
      </c>
      <c r="B67" s="68" t="s">
        <v>65</v>
      </c>
      <c r="C67" s="146">
        <f t="shared" ref="C67:AH67" si="44">+C63+C59</f>
        <v>42</v>
      </c>
      <c r="D67" s="146">
        <f t="shared" si="44"/>
        <v>42</v>
      </c>
      <c r="E67" s="146">
        <f t="shared" si="44"/>
        <v>42</v>
      </c>
      <c r="F67" s="146">
        <f t="shared" si="44"/>
        <v>42</v>
      </c>
      <c r="G67" s="146">
        <f t="shared" si="44"/>
        <v>42</v>
      </c>
      <c r="H67" s="146">
        <f t="shared" si="44"/>
        <v>42</v>
      </c>
      <c r="I67" s="146">
        <f t="shared" si="44"/>
        <v>41.993919338545105</v>
      </c>
      <c r="J67" s="146">
        <f t="shared" si="44"/>
        <v>42</v>
      </c>
      <c r="K67" s="146">
        <f t="shared" si="44"/>
        <v>41.993919338545105</v>
      </c>
      <c r="L67" s="146">
        <f t="shared" si="44"/>
        <v>41.987839557434107</v>
      </c>
      <c r="M67" s="146">
        <f t="shared" si="44"/>
        <v>41.981760656539549</v>
      </c>
      <c r="N67" s="146">
        <f t="shared" si="44"/>
        <v>41.975682635734003</v>
      </c>
      <c r="O67" s="146">
        <f t="shared" si="44"/>
        <v>41.969605494890047</v>
      </c>
      <c r="P67" s="146">
        <f t="shared" si="44"/>
        <v>41.963529233880287</v>
      </c>
      <c r="Q67" s="146">
        <f t="shared" si="44"/>
        <v>41.957453852577338</v>
      </c>
      <c r="R67" s="146">
        <f t="shared" si="44"/>
        <v>41.820793379639007</v>
      </c>
      <c r="S67" s="146">
        <f t="shared" si="44"/>
        <v>41.684578026295618</v>
      </c>
      <c r="T67" s="146">
        <f t="shared" si="44"/>
        <v>41.548806342739127</v>
      </c>
      <c r="U67" s="146">
        <f t="shared" si="44"/>
        <v>41.413476883883675</v>
      </c>
      <c r="V67" s="146">
        <f t="shared" si="44"/>
        <v>41.278588209350232</v>
      </c>
      <c r="W67" s="146">
        <f t="shared" si="44"/>
        <v>41.144138883451255</v>
      </c>
      <c r="X67" s="146">
        <f t="shared" si="44"/>
        <v>41.010127475175409</v>
      </c>
      <c r="Y67" s="146">
        <f t="shared" si="44"/>
        <v>40.876552558172328</v>
      </c>
      <c r="Z67" s="146">
        <f t="shared" si="44"/>
        <v>40.743412710737445</v>
      </c>
      <c r="AA67" s="146">
        <f t="shared" si="44"/>
        <v>40.610706515796856</v>
      </c>
      <c r="AB67" s="146">
        <f t="shared" si="44"/>
        <v>40.441773358708673</v>
      </c>
      <c r="AC67" s="146">
        <f t="shared" si="44"/>
        <v>40.273542932846127</v>
      </c>
      <c r="AD67" s="146">
        <f t="shared" si="44"/>
        <v>40.106012314975061</v>
      </c>
      <c r="AE67" s="146">
        <f t="shared" si="44"/>
        <v>39.939178594021435</v>
      </c>
      <c r="AF67" s="146">
        <f t="shared" si="44"/>
        <v>39.773038871020745</v>
      </c>
      <c r="AG67" s="146">
        <f t="shared" si="44"/>
        <v>39.607590259067663</v>
      </c>
      <c r="AH67" s="146">
        <f t="shared" si="44"/>
        <v>39.442829883265858</v>
      </c>
    </row>
    <row r="69" spans="1:34">
      <c r="A69" s="235" t="s">
        <v>266</v>
      </c>
      <c r="B69" s="235"/>
      <c r="C69" s="235"/>
      <c r="D69" s="235"/>
      <c r="E69" s="235">
        <v>1</v>
      </c>
      <c r="F69" s="235">
        <f>+E69+1</f>
        <v>2</v>
      </c>
      <c r="G69" s="235">
        <f t="shared" ref="G69:AH69" si="45">+F69+1</f>
        <v>3</v>
      </c>
      <c r="H69" s="235">
        <f t="shared" si="45"/>
        <v>4</v>
      </c>
      <c r="I69" s="235">
        <f t="shared" si="45"/>
        <v>5</v>
      </c>
      <c r="J69" s="235">
        <f t="shared" si="45"/>
        <v>6</v>
      </c>
      <c r="K69" s="235">
        <f t="shared" si="45"/>
        <v>7</v>
      </c>
      <c r="L69" s="235">
        <f t="shared" si="45"/>
        <v>8</v>
      </c>
      <c r="M69" s="235">
        <f t="shared" si="45"/>
        <v>9</v>
      </c>
      <c r="N69" s="235">
        <f t="shared" si="45"/>
        <v>10</v>
      </c>
      <c r="O69" s="235">
        <f t="shared" si="45"/>
        <v>11</v>
      </c>
      <c r="P69" s="235">
        <f t="shared" si="45"/>
        <v>12</v>
      </c>
      <c r="Q69" s="235">
        <f t="shared" si="45"/>
        <v>13</v>
      </c>
      <c r="R69" s="235">
        <f t="shared" si="45"/>
        <v>14</v>
      </c>
      <c r="S69" s="235">
        <f t="shared" si="45"/>
        <v>15</v>
      </c>
      <c r="T69" s="235">
        <f t="shared" si="45"/>
        <v>16</v>
      </c>
      <c r="U69" s="235">
        <f t="shared" si="45"/>
        <v>17</v>
      </c>
      <c r="V69" s="235">
        <f t="shared" si="45"/>
        <v>18</v>
      </c>
      <c r="W69" s="235">
        <f t="shared" si="45"/>
        <v>19</v>
      </c>
      <c r="X69" s="235">
        <f t="shared" si="45"/>
        <v>20</v>
      </c>
      <c r="Y69" s="235">
        <f t="shared" si="45"/>
        <v>21</v>
      </c>
      <c r="Z69" s="235">
        <f t="shared" si="45"/>
        <v>22</v>
      </c>
      <c r="AA69" s="235">
        <f t="shared" si="45"/>
        <v>23</v>
      </c>
      <c r="AB69" s="235">
        <f t="shared" si="45"/>
        <v>24</v>
      </c>
      <c r="AC69" s="235">
        <f t="shared" si="45"/>
        <v>25</v>
      </c>
      <c r="AD69" s="235">
        <f t="shared" si="45"/>
        <v>26</v>
      </c>
      <c r="AE69" s="235">
        <f t="shared" si="45"/>
        <v>27</v>
      </c>
      <c r="AF69" s="235">
        <f t="shared" si="45"/>
        <v>28</v>
      </c>
      <c r="AG69" s="235">
        <f t="shared" si="45"/>
        <v>29</v>
      </c>
      <c r="AH69" s="235">
        <f t="shared" si="45"/>
        <v>30</v>
      </c>
    </row>
    <row r="70" spans="1:34">
      <c r="A70" s="235" t="s">
        <v>265</v>
      </c>
      <c r="B70" s="235"/>
      <c r="C70" s="235">
        <v>2016</v>
      </c>
      <c r="D70" s="235">
        <f t="shared" ref="D70:AH70" si="46">+C70+1</f>
        <v>2017</v>
      </c>
      <c r="E70" s="235">
        <f t="shared" si="46"/>
        <v>2018</v>
      </c>
      <c r="F70" s="235">
        <f t="shared" si="46"/>
        <v>2019</v>
      </c>
      <c r="G70" s="235">
        <f t="shared" si="46"/>
        <v>2020</v>
      </c>
      <c r="H70" s="235">
        <f t="shared" si="46"/>
        <v>2021</v>
      </c>
      <c r="I70" s="235">
        <f t="shared" si="46"/>
        <v>2022</v>
      </c>
      <c r="J70" s="235">
        <f t="shared" si="46"/>
        <v>2023</v>
      </c>
      <c r="K70" s="235">
        <f t="shared" si="46"/>
        <v>2024</v>
      </c>
      <c r="L70" s="235">
        <f t="shared" si="46"/>
        <v>2025</v>
      </c>
      <c r="M70" s="235">
        <f t="shared" si="46"/>
        <v>2026</v>
      </c>
      <c r="N70" s="235">
        <f t="shared" si="46"/>
        <v>2027</v>
      </c>
      <c r="O70" s="235">
        <f t="shared" si="46"/>
        <v>2028</v>
      </c>
      <c r="P70" s="235">
        <f t="shared" si="46"/>
        <v>2029</v>
      </c>
      <c r="Q70" s="235">
        <f t="shared" si="46"/>
        <v>2030</v>
      </c>
      <c r="R70" s="235">
        <f t="shared" si="46"/>
        <v>2031</v>
      </c>
      <c r="S70" s="235">
        <f t="shared" si="46"/>
        <v>2032</v>
      </c>
      <c r="T70" s="235">
        <f t="shared" si="46"/>
        <v>2033</v>
      </c>
      <c r="U70" s="235">
        <f t="shared" si="46"/>
        <v>2034</v>
      </c>
      <c r="V70" s="235">
        <f t="shared" si="46"/>
        <v>2035</v>
      </c>
      <c r="W70" s="235">
        <f t="shared" si="46"/>
        <v>2036</v>
      </c>
      <c r="X70" s="235">
        <f t="shared" si="46"/>
        <v>2037</v>
      </c>
      <c r="Y70" s="235">
        <f t="shared" si="46"/>
        <v>2038</v>
      </c>
      <c r="Z70" s="235">
        <f t="shared" si="46"/>
        <v>2039</v>
      </c>
      <c r="AA70" s="235">
        <f t="shared" si="46"/>
        <v>2040</v>
      </c>
      <c r="AB70" s="235">
        <f t="shared" si="46"/>
        <v>2041</v>
      </c>
      <c r="AC70" s="235">
        <f t="shared" si="46"/>
        <v>2042</v>
      </c>
      <c r="AD70" s="235">
        <f t="shared" si="46"/>
        <v>2043</v>
      </c>
      <c r="AE70" s="235">
        <f t="shared" si="46"/>
        <v>2044</v>
      </c>
      <c r="AF70" s="235">
        <f t="shared" si="46"/>
        <v>2045</v>
      </c>
      <c r="AG70" s="235">
        <f t="shared" si="46"/>
        <v>2046</v>
      </c>
      <c r="AH70" s="235">
        <f t="shared" si="46"/>
        <v>2047</v>
      </c>
    </row>
    <row r="71" spans="1:34" s="139" customFormat="1">
      <c r="A71" s="148" t="s">
        <v>286</v>
      </c>
      <c r="B71" s="149"/>
      <c r="C71" s="150"/>
      <c r="D71" s="150"/>
      <c r="E71" s="150"/>
      <c r="F71" s="150"/>
      <c r="G71" s="150"/>
      <c r="H71" s="150"/>
      <c r="I71" s="150"/>
      <c r="J71" s="150"/>
      <c r="K71" s="150"/>
      <c r="L71" s="150"/>
      <c r="M71" s="150"/>
      <c r="N71" s="150"/>
      <c r="O71" s="150"/>
      <c r="P71" s="150"/>
      <c r="Q71" s="150"/>
      <c r="R71" s="150"/>
      <c r="S71" s="150"/>
      <c r="T71" s="150"/>
      <c r="U71" s="150"/>
      <c r="V71" s="150"/>
      <c r="W71" s="150"/>
      <c r="X71" s="150"/>
      <c r="Y71" s="150"/>
      <c r="Z71" s="150"/>
      <c r="AA71" s="150"/>
      <c r="AB71" s="150"/>
      <c r="AC71" s="150"/>
      <c r="AD71" s="150"/>
      <c r="AE71" s="150"/>
      <c r="AF71" s="150"/>
      <c r="AG71" s="150"/>
      <c r="AH71" s="150"/>
    </row>
    <row r="72" spans="1:34">
      <c r="A72" s="66" t="s">
        <v>278</v>
      </c>
      <c r="B72" s="225"/>
      <c r="C72" s="178">
        <f>+C65/C23</f>
        <v>0</v>
      </c>
      <c r="D72" s="178">
        <f t="shared" ref="D72:AH74" si="47">+D65/D23</f>
        <v>0</v>
      </c>
      <c r="E72" s="178">
        <f t="shared" si="47"/>
        <v>0</v>
      </c>
      <c r="F72" s="178">
        <f t="shared" si="47"/>
        <v>0</v>
      </c>
      <c r="G72" s="178">
        <f>+G65/G23</f>
        <v>0</v>
      </c>
      <c r="H72" s="178">
        <f t="shared" si="47"/>
        <v>0</v>
      </c>
      <c r="I72" s="178">
        <f t="shared" si="47"/>
        <v>0</v>
      </c>
      <c r="J72" s="178">
        <f t="shared" si="47"/>
        <v>0.99005155071825313</v>
      </c>
      <c r="K72" s="178">
        <f t="shared" si="47"/>
        <v>0.99005195026218107</v>
      </c>
      <c r="L72" s="178">
        <f t="shared" si="47"/>
        <v>0.9900523498318643</v>
      </c>
      <c r="M72" s="178">
        <f t="shared" si="47"/>
        <v>0.99005274942730093</v>
      </c>
      <c r="N72" s="178">
        <f t="shared" si="47"/>
        <v>0.99005314904848951</v>
      </c>
      <c r="O72" s="178">
        <f t="shared" si="47"/>
        <v>0.99005354869542805</v>
      </c>
      <c r="P72" s="178">
        <f t="shared" si="47"/>
        <v>0.99005394836811511</v>
      </c>
      <c r="Q72" s="178">
        <f t="shared" si="47"/>
        <v>0.99005434806654879</v>
      </c>
      <c r="R72" s="178">
        <f t="shared" si="47"/>
        <v>0.99006336108713766</v>
      </c>
      <c r="S72" s="178">
        <f t="shared" si="47"/>
        <v>0.99007238715921186</v>
      </c>
      <c r="T72" s="178">
        <f t="shared" si="47"/>
        <v>0.99008142626300211</v>
      </c>
      <c r="U72" s="178">
        <f t="shared" si="47"/>
        <v>0.99009047837854369</v>
      </c>
      <c r="V72" s="178">
        <f t="shared" si="47"/>
        <v>0.99009954348567542</v>
      </c>
      <c r="W72" s="178">
        <f t="shared" si="47"/>
        <v>0.99010862156403967</v>
      </c>
      <c r="X72" s="178">
        <f t="shared" si="47"/>
        <v>0.99011771259308234</v>
      </c>
      <c r="Y72" s="178">
        <f t="shared" si="47"/>
        <v>0.99012681655205248</v>
      </c>
      <c r="Z72" s="178">
        <f t="shared" si="47"/>
        <v>0.99013593342000228</v>
      </c>
      <c r="AA72" s="178">
        <f t="shared" si="47"/>
        <v>0.9901450631757871</v>
      </c>
      <c r="AB72" s="178">
        <f t="shared" si="47"/>
        <v>0.99015674720725511</v>
      </c>
      <c r="AC72" s="178">
        <f t="shared" si="47"/>
        <v>0.99016845219929228</v>
      </c>
      <c r="AD72" s="178">
        <f t="shared" si="47"/>
        <v>0.99018017810638448</v>
      </c>
      <c r="AE72" s="178">
        <f t="shared" si="47"/>
        <v>0.99019192488249042</v>
      </c>
      <c r="AF72" s="178">
        <f t="shared" si="47"/>
        <v>0.99020369248104168</v>
      </c>
      <c r="AG72" s="178">
        <f t="shared" si="47"/>
        <v>0.99021548085494182</v>
      </c>
      <c r="AH72" s="178">
        <f t="shared" si="47"/>
        <v>0.99022728995656673</v>
      </c>
    </row>
    <row r="73" spans="1:34">
      <c r="A73" s="66" t="s">
        <v>279</v>
      </c>
      <c r="B73" s="225"/>
      <c r="C73" s="151">
        <f>+C66/C24</f>
        <v>0</v>
      </c>
      <c r="D73" s="151">
        <f t="shared" si="47"/>
        <v>0</v>
      </c>
      <c r="E73" s="151">
        <f t="shared" si="47"/>
        <v>0</v>
      </c>
      <c r="F73" s="151">
        <f t="shared" si="47"/>
        <v>0</v>
      </c>
      <c r="G73" s="151">
        <f t="shared" si="47"/>
        <v>0</v>
      </c>
      <c r="H73" s="151">
        <f t="shared" si="47"/>
        <v>0</v>
      </c>
      <c r="I73" s="151">
        <f t="shared" si="47"/>
        <v>2.2008006129574369E-2</v>
      </c>
      <c r="J73" s="151">
        <f t="shared" si="47"/>
        <v>0.60408303451033174</v>
      </c>
      <c r="K73" s="151">
        <f t="shared" si="47"/>
        <v>0.60408429636499716</v>
      </c>
      <c r="L73" s="151">
        <f t="shared" si="47"/>
        <v>0.6040855583943322</v>
      </c>
      <c r="M73" s="151">
        <f t="shared" si="47"/>
        <v>0.60408682059835983</v>
      </c>
      <c r="N73" s="151">
        <f t="shared" si="47"/>
        <v>0.60408808297710315</v>
      </c>
      <c r="O73" s="151">
        <f t="shared" si="47"/>
        <v>0.60408934553058535</v>
      </c>
      <c r="P73" s="151">
        <f t="shared" si="47"/>
        <v>0.60409060825882921</v>
      </c>
      <c r="Q73" s="151">
        <f t="shared" si="47"/>
        <v>0.60409187116185781</v>
      </c>
      <c r="R73" s="151">
        <f t="shared" si="47"/>
        <v>0.60412037389257434</v>
      </c>
      <c r="S73" s="151">
        <f t="shared" si="47"/>
        <v>0.60414896563962972</v>
      </c>
      <c r="T73" s="151">
        <f t="shared" si="47"/>
        <v>0.60417764666781226</v>
      </c>
      <c r="U73" s="151">
        <f t="shared" si="47"/>
        <v>0.60420641724261293</v>
      </c>
      <c r="V73" s="151">
        <f t="shared" si="47"/>
        <v>0.60423527763022722</v>
      </c>
      <c r="W73" s="151">
        <f t="shared" si="47"/>
        <v>0.60426422809755609</v>
      </c>
      <c r="X73" s="151">
        <f t="shared" si="47"/>
        <v>0.60429326891220791</v>
      </c>
      <c r="Y73" s="151">
        <f t="shared" si="47"/>
        <v>0.60432240034249862</v>
      </c>
      <c r="Z73" s="151">
        <f t="shared" si="47"/>
        <v>0.60435162265745435</v>
      </c>
      <c r="AA73" s="151">
        <f t="shared" si="47"/>
        <v>0.60438093612681176</v>
      </c>
      <c r="AB73" s="151">
        <f t="shared" si="47"/>
        <v>0.60441852373519755</v>
      </c>
      <c r="AC73" s="151">
        <f t="shared" si="47"/>
        <v>0.60445626116784146</v>
      </c>
      <c r="AD73" s="151">
        <f t="shared" si="47"/>
        <v>0.60449414899249831</v>
      </c>
      <c r="AE73" s="151">
        <f t="shared" si="47"/>
        <v>0.60453218777883311</v>
      </c>
      <c r="AF73" s="151">
        <f t="shared" si="47"/>
        <v>0.60457037809842629</v>
      </c>
      <c r="AG73" s="151">
        <f t="shared" si="47"/>
        <v>0.60460872052477732</v>
      </c>
      <c r="AH73" s="151">
        <f t="shared" si="47"/>
        <v>0.60464721563331003</v>
      </c>
    </row>
    <row r="74" spans="1:34">
      <c r="A74" s="66" t="s">
        <v>280</v>
      </c>
      <c r="B74" s="225"/>
      <c r="C74" s="151">
        <f>+C67/C25</f>
        <v>0.12462908011869436</v>
      </c>
      <c r="D74" s="151">
        <f t="shared" si="47"/>
        <v>0.12462908011869436</v>
      </c>
      <c r="E74" s="151">
        <f t="shared" si="47"/>
        <v>0.12462908011869436</v>
      </c>
      <c r="F74" s="151">
        <f t="shared" si="47"/>
        <v>0.12462908011869436</v>
      </c>
      <c r="G74" s="151">
        <f t="shared" si="47"/>
        <v>0.12462908011869436</v>
      </c>
      <c r="H74" s="151">
        <f t="shared" si="47"/>
        <v>0.12462908011869436</v>
      </c>
      <c r="I74" s="151">
        <f t="shared" si="47"/>
        <v>0.12462570660329468</v>
      </c>
      <c r="J74" s="151">
        <f t="shared" si="47"/>
        <v>0.12465842567793363</v>
      </c>
      <c r="K74" s="151">
        <f t="shared" si="47"/>
        <v>0.1246550505736911</v>
      </c>
      <c r="L74" s="151">
        <f t="shared" si="47"/>
        <v>0.12465167516353355</v>
      </c>
      <c r="M74" s="151">
        <f t="shared" si="47"/>
        <v>0.12464829944745477</v>
      </c>
      <c r="N74" s="151">
        <f t="shared" si="47"/>
        <v>0.1246449234254486</v>
      </c>
      <c r="O74" s="151">
        <f t="shared" si="47"/>
        <v>0.12464154709750878</v>
      </c>
      <c r="P74" s="151">
        <f t="shared" si="47"/>
        <v>0.12463817046362917</v>
      </c>
      <c r="Q74" s="151">
        <f t="shared" si="47"/>
        <v>0.12463479352380355</v>
      </c>
      <c r="R74" s="151">
        <f t="shared" si="47"/>
        <v>0.12455862155731903</v>
      </c>
      <c r="S74" s="151">
        <f t="shared" si="47"/>
        <v>0.12448229418510325</v>
      </c>
      <c r="T74" s="151">
        <f t="shared" si="47"/>
        <v>0.12440581133852155</v>
      </c>
      <c r="U74" s="151">
        <f t="shared" si="47"/>
        <v>0.12432917295031753</v>
      </c>
      <c r="V74" s="151">
        <f t="shared" si="47"/>
        <v>0.12425237895461991</v>
      </c>
      <c r="W74" s="151">
        <f t="shared" si="47"/>
        <v>0.12417542928694909</v>
      </c>
      <c r="X74" s="151">
        <f t="shared" si="47"/>
        <v>0.12409832388422416</v>
      </c>
      <c r="Y74" s="151">
        <f t="shared" si="47"/>
        <v>0.12402106268476942</v>
      </c>
      <c r="Z74" s="151">
        <f t="shared" si="47"/>
        <v>0.12394364562832132</v>
      </c>
      <c r="AA74" s="151">
        <f t="shared" si="47"/>
        <v>0.12386607265603508</v>
      </c>
      <c r="AB74" s="151">
        <f t="shared" si="47"/>
        <v>0.12376672880478949</v>
      </c>
      <c r="AC74" s="151">
        <f t="shared" si="47"/>
        <v>0.12366713019853484</v>
      </c>
      <c r="AD74" s="151">
        <f t="shared" si="47"/>
        <v>0.12356727672474078</v>
      </c>
      <c r="AE74" s="151">
        <f t="shared" si="47"/>
        <v>0.12346716827474027</v>
      </c>
      <c r="AF74" s="151">
        <f t="shared" si="47"/>
        <v>0.12336680474375249</v>
      </c>
      <c r="AG74" s="151">
        <f t="shared" si="47"/>
        <v>0.12326618603090557</v>
      </c>
      <c r="AH74" s="151">
        <f t="shared" si="47"/>
        <v>0.12316531203925944</v>
      </c>
    </row>
    <row r="76" spans="1:34">
      <c r="A76" s="141" t="s">
        <v>358</v>
      </c>
      <c r="B76" s="142"/>
      <c r="C76" s="142"/>
      <c r="D76" s="142"/>
      <c r="E76" s="142"/>
      <c r="F76" s="142"/>
      <c r="G76" s="142"/>
      <c r="H76" s="142"/>
      <c r="I76" s="142"/>
      <c r="J76" s="142"/>
      <c r="K76" s="142"/>
      <c r="L76" s="142"/>
      <c r="M76" s="142"/>
      <c r="N76" s="142"/>
      <c r="O76" s="142"/>
      <c r="P76" s="142"/>
      <c r="Q76" s="142"/>
      <c r="R76" s="142"/>
      <c r="S76" s="142"/>
      <c r="T76" s="142"/>
      <c r="U76" s="142"/>
      <c r="V76" s="142"/>
      <c r="W76" s="142"/>
      <c r="X76" s="142"/>
      <c r="Y76" s="142"/>
      <c r="Z76" s="142"/>
      <c r="AA76" s="142"/>
      <c r="AB76" s="142"/>
      <c r="AC76" s="142"/>
      <c r="AD76" s="142"/>
      <c r="AE76" s="142"/>
      <c r="AF76" s="142"/>
      <c r="AG76" s="142"/>
      <c r="AH76" s="142"/>
    </row>
    <row r="78" spans="1:34">
      <c r="A78" s="235" t="s">
        <v>266</v>
      </c>
      <c r="B78" s="235"/>
      <c r="C78" s="235"/>
      <c r="D78" s="235"/>
      <c r="E78" s="235">
        <v>1</v>
      </c>
      <c r="F78" s="235">
        <f>+E78+1</f>
        <v>2</v>
      </c>
      <c r="G78" s="235">
        <f t="shared" ref="G78:AH78" si="48">+F78+1</f>
        <v>3</v>
      </c>
      <c r="H78" s="235">
        <f t="shared" si="48"/>
        <v>4</v>
      </c>
      <c r="I78" s="235">
        <f t="shared" si="48"/>
        <v>5</v>
      </c>
      <c r="J78" s="235">
        <f t="shared" si="48"/>
        <v>6</v>
      </c>
      <c r="K78" s="235">
        <f t="shared" si="48"/>
        <v>7</v>
      </c>
      <c r="L78" s="235">
        <f t="shared" si="48"/>
        <v>8</v>
      </c>
      <c r="M78" s="235">
        <f t="shared" si="48"/>
        <v>9</v>
      </c>
      <c r="N78" s="235">
        <f t="shared" si="48"/>
        <v>10</v>
      </c>
      <c r="O78" s="235">
        <f t="shared" si="48"/>
        <v>11</v>
      </c>
      <c r="P78" s="235">
        <f t="shared" si="48"/>
        <v>12</v>
      </c>
      <c r="Q78" s="235">
        <f t="shared" si="48"/>
        <v>13</v>
      </c>
      <c r="R78" s="235">
        <f t="shared" si="48"/>
        <v>14</v>
      </c>
      <c r="S78" s="235">
        <f t="shared" si="48"/>
        <v>15</v>
      </c>
      <c r="T78" s="235">
        <f t="shared" si="48"/>
        <v>16</v>
      </c>
      <c r="U78" s="235">
        <f t="shared" si="48"/>
        <v>17</v>
      </c>
      <c r="V78" s="235">
        <f t="shared" si="48"/>
        <v>18</v>
      </c>
      <c r="W78" s="235">
        <f t="shared" si="48"/>
        <v>19</v>
      </c>
      <c r="X78" s="235">
        <f t="shared" si="48"/>
        <v>20</v>
      </c>
      <c r="Y78" s="235">
        <f t="shared" si="48"/>
        <v>21</v>
      </c>
      <c r="Z78" s="235">
        <f t="shared" si="48"/>
        <v>22</v>
      </c>
      <c r="AA78" s="235">
        <f t="shared" si="48"/>
        <v>23</v>
      </c>
      <c r="AB78" s="235">
        <f t="shared" si="48"/>
        <v>24</v>
      </c>
      <c r="AC78" s="235">
        <f t="shared" si="48"/>
        <v>25</v>
      </c>
      <c r="AD78" s="235">
        <f t="shared" si="48"/>
        <v>26</v>
      </c>
      <c r="AE78" s="235">
        <f t="shared" si="48"/>
        <v>27</v>
      </c>
      <c r="AF78" s="235">
        <f t="shared" si="48"/>
        <v>28</v>
      </c>
      <c r="AG78" s="235">
        <f t="shared" si="48"/>
        <v>29</v>
      </c>
      <c r="AH78" s="235">
        <f t="shared" si="48"/>
        <v>30</v>
      </c>
    </row>
    <row r="79" spans="1:34">
      <c r="A79" s="235" t="s">
        <v>265</v>
      </c>
      <c r="B79" s="235"/>
      <c r="C79" s="235">
        <v>2016</v>
      </c>
      <c r="D79" s="235">
        <f t="shared" ref="D79:AH79" si="49">+C79+1</f>
        <v>2017</v>
      </c>
      <c r="E79" s="235">
        <f t="shared" si="49"/>
        <v>2018</v>
      </c>
      <c r="F79" s="235">
        <f t="shared" si="49"/>
        <v>2019</v>
      </c>
      <c r="G79" s="235">
        <f t="shared" si="49"/>
        <v>2020</v>
      </c>
      <c r="H79" s="235">
        <f t="shared" si="49"/>
        <v>2021</v>
      </c>
      <c r="I79" s="235">
        <f t="shared" si="49"/>
        <v>2022</v>
      </c>
      <c r="J79" s="235">
        <f t="shared" si="49"/>
        <v>2023</v>
      </c>
      <c r="K79" s="235">
        <f t="shared" si="49"/>
        <v>2024</v>
      </c>
      <c r="L79" s="235">
        <f t="shared" si="49"/>
        <v>2025</v>
      </c>
      <c r="M79" s="235">
        <f t="shared" si="49"/>
        <v>2026</v>
      </c>
      <c r="N79" s="235">
        <f t="shared" si="49"/>
        <v>2027</v>
      </c>
      <c r="O79" s="235">
        <f t="shared" si="49"/>
        <v>2028</v>
      </c>
      <c r="P79" s="235">
        <f t="shared" si="49"/>
        <v>2029</v>
      </c>
      <c r="Q79" s="235">
        <f t="shared" si="49"/>
        <v>2030</v>
      </c>
      <c r="R79" s="235">
        <f t="shared" si="49"/>
        <v>2031</v>
      </c>
      <c r="S79" s="235">
        <f t="shared" si="49"/>
        <v>2032</v>
      </c>
      <c r="T79" s="235">
        <f t="shared" si="49"/>
        <v>2033</v>
      </c>
      <c r="U79" s="235">
        <f t="shared" si="49"/>
        <v>2034</v>
      </c>
      <c r="V79" s="235">
        <f t="shared" si="49"/>
        <v>2035</v>
      </c>
      <c r="W79" s="235">
        <f t="shared" si="49"/>
        <v>2036</v>
      </c>
      <c r="X79" s="235">
        <f t="shared" si="49"/>
        <v>2037</v>
      </c>
      <c r="Y79" s="235">
        <f t="shared" si="49"/>
        <v>2038</v>
      </c>
      <c r="Z79" s="235">
        <f t="shared" si="49"/>
        <v>2039</v>
      </c>
      <c r="AA79" s="235">
        <f t="shared" si="49"/>
        <v>2040</v>
      </c>
      <c r="AB79" s="235">
        <f t="shared" si="49"/>
        <v>2041</v>
      </c>
      <c r="AC79" s="235">
        <f t="shared" si="49"/>
        <v>2042</v>
      </c>
      <c r="AD79" s="235">
        <f t="shared" si="49"/>
        <v>2043</v>
      </c>
      <c r="AE79" s="235">
        <f t="shared" si="49"/>
        <v>2044</v>
      </c>
      <c r="AF79" s="235">
        <f t="shared" si="49"/>
        <v>2045</v>
      </c>
      <c r="AG79" s="235">
        <f t="shared" si="49"/>
        <v>2046</v>
      </c>
      <c r="AH79" s="235">
        <f t="shared" si="49"/>
        <v>2047</v>
      </c>
    </row>
    <row r="80" spans="1:34" s="139" customFormat="1">
      <c r="A80" s="148" t="s">
        <v>284</v>
      </c>
      <c r="B80" s="149" t="s">
        <v>65</v>
      </c>
      <c r="C80" s="150">
        <f>+C81+C82</f>
        <v>0</v>
      </c>
      <c r="D80" s="150">
        <f>+D81+D82</f>
        <v>0</v>
      </c>
      <c r="E80" s="150">
        <f>+E81+E82</f>
        <v>0</v>
      </c>
      <c r="F80" s="150">
        <f>+F81+F82</f>
        <v>0</v>
      </c>
      <c r="G80" s="150">
        <f>+G81+G82+G83</f>
        <v>0</v>
      </c>
      <c r="H80" s="150">
        <f t="shared" ref="H80:AH80" si="50">+H81+H82+H83</f>
        <v>0</v>
      </c>
      <c r="I80" s="150">
        <f t="shared" si="50"/>
        <v>60</v>
      </c>
      <c r="J80" s="150">
        <f t="shared" si="50"/>
        <v>4648</v>
      </c>
      <c r="K80" s="150">
        <f t="shared" si="50"/>
        <v>4647.335760124879</v>
      </c>
      <c r="L80" s="150">
        <f t="shared" si="50"/>
        <v>4646.6716164168492</v>
      </c>
      <c r="M80" s="150">
        <f t="shared" si="50"/>
        <v>4646.0075688619863</v>
      </c>
      <c r="N80" s="150">
        <f t="shared" si="50"/>
        <v>4645.3436174463714</v>
      </c>
      <c r="O80" s="150">
        <f t="shared" si="50"/>
        <v>4746.4467962810149</v>
      </c>
      <c r="P80" s="150">
        <f t="shared" si="50"/>
        <v>4745.7596168504942</v>
      </c>
      <c r="Q80" s="150">
        <f t="shared" si="50"/>
        <v>4745.0725369081983</v>
      </c>
      <c r="R80" s="150">
        <f t="shared" si="50"/>
        <v>4729.6172650201806</v>
      </c>
      <c r="S80" s="150">
        <f t="shared" si="50"/>
        <v>4714.2123328113303</v>
      </c>
      <c r="T80" s="150">
        <f t="shared" si="50"/>
        <v>4698.8575763192557</v>
      </c>
      <c r="U80" s="150">
        <f t="shared" si="50"/>
        <v>4683.552832115618</v>
      </c>
      <c r="V80" s="150">
        <f t="shared" si="50"/>
        <v>4668.2979373043763</v>
      </c>
      <c r="W80" s="150">
        <f t="shared" si="50"/>
        <v>4653.0927295200663</v>
      </c>
      <c r="X80" s="150">
        <f t="shared" si="50"/>
        <v>4637.9370469260648</v>
      </c>
      <c r="Y80" s="150">
        <f t="shared" si="50"/>
        <v>4622.8307282128717</v>
      </c>
      <c r="Z80" s="150">
        <f t="shared" si="50"/>
        <v>4607.7736125963902</v>
      </c>
      <c r="AA80" s="150">
        <f t="shared" si="50"/>
        <v>4592.7655398162187</v>
      </c>
      <c r="AB80" s="150">
        <f t="shared" si="50"/>
        <v>4573.6604700212574</v>
      </c>
      <c r="AC80" s="150">
        <f t="shared" si="50"/>
        <v>4554.6348738438173</v>
      </c>
      <c r="AD80" s="150">
        <f t="shared" si="50"/>
        <v>4535.6884206880941</v>
      </c>
      <c r="AE80" s="150">
        <f t="shared" si="50"/>
        <v>4516.8207813335039</v>
      </c>
      <c r="AF80" s="150">
        <f t="shared" si="50"/>
        <v>4498.0316279289609</v>
      </c>
      <c r="AG80" s="150">
        <f t="shared" si="50"/>
        <v>4479.3206339871795</v>
      </c>
      <c r="AH80" s="150">
        <f t="shared" si="50"/>
        <v>4460.6874743790022</v>
      </c>
    </row>
    <row r="81" spans="1:34" s="139" customFormat="1">
      <c r="A81" s="66" t="s">
        <v>278</v>
      </c>
      <c r="B81" s="68" t="s">
        <v>65</v>
      </c>
      <c r="C81" s="146">
        <f>+C57</f>
        <v>0</v>
      </c>
      <c r="D81" s="146">
        <f t="shared" ref="D81:AH82" si="51">+D57</f>
        <v>0</v>
      </c>
      <c r="E81" s="146">
        <f t="shared" si="51"/>
        <v>0</v>
      </c>
      <c r="F81" s="146">
        <f t="shared" si="51"/>
        <v>0</v>
      </c>
      <c r="G81" s="146">
        <f t="shared" si="51"/>
        <v>0</v>
      </c>
      <c r="H81" s="146">
        <f t="shared" si="51"/>
        <v>0</v>
      </c>
      <c r="I81" s="146">
        <f t="shared" si="51"/>
        <v>0</v>
      </c>
      <c r="J81" s="146">
        <f t="shared" si="51"/>
        <v>4350</v>
      </c>
      <c r="K81" s="146">
        <f t="shared" si="51"/>
        <v>4349.3702172064568</v>
      </c>
      <c r="L81" s="146">
        <f t="shared" si="51"/>
        <v>4348.7405255913891</v>
      </c>
      <c r="M81" s="146">
        <f t="shared" si="51"/>
        <v>4348.1109251415955</v>
      </c>
      <c r="N81" s="146">
        <f t="shared" si="51"/>
        <v>4347.4814158438785</v>
      </c>
      <c r="O81" s="146">
        <f t="shared" si="51"/>
        <v>4346.8519976850403</v>
      </c>
      <c r="P81" s="146">
        <f t="shared" si="51"/>
        <v>4346.2226706518859</v>
      </c>
      <c r="Q81" s="146">
        <f t="shared" si="51"/>
        <v>4345.5934347312232</v>
      </c>
      <c r="R81" s="146">
        <f t="shared" si="51"/>
        <v>4331.4393143197531</v>
      </c>
      <c r="S81" s="146">
        <f t="shared" si="51"/>
        <v>4317.3312955806168</v>
      </c>
      <c r="T81" s="146">
        <f t="shared" si="51"/>
        <v>4303.2692283551223</v>
      </c>
      <c r="U81" s="146">
        <f t="shared" si="51"/>
        <v>4289.2529629736646</v>
      </c>
      <c r="V81" s="146">
        <f t="shared" si="51"/>
        <v>4275.2823502541296</v>
      </c>
      <c r="W81" s="146">
        <f t="shared" si="51"/>
        <v>4261.3572415003073</v>
      </c>
      <c r="X81" s="146">
        <f t="shared" si="51"/>
        <v>4247.4774885003089</v>
      </c>
      <c r="Y81" s="146">
        <f t="shared" si="51"/>
        <v>4233.6429435249893</v>
      </c>
      <c r="Z81" s="146">
        <f t="shared" si="51"/>
        <v>4219.8534593263757</v>
      </c>
      <c r="AA81" s="146">
        <f t="shared" si="51"/>
        <v>4206.1088891361005</v>
      </c>
      <c r="AB81" s="146">
        <f t="shared" si="51"/>
        <v>4188.6122407233961</v>
      </c>
      <c r="AC81" s="146">
        <f t="shared" si="51"/>
        <v>4171.1883751876321</v>
      </c>
      <c r="AD81" s="146">
        <f t="shared" si="51"/>
        <v>4153.836989765271</v>
      </c>
      <c r="AE81" s="146">
        <f t="shared" si="51"/>
        <v>4136.5577829522163</v>
      </c>
      <c r="AF81" s="146">
        <f t="shared" si="51"/>
        <v>4119.3504544985735</v>
      </c>
      <c r="AG81" s="146">
        <f t="shared" si="51"/>
        <v>4102.2147054034331</v>
      </c>
      <c r="AH81" s="146">
        <f t="shared" si="51"/>
        <v>4085.1502379096751</v>
      </c>
    </row>
    <row r="82" spans="1:34" s="139" customFormat="1">
      <c r="A82" s="66" t="s">
        <v>279</v>
      </c>
      <c r="B82" s="68" t="s">
        <v>65</v>
      </c>
      <c r="C82" s="146">
        <f>+C58</f>
        <v>0</v>
      </c>
      <c r="D82" s="146">
        <f t="shared" si="51"/>
        <v>0</v>
      </c>
      <c r="E82" s="146">
        <f t="shared" si="51"/>
        <v>0</v>
      </c>
      <c r="F82" s="146">
        <f t="shared" si="51"/>
        <v>0</v>
      </c>
      <c r="G82" s="146">
        <f t="shared" si="51"/>
        <v>0</v>
      </c>
      <c r="H82" s="146">
        <f t="shared" si="51"/>
        <v>0</v>
      </c>
      <c r="I82" s="146">
        <f t="shared" si="51"/>
        <v>0</v>
      </c>
      <c r="J82" s="146">
        <f t="shared" si="51"/>
        <v>238</v>
      </c>
      <c r="K82" s="146">
        <f t="shared" si="51"/>
        <v>237.96554291842224</v>
      </c>
      <c r="L82" s="146">
        <f t="shared" si="51"/>
        <v>237.9310908254599</v>
      </c>
      <c r="M82" s="146">
        <f t="shared" si="51"/>
        <v>237.89664372039076</v>
      </c>
      <c r="N82" s="146">
        <f t="shared" si="51"/>
        <v>237.86220160249266</v>
      </c>
      <c r="O82" s="146">
        <f t="shared" si="51"/>
        <v>237.82776447104359</v>
      </c>
      <c r="P82" s="146">
        <f t="shared" si="51"/>
        <v>237.79333232532161</v>
      </c>
      <c r="Q82" s="146">
        <f t="shared" si="51"/>
        <v>237.7589051646049</v>
      </c>
      <c r="R82" s="146">
        <f t="shared" si="51"/>
        <v>236.98449581795435</v>
      </c>
      <c r="S82" s="146">
        <f t="shared" si="51"/>
        <v>236.21260881567517</v>
      </c>
      <c r="T82" s="146">
        <f t="shared" si="51"/>
        <v>235.44323594218835</v>
      </c>
      <c r="U82" s="146">
        <f t="shared" si="51"/>
        <v>234.67636900867413</v>
      </c>
      <c r="V82" s="146">
        <f t="shared" si="51"/>
        <v>233.91199985298462</v>
      </c>
      <c r="W82" s="146">
        <f t="shared" si="51"/>
        <v>233.15012033955708</v>
      </c>
      <c r="X82" s="146">
        <f t="shared" si="51"/>
        <v>232.39072235932727</v>
      </c>
      <c r="Y82" s="146">
        <f t="shared" si="51"/>
        <v>231.63379782964313</v>
      </c>
      <c r="Z82" s="146">
        <f t="shared" si="51"/>
        <v>230.87933869417878</v>
      </c>
      <c r="AA82" s="146">
        <f t="shared" si="51"/>
        <v>230.12733692284877</v>
      </c>
      <c r="AB82" s="146">
        <f t="shared" si="51"/>
        <v>229.17004903268241</v>
      </c>
      <c r="AC82" s="146">
        <f t="shared" si="51"/>
        <v>228.21674328612798</v>
      </c>
      <c r="AD82" s="146">
        <f t="shared" si="51"/>
        <v>227.26740311819194</v>
      </c>
      <c r="AE82" s="146">
        <f t="shared" si="51"/>
        <v>226.32201203278802</v>
      </c>
      <c r="AF82" s="146">
        <f t="shared" si="51"/>
        <v>225.38055360245079</v>
      </c>
      <c r="AG82" s="146">
        <f t="shared" si="51"/>
        <v>224.44301146805</v>
      </c>
      <c r="AH82" s="146">
        <f t="shared" si="51"/>
        <v>223.50936933850645</v>
      </c>
    </row>
    <row r="83" spans="1:34" s="139" customFormat="1">
      <c r="A83" s="66" t="s">
        <v>700</v>
      </c>
      <c r="B83" s="68"/>
      <c r="C83" s="292"/>
      <c r="D83" s="292"/>
      <c r="E83" s="292"/>
      <c r="F83" s="292"/>
      <c r="G83" s="292"/>
      <c r="H83" s="292"/>
      <c r="I83" s="292">
        <v>60</v>
      </c>
      <c r="J83" s="292">
        <f>+I83</f>
        <v>60</v>
      </c>
      <c r="K83" s="292">
        <f>+J83</f>
        <v>60</v>
      </c>
      <c r="L83" s="292">
        <f>+K83</f>
        <v>60</v>
      </c>
      <c r="M83" s="292">
        <f>+L83</f>
        <v>60</v>
      </c>
      <c r="N83" s="292">
        <f>+M83</f>
        <v>60</v>
      </c>
      <c r="O83" s="292">
        <f>+O16-O82</f>
        <v>161.76703412493097</v>
      </c>
      <c r="P83" s="292">
        <f t="shared" ref="P83:AH83" si="52">+P16-P82</f>
        <v>161.74361387328628</v>
      </c>
      <c r="Q83" s="292">
        <f t="shared" si="52"/>
        <v>161.72019701237068</v>
      </c>
      <c r="R83" s="292">
        <f t="shared" si="52"/>
        <v>161.19345488247299</v>
      </c>
      <c r="S83" s="292">
        <f t="shared" si="52"/>
        <v>160.6684284150376</v>
      </c>
      <c r="T83" s="292">
        <f t="shared" si="52"/>
        <v>160.14511202194555</v>
      </c>
      <c r="U83" s="292">
        <f t="shared" si="52"/>
        <v>159.62350013327901</v>
      </c>
      <c r="V83" s="292">
        <f t="shared" si="52"/>
        <v>159.10358719726216</v>
      </c>
      <c r="W83" s="292">
        <f t="shared" si="52"/>
        <v>158.58536768020184</v>
      </c>
      <c r="X83" s="292">
        <f t="shared" si="52"/>
        <v>158.06883606642887</v>
      </c>
      <c r="Y83" s="292">
        <f t="shared" si="52"/>
        <v>157.55398685823928</v>
      </c>
      <c r="Z83" s="292">
        <f t="shared" si="52"/>
        <v>157.04081457583578</v>
      </c>
      <c r="AA83" s="292">
        <f t="shared" si="52"/>
        <v>156.52931375726939</v>
      </c>
      <c r="AB83" s="292">
        <f t="shared" si="52"/>
        <v>155.87818026517965</v>
      </c>
      <c r="AC83" s="292">
        <f t="shared" si="52"/>
        <v>155.22975537005712</v>
      </c>
      <c r="AD83" s="292">
        <f t="shared" si="52"/>
        <v>154.58402780463078</v>
      </c>
      <c r="AE83" s="292">
        <f t="shared" si="52"/>
        <v>153.94098634849937</v>
      </c>
      <c r="AF83" s="292">
        <f t="shared" si="52"/>
        <v>153.30061982793649</v>
      </c>
      <c r="AG83" s="292">
        <f t="shared" si="52"/>
        <v>152.66291711569644</v>
      </c>
      <c r="AH83" s="292">
        <f t="shared" si="52"/>
        <v>152.02786713082079</v>
      </c>
    </row>
    <row r="84" spans="1:34" s="139" customFormat="1">
      <c r="A84" s="148" t="s">
        <v>282</v>
      </c>
      <c r="B84" s="149" t="s">
        <v>65</v>
      </c>
      <c r="C84" s="150">
        <f>+C85+C86</f>
        <v>0</v>
      </c>
      <c r="D84" s="150">
        <f t="shared" ref="D84:AH84" si="53">+D85+D86</f>
        <v>0</v>
      </c>
      <c r="E84" s="150">
        <f t="shared" si="53"/>
        <v>0</v>
      </c>
      <c r="F84" s="150">
        <f t="shared" si="53"/>
        <v>0</v>
      </c>
      <c r="G84" s="150">
        <f t="shared" si="53"/>
        <v>0</v>
      </c>
      <c r="H84" s="150">
        <f t="shared" si="53"/>
        <v>0</v>
      </c>
      <c r="I84" s="150">
        <f t="shared" si="53"/>
        <v>9</v>
      </c>
      <c r="J84" s="150">
        <f t="shared" si="53"/>
        <v>1702</v>
      </c>
      <c r="K84" s="150">
        <f t="shared" si="53"/>
        <v>1702</v>
      </c>
      <c r="L84" s="150">
        <f t="shared" si="53"/>
        <v>1702</v>
      </c>
      <c r="M84" s="150">
        <f t="shared" si="53"/>
        <v>1702</v>
      </c>
      <c r="N84" s="150">
        <f t="shared" si="53"/>
        <v>1702</v>
      </c>
      <c r="O84" s="150">
        <f t="shared" si="53"/>
        <v>1702</v>
      </c>
      <c r="P84" s="150">
        <f t="shared" si="53"/>
        <v>1702</v>
      </c>
      <c r="Q84" s="150">
        <f t="shared" si="53"/>
        <v>1702</v>
      </c>
      <c r="R84" s="150">
        <f t="shared" si="53"/>
        <v>1702</v>
      </c>
      <c r="S84" s="150">
        <f t="shared" si="53"/>
        <v>1702</v>
      </c>
      <c r="T84" s="150">
        <f t="shared" si="53"/>
        <v>1702</v>
      </c>
      <c r="U84" s="150">
        <f t="shared" si="53"/>
        <v>1702</v>
      </c>
      <c r="V84" s="150">
        <f t="shared" si="53"/>
        <v>1702</v>
      </c>
      <c r="W84" s="150">
        <f t="shared" si="53"/>
        <v>1702</v>
      </c>
      <c r="X84" s="150">
        <f t="shared" si="53"/>
        <v>1702</v>
      </c>
      <c r="Y84" s="150">
        <f t="shared" si="53"/>
        <v>1702</v>
      </c>
      <c r="Z84" s="150">
        <f t="shared" si="53"/>
        <v>1702</v>
      </c>
      <c r="AA84" s="150">
        <f t="shared" si="53"/>
        <v>1702</v>
      </c>
      <c r="AB84" s="150">
        <f t="shared" si="53"/>
        <v>1702</v>
      </c>
      <c r="AC84" s="150">
        <f t="shared" si="53"/>
        <v>1702</v>
      </c>
      <c r="AD84" s="150">
        <f t="shared" si="53"/>
        <v>1702</v>
      </c>
      <c r="AE84" s="150">
        <f t="shared" si="53"/>
        <v>1702</v>
      </c>
      <c r="AF84" s="150">
        <f t="shared" si="53"/>
        <v>1702</v>
      </c>
      <c r="AG84" s="150">
        <f t="shared" si="53"/>
        <v>1702</v>
      </c>
      <c r="AH84" s="150">
        <f t="shared" si="53"/>
        <v>1702</v>
      </c>
    </row>
    <row r="85" spans="1:34" s="139" customFormat="1">
      <c r="A85" s="66" t="s">
        <v>278</v>
      </c>
      <c r="B85" s="68" t="s">
        <v>65</v>
      </c>
      <c r="C85" s="146">
        <f t="shared" ref="C85:AH85" si="54">+C61</f>
        <v>0</v>
      </c>
      <c r="D85" s="146">
        <f t="shared" si="54"/>
        <v>0</v>
      </c>
      <c r="E85" s="146">
        <f t="shared" si="54"/>
        <v>0</v>
      </c>
      <c r="F85" s="146">
        <f t="shared" si="54"/>
        <v>0</v>
      </c>
      <c r="G85" s="146">
        <f t="shared" si="54"/>
        <v>0</v>
      </c>
      <c r="H85" s="146">
        <f t="shared" si="54"/>
        <v>0</v>
      </c>
      <c r="I85" s="146">
        <f t="shared" si="54"/>
        <v>0</v>
      </c>
      <c r="J85" s="146">
        <f t="shared" si="54"/>
        <v>1693</v>
      </c>
      <c r="K85" s="146">
        <f t="shared" si="54"/>
        <v>1693</v>
      </c>
      <c r="L85" s="146">
        <f t="shared" si="54"/>
        <v>1693</v>
      </c>
      <c r="M85" s="146">
        <f t="shared" si="54"/>
        <v>1693</v>
      </c>
      <c r="N85" s="146">
        <f t="shared" si="54"/>
        <v>1693</v>
      </c>
      <c r="O85" s="146">
        <f t="shared" si="54"/>
        <v>1693</v>
      </c>
      <c r="P85" s="146">
        <f t="shared" si="54"/>
        <v>1693</v>
      </c>
      <c r="Q85" s="146">
        <f t="shared" si="54"/>
        <v>1693</v>
      </c>
      <c r="R85" s="146">
        <f t="shared" si="54"/>
        <v>1693</v>
      </c>
      <c r="S85" s="146">
        <f t="shared" si="54"/>
        <v>1693</v>
      </c>
      <c r="T85" s="146">
        <f t="shared" si="54"/>
        <v>1693</v>
      </c>
      <c r="U85" s="146">
        <f t="shared" si="54"/>
        <v>1693</v>
      </c>
      <c r="V85" s="146">
        <f t="shared" si="54"/>
        <v>1693</v>
      </c>
      <c r="W85" s="146">
        <f t="shared" si="54"/>
        <v>1693</v>
      </c>
      <c r="X85" s="146">
        <f t="shared" si="54"/>
        <v>1693</v>
      </c>
      <c r="Y85" s="146">
        <f t="shared" si="54"/>
        <v>1693</v>
      </c>
      <c r="Z85" s="146">
        <f t="shared" si="54"/>
        <v>1693</v>
      </c>
      <c r="AA85" s="146">
        <f t="shared" si="54"/>
        <v>1693</v>
      </c>
      <c r="AB85" s="146">
        <f t="shared" si="54"/>
        <v>1693</v>
      </c>
      <c r="AC85" s="146">
        <f t="shared" si="54"/>
        <v>1693</v>
      </c>
      <c r="AD85" s="146">
        <f t="shared" si="54"/>
        <v>1693</v>
      </c>
      <c r="AE85" s="146">
        <f t="shared" si="54"/>
        <v>1693</v>
      </c>
      <c r="AF85" s="146">
        <f t="shared" si="54"/>
        <v>1693</v>
      </c>
      <c r="AG85" s="146">
        <f t="shared" si="54"/>
        <v>1693</v>
      </c>
      <c r="AH85" s="146">
        <f t="shared" si="54"/>
        <v>1693</v>
      </c>
    </row>
    <row r="86" spans="1:34" s="139" customFormat="1">
      <c r="A86" s="66" t="s">
        <v>279</v>
      </c>
      <c r="B86" s="68" t="s">
        <v>65</v>
      </c>
      <c r="C86" s="146">
        <f t="shared" ref="C86:AH86" si="55">+C62</f>
        <v>0</v>
      </c>
      <c r="D86" s="146">
        <f t="shared" si="55"/>
        <v>0</v>
      </c>
      <c r="E86" s="146">
        <f t="shared" si="55"/>
        <v>0</v>
      </c>
      <c r="F86" s="146">
        <f t="shared" si="55"/>
        <v>0</v>
      </c>
      <c r="G86" s="146">
        <f t="shared" si="55"/>
        <v>0</v>
      </c>
      <c r="H86" s="146">
        <f t="shared" si="55"/>
        <v>0</v>
      </c>
      <c r="I86" s="146">
        <f t="shared" si="55"/>
        <v>9</v>
      </c>
      <c r="J86" s="146">
        <f t="shared" si="55"/>
        <v>9</v>
      </c>
      <c r="K86" s="146">
        <f t="shared" si="55"/>
        <v>9</v>
      </c>
      <c r="L86" s="146">
        <f t="shared" si="55"/>
        <v>9</v>
      </c>
      <c r="M86" s="146">
        <f t="shared" si="55"/>
        <v>9</v>
      </c>
      <c r="N86" s="146">
        <f t="shared" si="55"/>
        <v>9</v>
      </c>
      <c r="O86" s="146">
        <f t="shared" si="55"/>
        <v>9</v>
      </c>
      <c r="P86" s="146">
        <f t="shared" si="55"/>
        <v>9</v>
      </c>
      <c r="Q86" s="146">
        <f t="shared" si="55"/>
        <v>9</v>
      </c>
      <c r="R86" s="146">
        <f t="shared" si="55"/>
        <v>9</v>
      </c>
      <c r="S86" s="146">
        <f t="shared" si="55"/>
        <v>9</v>
      </c>
      <c r="T86" s="146">
        <f t="shared" si="55"/>
        <v>9</v>
      </c>
      <c r="U86" s="146">
        <f t="shared" si="55"/>
        <v>9</v>
      </c>
      <c r="V86" s="146">
        <f t="shared" si="55"/>
        <v>9</v>
      </c>
      <c r="W86" s="146">
        <f t="shared" si="55"/>
        <v>9</v>
      </c>
      <c r="X86" s="146">
        <f t="shared" si="55"/>
        <v>9</v>
      </c>
      <c r="Y86" s="146">
        <f t="shared" si="55"/>
        <v>9</v>
      </c>
      <c r="Z86" s="146">
        <f t="shared" si="55"/>
        <v>9</v>
      </c>
      <c r="AA86" s="146">
        <f t="shared" si="55"/>
        <v>9</v>
      </c>
      <c r="AB86" s="146">
        <f t="shared" si="55"/>
        <v>9</v>
      </c>
      <c r="AC86" s="146">
        <f t="shared" si="55"/>
        <v>9</v>
      </c>
      <c r="AD86" s="146">
        <f t="shared" si="55"/>
        <v>9</v>
      </c>
      <c r="AE86" s="146">
        <f t="shared" si="55"/>
        <v>9</v>
      </c>
      <c r="AF86" s="146">
        <f t="shared" si="55"/>
        <v>9</v>
      </c>
      <c r="AG86" s="146">
        <f t="shared" si="55"/>
        <v>9</v>
      </c>
      <c r="AH86" s="146">
        <f t="shared" si="55"/>
        <v>9</v>
      </c>
    </row>
    <row r="87" spans="1:34" s="139" customFormat="1">
      <c r="A87" s="148" t="s">
        <v>695</v>
      </c>
      <c r="B87" s="149" t="s">
        <v>65</v>
      </c>
      <c r="C87" s="150"/>
      <c r="D87" s="150"/>
      <c r="E87" s="150"/>
      <c r="F87" s="150"/>
      <c r="G87" s="150"/>
      <c r="H87" s="150"/>
      <c r="I87" s="150">
        <v>700</v>
      </c>
      <c r="J87" s="150">
        <f t="shared" ref="J87:AH87" si="56">+I87</f>
        <v>700</v>
      </c>
      <c r="K87" s="150">
        <f t="shared" si="56"/>
        <v>700</v>
      </c>
      <c r="L87" s="150">
        <f t="shared" si="56"/>
        <v>700</v>
      </c>
      <c r="M87" s="150">
        <f t="shared" si="56"/>
        <v>700</v>
      </c>
      <c r="N87" s="150">
        <f t="shared" si="56"/>
        <v>700</v>
      </c>
      <c r="O87" s="150">
        <f t="shared" si="56"/>
        <v>700</v>
      </c>
      <c r="P87" s="150">
        <f t="shared" si="56"/>
        <v>700</v>
      </c>
      <c r="Q87" s="150">
        <f t="shared" si="56"/>
        <v>700</v>
      </c>
      <c r="R87" s="150">
        <f t="shared" si="56"/>
        <v>700</v>
      </c>
      <c r="S87" s="150">
        <f t="shared" si="56"/>
        <v>700</v>
      </c>
      <c r="T87" s="150">
        <f t="shared" si="56"/>
        <v>700</v>
      </c>
      <c r="U87" s="150">
        <f t="shared" si="56"/>
        <v>700</v>
      </c>
      <c r="V87" s="150">
        <f t="shared" si="56"/>
        <v>700</v>
      </c>
      <c r="W87" s="150">
        <f t="shared" si="56"/>
        <v>700</v>
      </c>
      <c r="X87" s="150">
        <f t="shared" si="56"/>
        <v>700</v>
      </c>
      <c r="Y87" s="150">
        <f t="shared" si="56"/>
        <v>700</v>
      </c>
      <c r="Z87" s="150">
        <f t="shared" si="56"/>
        <v>700</v>
      </c>
      <c r="AA87" s="150">
        <f t="shared" si="56"/>
        <v>700</v>
      </c>
      <c r="AB87" s="150">
        <f t="shared" si="56"/>
        <v>700</v>
      </c>
      <c r="AC87" s="150">
        <f t="shared" si="56"/>
        <v>700</v>
      </c>
      <c r="AD87" s="150">
        <f t="shared" si="56"/>
        <v>700</v>
      </c>
      <c r="AE87" s="150">
        <f t="shared" si="56"/>
        <v>700</v>
      </c>
      <c r="AF87" s="150">
        <f t="shared" si="56"/>
        <v>700</v>
      </c>
      <c r="AG87" s="150">
        <f t="shared" si="56"/>
        <v>700</v>
      </c>
      <c r="AH87" s="150">
        <f t="shared" si="56"/>
        <v>700</v>
      </c>
    </row>
    <row r="88" spans="1:34" s="139" customFormat="1">
      <c r="A88" s="66"/>
      <c r="B88" s="68"/>
      <c r="C88" s="292"/>
      <c r="D88" s="292"/>
      <c r="E88" s="292"/>
      <c r="F88" s="292"/>
      <c r="G88" s="289"/>
      <c r="H88" s="292"/>
      <c r="I88" s="292"/>
      <c r="J88" s="292"/>
      <c r="K88" s="292"/>
      <c r="L88" s="292"/>
      <c r="M88" s="292"/>
      <c r="N88" s="292"/>
      <c r="O88" s="292"/>
      <c r="P88" s="292"/>
      <c r="Q88" s="292"/>
      <c r="R88" s="292"/>
      <c r="S88" s="292"/>
      <c r="T88" s="292"/>
      <c r="U88" s="292"/>
      <c r="V88" s="292"/>
      <c r="W88" s="292"/>
      <c r="X88" s="292"/>
      <c r="Y88" s="292"/>
      <c r="Z88" s="292"/>
      <c r="AA88" s="292"/>
      <c r="AB88" s="292"/>
      <c r="AC88" s="292"/>
      <c r="AD88" s="292"/>
      <c r="AE88" s="292"/>
      <c r="AF88" s="292"/>
      <c r="AG88" s="292"/>
      <c r="AH88" s="292"/>
    </row>
    <row r="89" spans="1:34" s="139" customFormat="1">
      <c r="A89" s="148" t="s">
        <v>694</v>
      </c>
      <c r="B89" s="149" t="s">
        <v>65</v>
      </c>
      <c r="C89" s="150">
        <f>+C90+C91</f>
        <v>0</v>
      </c>
      <c r="D89" s="150">
        <f>+D90+D91</f>
        <v>0</v>
      </c>
      <c r="E89" s="150">
        <f>+E90+E91</f>
        <v>0</v>
      </c>
      <c r="F89" s="150">
        <f>+F90+F91</f>
        <v>0</v>
      </c>
      <c r="G89" s="150">
        <f>+G90+G91+G92</f>
        <v>0</v>
      </c>
      <c r="H89" s="150">
        <f t="shared" ref="H89:AH89" si="57">+H90+H91+H92</f>
        <v>0</v>
      </c>
      <c r="I89" s="150">
        <f t="shared" si="57"/>
        <v>769</v>
      </c>
      <c r="J89" s="150">
        <f t="shared" si="57"/>
        <v>7050</v>
      </c>
      <c r="K89" s="150">
        <f t="shared" si="57"/>
        <v>7049.335760124879</v>
      </c>
      <c r="L89" s="150">
        <f t="shared" si="57"/>
        <v>7048.6716164168492</v>
      </c>
      <c r="M89" s="150">
        <f t="shared" si="57"/>
        <v>7048.0075688619863</v>
      </c>
      <c r="N89" s="150">
        <f t="shared" si="57"/>
        <v>7047.3436174463714</v>
      </c>
      <c r="O89" s="150">
        <f t="shared" si="57"/>
        <v>7148.4467962810149</v>
      </c>
      <c r="P89" s="150">
        <f t="shared" si="57"/>
        <v>7147.7596168504933</v>
      </c>
      <c r="Q89" s="150">
        <f t="shared" si="57"/>
        <v>7147.0725369081983</v>
      </c>
      <c r="R89" s="150">
        <f t="shared" si="57"/>
        <v>7131.6172650201806</v>
      </c>
      <c r="S89" s="150">
        <f t="shared" si="57"/>
        <v>7116.2123328113294</v>
      </c>
      <c r="T89" s="150">
        <f t="shared" si="57"/>
        <v>7100.8575763192566</v>
      </c>
      <c r="U89" s="150">
        <f t="shared" si="57"/>
        <v>7085.552832115618</v>
      </c>
      <c r="V89" s="150">
        <f t="shared" si="57"/>
        <v>7070.2979373043763</v>
      </c>
      <c r="W89" s="150">
        <f t="shared" si="57"/>
        <v>7055.0927295200663</v>
      </c>
      <c r="X89" s="150">
        <f t="shared" si="57"/>
        <v>7039.9370469260648</v>
      </c>
      <c r="Y89" s="150">
        <f t="shared" si="57"/>
        <v>7024.8307282128717</v>
      </c>
      <c r="Z89" s="150">
        <f t="shared" si="57"/>
        <v>7009.7736125963902</v>
      </c>
      <c r="AA89" s="150">
        <f t="shared" si="57"/>
        <v>6994.7655398162187</v>
      </c>
      <c r="AB89" s="150">
        <f t="shared" si="57"/>
        <v>6975.6604700212583</v>
      </c>
      <c r="AC89" s="150">
        <f t="shared" si="57"/>
        <v>6956.6348738438173</v>
      </c>
      <c r="AD89" s="150">
        <f t="shared" si="57"/>
        <v>6937.6884206880941</v>
      </c>
      <c r="AE89" s="150">
        <f t="shared" si="57"/>
        <v>6918.8207813335039</v>
      </c>
      <c r="AF89" s="150">
        <f t="shared" si="57"/>
        <v>6900.0316279289609</v>
      </c>
      <c r="AG89" s="150">
        <f t="shared" si="57"/>
        <v>6881.3206339871795</v>
      </c>
      <c r="AH89" s="150">
        <f t="shared" si="57"/>
        <v>6862.6874743790022</v>
      </c>
    </row>
    <row r="90" spans="1:34" s="139" customFormat="1">
      <c r="A90" s="66" t="s">
        <v>278</v>
      </c>
      <c r="B90" s="68" t="s">
        <v>65</v>
      </c>
      <c r="C90" s="146">
        <f>+C85+C81</f>
        <v>0</v>
      </c>
      <c r="D90" s="146">
        <f>+D85+D81</f>
        <v>0</v>
      </c>
      <c r="E90" s="146">
        <f>+E85+E81</f>
        <v>0</v>
      </c>
      <c r="F90" s="146">
        <f>+F85+F81</f>
        <v>0</v>
      </c>
      <c r="G90" s="146">
        <f>+G85+G81</f>
        <v>0</v>
      </c>
      <c r="H90" s="292">
        <f t="shared" ref="H90:AH90" si="58">+H85+H81</f>
        <v>0</v>
      </c>
      <c r="I90" s="292">
        <f t="shared" si="58"/>
        <v>0</v>
      </c>
      <c r="J90" s="292">
        <f t="shared" si="58"/>
        <v>6043</v>
      </c>
      <c r="K90" s="292">
        <f t="shared" si="58"/>
        <v>6042.3702172064568</v>
      </c>
      <c r="L90" s="292">
        <f t="shared" si="58"/>
        <v>6041.7405255913891</v>
      </c>
      <c r="M90" s="292">
        <f t="shared" si="58"/>
        <v>6041.1109251415955</v>
      </c>
      <c r="N90" s="292">
        <f t="shared" si="58"/>
        <v>6040.4814158438785</v>
      </c>
      <c r="O90" s="292">
        <f t="shared" si="58"/>
        <v>6039.8519976850403</v>
      </c>
      <c r="P90" s="292">
        <f t="shared" si="58"/>
        <v>6039.2226706518859</v>
      </c>
      <c r="Q90" s="292">
        <f t="shared" si="58"/>
        <v>6038.5934347312232</v>
      </c>
      <c r="R90" s="292">
        <f t="shared" si="58"/>
        <v>6024.4393143197531</v>
      </c>
      <c r="S90" s="292">
        <f t="shared" si="58"/>
        <v>6010.3312955806168</v>
      </c>
      <c r="T90" s="292">
        <f t="shared" si="58"/>
        <v>5996.2692283551223</v>
      </c>
      <c r="U90" s="292">
        <f t="shared" si="58"/>
        <v>5982.2529629736646</v>
      </c>
      <c r="V90" s="292">
        <f t="shared" si="58"/>
        <v>5968.2823502541296</v>
      </c>
      <c r="W90" s="292">
        <f t="shared" si="58"/>
        <v>5954.3572415003073</v>
      </c>
      <c r="X90" s="292">
        <f t="shared" si="58"/>
        <v>5940.4774885003089</v>
      </c>
      <c r="Y90" s="292">
        <f t="shared" si="58"/>
        <v>5926.6429435249893</v>
      </c>
      <c r="Z90" s="292">
        <f t="shared" si="58"/>
        <v>5912.8534593263757</v>
      </c>
      <c r="AA90" s="292">
        <f t="shared" si="58"/>
        <v>5899.1088891361005</v>
      </c>
      <c r="AB90" s="292">
        <f t="shared" si="58"/>
        <v>5881.6122407233961</v>
      </c>
      <c r="AC90" s="292">
        <f t="shared" si="58"/>
        <v>5864.1883751876321</v>
      </c>
      <c r="AD90" s="292">
        <f t="shared" si="58"/>
        <v>5846.836989765271</v>
      </c>
      <c r="AE90" s="292">
        <f t="shared" si="58"/>
        <v>5829.5577829522163</v>
      </c>
      <c r="AF90" s="292">
        <f t="shared" si="58"/>
        <v>5812.3504544985735</v>
      </c>
      <c r="AG90" s="292">
        <f t="shared" si="58"/>
        <v>5795.2147054034331</v>
      </c>
      <c r="AH90" s="292">
        <f t="shared" si="58"/>
        <v>5778.1502379096746</v>
      </c>
    </row>
    <row r="91" spans="1:34" s="139" customFormat="1">
      <c r="A91" s="66" t="s">
        <v>279</v>
      </c>
      <c r="B91" s="68" t="s">
        <v>65</v>
      </c>
      <c r="C91" s="146">
        <f>+C86+C82</f>
        <v>0</v>
      </c>
      <c r="D91" s="146">
        <f>+D86+D82</f>
        <v>0</v>
      </c>
      <c r="E91" s="146">
        <f>+E86+E82</f>
        <v>0</v>
      </c>
      <c r="F91" s="146">
        <f>+F86+F82</f>
        <v>0</v>
      </c>
      <c r="G91" s="146"/>
      <c r="H91" s="292"/>
      <c r="I91" s="292">
        <f>+I86+I82+I83</f>
        <v>69</v>
      </c>
      <c r="J91" s="292">
        <f t="shared" ref="J91:AH91" si="59">+J86+J82+J83</f>
        <v>307</v>
      </c>
      <c r="K91" s="292">
        <f t="shared" si="59"/>
        <v>306.96554291842222</v>
      </c>
      <c r="L91" s="292">
        <f t="shared" si="59"/>
        <v>306.93109082545993</v>
      </c>
      <c r="M91" s="292">
        <f t="shared" si="59"/>
        <v>306.89664372039078</v>
      </c>
      <c r="N91" s="292">
        <f t="shared" si="59"/>
        <v>306.86220160249263</v>
      </c>
      <c r="O91" s="292">
        <f t="shared" si="59"/>
        <v>408.59479859597457</v>
      </c>
      <c r="P91" s="292">
        <f t="shared" si="59"/>
        <v>408.53694619860789</v>
      </c>
      <c r="Q91" s="292">
        <f t="shared" si="59"/>
        <v>408.47910217697557</v>
      </c>
      <c r="R91" s="292">
        <f t="shared" si="59"/>
        <v>407.17795070042735</v>
      </c>
      <c r="S91" s="292">
        <f t="shared" si="59"/>
        <v>405.88103723071276</v>
      </c>
      <c r="T91" s="292">
        <f t="shared" si="59"/>
        <v>404.5883479641339</v>
      </c>
      <c r="U91" s="292">
        <f t="shared" si="59"/>
        <v>403.29986914195314</v>
      </c>
      <c r="V91" s="292">
        <f t="shared" si="59"/>
        <v>402.01558705024678</v>
      </c>
      <c r="W91" s="292">
        <f t="shared" si="59"/>
        <v>400.73548801975892</v>
      </c>
      <c r="X91" s="292">
        <f t="shared" si="59"/>
        <v>399.45955842575614</v>
      </c>
      <c r="Y91" s="292">
        <f t="shared" si="59"/>
        <v>398.18778468788241</v>
      </c>
      <c r="Z91" s="292">
        <f t="shared" si="59"/>
        <v>396.92015327001457</v>
      </c>
      <c r="AA91" s="292">
        <f t="shared" si="59"/>
        <v>395.65665068011816</v>
      </c>
      <c r="AB91" s="292">
        <f t="shared" si="59"/>
        <v>394.04822929786206</v>
      </c>
      <c r="AC91" s="292">
        <f t="shared" si="59"/>
        <v>392.4464986561851</v>
      </c>
      <c r="AD91" s="292">
        <f t="shared" si="59"/>
        <v>390.85143092282271</v>
      </c>
      <c r="AE91" s="292">
        <f t="shared" si="59"/>
        <v>389.26299838128739</v>
      </c>
      <c r="AF91" s="292">
        <f t="shared" si="59"/>
        <v>387.68117343038728</v>
      </c>
      <c r="AG91" s="292">
        <f t="shared" si="59"/>
        <v>386.10592858374645</v>
      </c>
      <c r="AH91" s="292">
        <f t="shared" si="59"/>
        <v>384.53723646932724</v>
      </c>
    </row>
    <row r="92" spans="1:34">
      <c r="A92" s="410" t="s">
        <v>696</v>
      </c>
      <c r="B92" s="411" t="s">
        <v>65</v>
      </c>
      <c r="G92" s="275">
        <f>+G87</f>
        <v>0</v>
      </c>
      <c r="H92" s="275">
        <f t="shared" ref="H92:AH92" si="60">+H87</f>
        <v>0</v>
      </c>
      <c r="I92" s="275">
        <f t="shared" si="60"/>
        <v>700</v>
      </c>
      <c r="J92" s="275">
        <f t="shared" si="60"/>
        <v>700</v>
      </c>
      <c r="K92" s="275">
        <f t="shared" si="60"/>
        <v>700</v>
      </c>
      <c r="L92" s="275">
        <f t="shared" si="60"/>
        <v>700</v>
      </c>
      <c r="M92" s="275">
        <f t="shared" si="60"/>
        <v>700</v>
      </c>
      <c r="N92" s="275">
        <f t="shared" si="60"/>
        <v>700</v>
      </c>
      <c r="O92" s="275">
        <f t="shared" si="60"/>
        <v>700</v>
      </c>
      <c r="P92" s="275">
        <f t="shared" si="60"/>
        <v>700</v>
      </c>
      <c r="Q92" s="275">
        <f t="shared" si="60"/>
        <v>700</v>
      </c>
      <c r="R92" s="275">
        <f t="shared" si="60"/>
        <v>700</v>
      </c>
      <c r="S92" s="275">
        <f t="shared" si="60"/>
        <v>700</v>
      </c>
      <c r="T92" s="275">
        <f t="shared" si="60"/>
        <v>700</v>
      </c>
      <c r="U92" s="275">
        <f t="shared" si="60"/>
        <v>700</v>
      </c>
      <c r="V92" s="275">
        <f t="shared" si="60"/>
        <v>700</v>
      </c>
      <c r="W92" s="275">
        <f t="shared" si="60"/>
        <v>700</v>
      </c>
      <c r="X92" s="275">
        <f t="shared" si="60"/>
        <v>700</v>
      </c>
      <c r="Y92" s="275">
        <f t="shared" si="60"/>
        <v>700</v>
      </c>
      <c r="Z92" s="275">
        <f t="shared" si="60"/>
        <v>700</v>
      </c>
      <c r="AA92" s="275">
        <f t="shared" si="60"/>
        <v>700</v>
      </c>
      <c r="AB92" s="275">
        <f t="shared" si="60"/>
        <v>700</v>
      </c>
      <c r="AC92" s="275">
        <f t="shared" si="60"/>
        <v>700</v>
      </c>
      <c r="AD92" s="275">
        <f t="shared" si="60"/>
        <v>700</v>
      </c>
      <c r="AE92" s="275">
        <f t="shared" si="60"/>
        <v>700</v>
      </c>
      <c r="AF92" s="275">
        <f t="shared" si="60"/>
        <v>700</v>
      </c>
      <c r="AG92" s="275">
        <f t="shared" si="60"/>
        <v>700</v>
      </c>
      <c r="AH92" s="275">
        <f t="shared" si="60"/>
        <v>700</v>
      </c>
    </row>
    <row r="93" spans="1:34" s="273" customFormat="1">
      <c r="A93" s="410"/>
      <c r="B93" s="411"/>
      <c r="G93" s="275"/>
      <c r="H93" s="275"/>
      <c r="I93" s="275"/>
      <c r="J93" s="275"/>
      <c r="K93" s="275"/>
      <c r="L93" s="275"/>
      <c r="M93" s="275"/>
      <c r="N93" s="275"/>
      <c r="O93" s="275"/>
      <c r="P93" s="275"/>
      <c r="Q93" s="275"/>
      <c r="R93" s="275"/>
      <c r="S93" s="275"/>
      <c r="T93" s="275"/>
      <c r="U93" s="275"/>
      <c r="V93" s="275"/>
      <c r="W93" s="275"/>
      <c r="X93" s="275"/>
      <c r="Y93" s="275"/>
      <c r="Z93" s="275"/>
      <c r="AA93" s="275"/>
      <c r="AB93" s="275"/>
      <c r="AC93" s="275"/>
      <c r="AD93" s="275"/>
      <c r="AE93" s="275"/>
      <c r="AF93" s="275"/>
      <c r="AG93" s="275"/>
      <c r="AH93" s="275"/>
    </row>
    <row r="94" spans="1:34" s="139" customFormat="1">
      <c r="A94" s="412" t="s">
        <v>697</v>
      </c>
      <c r="B94" s="413"/>
      <c r="C94" s="414"/>
      <c r="D94" s="414"/>
      <c r="E94" s="414"/>
      <c r="F94" s="414"/>
      <c r="G94" s="415">
        <f t="shared" ref="G94:AH94" si="61">+G89/7000</f>
        <v>0</v>
      </c>
      <c r="H94" s="415">
        <f t="shared" si="61"/>
        <v>0</v>
      </c>
      <c r="I94" s="415">
        <f t="shared" si="61"/>
        <v>0.10985714285714286</v>
      </c>
      <c r="J94" s="415">
        <f t="shared" si="61"/>
        <v>1.0071428571428571</v>
      </c>
      <c r="K94" s="415">
        <f t="shared" si="61"/>
        <v>1.0070479657321256</v>
      </c>
      <c r="L94" s="415">
        <f t="shared" si="61"/>
        <v>1.0069530880595499</v>
      </c>
      <c r="M94" s="415">
        <f t="shared" si="61"/>
        <v>1.006858224123141</v>
      </c>
      <c r="N94" s="415">
        <f t="shared" si="61"/>
        <v>1.0067633739209101</v>
      </c>
      <c r="O94" s="415">
        <f t="shared" si="61"/>
        <v>1.0212066851830022</v>
      </c>
      <c r="P94" s="415">
        <f t="shared" si="61"/>
        <v>1.0211085166929277</v>
      </c>
      <c r="Q94" s="415">
        <f t="shared" si="61"/>
        <v>1.021010362415457</v>
      </c>
      <c r="R94" s="415">
        <f t="shared" si="61"/>
        <v>1.0188024664314543</v>
      </c>
      <c r="S94" s="415">
        <f t="shared" si="61"/>
        <v>1.0166017618301899</v>
      </c>
      <c r="T94" s="415">
        <f t="shared" si="61"/>
        <v>1.0144082251884652</v>
      </c>
      <c r="U94" s="415">
        <f t="shared" si="61"/>
        <v>1.012221833159374</v>
      </c>
      <c r="V94" s="415">
        <f t="shared" si="61"/>
        <v>1.0100425624720537</v>
      </c>
      <c r="W94" s="415">
        <f t="shared" si="61"/>
        <v>1.0078703899314381</v>
      </c>
      <c r="X94" s="415">
        <f t="shared" si="61"/>
        <v>1.0057052924180092</v>
      </c>
      <c r="Y94" s="415">
        <f t="shared" si="61"/>
        <v>1.003547246887553</v>
      </c>
      <c r="Z94" s="415">
        <f t="shared" si="61"/>
        <v>1.001396230370913</v>
      </c>
      <c r="AA94" s="415">
        <f t="shared" si="61"/>
        <v>0.99925221997374558</v>
      </c>
      <c r="AB94" s="415">
        <f t="shared" si="61"/>
        <v>0.99652292428875122</v>
      </c>
      <c r="AC94" s="415">
        <f t="shared" si="61"/>
        <v>0.99380498197768818</v>
      </c>
      <c r="AD94" s="415">
        <f t="shared" si="61"/>
        <v>0.99109834581258482</v>
      </c>
      <c r="AE94" s="415">
        <f t="shared" si="61"/>
        <v>0.98840296876192912</v>
      </c>
      <c r="AF94" s="415">
        <f t="shared" si="61"/>
        <v>0.98571880398985157</v>
      </c>
      <c r="AG94" s="415">
        <f t="shared" si="61"/>
        <v>0.98304580485531134</v>
      </c>
      <c r="AH94" s="415">
        <f t="shared" si="61"/>
        <v>0.98038392491128601</v>
      </c>
    </row>
    <row r="95" spans="1:34" s="273" customFormat="1"/>
    <row r="96" spans="1:34">
      <c r="A96" s="140" t="s">
        <v>289</v>
      </c>
      <c r="B96" s="140"/>
      <c r="C96" s="140"/>
      <c r="D96" s="140"/>
      <c r="E96" s="140"/>
      <c r="F96" s="140"/>
      <c r="G96" s="140"/>
      <c r="H96" s="140"/>
      <c r="I96" s="140"/>
      <c r="J96" s="140"/>
      <c r="K96" s="140"/>
      <c r="L96" s="140"/>
      <c r="M96" s="140"/>
      <c r="N96" s="140"/>
      <c r="O96" s="140"/>
      <c r="P96" s="140"/>
      <c r="Q96" s="140"/>
      <c r="R96" s="140"/>
      <c r="S96" s="140"/>
      <c r="T96" s="140"/>
      <c r="U96" s="140"/>
      <c r="V96" s="140"/>
      <c r="W96" s="140"/>
      <c r="X96" s="140"/>
      <c r="Y96" s="140"/>
      <c r="Z96" s="140"/>
      <c r="AA96" s="140"/>
      <c r="AB96" s="140"/>
      <c r="AC96" s="140"/>
      <c r="AD96" s="140"/>
      <c r="AE96" s="140"/>
      <c r="AF96" s="140"/>
      <c r="AG96" s="140"/>
      <c r="AH96" s="140"/>
    </row>
    <row r="97" spans="1:34" hidden="1"/>
    <row r="98" spans="1:34">
      <c r="A98" s="235" t="s">
        <v>266</v>
      </c>
      <c r="B98" s="235"/>
      <c r="C98" s="235"/>
      <c r="D98" s="235"/>
      <c r="E98" s="235">
        <v>1</v>
      </c>
      <c r="F98" s="235">
        <f>+E98+1</f>
        <v>2</v>
      </c>
      <c r="G98" s="235">
        <f t="shared" ref="G98:AH98" si="62">+F98+1</f>
        <v>3</v>
      </c>
      <c r="H98" s="235">
        <f t="shared" si="62"/>
        <v>4</v>
      </c>
      <c r="I98" s="235">
        <f t="shared" si="62"/>
        <v>5</v>
      </c>
      <c r="J98" s="235">
        <f t="shared" si="62"/>
        <v>6</v>
      </c>
      <c r="K98" s="235">
        <f t="shared" si="62"/>
        <v>7</v>
      </c>
      <c r="L98" s="235">
        <f t="shared" si="62"/>
        <v>8</v>
      </c>
      <c r="M98" s="235">
        <f t="shared" si="62"/>
        <v>9</v>
      </c>
      <c r="N98" s="235">
        <f t="shared" si="62"/>
        <v>10</v>
      </c>
      <c r="O98" s="235">
        <f t="shared" si="62"/>
        <v>11</v>
      </c>
      <c r="P98" s="235">
        <f t="shared" si="62"/>
        <v>12</v>
      </c>
      <c r="Q98" s="235">
        <f t="shared" si="62"/>
        <v>13</v>
      </c>
      <c r="R98" s="235">
        <f t="shared" si="62"/>
        <v>14</v>
      </c>
      <c r="S98" s="235">
        <f t="shared" si="62"/>
        <v>15</v>
      </c>
      <c r="T98" s="235">
        <f t="shared" si="62"/>
        <v>16</v>
      </c>
      <c r="U98" s="235">
        <f t="shared" si="62"/>
        <v>17</v>
      </c>
      <c r="V98" s="235">
        <f t="shared" si="62"/>
        <v>18</v>
      </c>
      <c r="W98" s="235">
        <f t="shared" si="62"/>
        <v>19</v>
      </c>
      <c r="X98" s="235">
        <f t="shared" si="62"/>
        <v>20</v>
      </c>
      <c r="Y98" s="235">
        <f t="shared" si="62"/>
        <v>21</v>
      </c>
      <c r="Z98" s="235">
        <f t="shared" si="62"/>
        <v>22</v>
      </c>
      <c r="AA98" s="235">
        <f t="shared" si="62"/>
        <v>23</v>
      </c>
      <c r="AB98" s="235">
        <f t="shared" si="62"/>
        <v>24</v>
      </c>
      <c r="AC98" s="235">
        <f t="shared" si="62"/>
        <v>25</v>
      </c>
      <c r="AD98" s="235">
        <f t="shared" si="62"/>
        <v>26</v>
      </c>
      <c r="AE98" s="235">
        <f t="shared" si="62"/>
        <v>27</v>
      </c>
      <c r="AF98" s="235">
        <f t="shared" si="62"/>
        <v>28</v>
      </c>
      <c r="AG98" s="235">
        <f t="shared" si="62"/>
        <v>29</v>
      </c>
      <c r="AH98" s="235">
        <f t="shared" si="62"/>
        <v>30</v>
      </c>
    </row>
    <row r="99" spans="1:34">
      <c r="A99" s="235" t="s">
        <v>265</v>
      </c>
      <c r="B99" s="235"/>
      <c r="C99" s="235">
        <v>2016</v>
      </c>
      <c r="D99" s="235">
        <f t="shared" ref="D99:AH99" si="63">+C99+1</f>
        <v>2017</v>
      </c>
      <c r="E99" s="235">
        <f t="shared" si="63"/>
        <v>2018</v>
      </c>
      <c r="F99" s="235">
        <f t="shared" si="63"/>
        <v>2019</v>
      </c>
      <c r="G99" s="235">
        <f t="shared" si="63"/>
        <v>2020</v>
      </c>
      <c r="H99" s="235">
        <f t="shared" si="63"/>
        <v>2021</v>
      </c>
      <c r="I99" s="235">
        <f t="shared" si="63"/>
        <v>2022</v>
      </c>
      <c r="J99" s="235">
        <f t="shared" si="63"/>
        <v>2023</v>
      </c>
      <c r="K99" s="235">
        <f t="shared" si="63"/>
        <v>2024</v>
      </c>
      <c r="L99" s="235">
        <f t="shared" si="63"/>
        <v>2025</v>
      </c>
      <c r="M99" s="235">
        <f t="shared" si="63"/>
        <v>2026</v>
      </c>
      <c r="N99" s="235">
        <f t="shared" si="63"/>
        <v>2027</v>
      </c>
      <c r="O99" s="235">
        <f t="shared" si="63"/>
        <v>2028</v>
      </c>
      <c r="P99" s="235">
        <f t="shared" si="63"/>
        <v>2029</v>
      </c>
      <c r="Q99" s="235">
        <f t="shared" si="63"/>
        <v>2030</v>
      </c>
      <c r="R99" s="235">
        <f t="shared" si="63"/>
        <v>2031</v>
      </c>
      <c r="S99" s="235">
        <f t="shared" si="63"/>
        <v>2032</v>
      </c>
      <c r="T99" s="235">
        <f t="shared" si="63"/>
        <v>2033</v>
      </c>
      <c r="U99" s="235">
        <f t="shared" si="63"/>
        <v>2034</v>
      </c>
      <c r="V99" s="235">
        <f t="shared" si="63"/>
        <v>2035</v>
      </c>
      <c r="W99" s="235">
        <f t="shared" si="63"/>
        <v>2036</v>
      </c>
      <c r="X99" s="235">
        <f t="shared" si="63"/>
        <v>2037</v>
      </c>
      <c r="Y99" s="235">
        <f t="shared" si="63"/>
        <v>2038</v>
      </c>
      <c r="Z99" s="235">
        <f t="shared" si="63"/>
        <v>2039</v>
      </c>
      <c r="AA99" s="235">
        <f t="shared" si="63"/>
        <v>2040</v>
      </c>
      <c r="AB99" s="235">
        <f t="shared" si="63"/>
        <v>2041</v>
      </c>
      <c r="AC99" s="235">
        <f t="shared" si="63"/>
        <v>2042</v>
      </c>
      <c r="AD99" s="235">
        <f t="shared" si="63"/>
        <v>2043</v>
      </c>
      <c r="AE99" s="235">
        <f t="shared" si="63"/>
        <v>2044</v>
      </c>
      <c r="AF99" s="235">
        <f t="shared" si="63"/>
        <v>2045</v>
      </c>
      <c r="AG99" s="235">
        <f t="shared" si="63"/>
        <v>2046</v>
      </c>
      <c r="AH99" s="235">
        <f t="shared" si="63"/>
        <v>2047</v>
      </c>
    </row>
    <row r="100" spans="1:34">
      <c r="A100" s="222" t="s">
        <v>290</v>
      </c>
      <c r="C100" s="228">
        <f>+'08 Pretekla voda'!G9</f>
        <v>46.063564755449718</v>
      </c>
      <c r="D100" s="228">
        <f>+'08 Pretekla voda'!F61/D31</f>
        <v>43.881676808654497</v>
      </c>
      <c r="E100" s="228">
        <f>+'08 Pretekla voda'!I9</f>
        <v>44.461243118402891</v>
      </c>
      <c r="F100" s="228">
        <f>+E100</f>
        <v>44.461243118402891</v>
      </c>
      <c r="G100" s="228">
        <f t="shared" ref="G100:AH100" si="64">+F100</f>
        <v>44.461243118402891</v>
      </c>
      <c r="H100" s="228">
        <f t="shared" si="64"/>
        <v>44.461243118402891</v>
      </c>
      <c r="I100" s="228">
        <f t="shared" si="64"/>
        <v>44.461243118402891</v>
      </c>
      <c r="J100" s="228">
        <f t="shared" si="64"/>
        <v>44.461243118402891</v>
      </c>
      <c r="K100" s="228">
        <f t="shared" si="64"/>
        <v>44.461243118402891</v>
      </c>
      <c r="L100" s="228">
        <f t="shared" si="64"/>
        <v>44.461243118402891</v>
      </c>
      <c r="M100" s="228">
        <f t="shared" si="64"/>
        <v>44.461243118402891</v>
      </c>
      <c r="N100" s="228">
        <f t="shared" si="64"/>
        <v>44.461243118402891</v>
      </c>
      <c r="O100" s="228">
        <f t="shared" si="64"/>
        <v>44.461243118402891</v>
      </c>
      <c r="P100" s="228">
        <f t="shared" si="64"/>
        <v>44.461243118402891</v>
      </c>
      <c r="Q100" s="228">
        <f t="shared" si="64"/>
        <v>44.461243118402891</v>
      </c>
      <c r="R100" s="228">
        <f t="shared" si="64"/>
        <v>44.461243118402891</v>
      </c>
      <c r="S100" s="228">
        <f t="shared" si="64"/>
        <v>44.461243118402891</v>
      </c>
      <c r="T100" s="228">
        <f t="shared" si="64"/>
        <v>44.461243118402891</v>
      </c>
      <c r="U100" s="228">
        <f t="shared" si="64"/>
        <v>44.461243118402891</v>
      </c>
      <c r="V100" s="228">
        <f t="shared" si="64"/>
        <v>44.461243118402891</v>
      </c>
      <c r="W100" s="228">
        <f t="shared" si="64"/>
        <v>44.461243118402891</v>
      </c>
      <c r="X100" s="228">
        <f t="shared" si="64"/>
        <v>44.461243118402891</v>
      </c>
      <c r="Y100" s="228">
        <f t="shared" si="64"/>
        <v>44.461243118402891</v>
      </c>
      <c r="Z100" s="228">
        <f t="shared" si="64"/>
        <v>44.461243118402891</v>
      </c>
      <c r="AA100" s="228">
        <f t="shared" si="64"/>
        <v>44.461243118402891</v>
      </c>
      <c r="AB100" s="228">
        <f t="shared" si="64"/>
        <v>44.461243118402891</v>
      </c>
      <c r="AC100" s="228">
        <f t="shared" si="64"/>
        <v>44.461243118402891</v>
      </c>
      <c r="AD100" s="228">
        <f t="shared" si="64"/>
        <v>44.461243118402891</v>
      </c>
      <c r="AE100" s="228">
        <f t="shared" si="64"/>
        <v>44.461243118402891</v>
      </c>
      <c r="AF100" s="228">
        <f t="shared" si="64"/>
        <v>44.461243118402891</v>
      </c>
      <c r="AG100" s="228">
        <f t="shared" si="64"/>
        <v>44.461243118402891</v>
      </c>
      <c r="AH100" s="228">
        <f t="shared" si="64"/>
        <v>44.461243118402891</v>
      </c>
    </row>
    <row r="101" spans="1:34" hidden="1">
      <c r="A101" s="222" t="s">
        <v>373</v>
      </c>
      <c r="C101" s="228">
        <f>+C100*2.73972602739726</f>
        <v>126.2015472752047</v>
      </c>
      <c r="D101" s="228">
        <f t="shared" ref="D101:AH101" si="65">+D100*2.73972602739726</f>
        <v>120.22377207850546</v>
      </c>
      <c r="E101" s="228">
        <f t="shared" si="65"/>
        <v>121.81162498192572</v>
      </c>
      <c r="F101" s="228">
        <f t="shared" si="65"/>
        <v>121.81162498192572</v>
      </c>
      <c r="G101" s="228">
        <f t="shared" si="65"/>
        <v>121.81162498192572</v>
      </c>
      <c r="H101" s="228">
        <f t="shared" si="65"/>
        <v>121.81162498192572</v>
      </c>
      <c r="I101" s="228">
        <f t="shared" si="65"/>
        <v>121.81162498192572</v>
      </c>
      <c r="J101" s="228">
        <f t="shared" si="65"/>
        <v>121.81162498192572</v>
      </c>
      <c r="K101" s="228">
        <f t="shared" si="65"/>
        <v>121.81162498192572</v>
      </c>
      <c r="L101" s="228">
        <f t="shared" si="65"/>
        <v>121.81162498192572</v>
      </c>
      <c r="M101" s="228">
        <f t="shared" si="65"/>
        <v>121.81162498192572</v>
      </c>
      <c r="N101" s="228">
        <f t="shared" si="65"/>
        <v>121.81162498192572</v>
      </c>
      <c r="O101" s="228">
        <f t="shared" si="65"/>
        <v>121.81162498192572</v>
      </c>
      <c r="P101" s="228">
        <f t="shared" si="65"/>
        <v>121.81162498192572</v>
      </c>
      <c r="Q101" s="228">
        <f t="shared" si="65"/>
        <v>121.81162498192572</v>
      </c>
      <c r="R101" s="228">
        <f t="shared" si="65"/>
        <v>121.81162498192572</v>
      </c>
      <c r="S101" s="228">
        <f t="shared" si="65"/>
        <v>121.81162498192572</v>
      </c>
      <c r="T101" s="228">
        <f t="shared" si="65"/>
        <v>121.81162498192572</v>
      </c>
      <c r="U101" s="228">
        <f t="shared" si="65"/>
        <v>121.81162498192572</v>
      </c>
      <c r="V101" s="228">
        <f t="shared" si="65"/>
        <v>121.81162498192572</v>
      </c>
      <c r="W101" s="228">
        <f t="shared" si="65"/>
        <v>121.81162498192572</v>
      </c>
      <c r="X101" s="228">
        <f t="shared" si="65"/>
        <v>121.81162498192572</v>
      </c>
      <c r="Y101" s="228">
        <f t="shared" si="65"/>
        <v>121.81162498192572</v>
      </c>
      <c r="Z101" s="228">
        <f t="shared" si="65"/>
        <v>121.81162498192572</v>
      </c>
      <c r="AA101" s="228">
        <f t="shared" si="65"/>
        <v>121.81162498192572</v>
      </c>
      <c r="AB101" s="228">
        <f t="shared" si="65"/>
        <v>121.81162498192572</v>
      </c>
      <c r="AC101" s="228">
        <f t="shared" si="65"/>
        <v>121.81162498192572</v>
      </c>
      <c r="AD101" s="228">
        <f t="shared" si="65"/>
        <v>121.81162498192572</v>
      </c>
      <c r="AE101" s="228">
        <f t="shared" si="65"/>
        <v>121.81162498192572</v>
      </c>
      <c r="AF101" s="228">
        <f t="shared" si="65"/>
        <v>121.81162498192572</v>
      </c>
      <c r="AG101" s="228">
        <f t="shared" si="65"/>
        <v>121.81162498192572</v>
      </c>
      <c r="AH101" s="228">
        <f t="shared" si="65"/>
        <v>121.81162498192572</v>
      </c>
    </row>
    <row r="102" spans="1:34" hidden="1">
      <c r="C102" s="228"/>
      <c r="D102" s="228"/>
      <c r="E102" s="228"/>
      <c r="F102" s="228"/>
      <c r="G102" s="228"/>
      <c r="H102" s="228"/>
      <c r="I102" s="228"/>
      <c r="J102" s="228"/>
      <c r="K102" s="228"/>
      <c r="L102" s="228"/>
      <c r="M102" s="228"/>
      <c r="N102" s="228"/>
      <c r="O102" s="228"/>
      <c r="P102" s="228"/>
      <c r="Q102" s="228"/>
      <c r="R102" s="228"/>
      <c r="S102" s="228"/>
      <c r="T102" s="228"/>
      <c r="U102" s="228"/>
      <c r="V102" s="228"/>
      <c r="W102" s="228"/>
      <c r="X102" s="228"/>
      <c r="Y102" s="228"/>
      <c r="Z102" s="228"/>
      <c r="AA102" s="228"/>
      <c r="AB102" s="228"/>
      <c r="AC102" s="228"/>
      <c r="AD102" s="228"/>
      <c r="AE102" s="228"/>
      <c r="AF102" s="228"/>
      <c r="AG102" s="228"/>
      <c r="AH102" s="228"/>
    </row>
    <row r="103" spans="1:34" hidden="1">
      <c r="A103" s="235" t="s">
        <v>266</v>
      </c>
      <c r="B103" s="235"/>
      <c r="C103" s="235"/>
      <c r="D103" s="235"/>
      <c r="E103" s="235">
        <v>1</v>
      </c>
      <c r="F103" s="235">
        <f>+E103+1</f>
        <v>2</v>
      </c>
      <c r="G103" s="235">
        <f t="shared" ref="G103:AH103" si="66">+F103+1</f>
        <v>3</v>
      </c>
      <c r="H103" s="235">
        <f t="shared" si="66"/>
        <v>4</v>
      </c>
      <c r="I103" s="235">
        <f t="shared" si="66"/>
        <v>5</v>
      </c>
      <c r="J103" s="235">
        <f t="shared" si="66"/>
        <v>6</v>
      </c>
      <c r="K103" s="235">
        <f t="shared" si="66"/>
        <v>7</v>
      </c>
      <c r="L103" s="235">
        <f t="shared" si="66"/>
        <v>8</v>
      </c>
      <c r="M103" s="235">
        <f t="shared" si="66"/>
        <v>9</v>
      </c>
      <c r="N103" s="235">
        <f t="shared" si="66"/>
        <v>10</v>
      </c>
      <c r="O103" s="235">
        <f t="shared" si="66"/>
        <v>11</v>
      </c>
      <c r="P103" s="235">
        <f t="shared" si="66"/>
        <v>12</v>
      </c>
      <c r="Q103" s="235">
        <f t="shared" si="66"/>
        <v>13</v>
      </c>
      <c r="R103" s="235">
        <f t="shared" si="66"/>
        <v>14</v>
      </c>
      <c r="S103" s="235">
        <f t="shared" si="66"/>
        <v>15</v>
      </c>
      <c r="T103" s="235">
        <f t="shared" si="66"/>
        <v>16</v>
      </c>
      <c r="U103" s="235">
        <f t="shared" si="66"/>
        <v>17</v>
      </c>
      <c r="V103" s="235">
        <f t="shared" si="66"/>
        <v>18</v>
      </c>
      <c r="W103" s="235">
        <f t="shared" si="66"/>
        <v>19</v>
      </c>
      <c r="X103" s="235">
        <f t="shared" si="66"/>
        <v>20</v>
      </c>
      <c r="Y103" s="235">
        <f t="shared" si="66"/>
        <v>21</v>
      </c>
      <c r="Z103" s="235">
        <f t="shared" si="66"/>
        <v>22</v>
      </c>
      <c r="AA103" s="235">
        <f t="shared" si="66"/>
        <v>23</v>
      </c>
      <c r="AB103" s="235">
        <f t="shared" si="66"/>
        <v>24</v>
      </c>
      <c r="AC103" s="235">
        <f t="shared" si="66"/>
        <v>25</v>
      </c>
      <c r="AD103" s="235">
        <f t="shared" si="66"/>
        <v>26</v>
      </c>
      <c r="AE103" s="235">
        <f t="shared" si="66"/>
        <v>27</v>
      </c>
      <c r="AF103" s="235">
        <f t="shared" si="66"/>
        <v>28</v>
      </c>
      <c r="AG103" s="235">
        <f t="shared" si="66"/>
        <v>29</v>
      </c>
      <c r="AH103" s="235">
        <f t="shared" si="66"/>
        <v>30</v>
      </c>
    </row>
    <row r="104" spans="1:34" hidden="1">
      <c r="A104" s="235" t="s">
        <v>265</v>
      </c>
      <c r="B104" s="235"/>
      <c r="C104" s="235">
        <v>2016</v>
      </c>
      <c r="D104" s="235">
        <f t="shared" ref="D104:AH104" si="67">+C104+1</f>
        <v>2017</v>
      </c>
      <c r="E104" s="235">
        <f t="shared" si="67"/>
        <v>2018</v>
      </c>
      <c r="F104" s="235">
        <f t="shared" si="67"/>
        <v>2019</v>
      </c>
      <c r="G104" s="235">
        <f t="shared" si="67"/>
        <v>2020</v>
      </c>
      <c r="H104" s="235">
        <f t="shared" si="67"/>
        <v>2021</v>
      </c>
      <c r="I104" s="235">
        <f t="shared" si="67"/>
        <v>2022</v>
      </c>
      <c r="J104" s="235">
        <f t="shared" si="67"/>
        <v>2023</v>
      </c>
      <c r="K104" s="235">
        <f t="shared" si="67"/>
        <v>2024</v>
      </c>
      <c r="L104" s="235">
        <f t="shared" si="67"/>
        <v>2025</v>
      </c>
      <c r="M104" s="235">
        <f t="shared" si="67"/>
        <v>2026</v>
      </c>
      <c r="N104" s="235">
        <f t="shared" si="67"/>
        <v>2027</v>
      </c>
      <c r="O104" s="235">
        <f t="shared" si="67"/>
        <v>2028</v>
      </c>
      <c r="P104" s="235">
        <f t="shared" si="67"/>
        <v>2029</v>
      </c>
      <c r="Q104" s="235">
        <f t="shared" si="67"/>
        <v>2030</v>
      </c>
      <c r="R104" s="235">
        <f t="shared" si="67"/>
        <v>2031</v>
      </c>
      <c r="S104" s="235">
        <f t="shared" si="67"/>
        <v>2032</v>
      </c>
      <c r="T104" s="235">
        <f t="shared" si="67"/>
        <v>2033</v>
      </c>
      <c r="U104" s="235">
        <f t="shared" si="67"/>
        <v>2034</v>
      </c>
      <c r="V104" s="235">
        <f t="shared" si="67"/>
        <v>2035</v>
      </c>
      <c r="W104" s="235">
        <f t="shared" si="67"/>
        <v>2036</v>
      </c>
      <c r="X104" s="235">
        <f t="shared" si="67"/>
        <v>2037</v>
      </c>
      <c r="Y104" s="235">
        <f t="shared" si="67"/>
        <v>2038</v>
      </c>
      <c r="Z104" s="235">
        <f t="shared" si="67"/>
        <v>2039</v>
      </c>
      <c r="AA104" s="235">
        <f t="shared" si="67"/>
        <v>2040</v>
      </c>
      <c r="AB104" s="235">
        <f t="shared" si="67"/>
        <v>2041</v>
      </c>
      <c r="AC104" s="235">
        <f t="shared" si="67"/>
        <v>2042</v>
      </c>
      <c r="AD104" s="235">
        <f t="shared" si="67"/>
        <v>2043</v>
      </c>
      <c r="AE104" s="235">
        <f t="shared" si="67"/>
        <v>2044</v>
      </c>
      <c r="AF104" s="235">
        <f t="shared" si="67"/>
        <v>2045</v>
      </c>
      <c r="AG104" s="235">
        <f t="shared" si="67"/>
        <v>2046</v>
      </c>
      <c r="AH104" s="235">
        <f t="shared" si="67"/>
        <v>2047</v>
      </c>
    </row>
    <row r="105" spans="1:34" s="139" customFormat="1">
      <c r="A105" s="148" t="s">
        <v>284</v>
      </c>
      <c r="B105" s="149" t="s">
        <v>68</v>
      </c>
      <c r="C105" s="150">
        <f>+C106+C107+C108</f>
        <v>209082.52042498626</v>
      </c>
      <c r="D105" s="150">
        <f>+D106+D107+D108</f>
        <v>194703</v>
      </c>
      <c r="E105" s="150">
        <f>+E106+E107+E108</f>
        <v>197274.53571635362</v>
      </c>
      <c r="F105" s="150">
        <f t="shared" ref="F105:AH105" si="68">+F106+F107+F108</f>
        <v>197274.53571635362</v>
      </c>
      <c r="G105" s="150">
        <f t="shared" si="68"/>
        <v>197274.53571635362</v>
      </c>
      <c r="H105" s="150">
        <f t="shared" si="68"/>
        <v>197274.53571635362</v>
      </c>
      <c r="I105" s="150">
        <f t="shared" si="68"/>
        <v>207454.12630021892</v>
      </c>
      <c r="J105" s="150">
        <f t="shared" si="68"/>
        <v>207452.09250446077</v>
      </c>
      <c r="K105" s="150">
        <f t="shared" si="68"/>
        <v>207422.05807725529</v>
      </c>
      <c r="L105" s="150">
        <f t="shared" si="68"/>
        <v>207392.02799836374</v>
      </c>
      <c r="M105" s="150">
        <f t="shared" si="68"/>
        <v>207362.00226715652</v>
      </c>
      <c r="N105" s="150">
        <f t="shared" si="68"/>
        <v>207331.98088300423</v>
      </c>
      <c r="O105" s="150">
        <f t="shared" si="68"/>
        <v>207301.9638452775</v>
      </c>
      <c r="P105" s="150">
        <f t="shared" si="68"/>
        <v>207271.95115334704</v>
      </c>
      <c r="Q105" s="150">
        <f t="shared" si="68"/>
        <v>207241.94280658371</v>
      </c>
      <c r="R105" s="150">
        <f t="shared" si="68"/>
        <v>206566.93087625739</v>
      </c>
      <c r="S105" s="150">
        <f t="shared" si="68"/>
        <v>205894.11754096404</v>
      </c>
      <c r="T105" s="150">
        <f t="shared" si="68"/>
        <v>205223.49563961528</v>
      </c>
      <c r="U105" s="150">
        <f t="shared" si="68"/>
        <v>204555.05803444717</v>
      </c>
      <c r="V105" s="150">
        <f t="shared" si="68"/>
        <v>203888.7976109444</v>
      </c>
      <c r="W105" s="150">
        <f t="shared" si="68"/>
        <v>203224.70727776451</v>
      </c>
      <c r="X105" s="150">
        <f t="shared" si="68"/>
        <v>202562.77996666226</v>
      </c>
      <c r="Y105" s="150">
        <f t="shared" si="68"/>
        <v>201903.00863241463</v>
      </c>
      <c r="Z105" s="150">
        <f t="shared" si="68"/>
        <v>201245.38625274578</v>
      </c>
      <c r="AA105" s="150">
        <f>+AA106+AA107+AA108</f>
        <v>200589.9058282522</v>
      </c>
      <c r="AB105" s="150">
        <f t="shared" si="68"/>
        <v>199755.48828226823</v>
      </c>
      <c r="AC105" s="150">
        <f t="shared" si="68"/>
        <v>198924.5417615991</v>
      </c>
      <c r="AD105" s="150">
        <f t="shared" si="68"/>
        <v>198097.05182741056</v>
      </c>
      <c r="AE105" s="150">
        <f t="shared" si="68"/>
        <v>197273.00410093114</v>
      </c>
      <c r="AF105" s="150">
        <f t="shared" si="68"/>
        <v>196452.38426320243</v>
      </c>
      <c r="AG105" s="150">
        <f t="shared" si="68"/>
        <v>195635.17805483041</v>
      </c>
      <c r="AH105" s="150">
        <f t="shared" si="68"/>
        <v>194821.37127573742</v>
      </c>
    </row>
    <row r="106" spans="1:34" s="139" customFormat="1">
      <c r="A106" s="66" t="s">
        <v>278</v>
      </c>
      <c r="B106" s="68" t="str">
        <f>+B105</f>
        <v>m3 letno</v>
      </c>
      <c r="C106" s="146">
        <f t="shared" ref="C106:AH106" si="69">+C100*C32</f>
        <v>194526.43396226416</v>
      </c>
      <c r="D106" s="146">
        <f t="shared" si="69"/>
        <v>180836.39012846519</v>
      </c>
      <c r="E106" s="146">
        <f t="shared" si="69"/>
        <v>183224.78289093831</v>
      </c>
      <c r="F106" s="146">
        <f t="shared" si="69"/>
        <v>183224.78289093831</v>
      </c>
      <c r="G106" s="146">
        <f t="shared" si="69"/>
        <v>183224.78289093831</v>
      </c>
      <c r="H106" s="292">
        <f>+G106</f>
        <v>183224.78289093831</v>
      </c>
      <c r="I106" s="146">
        <f t="shared" si="69"/>
        <v>193406.40756505256</v>
      </c>
      <c r="J106" s="146">
        <f t="shared" si="69"/>
        <v>193406.40756505256</v>
      </c>
      <c r="K106" s="146">
        <f t="shared" si="69"/>
        <v>193378.40663915707</v>
      </c>
      <c r="L106" s="146">
        <f t="shared" si="69"/>
        <v>193350.40976716991</v>
      </c>
      <c r="M106" s="146">
        <f t="shared" si="69"/>
        <v>193322.41694850419</v>
      </c>
      <c r="N106" s="146">
        <f t="shared" si="69"/>
        <v>193294.42818257309</v>
      </c>
      <c r="O106" s="146">
        <f t="shared" si="69"/>
        <v>193266.44346878986</v>
      </c>
      <c r="P106" s="146">
        <f t="shared" si="69"/>
        <v>193238.46280656778</v>
      </c>
      <c r="Q106" s="146">
        <f t="shared" si="69"/>
        <v>193210.48619532038</v>
      </c>
      <c r="R106" s="146">
        <f t="shared" si="69"/>
        <v>192581.17640657886</v>
      </c>
      <c r="S106" s="146">
        <f t="shared" si="69"/>
        <v>191953.91635549912</v>
      </c>
      <c r="T106" s="146">
        <f t="shared" si="69"/>
        <v>191328.6993658391</v>
      </c>
      <c r="U106" s="146">
        <f t="shared" si="69"/>
        <v>190705.51878310204</v>
      </c>
      <c r="V106" s="146">
        <f t="shared" si="69"/>
        <v>190084.36797446574</v>
      </c>
      <c r="W106" s="146">
        <f t="shared" si="69"/>
        <v>189465.24032871187</v>
      </c>
      <c r="X106" s="146">
        <f t="shared" si="69"/>
        <v>188848.12925615555</v>
      </c>
      <c r="Y106" s="146">
        <f t="shared" si="69"/>
        <v>188233.02818857538</v>
      </c>
      <c r="Z106" s="146">
        <f t="shared" si="69"/>
        <v>187619.93057914346</v>
      </c>
      <c r="AA106" s="146">
        <f t="shared" si="69"/>
        <v>187008.82990235568</v>
      </c>
      <c r="AB106" s="146">
        <f t="shared" si="69"/>
        <v>186230.90716352122</v>
      </c>
      <c r="AC106" s="146">
        <f t="shared" si="69"/>
        <v>185456.22044187324</v>
      </c>
      <c r="AD106" s="146">
        <f t="shared" si="69"/>
        <v>184684.75627616854</v>
      </c>
      <c r="AE106" s="146">
        <f t="shared" si="69"/>
        <v>183916.50126116016</v>
      </c>
      <c r="AF106" s="146">
        <f t="shared" si="69"/>
        <v>183151.44204736452</v>
      </c>
      <c r="AG106" s="146">
        <f t="shared" si="69"/>
        <v>182389.56534082952</v>
      </c>
      <c r="AH106" s="146">
        <f t="shared" si="69"/>
        <v>181630.85790290346</v>
      </c>
    </row>
    <row r="107" spans="1:34" s="139" customFormat="1">
      <c r="A107" s="66" t="s">
        <v>279</v>
      </c>
      <c r="B107" s="68" t="str">
        <f>+B106</f>
        <v>m3 letno</v>
      </c>
      <c r="C107" s="146">
        <f t="shared" ref="C107:AH107" si="70">+C100*C33</f>
        <v>10963.128411797034</v>
      </c>
      <c r="D107" s="146">
        <f t="shared" si="70"/>
        <v>10443.839080459771</v>
      </c>
      <c r="E107" s="146">
        <f t="shared" si="70"/>
        <v>10581.775862179888</v>
      </c>
      <c r="F107" s="146">
        <f t="shared" si="70"/>
        <v>10581.775862179888</v>
      </c>
      <c r="G107" s="146">
        <f t="shared" si="70"/>
        <v>10581.775862179888</v>
      </c>
      <c r="H107" s="146">
        <f t="shared" si="70"/>
        <v>10581.775862179888</v>
      </c>
      <c r="I107" s="146">
        <f t="shared" si="70"/>
        <v>10580.243857498708</v>
      </c>
      <c r="J107" s="146">
        <f t="shared" si="70"/>
        <v>10578.712074617571</v>
      </c>
      <c r="K107" s="146">
        <f t="shared" si="70"/>
        <v>10577.180513504367</v>
      </c>
      <c r="L107" s="146">
        <f t="shared" si="70"/>
        <v>10575.649174126987</v>
      </c>
      <c r="M107" s="146">
        <f t="shared" si="70"/>
        <v>10574.11805645333</v>
      </c>
      <c r="N107" s="146">
        <f t="shared" si="70"/>
        <v>10572.587160451298</v>
      </c>
      <c r="O107" s="146">
        <f t="shared" si="70"/>
        <v>10571.056486088795</v>
      </c>
      <c r="P107" s="146">
        <f t="shared" si="70"/>
        <v>10569.526033333736</v>
      </c>
      <c r="Q107" s="146">
        <f t="shared" si="70"/>
        <v>10567.995802154035</v>
      </c>
      <c r="R107" s="146">
        <f t="shared" si="70"/>
        <v>10533.57456893509</v>
      </c>
      <c r="S107" s="146">
        <f t="shared" si="70"/>
        <v>10499.265449812185</v>
      </c>
      <c r="T107" s="146">
        <f t="shared" si="70"/>
        <v>10465.068079616227</v>
      </c>
      <c r="U107" s="146">
        <f t="shared" si="70"/>
        <v>10430.98209436752</v>
      </c>
      <c r="V107" s="146">
        <f t="shared" si="70"/>
        <v>10397.007131271901</v>
      </c>
      <c r="W107" s="146">
        <f t="shared" si="70"/>
        <v>10363.14282871686</v>
      </c>
      <c r="X107" s="146">
        <f t="shared" si="70"/>
        <v>10329.388826267712</v>
      </c>
      <c r="Y107" s="146">
        <f t="shared" si="70"/>
        <v>10295.744764663747</v>
      </c>
      <c r="Z107" s="146">
        <f t="shared" si="70"/>
        <v>10262.210285814408</v>
      </c>
      <c r="AA107" s="146">
        <f t="shared" si="70"/>
        <v>10228.785032795489</v>
      </c>
      <c r="AB107" s="146">
        <f t="shared" si="70"/>
        <v>10186.235146398061</v>
      </c>
      <c r="AC107" s="146">
        <f t="shared" si="70"/>
        <v>10143.862259793534</v>
      </c>
      <c r="AD107" s="146">
        <f t="shared" si="70"/>
        <v>10101.665636694943</v>
      </c>
      <c r="AE107" s="146">
        <f t="shared" si="70"/>
        <v>10059.644543878145</v>
      </c>
      <c r="AF107" s="146">
        <f t="shared" si="70"/>
        <v>10017.798251169073</v>
      </c>
      <c r="AG107" s="146">
        <f t="shared" si="70"/>
        <v>9976.1260314310548</v>
      </c>
      <c r="AH107" s="146">
        <f t="shared" si="70"/>
        <v>9934.6271605521724</v>
      </c>
    </row>
    <row r="108" spans="1:34" s="139" customFormat="1">
      <c r="A108" s="66" t="s">
        <v>280</v>
      </c>
      <c r="B108" s="68" t="str">
        <f>+B107</f>
        <v>m3 letno</v>
      </c>
      <c r="C108" s="146">
        <f t="shared" ref="C108:AH108" si="71">+C100*C34</f>
        <v>3592.9580509250782</v>
      </c>
      <c r="D108" s="146">
        <f t="shared" si="71"/>
        <v>3422.770791075051</v>
      </c>
      <c r="E108" s="146">
        <f t="shared" si="71"/>
        <v>3467.9769632354255</v>
      </c>
      <c r="F108" s="146">
        <f t="shared" si="71"/>
        <v>3467.9769632354255</v>
      </c>
      <c r="G108" s="146">
        <f t="shared" si="71"/>
        <v>3467.9769632354255</v>
      </c>
      <c r="H108" s="146">
        <f t="shared" si="71"/>
        <v>3467.9769632354255</v>
      </c>
      <c r="I108" s="146">
        <f t="shared" si="71"/>
        <v>3467.4748776676443</v>
      </c>
      <c r="J108" s="146">
        <f t="shared" si="71"/>
        <v>3466.9728647906331</v>
      </c>
      <c r="K108" s="146">
        <f t="shared" si="71"/>
        <v>3466.4709245938689</v>
      </c>
      <c r="L108" s="146">
        <f t="shared" si="71"/>
        <v>3465.9690570668281</v>
      </c>
      <c r="M108" s="146">
        <f t="shared" si="71"/>
        <v>3465.4672621989907</v>
      </c>
      <c r="N108" s="146">
        <f t="shared" si="71"/>
        <v>3464.9655399798371</v>
      </c>
      <c r="O108" s="146">
        <f t="shared" si="71"/>
        <v>3464.4638903988489</v>
      </c>
      <c r="P108" s="146">
        <f t="shared" si="71"/>
        <v>3463.9623134455101</v>
      </c>
      <c r="Q108" s="146">
        <f t="shared" si="71"/>
        <v>3463.4608091093055</v>
      </c>
      <c r="R108" s="146">
        <f t="shared" si="71"/>
        <v>3452.1799007434329</v>
      </c>
      <c r="S108" s="146">
        <f t="shared" si="71"/>
        <v>3440.935735652733</v>
      </c>
      <c r="T108" s="146">
        <f t="shared" si="71"/>
        <v>3429.7281941599394</v>
      </c>
      <c r="U108" s="146">
        <f t="shared" si="71"/>
        <v>3418.5571569775907</v>
      </c>
      <c r="V108" s="146">
        <f t="shared" si="71"/>
        <v>3407.4225052067568</v>
      </c>
      <c r="W108" s="146">
        <f t="shared" si="71"/>
        <v>3396.324120335777</v>
      </c>
      <c r="X108" s="146">
        <f t="shared" si="71"/>
        <v>3385.261884238997</v>
      </c>
      <c r="Y108" s="146">
        <f t="shared" si="71"/>
        <v>3374.2356791755124</v>
      </c>
      <c r="Z108" s="146">
        <f t="shared" si="71"/>
        <v>3363.2453877879143</v>
      </c>
      <c r="AA108" s="146">
        <f t="shared" si="71"/>
        <v>3352.290893101042</v>
      </c>
      <c r="AB108" s="146">
        <f t="shared" si="71"/>
        <v>3338.3459723489436</v>
      </c>
      <c r="AC108" s="146">
        <f t="shared" si="71"/>
        <v>3324.4590599323337</v>
      </c>
      <c r="AD108" s="146">
        <f t="shared" si="71"/>
        <v>3310.6299145470812</v>
      </c>
      <c r="AE108" s="146">
        <f t="shared" si="71"/>
        <v>3296.8582958928364</v>
      </c>
      <c r="AF108" s="146">
        <f t="shared" si="71"/>
        <v>3283.143964668855</v>
      </c>
      <c r="AG108" s="146">
        <f t="shared" si="71"/>
        <v>3269.4866825698409</v>
      </c>
      <c r="AH108" s="146">
        <f t="shared" si="71"/>
        <v>3255.8862122818041</v>
      </c>
    </row>
    <row r="109" spans="1:34" s="139" customFormat="1">
      <c r="A109" s="148" t="s">
        <v>282</v>
      </c>
      <c r="B109" s="149" t="str">
        <f>+B108</f>
        <v>m3 letno</v>
      </c>
      <c r="C109" s="150">
        <f>+'08 Pretekla voda'!E62</f>
        <v>73182.479575013742</v>
      </c>
      <c r="D109" s="150">
        <f>+'08 Pretekla voda'!F62</f>
        <v>91436</v>
      </c>
      <c r="E109" s="150">
        <f>+'08 Pretekla voda'!G62</f>
        <v>90351.335350845096</v>
      </c>
      <c r="F109" s="150">
        <f>+E109</f>
        <v>90351.335350845096</v>
      </c>
      <c r="G109" s="150">
        <f>+F109-7000</f>
        <v>83351.335350845096</v>
      </c>
      <c r="H109" s="150">
        <f t="shared" ref="H109:T109" si="72">+G109</f>
        <v>83351.335350845096</v>
      </c>
      <c r="I109" s="150">
        <f t="shared" si="72"/>
        <v>83351.335350845096</v>
      </c>
      <c r="J109" s="150">
        <f t="shared" si="72"/>
        <v>83351.335350845096</v>
      </c>
      <c r="K109" s="150">
        <f t="shared" si="72"/>
        <v>83351.335350845096</v>
      </c>
      <c r="L109" s="150">
        <f t="shared" si="72"/>
        <v>83351.335350845096</v>
      </c>
      <c r="M109" s="150">
        <f t="shared" si="72"/>
        <v>83351.335350845096</v>
      </c>
      <c r="N109" s="150">
        <f t="shared" si="72"/>
        <v>83351.335350845096</v>
      </c>
      <c r="O109" s="150">
        <f t="shared" si="72"/>
        <v>83351.335350845096</v>
      </c>
      <c r="P109" s="150">
        <f t="shared" si="72"/>
        <v>83351.335350845096</v>
      </c>
      <c r="Q109" s="150">
        <f t="shared" si="72"/>
        <v>83351.335350845096</v>
      </c>
      <c r="R109" s="150">
        <f t="shared" si="72"/>
        <v>83351.335350845096</v>
      </c>
      <c r="S109" s="150">
        <f t="shared" si="72"/>
        <v>83351.335350845096</v>
      </c>
      <c r="T109" s="150">
        <f t="shared" si="72"/>
        <v>83351.335350845096</v>
      </c>
      <c r="U109" s="150">
        <f t="shared" ref="U109:AH109" si="73">+T109</f>
        <v>83351.335350845096</v>
      </c>
      <c r="V109" s="150">
        <f t="shared" si="73"/>
        <v>83351.335350845096</v>
      </c>
      <c r="W109" s="150">
        <f t="shared" si="73"/>
        <v>83351.335350845096</v>
      </c>
      <c r="X109" s="150">
        <f t="shared" si="73"/>
        <v>83351.335350845096</v>
      </c>
      <c r="Y109" s="150">
        <f t="shared" si="73"/>
        <v>83351.335350845096</v>
      </c>
      <c r="Z109" s="150">
        <f t="shared" si="73"/>
        <v>83351.335350845096</v>
      </c>
      <c r="AA109" s="150">
        <f t="shared" si="73"/>
        <v>83351.335350845096</v>
      </c>
      <c r="AB109" s="150">
        <f t="shared" si="73"/>
        <v>83351.335350845096</v>
      </c>
      <c r="AC109" s="150">
        <f t="shared" si="73"/>
        <v>83351.335350845096</v>
      </c>
      <c r="AD109" s="150">
        <f t="shared" si="73"/>
        <v>83351.335350845096</v>
      </c>
      <c r="AE109" s="150">
        <f t="shared" si="73"/>
        <v>83351.335350845096</v>
      </c>
      <c r="AF109" s="150">
        <f t="shared" si="73"/>
        <v>83351.335350845096</v>
      </c>
      <c r="AG109" s="150">
        <f t="shared" si="73"/>
        <v>83351.335350845096</v>
      </c>
      <c r="AH109" s="150">
        <f t="shared" si="73"/>
        <v>83351.335350845096</v>
      </c>
    </row>
    <row r="110" spans="1:34" s="139" customFormat="1">
      <c r="A110" s="148" t="s">
        <v>357</v>
      </c>
      <c r="B110" s="149" t="str">
        <f>+B109</f>
        <v>m3 letno</v>
      </c>
      <c r="C110" s="150">
        <f>+C109+C105</f>
        <v>282265</v>
      </c>
      <c r="D110" s="150">
        <f t="shared" ref="D110:AH110" si="74">+D109+D105</f>
        <v>286139</v>
      </c>
      <c r="E110" s="150">
        <f t="shared" si="74"/>
        <v>287625.87106719869</v>
      </c>
      <c r="F110" s="150">
        <f t="shared" si="74"/>
        <v>287625.87106719869</v>
      </c>
      <c r="G110" s="150">
        <f t="shared" si="74"/>
        <v>280625.87106719869</v>
      </c>
      <c r="H110" s="150">
        <f t="shared" si="74"/>
        <v>280625.87106719869</v>
      </c>
      <c r="I110" s="150">
        <f t="shared" si="74"/>
        <v>290805.46165106399</v>
      </c>
      <c r="J110" s="150">
        <f t="shared" si="74"/>
        <v>290803.42785530584</v>
      </c>
      <c r="K110" s="150">
        <f t="shared" si="74"/>
        <v>290773.39342810039</v>
      </c>
      <c r="L110" s="150">
        <f t="shared" si="74"/>
        <v>290743.36334920884</v>
      </c>
      <c r="M110" s="150">
        <f t="shared" si="74"/>
        <v>290713.33761800162</v>
      </c>
      <c r="N110" s="150">
        <f t="shared" si="74"/>
        <v>290683.31623384933</v>
      </c>
      <c r="O110" s="150">
        <f t="shared" si="74"/>
        <v>290653.29919612256</v>
      </c>
      <c r="P110" s="150">
        <f t="shared" si="74"/>
        <v>290623.28650419216</v>
      </c>
      <c r="Q110" s="150">
        <f t="shared" si="74"/>
        <v>290593.27815742884</v>
      </c>
      <c r="R110" s="150">
        <f t="shared" si="74"/>
        <v>289918.26622710249</v>
      </c>
      <c r="S110" s="150">
        <f t="shared" si="74"/>
        <v>289245.45289180917</v>
      </c>
      <c r="T110" s="150">
        <f t="shared" si="74"/>
        <v>288574.83099046035</v>
      </c>
      <c r="U110" s="150">
        <f t="shared" si="74"/>
        <v>287906.39338529226</v>
      </c>
      <c r="V110" s="150">
        <f t="shared" si="74"/>
        <v>287240.1329617895</v>
      </c>
      <c r="W110" s="150">
        <f t="shared" si="74"/>
        <v>286576.04262860958</v>
      </c>
      <c r="X110" s="150">
        <f t="shared" si="74"/>
        <v>285914.11531750736</v>
      </c>
      <c r="Y110" s="150">
        <f t="shared" si="74"/>
        <v>285254.34398325975</v>
      </c>
      <c r="Z110" s="150">
        <f t="shared" si="74"/>
        <v>284596.72160359088</v>
      </c>
      <c r="AA110" s="150">
        <f t="shared" si="74"/>
        <v>283941.24117909733</v>
      </c>
      <c r="AB110" s="150">
        <f t="shared" si="74"/>
        <v>283106.82363311329</v>
      </c>
      <c r="AC110" s="150">
        <f t="shared" si="74"/>
        <v>282275.8771124442</v>
      </c>
      <c r="AD110" s="150">
        <f t="shared" si="74"/>
        <v>281448.38717825565</v>
      </c>
      <c r="AE110" s="150">
        <f t="shared" si="74"/>
        <v>280624.33945177624</v>
      </c>
      <c r="AF110" s="150">
        <f t="shared" si="74"/>
        <v>279803.71961404756</v>
      </c>
      <c r="AG110" s="150">
        <f t="shared" si="74"/>
        <v>278986.51340567553</v>
      </c>
      <c r="AH110" s="150">
        <f t="shared" si="74"/>
        <v>278172.70662658254</v>
      </c>
    </row>
    <row r="111" spans="1:34" hidden="1">
      <c r="C111" s="223"/>
      <c r="D111" s="223"/>
      <c r="E111" s="223"/>
      <c r="F111" s="223"/>
      <c r="G111" s="223"/>
      <c r="H111" s="223"/>
      <c r="I111" s="223"/>
      <c r="J111" s="223"/>
      <c r="K111" s="223"/>
      <c r="L111" s="223"/>
      <c r="M111" s="223"/>
      <c r="N111" s="223"/>
      <c r="O111" s="223"/>
      <c r="P111" s="223"/>
      <c r="Q111" s="223"/>
      <c r="R111" s="223"/>
      <c r="S111" s="223"/>
      <c r="T111" s="223"/>
      <c r="U111" s="223"/>
      <c r="V111" s="223"/>
      <c r="W111" s="223"/>
      <c r="X111" s="223"/>
      <c r="Y111" s="223"/>
      <c r="Z111" s="223"/>
      <c r="AA111" s="223"/>
      <c r="AB111" s="223"/>
      <c r="AC111" s="223"/>
      <c r="AD111" s="223"/>
      <c r="AE111" s="223"/>
      <c r="AF111" s="223"/>
      <c r="AG111" s="223"/>
      <c r="AH111" s="223"/>
    </row>
    <row r="112" spans="1:34" hidden="1"/>
    <row r="113" spans="1:34">
      <c r="A113" s="140" t="s">
        <v>292</v>
      </c>
      <c r="B113" s="140"/>
      <c r="C113" s="140"/>
      <c r="D113" s="140"/>
      <c r="E113" s="140"/>
      <c r="F113" s="140"/>
      <c r="G113" s="140"/>
      <c r="H113" s="140"/>
      <c r="I113" s="140"/>
      <c r="J113" s="140"/>
      <c r="K113" s="140"/>
      <c r="L113" s="140"/>
      <c r="M113" s="140"/>
      <c r="N113" s="140"/>
      <c r="O113" s="140"/>
      <c r="P113" s="140"/>
      <c r="Q113" s="140"/>
      <c r="R113" s="140"/>
      <c r="S113" s="140"/>
      <c r="T113" s="140"/>
      <c r="U113" s="140"/>
      <c r="V113" s="140"/>
      <c r="W113" s="140"/>
      <c r="X113" s="140"/>
      <c r="Y113" s="140"/>
      <c r="Z113" s="140"/>
      <c r="AA113" s="140"/>
      <c r="AB113" s="140"/>
      <c r="AC113" s="140"/>
      <c r="AD113" s="140"/>
      <c r="AE113" s="140"/>
      <c r="AF113" s="140"/>
      <c r="AG113" s="140"/>
      <c r="AH113" s="140"/>
    </row>
    <row r="114" spans="1:34" hidden="1"/>
    <row r="115" spans="1:34">
      <c r="A115" s="235" t="s">
        <v>266</v>
      </c>
      <c r="B115" s="235"/>
      <c r="C115" s="235"/>
      <c r="D115" s="235"/>
      <c r="E115" s="235">
        <v>1</v>
      </c>
      <c r="F115" s="235">
        <f>+E115+1</f>
        <v>2</v>
      </c>
      <c r="G115" s="235">
        <f t="shared" ref="G115:AH115" si="75">+F115+1</f>
        <v>3</v>
      </c>
      <c r="H115" s="235">
        <f t="shared" si="75"/>
        <v>4</v>
      </c>
      <c r="I115" s="235">
        <f t="shared" si="75"/>
        <v>5</v>
      </c>
      <c r="J115" s="235">
        <f t="shared" si="75"/>
        <v>6</v>
      </c>
      <c r="K115" s="235">
        <f t="shared" si="75"/>
        <v>7</v>
      </c>
      <c r="L115" s="235">
        <f t="shared" si="75"/>
        <v>8</v>
      </c>
      <c r="M115" s="235">
        <f t="shared" si="75"/>
        <v>9</v>
      </c>
      <c r="N115" s="235">
        <f t="shared" si="75"/>
        <v>10</v>
      </c>
      <c r="O115" s="235">
        <f t="shared" si="75"/>
        <v>11</v>
      </c>
      <c r="P115" s="235">
        <f t="shared" si="75"/>
        <v>12</v>
      </c>
      <c r="Q115" s="235">
        <f t="shared" si="75"/>
        <v>13</v>
      </c>
      <c r="R115" s="235">
        <f t="shared" si="75"/>
        <v>14</v>
      </c>
      <c r="S115" s="235">
        <f t="shared" si="75"/>
        <v>15</v>
      </c>
      <c r="T115" s="235">
        <f t="shared" si="75"/>
        <v>16</v>
      </c>
      <c r="U115" s="235">
        <f t="shared" si="75"/>
        <v>17</v>
      </c>
      <c r="V115" s="235">
        <f t="shared" si="75"/>
        <v>18</v>
      </c>
      <c r="W115" s="235">
        <f t="shared" si="75"/>
        <v>19</v>
      </c>
      <c r="X115" s="235">
        <f t="shared" si="75"/>
        <v>20</v>
      </c>
      <c r="Y115" s="235">
        <f t="shared" si="75"/>
        <v>21</v>
      </c>
      <c r="Z115" s="235">
        <f t="shared" si="75"/>
        <v>22</v>
      </c>
      <c r="AA115" s="235">
        <f t="shared" si="75"/>
        <v>23</v>
      </c>
      <c r="AB115" s="235">
        <f t="shared" si="75"/>
        <v>24</v>
      </c>
      <c r="AC115" s="235">
        <f t="shared" si="75"/>
        <v>25</v>
      </c>
      <c r="AD115" s="235">
        <f t="shared" si="75"/>
        <v>26</v>
      </c>
      <c r="AE115" s="235">
        <f t="shared" si="75"/>
        <v>27</v>
      </c>
      <c r="AF115" s="235">
        <f t="shared" si="75"/>
        <v>28</v>
      </c>
      <c r="AG115" s="235">
        <f t="shared" si="75"/>
        <v>29</v>
      </c>
      <c r="AH115" s="235">
        <f t="shared" si="75"/>
        <v>30</v>
      </c>
    </row>
    <row r="116" spans="1:34">
      <c r="A116" s="235" t="s">
        <v>265</v>
      </c>
      <c r="B116" s="235"/>
      <c r="C116" s="235">
        <v>2016</v>
      </c>
      <c r="D116" s="235">
        <f t="shared" ref="D116:AH116" si="76">+C116+1</f>
        <v>2017</v>
      </c>
      <c r="E116" s="235">
        <f t="shared" si="76"/>
        <v>2018</v>
      </c>
      <c r="F116" s="235">
        <f t="shared" si="76"/>
        <v>2019</v>
      </c>
      <c r="G116" s="235">
        <f t="shared" si="76"/>
        <v>2020</v>
      </c>
      <c r="H116" s="235">
        <f t="shared" si="76"/>
        <v>2021</v>
      </c>
      <c r="I116" s="235">
        <f t="shared" si="76"/>
        <v>2022</v>
      </c>
      <c r="J116" s="235">
        <f t="shared" si="76"/>
        <v>2023</v>
      </c>
      <c r="K116" s="235">
        <f t="shared" si="76"/>
        <v>2024</v>
      </c>
      <c r="L116" s="235">
        <f t="shared" si="76"/>
        <v>2025</v>
      </c>
      <c r="M116" s="235">
        <f t="shared" si="76"/>
        <v>2026</v>
      </c>
      <c r="N116" s="235">
        <f t="shared" si="76"/>
        <v>2027</v>
      </c>
      <c r="O116" s="235">
        <f t="shared" si="76"/>
        <v>2028</v>
      </c>
      <c r="P116" s="235">
        <f t="shared" si="76"/>
        <v>2029</v>
      </c>
      <c r="Q116" s="235">
        <f t="shared" si="76"/>
        <v>2030</v>
      </c>
      <c r="R116" s="235">
        <f t="shared" si="76"/>
        <v>2031</v>
      </c>
      <c r="S116" s="235">
        <f t="shared" si="76"/>
        <v>2032</v>
      </c>
      <c r="T116" s="235">
        <f t="shared" si="76"/>
        <v>2033</v>
      </c>
      <c r="U116" s="235">
        <f t="shared" si="76"/>
        <v>2034</v>
      </c>
      <c r="V116" s="235">
        <f t="shared" si="76"/>
        <v>2035</v>
      </c>
      <c r="W116" s="235">
        <f t="shared" si="76"/>
        <v>2036</v>
      </c>
      <c r="X116" s="235">
        <f t="shared" si="76"/>
        <v>2037</v>
      </c>
      <c r="Y116" s="235">
        <f t="shared" si="76"/>
        <v>2038</v>
      </c>
      <c r="Z116" s="235">
        <f t="shared" si="76"/>
        <v>2039</v>
      </c>
      <c r="AA116" s="235">
        <f t="shared" si="76"/>
        <v>2040</v>
      </c>
      <c r="AB116" s="235">
        <f t="shared" si="76"/>
        <v>2041</v>
      </c>
      <c r="AC116" s="235">
        <f t="shared" si="76"/>
        <v>2042</v>
      </c>
      <c r="AD116" s="235">
        <f t="shared" si="76"/>
        <v>2043</v>
      </c>
      <c r="AE116" s="235">
        <f t="shared" si="76"/>
        <v>2044</v>
      </c>
      <c r="AF116" s="235">
        <f t="shared" si="76"/>
        <v>2045</v>
      </c>
      <c r="AG116" s="235">
        <f t="shared" si="76"/>
        <v>2046</v>
      </c>
      <c r="AH116" s="235">
        <f t="shared" si="76"/>
        <v>2047</v>
      </c>
    </row>
    <row r="117" spans="1:34">
      <c r="A117" s="222" t="s">
        <v>290</v>
      </c>
      <c r="C117" s="228">
        <f>+C100</f>
        <v>46.063564755449718</v>
      </c>
      <c r="D117" s="228">
        <f>+D100</f>
        <v>43.881676808654497</v>
      </c>
      <c r="E117" s="228">
        <f>+E100</f>
        <v>44.461243118402891</v>
      </c>
      <c r="F117" s="228">
        <f t="shared" ref="F117:AH117" si="77">+F100</f>
        <v>44.461243118402891</v>
      </c>
      <c r="G117" s="228">
        <f t="shared" si="77"/>
        <v>44.461243118402891</v>
      </c>
      <c r="H117" s="228">
        <f t="shared" si="77"/>
        <v>44.461243118402891</v>
      </c>
      <c r="I117" s="228">
        <f t="shared" si="77"/>
        <v>44.461243118402891</v>
      </c>
      <c r="J117" s="228">
        <f t="shared" si="77"/>
        <v>44.461243118402891</v>
      </c>
      <c r="K117" s="228">
        <f t="shared" si="77"/>
        <v>44.461243118402891</v>
      </c>
      <c r="L117" s="228">
        <f t="shared" si="77"/>
        <v>44.461243118402891</v>
      </c>
      <c r="M117" s="228">
        <f t="shared" si="77"/>
        <v>44.461243118402891</v>
      </c>
      <c r="N117" s="228">
        <f t="shared" si="77"/>
        <v>44.461243118402891</v>
      </c>
      <c r="O117" s="228">
        <f t="shared" si="77"/>
        <v>44.461243118402891</v>
      </c>
      <c r="P117" s="228">
        <f t="shared" si="77"/>
        <v>44.461243118402891</v>
      </c>
      <c r="Q117" s="228">
        <f t="shared" si="77"/>
        <v>44.461243118402891</v>
      </c>
      <c r="R117" s="228">
        <f t="shared" si="77"/>
        <v>44.461243118402891</v>
      </c>
      <c r="S117" s="228">
        <f t="shared" si="77"/>
        <v>44.461243118402891</v>
      </c>
      <c r="T117" s="228">
        <f t="shared" si="77"/>
        <v>44.461243118402891</v>
      </c>
      <c r="U117" s="228">
        <f t="shared" si="77"/>
        <v>44.461243118402891</v>
      </c>
      <c r="V117" s="228">
        <f t="shared" si="77"/>
        <v>44.461243118402891</v>
      </c>
      <c r="W117" s="228">
        <f t="shared" si="77"/>
        <v>44.461243118402891</v>
      </c>
      <c r="X117" s="228">
        <f t="shared" si="77"/>
        <v>44.461243118402891</v>
      </c>
      <c r="Y117" s="228">
        <f t="shared" si="77"/>
        <v>44.461243118402891</v>
      </c>
      <c r="Z117" s="228">
        <f t="shared" si="77"/>
        <v>44.461243118402891</v>
      </c>
      <c r="AA117" s="228">
        <f t="shared" si="77"/>
        <v>44.461243118402891</v>
      </c>
      <c r="AB117" s="228">
        <f t="shared" si="77"/>
        <v>44.461243118402891</v>
      </c>
      <c r="AC117" s="228">
        <f t="shared" si="77"/>
        <v>44.461243118402891</v>
      </c>
      <c r="AD117" s="228">
        <f t="shared" si="77"/>
        <v>44.461243118402891</v>
      </c>
      <c r="AE117" s="228">
        <f t="shared" si="77"/>
        <v>44.461243118402891</v>
      </c>
      <c r="AF117" s="228">
        <f t="shared" si="77"/>
        <v>44.461243118402891</v>
      </c>
      <c r="AG117" s="228">
        <f t="shared" si="77"/>
        <v>44.461243118402891</v>
      </c>
      <c r="AH117" s="228">
        <f t="shared" si="77"/>
        <v>44.461243118402891</v>
      </c>
    </row>
    <row r="118" spans="1:34" hidden="1"/>
    <row r="119" spans="1:34" hidden="1">
      <c r="A119" s="235" t="s">
        <v>266</v>
      </c>
      <c r="B119" s="235"/>
      <c r="C119" s="235"/>
      <c r="D119" s="235"/>
      <c r="E119" s="235">
        <v>1</v>
      </c>
      <c r="F119" s="235">
        <f>+E119+1</f>
        <v>2</v>
      </c>
      <c r="G119" s="235">
        <f t="shared" ref="G119:AH119" si="78">+F119+1</f>
        <v>3</v>
      </c>
      <c r="H119" s="235">
        <f t="shared" si="78"/>
        <v>4</v>
      </c>
      <c r="I119" s="235">
        <f t="shared" si="78"/>
        <v>5</v>
      </c>
      <c r="J119" s="235">
        <f t="shared" si="78"/>
        <v>6</v>
      </c>
      <c r="K119" s="235">
        <f t="shared" si="78"/>
        <v>7</v>
      </c>
      <c r="L119" s="235">
        <f t="shared" si="78"/>
        <v>8</v>
      </c>
      <c r="M119" s="235">
        <f t="shared" si="78"/>
        <v>9</v>
      </c>
      <c r="N119" s="235">
        <f t="shared" si="78"/>
        <v>10</v>
      </c>
      <c r="O119" s="235">
        <f t="shared" si="78"/>
        <v>11</v>
      </c>
      <c r="P119" s="235">
        <f t="shared" si="78"/>
        <v>12</v>
      </c>
      <c r="Q119" s="235">
        <f t="shared" si="78"/>
        <v>13</v>
      </c>
      <c r="R119" s="235">
        <f t="shared" si="78"/>
        <v>14</v>
      </c>
      <c r="S119" s="235">
        <f t="shared" si="78"/>
        <v>15</v>
      </c>
      <c r="T119" s="235">
        <f t="shared" si="78"/>
        <v>16</v>
      </c>
      <c r="U119" s="235">
        <f t="shared" si="78"/>
        <v>17</v>
      </c>
      <c r="V119" s="235">
        <f t="shared" si="78"/>
        <v>18</v>
      </c>
      <c r="W119" s="235">
        <f t="shared" si="78"/>
        <v>19</v>
      </c>
      <c r="X119" s="235">
        <f t="shared" si="78"/>
        <v>20</v>
      </c>
      <c r="Y119" s="235">
        <f t="shared" si="78"/>
        <v>21</v>
      </c>
      <c r="Z119" s="235">
        <f t="shared" si="78"/>
        <v>22</v>
      </c>
      <c r="AA119" s="235">
        <f t="shared" si="78"/>
        <v>23</v>
      </c>
      <c r="AB119" s="235">
        <f t="shared" si="78"/>
        <v>24</v>
      </c>
      <c r="AC119" s="235">
        <f t="shared" si="78"/>
        <v>25</v>
      </c>
      <c r="AD119" s="235">
        <f t="shared" si="78"/>
        <v>26</v>
      </c>
      <c r="AE119" s="235">
        <f t="shared" si="78"/>
        <v>27</v>
      </c>
      <c r="AF119" s="235">
        <f t="shared" si="78"/>
        <v>28</v>
      </c>
      <c r="AG119" s="235">
        <f t="shared" si="78"/>
        <v>29</v>
      </c>
      <c r="AH119" s="235">
        <f t="shared" si="78"/>
        <v>30</v>
      </c>
    </row>
    <row r="120" spans="1:34" hidden="1">
      <c r="A120" s="235" t="s">
        <v>265</v>
      </c>
      <c r="B120" s="235"/>
      <c r="C120" s="235">
        <v>2016</v>
      </c>
      <c r="D120" s="235">
        <f t="shared" ref="D120:AH120" si="79">+C120+1</f>
        <v>2017</v>
      </c>
      <c r="E120" s="235">
        <f t="shared" si="79"/>
        <v>2018</v>
      </c>
      <c r="F120" s="235">
        <f t="shared" si="79"/>
        <v>2019</v>
      </c>
      <c r="G120" s="235">
        <f t="shared" si="79"/>
        <v>2020</v>
      </c>
      <c r="H120" s="235">
        <f t="shared" si="79"/>
        <v>2021</v>
      </c>
      <c r="I120" s="235">
        <f t="shared" si="79"/>
        <v>2022</v>
      </c>
      <c r="J120" s="235">
        <f t="shared" si="79"/>
        <v>2023</v>
      </c>
      <c r="K120" s="235">
        <f t="shared" si="79"/>
        <v>2024</v>
      </c>
      <c r="L120" s="235">
        <f t="shared" si="79"/>
        <v>2025</v>
      </c>
      <c r="M120" s="235">
        <f t="shared" si="79"/>
        <v>2026</v>
      </c>
      <c r="N120" s="235">
        <f t="shared" si="79"/>
        <v>2027</v>
      </c>
      <c r="O120" s="235">
        <f t="shared" si="79"/>
        <v>2028</v>
      </c>
      <c r="P120" s="235">
        <f t="shared" si="79"/>
        <v>2029</v>
      </c>
      <c r="Q120" s="235">
        <f t="shared" si="79"/>
        <v>2030</v>
      </c>
      <c r="R120" s="235">
        <f t="shared" si="79"/>
        <v>2031</v>
      </c>
      <c r="S120" s="235">
        <f t="shared" si="79"/>
        <v>2032</v>
      </c>
      <c r="T120" s="235">
        <f t="shared" si="79"/>
        <v>2033</v>
      </c>
      <c r="U120" s="235">
        <f t="shared" si="79"/>
        <v>2034</v>
      </c>
      <c r="V120" s="235">
        <f t="shared" si="79"/>
        <v>2035</v>
      </c>
      <c r="W120" s="235">
        <f t="shared" si="79"/>
        <v>2036</v>
      </c>
      <c r="X120" s="235">
        <f t="shared" si="79"/>
        <v>2037</v>
      </c>
      <c r="Y120" s="235">
        <f t="shared" si="79"/>
        <v>2038</v>
      </c>
      <c r="Z120" s="235">
        <f t="shared" si="79"/>
        <v>2039</v>
      </c>
      <c r="AA120" s="235">
        <f t="shared" si="79"/>
        <v>2040</v>
      </c>
      <c r="AB120" s="235">
        <f t="shared" si="79"/>
        <v>2041</v>
      </c>
      <c r="AC120" s="235">
        <f t="shared" si="79"/>
        <v>2042</v>
      </c>
      <c r="AD120" s="235">
        <f t="shared" si="79"/>
        <v>2043</v>
      </c>
      <c r="AE120" s="235">
        <f t="shared" si="79"/>
        <v>2044</v>
      </c>
      <c r="AF120" s="235">
        <f t="shared" si="79"/>
        <v>2045</v>
      </c>
      <c r="AG120" s="235">
        <f t="shared" si="79"/>
        <v>2046</v>
      </c>
      <c r="AH120" s="235">
        <f t="shared" si="79"/>
        <v>2047</v>
      </c>
    </row>
    <row r="121" spans="1:34" s="139" customFormat="1">
      <c r="A121" s="148" t="s">
        <v>284</v>
      </c>
      <c r="B121" s="149" t="str">
        <f>+B105</f>
        <v>m3 letno</v>
      </c>
      <c r="C121" s="150">
        <f>+C122+C123+C124</f>
        <v>1545</v>
      </c>
      <c r="D121" s="150">
        <f t="shared" ref="D121:AH121" si="80">+D122+D123+D124</f>
        <v>1843.0304259634888</v>
      </c>
      <c r="E121" s="150">
        <f t="shared" si="80"/>
        <v>1867.3722109729215</v>
      </c>
      <c r="F121" s="150">
        <f t="shared" si="80"/>
        <v>1867.3722109729215</v>
      </c>
      <c r="G121" s="150">
        <f t="shared" si="80"/>
        <v>1867.3722109729215</v>
      </c>
      <c r="H121" s="150">
        <f t="shared" si="80"/>
        <v>1867.3722109729215</v>
      </c>
      <c r="I121" s="150">
        <f t="shared" si="80"/>
        <v>1867.3722109729215</v>
      </c>
      <c r="J121" s="150">
        <f t="shared" si="80"/>
        <v>205855.55563820538</v>
      </c>
      <c r="K121" s="150">
        <f t="shared" si="80"/>
        <v>205825.75235386143</v>
      </c>
      <c r="L121" s="150">
        <f t="shared" si="80"/>
        <v>205795.95338436705</v>
      </c>
      <c r="M121" s="150">
        <f t="shared" si="80"/>
        <v>205766.15872909757</v>
      </c>
      <c r="N121" s="150">
        <f t="shared" si="80"/>
        <v>205736.36838742837</v>
      </c>
      <c r="O121" s="150">
        <f t="shared" si="80"/>
        <v>205706.58235873494</v>
      </c>
      <c r="P121" s="150">
        <f t="shared" si="80"/>
        <v>205676.80064239286</v>
      </c>
      <c r="Q121" s="150">
        <f t="shared" si="80"/>
        <v>205647.02323777779</v>
      </c>
      <c r="R121" s="150">
        <f t="shared" si="80"/>
        <v>204977.20615228967</v>
      </c>
      <c r="S121" s="150">
        <f t="shared" si="80"/>
        <v>204309.57074160024</v>
      </c>
      <c r="T121" s="150">
        <f t="shared" si="80"/>
        <v>203644.1098997322</v>
      </c>
      <c r="U121" s="150">
        <f t="shared" si="80"/>
        <v>202980.81654385343</v>
      </c>
      <c r="V121" s="150">
        <f t="shared" si="80"/>
        <v>202319.68361420147</v>
      </c>
      <c r="W121" s="150">
        <f t="shared" si="80"/>
        <v>201660.70407400827</v>
      </c>
      <c r="X121" s="150">
        <f t="shared" si="80"/>
        <v>201003.87090942531</v>
      </c>
      <c r="Y121" s="150">
        <f t="shared" si="80"/>
        <v>200349.17712944921</v>
      </c>
      <c r="Z121" s="150">
        <f t="shared" si="80"/>
        <v>199696.61576584695</v>
      </c>
      <c r="AA121" s="150">
        <f t="shared" si="80"/>
        <v>199046.179873082</v>
      </c>
      <c r="AB121" s="150">
        <f t="shared" si="80"/>
        <v>198218.18394646051</v>
      </c>
      <c r="AC121" s="150">
        <f t="shared" si="80"/>
        <v>197393.63233238464</v>
      </c>
      <c r="AD121" s="150">
        <f t="shared" si="80"/>
        <v>196572.51070314032</v>
      </c>
      <c r="AE121" s="150">
        <f t="shared" si="80"/>
        <v>195754.80479061417</v>
      </c>
      <c r="AF121" s="150">
        <f t="shared" si="80"/>
        <v>194940.50038604546</v>
      </c>
      <c r="AG121" s="150">
        <f t="shared" si="80"/>
        <v>194129.58333977949</v>
      </c>
      <c r="AH121" s="150">
        <f t="shared" si="80"/>
        <v>193322.0395610214</v>
      </c>
    </row>
    <row r="122" spans="1:34" s="139" customFormat="1">
      <c r="A122" s="66" t="s">
        <v>278</v>
      </c>
      <c r="B122" s="68" t="str">
        <f>+B121</f>
        <v>m3 letno</v>
      </c>
      <c r="C122" s="146">
        <f t="shared" ref="C122:AH122" si="81">+C117*C57</f>
        <v>0</v>
      </c>
      <c r="D122" s="146">
        <f t="shared" si="81"/>
        <v>0</v>
      </c>
      <c r="E122" s="146">
        <f t="shared" si="81"/>
        <v>0</v>
      </c>
      <c r="F122" s="146">
        <f t="shared" si="81"/>
        <v>0</v>
      </c>
      <c r="G122" s="146">
        <f t="shared" si="81"/>
        <v>0</v>
      </c>
      <c r="H122" s="146">
        <f t="shared" si="81"/>
        <v>0</v>
      </c>
      <c r="I122" s="146">
        <v>0</v>
      </c>
      <c r="J122" s="146">
        <f t="shared" si="81"/>
        <v>193406.40756505256</v>
      </c>
      <c r="K122" s="146">
        <f t="shared" si="81"/>
        <v>193378.40663915707</v>
      </c>
      <c r="L122" s="146">
        <f t="shared" si="81"/>
        <v>193350.40976716991</v>
      </c>
      <c r="M122" s="146">
        <f t="shared" si="81"/>
        <v>193322.41694850419</v>
      </c>
      <c r="N122" s="146">
        <f t="shared" si="81"/>
        <v>193294.42818257309</v>
      </c>
      <c r="O122" s="146">
        <f t="shared" si="81"/>
        <v>193266.44346878986</v>
      </c>
      <c r="P122" s="146">
        <f t="shared" si="81"/>
        <v>193238.46280656778</v>
      </c>
      <c r="Q122" s="146">
        <f t="shared" si="81"/>
        <v>193210.48619532038</v>
      </c>
      <c r="R122" s="146">
        <f t="shared" si="81"/>
        <v>192581.17640657886</v>
      </c>
      <c r="S122" s="146">
        <f t="shared" si="81"/>
        <v>191953.91635549912</v>
      </c>
      <c r="T122" s="146">
        <f t="shared" si="81"/>
        <v>191328.6993658391</v>
      </c>
      <c r="U122" s="146">
        <f t="shared" si="81"/>
        <v>190705.51878310204</v>
      </c>
      <c r="V122" s="146">
        <f t="shared" si="81"/>
        <v>190084.36797446574</v>
      </c>
      <c r="W122" s="146">
        <f t="shared" si="81"/>
        <v>189465.24032871187</v>
      </c>
      <c r="X122" s="146">
        <f t="shared" si="81"/>
        <v>188848.12925615555</v>
      </c>
      <c r="Y122" s="146">
        <f t="shared" si="81"/>
        <v>188233.02818857538</v>
      </c>
      <c r="Z122" s="146">
        <f t="shared" si="81"/>
        <v>187619.93057914346</v>
      </c>
      <c r="AA122" s="146">
        <f t="shared" si="81"/>
        <v>187008.82990235568</v>
      </c>
      <c r="AB122" s="146">
        <f t="shared" si="81"/>
        <v>186230.90716352122</v>
      </c>
      <c r="AC122" s="146">
        <f t="shared" si="81"/>
        <v>185456.22044187324</v>
      </c>
      <c r="AD122" s="146">
        <f t="shared" si="81"/>
        <v>184684.75627616854</v>
      </c>
      <c r="AE122" s="146">
        <f t="shared" si="81"/>
        <v>183916.50126116016</v>
      </c>
      <c r="AF122" s="146">
        <f t="shared" si="81"/>
        <v>183151.44204736452</v>
      </c>
      <c r="AG122" s="146">
        <f t="shared" si="81"/>
        <v>182389.56534082952</v>
      </c>
      <c r="AH122" s="146">
        <f t="shared" si="81"/>
        <v>181630.85790290346</v>
      </c>
    </row>
    <row r="123" spans="1:34" s="139" customFormat="1">
      <c r="A123" s="66" t="s">
        <v>279</v>
      </c>
      <c r="B123" s="68" t="str">
        <f>+B122</f>
        <v>m3 letno</v>
      </c>
      <c r="C123" s="146">
        <f t="shared" ref="C123:AH123" si="82">+C117*C58</f>
        <v>0</v>
      </c>
      <c r="D123" s="146">
        <f t="shared" si="82"/>
        <v>0</v>
      </c>
      <c r="E123" s="146">
        <f t="shared" si="82"/>
        <v>0</v>
      </c>
      <c r="F123" s="146">
        <f t="shared" si="82"/>
        <v>0</v>
      </c>
      <c r="G123" s="146">
        <f t="shared" si="82"/>
        <v>0</v>
      </c>
      <c r="H123" s="146">
        <f t="shared" si="82"/>
        <v>0</v>
      </c>
      <c r="I123" s="146">
        <v>0</v>
      </c>
      <c r="J123" s="146">
        <f t="shared" si="82"/>
        <v>10581.775862179888</v>
      </c>
      <c r="K123" s="146">
        <f t="shared" si="82"/>
        <v>10580.243857498708</v>
      </c>
      <c r="L123" s="146">
        <f t="shared" si="82"/>
        <v>10578.712074617571</v>
      </c>
      <c r="M123" s="146">
        <f t="shared" si="82"/>
        <v>10577.180513504367</v>
      </c>
      <c r="N123" s="146">
        <f t="shared" si="82"/>
        <v>10575.649174126987</v>
      </c>
      <c r="O123" s="146">
        <f t="shared" si="82"/>
        <v>10574.11805645333</v>
      </c>
      <c r="P123" s="146">
        <f t="shared" si="82"/>
        <v>10572.587160451298</v>
      </c>
      <c r="Q123" s="146">
        <f t="shared" si="82"/>
        <v>10571.056486088795</v>
      </c>
      <c r="R123" s="146">
        <f t="shared" si="82"/>
        <v>10536.625283854202</v>
      </c>
      <c r="S123" s="146">
        <f t="shared" si="82"/>
        <v>10502.306228185931</v>
      </c>
      <c r="T123" s="146">
        <f t="shared" si="82"/>
        <v>10468.098953809131</v>
      </c>
      <c r="U123" s="146">
        <f t="shared" si="82"/>
        <v>10434.003096638689</v>
      </c>
      <c r="V123" s="146">
        <f t="shared" si="82"/>
        <v>10400.018293775371</v>
      </c>
      <c r="W123" s="146">
        <f t="shared" si="82"/>
        <v>10366.144183501938</v>
      </c>
      <c r="X123" s="146">
        <f t="shared" si="82"/>
        <v>10332.380405279317</v>
      </c>
      <c r="Y123" s="146">
        <f t="shared" si="82"/>
        <v>10298.726599742748</v>
      </c>
      <c r="Z123" s="146">
        <f t="shared" si="82"/>
        <v>10265.182408697967</v>
      </c>
      <c r="AA123" s="146">
        <f t="shared" si="82"/>
        <v>10231.747475117394</v>
      </c>
      <c r="AB123" s="146">
        <f t="shared" si="82"/>
        <v>10189.185265498403</v>
      </c>
      <c r="AC123" s="146">
        <f t="shared" si="82"/>
        <v>10146.800106934677</v>
      </c>
      <c r="AD123" s="146">
        <f t="shared" si="82"/>
        <v>10104.591262926007</v>
      </c>
      <c r="AE123" s="146">
        <f t="shared" si="82"/>
        <v>10062.558000035893</v>
      </c>
      <c r="AF123" s="146">
        <f t="shared" si="82"/>
        <v>10020.699587878798</v>
      </c>
      <c r="AG123" s="146">
        <f t="shared" si="82"/>
        <v>9979.0152991074592</v>
      </c>
      <c r="AH123" s="146">
        <f t="shared" si="82"/>
        <v>9937.5044094002405</v>
      </c>
    </row>
    <row r="124" spans="1:34" s="139" customFormat="1">
      <c r="A124" s="66" t="s">
        <v>280</v>
      </c>
      <c r="B124" s="68" t="str">
        <f>+B123</f>
        <v>m3 letno</v>
      </c>
      <c r="C124" s="146">
        <f>+'08 Pretekla voda'!E63</f>
        <v>1545</v>
      </c>
      <c r="D124" s="146">
        <f t="shared" ref="D124:AH124" si="83">+D117*D59</f>
        <v>1843.0304259634888</v>
      </c>
      <c r="E124" s="146">
        <f t="shared" si="83"/>
        <v>1867.3722109729215</v>
      </c>
      <c r="F124" s="146">
        <f t="shared" si="83"/>
        <v>1867.3722109729215</v>
      </c>
      <c r="G124" s="146">
        <f t="shared" si="83"/>
        <v>1867.3722109729215</v>
      </c>
      <c r="H124" s="146">
        <f t="shared" si="83"/>
        <v>1867.3722109729215</v>
      </c>
      <c r="I124" s="146">
        <f>+H124</f>
        <v>1867.3722109729215</v>
      </c>
      <c r="J124" s="146">
        <f t="shared" si="83"/>
        <v>1867.3722109729215</v>
      </c>
      <c r="K124" s="146">
        <f t="shared" si="83"/>
        <v>1867.1018572056546</v>
      </c>
      <c r="L124" s="146">
        <f t="shared" si="83"/>
        <v>1866.8315425795718</v>
      </c>
      <c r="M124" s="146">
        <f t="shared" si="83"/>
        <v>1866.5612670890062</v>
      </c>
      <c r="N124" s="146">
        <f t="shared" si="83"/>
        <v>1866.2910307282921</v>
      </c>
      <c r="O124" s="146">
        <f t="shared" si="83"/>
        <v>1866.0208334917643</v>
      </c>
      <c r="P124" s="146">
        <f t="shared" si="83"/>
        <v>1865.7506753737584</v>
      </c>
      <c r="Q124" s="146">
        <f t="shared" si="83"/>
        <v>1865.4805563686109</v>
      </c>
      <c r="R124" s="146">
        <f t="shared" si="83"/>
        <v>1859.404461856624</v>
      </c>
      <c r="S124" s="146">
        <f t="shared" si="83"/>
        <v>1853.3481579151644</v>
      </c>
      <c r="T124" s="146">
        <f t="shared" si="83"/>
        <v>1847.3115800839644</v>
      </c>
      <c r="U124" s="146">
        <f t="shared" si="83"/>
        <v>1841.2946641127103</v>
      </c>
      <c r="V124" s="146">
        <f t="shared" si="83"/>
        <v>1835.2973459603597</v>
      </c>
      <c r="W124" s="146">
        <f t="shared" si="83"/>
        <v>1829.31956179446</v>
      </c>
      <c r="X124" s="146">
        <f t="shared" si="83"/>
        <v>1823.361247990468</v>
      </c>
      <c r="Y124" s="146">
        <f t="shared" si="83"/>
        <v>1817.4223411310736</v>
      </c>
      <c r="Z124" s="146">
        <f t="shared" si="83"/>
        <v>1811.5027780055241</v>
      </c>
      <c r="AA124" s="146">
        <f t="shared" si="83"/>
        <v>1805.6024956089525</v>
      </c>
      <c r="AB124" s="146">
        <f t="shared" si="83"/>
        <v>1798.0915174408954</v>
      </c>
      <c r="AC124" s="146">
        <f t="shared" si="83"/>
        <v>1790.6117835767081</v>
      </c>
      <c r="AD124" s="146">
        <f t="shared" si="83"/>
        <v>1783.1631640457665</v>
      </c>
      <c r="AE124" s="146">
        <f t="shared" si="83"/>
        <v>1775.7455294180995</v>
      </c>
      <c r="AF124" s="146">
        <f t="shared" si="83"/>
        <v>1768.3587508021417</v>
      </c>
      <c r="AG124" s="146">
        <f t="shared" si="83"/>
        <v>1761.0026998424935</v>
      </c>
      <c r="AH124" s="146">
        <f t="shared" si="83"/>
        <v>1753.67724871769</v>
      </c>
    </row>
    <row r="125" spans="1:34" s="139" customFormat="1">
      <c r="A125" s="148" t="s">
        <v>282</v>
      </c>
      <c r="B125" s="149" t="str">
        <f>+B124</f>
        <v>m3 letno</v>
      </c>
      <c r="C125" s="150">
        <v>0</v>
      </c>
      <c r="D125" s="150">
        <v>0</v>
      </c>
      <c r="E125" s="150">
        <v>0</v>
      </c>
      <c r="F125" s="150">
        <v>0</v>
      </c>
      <c r="G125" s="150">
        <v>0</v>
      </c>
      <c r="H125" s="150">
        <v>0</v>
      </c>
      <c r="I125" s="150">
        <v>0</v>
      </c>
      <c r="J125" s="150">
        <f t="shared" ref="J125:AH125" si="84">+J109</f>
        <v>83351.335350845096</v>
      </c>
      <c r="K125" s="150">
        <f t="shared" si="84"/>
        <v>83351.335350845096</v>
      </c>
      <c r="L125" s="150">
        <f t="shared" si="84"/>
        <v>83351.335350845096</v>
      </c>
      <c r="M125" s="150">
        <f t="shared" si="84"/>
        <v>83351.335350845096</v>
      </c>
      <c r="N125" s="150">
        <f t="shared" si="84"/>
        <v>83351.335350845096</v>
      </c>
      <c r="O125" s="150">
        <f t="shared" si="84"/>
        <v>83351.335350845096</v>
      </c>
      <c r="P125" s="150">
        <f t="shared" si="84"/>
        <v>83351.335350845096</v>
      </c>
      <c r="Q125" s="150">
        <f t="shared" si="84"/>
        <v>83351.335350845096</v>
      </c>
      <c r="R125" s="150">
        <f t="shared" si="84"/>
        <v>83351.335350845096</v>
      </c>
      <c r="S125" s="150">
        <f t="shared" si="84"/>
        <v>83351.335350845096</v>
      </c>
      <c r="T125" s="150">
        <f t="shared" si="84"/>
        <v>83351.335350845096</v>
      </c>
      <c r="U125" s="150">
        <f t="shared" si="84"/>
        <v>83351.335350845096</v>
      </c>
      <c r="V125" s="150">
        <f t="shared" si="84"/>
        <v>83351.335350845096</v>
      </c>
      <c r="W125" s="150">
        <f t="shared" si="84"/>
        <v>83351.335350845096</v>
      </c>
      <c r="X125" s="150">
        <f t="shared" si="84"/>
        <v>83351.335350845096</v>
      </c>
      <c r="Y125" s="150">
        <f t="shared" si="84"/>
        <v>83351.335350845096</v>
      </c>
      <c r="Z125" s="150">
        <f t="shared" si="84"/>
        <v>83351.335350845096</v>
      </c>
      <c r="AA125" s="150">
        <f t="shared" si="84"/>
        <v>83351.335350845096</v>
      </c>
      <c r="AB125" s="150">
        <f t="shared" si="84"/>
        <v>83351.335350845096</v>
      </c>
      <c r="AC125" s="150">
        <f t="shared" si="84"/>
        <v>83351.335350845096</v>
      </c>
      <c r="AD125" s="150">
        <f t="shared" si="84"/>
        <v>83351.335350845096</v>
      </c>
      <c r="AE125" s="150">
        <f t="shared" si="84"/>
        <v>83351.335350845096</v>
      </c>
      <c r="AF125" s="150">
        <f t="shared" si="84"/>
        <v>83351.335350845096</v>
      </c>
      <c r="AG125" s="150">
        <f t="shared" si="84"/>
        <v>83351.335350845096</v>
      </c>
      <c r="AH125" s="150">
        <f t="shared" si="84"/>
        <v>83351.335350845096</v>
      </c>
    </row>
    <row r="126" spans="1:34" s="139" customFormat="1">
      <c r="A126" s="148" t="s">
        <v>51</v>
      </c>
      <c r="B126" s="149" t="str">
        <f>+B125</f>
        <v>m3 letno</v>
      </c>
      <c r="C126" s="150">
        <f>+C125+C121</f>
        <v>1545</v>
      </c>
      <c r="D126" s="150">
        <f t="shared" ref="D126:AH126" si="85">+D125+D121</f>
        <v>1843.0304259634888</v>
      </c>
      <c r="E126" s="150">
        <f t="shared" si="85"/>
        <v>1867.3722109729215</v>
      </c>
      <c r="F126" s="150">
        <f t="shared" si="85"/>
        <v>1867.3722109729215</v>
      </c>
      <c r="G126" s="150">
        <f t="shared" si="85"/>
        <v>1867.3722109729215</v>
      </c>
      <c r="H126" s="150">
        <f t="shared" si="85"/>
        <v>1867.3722109729215</v>
      </c>
      <c r="I126" s="150">
        <f t="shared" si="85"/>
        <v>1867.3722109729215</v>
      </c>
      <c r="J126" s="150">
        <f t="shared" si="85"/>
        <v>289206.8909890505</v>
      </c>
      <c r="K126" s="150">
        <f t="shared" si="85"/>
        <v>289177.08770470653</v>
      </c>
      <c r="L126" s="150">
        <f t="shared" si="85"/>
        <v>289147.28873521218</v>
      </c>
      <c r="M126" s="150">
        <f t="shared" si="85"/>
        <v>289117.4940799427</v>
      </c>
      <c r="N126" s="150">
        <f t="shared" si="85"/>
        <v>289087.70373827347</v>
      </c>
      <c r="O126" s="150">
        <f t="shared" si="85"/>
        <v>289057.91770958004</v>
      </c>
      <c r="P126" s="150">
        <f t="shared" si="85"/>
        <v>289028.13599323796</v>
      </c>
      <c r="Q126" s="150">
        <f t="shared" si="85"/>
        <v>288998.35858862288</v>
      </c>
      <c r="R126" s="150">
        <f t="shared" si="85"/>
        <v>288328.54150313477</v>
      </c>
      <c r="S126" s="150">
        <f t="shared" si="85"/>
        <v>287660.90609244537</v>
      </c>
      <c r="T126" s="150">
        <f t="shared" si="85"/>
        <v>286995.44525057729</v>
      </c>
      <c r="U126" s="150">
        <f t="shared" si="85"/>
        <v>286332.1518946985</v>
      </c>
      <c r="V126" s="150">
        <f t="shared" si="85"/>
        <v>285671.01896504656</v>
      </c>
      <c r="W126" s="150">
        <f t="shared" si="85"/>
        <v>285012.0394248534</v>
      </c>
      <c r="X126" s="150">
        <f t="shared" si="85"/>
        <v>284355.20626027044</v>
      </c>
      <c r="Y126" s="150">
        <f t="shared" si="85"/>
        <v>283700.51248029433</v>
      </c>
      <c r="Z126" s="150">
        <f t="shared" si="85"/>
        <v>283047.95111669204</v>
      </c>
      <c r="AA126" s="150">
        <f t="shared" si="85"/>
        <v>282397.5152239271</v>
      </c>
      <c r="AB126" s="150">
        <f t="shared" si="85"/>
        <v>281569.51929730561</v>
      </c>
      <c r="AC126" s="150">
        <f t="shared" si="85"/>
        <v>280744.96768322971</v>
      </c>
      <c r="AD126" s="150">
        <f t="shared" si="85"/>
        <v>279923.84605398541</v>
      </c>
      <c r="AE126" s="150">
        <f t="shared" si="85"/>
        <v>279106.1401414593</v>
      </c>
      <c r="AF126" s="150">
        <f t="shared" si="85"/>
        <v>278291.83573689056</v>
      </c>
      <c r="AG126" s="150">
        <f t="shared" si="85"/>
        <v>277480.91869062459</v>
      </c>
      <c r="AH126" s="150">
        <f t="shared" si="85"/>
        <v>276673.3749118665</v>
      </c>
    </row>
    <row r="127" spans="1:34">
      <c r="K127" s="704"/>
      <c r="L127" s="704"/>
    </row>
    <row r="128" spans="1:34" s="273" customFormat="1">
      <c r="A128" s="235"/>
      <c r="B128" s="235"/>
      <c r="C128" s="235">
        <f>+C116</f>
        <v>2016</v>
      </c>
      <c r="D128" s="235">
        <f t="shared" ref="D128:AH128" si="86">+D116</f>
        <v>2017</v>
      </c>
      <c r="E128" s="235">
        <f t="shared" si="86"/>
        <v>2018</v>
      </c>
      <c r="F128" s="235">
        <f t="shared" si="86"/>
        <v>2019</v>
      </c>
      <c r="G128" s="235">
        <f t="shared" si="86"/>
        <v>2020</v>
      </c>
      <c r="H128" s="235">
        <f t="shared" si="86"/>
        <v>2021</v>
      </c>
      <c r="I128" s="235">
        <f t="shared" si="86"/>
        <v>2022</v>
      </c>
      <c r="J128" s="235">
        <f t="shared" si="86"/>
        <v>2023</v>
      </c>
      <c r="K128" s="235">
        <f t="shared" si="86"/>
        <v>2024</v>
      </c>
      <c r="L128" s="235">
        <f t="shared" si="86"/>
        <v>2025</v>
      </c>
      <c r="M128" s="235">
        <f t="shared" si="86"/>
        <v>2026</v>
      </c>
      <c r="N128" s="235">
        <f t="shared" si="86"/>
        <v>2027</v>
      </c>
      <c r="O128" s="235">
        <f t="shared" si="86"/>
        <v>2028</v>
      </c>
      <c r="P128" s="235">
        <f t="shared" si="86"/>
        <v>2029</v>
      </c>
      <c r="Q128" s="235">
        <f t="shared" si="86"/>
        <v>2030</v>
      </c>
      <c r="R128" s="235">
        <f t="shared" si="86"/>
        <v>2031</v>
      </c>
      <c r="S128" s="235">
        <f t="shared" si="86"/>
        <v>2032</v>
      </c>
      <c r="T128" s="235">
        <f t="shared" si="86"/>
        <v>2033</v>
      </c>
      <c r="U128" s="235">
        <f t="shared" si="86"/>
        <v>2034</v>
      </c>
      <c r="V128" s="235">
        <f t="shared" si="86"/>
        <v>2035</v>
      </c>
      <c r="W128" s="235">
        <f t="shared" si="86"/>
        <v>2036</v>
      </c>
      <c r="X128" s="235">
        <f t="shared" si="86"/>
        <v>2037</v>
      </c>
      <c r="Y128" s="235">
        <f t="shared" si="86"/>
        <v>2038</v>
      </c>
      <c r="Z128" s="235">
        <f t="shared" si="86"/>
        <v>2039</v>
      </c>
      <c r="AA128" s="235">
        <f t="shared" si="86"/>
        <v>2040</v>
      </c>
      <c r="AB128" s="235">
        <f t="shared" si="86"/>
        <v>2041</v>
      </c>
      <c r="AC128" s="235">
        <f t="shared" si="86"/>
        <v>2042</v>
      </c>
      <c r="AD128" s="235">
        <f t="shared" si="86"/>
        <v>2043</v>
      </c>
      <c r="AE128" s="235">
        <f t="shared" si="86"/>
        <v>2044</v>
      </c>
      <c r="AF128" s="235">
        <f t="shared" si="86"/>
        <v>2045</v>
      </c>
      <c r="AG128" s="235">
        <f t="shared" si="86"/>
        <v>2046</v>
      </c>
      <c r="AH128" s="235">
        <f t="shared" si="86"/>
        <v>2047</v>
      </c>
    </row>
    <row r="129" spans="1:34">
      <c r="A129" s="222" t="s">
        <v>670</v>
      </c>
      <c r="B129" s="222" t="str">
        <f>+B125</f>
        <v>m3 letno</v>
      </c>
      <c r="C129" s="275">
        <f>+'Količine brez projekta'!C105</f>
        <v>282265</v>
      </c>
      <c r="D129" s="275">
        <f>+'Količine brez projekta'!D105</f>
        <v>286139</v>
      </c>
      <c r="E129" s="275">
        <f>+'Količine brez projekta'!E105</f>
        <v>287625.87106719869</v>
      </c>
      <c r="F129" s="275">
        <f>+'Količine brez projekta'!F105</f>
        <v>287625.87106719869</v>
      </c>
      <c r="G129" s="275">
        <f>+'Količine brez projekta'!G105</f>
        <v>280625.87106719869</v>
      </c>
      <c r="H129" s="275">
        <f>+'Količine brez projekta'!H105</f>
        <v>280625.87106719869</v>
      </c>
      <c r="I129" s="275">
        <f>+'Količine brez projekta'!I105</f>
        <v>280597.31012278527</v>
      </c>
      <c r="J129" s="275">
        <f>+'Količine brez projekta'!J105</f>
        <v>280568.75331335841</v>
      </c>
      <c r="K129" s="275">
        <f>+'Količine brez projekta'!K105</f>
        <v>280540.20063831937</v>
      </c>
      <c r="L129" s="275">
        <f>+'Količine brez projekta'!L105</f>
        <v>280511.65209706966</v>
      </c>
      <c r="M129" s="275">
        <f>+'Količine brez projekta'!M105</f>
        <v>280483.10768901074</v>
      </c>
      <c r="N129" s="275">
        <f>+'Količine brez projekta'!N105</f>
        <v>280454.56741354428</v>
      </c>
      <c r="O129" s="275">
        <f>+'Količine brez projekta'!O105</f>
        <v>280426.03127007186</v>
      </c>
      <c r="P129" s="275">
        <f>+'Količine brez projekta'!P105</f>
        <v>280397.4992579954</v>
      </c>
      <c r="Q129" s="275">
        <f>+'Količine brez projekta'!Q105</f>
        <v>280368.97137671674</v>
      </c>
      <c r="R129" s="275">
        <f>+'Količine brez projekta'!R105</f>
        <v>279727.26124313497</v>
      </c>
      <c r="S129" s="275">
        <f>+'Količine brez projekta'!S105</f>
        <v>279087.64123662934</v>
      </c>
      <c r="T129" s="275">
        <f>+'Količine brez projekta'!T105</f>
        <v>278450.10454940476</v>
      </c>
      <c r="U129" s="275">
        <f>+'Količine brez projekta'!U105</f>
        <v>277814.6443958396</v>
      </c>
      <c r="V129" s="275">
        <f>+'Količine brez projekta'!V105</f>
        <v>277181.25401241408</v>
      </c>
      <c r="W129" s="275">
        <f>+'Količine brez projekta'!W105</f>
        <v>276549.92665763793</v>
      </c>
      <c r="X129" s="275">
        <f>+'Količine brez projekta'!X105</f>
        <v>275920.65561197884</v>
      </c>
      <c r="Y129" s="275">
        <f>+'Količine brez projekta'!Y105</f>
        <v>275293.43417779059</v>
      </c>
      <c r="Z129" s="275">
        <f>+'Količine brez projekta'!Z105</f>
        <v>274668.25567924225</v>
      </c>
      <c r="AA129" s="275">
        <f>+'Količine brez projekta'!AA105</f>
        <v>274045.11346224672</v>
      </c>
      <c r="AB129" s="275">
        <f>+'Količine brez projekta'!AB105</f>
        <v>273251.86200869462</v>
      </c>
      <c r="AC129" s="275">
        <f>+'Količine brez projekta'!AC105</f>
        <v>272461.91033699596</v>
      </c>
      <c r="AD129" s="275">
        <f>+'Količine brez projekta'!AD105</f>
        <v>271675.24472065794</v>
      </c>
      <c r="AE129" s="275">
        <f>+'Količine brez projekta'!AE105</f>
        <v>270891.85149028758</v>
      </c>
      <c r="AF129" s="275">
        <f>+'Količine brez projekta'!AF105</f>
        <v>270111.71703335422</v>
      </c>
      <c r="AG129" s="275">
        <f>+'Količine brez projekta'!AG105</f>
        <v>269334.82779395254</v>
      </c>
      <c r="AH129" s="275">
        <f>+'Količine brez projekta'!AH105</f>
        <v>268561.17027256766</v>
      </c>
    </row>
    <row r="130" spans="1:34">
      <c r="A130" s="222" t="s">
        <v>671</v>
      </c>
      <c r="B130" s="222" t="str">
        <f>+B126</f>
        <v>m3 letno</v>
      </c>
      <c r="C130" s="275">
        <f>+C110</f>
        <v>282265</v>
      </c>
      <c r="D130" s="275">
        <f t="shared" ref="D130:AH130" si="87">+D110</f>
        <v>286139</v>
      </c>
      <c r="E130" s="275">
        <f t="shared" si="87"/>
        <v>287625.87106719869</v>
      </c>
      <c r="F130" s="275">
        <f t="shared" si="87"/>
        <v>287625.87106719869</v>
      </c>
      <c r="G130" s="275">
        <f t="shared" si="87"/>
        <v>280625.87106719869</v>
      </c>
      <c r="H130" s="275">
        <f t="shared" si="87"/>
        <v>280625.87106719869</v>
      </c>
      <c r="I130" s="275">
        <f t="shared" si="87"/>
        <v>290805.46165106399</v>
      </c>
      <c r="J130" s="275">
        <f t="shared" si="87"/>
        <v>290803.42785530584</v>
      </c>
      <c r="K130" s="275">
        <f t="shared" si="87"/>
        <v>290773.39342810039</v>
      </c>
      <c r="L130" s="275">
        <f t="shared" si="87"/>
        <v>290743.36334920884</v>
      </c>
      <c r="M130" s="275">
        <f t="shared" si="87"/>
        <v>290713.33761800162</v>
      </c>
      <c r="N130" s="275">
        <f t="shared" si="87"/>
        <v>290683.31623384933</v>
      </c>
      <c r="O130" s="275">
        <f t="shared" si="87"/>
        <v>290653.29919612256</v>
      </c>
      <c r="P130" s="275">
        <f t="shared" si="87"/>
        <v>290623.28650419216</v>
      </c>
      <c r="Q130" s="275">
        <f t="shared" si="87"/>
        <v>290593.27815742884</v>
      </c>
      <c r="R130" s="275">
        <f t="shared" si="87"/>
        <v>289918.26622710249</v>
      </c>
      <c r="S130" s="275">
        <f t="shared" si="87"/>
        <v>289245.45289180917</v>
      </c>
      <c r="T130" s="275">
        <f t="shared" si="87"/>
        <v>288574.83099046035</v>
      </c>
      <c r="U130" s="275">
        <f t="shared" si="87"/>
        <v>287906.39338529226</v>
      </c>
      <c r="V130" s="275">
        <f t="shared" si="87"/>
        <v>287240.1329617895</v>
      </c>
      <c r="W130" s="275">
        <f t="shared" si="87"/>
        <v>286576.04262860958</v>
      </c>
      <c r="X130" s="275">
        <f t="shared" si="87"/>
        <v>285914.11531750736</v>
      </c>
      <c r="Y130" s="275">
        <f t="shared" si="87"/>
        <v>285254.34398325975</v>
      </c>
      <c r="Z130" s="275">
        <f t="shared" si="87"/>
        <v>284596.72160359088</v>
      </c>
      <c r="AA130" s="275">
        <f t="shared" si="87"/>
        <v>283941.24117909733</v>
      </c>
      <c r="AB130" s="275">
        <f t="shared" si="87"/>
        <v>283106.82363311329</v>
      </c>
      <c r="AC130" s="275">
        <f t="shared" si="87"/>
        <v>282275.8771124442</v>
      </c>
      <c r="AD130" s="275">
        <f t="shared" si="87"/>
        <v>281448.38717825565</v>
      </c>
      <c r="AE130" s="275">
        <f t="shared" si="87"/>
        <v>280624.33945177624</v>
      </c>
      <c r="AF130" s="275">
        <f t="shared" si="87"/>
        <v>279803.71961404756</v>
      </c>
      <c r="AG130" s="275">
        <f t="shared" si="87"/>
        <v>278986.51340567553</v>
      </c>
      <c r="AH130" s="275">
        <f t="shared" si="87"/>
        <v>278172.70662658254</v>
      </c>
    </row>
    <row r="131" spans="1:34">
      <c r="A131" s="222" t="s">
        <v>673</v>
      </c>
      <c r="B131" s="222" t="str">
        <f>+B129</f>
        <v>m3 letno</v>
      </c>
      <c r="C131" s="275">
        <f>+'Količine brez projekta'!C121</f>
        <v>1545</v>
      </c>
      <c r="D131" s="275">
        <f>+'Količine brez projekta'!D121</f>
        <v>1843.0304259634888</v>
      </c>
      <c r="E131" s="275">
        <f>+'Količine brez projekta'!E121</f>
        <v>1867.3722109729215</v>
      </c>
      <c r="F131" s="275">
        <f>+'Količine brez projekta'!F121</f>
        <v>1867.3722109729215</v>
      </c>
      <c r="G131" s="275">
        <f>+'Količine brez projekta'!G121</f>
        <v>1867.3722109729215</v>
      </c>
      <c r="H131" s="275">
        <f>+'Količine brez projekta'!H121</f>
        <v>1867.3722109729215</v>
      </c>
      <c r="I131" s="275">
        <f>+'Količine brez projekta'!I121</f>
        <v>1867.1018572056546</v>
      </c>
      <c r="J131" s="275">
        <f>+'Količine brez projekta'!J121</f>
        <v>1866.8315425795718</v>
      </c>
      <c r="K131" s="275">
        <f>+'Količine brez projekta'!K121</f>
        <v>1866.5612670890062</v>
      </c>
      <c r="L131" s="275">
        <f>+'Količine brez projekta'!L121</f>
        <v>1866.2910307282921</v>
      </c>
      <c r="M131" s="275">
        <f>+'Količine brez projekta'!M121</f>
        <v>1866.0208334917643</v>
      </c>
      <c r="N131" s="275">
        <f>+'Količine brez projekta'!N121</f>
        <v>1865.7506753737584</v>
      </c>
      <c r="O131" s="275">
        <f>+'Količine brez projekta'!O121</f>
        <v>1865.4805563686109</v>
      </c>
      <c r="P131" s="275">
        <f>+'Količine brez projekta'!P121</f>
        <v>1865.2104764706592</v>
      </c>
      <c r="Q131" s="275">
        <f>+'Količine brez projekta'!Q121</f>
        <v>1864.9404356742414</v>
      </c>
      <c r="R131" s="275">
        <f>+'Količine brez projekta'!R121</f>
        <v>1858.8661004003097</v>
      </c>
      <c r="S131" s="275">
        <f>+'Količine brez projekta'!S121</f>
        <v>1852.8115499668561</v>
      </c>
      <c r="T131" s="275">
        <f>+'Količine brez projekta'!T121</f>
        <v>1846.7767199322752</v>
      </c>
      <c r="U131" s="275">
        <f>+'Količine brez projekta'!U121</f>
        <v>1840.7615460648565</v>
      </c>
      <c r="V131" s="275">
        <f>+'Količine brez projekta'!V121</f>
        <v>1834.7659643420998</v>
      </c>
      <c r="W131" s="275">
        <f>+'Količine brez projekta'!W121</f>
        <v>1828.7899109500336</v>
      </c>
      <c r="X131" s="275">
        <f>+'Količine brez projekta'!X121</f>
        <v>1822.833322282537</v>
      </c>
      <c r="Y131" s="275">
        <f>+'Količine brez projekta'!Y121</f>
        <v>1816.8961349406607</v>
      </c>
      <c r="Z131" s="275">
        <f>+'Količine brez projekta'!Z121</f>
        <v>1810.978285731954</v>
      </c>
      <c r="AA131" s="275">
        <f>+'Količine brez projekta'!AA121</f>
        <v>1805.0797116697918</v>
      </c>
      <c r="AB131" s="275">
        <f>+'Količine brez projekta'!AB121</f>
        <v>1797.5709081878927</v>
      </c>
      <c r="AC131" s="275">
        <f>+'Količine brez projekta'!AC121</f>
        <v>1790.0933399635642</v>
      </c>
      <c r="AD131" s="275">
        <f>+'Količine brez projekta'!AD121</f>
        <v>1782.646877063813</v>
      </c>
      <c r="AE131" s="275">
        <f>+'Količine brez projekta'!AE121</f>
        <v>1775.2313900961426</v>
      </c>
      <c r="AF131" s="275">
        <f>+'Količine brez projekta'!AF121</f>
        <v>1767.8467502063065</v>
      </c>
      <c r="AG131" s="275">
        <f>+'Količine brez projekta'!AG121</f>
        <v>1760.4928290760681</v>
      </c>
      <c r="AH131" s="275">
        <f>+'Količine brez projekta'!AH121</f>
        <v>1753.1694989209714</v>
      </c>
    </row>
    <row r="132" spans="1:34">
      <c r="A132" s="222" t="s">
        <v>672</v>
      </c>
      <c r="B132" s="222" t="str">
        <f>+B130</f>
        <v>m3 letno</v>
      </c>
      <c r="C132" s="275">
        <f>+C126</f>
        <v>1545</v>
      </c>
      <c r="D132" s="275">
        <f t="shared" ref="D132:AH132" si="88">+D126</f>
        <v>1843.0304259634888</v>
      </c>
      <c r="E132" s="275">
        <f t="shared" si="88"/>
        <v>1867.3722109729215</v>
      </c>
      <c r="F132" s="275">
        <f t="shared" si="88"/>
        <v>1867.3722109729215</v>
      </c>
      <c r="G132" s="275">
        <f t="shared" si="88"/>
        <v>1867.3722109729215</v>
      </c>
      <c r="H132" s="275">
        <f t="shared" si="88"/>
        <v>1867.3722109729215</v>
      </c>
      <c r="I132" s="275">
        <f t="shared" si="88"/>
        <v>1867.3722109729215</v>
      </c>
      <c r="J132" s="275">
        <f t="shared" si="88"/>
        <v>289206.8909890505</v>
      </c>
      <c r="K132" s="275">
        <f t="shared" si="88"/>
        <v>289177.08770470653</v>
      </c>
      <c r="L132" s="275">
        <f t="shared" si="88"/>
        <v>289147.28873521218</v>
      </c>
      <c r="M132" s="275">
        <f t="shared" si="88"/>
        <v>289117.4940799427</v>
      </c>
      <c r="N132" s="275">
        <f t="shared" si="88"/>
        <v>289087.70373827347</v>
      </c>
      <c r="O132" s="275">
        <f t="shared" si="88"/>
        <v>289057.91770958004</v>
      </c>
      <c r="P132" s="275">
        <f t="shared" si="88"/>
        <v>289028.13599323796</v>
      </c>
      <c r="Q132" s="275">
        <f t="shared" si="88"/>
        <v>288998.35858862288</v>
      </c>
      <c r="R132" s="275">
        <f t="shared" si="88"/>
        <v>288328.54150313477</v>
      </c>
      <c r="S132" s="275">
        <f t="shared" si="88"/>
        <v>287660.90609244537</v>
      </c>
      <c r="T132" s="275">
        <f t="shared" si="88"/>
        <v>286995.44525057729</v>
      </c>
      <c r="U132" s="275">
        <f t="shared" si="88"/>
        <v>286332.1518946985</v>
      </c>
      <c r="V132" s="275">
        <f t="shared" si="88"/>
        <v>285671.01896504656</v>
      </c>
      <c r="W132" s="275">
        <f t="shared" si="88"/>
        <v>285012.0394248534</v>
      </c>
      <c r="X132" s="275">
        <f t="shared" si="88"/>
        <v>284355.20626027044</v>
      </c>
      <c r="Y132" s="275">
        <f t="shared" si="88"/>
        <v>283700.51248029433</v>
      </c>
      <c r="Z132" s="275">
        <f t="shared" si="88"/>
        <v>283047.95111669204</v>
      </c>
      <c r="AA132" s="275">
        <f t="shared" si="88"/>
        <v>282397.5152239271</v>
      </c>
      <c r="AB132" s="275">
        <f t="shared" si="88"/>
        <v>281569.51929730561</v>
      </c>
      <c r="AC132" s="275">
        <f t="shared" si="88"/>
        <v>280744.96768322971</v>
      </c>
      <c r="AD132" s="275">
        <f t="shared" si="88"/>
        <v>279923.84605398541</v>
      </c>
      <c r="AE132" s="275">
        <f t="shared" si="88"/>
        <v>279106.1401414593</v>
      </c>
      <c r="AF132" s="275">
        <f t="shared" si="88"/>
        <v>278291.83573689056</v>
      </c>
      <c r="AG132" s="275">
        <f t="shared" si="88"/>
        <v>277480.91869062459</v>
      </c>
      <c r="AH132" s="275">
        <f t="shared" si="88"/>
        <v>276673.3749118665</v>
      </c>
    </row>
    <row r="133" spans="1:34">
      <c r="J133" s="275"/>
    </row>
  </sheetData>
  <conditionalFormatting sqref="C47:AH47">
    <cfRule type="cellIs" dxfId="16" priority="2" operator="lessThan">
      <formula>0.98</formula>
    </cfRule>
  </conditionalFormatting>
  <conditionalFormatting sqref="C72:AH72">
    <cfRule type="cellIs" dxfId="15" priority="1" operator="lessThan">
      <formula>0.98</formula>
    </cfRule>
  </conditionalFormatting>
  <pageMargins left="0.7" right="0.7" top="0.75" bottom="0.75" header="0.3" footer="0.3"/>
  <pageSetup paperSize="8" scale="67" orientation="landscape" r:id="rId1"/>
  <rowBreaks count="1" manualBreakCount="1">
    <brk id="75" max="33" man="1"/>
  </rowBreaks>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N39"/>
  <sheetViews>
    <sheetView workbookViewId="0"/>
  </sheetViews>
  <sheetFormatPr defaultRowHeight="12"/>
  <cols>
    <col min="1" max="1" width="42.5" customWidth="1"/>
    <col min="2" max="2" width="13.33203125" customWidth="1"/>
    <col min="3" max="3" width="12.6640625" customWidth="1"/>
    <col min="5" max="5" width="13.5" customWidth="1"/>
    <col min="7" max="7" width="17.33203125" customWidth="1"/>
    <col min="8" max="8" width="13.5" customWidth="1"/>
    <col min="9" max="9" width="11.1640625" customWidth="1"/>
    <col min="10" max="10" width="17.33203125" customWidth="1"/>
    <col min="11" max="11" width="14.1640625" customWidth="1"/>
    <col min="12" max="12" width="16.1640625" customWidth="1"/>
    <col min="14" max="14" width="14.33203125" customWidth="1"/>
  </cols>
  <sheetData>
    <row r="2" spans="1:12">
      <c r="A2" s="2" t="s">
        <v>260</v>
      </c>
    </row>
    <row r="4" spans="1:12" ht="12.75" customHeight="1">
      <c r="A4" s="849" t="s">
        <v>80</v>
      </c>
      <c r="B4" s="849" t="s">
        <v>81</v>
      </c>
      <c r="C4" s="849"/>
      <c r="D4" s="849"/>
      <c r="E4" s="849" t="s">
        <v>82</v>
      </c>
      <c r="F4" s="849"/>
      <c r="G4" s="849"/>
      <c r="H4" s="849" t="s">
        <v>83</v>
      </c>
      <c r="I4" s="849"/>
      <c r="J4" s="849"/>
      <c r="K4" s="849" t="s">
        <v>69</v>
      </c>
      <c r="L4" s="849" t="s">
        <v>70</v>
      </c>
    </row>
    <row r="5" spans="1:12" ht="25.5">
      <c r="A5" s="849"/>
      <c r="B5" s="55" t="s">
        <v>71</v>
      </c>
      <c r="C5" s="55" t="s">
        <v>72</v>
      </c>
      <c r="D5" s="55" t="s">
        <v>73</v>
      </c>
      <c r="E5" s="55" t="s">
        <v>71</v>
      </c>
      <c r="F5" s="55" t="s">
        <v>72</v>
      </c>
      <c r="G5" s="55" t="s">
        <v>73</v>
      </c>
      <c r="H5" s="55" t="s">
        <v>71</v>
      </c>
      <c r="I5" s="55" t="s">
        <v>72</v>
      </c>
      <c r="J5" s="55" t="s">
        <v>73</v>
      </c>
      <c r="K5" s="849"/>
      <c r="L5" s="849"/>
    </row>
    <row r="6" spans="1:12">
      <c r="A6" s="28" t="s">
        <v>74</v>
      </c>
      <c r="B6" s="29">
        <v>4448</v>
      </c>
      <c r="C6" s="29">
        <v>2604</v>
      </c>
      <c r="D6" s="221">
        <f t="shared" ref="D6:D11" si="0">+C6+B6</f>
        <v>7052</v>
      </c>
      <c r="E6" s="231">
        <v>4223</v>
      </c>
      <c r="F6" s="231">
        <v>2604</v>
      </c>
      <c r="G6" s="231">
        <f t="shared" ref="G6:G11" si="1">+E6+F6</f>
        <v>6827</v>
      </c>
      <c r="H6" s="231">
        <v>0</v>
      </c>
      <c r="I6" s="231">
        <v>0</v>
      </c>
      <c r="J6" s="231">
        <f t="shared" ref="J6:J11" si="2">+H6+I6</f>
        <v>0</v>
      </c>
      <c r="K6" s="220">
        <f t="shared" ref="K6:K11" si="3">+G6/D6</f>
        <v>0.9680941576857629</v>
      </c>
      <c r="L6" s="229">
        <f t="shared" ref="L6:L11" si="4">+J6/G6</f>
        <v>0</v>
      </c>
    </row>
    <row r="7" spans="1:12">
      <c r="A7" s="28" t="s">
        <v>75</v>
      </c>
      <c r="B7" s="30">
        <v>400</v>
      </c>
      <c r="C7" s="31">
        <v>9</v>
      </c>
      <c r="D7" s="221">
        <f t="shared" si="0"/>
        <v>409</v>
      </c>
      <c r="E7" s="231">
        <v>238</v>
      </c>
      <c r="F7" s="231">
        <v>9</v>
      </c>
      <c r="G7" s="231">
        <f t="shared" si="1"/>
        <v>247</v>
      </c>
      <c r="H7" s="231">
        <v>0</v>
      </c>
      <c r="I7" s="231">
        <v>0</v>
      </c>
      <c r="J7" s="231">
        <f t="shared" si="2"/>
        <v>0</v>
      </c>
      <c r="K7" s="220">
        <f t="shared" si="3"/>
        <v>0.60391198044009775</v>
      </c>
      <c r="L7" s="229">
        <f t="shared" si="4"/>
        <v>0</v>
      </c>
    </row>
    <row r="8" spans="1:12">
      <c r="A8" s="32" t="s">
        <v>76</v>
      </c>
      <c r="B8" s="33">
        <v>62</v>
      </c>
      <c r="C8" s="33">
        <v>19</v>
      </c>
      <c r="D8" s="221">
        <f t="shared" si="0"/>
        <v>81</v>
      </c>
      <c r="E8" s="221">
        <v>70</v>
      </c>
      <c r="F8" s="221">
        <v>0</v>
      </c>
      <c r="G8" s="231">
        <f t="shared" si="1"/>
        <v>70</v>
      </c>
      <c r="H8" s="221">
        <v>0</v>
      </c>
      <c r="I8" s="221">
        <v>0</v>
      </c>
      <c r="J8" s="231">
        <f t="shared" si="2"/>
        <v>0</v>
      </c>
      <c r="K8" s="220">
        <f t="shared" si="3"/>
        <v>0.86419753086419748</v>
      </c>
      <c r="L8" s="229">
        <f t="shared" si="4"/>
        <v>0</v>
      </c>
    </row>
    <row r="9" spans="1:12">
      <c r="A9" s="32" t="s">
        <v>77</v>
      </c>
      <c r="B9" s="33">
        <v>121</v>
      </c>
      <c r="C9" s="33">
        <v>36</v>
      </c>
      <c r="D9" s="221">
        <f t="shared" si="0"/>
        <v>157</v>
      </c>
      <c r="E9" s="221">
        <v>117</v>
      </c>
      <c r="F9" s="221">
        <v>9</v>
      </c>
      <c r="G9" s="231">
        <f t="shared" si="1"/>
        <v>126</v>
      </c>
      <c r="H9" s="221">
        <v>0</v>
      </c>
      <c r="I9" s="221">
        <v>0</v>
      </c>
      <c r="J9" s="231">
        <f t="shared" si="2"/>
        <v>0</v>
      </c>
      <c r="K9" s="220">
        <f t="shared" si="3"/>
        <v>0.80254777070063699</v>
      </c>
      <c r="L9" s="229">
        <f t="shared" si="4"/>
        <v>0</v>
      </c>
    </row>
    <row r="10" spans="1:12">
      <c r="A10" s="32" t="s">
        <v>78</v>
      </c>
      <c r="B10" s="33">
        <v>48</v>
      </c>
      <c r="C10" s="33">
        <v>14</v>
      </c>
      <c r="D10" s="221">
        <f t="shared" si="0"/>
        <v>62</v>
      </c>
      <c r="E10" s="221">
        <v>48</v>
      </c>
      <c r="F10" s="221">
        <v>0</v>
      </c>
      <c r="G10" s="231">
        <f t="shared" si="1"/>
        <v>48</v>
      </c>
      <c r="H10" s="221">
        <v>0</v>
      </c>
      <c r="I10" s="221">
        <v>0</v>
      </c>
      <c r="J10" s="231">
        <f t="shared" si="2"/>
        <v>0</v>
      </c>
      <c r="K10" s="220">
        <f t="shared" si="3"/>
        <v>0.77419354838709675</v>
      </c>
      <c r="L10" s="229">
        <f t="shared" si="4"/>
        <v>0</v>
      </c>
    </row>
    <row r="11" spans="1:12">
      <c r="A11" s="32" t="s">
        <v>79</v>
      </c>
      <c r="B11" s="33">
        <v>43</v>
      </c>
      <c r="C11" s="33">
        <v>13</v>
      </c>
      <c r="D11" s="221">
        <f t="shared" si="0"/>
        <v>56</v>
      </c>
      <c r="E11" s="221">
        <v>37</v>
      </c>
      <c r="F11" s="221">
        <v>8</v>
      </c>
      <c r="G11" s="231">
        <f t="shared" si="1"/>
        <v>45</v>
      </c>
      <c r="H11" s="221">
        <v>0</v>
      </c>
      <c r="I11" s="221">
        <v>0</v>
      </c>
      <c r="J11" s="231">
        <f t="shared" si="2"/>
        <v>0</v>
      </c>
      <c r="K11" s="220">
        <f t="shared" si="3"/>
        <v>0.8035714285714286</v>
      </c>
      <c r="L11" s="229">
        <f t="shared" si="4"/>
        <v>0</v>
      </c>
    </row>
    <row r="13" spans="1:12">
      <c r="B13" s="409">
        <v>674</v>
      </c>
    </row>
    <row r="14" spans="1:12" ht="24">
      <c r="A14" s="36" t="s">
        <v>86</v>
      </c>
    </row>
    <row r="16" spans="1:12" ht="12.75">
      <c r="A16" s="849" t="s">
        <v>80</v>
      </c>
      <c r="B16" s="849" t="s">
        <v>81</v>
      </c>
      <c r="C16" s="849"/>
      <c r="D16" s="849"/>
      <c r="E16" s="849" t="s">
        <v>82</v>
      </c>
      <c r="F16" s="849"/>
      <c r="G16" s="849"/>
      <c r="H16" s="849" t="s">
        <v>83</v>
      </c>
      <c r="I16" s="849"/>
      <c r="J16" s="849"/>
      <c r="K16" s="849" t="s">
        <v>69</v>
      </c>
      <c r="L16" s="849" t="s">
        <v>70</v>
      </c>
    </row>
    <row r="17" spans="1:14" ht="25.5">
      <c r="A17" s="849"/>
      <c r="B17" s="55" t="s">
        <v>71</v>
      </c>
      <c r="C17" s="55" t="s">
        <v>72</v>
      </c>
      <c r="D17" s="55" t="s">
        <v>73</v>
      </c>
      <c r="E17" s="55" t="s">
        <v>71</v>
      </c>
      <c r="F17" s="55" t="s">
        <v>72</v>
      </c>
      <c r="G17" s="55" t="s">
        <v>73</v>
      </c>
      <c r="H17" s="55" t="s">
        <v>71</v>
      </c>
      <c r="I17" s="55" t="s">
        <v>72</v>
      </c>
      <c r="J17" s="55" t="s">
        <v>73</v>
      </c>
      <c r="K17" s="849"/>
      <c r="L17" s="849"/>
    </row>
    <row r="18" spans="1:14">
      <c r="A18" s="28" t="s">
        <v>74</v>
      </c>
      <c r="B18" s="29">
        <v>4448</v>
      </c>
      <c r="C18" s="29">
        <v>2604</v>
      </c>
      <c r="D18" s="221">
        <f t="shared" ref="D18:D23" si="5">+C18+B18</f>
        <v>7052</v>
      </c>
      <c r="E18" s="231">
        <v>4350</v>
      </c>
      <c r="F18" s="231">
        <v>2604</v>
      </c>
      <c r="G18" s="231">
        <f t="shared" ref="G18:G23" si="6">+E18+F18</f>
        <v>6954</v>
      </c>
      <c r="H18" s="231">
        <v>4350</v>
      </c>
      <c r="I18" s="231">
        <v>2604</v>
      </c>
      <c r="J18" s="231">
        <f t="shared" ref="J18:J23" si="7">+H18+I18</f>
        <v>6954</v>
      </c>
      <c r="K18" s="130">
        <f t="shared" ref="K18:K23" si="8">+G18/D18</f>
        <v>0.98610323312535453</v>
      </c>
      <c r="L18" s="130">
        <f t="shared" ref="L18:L23" si="9">+J18/D18</f>
        <v>0.98610323312535453</v>
      </c>
    </row>
    <row r="19" spans="1:14">
      <c r="A19" s="28" t="s">
        <v>75</v>
      </c>
      <c r="B19" s="30">
        <v>400</v>
      </c>
      <c r="C19" s="31">
        <v>9</v>
      </c>
      <c r="D19" s="221">
        <f t="shared" si="5"/>
        <v>409</v>
      </c>
      <c r="E19" s="231">
        <v>238</v>
      </c>
      <c r="F19" s="231">
        <v>9</v>
      </c>
      <c r="G19" s="231">
        <f t="shared" si="6"/>
        <v>247</v>
      </c>
      <c r="H19" s="231">
        <v>238</v>
      </c>
      <c r="I19" s="231">
        <v>9</v>
      </c>
      <c r="J19" s="231">
        <f t="shared" si="7"/>
        <v>247</v>
      </c>
      <c r="K19" s="130">
        <f t="shared" si="8"/>
        <v>0.60391198044009775</v>
      </c>
      <c r="L19" s="130">
        <f t="shared" si="9"/>
        <v>0.60391198044009775</v>
      </c>
    </row>
    <row r="20" spans="1:14">
      <c r="A20" s="32" t="s">
        <v>76</v>
      </c>
      <c r="B20" s="33">
        <v>62</v>
      </c>
      <c r="C20" s="33">
        <v>19</v>
      </c>
      <c r="D20" s="221">
        <f t="shared" si="5"/>
        <v>81</v>
      </c>
      <c r="E20" s="221">
        <v>70</v>
      </c>
      <c r="F20" s="221">
        <v>0</v>
      </c>
      <c r="G20" s="231">
        <f t="shared" si="6"/>
        <v>70</v>
      </c>
      <c r="H20" s="221">
        <v>0</v>
      </c>
      <c r="I20" s="221">
        <v>0</v>
      </c>
      <c r="J20" s="231">
        <f t="shared" si="7"/>
        <v>0</v>
      </c>
      <c r="K20" s="130">
        <f t="shared" si="8"/>
        <v>0.86419753086419748</v>
      </c>
      <c r="L20" s="130">
        <f t="shared" si="9"/>
        <v>0</v>
      </c>
    </row>
    <row r="21" spans="1:14">
      <c r="A21" s="32" t="s">
        <v>77</v>
      </c>
      <c r="B21" s="33">
        <v>121</v>
      </c>
      <c r="C21" s="33">
        <v>36</v>
      </c>
      <c r="D21" s="221">
        <f t="shared" si="5"/>
        <v>157</v>
      </c>
      <c r="E21" s="221">
        <v>117</v>
      </c>
      <c r="F21" s="221">
        <v>9</v>
      </c>
      <c r="G21" s="231">
        <f t="shared" si="6"/>
        <v>126</v>
      </c>
      <c r="H21" s="221">
        <v>0</v>
      </c>
      <c r="I21" s="221">
        <v>0</v>
      </c>
      <c r="J21" s="231">
        <f t="shared" si="7"/>
        <v>0</v>
      </c>
      <c r="K21" s="130">
        <f t="shared" si="8"/>
        <v>0.80254777070063699</v>
      </c>
      <c r="L21" s="130">
        <f t="shared" si="9"/>
        <v>0</v>
      </c>
    </row>
    <row r="22" spans="1:14">
      <c r="A22" s="32" t="s">
        <v>78</v>
      </c>
      <c r="B22" s="33">
        <v>48</v>
      </c>
      <c r="C22" s="33">
        <v>14</v>
      </c>
      <c r="D22" s="221">
        <f t="shared" si="5"/>
        <v>62</v>
      </c>
      <c r="E22" s="221">
        <v>48</v>
      </c>
      <c r="F22" s="221">
        <v>0</v>
      </c>
      <c r="G22" s="231">
        <f t="shared" si="6"/>
        <v>48</v>
      </c>
      <c r="H22" s="221">
        <v>0</v>
      </c>
      <c r="I22" s="221">
        <v>0</v>
      </c>
      <c r="J22" s="231">
        <f t="shared" si="7"/>
        <v>0</v>
      </c>
      <c r="K22" s="130">
        <f t="shared" si="8"/>
        <v>0.77419354838709675</v>
      </c>
      <c r="L22" s="130">
        <f t="shared" si="9"/>
        <v>0</v>
      </c>
    </row>
    <row r="23" spans="1:14">
      <c r="A23" s="32" t="s">
        <v>79</v>
      </c>
      <c r="B23" s="33">
        <v>43</v>
      </c>
      <c r="C23" s="33">
        <v>13</v>
      </c>
      <c r="D23" s="221">
        <f t="shared" si="5"/>
        <v>56</v>
      </c>
      <c r="E23" s="221">
        <v>37</v>
      </c>
      <c r="F23" s="221">
        <v>8</v>
      </c>
      <c r="G23" s="231">
        <f t="shared" si="6"/>
        <v>45</v>
      </c>
      <c r="H23" s="221">
        <v>0</v>
      </c>
      <c r="I23" s="221">
        <v>0</v>
      </c>
      <c r="J23" s="231">
        <f t="shared" si="7"/>
        <v>0</v>
      </c>
      <c r="K23" s="130">
        <f t="shared" si="8"/>
        <v>0.8035714285714286</v>
      </c>
      <c r="L23" s="130">
        <f t="shared" si="9"/>
        <v>0</v>
      </c>
    </row>
    <row r="25" spans="1:14">
      <c r="A25" s="833" t="s">
        <v>657</v>
      </c>
      <c r="B25" s="833"/>
      <c r="C25" s="833"/>
      <c r="D25" s="833"/>
      <c r="E25" s="833"/>
      <c r="F25" s="1"/>
      <c r="G25" s="833" t="s">
        <v>659</v>
      </c>
      <c r="H25" s="833"/>
      <c r="I25" s="833"/>
      <c r="J25" s="833"/>
      <c r="K25" s="833"/>
    </row>
    <row r="26" spans="1:14" s="273" customFormat="1">
      <c r="A26" s="398"/>
      <c r="B26" s="398"/>
      <c r="C26" s="398"/>
      <c r="D26" s="398"/>
      <c r="E26" s="398"/>
      <c r="F26" s="275"/>
      <c r="G26" s="398"/>
      <c r="H26" s="398"/>
      <c r="I26" s="848" t="s">
        <v>675</v>
      </c>
      <c r="J26" s="848"/>
      <c r="K26" s="848"/>
      <c r="L26" s="273" t="s">
        <v>676</v>
      </c>
    </row>
    <row r="27" spans="1:14" ht="48.75" customHeight="1">
      <c r="A27" s="233" t="s">
        <v>361</v>
      </c>
      <c r="B27" s="233" t="s">
        <v>366</v>
      </c>
      <c r="C27" s="233" t="s">
        <v>629</v>
      </c>
      <c r="D27" s="233" t="s">
        <v>367</v>
      </c>
      <c r="E27" s="233" t="s">
        <v>368</v>
      </c>
      <c r="G27" s="233" t="s">
        <v>361</v>
      </c>
      <c r="H27" s="233" t="s">
        <v>674</v>
      </c>
      <c r="I27" s="233" t="s">
        <v>658</v>
      </c>
      <c r="J27" s="233" t="s">
        <v>367</v>
      </c>
      <c r="K27" s="233" t="s">
        <v>368</v>
      </c>
      <c r="L27" s="399" t="s">
        <v>677</v>
      </c>
      <c r="M27" s="399" t="s">
        <v>678</v>
      </c>
      <c r="N27" s="399" t="s">
        <v>679</v>
      </c>
    </row>
    <row r="28" spans="1:14" ht="24">
      <c r="A28" s="249" t="s">
        <v>365</v>
      </c>
      <c r="B28" s="250"/>
      <c r="C28" s="236"/>
      <c r="D28" s="236"/>
      <c r="E28" s="236"/>
      <c r="G28" s="249" t="s">
        <v>365</v>
      </c>
      <c r="H28" s="250"/>
      <c r="I28" s="236"/>
      <c r="J28" s="236"/>
      <c r="K28" s="236"/>
    </row>
    <row r="29" spans="1:14">
      <c r="A29" s="232" t="s">
        <v>362</v>
      </c>
      <c r="B29" s="226">
        <f>+B6</f>
        <v>4448</v>
      </c>
      <c r="C29" s="226">
        <f>+E6</f>
        <v>4223</v>
      </c>
      <c r="D29" s="226">
        <f>+E18</f>
        <v>4350</v>
      </c>
      <c r="E29" s="226">
        <f>+D29-C29</f>
        <v>127</v>
      </c>
      <c r="G29" s="232" t="s">
        <v>362</v>
      </c>
      <c r="H29" s="280">
        <v>4412</v>
      </c>
      <c r="I29" s="280">
        <v>4121</v>
      </c>
      <c r="J29" s="280">
        <f>+D29</f>
        <v>4350</v>
      </c>
      <c r="K29" s="280">
        <f>+J29-I29</f>
        <v>229</v>
      </c>
      <c r="L29">
        <v>282</v>
      </c>
      <c r="M29" s="400">
        <v>9</v>
      </c>
    </row>
    <row r="30" spans="1:14">
      <c r="A30" s="232" t="s">
        <v>698</v>
      </c>
      <c r="B30" s="226">
        <f>+C6</f>
        <v>2604</v>
      </c>
      <c r="C30" s="226">
        <f>+F6</f>
        <v>2604</v>
      </c>
      <c r="D30" s="226">
        <f>+F18</f>
        <v>2604</v>
      </c>
      <c r="E30" s="226">
        <f>+D30-C30</f>
        <v>0</v>
      </c>
      <c r="G30" s="232" t="s">
        <v>698</v>
      </c>
      <c r="H30" s="280">
        <v>97</v>
      </c>
      <c r="I30" s="280">
        <f>+H30</f>
        <v>97</v>
      </c>
      <c r="J30" s="280">
        <f>+H30</f>
        <v>97</v>
      </c>
      <c r="K30" s="280">
        <f>+J30-I30</f>
        <v>0</v>
      </c>
      <c r="L30">
        <v>0</v>
      </c>
      <c r="M30">
        <v>0</v>
      </c>
      <c r="N30">
        <v>62</v>
      </c>
    </row>
    <row r="31" spans="1:14" s="273" customFormat="1">
      <c r="A31" s="232" t="s">
        <v>699</v>
      </c>
      <c r="B31" s="280"/>
      <c r="C31" s="280"/>
      <c r="D31" s="280"/>
      <c r="E31" s="280"/>
      <c r="G31" s="232" t="s">
        <v>699</v>
      </c>
      <c r="H31" s="280">
        <v>1596</v>
      </c>
      <c r="I31" s="280">
        <f>+H31</f>
        <v>1596</v>
      </c>
      <c r="J31" s="280">
        <f>+I31</f>
        <v>1596</v>
      </c>
      <c r="K31" s="280"/>
    </row>
    <row r="32" spans="1:14">
      <c r="A32" s="230" t="s">
        <v>73</v>
      </c>
      <c r="B32" s="103">
        <f>+B30+B29</f>
        <v>7052</v>
      </c>
      <c r="C32" s="103">
        <f>+C30+C29</f>
        <v>6827</v>
      </c>
      <c r="D32" s="103">
        <f>+D30+D29</f>
        <v>6954</v>
      </c>
      <c r="E32" s="103">
        <f>+E30+E29</f>
        <v>127</v>
      </c>
      <c r="G32" s="230" t="s">
        <v>73</v>
      </c>
      <c r="H32" s="282">
        <f>+H31+H30+H29</f>
        <v>6105</v>
      </c>
      <c r="I32" s="282">
        <f>+I31+I30+I29</f>
        <v>5814</v>
      </c>
      <c r="J32" s="282">
        <f>+J31+J30+J29</f>
        <v>6043</v>
      </c>
      <c r="K32" s="282">
        <f>+K30+K29</f>
        <v>229</v>
      </c>
      <c r="L32" s="401">
        <f>+L30+L29</f>
        <v>282</v>
      </c>
      <c r="M32" s="275">
        <f>+M29+M30</f>
        <v>9</v>
      </c>
      <c r="N32" s="401">
        <f>+N30+N29</f>
        <v>62</v>
      </c>
    </row>
    <row r="33" spans="1:14">
      <c r="A33" s="230" t="s">
        <v>363</v>
      </c>
      <c r="B33" s="67"/>
      <c r="C33" s="251">
        <f>+C32/B32</f>
        <v>0.9680941576857629</v>
      </c>
      <c r="D33" s="251">
        <f>+D32/B32</f>
        <v>0.98610323312535453</v>
      </c>
      <c r="E33" s="67"/>
      <c r="G33" s="230" t="s">
        <v>363</v>
      </c>
      <c r="H33" s="281"/>
      <c r="I33" s="251">
        <f>+ROUND(I32/H32,4)</f>
        <v>0.95230000000000004</v>
      </c>
      <c r="J33" s="251">
        <f>+J32/H32</f>
        <v>0.98984438984438983</v>
      </c>
      <c r="K33" s="281"/>
      <c r="L33" s="251">
        <f>+ROUND(L32/H32,4)</f>
        <v>4.6199999999999998E-2</v>
      </c>
      <c r="M33" s="251">
        <f>+ROUND(M32/H32,4)</f>
        <v>1.5E-3</v>
      </c>
      <c r="N33" s="251">
        <f>+N32/H32</f>
        <v>1.0155610155610156E-2</v>
      </c>
    </row>
    <row r="34" spans="1:14" ht="24">
      <c r="A34" s="249" t="s">
        <v>364</v>
      </c>
      <c r="B34" s="236"/>
      <c r="C34" s="236"/>
      <c r="D34" s="236"/>
      <c r="E34" s="236"/>
      <c r="G34" s="249" t="s">
        <v>364</v>
      </c>
      <c r="H34" s="236"/>
      <c r="I34" s="236"/>
      <c r="J34" s="236"/>
      <c r="K34" s="236"/>
    </row>
    <row r="35" spans="1:14">
      <c r="A35" s="232" t="s">
        <v>362</v>
      </c>
      <c r="B35" s="226">
        <f>+B29</f>
        <v>4448</v>
      </c>
      <c r="C35" s="226">
        <f>+H6</f>
        <v>0</v>
      </c>
      <c r="D35" s="226">
        <f>+H18</f>
        <v>4350</v>
      </c>
      <c r="E35" s="226">
        <f>+D35-C35</f>
        <v>4350</v>
      </c>
      <c r="G35" s="232" t="s">
        <v>362</v>
      </c>
      <c r="H35" s="280">
        <f>+H29</f>
        <v>4412</v>
      </c>
      <c r="I35" s="280">
        <f>+N6</f>
        <v>0</v>
      </c>
      <c r="J35" s="280">
        <f>+J29</f>
        <v>4350</v>
      </c>
      <c r="K35" s="280">
        <f>+J35-I35</f>
        <v>4350</v>
      </c>
    </row>
    <row r="36" spans="1:14">
      <c r="A36" s="232" t="s">
        <v>698</v>
      </c>
      <c r="B36" s="226">
        <f>+B30</f>
        <v>2604</v>
      </c>
      <c r="C36" s="226">
        <f>+H6</f>
        <v>0</v>
      </c>
      <c r="D36" s="226">
        <f>+I18</f>
        <v>2604</v>
      </c>
      <c r="E36" s="226">
        <f>+D36-C36</f>
        <v>2604</v>
      </c>
      <c r="G36" s="232" t="s">
        <v>698</v>
      </c>
      <c r="H36" s="280">
        <f>+H30</f>
        <v>97</v>
      </c>
      <c r="I36" s="280">
        <f>+N6</f>
        <v>0</v>
      </c>
      <c r="J36" s="280">
        <f>+J30</f>
        <v>97</v>
      </c>
      <c r="K36" s="280">
        <f>+J36-I36</f>
        <v>97</v>
      </c>
    </row>
    <row r="37" spans="1:14" s="273" customFormat="1">
      <c r="A37" s="232" t="s">
        <v>699</v>
      </c>
      <c r="B37" s="280"/>
      <c r="C37" s="280"/>
      <c r="D37" s="280"/>
      <c r="E37" s="280"/>
      <c r="G37" s="232" t="s">
        <v>699</v>
      </c>
      <c r="H37" s="280">
        <f>+H31</f>
        <v>1596</v>
      </c>
      <c r="I37" s="280"/>
      <c r="J37" s="280">
        <f>+H37</f>
        <v>1596</v>
      </c>
      <c r="K37" s="280">
        <f>+J37</f>
        <v>1596</v>
      </c>
    </row>
    <row r="38" spans="1:14">
      <c r="A38" s="230" t="s">
        <v>73</v>
      </c>
      <c r="B38" s="103">
        <f>+B36+B35</f>
        <v>7052</v>
      </c>
      <c r="C38" s="103">
        <f>+C36+C35</f>
        <v>0</v>
      </c>
      <c r="D38" s="103">
        <f>+D36+D35</f>
        <v>6954</v>
      </c>
      <c r="E38" s="103">
        <f>+E36+E35</f>
        <v>6954</v>
      </c>
      <c r="G38" s="230" t="s">
        <v>73</v>
      </c>
      <c r="H38" s="282">
        <f>+H37+H36+H35</f>
        <v>6105</v>
      </c>
      <c r="I38" s="282">
        <f>+I36+I35</f>
        <v>0</v>
      </c>
      <c r="J38" s="282">
        <f>+J37+J36+J35</f>
        <v>6043</v>
      </c>
      <c r="K38" s="282">
        <f>+K37+K36+K35</f>
        <v>6043</v>
      </c>
    </row>
    <row r="39" spans="1:14">
      <c r="A39" s="230" t="s">
        <v>363</v>
      </c>
      <c r="B39" s="67"/>
      <c r="C39" s="251">
        <f>+C38/B38</f>
        <v>0</v>
      </c>
      <c r="D39" s="251">
        <f>+D38/B38</f>
        <v>0.98610323312535453</v>
      </c>
      <c r="E39" s="67"/>
      <c r="G39" s="230" t="s">
        <v>363</v>
      </c>
      <c r="H39" s="281"/>
      <c r="I39" s="251">
        <f>+I38/H38</f>
        <v>0</v>
      </c>
      <c r="J39" s="251">
        <f>+J38/H38</f>
        <v>0.98984438984438983</v>
      </c>
      <c r="K39" s="281"/>
    </row>
  </sheetData>
  <mergeCells count="15">
    <mergeCell ref="I26:K26"/>
    <mergeCell ref="A25:E25"/>
    <mergeCell ref="G25:K25"/>
    <mergeCell ref="L16:L17"/>
    <mergeCell ref="A4:A5"/>
    <mergeCell ref="B4:D4"/>
    <mergeCell ref="K4:K5"/>
    <mergeCell ref="L4:L5"/>
    <mergeCell ref="E4:G4"/>
    <mergeCell ref="H4:J4"/>
    <mergeCell ref="A16:A17"/>
    <mergeCell ref="B16:D16"/>
    <mergeCell ref="E16:G16"/>
    <mergeCell ref="H16:J16"/>
    <mergeCell ref="K16:K17"/>
  </mergeCells>
  <pageMargins left="0.7" right="0.7" top="0.75" bottom="0.75" header="0.3" footer="0.3"/>
  <pageSetup paperSize="8"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AA7AA9-3142-4865-A2E9-E59E0652821A}">
  <sheetPr>
    <tabColor theme="7" tint="0.59999389629810485"/>
  </sheetPr>
  <dimension ref="A2:AV521"/>
  <sheetViews>
    <sheetView workbookViewId="0">
      <pane ySplit="2160" topLeftCell="A330" activePane="bottomLeft"/>
      <selection sqref="A1:XFD1048576"/>
      <selection pane="bottomLeft" activeCell="C341" sqref="C341:C343"/>
    </sheetView>
  </sheetViews>
  <sheetFormatPr defaultRowHeight="12"/>
  <cols>
    <col min="1" max="1" width="6.1640625" style="385" customWidth="1"/>
    <col min="2" max="2" width="60.33203125" style="747" customWidth="1"/>
    <col min="3" max="3" width="16.5" style="385" customWidth="1"/>
    <col min="4" max="4" width="13.33203125" style="385" customWidth="1"/>
    <col min="5" max="5" width="11.6640625" style="385" customWidth="1"/>
    <col min="6" max="7" width="12.5" style="385" customWidth="1"/>
    <col min="8" max="9" width="12.33203125" style="385" customWidth="1"/>
    <col min="10" max="10" width="10.83203125" style="385" customWidth="1"/>
    <col min="11" max="17" width="9.5" style="385" customWidth="1"/>
    <col min="18" max="18" width="10" style="385" customWidth="1"/>
    <col min="19" max="27" width="9.5" style="385" customWidth="1"/>
    <col min="28" max="28" width="9.83203125" style="385" customWidth="1"/>
    <col min="29" max="34" width="9.5" style="385" customWidth="1"/>
    <col min="35" max="36" width="9.5" style="385" bestFit="1" customWidth="1"/>
    <col min="37" max="38" width="10" style="385" customWidth="1"/>
    <col min="39" max="39" width="9.5" style="385" customWidth="1"/>
    <col min="40" max="40" width="9.83203125" style="385" bestFit="1" customWidth="1"/>
    <col min="41" max="41" width="10" style="385" customWidth="1"/>
    <col min="42" max="44" width="9.5" style="385" customWidth="1"/>
    <col min="45" max="45" width="9.5" style="385" bestFit="1" customWidth="1"/>
    <col min="46" max="46" width="9.5" style="385" customWidth="1"/>
    <col min="47" max="16384" width="9.33203125" style="385"/>
  </cols>
  <sheetData>
    <row r="2" spans="1:35">
      <c r="B2" s="744" t="s">
        <v>417</v>
      </c>
      <c r="C2" s="548" t="s">
        <v>544</v>
      </c>
    </row>
    <row r="3" spans="1:35">
      <c r="B3" s="745" t="s">
        <v>886</v>
      </c>
      <c r="C3" s="549">
        <v>1</v>
      </c>
    </row>
    <row r="4" spans="1:35">
      <c r="B4" s="745" t="s">
        <v>887</v>
      </c>
      <c r="C4" s="549">
        <v>1</v>
      </c>
      <c r="E4" s="385" t="str">
        <f>+E354</f>
        <v>FNPV/C</v>
      </c>
      <c r="F4" s="550">
        <f>+D354</f>
        <v>-4265012.0661067851</v>
      </c>
    </row>
    <row r="5" spans="1:35">
      <c r="B5" s="745" t="s">
        <v>543</v>
      </c>
      <c r="C5" s="549">
        <v>1</v>
      </c>
      <c r="F5" s="550"/>
    </row>
    <row r="6" spans="1:35">
      <c r="B6" s="385"/>
      <c r="E6" s="385" t="s">
        <v>554</v>
      </c>
      <c r="F6" s="550">
        <f>+C491</f>
        <v>3817847.4751068936</v>
      </c>
    </row>
    <row r="7" spans="1:35">
      <c r="B7" s="385"/>
    </row>
    <row r="8" spans="1:35">
      <c r="B8" s="385"/>
    </row>
    <row r="13" spans="1:35" ht="13.5" customHeight="1">
      <c r="A13" s="551" t="s">
        <v>455</v>
      </c>
      <c r="B13" s="746"/>
      <c r="C13" s="552"/>
      <c r="D13" s="552"/>
      <c r="E13" s="552"/>
      <c r="F13" s="552"/>
      <c r="G13" s="552"/>
      <c r="H13" s="552"/>
      <c r="I13" s="552"/>
      <c r="J13" s="552"/>
      <c r="K13" s="552"/>
      <c r="L13" s="552"/>
      <c r="M13" s="552"/>
      <c r="N13" s="552"/>
      <c r="O13" s="552"/>
      <c r="P13" s="552"/>
      <c r="Q13" s="552"/>
      <c r="R13" s="552"/>
      <c r="S13" s="552"/>
      <c r="T13" s="552"/>
      <c r="U13" s="552"/>
      <c r="V13" s="552"/>
      <c r="W13" s="552"/>
      <c r="X13" s="552"/>
      <c r="Y13" s="552"/>
      <c r="Z13" s="552"/>
      <c r="AA13" s="552"/>
      <c r="AB13" s="552"/>
      <c r="AC13" s="552"/>
      <c r="AD13" s="552"/>
      <c r="AE13" s="552"/>
      <c r="AF13" s="552"/>
      <c r="AG13" s="552"/>
      <c r="AH13" s="552"/>
      <c r="AI13" s="552"/>
    </row>
    <row r="14" spans="1:35" ht="13.5" customHeight="1"/>
    <row r="15" spans="1:35" ht="12.75">
      <c r="A15" s="553" t="s">
        <v>663</v>
      </c>
    </row>
    <row r="16" spans="1:35">
      <c r="F16" s="554"/>
    </row>
    <row r="17" spans="1:35" s="589" customFormat="1" ht="11.25">
      <c r="A17" s="601"/>
      <c r="B17" s="748" t="s">
        <v>388</v>
      </c>
      <c r="C17" s="588"/>
      <c r="D17" s="588"/>
      <c r="E17" s="588"/>
      <c r="F17" s="588">
        <v>1</v>
      </c>
      <c r="G17" s="588">
        <f>+F17+1</f>
        <v>2</v>
      </c>
      <c r="H17" s="588">
        <f>+G17+1</f>
        <v>3</v>
      </c>
      <c r="I17" s="588">
        <f t="shared" ref="I17:AG18" si="0">+H17+1</f>
        <v>4</v>
      </c>
      <c r="J17" s="588">
        <f t="shared" si="0"/>
        <v>5</v>
      </c>
      <c r="K17" s="588">
        <f t="shared" si="0"/>
        <v>6</v>
      </c>
      <c r="L17" s="588">
        <f t="shared" si="0"/>
        <v>7</v>
      </c>
      <c r="M17" s="588">
        <f t="shared" si="0"/>
        <v>8</v>
      </c>
      <c r="N17" s="588">
        <f t="shared" si="0"/>
        <v>9</v>
      </c>
      <c r="O17" s="588">
        <f t="shared" si="0"/>
        <v>10</v>
      </c>
      <c r="P17" s="588">
        <f t="shared" si="0"/>
        <v>11</v>
      </c>
      <c r="Q17" s="588">
        <f t="shared" si="0"/>
        <v>12</v>
      </c>
      <c r="R17" s="588">
        <f t="shared" si="0"/>
        <v>13</v>
      </c>
      <c r="S17" s="588">
        <f t="shared" si="0"/>
        <v>14</v>
      </c>
      <c r="T17" s="588">
        <f t="shared" si="0"/>
        <v>15</v>
      </c>
      <c r="U17" s="588">
        <f t="shared" si="0"/>
        <v>16</v>
      </c>
      <c r="V17" s="588">
        <f t="shared" si="0"/>
        <v>17</v>
      </c>
      <c r="W17" s="588">
        <f t="shared" si="0"/>
        <v>18</v>
      </c>
      <c r="X17" s="588">
        <f t="shared" si="0"/>
        <v>19</v>
      </c>
      <c r="Y17" s="588">
        <f t="shared" si="0"/>
        <v>20</v>
      </c>
      <c r="Z17" s="588">
        <f t="shared" si="0"/>
        <v>21</v>
      </c>
      <c r="AA17" s="588">
        <f t="shared" si="0"/>
        <v>22</v>
      </c>
      <c r="AB17" s="588">
        <f t="shared" si="0"/>
        <v>23</v>
      </c>
      <c r="AC17" s="588">
        <f t="shared" si="0"/>
        <v>24</v>
      </c>
      <c r="AD17" s="588">
        <f t="shared" si="0"/>
        <v>25</v>
      </c>
      <c r="AE17" s="588">
        <f t="shared" si="0"/>
        <v>26</v>
      </c>
      <c r="AF17" s="588">
        <f t="shared" si="0"/>
        <v>27</v>
      </c>
      <c r="AG17" s="588">
        <f t="shared" si="0"/>
        <v>28</v>
      </c>
      <c r="AH17" s="588">
        <f>+AG17+1</f>
        <v>29</v>
      </c>
      <c r="AI17" s="588">
        <f>+AH17+1</f>
        <v>30</v>
      </c>
    </row>
    <row r="18" spans="1:35" s="589" customFormat="1" ht="11.25">
      <c r="A18" s="601" t="s">
        <v>147</v>
      </c>
      <c r="B18" s="748" t="s">
        <v>387</v>
      </c>
      <c r="C18" s="590"/>
      <c r="D18" s="590"/>
      <c r="E18" s="590"/>
      <c r="F18" s="591">
        <v>2018</v>
      </c>
      <c r="G18" s="591">
        <f>+F18+1</f>
        <v>2019</v>
      </c>
      <c r="H18" s="591">
        <f>+G18+1</f>
        <v>2020</v>
      </c>
      <c r="I18" s="591">
        <f t="shared" si="0"/>
        <v>2021</v>
      </c>
      <c r="J18" s="591">
        <f t="shared" si="0"/>
        <v>2022</v>
      </c>
      <c r="K18" s="591">
        <f t="shared" si="0"/>
        <v>2023</v>
      </c>
      <c r="L18" s="591">
        <f t="shared" si="0"/>
        <v>2024</v>
      </c>
      <c r="M18" s="591">
        <f t="shared" si="0"/>
        <v>2025</v>
      </c>
      <c r="N18" s="591">
        <f t="shared" si="0"/>
        <v>2026</v>
      </c>
      <c r="O18" s="591">
        <f t="shared" si="0"/>
        <v>2027</v>
      </c>
      <c r="P18" s="591">
        <f t="shared" si="0"/>
        <v>2028</v>
      </c>
      <c r="Q18" s="591">
        <f t="shared" si="0"/>
        <v>2029</v>
      </c>
      <c r="R18" s="591">
        <f t="shared" si="0"/>
        <v>2030</v>
      </c>
      <c r="S18" s="591">
        <f t="shared" si="0"/>
        <v>2031</v>
      </c>
      <c r="T18" s="591">
        <f t="shared" si="0"/>
        <v>2032</v>
      </c>
      <c r="U18" s="591">
        <f t="shared" si="0"/>
        <v>2033</v>
      </c>
      <c r="V18" s="591">
        <f t="shared" si="0"/>
        <v>2034</v>
      </c>
      <c r="W18" s="591">
        <f t="shared" si="0"/>
        <v>2035</v>
      </c>
      <c r="X18" s="591">
        <f t="shared" si="0"/>
        <v>2036</v>
      </c>
      <c r="Y18" s="591">
        <f t="shared" si="0"/>
        <v>2037</v>
      </c>
      <c r="Z18" s="591">
        <f t="shared" si="0"/>
        <v>2038</v>
      </c>
      <c r="AA18" s="591">
        <f t="shared" si="0"/>
        <v>2039</v>
      </c>
      <c r="AB18" s="591">
        <f t="shared" si="0"/>
        <v>2040</v>
      </c>
      <c r="AC18" s="591">
        <f t="shared" si="0"/>
        <v>2041</v>
      </c>
      <c r="AD18" s="591">
        <f t="shared" si="0"/>
        <v>2042</v>
      </c>
      <c r="AE18" s="591">
        <f t="shared" si="0"/>
        <v>2043</v>
      </c>
      <c r="AF18" s="591">
        <f t="shared" si="0"/>
        <v>2044</v>
      </c>
      <c r="AG18" s="591">
        <f t="shared" si="0"/>
        <v>2045</v>
      </c>
      <c r="AH18" s="591">
        <f>+AG18+1</f>
        <v>2046</v>
      </c>
      <c r="AI18" s="591">
        <f>+AH18+1</f>
        <v>2047</v>
      </c>
    </row>
    <row r="19" spans="1:35" s="589" customFormat="1" ht="11.25">
      <c r="A19" s="602" t="s">
        <v>242</v>
      </c>
      <c r="B19" s="749" t="s">
        <v>252</v>
      </c>
      <c r="C19" s="592"/>
      <c r="D19" s="592"/>
      <c r="E19" s="592"/>
      <c r="F19" s="593">
        <f>+F20+F24+F25</f>
        <v>197592</v>
      </c>
      <c r="G19" s="593">
        <f t="shared" ref="G19:AI19" si="1">+G20+G24+G25</f>
        <v>201079</v>
      </c>
      <c r="H19" s="593">
        <f t="shared" si="1"/>
        <v>186114</v>
      </c>
      <c r="I19" s="593">
        <f t="shared" si="1"/>
        <v>186114</v>
      </c>
      <c r="J19" s="593">
        <f t="shared" si="1"/>
        <v>186114</v>
      </c>
      <c r="K19" s="593">
        <f t="shared" si="1"/>
        <v>186114</v>
      </c>
      <c r="L19" s="593">
        <f t="shared" si="1"/>
        <v>186114</v>
      </c>
      <c r="M19" s="593">
        <f t="shared" si="1"/>
        <v>186114</v>
      </c>
      <c r="N19" s="593">
        <f t="shared" si="1"/>
        <v>186114</v>
      </c>
      <c r="O19" s="593">
        <f t="shared" si="1"/>
        <v>186114</v>
      </c>
      <c r="P19" s="593">
        <f t="shared" si="1"/>
        <v>186114</v>
      </c>
      <c r="Q19" s="593">
        <f t="shared" si="1"/>
        <v>186114</v>
      </c>
      <c r="R19" s="593">
        <f t="shared" si="1"/>
        <v>186114</v>
      </c>
      <c r="S19" s="593">
        <f t="shared" si="1"/>
        <v>186114</v>
      </c>
      <c r="T19" s="593">
        <f t="shared" si="1"/>
        <v>186114</v>
      </c>
      <c r="U19" s="593">
        <f t="shared" si="1"/>
        <v>186114</v>
      </c>
      <c r="V19" s="593">
        <f t="shared" si="1"/>
        <v>186114</v>
      </c>
      <c r="W19" s="593">
        <f t="shared" si="1"/>
        <v>186114</v>
      </c>
      <c r="X19" s="593">
        <f t="shared" si="1"/>
        <v>186114</v>
      </c>
      <c r="Y19" s="593">
        <f t="shared" si="1"/>
        <v>186114</v>
      </c>
      <c r="Z19" s="593">
        <f t="shared" si="1"/>
        <v>186114</v>
      </c>
      <c r="AA19" s="593">
        <f t="shared" si="1"/>
        <v>186114</v>
      </c>
      <c r="AB19" s="593">
        <f t="shared" si="1"/>
        <v>186114</v>
      </c>
      <c r="AC19" s="593">
        <f t="shared" si="1"/>
        <v>186114</v>
      </c>
      <c r="AD19" s="593">
        <f t="shared" si="1"/>
        <v>186114</v>
      </c>
      <c r="AE19" s="593">
        <f t="shared" si="1"/>
        <v>186114</v>
      </c>
      <c r="AF19" s="593">
        <f t="shared" si="1"/>
        <v>186114</v>
      </c>
      <c r="AG19" s="593">
        <f t="shared" si="1"/>
        <v>186114</v>
      </c>
      <c r="AH19" s="593">
        <f t="shared" si="1"/>
        <v>186114</v>
      </c>
      <c r="AI19" s="593">
        <f t="shared" si="1"/>
        <v>186114</v>
      </c>
    </row>
    <row r="20" spans="1:35" s="589" customFormat="1" ht="11.25">
      <c r="A20" s="603">
        <v>1</v>
      </c>
      <c r="B20" s="750" t="s">
        <v>245</v>
      </c>
      <c r="C20" s="594"/>
      <c r="D20" s="594"/>
      <c r="E20" s="594"/>
      <c r="F20" s="595">
        <f>+F21+F22+F23</f>
        <v>195819</v>
      </c>
      <c r="G20" s="595">
        <f t="shared" ref="G20:AI20" si="2">+G21+G22+G23</f>
        <v>198095</v>
      </c>
      <c r="H20" s="595">
        <f t="shared" si="2"/>
        <v>186114</v>
      </c>
      <c r="I20" s="595">
        <f t="shared" si="2"/>
        <v>186114</v>
      </c>
      <c r="J20" s="595">
        <f t="shared" si="2"/>
        <v>186114</v>
      </c>
      <c r="K20" s="595">
        <f t="shared" si="2"/>
        <v>186114</v>
      </c>
      <c r="L20" s="595">
        <f t="shared" si="2"/>
        <v>186114</v>
      </c>
      <c r="M20" s="595">
        <f t="shared" si="2"/>
        <v>186114</v>
      </c>
      <c r="N20" s="595">
        <f t="shared" si="2"/>
        <v>186114</v>
      </c>
      <c r="O20" s="595">
        <f t="shared" si="2"/>
        <v>186114</v>
      </c>
      <c r="P20" s="595">
        <f t="shared" si="2"/>
        <v>186114</v>
      </c>
      <c r="Q20" s="595">
        <f t="shared" si="2"/>
        <v>186114</v>
      </c>
      <c r="R20" s="595">
        <f t="shared" si="2"/>
        <v>186114</v>
      </c>
      <c r="S20" s="595">
        <f t="shared" si="2"/>
        <v>186114</v>
      </c>
      <c r="T20" s="595">
        <f t="shared" si="2"/>
        <v>186114</v>
      </c>
      <c r="U20" s="595">
        <f t="shared" si="2"/>
        <v>186114</v>
      </c>
      <c r="V20" s="595">
        <f t="shared" si="2"/>
        <v>186114</v>
      </c>
      <c r="W20" s="595">
        <f t="shared" si="2"/>
        <v>186114</v>
      </c>
      <c r="X20" s="595">
        <f t="shared" si="2"/>
        <v>186114</v>
      </c>
      <c r="Y20" s="595">
        <f t="shared" si="2"/>
        <v>186114</v>
      </c>
      <c r="Z20" s="595">
        <f t="shared" si="2"/>
        <v>186114</v>
      </c>
      <c r="AA20" s="595">
        <f t="shared" si="2"/>
        <v>186114</v>
      </c>
      <c r="AB20" s="595">
        <f t="shared" si="2"/>
        <v>186114</v>
      </c>
      <c r="AC20" s="595">
        <f t="shared" si="2"/>
        <v>186114</v>
      </c>
      <c r="AD20" s="595">
        <f t="shared" si="2"/>
        <v>186114</v>
      </c>
      <c r="AE20" s="595">
        <f t="shared" si="2"/>
        <v>186114</v>
      </c>
      <c r="AF20" s="595">
        <f t="shared" si="2"/>
        <v>186114</v>
      </c>
      <c r="AG20" s="595">
        <f t="shared" si="2"/>
        <v>186114</v>
      </c>
      <c r="AH20" s="595">
        <f t="shared" si="2"/>
        <v>186114</v>
      </c>
      <c r="AI20" s="595">
        <f t="shared" si="2"/>
        <v>186114</v>
      </c>
    </row>
    <row r="21" spans="1:35" s="589" customFormat="1" ht="11.25">
      <c r="A21" s="603"/>
      <c r="B21" s="751" t="s">
        <v>249</v>
      </c>
      <c r="C21" s="596"/>
      <c r="D21" s="596"/>
      <c r="E21" s="596"/>
      <c r="F21" s="595">
        <f>+'Bilance JKP'!C5</f>
        <v>58189.7048</v>
      </c>
      <c r="G21" s="595">
        <f>+'Bilance JKP'!D5</f>
        <v>61668.26</v>
      </c>
      <c r="H21" s="595">
        <f>+'Bilance JKP'!E5</f>
        <v>71767</v>
      </c>
      <c r="I21" s="595">
        <f t="shared" ref="I21:AI25" si="3">+H21</f>
        <v>71767</v>
      </c>
      <c r="J21" s="595">
        <f t="shared" si="3"/>
        <v>71767</v>
      </c>
      <c r="K21" s="595">
        <f t="shared" si="3"/>
        <v>71767</v>
      </c>
      <c r="L21" s="595">
        <f t="shared" si="3"/>
        <v>71767</v>
      </c>
      <c r="M21" s="595">
        <f t="shared" si="3"/>
        <v>71767</v>
      </c>
      <c r="N21" s="595">
        <f t="shared" si="3"/>
        <v>71767</v>
      </c>
      <c r="O21" s="595">
        <f t="shared" si="3"/>
        <v>71767</v>
      </c>
      <c r="P21" s="595">
        <f t="shared" si="3"/>
        <v>71767</v>
      </c>
      <c r="Q21" s="595">
        <f t="shared" si="3"/>
        <v>71767</v>
      </c>
      <c r="R21" s="595">
        <f t="shared" si="3"/>
        <v>71767</v>
      </c>
      <c r="S21" s="595">
        <f t="shared" si="3"/>
        <v>71767</v>
      </c>
      <c r="T21" s="595">
        <f t="shared" si="3"/>
        <v>71767</v>
      </c>
      <c r="U21" s="595">
        <f t="shared" si="3"/>
        <v>71767</v>
      </c>
      <c r="V21" s="595">
        <f t="shared" si="3"/>
        <v>71767</v>
      </c>
      <c r="W21" s="595">
        <f t="shared" si="3"/>
        <v>71767</v>
      </c>
      <c r="X21" s="595">
        <f t="shared" si="3"/>
        <v>71767</v>
      </c>
      <c r="Y21" s="595">
        <f t="shared" si="3"/>
        <v>71767</v>
      </c>
      <c r="Z21" s="595">
        <f t="shared" si="3"/>
        <v>71767</v>
      </c>
      <c r="AA21" s="595">
        <f t="shared" si="3"/>
        <v>71767</v>
      </c>
      <c r="AB21" s="595">
        <f t="shared" si="3"/>
        <v>71767</v>
      </c>
      <c r="AC21" s="595">
        <f t="shared" si="3"/>
        <v>71767</v>
      </c>
      <c r="AD21" s="595">
        <f t="shared" si="3"/>
        <v>71767</v>
      </c>
      <c r="AE21" s="595">
        <f t="shared" si="3"/>
        <v>71767</v>
      </c>
      <c r="AF21" s="595">
        <f t="shared" si="3"/>
        <v>71767</v>
      </c>
      <c r="AG21" s="595">
        <f t="shared" si="3"/>
        <v>71767</v>
      </c>
      <c r="AH21" s="595">
        <f t="shared" si="3"/>
        <v>71767</v>
      </c>
      <c r="AI21" s="595">
        <f t="shared" si="3"/>
        <v>71767</v>
      </c>
    </row>
    <row r="22" spans="1:35" s="589" customFormat="1" ht="11.25">
      <c r="A22" s="603"/>
      <c r="B22" s="751" t="s">
        <v>250</v>
      </c>
      <c r="C22" s="596"/>
      <c r="D22" s="596"/>
      <c r="E22" s="596"/>
      <c r="F22" s="595">
        <f>+'Bilance JKP'!C6</f>
        <v>127620.29519999999</v>
      </c>
      <c r="G22" s="595">
        <f>+'Bilance JKP'!D6</f>
        <v>133319.74</v>
      </c>
      <c r="H22" s="595">
        <f>+'Bilance JKP'!E6</f>
        <v>112964</v>
      </c>
      <c r="I22" s="595">
        <f t="shared" si="3"/>
        <v>112964</v>
      </c>
      <c r="J22" s="595">
        <f t="shared" si="3"/>
        <v>112964</v>
      </c>
      <c r="K22" s="595">
        <f t="shared" si="3"/>
        <v>112964</v>
      </c>
      <c r="L22" s="595">
        <f t="shared" si="3"/>
        <v>112964</v>
      </c>
      <c r="M22" s="595">
        <f t="shared" si="3"/>
        <v>112964</v>
      </c>
      <c r="N22" s="595">
        <f t="shared" si="3"/>
        <v>112964</v>
      </c>
      <c r="O22" s="595">
        <f t="shared" si="3"/>
        <v>112964</v>
      </c>
      <c r="P22" s="595">
        <f t="shared" si="3"/>
        <v>112964</v>
      </c>
      <c r="Q22" s="595">
        <f t="shared" si="3"/>
        <v>112964</v>
      </c>
      <c r="R22" s="595">
        <f t="shared" si="3"/>
        <v>112964</v>
      </c>
      <c r="S22" s="595">
        <f t="shared" si="3"/>
        <v>112964</v>
      </c>
      <c r="T22" s="595">
        <f t="shared" si="3"/>
        <v>112964</v>
      </c>
      <c r="U22" s="595">
        <f t="shared" si="3"/>
        <v>112964</v>
      </c>
      <c r="V22" s="595">
        <f t="shared" si="3"/>
        <v>112964</v>
      </c>
      <c r="W22" s="595">
        <f t="shared" si="3"/>
        <v>112964</v>
      </c>
      <c r="X22" s="595">
        <f t="shared" si="3"/>
        <v>112964</v>
      </c>
      <c r="Y22" s="595">
        <f t="shared" si="3"/>
        <v>112964</v>
      </c>
      <c r="Z22" s="595">
        <f t="shared" si="3"/>
        <v>112964</v>
      </c>
      <c r="AA22" s="595">
        <f t="shared" si="3"/>
        <v>112964</v>
      </c>
      <c r="AB22" s="595">
        <f t="shared" si="3"/>
        <v>112964</v>
      </c>
      <c r="AC22" s="595">
        <f t="shared" si="3"/>
        <v>112964</v>
      </c>
      <c r="AD22" s="595">
        <f t="shared" si="3"/>
        <v>112964</v>
      </c>
      <c r="AE22" s="595">
        <f t="shared" si="3"/>
        <v>112964</v>
      </c>
      <c r="AF22" s="595">
        <f t="shared" si="3"/>
        <v>112964</v>
      </c>
      <c r="AG22" s="595">
        <f t="shared" si="3"/>
        <v>112964</v>
      </c>
      <c r="AH22" s="595">
        <f t="shared" si="3"/>
        <v>112964</v>
      </c>
      <c r="AI22" s="595">
        <f t="shared" si="3"/>
        <v>112964</v>
      </c>
    </row>
    <row r="23" spans="1:35" s="589" customFormat="1" ht="11.25">
      <c r="A23" s="603"/>
      <c r="B23" s="751" t="s">
        <v>853</v>
      </c>
      <c r="C23" s="596"/>
      <c r="D23" s="596"/>
      <c r="E23" s="596"/>
      <c r="F23" s="595">
        <f>+'Bilance JKP'!C7</f>
        <v>10009</v>
      </c>
      <c r="G23" s="595">
        <f>+'Bilance JKP'!D7</f>
        <v>3107</v>
      </c>
      <c r="H23" s="595">
        <f>+'Bilance JKP'!E7</f>
        <v>1383</v>
      </c>
      <c r="I23" s="595">
        <f t="shared" si="3"/>
        <v>1383</v>
      </c>
      <c r="J23" s="595">
        <f t="shared" si="3"/>
        <v>1383</v>
      </c>
      <c r="K23" s="595">
        <f t="shared" si="3"/>
        <v>1383</v>
      </c>
      <c r="L23" s="595">
        <f t="shared" si="3"/>
        <v>1383</v>
      </c>
      <c r="M23" s="595">
        <f t="shared" si="3"/>
        <v>1383</v>
      </c>
      <c r="N23" s="595">
        <f t="shared" si="3"/>
        <v>1383</v>
      </c>
      <c r="O23" s="595">
        <f t="shared" si="3"/>
        <v>1383</v>
      </c>
      <c r="P23" s="595">
        <f t="shared" si="3"/>
        <v>1383</v>
      </c>
      <c r="Q23" s="595">
        <f t="shared" si="3"/>
        <v>1383</v>
      </c>
      <c r="R23" s="595">
        <f t="shared" si="3"/>
        <v>1383</v>
      </c>
      <c r="S23" s="595">
        <f t="shared" si="3"/>
        <v>1383</v>
      </c>
      <c r="T23" s="595">
        <f t="shared" si="3"/>
        <v>1383</v>
      </c>
      <c r="U23" s="595">
        <f t="shared" si="3"/>
        <v>1383</v>
      </c>
      <c r="V23" s="595">
        <f t="shared" si="3"/>
        <v>1383</v>
      </c>
      <c r="W23" s="595">
        <f t="shared" si="3"/>
        <v>1383</v>
      </c>
      <c r="X23" s="595">
        <f t="shared" si="3"/>
        <v>1383</v>
      </c>
      <c r="Y23" s="595">
        <f t="shared" si="3"/>
        <v>1383</v>
      </c>
      <c r="Z23" s="595">
        <f t="shared" si="3"/>
        <v>1383</v>
      </c>
      <c r="AA23" s="595">
        <f t="shared" si="3"/>
        <v>1383</v>
      </c>
      <c r="AB23" s="595">
        <f t="shared" si="3"/>
        <v>1383</v>
      </c>
      <c r="AC23" s="595">
        <f t="shared" si="3"/>
        <v>1383</v>
      </c>
      <c r="AD23" s="595">
        <f t="shared" si="3"/>
        <v>1383</v>
      </c>
      <c r="AE23" s="595">
        <f t="shared" si="3"/>
        <v>1383</v>
      </c>
      <c r="AF23" s="595">
        <f t="shared" si="3"/>
        <v>1383</v>
      </c>
      <c r="AG23" s="595">
        <f t="shared" si="3"/>
        <v>1383</v>
      </c>
      <c r="AH23" s="595">
        <f t="shared" si="3"/>
        <v>1383</v>
      </c>
      <c r="AI23" s="595">
        <f t="shared" si="3"/>
        <v>1383</v>
      </c>
    </row>
    <row r="24" spans="1:35" s="589" customFormat="1" ht="11.25">
      <c r="A24" s="603">
        <v>2</v>
      </c>
      <c r="B24" s="750" t="s">
        <v>247</v>
      </c>
      <c r="C24" s="594"/>
      <c r="D24" s="594"/>
      <c r="E24" s="594"/>
      <c r="F24" s="595">
        <f>+'Bilance JKP'!C8</f>
        <v>1773</v>
      </c>
      <c r="G24" s="595">
        <f>+'Bilance JKP'!D8</f>
        <v>2984</v>
      </c>
      <c r="H24" s="595">
        <f>+'Bilance JKP'!E8</f>
        <v>0</v>
      </c>
      <c r="I24" s="595">
        <f t="shared" si="3"/>
        <v>0</v>
      </c>
      <c r="J24" s="595">
        <f t="shared" si="3"/>
        <v>0</v>
      </c>
      <c r="K24" s="595">
        <f t="shared" si="3"/>
        <v>0</v>
      </c>
      <c r="L24" s="595">
        <f t="shared" si="3"/>
        <v>0</v>
      </c>
      <c r="M24" s="595">
        <f t="shared" si="3"/>
        <v>0</v>
      </c>
      <c r="N24" s="595">
        <f t="shared" si="3"/>
        <v>0</v>
      </c>
      <c r="O24" s="595">
        <f t="shared" si="3"/>
        <v>0</v>
      </c>
      <c r="P24" s="595">
        <f t="shared" si="3"/>
        <v>0</v>
      </c>
      <c r="Q24" s="595">
        <f t="shared" si="3"/>
        <v>0</v>
      </c>
      <c r="R24" s="595">
        <f t="shared" si="3"/>
        <v>0</v>
      </c>
      <c r="S24" s="595">
        <f t="shared" si="3"/>
        <v>0</v>
      </c>
      <c r="T24" s="595">
        <f t="shared" si="3"/>
        <v>0</v>
      </c>
      <c r="U24" s="595">
        <f t="shared" si="3"/>
        <v>0</v>
      </c>
      <c r="V24" s="595">
        <f t="shared" si="3"/>
        <v>0</v>
      </c>
      <c r="W24" s="595">
        <f t="shared" si="3"/>
        <v>0</v>
      </c>
      <c r="X24" s="595">
        <f t="shared" si="3"/>
        <v>0</v>
      </c>
      <c r="Y24" s="595">
        <f t="shared" si="3"/>
        <v>0</v>
      </c>
      <c r="Z24" s="595">
        <f t="shared" si="3"/>
        <v>0</v>
      </c>
      <c r="AA24" s="595">
        <f t="shared" si="3"/>
        <v>0</v>
      </c>
      <c r="AB24" s="595">
        <f t="shared" si="3"/>
        <v>0</v>
      </c>
      <c r="AC24" s="595">
        <f t="shared" si="3"/>
        <v>0</v>
      </c>
      <c r="AD24" s="595">
        <f t="shared" si="3"/>
        <v>0</v>
      </c>
      <c r="AE24" s="595">
        <f t="shared" si="3"/>
        <v>0</v>
      </c>
      <c r="AF24" s="595">
        <f t="shared" si="3"/>
        <v>0</v>
      </c>
      <c r="AG24" s="595">
        <f t="shared" si="3"/>
        <v>0</v>
      </c>
      <c r="AH24" s="595">
        <f t="shared" si="3"/>
        <v>0</v>
      </c>
      <c r="AI24" s="595">
        <f t="shared" si="3"/>
        <v>0</v>
      </c>
    </row>
    <row r="25" spans="1:35" s="589" customFormat="1" ht="11.25">
      <c r="A25" s="603">
        <v>3</v>
      </c>
      <c r="B25" s="750" t="s">
        <v>251</v>
      </c>
      <c r="C25" s="594"/>
      <c r="D25" s="594"/>
      <c r="E25" s="594"/>
      <c r="F25" s="595">
        <f>+'Bilance JKP'!C9</f>
        <v>0</v>
      </c>
      <c r="G25" s="595">
        <f>+'Bilance JKP'!D9</f>
        <v>0</v>
      </c>
      <c r="H25" s="595">
        <f>+'Bilance JKP'!E9</f>
        <v>0</v>
      </c>
      <c r="I25" s="595">
        <f t="shared" si="3"/>
        <v>0</v>
      </c>
      <c r="J25" s="595">
        <f t="shared" si="3"/>
        <v>0</v>
      </c>
      <c r="K25" s="595">
        <f t="shared" si="3"/>
        <v>0</v>
      </c>
      <c r="L25" s="595">
        <f t="shared" si="3"/>
        <v>0</v>
      </c>
      <c r="M25" s="595">
        <f t="shared" si="3"/>
        <v>0</v>
      </c>
      <c r="N25" s="595">
        <f t="shared" si="3"/>
        <v>0</v>
      </c>
      <c r="O25" s="595">
        <f t="shared" si="3"/>
        <v>0</v>
      </c>
      <c r="P25" s="595">
        <f t="shared" si="3"/>
        <v>0</v>
      </c>
      <c r="Q25" s="595">
        <f t="shared" si="3"/>
        <v>0</v>
      </c>
      <c r="R25" s="595">
        <f t="shared" si="3"/>
        <v>0</v>
      </c>
      <c r="S25" s="595">
        <f t="shared" si="3"/>
        <v>0</v>
      </c>
      <c r="T25" s="595">
        <f t="shared" si="3"/>
        <v>0</v>
      </c>
      <c r="U25" s="595">
        <f t="shared" si="3"/>
        <v>0</v>
      </c>
      <c r="V25" s="595">
        <f t="shared" si="3"/>
        <v>0</v>
      </c>
      <c r="W25" s="595">
        <f t="shared" si="3"/>
        <v>0</v>
      </c>
      <c r="X25" s="595">
        <f t="shared" si="3"/>
        <v>0</v>
      </c>
      <c r="Y25" s="595">
        <f t="shared" si="3"/>
        <v>0</v>
      </c>
      <c r="Z25" s="595">
        <f t="shared" si="3"/>
        <v>0</v>
      </c>
      <c r="AA25" s="595">
        <f t="shared" si="3"/>
        <v>0</v>
      </c>
      <c r="AB25" s="595">
        <f t="shared" si="3"/>
        <v>0</v>
      </c>
      <c r="AC25" s="595">
        <f t="shared" si="3"/>
        <v>0</v>
      </c>
      <c r="AD25" s="595">
        <f t="shared" si="3"/>
        <v>0</v>
      </c>
      <c r="AE25" s="595">
        <f t="shared" si="3"/>
        <v>0</v>
      </c>
      <c r="AF25" s="595">
        <f t="shared" si="3"/>
        <v>0</v>
      </c>
      <c r="AG25" s="595">
        <f t="shared" si="3"/>
        <v>0</v>
      </c>
      <c r="AH25" s="595">
        <f t="shared" si="3"/>
        <v>0</v>
      </c>
      <c r="AI25" s="595">
        <f t="shared" si="3"/>
        <v>0</v>
      </c>
    </row>
    <row r="26" spans="1:35" s="589" customFormat="1" ht="11.25">
      <c r="A26" s="602" t="s">
        <v>243</v>
      </c>
      <c r="B26" s="749" t="s">
        <v>253</v>
      </c>
      <c r="C26" s="592"/>
      <c r="D26" s="592"/>
      <c r="E26" s="592"/>
      <c r="F26" s="593">
        <f>+F27+F34+F35</f>
        <v>197217</v>
      </c>
      <c r="G26" s="593">
        <f>+G27+G34+G35</f>
        <v>193507</v>
      </c>
      <c r="H26" s="593">
        <f>+H27+H34+H35</f>
        <v>186114</v>
      </c>
      <c r="I26" s="593">
        <f t="shared" ref="I26:AI26" si="4">+I27+I34+I35</f>
        <v>186114</v>
      </c>
      <c r="J26" s="593">
        <f t="shared" si="4"/>
        <v>186114</v>
      </c>
      <c r="K26" s="593">
        <f t="shared" si="4"/>
        <v>186114</v>
      </c>
      <c r="L26" s="593">
        <f t="shared" si="4"/>
        <v>186114</v>
      </c>
      <c r="M26" s="593">
        <f t="shared" si="4"/>
        <v>186114</v>
      </c>
      <c r="N26" s="593">
        <f t="shared" si="4"/>
        <v>186114</v>
      </c>
      <c r="O26" s="593">
        <f t="shared" si="4"/>
        <v>186114</v>
      </c>
      <c r="P26" s="593">
        <f t="shared" si="4"/>
        <v>186114</v>
      </c>
      <c r="Q26" s="593">
        <f t="shared" si="4"/>
        <v>186114</v>
      </c>
      <c r="R26" s="593">
        <f t="shared" si="4"/>
        <v>186114</v>
      </c>
      <c r="S26" s="593">
        <f t="shared" si="4"/>
        <v>186114</v>
      </c>
      <c r="T26" s="593">
        <f t="shared" si="4"/>
        <v>186114</v>
      </c>
      <c r="U26" s="593">
        <f t="shared" si="4"/>
        <v>186114</v>
      </c>
      <c r="V26" s="593">
        <f t="shared" si="4"/>
        <v>186114</v>
      </c>
      <c r="W26" s="593">
        <f t="shared" si="4"/>
        <v>186114</v>
      </c>
      <c r="X26" s="593">
        <f t="shared" si="4"/>
        <v>186114</v>
      </c>
      <c r="Y26" s="593">
        <f t="shared" si="4"/>
        <v>186114</v>
      </c>
      <c r="Z26" s="593">
        <f t="shared" si="4"/>
        <v>186114</v>
      </c>
      <c r="AA26" s="593">
        <f t="shared" si="4"/>
        <v>186114</v>
      </c>
      <c r="AB26" s="593">
        <f t="shared" si="4"/>
        <v>186114</v>
      </c>
      <c r="AC26" s="593">
        <f t="shared" si="4"/>
        <v>186114</v>
      </c>
      <c r="AD26" s="593">
        <f t="shared" si="4"/>
        <v>186114</v>
      </c>
      <c r="AE26" s="593">
        <f t="shared" si="4"/>
        <v>186114</v>
      </c>
      <c r="AF26" s="593">
        <f t="shared" si="4"/>
        <v>186114</v>
      </c>
      <c r="AG26" s="593">
        <f t="shared" si="4"/>
        <v>186114</v>
      </c>
      <c r="AH26" s="593">
        <f t="shared" si="4"/>
        <v>186114</v>
      </c>
      <c r="AI26" s="593">
        <f t="shared" si="4"/>
        <v>186114</v>
      </c>
    </row>
    <row r="27" spans="1:35" s="589" customFormat="1" ht="11.25">
      <c r="A27" s="603">
        <v>1</v>
      </c>
      <c r="B27" s="750" t="s">
        <v>246</v>
      </c>
      <c r="C27" s="594"/>
      <c r="D27" s="594"/>
      <c r="E27" s="594"/>
      <c r="F27" s="595">
        <f>+F28+F29+F31+F32+F33</f>
        <v>192894</v>
      </c>
      <c r="G27" s="595">
        <f>+G28+G29+G31+G32+G33</f>
        <v>193350</v>
      </c>
      <c r="H27" s="595">
        <f>+H28+H29+H31+H32+H33</f>
        <v>186114</v>
      </c>
      <c r="I27" s="595">
        <f t="shared" ref="I27:AI27" si="5">+I28+I29+I31+I32+I33</f>
        <v>186114</v>
      </c>
      <c r="J27" s="595">
        <f t="shared" si="5"/>
        <v>186114</v>
      </c>
      <c r="K27" s="595">
        <f t="shared" si="5"/>
        <v>186114</v>
      </c>
      <c r="L27" s="595">
        <f t="shared" si="5"/>
        <v>186114</v>
      </c>
      <c r="M27" s="595">
        <f t="shared" si="5"/>
        <v>186114</v>
      </c>
      <c r="N27" s="595">
        <f t="shared" si="5"/>
        <v>186114</v>
      </c>
      <c r="O27" s="595">
        <f t="shared" si="5"/>
        <v>186114</v>
      </c>
      <c r="P27" s="595">
        <f t="shared" si="5"/>
        <v>186114</v>
      </c>
      <c r="Q27" s="595">
        <f t="shared" si="5"/>
        <v>186114</v>
      </c>
      <c r="R27" s="595">
        <f t="shared" si="5"/>
        <v>186114</v>
      </c>
      <c r="S27" s="595">
        <f t="shared" si="5"/>
        <v>186114</v>
      </c>
      <c r="T27" s="595">
        <f t="shared" si="5"/>
        <v>186114</v>
      </c>
      <c r="U27" s="595">
        <f t="shared" si="5"/>
        <v>186114</v>
      </c>
      <c r="V27" s="595">
        <f t="shared" si="5"/>
        <v>186114</v>
      </c>
      <c r="W27" s="595">
        <f t="shared" si="5"/>
        <v>186114</v>
      </c>
      <c r="X27" s="595">
        <f t="shared" si="5"/>
        <v>186114</v>
      </c>
      <c r="Y27" s="595">
        <f t="shared" si="5"/>
        <v>186114</v>
      </c>
      <c r="Z27" s="595">
        <f t="shared" si="5"/>
        <v>186114</v>
      </c>
      <c r="AA27" s="595">
        <f t="shared" si="5"/>
        <v>186114</v>
      </c>
      <c r="AB27" s="595">
        <f t="shared" si="5"/>
        <v>186114</v>
      </c>
      <c r="AC27" s="595">
        <f t="shared" si="5"/>
        <v>186114</v>
      </c>
      <c r="AD27" s="595">
        <f t="shared" si="5"/>
        <v>186114</v>
      </c>
      <c r="AE27" s="595">
        <f t="shared" si="5"/>
        <v>186114</v>
      </c>
      <c r="AF27" s="595">
        <f t="shared" si="5"/>
        <v>186114</v>
      </c>
      <c r="AG27" s="595">
        <f t="shared" si="5"/>
        <v>186114</v>
      </c>
      <c r="AH27" s="595">
        <f t="shared" si="5"/>
        <v>186114</v>
      </c>
      <c r="AI27" s="595">
        <f t="shared" si="5"/>
        <v>186114</v>
      </c>
    </row>
    <row r="28" spans="1:35" s="589" customFormat="1" ht="11.25">
      <c r="A28" s="603"/>
      <c r="B28" s="751" t="s">
        <v>106</v>
      </c>
      <c r="C28" s="596"/>
      <c r="D28" s="596"/>
      <c r="E28" s="596"/>
      <c r="F28" s="595">
        <f>+'Bilance JKP'!C12</f>
        <v>14727</v>
      </c>
      <c r="G28" s="595">
        <f>+'Bilance JKP'!D12</f>
        <v>4320</v>
      </c>
      <c r="H28" s="595">
        <f>+'Bilance JKP'!E12</f>
        <v>3883</v>
      </c>
      <c r="I28" s="595">
        <f t="shared" ref="I28:AI35" si="6">+H28</f>
        <v>3883</v>
      </c>
      <c r="J28" s="595">
        <f t="shared" si="6"/>
        <v>3883</v>
      </c>
      <c r="K28" s="595">
        <f t="shared" si="6"/>
        <v>3883</v>
      </c>
      <c r="L28" s="595">
        <f t="shared" si="6"/>
        <v>3883</v>
      </c>
      <c r="M28" s="595">
        <f t="shared" si="6"/>
        <v>3883</v>
      </c>
      <c r="N28" s="595">
        <f t="shared" si="6"/>
        <v>3883</v>
      </c>
      <c r="O28" s="595">
        <f t="shared" si="6"/>
        <v>3883</v>
      </c>
      <c r="P28" s="595">
        <f t="shared" si="6"/>
        <v>3883</v>
      </c>
      <c r="Q28" s="595">
        <f t="shared" si="6"/>
        <v>3883</v>
      </c>
      <c r="R28" s="595">
        <f t="shared" si="6"/>
        <v>3883</v>
      </c>
      <c r="S28" s="595">
        <f t="shared" si="6"/>
        <v>3883</v>
      </c>
      <c r="T28" s="595">
        <f t="shared" si="6"/>
        <v>3883</v>
      </c>
      <c r="U28" s="595">
        <f t="shared" si="6"/>
        <v>3883</v>
      </c>
      <c r="V28" s="595">
        <f t="shared" si="6"/>
        <v>3883</v>
      </c>
      <c r="W28" s="595">
        <f t="shared" si="6"/>
        <v>3883</v>
      </c>
      <c r="X28" s="595">
        <f t="shared" si="6"/>
        <v>3883</v>
      </c>
      <c r="Y28" s="595">
        <f t="shared" si="6"/>
        <v>3883</v>
      </c>
      <c r="Z28" s="595">
        <f t="shared" si="6"/>
        <v>3883</v>
      </c>
      <c r="AA28" s="595">
        <f t="shared" si="6"/>
        <v>3883</v>
      </c>
      <c r="AB28" s="595">
        <f t="shared" si="6"/>
        <v>3883</v>
      </c>
      <c r="AC28" s="595">
        <f t="shared" si="6"/>
        <v>3883</v>
      </c>
      <c r="AD28" s="595">
        <f t="shared" si="6"/>
        <v>3883</v>
      </c>
      <c r="AE28" s="595">
        <f t="shared" si="6"/>
        <v>3883</v>
      </c>
      <c r="AF28" s="595">
        <f t="shared" si="6"/>
        <v>3883</v>
      </c>
      <c r="AG28" s="595">
        <f t="shared" si="6"/>
        <v>3883</v>
      </c>
      <c r="AH28" s="595">
        <f t="shared" si="6"/>
        <v>3883</v>
      </c>
      <c r="AI28" s="595">
        <f t="shared" si="6"/>
        <v>3883</v>
      </c>
    </row>
    <row r="29" spans="1:35" s="589" customFormat="1" ht="11.25">
      <c r="A29" s="603"/>
      <c r="B29" s="751" t="s">
        <v>254</v>
      </c>
      <c r="C29" s="596"/>
      <c r="D29" s="596"/>
      <c r="E29" s="596"/>
      <c r="F29" s="595">
        <f>+'Bilance JKP'!C13</f>
        <v>156927</v>
      </c>
      <c r="G29" s="595">
        <f>+'Bilance JKP'!D13</f>
        <v>175102</v>
      </c>
      <c r="H29" s="595">
        <f>+'Bilance JKP'!E13</f>
        <v>169535</v>
      </c>
      <c r="I29" s="595">
        <f t="shared" si="6"/>
        <v>169535</v>
      </c>
      <c r="J29" s="595">
        <f t="shared" si="6"/>
        <v>169535</v>
      </c>
      <c r="K29" s="595">
        <f t="shared" si="6"/>
        <v>169535</v>
      </c>
      <c r="L29" s="595">
        <f t="shared" si="6"/>
        <v>169535</v>
      </c>
      <c r="M29" s="595">
        <f t="shared" si="6"/>
        <v>169535</v>
      </c>
      <c r="N29" s="595">
        <f t="shared" si="6"/>
        <v>169535</v>
      </c>
      <c r="O29" s="595">
        <f t="shared" si="6"/>
        <v>169535</v>
      </c>
      <c r="P29" s="595">
        <f t="shared" si="6"/>
        <v>169535</v>
      </c>
      <c r="Q29" s="595">
        <f t="shared" si="6"/>
        <v>169535</v>
      </c>
      <c r="R29" s="595">
        <f t="shared" si="6"/>
        <v>169535</v>
      </c>
      <c r="S29" s="595">
        <f t="shared" si="6"/>
        <v>169535</v>
      </c>
      <c r="T29" s="595">
        <f t="shared" si="6"/>
        <v>169535</v>
      </c>
      <c r="U29" s="595">
        <f t="shared" si="6"/>
        <v>169535</v>
      </c>
      <c r="V29" s="595">
        <f t="shared" si="6"/>
        <v>169535</v>
      </c>
      <c r="W29" s="595">
        <f t="shared" si="6"/>
        <v>169535</v>
      </c>
      <c r="X29" s="595">
        <f t="shared" si="6"/>
        <v>169535</v>
      </c>
      <c r="Y29" s="595">
        <f t="shared" si="6"/>
        <v>169535</v>
      </c>
      <c r="Z29" s="595">
        <f t="shared" si="6"/>
        <v>169535</v>
      </c>
      <c r="AA29" s="595">
        <f t="shared" si="6"/>
        <v>169535</v>
      </c>
      <c r="AB29" s="595">
        <f t="shared" si="6"/>
        <v>169535</v>
      </c>
      <c r="AC29" s="595">
        <f t="shared" si="6"/>
        <v>169535</v>
      </c>
      <c r="AD29" s="595">
        <f t="shared" si="6"/>
        <v>169535</v>
      </c>
      <c r="AE29" s="595">
        <f t="shared" si="6"/>
        <v>169535</v>
      </c>
      <c r="AF29" s="595">
        <f t="shared" si="6"/>
        <v>169535</v>
      </c>
      <c r="AG29" s="595">
        <f t="shared" si="6"/>
        <v>169535</v>
      </c>
      <c r="AH29" s="595">
        <f t="shared" si="6"/>
        <v>169535</v>
      </c>
      <c r="AI29" s="595">
        <f t="shared" si="6"/>
        <v>169535</v>
      </c>
    </row>
    <row r="30" spans="1:35" s="600" customFormat="1" ht="11.25">
      <c r="A30" s="604"/>
      <c r="B30" s="752" t="s">
        <v>888</v>
      </c>
      <c r="C30" s="598"/>
      <c r="D30" s="598"/>
      <c r="E30" s="598"/>
      <c r="F30" s="599">
        <f>+'Bilance JKP'!C14</f>
        <v>322</v>
      </c>
      <c r="G30" s="599">
        <f>+'Bilance JKP'!D14</f>
        <v>110000</v>
      </c>
      <c r="H30" s="599">
        <f>+'Bilance JKP'!E14</f>
        <v>112964</v>
      </c>
      <c r="I30" s="599">
        <f t="shared" si="6"/>
        <v>112964</v>
      </c>
      <c r="J30" s="599">
        <f t="shared" si="6"/>
        <v>112964</v>
      </c>
      <c r="K30" s="599">
        <f t="shared" si="6"/>
        <v>112964</v>
      </c>
      <c r="L30" s="599">
        <f t="shared" si="6"/>
        <v>112964</v>
      </c>
      <c r="M30" s="599">
        <f t="shared" si="6"/>
        <v>112964</v>
      </c>
      <c r="N30" s="599">
        <f t="shared" si="6"/>
        <v>112964</v>
      </c>
      <c r="O30" s="599">
        <f t="shared" si="6"/>
        <v>112964</v>
      </c>
      <c r="P30" s="599">
        <f t="shared" si="6"/>
        <v>112964</v>
      </c>
      <c r="Q30" s="599">
        <f t="shared" si="6"/>
        <v>112964</v>
      </c>
      <c r="R30" s="599">
        <f t="shared" si="6"/>
        <v>112964</v>
      </c>
      <c r="S30" s="599">
        <f t="shared" si="6"/>
        <v>112964</v>
      </c>
      <c r="T30" s="599">
        <f t="shared" si="6"/>
        <v>112964</v>
      </c>
      <c r="U30" s="599">
        <f t="shared" si="6"/>
        <v>112964</v>
      </c>
      <c r="V30" s="599">
        <f t="shared" si="6"/>
        <v>112964</v>
      </c>
      <c r="W30" s="599">
        <f t="shared" si="6"/>
        <v>112964</v>
      </c>
      <c r="X30" s="599">
        <f t="shared" si="6"/>
        <v>112964</v>
      </c>
      <c r="Y30" s="599">
        <f t="shared" si="6"/>
        <v>112964</v>
      </c>
      <c r="Z30" s="599">
        <f t="shared" si="6"/>
        <v>112964</v>
      </c>
      <c r="AA30" s="599">
        <f t="shared" si="6"/>
        <v>112964</v>
      </c>
      <c r="AB30" s="599">
        <f t="shared" si="6"/>
        <v>112964</v>
      </c>
      <c r="AC30" s="599">
        <f t="shared" si="6"/>
        <v>112964</v>
      </c>
      <c r="AD30" s="599">
        <f t="shared" si="6"/>
        <v>112964</v>
      </c>
      <c r="AE30" s="599">
        <f t="shared" si="6"/>
        <v>112964</v>
      </c>
      <c r="AF30" s="599">
        <f t="shared" si="6"/>
        <v>112964</v>
      </c>
      <c r="AG30" s="599">
        <f t="shared" si="6"/>
        <v>112964</v>
      </c>
      <c r="AH30" s="599">
        <f t="shared" si="6"/>
        <v>112964</v>
      </c>
      <c r="AI30" s="599">
        <f t="shared" si="6"/>
        <v>112964</v>
      </c>
    </row>
    <row r="31" spans="1:35" s="589" customFormat="1" ht="11.25">
      <c r="A31" s="603"/>
      <c r="B31" s="751" t="s">
        <v>255</v>
      </c>
      <c r="C31" s="596"/>
      <c r="D31" s="596"/>
      <c r="E31" s="596"/>
      <c r="F31" s="595">
        <f>+'Bilance JKP'!C15</f>
        <v>2367</v>
      </c>
      <c r="G31" s="595">
        <f>+'Bilance JKP'!D15</f>
        <v>1848</v>
      </c>
      <c r="H31" s="595">
        <f>+'Bilance JKP'!E15</f>
        <v>0</v>
      </c>
      <c r="I31" s="595">
        <f t="shared" si="6"/>
        <v>0</v>
      </c>
      <c r="J31" s="595">
        <f t="shared" si="6"/>
        <v>0</v>
      </c>
      <c r="K31" s="595">
        <f t="shared" si="6"/>
        <v>0</v>
      </c>
      <c r="L31" s="595">
        <f t="shared" si="6"/>
        <v>0</v>
      </c>
      <c r="M31" s="595">
        <f t="shared" si="6"/>
        <v>0</v>
      </c>
      <c r="N31" s="595">
        <f t="shared" si="6"/>
        <v>0</v>
      </c>
      <c r="O31" s="595">
        <f t="shared" si="6"/>
        <v>0</v>
      </c>
      <c r="P31" s="595">
        <f t="shared" si="6"/>
        <v>0</v>
      </c>
      <c r="Q31" s="595">
        <f t="shared" si="6"/>
        <v>0</v>
      </c>
      <c r="R31" s="595">
        <f t="shared" si="6"/>
        <v>0</v>
      </c>
      <c r="S31" s="595">
        <f t="shared" si="6"/>
        <v>0</v>
      </c>
      <c r="T31" s="595">
        <f t="shared" si="6"/>
        <v>0</v>
      </c>
      <c r="U31" s="595">
        <f t="shared" si="6"/>
        <v>0</v>
      </c>
      <c r="V31" s="595">
        <f t="shared" si="6"/>
        <v>0</v>
      </c>
      <c r="W31" s="595">
        <f t="shared" si="6"/>
        <v>0</v>
      </c>
      <c r="X31" s="595">
        <f t="shared" si="6"/>
        <v>0</v>
      </c>
      <c r="Y31" s="595">
        <f t="shared" si="6"/>
        <v>0</v>
      </c>
      <c r="Z31" s="595">
        <f t="shared" si="6"/>
        <v>0</v>
      </c>
      <c r="AA31" s="595">
        <f t="shared" si="6"/>
        <v>0</v>
      </c>
      <c r="AB31" s="595">
        <f t="shared" si="6"/>
        <v>0</v>
      </c>
      <c r="AC31" s="595">
        <f t="shared" si="6"/>
        <v>0</v>
      </c>
      <c r="AD31" s="595">
        <f t="shared" si="6"/>
        <v>0</v>
      </c>
      <c r="AE31" s="595">
        <f t="shared" si="6"/>
        <v>0</v>
      </c>
      <c r="AF31" s="595">
        <f t="shared" si="6"/>
        <v>0</v>
      </c>
      <c r="AG31" s="595">
        <f t="shared" si="6"/>
        <v>0</v>
      </c>
      <c r="AH31" s="595">
        <f t="shared" si="6"/>
        <v>0</v>
      </c>
      <c r="AI31" s="595">
        <f t="shared" si="6"/>
        <v>0</v>
      </c>
    </row>
    <row r="32" spans="1:35" s="589" customFormat="1" ht="11.25">
      <c r="A32" s="603"/>
      <c r="B32" s="751" t="s">
        <v>256</v>
      </c>
      <c r="C32" s="596"/>
      <c r="D32" s="596"/>
      <c r="E32" s="596"/>
      <c r="F32" s="595">
        <f>+'Bilance JKP'!C16</f>
        <v>15107</v>
      </c>
      <c r="G32" s="595">
        <f>+'Bilance JKP'!D16</f>
        <v>10975</v>
      </c>
      <c r="H32" s="595">
        <f>+'Bilance JKP'!E16</f>
        <v>7744</v>
      </c>
      <c r="I32" s="595">
        <f t="shared" si="6"/>
        <v>7744</v>
      </c>
      <c r="J32" s="595">
        <f t="shared" si="6"/>
        <v>7744</v>
      </c>
      <c r="K32" s="595">
        <f t="shared" si="6"/>
        <v>7744</v>
      </c>
      <c r="L32" s="595">
        <f t="shared" si="6"/>
        <v>7744</v>
      </c>
      <c r="M32" s="595">
        <f t="shared" si="6"/>
        <v>7744</v>
      </c>
      <c r="N32" s="595">
        <f t="shared" si="6"/>
        <v>7744</v>
      </c>
      <c r="O32" s="595">
        <f t="shared" si="6"/>
        <v>7744</v>
      </c>
      <c r="P32" s="595">
        <f t="shared" si="6"/>
        <v>7744</v>
      </c>
      <c r="Q32" s="595">
        <f t="shared" si="6"/>
        <v>7744</v>
      </c>
      <c r="R32" s="595">
        <f t="shared" si="6"/>
        <v>7744</v>
      </c>
      <c r="S32" s="595">
        <f t="shared" si="6"/>
        <v>7744</v>
      </c>
      <c r="T32" s="595">
        <f t="shared" si="6"/>
        <v>7744</v>
      </c>
      <c r="U32" s="595">
        <f t="shared" si="6"/>
        <v>7744</v>
      </c>
      <c r="V32" s="595">
        <f t="shared" si="6"/>
        <v>7744</v>
      </c>
      <c r="W32" s="595">
        <f t="shared" si="6"/>
        <v>7744</v>
      </c>
      <c r="X32" s="595">
        <f t="shared" si="6"/>
        <v>7744</v>
      </c>
      <c r="Y32" s="595">
        <f t="shared" si="6"/>
        <v>7744</v>
      </c>
      <c r="Z32" s="595">
        <f t="shared" si="6"/>
        <v>7744</v>
      </c>
      <c r="AA32" s="595">
        <f t="shared" si="6"/>
        <v>7744</v>
      </c>
      <c r="AB32" s="595">
        <f t="shared" si="6"/>
        <v>7744</v>
      </c>
      <c r="AC32" s="595">
        <f t="shared" si="6"/>
        <v>7744</v>
      </c>
      <c r="AD32" s="595">
        <f t="shared" si="6"/>
        <v>7744</v>
      </c>
      <c r="AE32" s="595">
        <f t="shared" si="6"/>
        <v>7744</v>
      </c>
      <c r="AF32" s="595">
        <f t="shared" si="6"/>
        <v>7744</v>
      </c>
      <c r="AG32" s="595">
        <f t="shared" si="6"/>
        <v>7744</v>
      </c>
      <c r="AH32" s="595">
        <f t="shared" si="6"/>
        <v>7744</v>
      </c>
      <c r="AI32" s="595">
        <f t="shared" si="6"/>
        <v>7744</v>
      </c>
    </row>
    <row r="33" spans="1:35" s="589" customFormat="1" ht="11.25">
      <c r="A33" s="603"/>
      <c r="B33" s="751" t="s">
        <v>257</v>
      </c>
      <c r="C33" s="596"/>
      <c r="D33" s="596"/>
      <c r="E33" s="596"/>
      <c r="F33" s="595">
        <f>+'Bilance JKP'!C17</f>
        <v>3766</v>
      </c>
      <c r="G33" s="595">
        <f>+'Bilance JKP'!D17</f>
        <v>1105</v>
      </c>
      <c r="H33" s="595">
        <f>+'Bilance JKP'!E17</f>
        <v>4952</v>
      </c>
      <c r="I33" s="595">
        <f t="shared" si="6"/>
        <v>4952</v>
      </c>
      <c r="J33" s="595">
        <f t="shared" si="6"/>
        <v>4952</v>
      </c>
      <c r="K33" s="595">
        <f t="shared" si="6"/>
        <v>4952</v>
      </c>
      <c r="L33" s="595">
        <f t="shared" si="6"/>
        <v>4952</v>
      </c>
      <c r="M33" s="595">
        <f t="shared" si="6"/>
        <v>4952</v>
      </c>
      <c r="N33" s="595">
        <f t="shared" si="6"/>
        <v>4952</v>
      </c>
      <c r="O33" s="595">
        <f t="shared" si="6"/>
        <v>4952</v>
      </c>
      <c r="P33" s="595">
        <f t="shared" si="6"/>
        <v>4952</v>
      </c>
      <c r="Q33" s="595">
        <f t="shared" si="6"/>
        <v>4952</v>
      </c>
      <c r="R33" s="595">
        <f t="shared" si="6"/>
        <v>4952</v>
      </c>
      <c r="S33" s="595">
        <f t="shared" si="6"/>
        <v>4952</v>
      </c>
      <c r="T33" s="595">
        <f t="shared" si="6"/>
        <v>4952</v>
      </c>
      <c r="U33" s="595">
        <f t="shared" si="6"/>
        <v>4952</v>
      </c>
      <c r="V33" s="595">
        <f t="shared" si="6"/>
        <v>4952</v>
      </c>
      <c r="W33" s="595">
        <f t="shared" si="6"/>
        <v>4952</v>
      </c>
      <c r="X33" s="595">
        <f t="shared" si="6"/>
        <v>4952</v>
      </c>
      <c r="Y33" s="595">
        <f t="shared" si="6"/>
        <v>4952</v>
      </c>
      <c r="Z33" s="595">
        <f t="shared" si="6"/>
        <v>4952</v>
      </c>
      <c r="AA33" s="595">
        <f t="shared" si="6"/>
        <v>4952</v>
      </c>
      <c r="AB33" s="595">
        <f t="shared" si="6"/>
        <v>4952</v>
      </c>
      <c r="AC33" s="595">
        <f t="shared" si="6"/>
        <v>4952</v>
      </c>
      <c r="AD33" s="595">
        <f t="shared" si="6"/>
        <v>4952</v>
      </c>
      <c r="AE33" s="595">
        <f t="shared" si="6"/>
        <v>4952</v>
      </c>
      <c r="AF33" s="595">
        <f t="shared" si="6"/>
        <v>4952</v>
      </c>
      <c r="AG33" s="595">
        <f t="shared" si="6"/>
        <v>4952</v>
      </c>
      <c r="AH33" s="595">
        <f t="shared" si="6"/>
        <v>4952</v>
      </c>
      <c r="AI33" s="595">
        <f t="shared" si="6"/>
        <v>4952</v>
      </c>
    </row>
    <row r="34" spans="1:35" s="589" customFormat="1" ht="11.25">
      <c r="A34" s="603">
        <v>2</v>
      </c>
      <c r="B34" s="750" t="s">
        <v>248</v>
      </c>
      <c r="C34" s="594"/>
      <c r="D34" s="594"/>
      <c r="E34" s="594"/>
      <c r="F34" s="595">
        <f>+'Bilance JKP'!C18</f>
        <v>0</v>
      </c>
      <c r="G34" s="595">
        <f>+'Bilance JKP'!D18</f>
        <v>157</v>
      </c>
      <c r="H34" s="595">
        <f>+'Bilance JKP'!E18</f>
        <v>0</v>
      </c>
      <c r="I34" s="595">
        <f t="shared" si="6"/>
        <v>0</v>
      </c>
      <c r="J34" s="595">
        <f t="shared" si="6"/>
        <v>0</v>
      </c>
      <c r="K34" s="595">
        <f t="shared" si="6"/>
        <v>0</v>
      </c>
      <c r="L34" s="595">
        <f t="shared" si="6"/>
        <v>0</v>
      </c>
      <c r="M34" s="595">
        <f t="shared" si="6"/>
        <v>0</v>
      </c>
      <c r="N34" s="595">
        <f t="shared" si="6"/>
        <v>0</v>
      </c>
      <c r="O34" s="595">
        <f t="shared" si="6"/>
        <v>0</v>
      </c>
      <c r="P34" s="595">
        <f t="shared" si="6"/>
        <v>0</v>
      </c>
      <c r="Q34" s="595">
        <f t="shared" si="6"/>
        <v>0</v>
      </c>
      <c r="R34" s="595">
        <f t="shared" si="6"/>
        <v>0</v>
      </c>
      <c r="S34" s="595">
        <f t="shared" si="6"/>
        <v>0</v>
      </c>
      <c r="T34" s="595">
        <f t="shared" si="6"/>
        <v>0</v>
      </c>
      <c r="U34" s="595">
        <f t="shared" si="6"/>
        <v>0</v>
      </c>
      <c r="V34" s="595">
        <f t="shared" si="6"/>
        <v>0</v>
      </c>
      <c r="W34" s="595">
        <f t="shared" si="6"/>
        <v>0</v>
      </c>
      <c r="X34" s="595">
        <f t="shared" si="6"/>
        <v>0</v>
      </c>
      <c r="Y34" s="595">
        <f t="shared" si="6"/>
        <v>0</v>
      </c>
      <c r="Z34" s="595">
        <f t="shared" si="6"/>
        <v>0</v>
      </c>
      <c r="AA34" s="595">
        <f t="shared" si="6"/>
        <v>0</v>
      </c>
      <c r="AB34" s="595">
        <f t="shared" si="6"/>
        <v>0</v>
      </c>
      <c r="AC34" s="595">
        <f t="shared" si="6"/>
        <v>0</v>
      </c>
      <c r="AD34" s="595">
        <f t="shared" si="6"/>
        <v>0</v>
      </c>
      <c r="AE34" s="595">
        <f t="shared" si="6"/>
        <v>0</v>
      </c>
      <c r="AF34" s="595">
        <f t="shared" si="6"/>
        <v>0</v>
      </c>
      <c r="AG34" s="595">
        <f t="shared" si="6"/>
        <v>0</v>
      </c>
      <c r="AH34" s="595">
        <f t="shared" si="6"/>
        <v>0</v>
      </c>
      <c r="AI34" s="595">
        <f t="shared" si="6"/>
        <v>0</v>
      </c>
    </row>
    <row r="35" spans="1:35" s="589" customFormat="1" ht="11.25">
      <c r="A35" s="603">
        <v>3</v>
      </c>
      <c r="B35" s="750" t="s">
        <v>258</v>
      </c>
      <c r="C35" s="594"/>
      <c r="D35" s="594"/>
      <c r="E35" s="594"/>
      <c r="F35" s="595">
        <f>+'Bilance JKP'!C19</f>
        <v>4323</v>
      </c>
      <c r="G35" s="595">
        <f>+'Bilance JKP'!D19</f>
        <v>0</v>
      </c>
      <c r="H35" s="595">
        <f>+'Bilance JKP'!E19</f>
        <v>0</v>
      </c>
      <c r="I35" s="595">
        <f t="shared" si="6"/>
        <v>0</v>
      </c>
      <c r="J35" s="595">
        <f t="shared" si="6"/>
        <v>0</v>
      </c>
      <c r="K35" s="595">
        <f t="shared" si="6"/>
        <v>0</v>
      </c>
      <c r="L35" s="595">
        <f t="shared" si="6"/>
        <v>0</v>
      </c>
      <c r="M35" s="595">
        <f t="shared" si="6"/>
        <v>0</v>
      </c>
      <c r="N35" s="595">
        <f t="shared" si="6"/>
        <v>0</v>
      </c>
      <c r="O35" s="595">
        <f t="shared" si="6"/>
        <v>0</v>
      </c>
      <c r="P35" s="595">
        <f t="shared" si="6"/>
        <v>0</v>
      </c>
      <c r="Q35" s="595">
        <f t="shared" si="6"/>
        <v>0</v>
      </c>
      <c r="R35" s="595">
        <f t="shared" si="6"/>
        <v>0</v>
      </c>
      <c r="S35" s="595">
        <f t="shared" si="6"/>
        <v>0</v>
      </c>
      <c r="T35" s="595">
        <f t="shared" si="6"/>
        <v>0</v>
      </c>
      <c r="U35" s="595">
        <f t="shared" si="6"/>
        <v>0</v>
      </c>
      <c r="V35" s="595">
        <f t="shared" si="6"/>
        <v>0</v>
      </c>
      <c r="W35" s="595">
        <f t="shared" si="6"/>
        <v>0</v>
      </c>
      <c r="X35" s="595">
        <f t="shared" si="6"/>
        <v>0</v>
      </c>
      <c r="Y35" s="595">
        <f t="shared" si="6"/>
        <v>0</v>
      </c>
      <c r="Z35" s="595">
        <f t="shared" si="6"/>
        <v>0</v>
      </c>
      <c r="AA35" s="595">
        <f t="shared" si="6"/>
        <v>0</v>
      </c>
      <c r="AB35" s="595">
        <f t="shared" si="6"/>
        <v>0</v>
      </c>
      <c r="AC35" s="595">
        <f t="shared" si="6"/>
        <v>0</v>
      </c>
      <c r="AD35" s="595">
        <f t="shared" si="6"/>
        <v>0</v>
      </c>
      <c r="AE35" s="595">
        <f t="shared" si="6"/>
        <v>0</v>
      </c>
      <c r="AF35" s="595">
        <f t="shared" si="6"/>
        <v>0</v>
      </c>
      <c r="AG35" s="595">
        <f t="shared" si="6"/>
        <v>0</v>
      </c>
      <c r="AH35" s="595">
        <f t="shared" si="6"/>
        <v>0</v>
      </c>
      <c r="AI35" s="595">
        <f t="shared" si="6"/>
        <v>0</v>
      </c>
    </row>
    <row r="36" spans="1:35" s="589" customFormat="1" ht="11.25">
      <c r="A36" s="602" t="s">
        <v>155</v>
      </c>
      <c r="B36" s="749" t="s">
        <v>259</v>
      </c>
      <c r="C36" s="592"/>
      <c r="D36" s="592"/>
      <c r="E36" s="592"/>
      <c r="F36" s="593">
        <f t="shared" ref="F36:AI36" si="7">+F19-F26</f>
        <v>375</v>
      </c>
      <c r="G36" s="593">
        <f t="shared" si="7"/>
        <v>7572</v>
      </c>
      <c r="H36" s="593">
        <f t="shared" si="7"/>
        <v>0</v>
      </c>
      <c r="I36" s="593">
        <f t="shared" si="7"/>
        <v>0</v>
      </c>
      <c r="J36" s="593">
        <f t="shared" si="7"/>
        <v>0</v>
      </c>
      <c r="K36" s="593">
        <f t="shared" si="7"/>
        <v>0</v>
      </c>
      <c r="L36" s="593">
        <f t="shared" si="7"/>
        <v>0</v>
      </c>
      <c r="M36" s="593">
        <f t="shared" si="7"/>
        <v>0</v>
      </c>
      <c r="N36" s="593">
        <f t="shared" si="7"/>
        <v>0</v>
      </c>
      <c r="O36" s="593">
        <f t="shared" si="7"/>
        <v>0</v>
      </c>
      <c r="P36" s="593">
        <f t="shared" si="7"/>
        <v>0</v>
      </c>
      <c r="Q36" s="593">
        <f t="shared" si="7"/>
        <v>0</v>
      </c>
      <c r="R36" s="593">
        <f t="shared" si="7"/>
        <v>0</v>
      </c>
      <c r="S36" s="593">
        <f t="shared" si="7"/>
        <v>0</v>
      </c>
      <c r="T36" s="593">
        <f t="shared" si="7"/>
        <v>0</v>
      </c>
      <c r="U36" s="593">
        <f t="shared" si="7"/>
        <v>0</v>
      </c>
      <c r="V36" s="593">
        <f t="shared" si="7"/>
        <v>0</v>
      </c>
      <c r="W36" s="593">
        <f t="shared" si="7"/>
        <v>0</v>
      </c>
      <c r="X36" s="593">
        <f t="shared" si="7"/>
        <v>0</v>
      </c>
      <c r="Y36" s="593">
        <f t="shared" si="7"/>
        <v>0</v>
      </c>
      <c r="Z36" s="593">
        <f t="shared" si="7"/>
        <v>0</v>
      </c>
      <c r="AA36" s="593">
        <f t="shared" si="7"/>
        <v>0</v>
      </c>
      <c r="AB36" s="593">
        <f t="shared" si="7"/>
        <v>0</v>
      </c>
      <c r="AC36" s="593">
        <f t="shared" si="7"/>
        <v>0</v>
      </c>
      <c r="AD36" s="593">
        <f t="shared" si="7"/>
        <v>0</v>
      </c>
      <c r="AE36" s="593">
        <f t="shared" si="7"/>
        <v>0</v>
      </c>
      <c r="AF36" s="593">
        <f t="shared" si="7"/>
        <v>0</v>
      </c>
      <c r="AG36" s="593">
        <f t="shared" si="7"/>
        <v>0</v>
      </c>
      <c r="AH36" s="593">
        <f t="shared" si="7"/>
        <v>0</v>
      </c>
      <c r="AI36" s="593">
        <f t="shared" si="7"/>
        <v>0</v>
      </c>
    </row>
    <row r="38" spans="1:35" s="589" customFormat="1" ht="11.25">
      <c r="A38" s="588"/>
      <c r="B38" s="748" t="s">
        <v>388</v>
      </c>
      <c r="C38" s="588"/>
      <c r="D38" s="588"/>
      <c r="E38" s="588"/>
      <c r="F38" s="588">
        <v>1</v>
      </c>
      <c r="G38" s="588">
        <f>+F38+1</f>
        <v>2</v>
      </c>
      <c r="H38" s="588">
        <f>+G38+1</f>
        <v>3</v>
      </c>
      <c r="I38" s="588">
        <f t="shared" ref="I38:AG39" si="8">+H38+1</f>
        <v>4</v>
      </c>
      <c r="J38" s="588">
        <f t="shared" si="8"/>
        <v>5</v>
      </c>
      <c r="K38" s="588">
        <f t="shared" si="8"/>
        <v>6</v>
      </c>
      <c r="L38" s="588">
        <f t="shared" si="8"/>
        <v>7</v>
      </c>
      <c r="M38" s="588">
        <f t="shared" si="8"/>
        <v>8</v>
      </c>
      <c r="N38" s="588">
        <f t="shared" si="8"/>
        <v>9</v>
      </c>
      <c r="O38" s="588">
        <f t="shared" si="8"/>
        <v>10</v>
      </c>
      <c r="P38" s="588">
        <f t="shared" si="8"/>
        <v>11</v>
      </c>
      <c r="Q38" s="588">
        <f t="shared" si="8"/>
        <v>12</v>
      </c>
      <c r="R38" s="588">
        <f t="shared" si="8"/>
        <v>13</v>
      </c>
      <c r="S38" s="588">
        <f t="shared" si="8"/>
        <v>14</v>
      </c>
      <c r="T38" s="588">
        <f t="shared" si="8"/>
        <v>15</v>
      </c>
      <c r="U38" s="588">
        <f t="shared" si="8"/>
        <v>16</v>
      </c>
      <c r="V38" s="588">
        <f t="shared" si="8"/>
        <v>17</v>
      </c>
      <c r="W38" s="588">
        <f t="shared" si="8"/>
        <v>18</v>
      </c>
      <c r="X38" s="588">
        <f t="shared" si="8"/>
        <v>19</v>
      </c>
      <c r="Y38" s="588">
        <f t="shared" si="8"/>
        <v>20</v>
      </c>
      <c r="Z38" s="588">
        <f t="shared" si="8"/>
        <v>21</v>
      </c>
      <c r="AA38" s="588">
        <f t="shared" si="8"/>
        <v>22</v>
      </c>
      <c r="AB38" s="588">
        <f t="shared" si="8"/>
        <v>23</v>
      </c>
      <c r="AC38" s="588">
        <f t="shared" si="8"/>
        <v>24</v>
      </c>
      <c r="AD38" s="588">
        <f t="shared" si="8"/>
        <v>25</v>
      </c>
      <c r="AE38" s="588">
        <f t="shared" si="8"/>
        <v>26</v>
      </c>
      <c r="AF38" s="588">
        <f t="shared" si="8"/>
        <v>27</v>
      </c>
      <c r="AG38" s="588">
        <f t="shared" si="8"/>
        <v>28</v>
      </c>
      <c r="AH38" s="588">
        <f>+AG38+1</f>
        <v>29</v>
      </c>
      <c r="AI38" s="588">
        <f>+AH38+1</f>
        <v>30</v>
      </c>
    </row>
    <row r="39" spans="1:35" s="589" customFormat="1" ht="11.25">
      <c r="A39" s="588" t="s">
        <v>147</v>
      </c>
      <c r="B39" s="748" t="s">
        <v>389</v>
      </c>
      <c r="C39" s="590"/>
      <c r="D39" s="590"/>
      <c r="E39" s="590"/>
      <c r="F39" s="591">
        <v>2018</v>
      </c>
      <c r="G39" s="591">
        <f>+F39+1</f>
        <v>2019</v>
      </c>
      <c r="H39" s="591">
        <f>+G39+1</f>
        <v>2020</v>
      </c>
      <c r="I39" s="591">
        <f t="shared" si="8"/>
        <v>2021</v>
      </c>
      <c r="J39" s="591">
        <f t="shared" si="8"/>
        <v>2022</v>
      </c>
      <c r="K39" s="591">
        <f t="shared" si="8"/>
        <v>2023</v>
      </c>
      <c r="L39" s="591">
        <f t="shared" si="8"/>
        <v>2024</v>
      </c>
      <c r="M39" s="591">
        <f t="shared" si="8"/>
        <v>2025</v>
      </c>
      <c r="N39" s="591">
        <f t="shared" si="8"/>
        <v>2026</v>
      </c>
      <c r="O39" s="591">
        <f t="shared" si="8"/>
        <v>2027</v>
      </c>
      <c r="P39" s="591">
        <f t="shared" si="8"/>
        <v>2028</v>
      </c>
      <c r="Q39" s="591">
        <f t="shared" si="8"/>
        <v>2029</v>
      </c>
      <c r="R39" s="591">
        <f t="shared" si="8"/>
        <v>2030</v>
      </c>
      <c r="S39" s="591">
        <f t="shared" si="8"/>
        <v>2031</v>
      </c>
      <c r="T39" s="591">
        <f t="shared" si="8"/>
        <v>2032</v>
      </c>
      <c r="U39" s="591">
        <f t="shared" si="8"/>
        <v>2033</v>
      </c>
      <c r="V39" s="591">
        <f t="shared" si="8"/>
        <v>2034</v>
      </c>
      <c r="W39" s="591">
        <f t="shared" si="8"/>
        <v>2035</v>
      </c>
      <c r="X39" s="591">
        <f t="shared" si="8"/>
        <v>2036</v>
      </c>
      <c r="Y39" s="591">
        <f t="shared" si="8"/>
        <v>2037</v>
      </c>
      <c r="Z39" s="591">
        <f t="shared" si="8"/>
        <v>2038</v>
      </c>
      <c r="AA39" s="591">
        <f t="shared" si="8"/>
        <v>2039</v>
      </c>
      <c r="AB39" s="591">
        <f t="shared" si="8"/>
        <v>2040</v>
      </c>
      <c r="AC39" s="591">
        <f t="shared" si="8"/>
        <v>2041</v>
      </c>
      <c r="AD39" s="591">
        <f t="shared" si="8"/>
        <v>2042</v>
      </c>
      <c r="AE39" s="591">
        <f t="shared" si="8"/>
        <v>2043</v>
      </c>
      <c r="AF39" s="591">
        <f t="shared" si="8"/>
        <v>2044</v>
      </c>
      <c r="AG39" s="591">
        <f t="shared" si="8"/>
        <v>2045</v>
      </c>
      <c r="AH39" s="591">
        <f>+AG39+1</f>
        <v>2046</v>
      </c>
      <c r="AI39" s="591">
        <f>+AH39+1</f>
        <v>2047</v>
      </c>
    </row>
    <row r="40" spans="1:35" s="589" customFormat="1" ht="11.25">
      <c r="A40" s="602" t="s">
        <v>242</v>
      </c>
      <c r="B40" s="749" t="s">
        <v>252</v>
      </c>
      <c r="C40" s="592"/>
      <c r="D40" s="592"/>
      <c r="E40" s="592"/>
      <c r="F40" s="593">
        <f t="shared" ref="F40:AI40" si="9">+F41+F45+F46</f>
        <v>2114</v>
      </c>
      <c r="G40" s="593">
        <f t="shared" si="9"/>
        <v>14298</v>
      </c>
      <c r="H40" s="593">
        <f t="shared" si="9"/>
        <v>5373</v>
      </c>
      <c r="I40" s="593">
        <f t="shared" si="9"/>
        <v>5373</v>
      </c>
      <c r="J40" s="593">
        <f t="shared" si="9"/>
        <v>5373</v>
      </c>
      <c r="K40" s="593">
        <f t="shared" si="9"/>
        <v>5373</v>
      </c>
      <c r="L40" s="593">
        <f t="shared" si="9"/>
        <v>5373</v>
      </c>
      <c r="M40" s="593">
        <f t="shared" si="9"/>
        <v>5373</v>
      </c>
      <c r="N40" s="593">
        <f t="shared" si="9"/>
        <v>5373</v>
      </c>
      <c r="O40" s="593">
        <f t="shared" si="9"/>
        <v>5373</v>
      </c>
      <c r="P40" s="593">
        <f t="shared" si="9"/>
        <v>5373</v>
      </c>
      <c r="Q40" s="593">
        <f t="shared" si="9"/>
        <v>5373</v>
      </c>
      <c r="R40" s="593">
        <f t="shared" si="9"/>
        <v>5373</v>
      </c>
      <c r="S40" s="593">
        <f t="shared" si="9"/>
        <v>5373</v>
      </c>
      <c r="T40" s="593">
        <f t="shared" si="9"/>
        <v>5373</v>
      </c>
      <c r="U40" s="593">
        <f t="shared" si="9"/>
        <v>5373</v>
      </c>
      <c r="V40" s="593">
        <f t="shared" si="9"/>
        <v>5373</v>
      </c>
      <c r="W40" s="593">
        <f t="shared" si="9"/>
        <v>5373</v>
      </c>
      <c r="X40" s="593">
        <f t="shared" si="9"/>
        <v>5373</v>
      </c>
      <c r="Y40" s="593">
        <f t="shared" si="9"/>
        <v>5373</v>
      </c>
      <c r="Z40" s="593">
        <f t="shared" si="9"/>
        <v>5373</v>
      </c>
      <c r="AA40" s="593">
        <f t="shared" si="9"/>
        <v>5373</v>
      </c>
      <c r="AB40" s="593">
        <f t="shared" si="9"/>
        <v>5373</v>
      </c>
      <c r="AC40" s="593">
        <f t="shared" si="9"/>
        <v>5373</v>
      </c>
      <c r="AD40" s="593">
        <f t="shared" si="9"/>
        <v>5373</v>
      </c>
      <c r="AE40" s="593">
        <f t="shared" si="9"/>
        <v>5373</v>
      </c>
      <c r="AF40" s="593">
        <f t="shared" si="9"/>
        <v>5373</v>
      </c>
      <c r="AG40" s="593">
        <f t="shared" si="9"/>
        <v>5373</v>
      </c>
      <c r="AH40" s="593">
        <f t="shared" si="9"/>
        <v>5373</v>
      </c>
      <c r="AI40" s="593">
        <f t="shared" si="9"/>
        <v>5373</v>
      </c>
    </row>
    <row r="41" spans="1:35" s="589" customFormat="1" ht="11.25">
      <c r="A41" s="603">
        <v>1</v>
      </c>
      <c r="B41" s="750" t="s">
        <v>245</v>
      </c>
      <c r="C41" s="594"/>
      <c r="D41" s="594"/>
      <c r="E41" s="594"/>
      <c r="F41" s="595">
        <f>+F42+F43+F44</f>
        <v>2114</v>
      </c>
      <c r="G41" s="595">
        <f>+G42+G43+G44</f>
        <v>14034</v>
      </c>
      <c r="H41" s="595">
        <f>+H42+H43+H44</f>
        <v>5373</v>
      </c>
      <c r="I41" s="595">
        <f t="shared" ref="I41:AI46" si="10">+H41</f>
        <v>5373</v>
      </c>
      <c r="J41" s="595">
        <f t="shared" si="10"/>
        <v>5373</v>
      </c>
      <c r="K41" s="595">
        <f t="shared" si="10"/>
        <v>5373</v>
      </c>
      <c r="L41" s="595">
        <f t="shared" si="10"/>
        <v>5373</v>
      </c>
      <c r="M41" s="595">
        <f t="shared" si="10"/>
        <v>5373</v>
      </c>
      <c r="N41" s="595">
        <f t="shared" si="10"/>
        <v>5373</v>
      </c>
      <c r="O41" s="595">
        <f t="shared" si="10"/>
        <v>5373</v>
      </c>
      <c r="P41" s="595">
        <f t="shared" si="10"/>
        <v>5373</v>
      </c>
      <c r="Q41" s="595">
        <f t="shared" si="10"/>
        <v>5373</v>
      </c>
      <c r="R41" s="595">
        <f t="shared" si="10"/>
        <v>5373</v>
      </c>
      <c r="S41" s="595">
        <f t="shared" si="10"/>
        <v>5373</v>
      </c>
      <c r="T41" s="595">
        <f t="shared" si="10"/>
        <v>5373</v>
      </c>
      <c r="U41" s="595">
        <f t="shared" si="10"/>
        <v>5373</v>
      </c>
      <c r="V41" s="595">
        <f t="shared" si="10"/>
        <v>5373</v>
      </c>
      <c r="W41" s="595">
        <f t="shared" si="10"/>
        <v>5373</v>
      </c>
      <c r="X41" s="595">
        <f t="shared" si="10"/>
        <v>5373</v>
      </c>
      <c r="Y41" s="595">
        <f t="shared" si="10"/>
        <v>5373</v>
      </c>
      <c r="Z41" s="595">
        <f t="shared" si="10"/>
        <v>5373</v>
      </c>
      <c r="AA41" s="595">
        <f t="shared" si="10"/>
        <v>5373</v>
      </c>
      <c r="AB41" s="595">
        <f t="shared" si="10"/>
        <v>5373</v>
      </c>
      <c r="AC41" s="595">
        <f t="shared" si="10"/>
        <v>5373</v>
      </c>
      <c r="AD41" s="595">
        <f t="shared" si="10"/>
        <v>5373</v>
      </c>
      <c r="AE41" s="595">
        <f t="shared" si="10"/>
        <v>5373</v>
      </c>
      <c r="AF41" s="595">
        <f t="shared" si="10"/>
        <v>5373</v>
      </c>
      <c r="AG41" s="595">
        <f t="shared" si="10"/>
        <v>5373</v>
      </c>
      <c r="AH41" s="595">
        <f t="shared" si="10"/>
        <v>5373</v>
      </c>
      <c r="AI41" s="595">
        <f t="shared" si="10"/>
        <v>5373</v>
      </c>
    </row>
    <row r="42" spans="1:35" s="589" customFormat="1" ht="11.25">
      <c r="A42" s="603"/>
      <c r="B42" s="751" t="s">
        <v>249</v>
      </c>
      <c r="C42" s="596"/>
      <c r="D42" s="596"/>
      <c r="E42" s="596"/>
      <c r="F42" s="595">
        <f>+'Bilance JKP'!C25</f>
        <v>1312</v>
      </c>
      <c r="G42" s="595">
        <f>+'Bilance JKP'!D25</f>
        <v>12697</v>
      </c>
      <c r="H42" s="595">
        <f>+'Bilance JKP'!E25</f>
        <v>3796</v>
      </c>
      <c r="I42" s="595">
        <f t="shared" si="10"/>
        <v>3796</v>
      </c>
      <c r="J42" s="595">
        <f t="shared" si="10"/>
        <v>3796</v>
      </c>
      <c r="K42" s="595">
        <f t="shared" si="10"/>
        <v>3796</v>
      </c>
      <c r="L42" s="595">
        <f t="shared" si="10"/>
        <v>3796</v>
      </c>
      <c r="M42" s="595">
        <f t="shared" si="10"/>
        <v>3796</v>
      </c>
      <c r="N42" s="595">
        <f t="shared" si="10"/>
        <v>3796</v>
      </c>
      <c r="O42" s="595">
        <f t="shared" si="10"/>
        <v>3796</v>
      </c>
      <c r="P42" s="595">
        <f t="shared" si="10"/>
        <v>3796</v>
      </c>
      <c r="Q42" s="595">
        <f t="shared" si="10"/>
        <v>3796</v>
      </c>
      <c r="R42" s="595">
        <f t="shared" si="10"/>
        <v>3796</v>
      </c>
      <c r="S42" s="595">
        <f t="shared" si="10"/>
        <v>3796</v>
      </c>
      <c r="T42" s="595">
        <f t="shared" si="10"/>
        <v>3796</v>
      </c>
      <c r="U42" s="595">
        <f t="shared" si="10"/>
        <v>3796</v>
      </c>
      <c r="V42" s="595">
        <f t="shared" si="10"/>
        <v>3796</v>
      </c>
      <c r="W42" s="595">
        <f t="shared" si="10"/>
        <v>3796</v>
      </c>
      <c r="X42" s="595">
        <f t="shared" si="10"/>
        <v>3796</v>
      </c>
      <c r="Y42" s="595">
        <f t="shared" si="10"/>
        <v>3796</v>
      </c>
      <c r="Z42" s="595">
        <f t="shared" si="10"/>
        <v>3796</v>
      </c>
      <c r="AA42" s="595">
        <f t="shared" si="10"/>
        <v>3796</v>
      </c>
      <c r="AB42" s="595">
        <f t="shared" si="10"/>
        <v>3796</v>
      </c>
      <c r="AC42" s="595">
        <f t="shared" si="10"/>
        <v>3796</v>
      </c>
      <c r="AD42" s="595">
        <f t="shared" si="10"/>
        <v>3796</v>
      </c>
      <c r="AE42" s="595">
        <f t="shared" si="10"/>
        <v>3796</v>
      </c>
      <c r="AF42" s="595">
        <f t="shared" si="10"/>
        <v>3796</v>
      </c>
      <c r="AG42" s="595">
        <f t="shared" si="10"/>
        <v>3796</v>
      </c>
      <c r="AH42" s="595">
        <f t="shared" si="10"/>
        <v>3796</v>
      </c>
      <c r="AI42" s="595">
        <f t="shared" si="10"/>
        <v>3796</v>
      </c>
    </row>
    <row r="43" spans="1:35" s="589" customFormat="1" ht="11.25">
      <c r="A43" s="603"/>
      <c r="B43" s="751" t="s">
        <v>250</v>
      </c>
      <c r="C43" s="596"/>
      <c r="D43" s="596"/>
      <c r="E43" s="596"/>
      <c r="F43" s="595">
        <f>+'Bilance JKP'!C26</f>
        <v>802</v>
      </c>
      <c r="G43" s="595">
        <f>+'Bilance JKP'!D26</f>
        <v>1062</v>
      </c>
      <c r="H43" s="595">
        <f>+'Bilance JKP'!E26</f>
        <v>1577</v>
      </c>
      <c r="I43" s="595">
        <f t="shared" si="10"/>
        <v>1577</v>
      </c>
      <c r="J43" s="595">
        <f t="shared" si="10"/>
        <v>1577</v>
      </c>
      <c r="K43" s="595">
        <f t="shared" si="10"/>
        <v>1577</v>
      </c>
      <c r="L43" s="595">
        <f t="shared" si="10"/>
        <v>1577</v>
      </c>
      <c r="M43" s="595">
        <f t="shared" si="10"/>
        <v>1577</v>
      </c>
      <c r="N43" s="595">
        <f t="shared" si="10"/>
        <v>1577</v>
      </c>
      <c r="O43" s="595">
        <f t="shared" si="10"/>
        <v>1577</v>
      </c>
      <c r="P43" s="595">
        <f t="shared" si="10"/>
        <v>1577</v>
      </c>
      <c r="Q43" s="595">
        <f t="shared" si="10"/>
        <v>1577</v>
      </c>
      <c r="R43" s="595">
        <f t="shared" si="10"/>
        <v>1577</v>
      </c>
      <c r="S43" s="595">
        <f t="shared" si="10"/>
        <v>1577</v>
      </c>
      <c r="T43" s="595">
        <f t="shared" si="10"/>
        <v>1577</v>
      </c>
      <c r="U43" s="595">
        <f t="shared" si="10"/>
        <v>1577</v>
      </c>
      <c r="V43" s="595">
        <f t="shared" si="10"/>
        <v>1577</v>
      </c>
      <c r="W43" s="595">
        <f t="shared" si="10"/>
        <v>1577</v>
      </c>
      <c r="X43" s="595">
        <f t="shared" si="10"/>
        <v>1577</v>
      </c>
      <c r="Y43" s="595">
        <f t="shared" si="10"/>
        <v>1577</v>
      </c>
      <c r="Z43" s="595">
        <f t="shared" si="10"/>
        <v>1577</v>
      </c>
      <c r="AA43" s="595">
        <f t="shared" si="10"/>
        <v>1577</v>
      </c>
      <c r="AB43" s="595">
        <f t="shared" si="10"/>
        <v>1577</v>
      </c>
      <c r="AC43" s="595">
        <f t="shared" si="10"/>
        <v>1577</v>
      </c>
      <c r="AD43" s="595">
        <f t="shared" si="10"/>
        <v>1577</v>
      </c>
      <c r="AE43" s="595">
        <f t="shared" si="10"/>
        <v>1577</v>
      </c>
      <c r="AF43" s="595">
        <f t="shared" si="10"/>
        <v>1577</v>
      </c>
      <c r="AG43" s="595">
        <f t="shared" si="10"/>
        <v>1577</v>
      </c>
      <c r="AH43" s="595">
        <f t="shared" si="10"/>
        <v>1577</v>
      </c>
      <c r="AI43" s="595">
        <f t="shared" si="10"/>
        <v>1577</v>
      </c>
    </row>
    <row r="44" spans="1:35" s="589" customFormat="1" ht="11.25">
      <c r="A44" s="603"/>
      <c r="B44" s="751" t="str">
        <f>+'Bilance JKP'!B27</f>
        <v>Ostali poslovni prihodki</v>
      </c>
      <c r="C44" s="596"/>
      <c r="D44" s="596"/>
      <c r="E44" s="596"/>
      <c r="F44" s="595">
        <f>+'Bilance JKP'!C27</f>
        <v>0</v>
      </c>
      <c r="G44" s="595">
        <f>+'Bilance JKP'!D27</f>
        <v>275</v>
      </c>
      <c r="H44" s="595">
        <f>+'Bilance JKP'!E27</f>
        <v>0</v>
      </c>
      <c r="I44" s="595">
        <f t="shared" si="10"/>
        <v>0</v>
      </c>
      <c r="J44" s="595">
        <f t="shared" si="10"/>
        <v>0</v>
      </c>
      <c r="K44" s="595">
        <f t="shared" si="10"/>
        <v>0</v>
      </c>
      <c r="L44" s="595">
        <f t="shared" si="10"/>
        <v>0</v>
      </c>
      <c r="M44" s="595">
        <f t="shared" si="10"/>
        <v>0</v>
      </c>
      <c r="N44" s="595">
        <f t="shared" si="10"/>
        <v>0</v>
      </c>
      <c r="O44" s="595">
        <f t="shared" si="10"/>
        <v>0</v>
      </c>
      <c r="P44" s="595">
        <f t="shared" si="10"/>
        <v>0</v>
      </c>
      <c r="Q44" s="595">
        <f t="shared" si="10"/>
        <v>0</v>
      </c>
      <c r="R44" s="595">
        <f t="shared" si="10"/>
        <v>0</v>
      </c>
      <c r="S44" s="595">
        <f t="shared" si="10"/>
        <v>0</v>
      </c>
      <c r="T44" s="595">
        <f t="shared" si="10"/>
        <v>0</v>
      </c>
      <c r="U44" s="595">
        <f t="shared" si="10"/>
        <v>0</v>
      </c>
      <c r="V44" s="595">
        <f t="shared" si="10"/>
        <v>0</v>
      </c>
      <c r="W44" s="595">
        <f t="shared" si="10"/>
        <v>0</v>
      </c>
      <c r="X44" s="595">
        <f t="shared" si="10"/>
        <v>0</v>
      </c>
      <c r="Y44" s="595">
        <f t="shared" si="10"/>
        <v>0</v>
      </c>
      <c r="Z44" s="595">
        <f t="shared" si="10"/>
        <v>0</v>
      </c>
      <c r="AA44" s="595">
        <f t="shared" si="10"/>
        <v>0</v>
      </c>
      <c r="AB44" s="595">
        <f t="shared" si="10"/>
        <v>0</v>
      </c>
      <c r="AC44" s="595">
        <f t="shared" si="10"/>
        <v>0</v>
      </c>
      <c r="AD44" s="595">
        <f t="shared" si="10"/>
        <v>0</v>
      </c>
      <c r="AE44" s="595">
        <f t="shared" si="10"/>
        <v>0</v>
      </c>
      <c r="AF44" s="595">
        <f t="shared" si="10"/>
        <v>0</v>
      </c>
      <c r="AG44" s="595">
        <f t="shared" si="10"/>
        <v>0</v>
      </c>
      <c r="AH44" s="595">
        <f t="shared" si="10"/>
        <v>0</v>
      </c>
      <c r="AI44" s="595">
        <f t="shared" si="10"/>
        <v>0</v>
      </c>
    </row>
    <row r="45" spans="1:35" s="589" customFormat="1" ht="11.25">
      <c r="A45" s="603">
        <v>2</v>
      </c>
      <c r="B45" s="750" t="s">
        <v>247</v>
      </c>
      <c r="C45" s="594"/>
      <c r="D45" s="594"/>
      <c r="E45" s="594"/>
      <c r="F45" s="595">
        <f>+'Bilance JKP'!C28</f>
        <v>0</v>
      </c>
      <c r="G45" s="595">
        <f>+'Bilance JKP'!D28</f>
        <v>264</v>
      </c>
      <c r="H45" s="595">
        <f>+'Bilance JKP'!E28</f>
        <v>0</v>
      </c>
      <c r="I45" s="595">
        <f t="shared" si="10"/>
        <v>0</v>
      </c>
      <c r="J45" s="595">
        <f t="shared" si="10"/>
        <v>0</v>
      </c>
      <c r="K45" s="595">
        <f t="shared" si="10"/>
        <v>0</v>
      </c>
      <c r="L45" s="595">
        <f t="shared" si="10"/>
        <v>0</v>
      </c>
      <c r="M45" s="595">
        <f t="shared" si="10"/>
        <v>0</v>
      </c>
      <c r="N45" s="595">
        <f t="shared" si="10"/>
        <v>0</v>
      </c>
      <c r="O45" s="595">
        <f t="shared" si="10"/>
        <v>0</v>
      </c>
      <c r="P45" s="595">
        <f t="shared" si="10"/>
        <v>0</v>
      </c>
      <c r="Q45" s="595">
        <f t="shared" si="10"/>
        <v>0</v>
      </c>
      <c r="R45" s="595">
        <f t="shared" si="10"/>
        <v>0</v>
      </c>
      <c r="S45" s="595">
        <f t="shared" si="10"/>
        <v>0</v>
      </c>
      <c r="T45" s="595">
        <f t="shared" si="10"/>
        <v>0</v>
      </c>
      <c r="U45" s="595">
        <f t="shared" si="10"/>
        <v>0</v>
      </c>
      <c r="V45" s="595">
        <f t="shared" si="10"/>
        <v>0</v>
      </c>
      <c r="W45" s="595">
        <f t="shared" si="10"/>
        <v>0</v>
      </c>
      <c r="X45" s="595">
        <f t="shared" si="10"/>
        <v>0</v>
      </c>
      <c r="Y45" s="595">
        <f t="shared" si="10"/>
        <v>0</v>
      </c>
      <c r="Z45" s="595">
        <f t="shared" si="10"/>
        <v>0</v>
      </c>
      <c r="AA45" s="595">
        <f t="shared" si="10"/>
        <v>0</v>
      </c>
      <c r="AB45" s="595">
        <f t="shared" si="10"/>
        <v>0</v>
      </c>
      <c r="AC45" s="595">
        <f t="shared" si="10"/>
        <v>0</v>
      </c>
      <c r="AD45" s="595">
        <f t="shared" si="10"/>
        <v>0</v>
      </c>
      <c r="AE45" s="595">
        <f t="shared" si="10"/>
        <v>0</v>
      </c>
      <c r="AF45" s="595">
        <f t="shared" si="10"/>
        <v>0</v>
      </c>
      <c r="AG45" s="595">
        <f t="shared" si="10"/>
        <v>0</v>
      </c>
      <c r="AH45" s="595">
        <f t="shared" si="10"/>
        <v>0</v>
      </c>
      <c r="AI45" s="595">
        <f t="shared" si="10"/>
        <v>0</v>
      </c>
    </row>
    <row r="46" spans="1:35" s="589" customFormat="1" ht="11.25">
      <c r="A46" s="603">
        <v>3</v>
      </c>
      <c r="B46" s="750" t="s">
        <v>251</v>
      </c>
      <c r="C46" s="594"/>
      <c r="D46" s="594"/>
      <c r="E46" s="594"/>
      <c r="F46" s="595">
        <f>+'Bilance JKP'!C29</f>
        <v>0</v>
      </c>
      <c r="G46" s="595">
        <f>+'Bilance JKP'!D29</f>
        <v>0</v>
      </c>
      <c r="H46" s="595">
        <f>+'Bilance JKP'!E29</f>
        <v>0</v>
      </c>
      <c r="I46" s="595">
        <f t="shared" si="10"/>
        <v>0</v>
      </c>
      <c r="J46" s="595">
        <f t="shared" si="10"/>
        <v>0</v>
      </c>
      <c r="K46" s="595">
        <f t="shared" si="10"/>
        <v>0</v>
      </c>
      <c r="L46" s="595">
        <f t="shared" si="10"/>
        <v>0</v>
      </c>
      <c r="M46" s="595">
        <f t="shared" si="10"/>
        <v>0</v>
      </c>
      <c r="N46" s="595">
        <f t="shared" si="10"/>
        <v>0</v>
      </c>
      <c r="O46" s="595">
        <f t="shared" si="10"/>
        <v>0</v>
      </c>
      <c r="P46" s="595">
        <f t="shared" si="10"/>
        <v>0</v>
      </c>
      <c r="Q46" s="595">
        <f t="shared" si="10"/>
        <v>0</v>
      </c>
      <c r="R46" s="595">
        <f t="shared" si="10"/>
        <v>0</v>
      </c>
      <c r="S46" s="595">
        <f t="shared" si="10"/>
        <v>0</v>
      </c>
      <c r="T46" s="595">
        <f t="shared" si="10"/>
        <v>0</v>
      </c>
      <c r="U46" s="595">
        <f t="shared" si="10"/>
        <v>0</v>
      </c>
      <c r="V46" s="595">
        <f t="shared" si="10"/>
        <v>0</v>
      </c>
      <c r="W46" s="595">
        <f t="shared" si="10"/>
        <v>0</v>
      </c>
      <c r="X46" s="595">
        <f t="shared" si="10"/>
        <v>0</v>
      </c>
      <c r="Y46" s="595">
        <f t="shared" si="10"/>
        <v>0</v>
      </c>
      <c r="Z46" s="595">
        <f t="shared" si="10"/>
        <v>0</v>
      </c>
      <c r="AA46" s="595">
        <f t="shared" si="10"/>
        <v>0</v>
      </c>
      <c r="AB46" s="595">
        <f t="shared" si="10"/>
        <v>0</v>
      </c>
      <c r="AC46" s="595">
        <f t="shared" si="10"/>
        <v>0</v>
      </c>
      <c r="AD46" s="595">
        <f t="shared" si="10"/>
        <v>0</v>
      </c>
      <c r="AE46" s="595">
        <f t="shared" si="10"/>
        <v>0</v>
      </c>
      <c r="AF46" s="595">
        <f t="shared" si="10"/>
        <v>0</v>
      </c>
      <c r="AG46" s="595">
        <f t="shared" si="10"/>
        <v>0</v>
      </c>
      <c r="AH46" s="595">
        <f t="shared" si="10"/>
        <v>0</v>
      </c>
      <c r="AI46" s="595">
        <f t="shared" si="10"/>
        <v>0</v>
      </c>
    </row>
    <row r="47" spans="1:35" s="589" customFormat="1" ht="11.25">
      <c r="A47" s="602" t="s">
        <v>243</v>
      </c>
      <c r="B47" s="749" t="s">
        <v>253</v>
      </c>
      <c r="C47" s="592"/>
      <c r="D47" s="592"/>
      <c r="E47" s="592"/>
      <c r="F47" s="593">
        <f t="shared" ref="F47:AI47" si="11">+F48+F55+F56</f>
        <v>6664</v>
      </c>
      <c r="G47" s="593">
        <f t="shared" si="11"/>
        <v>13393</v>
      </c>
      <c r="H47" s="593">
        <f t="shared" si="11"/>
        <v>5373</v>
      </c>
      <c r="I47" s="593">
        <f t="shared" si="11"/>
        <v>5373</v>
      </c>
      <c r="J47" s="593">
        <f t="shared" si="11"/>
        <v>5373</v>
      </c>
      <c r="K47" s="593">
        <f t="shared" si="11"/>
        <v>5373</v>
      </c>
      <c r="L47" s="593">
        <f t="shared" si="11"/>
        <v>5373</v>
      </c>
      <c r="M47" s="593">
        <f t="shared" si="11"/>
        <v>5373</v>
      </c>
      <c r="N47" s="593">
        <f t="shared" si="11"/>
        <v>5373</v>
      </c>
      <c r="O47" s="593">
        <f t="shared" si="11"/>
        <v>5373</v>
      </c>
      <c r="P47" s="593">
        <f t="shared" si="11"/>
        <v>5373</v>
      </c>
      <c r="Q47" s="593">
        <f t="shared" si="11"/>
        <v>5373</v>
      </c>
      <c r="R47" s="593">
        <f t="shared" si="11"/>
        <v>5373</v>
      </c>
      <c r="S47" s="593">
        <f t="shared" si="11"/>
        <v>5373</v>
      </c>
      <c r="T47" s="593">
        <f t="shared" si="11"/>
        <v>5373</v>
      </c>
      <c r="U47" s="593">
        <f t="shared" si="11"/>
        <v>5373</v>
      </c>
      <c r="V47" s="593">
        <f t="shared" si="11"/>
        <v>5373</v>
      </c>
      <c r="W47" s="593">
        <f t="shared" si="11"/>
        <v>5373</v>
      </c>
      <c r="X47" s="593">
        <f t="shared" si="11"/>
        <v>5373</v>
      </c>
      <c r="Y47" s="593">
        <f t="shared" si="11"/>
        <v>5373</v>
      </c>
      <c r="Z47" s="593">
        <f t="shared" si="11"/>
        <v>5373</v>
      </c>
      <c r="AA47" s="593">
        <f t="shared" si="11"/>
        <v>5373</v>
      </c>
      <c r="AB47" s="593">
        <f t="shared" si="11"/>
        <v>5373</v>
      </c>
      <c r="AC47" s="593">
        <f t="shared" si="11"/>
        <v>5373</v>
      </c>
      <c r="AD47" s="593">
        <f t="shared" si="11"/>
        <v>5373</v>
      </c>
      <c r="AE47" s="593">
        <f t="shared" si="11"/>
        <v>5373</v>
      </c>
      <c r="AF47" s="593">
        <f t="shared" si="11"/>
        <v>5373</v>
      </c>
      <c r="AG47" s="593">
        <f t="shared" si="11"/>
        <v>5373</v>
      </c>
      <c r="AH47" s="593">
        <f t="shared" si="11"/>
        <v>5373</v>
      </c>
      <c r="AI47" s="593">
        <f t="shared" si="11"/>
        <v>5373</v>
      </c>
    </row>
    <row r="48" spans="1:35" s="589" customFormat="1" ht="11.25">
      <c r="A48" s="603">
        <v>1</v>
      </c>
      <c r="B48" s="750" t="s">
        <v>246</v>
      </c>
      <c r="C48" s="594"/>
      <c r="D48" s="594"/>
      <c r="E48" s="594"/>
      <c r="F48" s="595">
        <f>+F49+F50+F52+F53+F54</f>
        <v>6664</v>
      </c>
      <c r="G48" s="595">
        <f>+G49+G50+G52+G53+G54</f>
        <v>13393</v>
      </c>
      <c r="H48" s="595">
        <f>+H49+H50+H52+H53+H54</f>
        <v>5373</v>
      </c>
      <c r="I48" s="595">
        <f t="shared" ref="I48:AI48" si="12">+I49+I50+I52+I53+I54</f>
        <v>5373</v>
      </c>
      <c r="J48" s="595">
        <f t="shared" si="12"/>
        <v>5373</v>
      </c>
      <c r="K48" s="595">
        <f t="shared" si="12"/>
        <v>5373</v>
      </c>
      <c r="L48" s="595">
        <f t="shared" si="12"/>
        <v>5373</v>
      </c>
      <c r="M48" s="595">
        <f t="shared" si="12"/>
        <v>5373</v>
      </c>
      <c r="N48" s="595">
        <f t="shared" si="12"/>
        <v>5373</v>
      </c>
      <c r="O48" s="595">
        <f t="shared" si="12"/>
        <v>5373</v>
      </c>
      <c r="P48" s="595">
        <f t="shared" si="12"/>
        <v>5373</v>
      </c>
      <c r="Q48" s="595">
        <f t="shared" si="12"/>
        <v>5373</v>
      </c>
      <c r="R48" s="595">
        <f t="shared" si="12"/>
        <v>5373</v>
      </c>
      <c r="S48" s="595">
        <f t="shared" si="12"/>
        <v>5373</v>
      </c>
      <c r="T48" s="595">
        <f t="shared" si="12"/>
        <v>5373</v>
      </c>
      <c r="U48" s="595">
        <f t="shared" si="12"/>
        <v>5373</v>
      </c>
      <c r="V48" s="595">
        <f t="shared" si="12"/>
        <v>5373</v>
      </c>
      <c r="W48" s="595">
        <f t="shared" si="12"/>
        <v>5373</v>
      </c>
      <c r="X48" s="595">
        <f t="shared" si="12"/>
        <v>5373</v>
      </c>
      <c r="Y48" s="595">
        <f t="shared" si="12"/>
        <v>5373</v>
      </c>
      <c r="Z48" s="595">
        <f t="shared" si="12"/>
        <v>5373</v>
      </c>
      <c r="AA48" s="595">
        <f t="shared" si="12"/>
        <v>5373</v>
      </c>
      <c r="AB48" s="595">
        <f t="shared" si="12"/>
        <v>5373</v>
      </c>
      <c r="AC48" s="595">
        <f t="shared" si="12"/>
        <v>5373</v>
      </c>
      <c r="AD48" s="595">
        <f t="shared" si="12"/>
        <v>5373</v>
      </c>
      <c r="AE48" s="595">
        <f t="shared" si="12"/>
        <v>5373</v>
      </c>
      <c r="AF48" s="595">
        <f t="shared" si="12"/>
        <v>5373</v>
      </c>
      <c r="AG48" s="595">
        <f t="shared" si="12"/>
        <v>5373</v>
      </c>
      <c r="AH48" s="595">
        <f t="shared" si="12"/>
        <v>5373</v>
      </c>
      <c r="AI48" s="595">
        <f t="shared" si="12"/>
        <v>5373</v>
      </c>
    </row>
    <row r="49" spans="1:35" s="589" customFormat="1" ht="11.25">
      <c r="A49" s="603"/>
      <c r="B49" s="751" t="s">
        <v>106</v>
      </c>
      <c r="C49" s="596"/>
      <c r="D49" s="596"/>
      <c r="E49" s="596"/>
      <c r="F49" s="595">
        <f>+'Bilance JKP'!C32</f>
        <v>907</v>
      </c>
      <c r="G49" s="595">
        <f>+'Bilance JKP'!D32</f>
        <v>1608</v>
      </c>
      <c r="H49" s="595">
        <f>+'Bilance JKP'!E32</f>
        <v>1361</v>
      </c>
      <c r="I49" s="595">
        <f t="shared" ref="I49:AI56" si="13">+H49</f>
        <v>1361</v>
      </c>
      <c r="J49" s="595">
        <f t="shared" si="13"/>
        <v>1361</v>
      </c>
      <c r="K49" s="595">
        <f t="shared" si="13"/>
        <v>1361</v>
      </c>
      <c r="L49" s="595">
        <f t="shared" si="13"/>
        <v>1361</v>
      </c>
      <c r="M49" s="595">
        <f t="shared" si="13"/>
        <v>1361</v>
      </c>
      <c r="N49" s="595">
        <f t="shared" si="13"/>
        <v>1361</v>
      </c>
      <c r="O49" s="595">
        <f t="shared" si="13"/>
        <v>1361</v>
      </c>
      <c r="P49" s="595">
        <f t="shared" si="13"/>
        <v>1361</v>
      </c>
      <c r="Q49" s="595">
        <f t="shared" si="13"/>
        <v>1361</v>
      </c>
      <c r="R49" s="595">
        <f t="shared" si="13"/>
        <v>1361</v>
      </c>
      <c r="S49" s="595">
        <f t="shared" si="13"/>
        <v>1361</v>
      </c>
      <c r="T49" s="595">
        <f t="shared" si="13"/>
        <v>1361</v>
      </c>
      <c r="U49" s="595">
        <f t="shared" si="13"/>
        <v>1361</v>
      </c>
      <c r="V49" s="595">
        <f t="shared" si="13"/>
        <v>1361</v>
      </c>
      <c r="W49" s="595">
        <f t="shared" si="13"/>
        <v>1361</v>
      </c>
      <c r="X49" s="595">
        <f t="shared" si="13"/>
        <v>1361</v>
      </c>
      <c r="Y49" s="595">
        <f t="shared" si="13"/>
        <v>1361</v>
      </c>
      <c r="Z49" s="595">
        <f t="shared" si="13"/>
        <v>1361</v>
      </c>
      <c r="AA49" s="595">
        <f t="shared" si="13"/>
        <v>1361</v>
      </c>
      <c r="AB49" s="595">
        <f t="shared" si="13"/>
        <v>1361</v>
      </c>
      <c r="AC49" s="595">
        <f t="shared" si="13"/>
        <v>1361</v>
      </c>
      <c r="AD49" s="595">
        <f t="shared" si="13"/>
        <v>1361</v>
      </c>
      <c r="AE49" s="595">
        <f t="shared" si="13"/>
        <v>1361</v>
      </c>
      <c r="AF49" s="595">
        <f t="shared" si="13"/>
        <v>1361</v>
      </c>
      <c r="AG49" s="595">
        <f t="shared" si="13"/>
        <v>1361</v>
      </c>
      <c r="AH49" s="595">
        <f t="shared" si="13"/>
        <v>1361</v>
      </c>
      <c r="AI49" s="595">
        <f t="shared" si="13"/>
        <v>1361</v>
      </c>
    </row>
    <row r="50" spans="1:35" s="589" customFormat="1" ht="11.25">
      <c r="A50" s="603"/>
      <c r="B50" s="751" t="s">
        <v>254</v>
      </c>
      <c r="C50" s="596"/>
      <c r="D50" s="596"/>
      <c r="E50" s="596"/>
      <c r="F50" s="595">
        <f>+'Bilance JKP'!C33</f>
        <v>5560</v>
      </c>
      <c r="G50" s="595">
        <f>+'Bilance JKP'!D33</f>
        <v>10746</v>
      </c>
      <c r="H50" s="595">
        <f>+'Bilance JKP'!E33</f>
        <v>3388</v>
      </c>
      <c r="I50" s="595">
        <f t="shared" si="13"/>
        <v>3388</v>
      </c>
      <c r="J50" s="595">
        <f t="shared" si="13"/>
        <v>3388</v>
      </c>
      <c r="K50" s="595">
        <f t="shared" si="13"/>
        <v>3388</v>
      </c>
      <c r="L50" s="595">
        <f t="shared" si="13"/>
        <v>3388</v>
      </c>
      <c r="M50" s="595">
        <f t="shared" si="13"/>
        <v>3388</v>
      </c>
      <c r="N50" s="595">
        <f t="shared" si="13"/>
        <v>3388</v>
      </c>
      <c r="O50" s="595">
        <f t="shared" si="13"/>
        <v>3388</v>
      </c>
      <c r="P50" s="595">
        <f t="shared" si="13"/>
        <v>3388</v>
      </c>
      <c r="Q50" s="595">
        <f t="shared" si="13"/>
        <v>3388</v>
      </c>
      <c r="R50" s="595">
        <f t="shared" si="13"/>
        <v>3388</v>
      </c>
      <c r="S50" s="595">
        <f t="shared" si="13"/>
        <v>3388</v>
      </c>
      <c r="T50" s="595">
        <f t="shared" si="13"/>
        <v>3388</v>
      </c>
      <c r="U50" s="595">
        <f t="shared" si="13"/>
        <v>3388</v>
      </c>
      <c r="V50" s="595">
        <f t="shared" si="13"/>
        <v>3388</v>
      </c>
      <c r="W50" s="595">
        <f t="shared" si="13"/>
        <v>3388</v>
      </c>
      <c r="X50" s="595">
        <f t="shared" si="13"/>
        <v>3388</v>
      </c>
      <c r="Y50" s="595">
        <f t="shared" si="13"/>
        <v>3388</v>
      </c>
      <c r="Z50" s="595">
        <f t="shared" si="13"/>
        <v>3388</v>
      </c>
      <c r="AA50" s="595">
        <f t="shared" si="13"/>
        <v>3388</v>
      </c>
      <c r="AB50" s="595">
        <f t="shared" si="13"/>
        <v>3388</v>
      </c>
      <c r="AC50" s="595">
        <f t="shared" si="13"/>
        <v>3388</v>
      </c>
      <c r="AD50" s="595">
        <f t="shared" si="13"/>
        <v>3388</v>
      </c>
      <c r="AE50" s="595">
        <f t="shared" si="13"/>
        <v>3388</v>
      </c>
      <c r="AF50" s="595">
        <f t="shared" si="13"/>
        <v>3388</v>
      </c>
      <c r="AG50" s="595">
        <f t="shared" si="13"/>
        <v>3388</v>
      </c>
      <c r="AH50" s="595">
        <f t="shared" si="13"/>
        <v>3388</v>
      </c>
      <c r="AI50" s="595">
        <f t="shared" si="13"/>
        <v>3388</v>
      </c>
    </row>
    <row r="51" spans="1:35" s="600" customFormat="1" ht="11.25">
      <c r="A51" s="604"/>
      <c r="B51" s="752" t="s">
        <v>264</v>
      </c>
      <c r="C51" s="598"/>
      <c r="D51" s="598"/>
      <c r="E51" s="598"/>
      <c r="F51" s="599">
        <f>+'Bilance JKP'!C34</f>
        <v>0</v>
      </c>
      <c r="G51" s="599">
        <f>+'Bilance JKP'!D34</f>
        <v>913</v>
      </c>
      <c r="H51" s="599">
        <f>+'Bilance JKP'!E34</f>
        <v>1577</v>
      </c>
      <c r="I51" s="599">
        <f t="shared" si="13"/>
        <v>1577</v>
      </c>
      <c r="J51" s="599">
        <f t="shared" si="13"/>
        <v>1577</v>
      </c>
      <c r="K51" s="599">
        <f t="shared" si="13"/>
        <v>1577</v>
      </c>
      <c r="L51" s="599">
        <f t="shared" si="13"/>
        <v>1577</v>
      </c>
      <c r="M51" s="599">
        <f t="shared" si="13"/>
        <v>1577</v>
      </c>
      <c r="N51" s="599">
        <f t="shared" si="13"/>
        <v>1577</v>
      </c>
      <c r="O51" s="599">
        <f t="shared" si="13"/>
        <v>1577</v>
      </c>
      <c r="P51" s="599">
        <f t="shared" si="13"/>
        <v>1577</v>
      </c>
      <c r="Q51" s="599">
        <f t="shared" si="13"/>
        <v>1577</v>
      </c>
      <c r="R51" s="599">
        <f t="shared" si="13"/>
        <v>1577</v>
      </c>
      <c r="S51" s="599">
        <f t="shared" si="13"/>
        <v>1577</v>
      </c>
      <c r="T51" s="599">
        <f t="shared" si="13"/>
        <v>1577</v>
      </c>
      <c r="U51" s="599">
        <f t="shared" si="13"/>
        <v>1577</v>
      </c>
      <c r="V51" s="599">
        <f t="shared" si="13"/>
        <v>1577</v>
      </c>
      <c r="W51" s="599">
        <f t="shared" si="13"/>
        <v>1577</v>
      </c>
      <c r="X51" s="599">
        <f t="shared" si="13"/>
        <v>1577</v>
      </c>
      <c r="Y51" s="599">
        <f t="shared" si="13"/>
        <v>1577</v>
      </c>
      <c r="Z51" s="599">
        <f t="shared" si="13"/>
        <v>1577</v>
      </c>
      <c r="AA51" s="599">
        <f t="shared" si="13"/>
        <v>1577</v>
      </c>
      <c r="AB51" s="599">
        <f t="shared" si="13"/>
        <v>1577</v>
      </c>
      <c r="AC51" s="599">
        <f t="shared" si="13"/>
        <v>1577</v>
      </c>
      <c r="AD51" s="599">
        <f t="shared" si="13"/>
        <v>1577</v>
      </c>
      <c r="AE51" s="599">
        <f t="shared" si="13"/>
        <v>1577</v>
      </c>
      <c r="AF51" s="599">
        <f t="shared" si="13"/>
        <v>1577</v>
      </c>
      <c r="AG51" s="599">
        <f t="shared" si="13"/>
        <v>1577</v>
      </c>
      <c r="AH51" s="599">
        <f t="shared" si="13"/>
        <v>1577</v>
      </c>
      <c r="AI51" s="599">
        <f t="shared" si="13"/>
        <v>1577</v>
      </c>
    </row>
    <row r="52" spans="1:35" s="589" customFormat="1" ht="11.25">
      <c r="A52" s="603"/>
      <c r="B52" s="751" t="s">
        <v>255</v>
      </c>
      <c r="C52" s="596"/>
      <c r="D52" s="596"/>
      <c r="E52" s="596"/>
      <c r="F52" s="595">
        <f>+'Bilance JKP'!C35</f>
        <v>0</v>
      </c>
      <c r="G52" s="595">
        <f>+'Bilance JKP'!D35</f>
        <v>49</v>
      </c>
      <c r="H52" s="595">
        <f>+'Bilance JKP'!E35</f>
        <v>14</v>
      </c>
      <c r="I52" s="595">
        <f t="shared" si="13"/>
        <v>14</v>
      </c>
      <c r="J52" s="595">
        <f t="shared" si="13"/>
        <v>14</v>
      </c>
      <c r="K52" s="595">
        <f t="shared" si="13"/>
        <v>14</v>
      </c>
      <c r="L52" s="595">
        <f t="shared" si="13"/>
        <v>14</v>
      </c>
      <c r="M52" s="595">
        <f t="shared" si="13"/>
        <v>14</v>
      </c>
      <c r="N52" s="595">
        <f t="shared" si="13"/>
        <v>14</v>
      </c>
      <c r="O52" s="595">
        <f t="shared" si="13"/>
        <v>14</v>
      </c>
      <c r="P52" s="595">
        <f t="shared" si="13"/>
        <v>14</v>
      </c>
      <c r="Q52" s="595">
        <f t="shared" si="13"/>
        <v>14</v>
      </c>
      <c r="R52" s="595">
        <f t="shared" si="13"/>
        <v>14</v>
      </c>
      <c r="S52" s="595">
        <f t="shared" si="13"/>
        <v>14</v>
      </c>
      <c r="T52" s="595">
        <f t="shared" si="13"/>
        <v>14</v>
      </c>
      <c r="U52" s="595">
        <f t="shared" si="13"/>
        <v>14</v>
      </c>
      <c r="V52" s="595">
        <f t="shared" si="13"/>
        <v>14</v>
      </c>
      <c r="W52" s="595">
        <f t="shared" si="13"/>
        <v>14</v>
      </c>
      <c r="X52" s="595">
        <f t="shared" si="13"/>
        <v>14</v>
      </c>
      <c r="Y52" s="595">
        <f t="shared" si="13"/>
        <v>14</v>
      </c>
      <c r="Z52" s="595">
        <f t="shared" si="13"/>
        <v>14</v>
      </c>
      <c r="AA52" s="595">
        <f t="shared" si="13"/>
        <v>14</v>
      </c>
      <c r="AB52" s="595">
        <f t="shared" si="13"/>
        <v>14</v>
      </c>
      <c r="AC52" s="595">
        <f t="shared" si="13"/>
        <v>14</v>
      </c>
      <c r="AD52" s="595">
        <f t="shared" si="13"/>
        <v>14</v>
      </c>
      <c r="AE52" s="595">
        <f t="shared" si="13"/>
        <v>14</v>
      </c>
      <c r="AF52" s="595">
        <f t="shared" si="13"/>
        <v>14</v>
      </c>
      <c r="AG52" s="595">
        <f t="shared" si="13"/>
        <v>14</v>
      </c>
      <c r="AH52" s="595">
        <f t="shared" si="13"/>
        <v>14</v>
      </c>
      <c r="AI52" s="595">
        <f t="shared" si="13"/>
        <v>14</v>
      </c>
    </row>
    <row r="53" spans="1:35" s="589" customFormat="1" ht="11.25">
      <c r="A53" s="603"/>
      <c r="B53" s="751" t="s">
        <v>256</v>
      </c>
      <c r="C53" s="596"/>
      <c r="D53" s="596"/>
      <c r="E53" s="596"/>
      <c r="F53" s="595">
        <f>+'Bilance JKP'!C36</f>
        <v>197</v>
      </c>
      <c r="G53" s="595">
        <f>+'Bilance JKP'!D36</f>
        <v>892</v>
      </c>
      <c r="H53" s="595">
        <f>+'Bilance JKP'!E36</f>
        <v>552</v>
      </c>
      <c r="I53" s="595">
        <f t="shared" si="13"/>
        <v>552</v>
      </c>
      <c r="J53" s="595">
        <f t="shared" si="13"/>
        <v>552</v>
      </c>
      <c r="K53" s="595">
        <f t="shared" si="13"/>
        <v>552</v>
      </c>
      <c r="L53" s="595">
        <f t="shared" si="13"/>
        <v>552</v>
      </c>
      <c r="M53" s="595">
        <f t="shared" si="13"/>
        <v>552</v>
      </c>
      <c r="N53" s="595">
        <f t="shared" si="13"/>
        <v>552</v>
      </c>
      <c r="O53" s="595">
        <f t="shared" si="13"/>
        <v>552</v>
      </c>
      <c r="P53" s="595">
        <f t="shared" si="13"/>
        <v>552</v>
      </c>
      <c r="Q53" s="595">
        <f t="shared" si="13"/>
        <v>552</v>
      </c>
      <c r="R53" s="595">
        <f t="shared" si="13"/>
        <v>552</v>
      </c>
      <c r="S53" s="595">
        <f t="shared" si="13"/>
        <v>552</v>
      </c>
      <c r="T53" s="595">
        <f t="shared" si="13"/>
        <v>552</v>
      </c>
      <c r="U53" s="595">
        <f t="shared" si="13"/>
        <v>552</v>
      </c>
      <c r="V53" s="595">
        <f t="shared" si="13"/>
        <v>552</v>
      </c>
      <c r="W53" s="595">
        <f t="shared" si="13"/>
        <v>552</v>
      </c>
      <c r="X53" s="595">
        <f t="shared" si="13"/>
        <v>552</v>
      </c>
      <c r="Y53" s="595">
        <f t="shared" si="13"/>
        <v>552</v>
      </c>
      <c r="Z53" s="595">
        <f t="shared" si="13"/>
        <v>552</v>
      </c>
      <c r="AA53" s="595">
        <f t="shared" si="13"/>
        <v>552</v>
      </c>
      <c r="AB53" s="595">
        <f t="shared" si="13"/>
        <v>552</v>
      </c>
      <c r="AC53" s="595">
        <f t="shared" si="13"/>
        <v>552</v>
      </c>
      <c r="AD53" s="595">
        <f t="shared" si="13"/>
        <v>552</v>
      </c>
      <c r="AE53" s="595">
        <f t="shared" si="13"/>
        <v>552</v>
      </c>
      <c r="AF53" s="595">
        <f t="shared" si="13"/>
        <v>552</v>
      </c>
      <c r="AG53" s="595">
        <f t="shared" si="13"/>
        <v>552</v>
      </c>
      <c r="AH53" s="595">
        <f t="shared" si="13"/>
        <v>552</v>
      </c>
      <c r="AI53" s="595">
        <f t="shared" si="13"/>
        <v>552</v>
      </c>
    </row>
    <row r="54" spans="1:35" s="589" customFormat="1" ht="11.25">
      <c r="A54" s="603"/>
      <c r="B54" s="751" t="s">
        <v>257</v>
      </c>
      <c r="C54" s="596"/>
      <c r="D54" s="596"/>
      <c r="E54" s="596"/>
      <c r="F54" s="595">
        <f>+'Bilance JKP'!C37</f>
        <v>0</v>
      </c>
      <c r="G54" s="595">
        <f>+'Bilance JKP'!D37</f>
        <v>98</v>
      </c>
      <c r="H54" s="595">
        <f>+'Bilance JKP'!E37</f>
        <v>58</v>
      </c>
      <c r="I54" s="595">
        <f t="shared" si="13"/>
        <v>58</v>
      </c>
      <c r="J54" s="595">
        <f t="shared" si="13"/>
        <v>58</v>
      </c>
      <c r="K54" s="595">
        <f t="shared" si="13"/>
        <v>58</v>
      </c>
      <c r="L54" s="595">
        <f t="shared" si="13"/>
        <v>58</v>
      </c>
      <c r="M54" s="595">
        <f t="shared" si="13"/>
        <v>58</v>
      </c>
      <c r="N54" s="595">
        <f t="shared" si="13"/>
        <v>58</v>
      </c>
      <c r="O54" s="595">
        <f t="shared" si="13"/>
        <v>58</v>
      </c>
      <c r="P54" s="595">
        <f t="shared" si="13"/>
        <v>58</v>
      </c>
      <c r="Q54" s="595">
        <f t="shared" si="13"/>
        <v>58</v>
      </c>
      <c r="R54" s="595">
        <f t="shared" si="13"/>
        <v>58</v>
      </c>
      <c r="S54" s="595">
        <f t="shared" si="13"/>
        <v>58</v>
      </c>
      <c r="T54" s="595">
        <f t="shared" si="13"/>
        <v>58</v>
      </c>
      <c r="U54" s="595">
        <f t="shared" si="13"/>
        <v>58</v>
      </c>
      <c r="V54" s="595">
        <f t="shared" si="13"/>
        <v>58</v>
      </c>
      <c r="W54" s="595">
        <f t="shared" si="13"/>
        <v>58</v>
      </c>
      <c r="X54" s="595">
        <f t="shared" si="13"/>
        <v>58</v>
      </c>
      <c r="Y54" s="595">
        <f t="shared" si="13"/>
        <v>58</v>
      </c>
      <c r="Z54" s="595">
        <f t="shared" si="13"/>
        <v>58</v>
      </c>
      <c r="AA54" s="595">
        <f t="shared" si="13"/>
        <v>58</v>
      </c>
      <c r="AB54" s="595">
        <f t="shared" si="13"/>
        <v>58</v>
      </c>
      <c r="AC54" s="595">
        <f t="shared" si="13"/>
        <v>58</v>
      </c>
      <c r="AD54" s="595">
        <f t="shared" si="13"/>
        <v>58</v>
      </c>
      <c r="AE54" s="595">
        <f t="shared" si="13"/>
        <v>58</v>
      </c>
      <c r="AF54" s="595">
        <f t="shared" si="13"/>
        <v>58</v>
      </c>
      <c r="AG54" s="595">
        <f t="shared" si="13"/>
        <v>58</v>
      </c>
      <c r="AH54" s="595">
        <f t="shared" si="13"/>
        <v>58</v>
      </c>
      <c r="AI54" s="595">
        <f t="shared" si="13"/>
        <v>58</v>
      </c>
    </row>
    <row r="55" spans="1:35" s="589" customFormat="1" ht="11.25">
      <c r="A55" s="603">
        <v>2</v>
      </c>
      <c r="B55" s="750" t="s">
        <v>248</v>
      </c>
      <c r="C55" s="594"/>
      <c r="D55" s="594"/>
      <c r="E55" s="594"/>
      <c r="F55" s="595">
        <f>+'Bilance JKP'!C38</f>
        <v>0</v>
      </c>
      <c r="G55" s="595">
        <f>+'Bilance JKP'!D38</f>
        <v>0</v>
      </c>
      <c r="H55" s="595">
        <f>+'Bilance JKP'!E38</f>
        <v>0</v>
      </c>
      <c r="I55" s="595">
        <f t="shared" si="13"/>
        <v>0</v>
      </c>
      <c r="J55" s="595">
        <f t="shared" si="13"/>
        <v>0</v>
      </c>
      <c r="K55" s="595">
        <f t="shared" si="13"/>
        <v>0</v>
      </c>
      <c r="L55" s="595">
        <f t="shared" si="13"/>
        <v>0</v>
      </c>
      <c r="M55" s="595">
        <f t="shared" si="13"/>
        <v>0</v>
      </c>
      <c r="N55" s="595">
        <f t="shared" si="13"/>
        <v>0</v>
      </c>
      <c r="O55" s="595">
        <f t="shared" si="13"/>
        <v>0</v>
      </c>
      <c r="P55" s="595">
        <f t="shared" si="13"/>
        <v>0</v>
      </c>
      <c r="Q55" s="595">
        <f t="shared" si="13"/>
        <v>0</v>
      </c>
      <c r="R55" s="595">
        <f t="shared" si="13"/>
        <v>0</v>
      </c>
      <c r="S55" s="595">
        <f t="shared" si="13"/>
        <v>0</v>
      </c>
      <c r="T55" s="595">
        <f t="shared" si="13"/>
        <v>0</v>
      </c>
      <c r="U55" s="595">
        <f t="shared" si="13"/>
        <v>0</v>
      </c>
      <c r="V55" s="595">
        <f t="shared" si="13"/>
        <v>0</v>
      </c>
      <c r="W55" s="595">
        <f t="shared" si="13"/>
        <v>0</v>
      </c>
      <c r="X55" s="595">
        <f t="shared" si="13"/>
        <v>0</v>
      </c>
      <c r="Y55" s="595">
        <f t="shared" si="13"/>
        <v>0</v>
      </c>
      <c r="Z55" s="595">
        <f t="shared" si="13"/>
        <v>0</v>
      </c>
      <c r="AA55" s="595">
        <f t="shared" si="13"/>
        <v>0</v>
      </c>
      <c r="AB55" s="595">
        <f t="shared" si="13"/>
        <v>0</v>
      </c>
      <c r="AC55" s="595">
        <f t="shared" si="13"/>
        <v>0</v>
      </c>
      <c r="AD55" s="595">
        <f t="shared" si="13"/>
        <v>0</v>
      </c>
      <c r="AE55" s="595">
        <f t="shared" si="13"/>
        <v>0</v>
      </c>
      <c r="AF55" s="595">
        <f t="shared" si="13"/>
        <v>0</v>
      </c>
      <c r="AG55" s="595">
        <f t="shared" si="13"/>
        <v>0</v>
      </c>
      <c r="AH55" s="595">
        <f t="shared" si="13"/>
        <v>0</v>
      </c>
      <c r="AI55" s="595">
        <f t="shared" si="13"/>
        <v>0</v>
      </c>
    </row>
    <row r="56" spans="1:35" s="589" customFormat="1" ht="11.25">
      <c r="A56" s="603">
        <v>3</v>
      </c>
      <c r="B56" s="750" t="s">
        <v>258</v>
      </c>
      <c r="C56" s="594"/>
      <c r="D56" s="594"/>
      <c r="E56" s="594"/>
      <c r="F56" s="595">
        <f>+'Bilance JKP'!C39</f>
        <v>0</v>
      </c>
      <c r="G56" s="595">
        <f>+'Bilance JKP'!D39</f>
        <v>0</v>
      </c>
      <c r="H56" s="595">
        <f>+'Bilance JKP'!E39</f>
        <v>0</v>
      </c>
      <c r="I56" s="595">
        <f t="shared" si="13"/>
        <v>0</v>
      </c>
      <c r="J56" s="595">
        <f t="shared" si="13"/>
        <v>0</v>
      </c>
      <c r="K56" s="595">
        <f t="shared" si="13"/>
        <v>0</v>
      </c>
      <c r="L56" s="595">
        <f t="shared" si="13"/>
        <v>0</v>
      </c>
      <c r="M56" s="595">
        <f t="shared" si="13"/>
        <v>0</v>
      </c>
      <c r="N56" s="595">
        <f t="shared" si="13"/>
        <v>0</v>
      </c>
      <c r="O56" s="595">
        <f t="shared" si="13"/>
        <v>0</v>
      </c>
      <c r="P56" s="595">
        <f t="shared" si="13"/>
        <v>0</v>
      </c>
      <c r="Q56" s="595">
        <f t="shared" si="13"/>
        <v>0</v>
      </c>
      <c r="R56" s="595">
        <f t="shared" si="13"/>
        <v>0</v>
      </c>
      <c r="S56" s="595">
        <f t="shared" si="13"/>
        <v>0</v>
      </c>
      <c r="T56" s="595">
        <f t="shared" si="13"/>
        <v>0</v>
      </c>
      <c r="U56" s="595">
        <f t="shared" si="13"/>
        <v>0</v>
      </c>
      <c r="V56" s="595">
        <f t="shared" si="13"/>
        <v>0</v>
      </c>
      <c r="W56" s="595">
        <f t="shared" si="13"/>
        <v>0</v>
      </c>
      <c r="X56" s="595">
        <f t="shared" si="13"/>
        <v>0</v>
      </c>
      <c r="Y56" s="595">
        <f t="shared" si="13"/>
        <v>0</v>
      </c>
      <c r="Z56" s="595">
        <f t="shared" si="13"/>
        <v>0</v>
      </c>
      <c r="AA56" s="595">
        <f t="shared" si="13"/>
        <v>0</v>
      </c>
      <c r="AB56" s="595">
        <f t="shared" si="13"/>
        <v>0</v>
      </c>
      <c r="AC56" s="595">
        <f t="shared" si="13"/>
        <v>0</v>
      </c>
      <c r="AD56" s="595">
        <f t="shared" si="13"/>
        <v>0</v>
      </c>
      <c r="AE56" s="595">
        <f t="shared" si="13"/>
        <v>0</v>
      </c>
      <c r="AF56" s="595">
        <f t="shared" si="13"/>
        <v>0</v>
      </c>
      <c r="AG56" s="595">
        <f t="shared" si="13"/>
        <v>0</v>
      </c>
      <c r="AH56" s="595">
        <f t="shared" si="13"/>
        <v>0</v>
      </c>
      <c r="AI56" s="595">
        <f t="shared" si="13"/>
        <v>0</v>
      </c>
    </row>
    <row r="57" spans="1:35" s="589" customFormat="1" ht="11.25">
      <c r="A57" s="602" t="s">
        <v>155</v>
      </c>
      <c r="B57" s="749" t="s">
        <v>259</v>
      </c>
      <c r="C57" s="592"/>
      <c r="D57" s="592"/>
      <c r="E57" s="592"/>
      <c r="F57" s="593">
        <f t="shared" ref="F57:AI57" si="14">+F40-F47</f>
        <v>-4550</v>
      </c>
      <c r="G57" s="593">
        <f t="shared" si="14"/>
        <v>905</v>
      </c>
      <c r="H57" s="593">
        <f t="shared" si="14"/>
        <v>0</v>
      </c>
      <c r="I57" s="593">
        <f t="shared" si="14"/>
        <v>0</v>
      </c>
      <c r="J57" s="593">
        <f t="shared" si="14"/>
        <v>0</v>
      </c>
      <c r="K57" s="593">
        <f t="shared" si="14"/>
        <v>0</v>
      </c>
      <c r="L57" s="593">
        <f t="shared" si="14"/>
        <v>0</v>
      </c>
      <c r="M57" s="593">
        <f t="shared" si="14"/>
        <v>0</v>
      </c>
      <c r="N57" s="593">
        <f t="shared" si="14"/>
        <v>0</v>
      </c>
      <c r="O57" s="593">
        <f t="shared" si="14"/>
        <v>0</v>
      </c>
      <c r="P57" s="593">
        <f t="shared" si="14"/>
        <v>0</v>
      </c>
      <c r="Q57" s="593">
        <f t="shared" si="14"/>
        <v>0</v>
      </c>
      <c r="R57" s="593">
        <f t="shared" si="14"/>
        <v>0</v>
      </c>
      <c r="S57" s="593">
        <f t="shared" si="14"/>
        <v>0</v>
      </c>
      <c r="T57" s="593">
        <f t="shared" si="14"/>
        <v>0</v>
      </c>
      <c r="U57" s="593">
        <f t="shared" si="14"/>
        <v>0</v>
      </c>
      <c r="V57" s="593">
        <f t="shared" si="14"/>
        <v>0</v>
      </c>
      <c r="W57" s="593">
        <f t="shared" si="14"/>
        <v>0</v>
      </c>
      <c r="X57" s="593">
        <f t="shared" si="14"/>
        <v>0</v>
      </c>
      <c r="Y57" s="593">
        <f t="shared" si="14"/>
        <v>0</v>
      </c>
      <c r="Z57" s="593">
        <f t="shared" si="14"/>
        <v>0</v>
      </c>
      <c r="AA57" s="593">
        <f t="shared" si="14"/>
        <v>0</v>
      </c>
      <c r="AB57" s="593">
        <f t="shared" si="14"/>
        <v>0</v>
      </c>
      <c r="AC57" s="593">
        <f t="shared" si="14"/>
        <v>0</v>
      </c>
      <c r="AD57" s="593">
        <f t="shared" si="14"/>
        <v>0</v>
      </c>
      <c r="AE57" s="593">
        <f t="shared" si="14"/>
        <v>0</v>
      </c>
      <c r="AF57" s="593">
        <f t="shared" si="14"/>
        <v>0</v>
      </c>
      <c r="AG57" s="593">
        <f t="shared" si="14"/>
        <v>0</v>
      </c>
      <c r="AH57" s="593">
        <f t="shared" si="14"/>
        <v>0</v>
      </c>
      <c r="AI57" s="593">
        <f t="shared" si="14"/>
        <v>0</v>
      </c>
    </row>
    <row r="59" spans="1:35" s="589" customFormat="1" ht="11.25">
      <c r="A59" s="588"/>
      <c r="B59" s="748" t="s">
        <v>388</v>
      </c>
      <c r="C59" s="588"/>
      <c r="D59" s="588"/>
      <c r="E59" s="588"/>
      <c r="F59" s="588">
        <f t="shared" ref="F59:AI59" si="15">+F38</f>
        <v>1</v>
      </c>
      <c r="G59" s="588">
        <f t="shared" si="15"/>
        <v>2</v>
      </c>
      <c r="H59" s="588">
        <f t="shared" si="15"/>
        <v>3</v>
      </c>
      <c r="I59" s="588">
        <f t="shared" si="15"/>
        <v>4</v>
      </c>
      <c r="J59" s="588">
        <f t="shared" si="15"/>
        <v>5</v>
      </c>
      <c r="K59" s="588">
        <f t="shared" si="15"/>
        <v>6</v>
      </c>
      <c r="L59" s="588">
        <f t="shared" si="15"/>
        <v>7</v>
      </c>
      <c r="M59" s="588">
        <f t="shared" si="15"/>
        <v>8</v>
      </c>
      <c r="N59" s="588">
        <f t="shared" si="15"/>
        <v>9</v>
      </c>
      <c r="O59" s="588">
        <f t="shared" si="15"/>
        <v>10</v>
      </c>
      <c r="P59" s="588">
        <f t="shared" si="15"/>
        <v>11</v>
      </c>
      <c r="Q59" s="588">
        <f t="shared" si="15"/>
        <v>12</v>
      </c>
      <c r="R59" s="588">
        <f t="shared" si="15"/>
        <v>13</v>
      </c>
      <c r="S59" s="588">
        <f t="shared" si="15"/>
        <v>14</v>
      </c>
      <c r="T59" s="588">
        <f t="shared" si="15"/>
        <v>15</v>
      </c>
      <c r="U59" s="588">
        <f t="shared" si="15"/>
        <v>16</v>
      </c>
      <c r="V59" s="588">
        <f t="shared" si="15"/>
        <v>17</v>
      </c>
      <c r="W59" s="588">
        <f t="shared" si="15"/>
        <v>18</v>
      </c>
      <c r="X59" s="588">
        <f t="shared" si="15"/>
        <v>19</v>
      </c>
      <c r="Y59" s="588">
        <f t="shared" si="15"/>
        <v>20</v>
      </c>
      <c r="Z59" s="588">
        <f t="shared" si="15"/>
        <v>21</v>
      </c>
      <c r="AA59" s="588">
        <f t="shared" si="15"/>
        <v>22</v>
      </c>
      <c r="AB59" s="588">
        <f t="shared" si="15"/>
        <v>23</v>
      </c>
      <c r="AC59" s="588">
        <f t="shared" si="15"/>
        <v>24</v>
      </c>
      <c r="AD59" s="588">
        <f t="shared" si="15"/>
        <v>25</v>
      </c>
      <c r="AE59" s="588">
        <f t="shared" si="15"/>
        <v>26</v>
      </c>
      <c r="AF59" s="588">
        <f t="shared" si="15"/>
        <v>27</v>
      </c>
      <c r="AG59" s="588">
        <f t="shared" si="15"/>
        <v>28</v>
      </c>
      <c r="AH59" s="588">
        <f t="shared" si="15"/>
        <v>29</v>
      </c>
      <c r="AI59" s="588">
        <f t="shared" si="15"/>
        <v>30</v>
      </c>
    </row>
    <row r="60" spans="1:35" s="589" customFormat="1" ht="11.25">
      <c r="A60" s="588" t="s">
        <v>147</v>
      </c>
      <c r="B60" s="748" t="s">
        <v>390</v>
      </c>
      <c r="C60" s="590"/>
      <c r="D60" s="590"/>
      <c r="E60" s="590"/>
      <c r="F60" s="591">
        <f t="shared" ref="F60:AI60" si="16">+F39</f>
        <v>2018</v>
      </c>
      <c r="G60" s="591">
        <f t="shared" si="16"/>
        <v>2019</v>
      </c>
      <c r="H60" s="591">
        <f t="shared" si="16"/>
        <v>2020</v>
      </c>
      <c r="I60" s="591">
        <f t="shared" si="16"/>
        <v>2021</v>
      </c>
      <c r="J60" s="591">
        <f t="shared" si="16"/>
        <v>2022</v>
      </c>
      <c r="K60" s="591">
        <f t="shared" si="16"/>
        <v>2023</v>
      </c>
      <c r="L60" s="591">
        <f t="shared" si="16"/>
        <v>2024</v>
      </c>
      <c r="M60" s="591">
        <f t="shared" si="16"/>
        <v>2025</v>
      </c>
      <c r="N60" s="591">
        <f t="shared" si="16"/>
        <v>2026</v>
      </c>
      <c r="O60" s="591">
        <f t="shared" si="16"/>
        <v>2027</v>
      </c>
      <c r="P60" s="591">
        <f t="shared" si="16"/>
        <v>2028</v>
      </c>
      <c r="Q60" s="591">
        <f t="shared" si="16"/>
        <v>2029</v>
      </c>
      <c r="R60" s="591">
        <f t="shared" si="16"/>
        <v>2030</v>
      </c>
      <c r="S60" s="591">
        <f t="shared" si="16"/>
        <v>2031</v>
      </c>
      <c r="T60" s="591">
        <f t="shared" si="16"/>
        <v>2032</v>
      </c>
      <c r="U60" s="591">
        <f t="shared" si="16"/>
        <v>2033</v>
      </c>
      <c r="V60" s="591">
        <f t="shared" si="16"/>
        <v>2034</v>
      </c>
      <c r="W60" s="591">
        <f t="shared" si="16"/>
        <v>2035</v>
      </c>
      <c r="X60" s="591">
        <f t="shared" si="16"/>
        <v>2036</v>
      </c>
      <c r="Y60" s="591">
        <f t="shared" si="16"/>
        <v>2037</v>
      </c>
      <c r="Z60" s="591">
        <f t="shared" si="16"/>
        <v>2038</v>
      </c>
      <c r="AA60" s="591">
        <f t="shared" si="16"/>
        <v>2039</v>
      </c>
      <c r="AB60" s="591">
        <f t="shared" si="16"/>
        <v>2040</v>
      </c>
      <c r="AC60" s="591">
        <f t="shared" si="16"/>
        <v>2041</v>
      </c>
      <c r="AD60" s="591">
        <f t="shared" si="16"/>
        <v>2042</v>
      </c>
      <c r="AE60" s="591">
        <f t="shared" si="16"/>
        <v>2043</v>
      </c>
      <c r="AF60" s="591">
        <f t="shared" si="16"/>
        <v>2044</v>
      </c>
      <c r="AG60" s="591">
        <f t="shared" si="16"/>
        <v>2045</v>
      </c>
      <c r="AH60" s="591">
        <f t="shared" si="16"/>
        <v>2046</v>
      </c>
      <c r="AI60" s="591">
        <f t="shared" si="16"/>
        <v>2047</v>
      </c>
    </row>
    <row r="61" spans="1:35" s="589" customFormat="1" ht="11.25">
      <c r="A61" s="602" t="s">
        <v>242</v>
      </c>
      <c r="B61" s="749" t="s">
        <v>252</v>
      </c>
      <c r="C61" s="592"/>
      <c r="D61" s="592"/>
      <c r="E61" s="592"/>
      <c r="F61" s="593">
        <f>+F62+F66+F67</f>
        <v>199706</v>
      </c>
      <c r="G61" s="593">
        <f t="shared" ref="G61:AI61" si="17">+G62+G66+G67</f>
        <v>215377</v>
      </c>
      <c r="H61" s="593">
        <f t="shared" si="17"/>
        <v>191487</v>
      </c>
      <c r="I61" s="593">
        <f t="shared" si="17"/>
        <v>191487</v>
      </c>
      <c r="J61" s="593">
        <f t="shared" si="17"/>
        <v>191487</v>
      </c>
      <c r="K61" s="593">
        <f t="shared" si="17"/>
        <v>191487</v>
      </c>
      <c r="L61" s="593">
        <f t="shared" si="17"/>
        <v>191487</v>
      </c>
      <c r="M61" s="593">
        <f t="shared" si="17"/>
        <v>191487</v>
      </c>
      <c r="N61" s="593">
        <f t="shared" si="17"/>
        <v>191487</v>
      </c>
      <c r="O61" s="593">
        <f t="shared" si="17"/>
        <v>191487</v>
      </c>
      <c r="P61" s="593">
        <f t="shared" si="17"/>
        <v>191487</v>
      </c>
      <c r="Q61" s="593">
        <f t="shared" si="17"/>
        <v>191487</v>
      </c>
      <c r="R61" s="593">
        <f t="shared" si="17"/>
        <v>191487</v>
      </c>
      <c r="S61" s="593">
        <f t="shared" si="17"/>
        <v>191487</v>
      </c>
      <c r="T61" s="593">
        <f t="shared" si="17"/>
        <v>191487</v>
      </c>
      <c r="U61" s="593">
        <f t="shared" si="17"/>
        <v>191487</v>
      </c>
      <c r="V61" s="593">
        <f t="shared" si="17"/>
        <v>191487</v>
      </c>
      <c r="W61" s="593">
        <f t="shared" si="17"/>
        <v>191487</v>
      </c>
      <c r="X61" s="593">
        <f t="shared" si="17"/>
        <v>191487</v>
      </c>
      <c r="Y61" s="593">
        <f t="shared" si="17"/>
        <v>191487</v>
      </c>
      <c r="Z61" s="593">
        <f t="shared" si="17"/>
        <v>191487</v>
      </c>
      <c r="AA61" s="593">
        <f t="shared" si="17"/>
        <v>191487</v>
      </c>
      <c r="AB61" s="593">
        <f t="shared" si="17"/>
        <v>191487</v>
      </c>
      <c r="AC61" s="593">
        <f t="shared" si="17"/>
        <v>191487</v>
      </c>
      <c r="AD61" s="593">
        <f t="shared" si="17"/>
        <v>191487</v>
      </c>
      <c r="AE61" s="593">
        <f t="shared" si="17"/>
        <v>191487</v>
      </c>
      <c r="AF61" s="593">
        <f t="shared" si="17"/>
        <v>191487</v>
      </c>
      <c r="AG61" s="593">
        <f t="shared" si="17"/>
        <v>191487</v>
      </c>
      <c r="AH61" s="593">
        <f t="shared" si="17"/>
        <v>191487</v>
      </c>
      <c r="AI61" s="593">
        <f t="shared" si="17"/>
        <v>191487</v>
      </c>
    </row>
    <row r="62" spans="1:35" s="589" customFormat="1" ht="11.25">
      <c r="A62" s="603">
        <v>1</v>
      </c>
      <c r="B62" s="750" t="s">
        <v>245</v>
      </c>
      <c r="C62" s="594"/>
      <c r="D62" s="594"/>
      <c r="E62" s="594"/>
      <c r="F62" s="595">
        <f>+F63+F64+F65</f>
        <v>197933</v>
      </c>
      <c r="G62" s="595">
        <f t="shared" ref="G62:AI62" si="18">+G63+G64+G65</f>
        <v>212129</v>
      </c>
      <c r="H62" s="595">
        <f t="shared" si="18"/>
        <v>191487</v>
      </c>
      <c r="I62" s="595">
        <f t="shared" si="18"/>
        <v>191487</v>
      </c>
      <c r="J62" s="595">
        <f t="shared" si="18"/>
        <v>191487</v>
      </c>
      <c r="K62" s="595">
        <f t="shared" si="18"/>
        <v>191487</v>
      </c>
      <c r="L62" s="595">
        <f t="shared" si="18"/>
        <v>191487</v>
      </c>
      <c r="M62" s="595">
        <f t="shared" si="18"/>
        <v>191487</v>
      </c>
      <c r="N62" s="595">
        <f t="shared" si="18"/>
        <v>191487</v>
      </c>
      <c r="O62" s="595">
        <f t="shared" si="18"/>
        <v>191487</v>
      </c>
      <c r="P62" s="595">
        <f t="shared" si="18"/>
        <v>191487</v>
      </c>
      <c r="Q62" s="595">
        <f t="shared" si="18"/>
        <v>191487</v>
      </c>
      <c r="R62" s="595">
        <f t="shared" si="18"/>
        <v>191487</v>
      </c>
      <c r="S62" s="595">
        <f t="shared" si="18"/>
        <v>191487</v>
      </c>
      <c r="T62" s="595">
        <f t="shared" si="18"/>
        <v>191487</v>
      </c>
      <c r="U62" s="595">
        <f t="shared" si="18"/>
        <v>191487</v>
      </c>
      <c r="V62" s="595">
        <f t="shared" si="18"/>
        <v>191487</v>
      </c>
      <c r="W62" s="595">
        <f t="shared" si="18"/>
        <v>191487</v>
      </c>
      <c r="X62" s="595">
        <f t="shared" si="18"/>
        <v>191487</v>
      </c>
      <c r="Y62" s="595">
        <f t="shared" si="18"/>
        <v>191487</v>
      </c>
      <c r="Z62" s="595">
        <f t="shared" si="18"/>
        <v>191487</v>
      </c>
      <c r="AA62" s="595">
        <f t="shared" si="18"/>
        <v>191487</v>
      </c>
      <c r="AB62" s="595">
        <f t="shared" si="18"/>
        <v>191487</v>
      </c>
      <c r="AC62" s="595">
        <f t="shared" si="18"/>
        <v>191487</v>
      </c>
      <c r="AD62" s="595">
        <f t="shared" si="18"/>
        <v>191487</v>
      </c>
      <c r="AE62" s="595">
        <f t="shared" si="18"/>
        <v>191487</v>
      </c>
      <c r="AF62" s="595">
        <f t="shared" si="18"/>
        <v>191487</v>
      </c>
      <c r="AG62" s="595">
        <f t="shared" si="18"/>
        <v>191487</v>
      </c>
      <c r="AH62" s="595">
        <f t="shared" si="18"/>
        <v>191487</v>
      </c>
      <c r="AI62" s="595">
        <f t="shared" si="18"/>
        <v>191487</v>
      </c>
    </row>
    <row r="63" spans="1:35" s="589" customFormat="1" ht="11.25">
      <c r="A63" s="603"/>
      <c r="B63" s="751" t="s">
        <v>249</v>
      </c>
      <c r="C63" s="596"/>
      <c r="D63" s="596"/>
      <c r="E63" s="596"/>
      <c r="F63" s="595">
        <f>+F42+F21</f>
        <v>59501.7048</v>
      </c>
      <c r="G63" s="595">
        <f t="shared" ref="G63:AI67" si="19">+G42+G21</f>
        <v>74365.260000000009</v>
      </c>
      <c r="H63" s="595">
        <f t="shared" si="19"/>
        <v>75563</v>
      </c>
      <c r="I63" s="595">
        <f t="shared" si="19"/>
        <v>75563</v>
      </c>
      <c r="J63" s="595">
        <f t="shared" si="19"/>
        <v>75563</v>
      </c>
      <c r="K63" s="595">
        <f t="shared" si="19"/>
        <v>75563</v>
      </c>
      <c r="L63" s="595">
        <f t="shared" si="19"/>
        <v>75563</v>
      </c>
      <c r="M63" s="595">
        <f t="shared" si="19"/>
        <v>75563</v>
      </c>
      <c r="N63" s="595">
        <f t="shared" si="19"/>
        <v>75563</v>
      </c>
      <c r="O63" s="595">
        <f t="shared" si="19"/>
        <v>75563</v>
      </c>
      <c r="P63" s="595">
        <f t="shared" si="19"/>
        <v>75563</v>
      </c>
      <c r="Q63" s="595">
        <f t="shared" si="19"/>
        <v>75563</v>
      </c>
      <c r="R63" s="595">
        <f t="shared" si="19"/>
        <v>75563</v>
      </c>
      <c r="S63" s="595">
        <f t="shared" si="19"/>
        <v>75563</v>
      </c>
      <c r="T63" s="595">
        <f t="shared" si="19"/>
        <v>75563</v>
      </c>
      <c r="U63" s="595">
        <f t="shared" si="19"/>
        <v>75563</v>
      </c>
      <c r="V63" s="595">
        <f t="shared" si="19"/>
        <v>75563</v>
      </c>
      <c r="W63" s="595">
        <f t="shared" si="19"/>
        <v>75563</v>
      </c>
      <c r="X63" s="595">
        <f t="shared" si="19"/>
        <v>75563</v>
      </c>
      <c r="Y63" s="595">
        <f t="shared" si="19"/>
        <v>75563</v>
      </c>
      <c r="Z63" s="595">
        <f t="shared" si="19"/>
        <v>75563</v>
      </c>
      <c r="AA63" s="595">
        <f t="shared" si="19"/>
        <v>75563</v>
      </c>
      <c r="AB63" s="595">
        <f t="shared" si="19"/>
        <v>75563</v>
      </c>
      <c r="AC63" s="595">
        <f t="shared" si="19"/>
        <v>75563</v>
      </c>
      <c r="AD63" s="595">
        <f t="shared" si="19"/>
        <v>75563</v>
      </c>
      <c r="AE63" s="595">
        <f t="shared" si="19"/>
        <v>75563</v>
      </c>
      <c r="AF63" s="595">
        <f t="shared" si="19"/>
        <v>75563</v>
      </c>
      <c r="AG63" s="595">
        <f t="shared" si="19"/>
        <v>75563</v>
      </c>
      <c r="AH63" s="595">
        <f t="shared" si="19"/>
        <v>75563</v>
      </c>
      <c r="AI63" s="595">
        <f t="shared" si="19"/>
        <v>75563</v>
      </c>
    </row>
    <row r="64" spans="1:35" s="589" customFormat="1" ht="11.25">
      <c r="A64" s="603"/>
      <c r="B64" s="751" t="s">
        <v>250</v>
      </c>
      <c r="C64" s="596"/>
      <c r="D64" s="596"/>
      <c r="E64" s="596"/>
      <c r="F64" s="595">
        <f>+F43+F22</f>
        <v>128422.29519999999</v>
      </c>
      <c r="G64" s="595">
        <f t="shared" si="19"/>
        <v>134381.74</v>
      </c>
      <c r="H64" s="595">
        <f t="shared" si="19"/>
        <v>114541</v>
      </c>
      <c r="I64" s="595">
        <f t="shared" si="19"/>
        <v>114541</v>
      </c>
      <c r="J64" s="595">
        <f t="shared" si="19"/>
        <v>114541</v>
      </c>
      <c r="K64" s="595">
        <f t="shared" si="19"/>
        <v>114541</v>
      </c>
      <c r="L64" s="595">
        <f t="shared" si="19"/>
        <v>114541</v>
      </c>
      <c r="M64" s="595">
        <f t="shared" si="19"/>
        <v>114541</v>
      </c>
      <c r="N64" s="595">
        <f t="shared" si="19"/>
        <v>114541</v>
      </c>
      <c r="O64" s="595">
        <f t="shared" si="19"/>
        <v>114541</v>
      </c>
      <c r="P64" s="595">
        <f t="shared" si="19"/>
        <v>114541</v>
      </c>
      <c r="Q64" s="595">
        <f t="shared" si="19"/>
        <v>114541</v>
      </c>
      <c r="R64" s="595">
        <f t="shared" si="19"/>
        <v>114541</v>
      </c>
      <c r="S64" s="595">
        <f t="shared" si="19"/>
        <v>114541</v>
      </c>
      <c r="T64" s="595">
        <f t="shared" si="19"/>
        <v>114541</v>
      </c>
      <c r="U64" s="595">
        <f t="shared" si="19"/>
        <v>114541</v>
      </c>
      <c r="V64" s="595">
        <f t="shared" si="19"/>
        <v>114541</v>
      </c>
      <c r="W64" s="595">
        <f t="shared" si="19"/>
        <v>114541</v>
      </c>
      <c r="X64" s="595">
        <f t="shared" si="19"/>
        <v>114541</v>
      </c>
      <c r="Y64" s="595">
        <f t="shared" si="19"/>
        <v>114541</v>
      </c>
      <c r="Z64" s="595">
        <f t="shared" si="19"/>
        <v>114541</v>
      </c>
      <c r="AA64" s="595">
        <f t="shared" si="19"/>
        <v>114541</v>
      </c>
      <c r="AB64" s="595">
        <f t="shared" si="19"/>
        <v>114541</v>
      </c>
      <c r="AC64" s="595">
        <f t="shared" si="19"/>
        <v>114541</v>
      </c>
      <c r="AD64" s="595">
        <f t="shared" si="19"/>
        <v>114541</v>
      </c>
      <c r="AE64" s="595">
        <f t="shared" si="19"/>
        <v>114541</v>
      </c>
      <c r="AF64" s="595">
        <f t="shared" si="19"/>
        <v>114541</v>
      </c>
      <c r="AG64" s="595">
        <f t="shared" si="19"/>
        <v>114541</v>
      </c>
      <c r="AH64" s="595">
        <f t="shared" si="19"/>
        <v>114541</v>
      </c>
      <c r="AI64" s="595">
        <f t="shared" si="19"/>
        <v>114541</v>
      </c>
    </row>
    <row r="65" spans="1:35" s="589" customFormat="1" ht="11.25">
      <c r="A65" s="603"/>
      <c r="B65" s="751" t="s">
        <v>853</v>
      </c>
      <c r="C65" s="596"/>
      <c r="D65" s="596"/>
      <c r="E65" s="596"/>
      <c r="F65" s="595">
        <f>+F44+F23</f>
        <v>10009</v>
      </c>
      <c r="G65" s="595">
        <f t="shared" si="19"/>
        <v>3382</v>
      </c>
      <c r="H65" s="595">
        <f t="shared" si="19"/>
        <v>1383</v>
      </c>
      <c r="I65" s="595">
        <f t="shared" si="19"/>
        <v>1383</v>
      </c>
      <c r="J65" s="595">
        <f t="shared" si="19"/>
        <v>1383</v>
      </c>
      <c r="K65" s="595">
        <f t="shared" si="19"/>
        <v>1383</v>
      </c>
      <c r="L65" s="595">
        <f t="shared" si="19"/>
        <v>1383</v>
      </c>
      <c r="M65" s="595">
        <f t="shared" si="19"/>
        <v>1383</v>
      </c>
      <c r="N65" s="595">
        <f t="shared" si="19"/>
        <v>1383</v>
      </c>
      <c r="O65" s="595">
        <f t="shared" si="19"/>
        <v>1383</v>
      </c>
      <c r="P65" s="595">
        <f t="shared" si="19"/>
        <v>1383</v>
      </c>
      <c r="Q65" s="595">
        <f t="shared" si="19"/>
        <v>1383</v>
      </c>
      <c r="R65" s="595">
        <f t="shared" si="19"/>
        <v>1383</v>
      </c>
      <c r="S65" s="595">
        <f t="shared" si="19"/>
        <v>1383</v>
      </c>
      <c r="T65" s="595">
        <f t="shared" si="19"/>
        <v>1383</v>
      </c>
      <c r="U65" s="595">
        <f t="shared" si="19"/>
        <v>1383</v>
      </c>
      <c r="V65" s="595">
        <f t="shared" si="19"/>
        <v>1383</v>
      </c>
      <c r="W65" s="595">
        <f t="shared" si="19"/>
        <v>1383</v>
      </c>
      <c r="X65" s="595">
        <f t="shared" si="19"/>
        <v>1383</v>
      </c>
      <c r="Y65" s="595">
        <f t="shared" si="19"/>
        <v>1383</v>
      </c>
      <c r="Z65" s="595">
        <f t="shared" si="19"/>
        <v>1383</v>
      </c>
      <c r="AA65" s="595">
        <f t="shared" si="19"/>
        <v>1383</v>
      </c>
      <c r="AB65" s="595">
        <f t="shared" si="19"/>
        <v>1383</v>
      </c>
      <c r="AC65" s="595">
        <f t="shared" si="19"/>
        <v>1383</v>
      </c>
      <c r="AD65" s="595">
        <f t="shared" si="19"/>
        <v>1383</v>
      </c>
      <c r="AE65" s="595">
        <f t="shared" si="19"/>
        <v>1383</v>
      </c>
      <c r="AF65" s="595">
        <f t="shared" si="19"/>
        <v>1383</v>
      </c>
      <c r="AG65" s="595">
        <f t="shared" si="19"/>
        <v>1383</v>
      </c>
      <c r="AH65" s="595">
        <f t="shared" si="19"/>
        <v>1383</v>
      </c>
      <c r="AI65" s="595">
        <f t="shared" si="19"/>
        <v>1383</v>
      </c>
    </row>
    <row r="66" spans="1:35" s="589" customFormat="1" ht="11.25">
      <c r="A66" s="603">
        <v>2</v>
      </c>
      <c r="B66" s="750" t="s">
        <v>247</v>
      </c>
      <c r="C66" s="594"/>
      <c r="D66" s="594"/>
      <c r="E66" s="594"/>
      <c r="F66" s="595">
        <f>+F45+F24</f>
        <v>1773</v>
      </c>
      <c r="G66" s="595">
        <f t="shared" si="19"/>
        <v>3248</v>
      </c>
      <c r="H66" s="595">
        <f t="shared" si="19"/>
        <v>0</v>
      </c>
      <c r="I66" s="595">
        <f t="shared" si="19"/>
        <v>0</v>
      </c>
      <c r="J66" s="595">
        <f t="shared" si="19"/>
        <v>0</v>
      </c>
      <c r="K66" s="595">
        <f t="shared" si="19"/>
        <v>0</v>
      </c>
      <c r="L66" s="595">
        <f t="shared" si="19"/>
        <v>0</v>
      </c>
      <c r="M66" s="595">
        <f t="shared" si="19"/>
        <v>0</v>
      </c>
      <c r="N66" s="595">
        <f t="shared" si="19"/>
        <v>0</v>
      </c>
      <c r="O66" s="595">
        <f t="shared" si="19"/>
        <v>0</v>
      </c>
      <c r="P66" s="595">
        <f t="shared" si="19"/>
        <v>0</v>
      </c>
      <c r="Q66" s="595">
        <f t="shared" si="19"/>
        <v>0</v>
      </c>
      <c r="R66" s="595">
        <f t="shared" si="19"/>
        <v>0</v>
      </c>
      <c r="S66" s="595">
        <f t="shared" si="19"/>
        <v>0</v>
      </c>
      <c r="T66" s="595">
        <f t="shared" si="19"/>
        <v>0</v>
      </c>
      <c r="U66" s="595">
        <f t="shared" si="19"/>
        <v>0</v>
      </c>
      <c r="V66" s="595">
        <f t="shared" si="19"/>
        <v>0</v>
      </c>
      <c r="W66" s="595">
        <f t="shared" si="19"/>
        <v>0</v>
      </c>
      <c r="X66" s="595">
        <f t="shared" si="19"/>
        <v>0</v>
      </c>
      <c r="Y66" s="595">
        <f t="shared" si="19"/>
        <v>0</v>
      </c>
      <c r="Z66" s="595">
        <f t="shared" si="19"/>
        <v>0</v>
      </c>
      <c r="AA66" s="595">
        <f t="shared" si="19"/>
        <v>0</v>
      </c>
      <c r="AB66" s="595">
        <f t="shared" si="19"/>
        <v>0</v>
      </c>
      <c r="AC66" s="595">
        <f t="shared" si="19"/>
        <v>0</v>
      </c>
      <c r="AD66" s="595">
        <f t="shared" si="19"/>
        <v>0</v>
      </c>
      <c r="AE66" s="595">
        <f t="shared" si="19"/>
        <v>0</v>
      </c>
      <c r="AF66" s="595">
        <f t="shared" si="19"/>
        <v>0</v>
      </c>
      <c r="AG66" s="595">
        <f t="shared" si="19"/>
        <v>0</v>
      </c>
      <c r="AH66" s="595">
        <f t="shared" si="19"/>
        <v>0</v>
      </c>
      <c r="AI66" s="595">
        <f t="shared" si="19"/>
        <v>0</v>
      </c>
    </row>
    <row r="67" spans="1:35" s="589" customFormat="1" ht="11.25">
      <c r="A67" s="603">
        <v>3</v>
      </c>
      <c r="B67" s="750" t="s">
        <v>251</v>
      </c>
      <c r="C67" s="594"/>
      <c r="D67" s="594"/>
      <c r="E67" s="594"/>
      <c r="F67" s="595">
        <f t="shared" ref="F67:U67" si="20">+F46+F25</f>
        <v>0</v>
      </c>
      <c r="G67" s="595">
        <f t="shared" si="20"/>
        <v>0</v>
      </c>
      <c r="H67" s="595">
        <f t="shared" si="20"/>
        <v>0</v>
      </c>
      <c r="I67" s="595">
        <f t="shared" si="20"/>
        <v>0</v>
      </c>
      <c r="J67" s="595">
        <f t="shared" si="20"/>
        <v>0</v>
      </c>
      <c r="K67" s="595">
        <f t="shared" si="20"/>
        <v>0</v>
      </c>
      <c r="L67" s="595">
        <f t="shared" si="20"/>
        <v>0</v>
      </c>
      <c r="M67" s="595">
        <f t="shared" si="20"/>
        <v>0</v>
      </c>
      <c r="N67" s="595">
        <f t="shared" si="20"/>
        <v>0</v>
      </c>
      <c r="O67" s="595">
        <f t="shared" si="20"/>
        <v>0</v>
      </c>
      <c r="P67" s="595">
        <f t="shared" si="20"/>
        <v>0</v>
      </c>
      <c r="Q67" s="595">
        <f t="shared" si="20"/>
        <v>0</v>
      </c>
      <c r="R67" s="595">
        <f t="shared" si="20"/>
        <v>0</v>
      </c>
      <c r="S67" s="595">
        <f t="shared" si="20"/>
        <v>0</v>
      </c>
      <c r="T67" s="595">
        <f t="shared" si="20"/>
        <v>0</v>
      </c>
      <c r="U67" s="595">
        <f t="shared" si="20"/>
        <v>0</v>
      </c>
      <c r="V67" s="595">
        <f t="shared" si="19"/>
        <v>0</v>
      </c>
      <c r="W67" s="595">
        <f t="shared" si="19"/>
        <v>0</v>
      </c>
      <c r="X67" s="595">
        <f t="shared" si="19"/>
        <v>0</v>
      </c>
      <c r="Y67" s="595">
        <f t="shared" si="19"/>
        <v>0</v>
      </c>
      <c r="Z67" s="595">
        <f t="shared" si="19"/>
        <v>0</v>
      </c>
      <c r="AA67" s="595">
        <f t="shared" si="19"/>
        <v>0</v>
      </c>
      <c r="AB67" s="595">
        <f t="shared" si="19"/>
        <v>0</v>
      </c>
      <c r="AC67" s="595">
        <f t="shared" si="19"/>
        <v>0</v>
      </c>
      <c r="AD67" s="595">
        <f t="shared" si="19"/>
        <v>0</v>
      </c>
      <c r="AE67" s="595">
        <f t="shared" si="19"/>
        <v>0</v>
      </c>
      <c r="AF67" s="595">
        <f t="shared" si="19"/>
        <v>0</v>
      </c>
      <c r="AG67" s="595">
        <f t="shared" si="19"/>
        <v>0</v>
      </c>
      <c r="AH67" s="595">
        <f t="shared" si="19"/>
        <v>0</v>
      </c>
      <c r="AI67" s="595">
        <f t="shared" si="19"/>
        <v>0</v>
      </c>
    </row>
    <row r="68" spans="1:35" s="589" customFormat="1" ht="11.25">
      <c r="A68" s="602" t="s">
        <v>243</v>
      </c>
      <c r="B68" s="749" t="s">
        <v>253</v>
      </c>
      <c r="C68" s="592"/>
      <c r="D68" s="592"/>
      <c r="E68" s="592"/>
      <c r="F68" s="593">
        <f>+F69+F76+F77</f>
        <v>203881</v>
      </c>
      <c r="G68" s="593">
        <f t="shared" ref="G68:AI68" si="21">+G69+G76+G77</f>
        <v>206900</v>
      </c>
      <c r="H68" s="593">
        <f t="shared" si="21"/>
        <v>191487</v>
      </c>
      <c r="I68" s="593">
        <f t="shared" si="21"/>
        <v>191487</v>
      </c>
      <c r="J68" s="593">
        <f t="shared" si="21"/>
        <v>191487</v>
      </c>
      <c r="K68" s="593">
        <f t="shared" si="21"/>
        <v>191487</v>
      </c>
      <c r="L68" s="593">
        <f t="shared" si="21"/>
        <v>191487</v>
      </c>
      <c r="M68" s="593">
        <f t="shared" si="21"/>
        <v>191487</v>
      </c>
      <c r="N68" s="593">
        <f t="shared" si="21"/>
        <v>191487</v>
      </c>
      <c r="O68" s="593">
        <f t="shared" si="21"/>
        <v>191487</v>
      </c>
      <c r="P68" s="593">
        <f t="shared" si="21"/>
        <v>191487</v>
      </c>
      <c r="Q68" s="593">
        <f t="shared" si="21"/>
        <v>191487</v>
      </c>
      <c r="R68" s="593">
        <f t="shared" si="21"/>
        <v>191487</v>
      </c>
      <c r="S68" s="593">
        <f t="shared" si="21"/>
        <v>191487</v>
      </c>
      <c r="T68" s="593">
        <f t="shared" si="21"/>
        <v>191487</v>
      </c>
      <c r="U68" s="593">
        <f t="shared" si="21"/>
        <v>191487</v>
      </c>
      <c r="V68" s="593">
        <f t="shared" si="21"/>
        <v>191487</v>
      </c>
      <c r="W68" s="593">
        <f t="shared" si="21"/>
        <v>191487</v>
      </c>
      <c r="X68" s="593">
        <f t="shared" si="21"/>
        <v>191487</v>
      </c>
      <c r="Y68" s="593">
        <f t="shared" si="21"/>
        <v>191487</v>
      </c>
      <c r="Z68" s="593">
        <f t="shared" si="21"/>
        <v>191487</v>
      </c>
      <c r="AA68" s="593">
        <f t="shared" si="21"/>
        <v>191487</v>
      </c>
      <c r="AB68" s="593">
        <f t="shared" si="21"/>
        <v>191487</v>
      </c>
      <c r="AC68" s="593">
        <f t="shared" si="21"/>
        <v>191487</v>
      </c>
      <c r="AD68" s="593">
        <f t="shared" si="21"/>
        <v>191487</v>
      </c>
      <c r="AE68" s="593">
        <f t="shared" si="21"/>
        <v>191487</v>
      </c>
      <c r="AF68" s="593">
        <f t="shared" si="21"/>
        <v>191487</v>
      </c>
      <c r="AG68" s="593">
        <f t="shared" si="21"/>
        <v>191487</v>
      </c>
      <c r="AH68" s="593">
        <f t="shared" si="21"/>
        <v>191487</v>
      </c>
      <c r="AI68" s="593">
        <f t="shared" si="21"/>
        <v>191487</v>
      </c>
    </row>
    <row r="69" spans="1:35" s="589" customFormat="1" ht="11.25">
      <c r="A69" s="603">
        <v>1</v>
      </c>
      <c r="B69" s="750" t="s">
        <v>246</v>
      </c>
      <c r="C69" s="594"/>
      <c r="D69" s="594"/>
      <c r="E69" s="594"/>
      <c r="F69" s="595">
        <f>+F70+F71+F73+F74+F75</f>
        <v>199558</v>
      </c>
      <c r="G69" s="595">
        <f t="shared" ref="G69:AI69" si="22">+G70+G71+G73+G74+G75</f>
        <v>206743</v>
      </c>
      <c r="H69" s="595">
        <f t="shared" si="22"/>
        <v>191487</v>
      </c>
      <c r="I69" s="595">
        <f t="shared" si="22"/>
        <v>191487</v>
      </c>
      <c r="J69" s="595">
        <f t="shared" si="22"/>
        <v>191487</v>
      </c>
      <c r="K69" s="595">
        <f t="shared" si="22"/>
        <v>191487</v>
      </c>
      <c r="L69" s="595">
        <f t="shared" si="22"/>
        <v>191487</v>
      </c>
      <c r="M69" s="595">
        <f t="shared" si="22"/>
        <v>191487</v>
      </c>
      <c r="N69" s="595">
        <f t="shared" si="22"/>
        <v>191487</v>
      </c>
      <c r="O69" s="595">
        <f t="shared" si="22"/>
        <v>191487</v>
      </c>
      <c r="P69" s="595">
        <f t="shared" si="22"/>
        <v>191487</v>
      </c>
      <c r="Q69" s="595">
        <f t="shared" si="22"/>
        <v>191487</v>
      </c>
      <c r="R69" s="595">
        <f t="shared" si="22"/>
        <v>191487</v>
      </c>
      <c r="S69" s="595">
        <f t="shared" si="22"/>
        <v>191487</v>
      </c>
      <c r="T69" s="595">
        <f t="shared" si="22"/>
        <v>191487</v>
      </c>
      <c r="U69" s="595">
        <f t="shared" si="22"/>
        <v>191487</v>
      </c>
      <c r="V69" s="595">
        <f t="shared" si="22"/>
        <v>191487</v>
      </c>
      <c r="W69" s="595">
        <f t="shared" si="22"/>
        <v>191487</v>
      </c>
      <c r="X69" s="595">
        <f t="shared" si="22"/>
        <v>191487</v>
      </c>
      <c r="Y69" s="595">
        <f t="shared" si="22"/>
        <v>191487</v>
      </c>
      <c r="Z69" s="595">
        <f t="shared" si="22"/>
        <v>191487</v>
      </c>
      <c r="AA69" s="595">
        <f t="shared" si="22"/>
        <v>191487</v>
      </c>
      <c r="AB69" s="595">
        <f t="shared" si="22"/>
        <v>191487</v>
      </c>
      <c r="AC69" s="595">
        <f t="shared" si="22"/>
        <v>191487</v>
      </c>
      <c r="AD69" s="595">
        <f t="shared" si="22"/>
        <v>191487</v>
      </c>
      <c r="AE69" s="595">
        <f t="shared" si="22"/>
        <v>191487</v>
      </c>
      <c r="AF69" s="595">
        <f t="shared" si="22"/>
        <v>191487</v>
      </c>
      <c r="AG69" s="595">
        <f t="shared" si="22"/>
        <v>191487</v>
      </c>
      <c r="AH69" s="595">
        <f t="shared" si="22"/>
        <v>191487</v>
      </c>
      <c r="AI69" s="595">
        <f t="shared" si="22"/>
        <v>191487</v>
      </c>
    </row>
    <row r="70" spans="1:35" s="589" customFormat="1" ht="11.25">
      <c r="A70" s="603"/>
      <c r="B70" s="751" t="s">
        <v>106</v>
      </c>
      <c r="C70" s="596"/>
      <c r="D70" s="596"/>
      <c r="E70" s="596"/>
      <c r="F70" s="595">
        <f t="shared" ref="F70:F77" si="23">+F28+F49</f>
        <v>15634</v>
      </c>
      <c r="G70" s="595">
        <f t="shared" ref="G70:AI77" si="24">+G28+G49</f>
        <v>5928</v>
      </c>
      <c r="H70" s="595">
        <f t="shared" si="24"/>
        <v>5244</v>
      </c>
      <c r="I70" s="595">
        <f t="shared" si="24"/>
        <v>5244</v>
      </c>
      <c r="J70" s="595">
        <f t="shared" si="24"/>
        <v>5244</v>
      </c>
      <c r="K70" s="595">
        <f t="shared" si="24"/>
        <v>5244</v>
      </c>
      <c r="L70" s="595">
        <f t="shared" si="24"/>
        <v>5244</v>
      </c>
      <c r="M70" s="595">
        <f t="shared" si="24"/>
        <v>5244</v>
      </c>
      <c r="N70" s="595">
        <f t="shared" si="24"/>
        <v>5244</v>
      </c>
      <c r="O70" s="595">
        <f t="shared" si="24"/>
        <v>5244</v>
      </c>
      <c r="P70" s="595">
        <f t="shared" si="24"/>
        <v>5244</v>
      </c>
      <c r="Q70" s="595">
        <f t="shared" si="24"/>
        <v>5244</v>
      </c>
      <c r="R70" s="595">
        <f t="shared" si="24"/>
        <v>5244</v>
      </c>
      <c r="S70" s="595">
        <f t="shared" si="24"/>
        <v>5244</v>
      </c>
      <c r="T70" s="595">
        <f t="shared" si="24"/>
        <v>5244</v>
      </c>
      <c r="U70" s="595">
        <f t="shared" si="24"/>
        <v>5244</v>
      </c>
      <c r="V70" s="595">
        <f t="shared" si="24"/>
        <v>5244</v>
      </c>
      <c r="W70" s="595">
        <f t="shared" si="24"/>
        <v>5244</v>
      </c>
      <c r="X70" s="595">
        <f t="shared" si="24"/>
        <v>5244</v>
      </c>
      <c r="Y70" s="595">
        <f t="shared" si="24"/>
        <v>5244</v>
      </c>
      <c r="Z70" s="595">
        <f t="shared" si="24"/>
        <v>5244</v>
      </c>
      <c r="AA70" s="595">
        <f t="shared" si="24"/>
        <v>5244</v>
      </c>
      <c r="AB70" s="595">
        <f t="shared" si="24"/>
        <v>5244</v>
      </c>
      <c r="AC70" s="595">
        <f t="shared" si="24"/>
        <v>5244</v>
      </c>
      <c r="AD70" s="595">
        <f t="shared" si="24"/>
        <v>5244</v>
      </c>
      <c r="AE70" s="595">
        <f t="shared" si="24"/>
        <v>5244</v>
      </c>
      <c r="AF70" s="595">
        <f t="shared" si="24"/>
        <v>5244</v>
      </c>
      <c r="AG70" s="595">
        <f t="shared" si="24"/>
        <v>5244</v>
      </c>
      <c r="AH70" s="595">
        <f t="shared" si="24"/>
        <v>5244</v>
      </c>
      <c r="AI70" s="595">
        <f t="shared" si="24"/>
        <v>5244</v>
      </c>
    </row>
    <row r="71" spans="1:35" s="589" customFormat="1" ht="11.25">
      <c r="A71" s="603"/>
      <c r="B71" s="751" t="s">
        <v>254</v>
      </c>
      <c r="C71" s="596"/>
      <c r="D71" s="596"/>
      <c r="E71" s="596"/>
      <c r="F71" s="595">
        <f t="shared" si="23"/>
        <v>162487</v>
      </c>
      <c r="G71" s="595">
        <f t="shared" si="24"/>
        <v>185848</v>
      </c>
      <c r="H71" s="595">
        <f t="shared" si="24"/>
        <v>172923</v>
      </c>
      <c r="I71" s="595">
        <f t="shared" si="24"/>
        <v>172923</v>
      </c>
      <c r="J71" s="595">
        <f t="shared" si="24"/>
        <v>172923</v>
      </c>
      <c r="K71" s="595">
        <f t="shared" si="24"/>
        <v>172923</v>
      </c>
      <c r="L71" s="595">
        <f t="shared" si="24"/>
        <v>172923</v>
      </c>
      <c r="M71" s="595">
        <f t="shared" si="24"/>
        <v>172923</v>
      </c>
      <c r="N71" s="595">
        <f t="shared" si="24"/>
        <v>172923</v>
      </c>
      <c r="O71" s="595">
        <f t="shared" si="24"/>
        <v>172923</v>
      </c>
      <c r="P71" s="595">
        <f t="shared" si="24"/>
        <v>172923</v>
      </c>
      <c r="Q71" s="595">
        <f t="shared" si="24"/>
        <v>172923</v>
      </c>
      <c r="R71" s="595">
        <f t="shared" si="24"/>
        <v>172923</v>
      </c>
      <c r="S71" s="595">
        <f t="shared" si="24"/>
        <v>172923</v>
      </c>
      <c r="T71" s="595">
        <f t="shared" si="24"/>
        <v>172923</v>
      </c>
      <c r="U71" s="595">
        <f t="shared" si="24"/>
        <v>172923</v>
      </c>
      <c r="V71" s="595">
        <f t="shared" si="24"/>
        <v>172923</v>
      </c>
      <c r="W71" s="595">
        <f t="shared" si="24"/>
        <v>172923</v>
      </c>
      <c r="X71" s="595">
        <f t="shared" si="24"/>
        <v>172923</v>
      </c>
      <c r="Y71" s="595">
        <f t="shared" si="24"/>
        <v>172923</v>
      </c>
      <c r="Z71" s="595">
        <f t="shared" si="24"/>
        <v>172923</v>
      </c>
      <c r="AA71" s="595">
        <f t="shared" si="24"/>
        <v>172923</v>
      </c>
      <c r="AB71" s="595">
        <f t="shared" si="24"/>
        <v>172923</v>
      </c>
      <c r="AC71" s="595">
        <f t="shared" si="24"/>
        <v>172923</v>
      </c>
      <c r="AD71" s="595">
        <f t="shared" si="24"/>
        <v>172923</v>
      </c>
      <c r="AE71" s="595">
        <f t="shared" si="24"/>
        <v>172923</v>
      </c>
      <c r="AF71" s="595">
        <f t="shared" si="24"/>
        <v>172923</v>
      </c>
      <c r="AG71" s="595">
        <f t="shared" si="24"/>
        <v>172923</v>
      </c>
      <c r="AH71" s="595">
        <f t="shared" si="24"/>
        <v>172923</v>
      </c>
      <c r="AI71" s="595">
        <f t="shared" si="24"/>
        <v>172923</v>
      </c>
    </row>
    <row r="72" spans="1:35" s="589" customFormat="1" ht="11.25">
      <c r="A72" s="604"/>
      <c r="B72" s="752" t="s">
        <v>264</v>
      </c>
      <c r="C72" s="598"/>
      <c r="D72" s="598"/>
      <c r="E72" s="598"/>
      <c r="F72" s="599">
        <f t="shared" si="23"/>
        <v>322</v>
      </c>
      <c r="G72" s="599">
        <f t="shared" si="24"/>
        <v>110913</v>
      </c>
      <c r="H72" s="599">
        <f t="shared" si="24"/>
        <v>114541</v>
      </c>
      <c r="I72" s="599">
        <f t="shared" si="24"/>
        <v>114541</v>
      </c>
      <c r="J72" s="599">
        <f t="shared" si="24"/>
        <v>114541</v>
      </c>
      <c r="K72" s="599">
        <f t="shared" si="24"/>
        <v>114541</v>
      </c>
      <c r="L72" s="599">
        <f t="shared" si="24"/>
        <v>114541</v>
      </c>
      <c r="M72" s="599">
        <f t="shared" si="24"/>
        <v>114541</v>
      </c>
      <c r="N72" s="599">
        <f t="shared" si="24"/>
        <v>114541</v>
      </c>
      <c r="O72" s="599">
        <f t="shared" si="24"/>
        <v>114541</v>
      </c>
      <c r="P72" s="599">
        <f t="shared" si="24"/>
        <v>114541</v>
      </c>
      <c r="Q72" s="599">
        <f t="shared" si="24"/>
        <v>114541</v>
      </c>
      <c r="R72" s="599">
        <f t="shared" si="24"/>
        <v>114541</v>
      </c>
      <c r="S72" s="599">
        <f t="shared" si="24"/>
        <v>114541</v>
      </c>
      <c r="T72" s="599">
        <f t="shared" si="24"/>
        <v>114541</v>
      </c>
      <c r="U72" s="599">
        <f t="shared" si="24"/>
        <v>114541</v>
      </c>
      <c r="V72" s="599">
        <f t="shared" si="24"/>
        <v>114541</v>
      </c>
      <c r="W72" s="599">
        <f t="shared" si="24"/>
        <v>114541</v>
      </c>
      <c r="X72" s="599">
        <f t="shared" si="24"/>
        <v>114541</v>
      </c>
      <c r="Y72" s="599">
        <f t="shared" si="24"/>
        <v>114541</v>
      </c>
      <c r="Z72" s="599">
        <f t="shared" si="24"/>
        <v>114541</v>
      </c>
      <c r="AA72" s="599">
        <f t="shared" si="24"/>
        <v>114541</v>
      </c>
      <c r="AB72" s="599">
        <f t="shared" si="24"/>
        <v>114541</v>
      </c>
      <c r="AC72" s="599">
        <f t="shared" si="24"/>
        <v>114541</v>
      </c>
      <c r="AD72" s="599">
        <f t="shared" si="24"/>
        <v>114541</v>
      </c>
      <c r="AE72" s="599">
        <f t="shared" si="24"/>
        <v>114541</v>
      </c>
      <c r="AF72" s="599">
        <f t="shared" si="24"/>
        <v>114541</v>
      </c>
      <c r="AG72" s="599">
        <f t="shared" si="24"/>
        <v>114541</v>
      </c>
      <c r="AH72" s="599">
        <f t="shared" si="24"/>
        <v>114541</v>
      </c>
      <c r="AI72" s="599">
        <f t="shared" si="24"/>
        <v>114541</v>
      </c>
    </row>
    <row r="73" spans="1:35" s="589" customFormat="1" ht="11.25">
      <c r="A73" s="603"/>
      <c r="B73" s="751" t="s">
        <v>255</v>
      </c>
      <c r="C73" s="596"/>
      <c r="D73" s="596"/>
      <c r="E73" s="596"/>
      <c r="F73" s="595">
        <f t="shared" si="23"/>
        <v>2367</v>
      </c>
      <c r="G73" s="595">
        <f t="shared" si="24"/>
        <v>1897</v>
      </c>
      <c r="H73" s="595">
        <f t="shared" si="24"/>
        <v>14</v>
      </c>
      <c r="I73" s="595">
        <f t="shared" si="24"/>
        <v>14</v>
      </c>
      <c r="J73" s="595">
        <f t="shared" si="24"/>
        <v>14</v>
      </c>
      <c r="K73" s="595">
        <f t="shared" si="24"/>
        <v>14</v>
      </c>
      <c r="L73" s="595">
        <f t="shared" si="24"/>
        <v>14</v>
      </c>
      <c r="M73" s="595">
        <f t="shared" si="24"/>
        <v>14</v>
      </c>
      <c r="N73" s="595">
        <f t="shared" si="24"/>
        <v>14</v>
      </c>
      <c r="O73" s="595">
        <f t="shared" si="24"/>
        <v>14</v>
      </c>
      <c r="P73" s="595">
        <f t="shared" si="24"/>
        <v>14</v>
      </c>
      <c r="Q73" s="595">
        <f t="shared" si="24"/>
        <v>14</v>
      </c>
      <c r="R73" s="595">
        <f t="shared" si="24"/>
        <v>14</v>
      </c>
      <c r="S73" s="595">
        <f t="shared" si="24"/>
        <v>14</v>
      </c>
      <c r="T73" s="595">
        <f t="shared" si="24"/>
        <v>14</v>
      </c>
      <c r="U73" s="595">
        <f t="shared" si="24"/>
        <v>14</v>
      </c>
      <c r="V73" s="595">
        <f t="shared" si="24"/>
        <v>14</v>
      </c>
      <c r="W73" s="595">
        <f t="shared" si="24"/>
        <v>14</v>
      </c>
      <c r="X73" s="595">
        <f t="shared" si="24"/>
        <v>14</v>
      </c>
      <c r="Y73" s="595">
        <f t="shared" si="24"/>
        <v>14</v>
      </c>
      <c r="Z73" s="595">
        <f t="shared" si="24"/>
        <v>14</v>
      </c>
      <c r="AA73" s="595">
        <f t="shared" si="24"/>
        <v>14</v>
      </c>
      <c r="AB73" s="595">
        <f t="shared" si="24"/>
        <v>14</v>
      </c>
      <c r="AC73" s="595">
        <f t="shared" si="24"/>
        <v>14</v>
      </c>
      <c r="AD73" s="595">
        <f t="shared" si="24"/>
        <v>14</v>
      </c>
      <c r="AE73" s="595">
        <f t="shared" si="24"/>
        <v>14</v>
      </c>
      <c r="AF73" s="595">
        <f t="shared" si="24"/>
        <v>14</v>
      </c>
      <c r="AG73" s="595">
        <f t="shared" si="24"/>
        <v>14</v>
      </c>
      <c r="AH73" s="595">
        <f t="shared" si="24"/>
        <v>14</v>
      </c>
      <c r="AI73" s="595">
        <f t="shared" si="24"/>
        <v>14</v>
      </c>
    </row>
    <row r="74" spans="1:35" s="589" customFormat="1" ht="11.25">
      <c r="A74" s="603"/>
      <c r="B74" s="751" t="s">
        <v>256</v>
      </c>
      <c r="C74" s="596"/>
      <c r="D74" s="596"/>
      <c r="E74" s="596"/>
      <c r="F74" s="595">
        <f t="shared" si="23"/>
        <v>15304</v>
      </c>
      <c r="G74" s="595">
        <f t="shared" si="24"/>
        <v>11867</v>
      </c>
      <c r="H74" s="595">
        <f t="shared" si="24"/>
        <v>8296</v>
      </c>
      <c r="I74" s="595">
        <f t="shared" si="24"/>
        <v>8296</v>
      </c>
      <c r="J74" s="595">
        <f t="shared" si="24"/>
        <v>8296</v>
      </c>
      <c r="K74" s="595">
        <f t="shared" si="24"/>
        <v>8296</v>
      </c>
      <c r="L74" s="595">
        <f t="shared" si="24"/>
        <v>8296</v>
      </c>
      <c r="M74" s="595">
        <f t="shared" si="24"/>
        <v>8296</v>
      </c>
      <c r="N74" s="595">
        <f t="shared" si="24"/>
        <v>8296</v>
      </c>
      <c r="O74" s="595">
        <f t="shared" si="24"/>
        <v>8296</v>
      </c>
      <c r="P74" s="595">
        <f t="shared" si="24"/>
        <v>8296</v>
      </c>
      <c r="Q74" s="595">
        <f t="shared" si="24"/>
        <v>8296</v>
      </c>
      <c r="R74" s="595">
        <f t="shared" si="24"/>
        <v>8296</v>
      </c>
      <c r="S74" s="595">
        <f t="shared" si="24"/>
        <v>8296</v>
      </c>
      <c r="T74" s="595">
        <f t="shared" si="24"/>
        <v>8296</v>
      </c>
      <c r="U74" s="595">
        <f t="shared" si="24"/>
        <v>8296</v>
      </c>
      <c r="V74" s="595">
        <f t="shared" si="24"/>
        <v>8296</v>
      </c>
      <c r="W74" s="595">
        <f t="shared" si="24"/>
        <v>8296</v>
      </c>
      <c r="X74" s="595">
        <f t="shared" si="24"/>
        <v>8296</v>
      </c>
      <c r="Y74" s="595">
        <f t="shared" si="24"/>
        <v>8296</v>
      </c>
      <c r="Z74" s="595">
        <f t="shared" si="24"/>
        <v>8296</v>
      </c>
      <c r="AA74" s="595">
        <f t="shared" si="24"/>
        <v>8296</v>
      </c>
      <c r="AB74" s="595">
        <f t="shared" si="24"/>
        <v>8296</v>
      </c>
      <c r="AC74" s="595">
        <f t="shared" si="24"/>
        <v>8296</v>
      </c>
      <c r="AD74" s="595">
        <f t="shared" si="24"/>
        <v>8296</v>
      </c>
      <c r="AE74" s="595">
        <f t="shared" si="24"/>
        <v>8296</v>
      </c>
      <c r="AF74" s="595">
        <f t="shared" si="24"/>
        <v>8296</v>
      </c>
      <c r="AG74" s="595">
        <f t="shared" si="24"/>
        <v>8296</v>
      </c>
      <c r="AH74" s="595">
        <f t="shared" si="24"/>
        <v>8296</v>
      </c>
      <c r="AI74" s="595">
        <f t="shared" si="24"/>
        <v>8296</v>
      </c>
    </row>
    <row r="75" spans="1:35" s="589" customFormat="1" ht="11.25">
      <c r="A75" s="603"/>
      <c r="B75" s="751" t="s">
        <v>257</v>
      </c>
      <c r="C75" s="596"/>
      <c r="D75" s="596"/>
      <c r="E75" s="596"/>
      <c r="F75" s="595">
        <f t="shared" si="23"/>
        <v>3766</v>
      </c>
      <c r="G75" s="595">
        <f t="shared" si="24"/>
        <v>1203</v>
      </c>
      <c r="H75" s="595">
        <f t="shared" si="24"/>
        <v>5010</v>
      </c>
      <c r="I75" s="595">
        <f t="shared" si="24"/>
        <v>5010</v>
      </c>
      <c r="J75" s="595">
        <f t="shared" si="24"/>
        <v>5010</v>
      </c>
      <c r="K75" s="595">
        <f t="shared" si="24"/>
        <v>5010</v>
      </c>
      <c r="L75" s="595">
        <f t="shared" si="24"/>
        <v>5010</v>
      </c>
      <c r="M75" s="595">
        <f t="shared" si="24"/>
        <v>5010</v>
      </c>
      <c r="N75" s="595">
        <f t="shared" si="24"/>
        <v>5010</v>
      </c>
      <c r="O75" s="595">
        <f t="shared" si="24"/>
        <v>5010</v>
      </c>
      <c r="P75" s="595">
        <f t="shared" si="24"/>
        <v>5010</v>
      </c>
      <c r="Q75" s="595">
        <f t="shared" si="24"/>
        <v>5010</v>
      </c>
      <c r="R75" s="595">
        <f t="shared" si="24"/>
        <v>5010</v>
      </c>
      <c r="S75" s="595">
        <f t="shared" si="24"/>
        <v>5010</v>
      </c>
      <c r="T75" s="595">
        <f t="shared" si="24"/>
        <v>5010</v>
      </c>
      <c r="U75" s="595">
        <f t="shared" si="24"/>
        <v>5010</v>
      </c>
      <c r="V75" s="595">
        <f t="shared" si="24"/>
        <v>5010</v>
      </c>
      <c r="W75" s="595">
        <f t="shared" si="24"/>
        <v>5010</v>
      </c>
      <c r="X75" s="595">
        <f t="shared" si="24"/>
        <v>5010</v>
      </c>
      <c r="Y75" s="595">
        <f t="shared" si="24"/>
        <v>5010</v>
      </c>
      <c r="Z75" s="595">
        <f t="shared" si="24"/>
        <v>5010</v>
      </c>
      <c r="AA75" s="595">
        <f t="shared" si="24"/>
        <v>5010</v>
      </c>
      <c r="AB75" s="595">
        <f t="shared" si="24"/>
        <v>5010</v>
      </c>
      <c r="AC75" s="595">
        <f t="shared" si="24"/>
        <v>5010</v>
      </c>
      <c r="AD75" s="595">
        <f t="shared" si="24"/>
        <v>5010</v>
      </c>
      <c r="AE75" s="595">
        <f t="shared" si="24"/>
        <v>5010</v>
      </c>
      <c r="AF75" s="595">
        <f t="shared" si="24"/>
        <v>5010</v>
      </c>
      <c r="AG75" s="595">
        <f t="shared" si="24"/>
        <v>5010</v>
      </c>
      <c r="AH75" s="595">
        <f t="shared" si="24"/>
        <v>5010</v>
      </c>
      <c r="AI75" s="595">
        <f t="shared" si="24"/>
        <v>5010</v>
      </c>
    </row>
    <row r="76" spans="1:35" s="589" customFormat="1" ht="11.25">
      <c r="A76" s="603">
        <v>2</v>
      </c>
      <c r="B76" s="750" t="s">
        <v>248</v>
      </c>
      <c r="C76" s="594"/>
      <c r="D76" s="594"/>
      <c r="E76" s="594"/>
      <c r="F76" s="595">
        <f t="shared" si="23"/>
        <v>0</v>
      </c>
      <c r="G76" s="595">
        <f t="shared" si="24"/>
        <v>157</v>
      </c>
      <c r="H76" s="595">
        <f t="shared" si="24"/>
        <v>0</v>
      </c>
      <c r="I76" s="595">
        <f t="shared" si="24"/>
        <v>0</v>
      </c>
      <c r="J76" s="595">
        <f t="shared" si="24"/>
        <v>0</v>
      </c>
      <c r="K76" s="595">
        <f t="shared" si="24"/>
        <v>0</v>
      </c>
      <c r="L76" s="595">
        <f t="shared" si="24"/>
        <v>0</v>
      </c>
      <c r="M76" s="595">
        <f t="shared" si="24"/>
        <v>0</v>
      </c>
      <c r="N76" s="595">
        <f t="shared" si="24"/>
        <v>0</v>
      </c>
      <c r="O76" s="595">
        <f t="shared" si="24"/>
        <v>0</v>
      </c>
      <c r="P76" s="595">
        <f t="shared" si="24"/>
        <v>0</v>
      </c>
      <c r="Q76" s="595">
        <f t="shared" si="24"/>
        <v>0</v>
      </c>
      <c r="R76" s="595">
        <f t="shared" si="24"/>
        <v>0</v>
      </c>
      <c r="S76" s="595">
        <f t="shared" si="24"/>
        <v>0</v>
      </c>
      <c r="T76" s="595">
        <f t="shared" si="24"/>
        <v>0</v>
      </c>
      <c r="U76" s="595">
        <f t="shared" si="24"/>
        <v>0</v>
      </c>
      <c r="V76" s="595">
        <f t="shared" si="24"/>
        <v>0</v>
      </c>
      <c r="W76" s="595">
        <f t="shared" si="24"/>
        <v>0</v>
      </c>
      <c r="X76" s="595">
        <f t="shared" si="24"/>
        <v>0</v>
      </c>
      <c r="Y76" s="595">
        <f t="shared" si="24"/>
        <v>0</v>
      </c>
      <c r="Z76" s="595">
        <f t="shared" si="24"/>
        <v>0</v>
      </c>
      <c r="AA76" s="595">
        <f t="shared" si="24"/>
        <v>0</v>
      </c>
      <c r="AB76" s="595">
        <f t="shared" si="24"/>
        <v>0</v>
      </c>
      <c r="AC76" s="595">
        <f t="shared" si="24"/>
        <v>0</v>
      </c>
      <c r="AD76" s="595">
        <f t="shared" si="24"/>
        <v>0</v>
      </c>
      <c r="AE76" s="595">
        <f t="shared" si="24"/>
        <v>0</v>
      </c>
      <c r="AF76" s="595">
        <f t="shared" si="24"/>
        <v>0</v>
      </c>
      <c r="AG76" s="595">
        <f t="shared" si="24"/>
        <v>0</v>
      </c>
      <c r="AH76" s="595">
        <f t="shared" si="24"/>
        <v>0</v>
      </c>
      <c r="AI76" s="595">
        <f t="shared" si="24"/>
        <v>0</v>
      </c>
    </row>
    <row r="77" spans="1:35" s="589" customFormat="1" ht="11.25">
      <c r="A77" s="603">
        <v>3</v>
      </c>
      <c r="B77" s="750" t="s">
        <v>258</v>
      </c>
      <c r="C77" s="594"/>
      <c r="D77" s="594"/>
      <c r="E77" s="594"/>
      <c r="F77" s="595">
        <f t="shared" si="23"/>
        <v>4323</v>
      </c>
      <c r="G77" s="595">
        <f t="shared" si="24"/>
        <v>0</v>
      </c>
      <c r="H77" s="595">
        <f t="shared" si="24"/>
        <v>0</v>
      </c>
      <c r="I77" s="595">
        <f t="shared" si="24"/>
        <v>0</v>
      </c>
      <c r="J77" s="595">
        <f t="shared" si="24"/>
        <v>0</v>
      </c>
      <c r="K77" s="595">
        <f t="shared" si="24"/>
        <v>0</v>
      </c>
      <c r="L77" s="595">
        <f t="shared" si="24"/>
        <v>0</v>
      </c>
      <c r="M77" s="595">
        <f t="shared" si="24"/>
        <v>0</v>
      </c>
      <c r="N77" s="595">
        <f t="shared" si="24"/>
        <v>0</v>
      </c>
      <c r="O77" s="595">
        <f t="shared" si="24"/>
        <v>0</v>
      </c>
      <c r="P77" s="595">
        <f t="shared" si="24"/>
        <v>0</v>
      </c>
      <c r="Q77" s="595">
        <f t="shared" si="24"/>
        <v>0</v>
      </c>
      <c r="R77" s="595">
        <f t="shared" si="24"/>
        <v>0</v>
      </c>
      <c r="S77" s="595">
        <f t="shared" si="24"/>
        <v>0</v>
      </c>
      <c r="T77" s="595">
        <f t="shared" si="24"/>
        <v>0</v>
      </c>
      <c r="U77" s="595">
        <f t="shared" si="24"/>
        <v>0</v>
      </c>
      <c r="V77" s="595">
        <f t="shared" si="24"/>
        <v>0</v>
      </c>
      <c r="W77" s="595">
        <f t="shared" si="24"/>
        <v>0</v>
      </c>
      <c r="X77" s="595">
        <f t="shared" si="24"/>
        <v>0</v>
      </c>
      <c r="Y77" s="595">
        <f t="shared" si="24"/>
        <v>0</v>
      </c>
      <c r="Z77" s="595">
        <f t="shared" si="24"/>
        <v>0</v>
      </c>
      <c r="AA77" s="595">
        <f t="shared" si="24"/>
        <v>0</v>
      </c>
      <c r="AB77" s="595">
        <f t="shared" si="24"/>
        <v>0</v>
      </c>
      <c r="AC77" s="595">
        <f t="shared" si="24"/>
        <v>0</v>
      </c>
      <c r="AD77" s="595">
        <f t="shared" si="24"/>
        <v>0</v>
      </c>
      <c r="AE77" s="595">
        <f t="shared" si="24"/>
        <v>0</v>
      </c>
      <c r="AF77" s="595">
        <f t="shared" si="24"/>
        <v>0</v>
      </c>
      <c r="AG77" s="595">
        <f t="shared" si="24"/>
        <v>0</v>
      </c>
      <c r="AH77" s="595">
        <f t="shared" si="24"/>
        <v>0</v>
      </c>
      <c r="AI77" s="595">
        <f t="shared" si="24"/>
        <v>0</v>
      </c>
    </row>
    <row r="78" spans="1:35" s="589" customFormat="1" ht="11.25">
      <c r="A78" s="602" t="s">
        <v>155</v>
      </c>
      <c r="B78" s="749" t="s">
        <v>259</v>
      </c>
      <c r="C78" s="592"/>
      <c r="D78" s="592"/>
      <c r="E78" s="592"/>
      <c r="F78" s="593">
        <f>+F61-F68</f>
        <v>-4175</v>
      </c>
      <c r="G78" s="593">
        <f t="shared" ref="G78:AI78" si="25">+G61-G68</f>
        <v>8477</v>
      </c>
      <c r="H78" s="593">
        <f t="shared" si="25"/>
        <v>0</v>
      </c>
      <c r="I78" s="593">
        <f t="shared" si="25"/>
        <v>0</v>
      </c>
      <c r="J78" s="593">
        <f t="shared" si="25"/>
        <v>0</v>
      </c>
      <c r="K78" s="593">
        <f t="shared" si="25"/>
        <v>0</v>
      </c>
      <c r="L78" s="593">
        <f t="shared" si="25"/>
        <v>0</v>
      </c>
      <c r="M78" s="593">
        <f t="shared" si="25"/>
        <v>0</v>
      </c>
      <c r="N78" s="593">
        <f t="shared" si="25"/>
        <v>0</v>
      </c>
      <c r="O78" s="593">
        <f t="shared" si="25"/>
        <v>0</v>
      </c>
      <c r="P78" s="593">
        <f t="shared" si="25"/>
        <v>0</v>
      </c>
      <c r="Q78" s="593">
        <f t="shared" si="25"/>
        <v>0</v>
      </c>
      <c r="R78" s="593">
        <f t="shared" si="25"/>
        <v>0</v>
      </c>
      <c r="S78" s="593">
        <f t="shared" si="25"/>
        <v>0</v>
      </c>
      <c r="T78" s="593">
        <f t="shared" si="25"/>
        <v>0</v>
      </c>
      <c r="U78" s="593">
        <f t="shared" si="25"/>
        <v>0</v>
      </c>
      <c r="V78" s="593">
        <f t="shared" si="25"/>
        <v>0</v>
      </c>
      <c r="W78" s="593">
        <f t="shared" si="25"/>
        <v>0</v>
      </c>
      <c r="X78" s="593">
        <f t="shared" si="25"/>
        <v>0</v>
      </c>
      <c r="Y78" s="593">
        <f t="shared" si="25"/>
        <v>0</v>
      </c>
      <c r="Z78" s="593">
        <f t="shared" si="25"/>
        <v>0</v>
      </c>
      <c r="AA78" s="593">
        <f t="shared" si="25"/>
        <v>0</v>
      </c>
      <c r="AB78" s="593">
        <f t="shared" si="25"/>
        <v>0</v>
      </c>
      <c r="AC78" s="593">
        <f t="shared" si="25"/>
        <v>0</v>
      </c>
      <c r="AD78" s="593">
        <f t="shared" si="25"/>
        <v>0</v>
      </c>
      <c r="AE78" s="593">
        <f t="shared" si="25"/>
        <v>0</v>
      </c>
      <c r="AF78" s="593">
        <f t="shared" si="25"/>
        <v>0</v>
      </c>
      <c r="AG78" s="593">
        <f t="shared" si="25"/>
        <v>0</v>
      </c>
      <c r="AH78" s="593">
        <f t="shared" si="25"/>
        <v>0</v>
      </c>
      <c r="AI78" s="593">
        <f t="shared" si="25"/>
        <v>0</v>
      </c>
    </row>
    <row r="79" spans="1:35">
      <c r="F79" s="550"/>
      <c r="G79" s="550"/>
      <c r="H79" s="550"/>
      <c r="I79" s="550"/>
      <c r="J79" s="550"/>
      <c r="K79" s="550"/>
      <c r="L79" s="550"/>
      <c r="M79" s="550"/>
      <c r="N79" s="550"/>
      <c r="O79" s="550"/>
      <c r="P79" s="550"/>
      <c r="Q79" s="550"/>
      <c r="R79" s="550"/>
      <c r="S79" s="550"/>
      <c r="T79" s="550"/>
      <c r="U79" s="550"/>
      <c r="V79" s="550"/>
      <c r="W79" s="550"/>
      <c r="X79" s="550"/>
      <c r="Y79" s="550"/>
      <c r="Z79" s="550"/>
      <c r="AA79" s="550"/>
      <c r="AB79" s="550"/>
      <c r="AC79" s="550"/>
      <c r="AD79" s="550"/>
      <c r="AE79" s="550"/>
      <c r="AF79" s="550"/>
      <c r="AG79" s="550"/>
      <c r="AH79" s="550"/>
      <c r="AI79" s="550"/>
    </row>
    <row r="80" spans="1:35" ht="12.75">
      <c r="A80" s="553" t="s">
        <v>662</v>
      </c>
    </row>
    <row r="82" spans="1:35" s="589" customFormat="1" ht="11.25">
      <c r="A82" s="588"/>
      <c r="B82" s="748" t="s">
        <v>388</v>
      </c>
      <c r="C82" s="588"/>
      <c r="D82" s="588"/>
      <c r="E82" s="588"/>
      <c r="F82" s="588">
        <f t="shared" ref="F82:AI82" si="26">+F59</f>
        <v>1</v>
      </c>
      <c r="G82" s="588">
        <f t="shared" si="26"/>
        <v>2</v>
      </c>
      <c r="H82" s="588">
        <f t="shared" si="26"/>
        <v>3</v>
      </c>
      <c r="I82" s="588">
        <f t="shared" si="26"/>
        <v>4</v>
      </c>
      <c r="J82" s="588">
        <f t="shared" si="26"/>
        <v>5</v>
      </c>
      <c r="K82" s="588">
        <f t="shared" si="26"/>
        <v>6</v>
      </c>
      <c r="L82" s="588">
        <f t="shared" si="26"/>
        <v>7</v>
      </c>
      <c r="M82" s="588">
        <f t="shared" si="26"/>
        <v>8</v>
      </c>
      <c r="N82" s="588">
        <f t="shared" si="26"/>
        <v>9</v>
      </c>
      <c r="O82" s="588">
        <f t="shared" si="26"/>
        <v>10</v>
      </c>
      <c r="P82" s="588">
        <f t="shared" si="26"/>
        <v>11</v>
      </c>
      <c r="Q82" s="588">
        <f t="shared" si="26"/>
        <v>12</v>
      </c>
      <c r="R82" s="588">
        <f t="shared" si="26"/>
        <v>13</v>
      </c>
      <c r="S82" s="588">
        <f t="shared" si="26"/>
        <v>14</v>
      </c>
      <c r="T82" s="588">
        <f t="shared" si="26"/>
        <v>15</v>
      </c>
      <c r="U82" s="588">
        <f t="shared" si="26"/>
        <v>16</v>
      </c>
      <c r="V82" s="588">
        <f t="shared" si="26"/>
        <v>17</v>
      </c>
      <c r="W82" s="588">
        <f t="shared" si="26"/>
        <v>18</v>
      </c>
      <c r="X82" s="588">
        <f t="shared" si="26"/>
        <v>19</v>
      </c>
      <c r="Y82" s="588">
        <f t="shared" si="26"/>
        <v>20</v>
      </c>
      <c r="Z82" s="588">
        <f t="shared" si="26"/>
        <v>21</v>
      </c>
      <c r="AA82" s="588">
        <f t="shared" si="26"/>
        <v>22</v>
      </c>
      <c r="AB82" s="588">
        <f t="shared" si="26"/>
        <v>23</v>
      </c>
      <c r="AC82" s="588">
        <f t="shared" si="26"/>
        <v>24</v>
      </c>
      <c r="AD82" s="588">
        <f t="shared" si="26"/>
        <v>25</v>
      </c>
      <c r="AE82" s="588">
        <f t="shared" si="26"/>
        <v>26</v>
      </c>
      <c r="AF82" s="588">
        <f t="shared" si="26"/>
        <v>27</v>
      </c>
      <c r="AG82" s="588">
        <f t="shared" si="26"/>
        <v>28</v>
      </c>
      <c r="AH82" s="588">
        <f t="shared" si="26"/>
        <v>29</v>
      </c>
      <c r="AI82" s="588">
        <f t="shared" si="26"/>
        <v>30</v>
      </c>
    </row>
    <row r="83" spans="1:35" s="589" customFormat="1" ht="11.25">
      <c r="A83" s="588" t="s">
        <v>147</v>
      </c>
      <c r="B83" s="748" t="s">
        <v>392</v>
      </c>
      <c r="C83" s="590"/>
      <c r="D83" s="590"/>
      <c r="E83" s="590"/>
      <c r="F83" s="591">
        <f t="shared" ref="F83:AI83" si="27">+F60</f>
        <v>2018</v>
      </c>
      <c r="G83" s="591">
        <f t="shared" si="27"/>
        <v>2019</v>
      </c>
      <c r="H83" s="591">
        <f t="shared" si="27"/>
        <v>2020</v>
      </c>
      <c r="I83" s="591">
        <f t="shared" si="27"/>
        <v>2021</v>
      </c>
      <c r="J83" s="591">
        <f t="shared" si="27"/>
        <v>2022</v>
      </c>
      <c r="K83" s="591">
        <f t="shared" si="27"/>
        <v>2023</v>
      </c>
      <c r="L83" s="591">
        <f t="shared" si="27"/>
        <v>2024</v>
      </c>
      <c r="M83" s="591">
        <f t="shared" si="27"/>
        <v>2025</v>
      </c>
      <c r="N83" s="591">
        <f t="shared" si="27"/>
        <v>2026</v>
      </c>
      <c r="O83" s="591">
        <f t="shared" si="27"/>
        <v>2027</v>
      </c>
      <c r="P83" s="591">
        <f t="shared" si="27"/>
        <v>2028</v>
      </c>
      <c r="Q83" s="591">
        <f t="shared" si="27"/>
        <v>2029</v>
      </c>
      <c r="R83" s="591">
        <f t="shared" si="27"/>
        <v>2030</v>
      </c>
      <c r="S83" s="591">
        <f t="shared" si="27"/>
        <v>2031</v>
      </c>
      <c r="T83" s="591">
        <f t="shared" si="27"/>
        <v>2032</v>
      </c>
      <c r="U83" s="591">
        <f t="shared" si="27"/>
        <v>2033</v>
      </c>
      <c r="V83" s="591">
        <f t="shared" si="27"/>
        <v>2034</v>
      </c>
      <c r="W83" s="591">
        <f t="shared" si="27"/>
        <v>2035</v>
      </c>
      <c r="X83" s="591">
        <f t="shared" si="27"/>
        <v>2036</v>
      </c>
      <c r="Y83" s="591">
        <f t="shared" si="27"/>
        <v>2037</v>
      </c>
      <c r="Z83" s="591">
        <f t="shared" si="27"/>
        <v>2038</v>
      </c>
      <c r="AA83" s="591">
        <f t="shared" si="27"/>
        <v>2039</v>
      </c>
      <c r="AB83" s="591">
        <f t="shared" si="27"/>
        <v>2040</v>
      </c>
      <c r="AC83" s="591">
        <f t="shared" si="27"/>
        <v>2041</v>
      </c>
      <c r="AD83" s="591">
        <f t="shared" si="27"/>
        <v>2042</v>
      </c>
      <c r="AE83" s="591">
        <f t="shared" si="27"/>
        <v>2043</v>
      </c>
      <c r="AF83" s="591">
        <f t="shared" si="27"/>
        <v>2044</v>
      </c>
      <c r="AG83" s="591">
        <f t="shared" si="27"/>
        <v>2045</v>
      </c>
      <c r="AH83" s="591">
        <f t="shared" si="27"/>
        <v>2046</v>
      </c>
      <c r="AI83" s="591">
        <f t="shared" si="27"/>
        <v>2047</v>
      </c>
    </row>
    <row r="84" spans="1:35" s="589" customFormat="1" ht="11.25">
      <c r="A84" s="592" t="s">
        <v>242</v>
      </c>
      <c r="B84" s="749" t="s">
        <v>391</v>
      </c>
      <c r="C84" s="592"/>
      <c r="D84" s="592"/>
      <c r="E84" s="592"/>
      <c r="F84" s="593">
        <f>+F85+F86</f>
        <v>128422.29519999999</v>
      </c>
      <c r="G84" s="593">
        <f t="shared" ref="G84:AI84" si="28">+G85+G86</f>
        <v>134381.74</v>
      </c>
      <c r="H84" s="593">
        <f t="shared" si="28"/>
        <v>114541</v>
      </c>
      <c r="I84" s="593">
        <f t="shared" si="28"/>
        <v>114541</v>
      </c>
      <c r="J84" s="593">
        <f t="shared" si="28"/>
        <v>114541</v>
      </c>
      <c r="K84" s="593">
        <f t="shared" si="28"/>
        <v>114541</v>
      </c>
      <c r="L84" s="593">
        <f t="shared" si="28"/>
        <v>114541</v>
      </c>
      <c r="M84" s="593">
        <f t="shared" si="28"/>
        <v>114541</v>
      </c>
      <c r="N84" s="593">
        <f t="shared" si="28"/>
        <v>114541</v>
      </c>
      <c r="O84" s="593">
        <f t="shared" si="28"/>
        <v>114541</v>
      </c>
      <c r="P84" s="593">
        <f t="shared" si="28"/>
        <v>114541</v>
      </c>
      <c r="Q84" s="593">
        <f t="shared" si="28"/>
        <v>114541</v>
      </c>
      <c r="R84" s="593">
        <f t="shared" si="28"/>
        <v>114541</v>
      </c>
      <c r="S84" s="593">
        <f t="shared" si="28"/>
        <v>114541</v>
      </c>
      <c r="T84" s="593">
        <f t="shared" si="28"/>
        <v>114541</v>
      </c>
      <c r="U84" s="593">
        <f t="shared" si="28"/>
        <v>114541</v>
      </c>
      <c r="V84" s="593">
        <f t="shared" si="28"/>
        <v>114541</v>
      </c>
      <c r="W84" s="593">
        <f t="shared" si="28"/>
        <v>114541</v>
      </c>
      <c r="X84" s="593">
        <f t="shared" si="28"/>
        <v>114541</v>
      </c>
      <c r="Y84" s="593">
        <f t="shared" si="28"/>
        <v>114541</v>
      </c>
      <c r="Z84" s="593">
        <f t="shared" si="28"/>
        <v>114541</v>
      </c>
      <c r="AA84" s="593">
        <f t="shared" si="28"/>
        <v>114541</v>
      </c>
      <c r="AB84" s="593">
        <f t="shared" si="28"/>
        <v>114541</v>
      </c>
      <c r="AC84" s="593">
        <f t="shared" si="28"/>
        <v>114541</v>
      </c>
      <c r="AD84" s="593">
        <f t="shared" si="28"/>
        <v>114541</v>
      </c>
      <c r="AE84" s="593">
        <f t="shared" si="28"/>
        <v>114541</v>
      </c>
      <c r="AF84" s="593">
        <f t="shared" si="28"/>
        <v>114541</v>
      </c>
      <c r="AG84" s="593">
        <f t="shared" si="28"/>
        <v>114541</v>
      </c>
      <c r="AH84" s="593">
        <f t="shared" si="28"/>
        <v>114541</v>
      </c>
      <c r="AI84" s="593">
        <f t="shared" si="28"/>
        <v>114541</v>
      </c>
    </row>
    <row r="85" spans="1:35" s="589" customFormat="1" ht="11.25">
      <c r="A85" s="594"/>
      <c r="B85" s="750" t="s">
        <v>393</v>
      </c>
      <c r="C85" s="594"/>
      <c r="D85" s="594"/>
      <c r="E85" s="594"/>
      <c r="F85" s="595">
        <f t="shared" ref="F85:AI85" si="29">+F22</f>
        <v>127620.29519999999</v>
      </c>
      <c r="G85" s="595">
        <f t="shared" si="29"/>
        <v>133319.74</v>
      </c>
      <c r="H85" s="595">
        <f t="shared" si="29"/>
        <v>112964</v>
      </c>
      <c r="I85" s="595">
        <f t="shared" si="29"/>
        <v>112964</v>
      </c>
      <c r="J85" s="595">
        <f t="shared" si="29"/>
        <v>112964</v>
      </c>
      <c r="K85" s="595">
        <f t="shared" si="29"/>
        <v>112964</v>
      </c>
      <c r="L85" s="595">
        <f t="shared" si="29"/>
        <v>112964</v>
      </c>
      <c r="M85" s="595">
        <f t="shared" si="29"/>
        <v>112964</v>
      </c>
      <c r="N85" s="595">
        <f t="shared" si="29"/>
        <v>112964</v>
      </c>
      <c r="O85" s="595">
        <f t="shared" si="29"/>
        <v>112964</v>
      </c>
      <c r="P85" s="595">
        <f t="shared" si="29"/>
        <v>112964</v>
      </c>
      <c r="Q85" s="595">
        <f t="shared" si="29"/>
        <v>112964</v>
      </c>
      <c r="R85" s="595">
        <f t="shared" si="29"/>
        <v>112964</v>
      </c>
      <c r="S85" s="595">
        <f t="shared" si="29"/>
        <v>112964</v>
      </c>
      <c r="T85" s="595">
        <f t="shared" si="29"/>
        <v>112964</v>
      </c>
      <c r="U85" s="595">
        <f t="shared" si="29"/>
        <v>112964</v>
      </c>
      <c r="V85" s="595">
        <f t="shared" si="29"/>
        <v>112964</v>
      </c>
      <c r="W85" s="595">
        <f t="shared" si="29"/>
        <v>112964</v>
      </c>
      <c r="X85" s="595">
        <f t="shared" si="29"/>
        <v>112964</v>
      </c>
      <c r="Y85" s="595">
        <f t="shared" si="29"/>
        <v>112964</v>
      </c>
      <c r="Z85" s="595">
        <f t="shared" si="29"/>
        <v>112964</v>
      </c>
      <c r="AA85" s="595">
        <f t="shared" si="29"/>
        <v>112964</v>
      </c>
      <c r="AB85" s="595">
        <f t="shared" si="29"/>
        <v>112964</v>
      </c>
      <c r="AC85" s="595">
        <f t="shared" si="29"/>
        <v>112964</v>
      </c>
      <c r="AD85" s="595">
        <f t="shared" si="29"/>
        <v>112964</v>
      </c>
      <c r="AE85" s="595">
        <f t="shared" si="29"/>
        <v>112964</v>
      </c>
      <c r="AF85" s="595">
        <f t="shared" si="29"/>
        <v>112964</v>
      </c>
      <c r="AG85" s="595">
        <f t="shared" si="29"/>
        <v>112964</v>
      </c>
      <c r="AH85" s="595">
        <f t="shared" si="29"/>
        <v>112964</v>
      </c>
      <c r="AI85" s="595">
        <f t="shared" si="29"/>
        <v>112964</v>
      </c>
    </row>
    <row r="86" spans="1:35" s="589" customFormat="1" ht="11.25">
      <c r="A86" s="594"/>
      <c r="B86" s="750" t="s">
        <v>394</v>
      </c>
      <c r="C86" s="594"/>
      <c r="D86" s="594"/>
      <c r="E86" s="594"/>
      <c r="F86" s="595">
        <f t="shared" ref="F86:AI86" si="30">+F43</f>
        <v>802</v>
      </c>
      <c r="G86" s="595">
        <f t="shared" si="30"/>
        <v>1062</v>
      </c>
      <c r="H86" s="595">
        <f t="shared" si="30"/>
        <v>1577</v>
      </c>
      <c r="I86" s="595">
        <f t="shared" si="30"/>
        <v>1577</v>
      </c>
      <c r="J86" s="595">
        <f t="shared" si="30"/>
        <v>1577</v>
      </c>
      <c r="K86" s="595">
        <f t="shared" si="30"/>
        <v>1577</v>
      </c>
      <c r="L86" s="595">
        <f t="shared" si="30"/>
        <v>1577</v>
      </c>
      <c r="M86" s="595">
        <f t="shared" si="30"/>
        <v>1577</v>
      </c>
      <c r="N86" s="595">
        <f t="shared" si="30"/>
        <v>1577</v>
      </c>
      <c r="O86" s="595">
        <f t="shared" si="30"/>
        <v>1577</v>
      </c>
      <c r="P86" s="595">
        <f t="shared" si="30"/>
        <v>1577</v>
      </c>
      <c r="Q86" s="595">
        <f t="shared" si="30"/>
        <v>1577</v>
      </c>
      <c r="R86" s="595">
        <f t="shared" si="30"/>
        <v>1577</v>
      </c>
      <c r="S86" s="595">
        <f t="shared" si="30"/>
        <v>1577</v>
      </c>
      <c r="T86" s="595">
        <f t="shared" si="30"/>
        <v>1577</v>
      </c>
      <c r="U86" s="595">
        <f t="shared" si="30"/>
        <v>1577</v>
      </c>
      <c r="V86" s="595">
        <f t="shared" si="30"/>
        <v>1577</v>
      </c>
      <c r="W86" s="595">
        <f t="shared" si="30"/>
        <v>1577</v>
      </c>
      <c r="X86" s="595">
        <f t="shared" si="30"/>
        <v>1577</v>
      </c>
      <c r="Y86" s="595">
        <f t="shared" si="30"/>
        <v>1577</v>
      </c>
      <c r="Z86" s="595">
        <f t="shared" si="30"/>
        <v>1577</v>
      </c>
      <c r="AA86" s="595">
        <f t="shared" si="30"/>
        <v>1577</v>
      </c>
      <c r="AB86" s="595">
        <f t="shared" si="30"/>
        <v>1577</v>
      </c>
      <c r="AC86" s="595">
        <f t="shared" si="30"/>
        <v>1577</v>
      </c>
      <c r="AD86" s="595">
        <f t="shared" si="30"/>
        <v>1577</v>
      </c>
      <c r="AE86" s="595">
        <f t="shared" si="30"/>
        <v>1577</v>
      </c>
      <c r="AF86" s="595">
        <f t="shared" si="30"/>
        <v>1577</v>
      </c>
      <c r="AG86" s="595">
        <f t="shared" si="30"/>
        <v>1577</v>
      </c>
      <c r="AH86" s="595">
        <f t="shared" si="30"/>
        <v>1577</v>
      </c>
      <c r="AI86" s="595">
        <f t="shared" si="30"/>
        <v>1577</v>
      </c>
    </row>
    <row r="87" spans="1:35" s="589" customFormat="1" ht="11.25">
      <c r="A87" s="592" t="s">
        <v>243</v>
      </c>
      <c r="B87" s="749" t="s">
        <v>253</v>
      </c>
      <c r="C87" s="592"/>
      <c r="D87" s="592"/>
      <c r="E87" s="592"/>
      <c r="F87" s="593">
        <f>+F88+F89</f>
        <v>322</v>
      </c>
      <c r="G87" s="593">
        <f t="shared" ref="G87:AI87" si="31">+G88+G89</f>
        <v>110913</v>
      </c>
      <c r="H87" s="593">
        <f t="shared" si="31"/>
        <v>114541</v>
      </c>
      <c r="I87" s="593">
        <f t="shared" si="31"/>
        <v>114541</v>
      </c>
      <c r="J87" s="593">
        <f t="shared" si="31"/>
        <v>114541</v>
      </c>
      <c r="K87" s="593">
        <f t="shared" si="31"/>
        <v>114541</v>
      </c>
      <c r="L87" s="593">
        <f t="shared" si="31"/>
        <v>114541</v>
      </c>
      <c r="M87" s="593">
        <f t="shared" si="31"/>
        <v>114541</v>
      </c>
      <c r="N87" s="593">
        <f t="shared" si="31"/>
        <v>114541</v>
      </c>
      <c r="O87" s="593">
        <f t="shared" si="31"/>
        <v>114541</v>
      </c>
      <c r="P87" s="593">
        <f t="shared" si="31"/>
        <v>114541</v>
      </c>
      <c r="Q87" s="593">
        <f t="shared" si="31"/>
        <v>114541</v>
      </c>
      <c r="R87" s="593">
        <f t="shared" si="31"/>
        <v>114541</v>
      </c>
      <c r="S87" s="593">
        <f t="shared" si="31"/>
        <v>114541</v>
      </c>
      <c r="T87" s="593">
        <f t="shared" si="31"/>
        <v>114541</v>
      </c>
      <c r="U87" s="593">
        <f t="shared" si="31"/>
        <v>114541</v>
      </c>
      <c r="V87" s="593">
        <f t="shared" si="31"/>
        <v>114541</v>
      </c>
      <c r="W87" s="593">
        <f t="shared" si="31"/>
        <v>114541</v>
      </c>
      <c r="X87" s="593">
        <f t="shared" si="31"/>
        <v>114541</v>
      </c>
      <c r="Y87" s="593">
        <f t="shared" si="31"/>
        <v>114541</v>
      </c>
      <c r="Z87" s="593">
        <f t="shared" si="31"/>
        <v>114541</v>
      </c>
      <c r="AA87" s="593">
        <f t="shared" si="31"/>
        <v>114541</v>
      </c>
      <c r="AB87" s="593">
        <f t="shared" si="31"/>
        <v>114541</v>
      </c>
      <c r="AC87" s="593">
        <f t="shared" si="31"/>
        <v>114541</v>
      </c>
      <c r="AD87" s="593">
        <f t="shared" si="31"/>
        <v>114541</v>
      </c>
      <c r="AE87" s="593">
        <f t="shared" si="31"/>
        <v>114541</v>
      </c>
      <c r="AF87" s="593">
        <f t="shared" si="31"/>
        <v>114541</v>
      </c>
      <c r="AG87" s="593">
        <f t="shared" si="31"/>
        <v>114541</v>
      </c>
      <c r="AH87" s="593">
        <f t="shared" si="31"/>
        <v>114541</v>
      </c>
      <c r="AI87" s="593">
        <f t="shared" si="31"/>
        <v>114541</v>
      </c>
    </row>
    <row r="88" spans="1:35" s="589" customFormat="1" ht="11.25">
      <c r="A88" s="594"/>
      <c r="B88" s="750" t="s">
        <v>395</v>
      </c>
      <c r="C88" s="594"/>
      <c r="D88" s="594"/>
      <c r="E88" s="594"/>
      <c r="F88" s="595">
        <f t="shared" ref="F88:AI88" si="32">+F30</f>
        <v>322</v>
      </c>
      <c r="G88" s="595">
        <f t="shared" si="32"/>
        <v>110000</v>
      </c>
      <c r="H88" s="595">
        <f t="shared" si="32"/>
        <v>112964</v>
      </c>
      <c r="I88" s="595">
        <f t="shared" si="32"/>
        <v>112964</v>
      </c>
      <c r="J88" s="595">
        <f t="shared" si="32"/>
        <v>112964</v>
      </c>
      <c r="K88" s="595">
        <f t="shared" si="32"/>
        <v>112964</v>
      </c>
      <c r="L88" s="595">
        <f t="shared" si="32"/>
        <v>112964</v>
      </c>
      <c r="M88" s="595">
        <f t="shared" si="32"/>
        <v>112964</v>
      </c>
      <c r="N88" s="595">
        <f t="shared" si="32"/>
        <v>112964</v>
      </c>
      <c r="O88" s="595">
        <f t="shared" si="32"/>
        <v>112964</v>
      </c>
      <c r="P88" s="595">
        <f t="shared" si="32"/>
        <v>112964</v>
      </c>
      <c r="Q88" s="595">
        <f t="shared" si="32"/>
        <v>112964</v>
      </c>
      <c r="R88" s="595">
        <f t="shared" si="32"/>
        <v>112964</v>
      </c>
      <c r="S88" s="595">
        <f t="shared" si="32"/>
        <v>112964</v>
      </c>
      <c r="T88" s="595">
        <f t="shared" si="32"/>
        <v>112964</v>
      </c>
      <c r="U88" s="595">
        <f t="shared" si="32"/>
        <v>112964</v>
      </c>
      <c r="V88" s="595">
        <f t="shared" si="32"/>
        <v>112964</v>
      </c>
      <c r="W88" s="595">
        <f t="shared" si="32"/>
        <v>112964</v>
      </c>
      <c r="X88" s="595">
        <f t="shared" si="32"/>
        <v>112964</v>
      </c>
      <c r="Y88" s="595">
        <f t="shared" si="32"/>
        <v>112964</v>
      </c>
      <c r="Z88" s="595">
        <f t="shared" si="32"/>
        <v>112964</v>
      </c>
      <c r="AA88" s="595">
        <f t="shared" si="32"/>
        <v>112964</v>
      </c>
      <c r="AB88" s="595">
        <f t="shared" si="32"/>
        <v>112964</v>
      </c>
      <c r="AC88" s="595">
        <f t="shared" si="32"/>
        <v>112964</v>
      </c>
      <c r="AD88" s="595">
        <f t="shared" si="32"/>
        <v>112964</v>
      </c>
      <c r="AE88" s="595">
        <f t="shared" si="32"/>
        <v>112964</v>
      </c>
      <c r="AF88" s="595">
        <f t="shared" si="32"/>
        <v>112964</v>
      </c>
      <c r="AG88" s="595">
        <f t="shared" si="32"/>
        <v>112964</v>
      </c>
      <c r="AH88" s="595">
        <f t="shared" si="32"/>
        <v>112964</v>
      </c>
      <c r="AI88" s="595">
        <f t="shared" si="32"/>
        <v>112964</v>
      </c>
    </row>
    <row r="89" spans="1:35" s="589" customFormat="1" ht="11.25">
      <c r="A89" s="594"/>
      <c r="B89" s="750" t="s">
        <v>396</v>
      </c>
      <c r="C89" s="594"/>
      <c r="D89" s="594"/>
      <c r="E89" s="594"/>
      <c r="F89" s="595">
        <f t="shared" ref="F89:AI89" si="33">+F51</f>
        <v>0</v>
      </c>
      <c r="G89" s="595">
        <f t="shared" si="33"/>
        <v>913</v>
      </c>
      <c r="H89" s="595">
        <f t="shared" si="33"/>
        <v>1577</v>
      </c>
      <c r="I89" s="595">
        <f t="shared" si="33"/>
        <v>1577</v>
      </c>
      <c r="J89" s="595">
        <f t="shared" si="33"/>
        <v>1577</v>
      </c>
      <c r="K89" s="595">
        <f t="shared" si="33"/>
        <v>1577</v>
      </c>
      <c r="L89" s="595">
        <f t="shared" si="33"/>
        <v>1577</v>
      </c>
      <c r="M89" s="595">
        <f t="shared" si="33"/>
        <v>1577</v>
      </c>
      <c r="N89" s="595">
        <f t="shared" si="33"/>
        <v>1577</v>
      </c>
      <c r="O89" s="595">
        <f t="shared" si="33"/>
        <v>1577</v>
      </c>
      <c r="P89" s="595">
        <f t="shared" si="33"/>
        <v>1577</v>
      </c>
      <c r="Q89" s="595">
        <f t="shared" si="33"/>
        <v>1577</v>
      </c>
      <c r="R89" s="595">
        <f t="shared" si="33"/>
        <v>1577</v>
      </c>
      <c r="S89" s="595">
        <f t="shared" si="33"/>
        <v>1577</v>
      </c>
      <c r="T89" s="595">
        <f t="shared" si="33"/>
        <v>1577</v>
      </c>
      <c r="U89" s="595">
        <f t="shared" si="33"/>
        <v>1577</v>
      </c>
      <c r="V89" s="595">
        <f t="shared" si="33"/>
        <v>1577</v>
      </c>
      <c r="W89" s="595">
        <f t="shared" si="33"/>
        <v>1577</v>
      </c>
      <c r="X89" s="595">
        <f t="shared" si="33"/>
        <v>1577</v>
      </c>
      <c r="Y89" s="595">
        <f t="shared" si="33"/>
        <v>1577</v>
      </c>
      <c r="Z89" s="595">
        <f t="shared" si="33"/>
        <v>1577</v>
      </c>
      <c r="AA89" s="595">
        <f t="shared" si="33"/>
        <v>1577</v>
      </c>
      <c r="AB89" s="595">
        <f t="shared" si="33"/>
        <v>1577</v>
      </c>
      <c r="AC89" s="595">
        <f t="shared" si="33"/>
        <v>1577</v>
      </c>
      <c r="AD89" s="595">
        <f t="shared" si="33"/>
        <v>1577</v>
      </c>
      <c r="AE89" s="595">
        <f t="shared" si="33"/>
        <v>1577</v>
      </c>
      <c r="AF89" s="595">
        <f t="shared" si="33"/>
        <v>1577</v>
      </c>
      <c r="AG89" s="595">
        <f t="shared" si="33"/>
        <v>1577</v>
      </c>
      <c r="AH89" s="595">
        <f t="shared" si="33"/>
        <v>1577</v>
      </c>
      <c r="AI89" s="595">
        <f t="shared" si="33"/>
        <v>1577</v>
      </c>
    </row>
    <row r="90" spans="1:35" s="589" customFormat="1" ht="11.25">
      <c r="A90" s="592" t="s">
        <v>155</v>
      </c>
      <c r="B90" s="749" t="s">
        <v>259</v>
      </c>
      <c r="C90" s="592"/>
      <c r="D90" s="592"/>
      <c r="E90" s="592"/>
      <c r="F90" s="593">
        <f>+F84-F87</f>
        <v>128100.29519999999</v>
      </c>
      <c r="G90" s="593">
        <f t="shared" ref="G90:AI90" si="34">+G84-G87</f>
        <v>23468.739999999991</v>
      </c>
      <c r="H90" s="593">
        <f t="shared" si="34"/>
        <v>0</v>
      </c>
      <c r="I90" s="593">
        <f t="shared" si="34"/>
        <v>0</v>
      </c>
      <c r="J90" s="593">
        <f t="shared" si="34"/>
        <v>0</v>
      </c>
      <c r="K90" s="593">
        <f t="shared" si="34"/>
        <v>0</v>
      </c>
      <c r="L90" s="593">
        <f t="shared" si="34"/>
        <v>0</v>
      </c>
      <c r="M90" s="593">
        <f t="shared" si="34"/>
        <v>0</v>
      </c>
      <c r="N90" s="593">
        <f t="shared" si="34"/>
        <v>0</v>
      </c>
      <c r="O90" s="593">
        <f t="shared" si="34"/>
        <v>0</v>
      </c>
      <c r="P90" s="593">
        <f t="shared" si="34"/>
        <v>0</v>
      </c>
      <c r="Q90" s="593">
        <f t="shared" si="34"/>
        <v>0</v>
      </c>
      <c r="R90" s="593">
        <f t="shared" si="34"/>
        <v>0</v>
      </c>
      <c r="S90" s="593">
        <f t="shared" si="34"/>
        <v>0</v>
      </c>
      <c r="T90" s="593">
        <f t="shared" si="34"/>
        <v>0</v>
      </c>
      <c r="U90" s="593">
        <f t="shared" si="34"/>
        <v>0</v>
      </c>
      <c r="V90" s="593">
        <f t="shared" si="34"/>
        <v>0</v>
      </c>
      <c r="W90" s="593">
        <f t="shared" si="34"/>
        <v>0</v>
      </c>
      <c r="X90" s="593">
        <f t="shared" si="34"/>
        <v>0</v>
      </c>
      <c r="Y90" s="593">
        <f t="shared" si="34"/>
        <v>0</v>
      </c>
      <c r="Z90" s="593">
        <f t="shared" si="34"/>
        <v>0</v>
      </c>
      <c r="AA90" s="593">
        <f t="shared" si="34"/>
        <v>0</v>
      </c>
      <c r="AB90" s="593">
        <f t="shared" si="34"/>
        <v>0</v>
      </c>
      <c r="AC90" s="593">
        <f t="shared" si="34"/>
        <v>0</v>
      </c>
      <c r="AD90" s="593">
        <f t="shared" si="34"/>
        <v>0</v>
      </c>
      <c r="AE90" s="593">
        <f t="shared" si="34"/>
        <v>0</v>
      </c>
      <c r="AF90" s="593">
        <f t="shared" si="34"/>
        <v>0</v>
      </c>
      <c r="AG90" s="593">
        <f t="shared" si="34"/>
        <v>0</v>
      </c>
      <c r="AH90" s="593">
        <f t="shared" si="34"/>
        <v>0</v>
      </c>
      <c r="AI90" s="593">
        <f t="shared" si="34"/>
        <v>0</v>
      </c>
    </row>
    <row r="92" spans="1:35" ht="12.75">
      <c r="A92" s="553" t="s">
        <v>660</v>
      </c>
    </row>
    <row r="94" spans="1:35" s="589" customFormat="1" ht="11.25">
      <c r="A94" s="588"/>
      <c r="B94" s="748" t="s">
        <v>388</v>
      </c>
      <c r="C94" s="588"/>
      <c r="D94" s="588"/>
      <c r="E94" s="588"/>
      <c r="F94" s="588">
        <f>+F82</f>
        <v>1</v>
      </c>
      <c r="G94" s="588">
        <f t="shared" ref="G94:AI95" si="35">+G82</f>
        <v>2</v>
      </c>
      <c r="H94" s="588">
        <f t="shared" si="35"/>
        <v>3</v>
      </c>
      <c r="I94" s="588">
        <f t="shared" si="35"/>
        <v>4</v>
      </c>
      <c r="J94" s="588">
        <f t="shared" si="35"/>
        <v>5</v>
      </c>
      <c r="K94" s="588">
        <f t="shared" si="35"/>
        <v>6</v>
      </c>
      <c r="L94" s="588">
        <f t="shared" si="35"/>
        <v>7</v>
      </c>
      <c r="M94" s="588">
        <f t="shared" si="35"/>
        <v>8</v>
      </c>
      <c r="N94" s="588">
        <f t="shared" si="35"/>
        <v>9</v>
      </c>
      <c r="O94" s="588">
        <f t="shared" si="35"/>
        <v>10</v>
      </c>
      <c r="P94" s="588">
        <f t="shared" si="35"/>
        <v>11</v>
      </c>
      <c r="Q94" s="588">
        <f t="shared" si="35"/>
        <v>12</v>
      </c>
      <c r="R94" s="588">
        <f t="shared" si="35"/>
        <v>13</v>
      </c>
      <c r="S94" s="588">
        <f t="shared" si="35"/>
        <v>14</v>
      </c>
      <c r="T94" s="588">
        <f t="shared" si="35"/>
        <v>15</v>
      </c>
      <c r="U94" s="588">
        <f t="shared" si="35"/>
        <v>16</v>
      </c>
      <c r="V94" s="588">
        <f t="shared" si="35"/>
        <v>17</v>
      </c>
      <c r="W94" s="588">
        <f t="shared" si="35"/>
        <v>18</v>
      </c>
      <c r="X94" s="588">
        <f t="shared" si="35"/>
        <v>19</v>
      </c>
      <c r="Y94" s="588">
        <f t="shared" si="35"/>
        <v>20</v>
      </c>
      <c r="Z94" s="588">
        <f t="shared" si="35"/>
        <v>21</v>
      </c>
      <c r="AA94" s="588">
        <f t="shared" si="35"/>
        <v>22</v>
      </c>
      <c r="AB94" s="588">
        <f t="shared" si="35"/>
        <v>23</v>
      </c>
      <c r="AC94" s="588">
        <f t="shared" si="35"/>
        <v>24</v>
      </c>
      <c r="AD94" s="588">
        <f t="shared" si="35"/>
        <v>25</v>
      </c>
      <c r="AE94" s="588">
        <f t="shared" si="35"/>
        <v>26</v>
      </c>
      <c r="AF94" s="588">
        <f t="shared" si="35"/>
        <v>27</v>
      </c>
      <c r="AG94" s="588">
        <f t="shared" si="35"/>
        <v>28</v>
      </c>
      <c r="AH94" s="588">
        <f t="shared" si="35"/>
        <v>29</v>
      </c>
      <c r="AI94" s="588">
        <f t="shared" si="35"/>
        <v>30</v>
      </c>
    </row>
    <row r="95" spans="1:35" s="589" customFormat="1" ht="11.25">
      <c r="A95" s="588" t="s">
        <v>147</v>
      </c>
      <c r="B95" s="748" t="s">
        <v>390</v>
      </c>
      <c r="C95" s="590"/>
      <c r="D95" s="590"/>
      <c r="E95" s="590"/>
      <c r="F95" s="591">
        <f>+F83</f>
        <v>2018</v>
      </c>
      <c r="G95" s="591">
        <f t="shared" si="35"/>
        <v>2019</v>
      </c>
      <c r="H95" s="591">
        <f t="shared" si="35"/>
        <v>2020</v>
      </c>
      <c r="I95" s="591">
        <f t="shared" si="35"/>
        <v>2021</v>
      </c>
      <c r="J95" s="591">
        <f t="shared" si="35"/>
        <v>2022</v>
      </c>
      <c r="K95" s="591">
        <f t="shared" si="35"/>
        <v>2023</v>
      </c>
      <c r="L95" s="591">
        <f t="shared" si="35"/>
        <v>2024</v>
      </c>
      <c r="M95" s="591">
        <f t="shared" si="35"/>
        <v>2025</v>
      </c>
      <c r="N95" s="591">
        <f t="shared" si="35"/>
        <v>2026</v>
      </c>
      <c r="O95" s="591">
        <f t="shared" si="35"/>
        <v>2027</v>
      </c>
      <c r="P95" s="591">
        <f t="shared" si="35"/>
        <v>2028</v>
      </c>
      <c r="Q95" s="591">
        <f t="shared" si="35"/>
        <v>2029</v>
      </c>
      <c r="R95" s="591">
        <f t="shared" si="35"/>
        <v>2030</v>
      </c>
      <c r="S95" s="591">
        <f t="shared" si="35"/>
        <v>2031</v>
      </c>
      <c r="T95" s="591">
        <f t="shared" si="35"/>
        <v>2032</v>
      </c>
      <c r="U95" s="591">
        <f t="shared" si="35"/>
        <v>2033</v>
      </c>
      <c r="V95" s="591">
        <f t="shared" si="35"/>
        <v>2034</v>
      </c>
      <c r="W95" s="591">
        <f t="shared" si="35"/>
        <v>2035</v>
      </c>
      <c r="X95" s="591">
        <f t="shared" si="35"/>
        <v>2036</v>
      </c>
      <c r="Y95" s="591">
        <f t="shared" si="35"/>
        <v>2037</v>
      </c>
      <c r="Z95" s="591">
        <f t="shared" si="35"/>
        <v>2038</v>
      </c>
      <c r="AA95" s="591">
        <f t="shared" si="35"/>
        <v>2039</v>
      </c>
      <c r="AB95" s="591">
        <f t="shared" si="35"/>
        <v>2040</v>
      </c>
      <c r="AC95" s="591">
        <f t="shared" si="35"/>
        <v>2041</v>
      </c>
      <c r="AD95" s="591">
        <f t="shared" si="35"/>
        <v>2042</v>
      </c>
      <c r="AE95" s="591">
        <f t="shared" si="35"/>
        <v>2043</v>
      </c>
      <c r="AF95" s="591">
        <f t="shared" si="35"/>
        <v>2044</v>
      </c>
      <c r="AG95" s="591">
        <f t="shared" si="35"/>
        <v>2045</v>
      </c>
      <c r="AH95" s="591">
        <f t="shared" si="35"/>
        <v>2046</v>
      </c>
      <c r="AI95" s="591">
        <f t="shared" si="35"/>
        <v>2047</v>
      </c>
    </row>
    <row r="96" spans="1:35" s="589" customFormat="1" ht="11.25">
      <c r="A96" s="592" t="s">
        <v>242</v>
      </c>
      <c r="B96" s="749" t="s">
        <v>252</v>
      </c>
      <c r="C96" s="592"/>
      <c r="D96" s="592"/>
      <c r="E96" s="592"/>
      <c r="F96" s="593">
        <f>+F97+F101+F102</f>
        <v>199706</v>
      </c>
      <c r="G96" s="593">
        <f t="shared" ref="G96:AI96" si="36">+G97+G101+G102</f>
        <v>215377</v>
      </c>
      <c r="H96" s="593">
        <f t="shared" si="36"/>
        <v>191487</v>
      </c>
      <c r="I96" s="593">
        <f t="shared" si="36"/>
        <v>191487</v>
      </c>
      <c r="J96" s="593">
        <f t="shared" si="36"/>
        <v>191487</v>
      </c>
      <c r="K96" s="593">
        <f t="shared" si="36"/>
        <v>191487</v>
      </c>
      <c r="L96" s="593">
        <f t="shared" si="36"/>
        <v>191487</v>
      </c>
      <c r="M96" s="593">
        <f t="shared" si="36"/>
        <v>191487</v>
      </c>
      <c r="N96" s="593">
        <f t="shared" si="36"/>
        <v>191487</v>
      </c>
      <c r="O96" s="593">
        <f t="shared" si="36"/>
        <v>191487</v>
      </c>
      <c r="P96" s="593">
        <f t="shared" si="36"/>
        <v>191487</v>
      </c>
      <c r="Q96" s="593">
        <f t="shared" si="36"/>
        <v>191487</v>
      </c>
      <c r="R96" s="593">
        <f t="shared" si="36"/>
        <v>191487</v>
      </c>
      <c r="S96" s="593">
        <f t="shared" si="36"/>
        <v>191487</v>
      </c>
      <c r="T96" s="593">
        <f t="shared" si="36"/>
        <v>191487</v>
      </c>
      <c r="U96" s="593">
        <f t="shared" si="36"/>
        <v>191487</v>
      </c>
      <c r="V96" s="593">
        <f t="shared" si="36"/>
        <v>191487</v>
      </c>
      <c r="W96" s="593">
        <f t="shared" si="36"/>
        <v>191487</v>
      </c>
      <c r="X96" s="593">
        <f t="shared" si="36"/>
        <v>191487</v>
      </c>
      <c r="Y96" s="593">
        <f t="shared" si="36"/>
        <v>191487</v>
      </c>
      <c r="Z96" s="593">
        <f t="shared" si="36"/>
        <v>191487</v>
      </c>
      <c r="AA96" s="593">
        <f t="shared" si="36"/>
        <v>191487</v>
      </c>
      <c r="AB96" s="593">
        <f t="shared" si="36"/>
        <v>191487</v>
      </c>
      <c r="AC96" s="593">
        <f t="shared" si="36"/>
        <v>191487</v>
      </c>
      <c r="AD96" s="593">
        <f t="shared" si="36"/>
        <v>191487</v>
      </c>
      <c r="AE96" s="593">
        <f t="shared" si="36"/>
        <v>191487</v>
      </c>
      <c r="AF96" s="593">
        <f t="shared" si="36"/>
        <v>191487</v>
      </c>
      <c r="AG96" s="593">
        <f t="shared" si="36"/>
        <v>191487</v>
      </c>
      <c r="AH96" s="593">
        <f t="shared" si="36"/>
        <v>191487</v>
      </c>
      <c r="AI96" s="593">
        <f t="shared" si="36"/>
        <v>191487</v>
      </c>
    </row>
    <row r="97" spans="1:35" s="589" customFormat="1" ht="11.25">
      <c r="A97" s="594">
        <v>1</v>
      </c>
      <c r="B97" s="750" t="s">
        <v>245</v>
      </c>
      <c r="C97" s="594"/>
      <c r="D97" s="594"/>
      <c r="E97" s="594"/>
      <c r="F97" s="595">
        <f>+F98+F99+F100</f>
        <v>197933</v>
      </c>
      <c r="G97" s="595">
        <f t="shared" ref="G97:AI97" si="37">+G98+G99+G100</f>
        <v>212129</v>
      </c>
      <c r="H97" s="595">
        <f t="shared" si="37"/>
        <v>191487</v>
      </c>
      <c r="I97" s="595">
        <f t="shared" si="37"/>
        <v>191487</v>
      </c>
      <c r="J97" s="595">
        <f t="shared" si="37"/>
        <v>191487</v>
      </c>
      <c r="K97" s="595">
        <f t="shared" si="37"/>
        <v>191487</v>
      </c>
      <c r="L97" s="595">
        <f t="shared" si="37"/>
        <v>191487</v>
      </c>
      <c r="M97" s="595">
        <f t="shared" si="37"/>
        <v>191487</v>
      </c>
      <c r="N97" s="595">
        <f t="shared" si="37"/>
        <v>191487</v>
      </c>
      <c r="O97" s="595">
        <f t="shared" si="37"/>
        <v>191487</v>
      </c>
      <c r="P97" s="595">
        <f t="shared" si="37"/>
        <v>191487</v>
      </c>
      <c r="Q97" s="595">
        <f t="shared" si="37"/>
        <v>191487</v>
      </c>
      <c r="R97" s="595">
        <f t="shared" si="37"/>
        <v>191487</v>
      </c>
      <c r="S97" s="595">
        <f t="shared" si="37"/>
        <v>191487</v>
      </c>
      <c r="T97" s="595">
        <f t="shared" si="37"/>
        <v>191487</v>
      </c>
      <c r="U97" s="595">
        <f t="shared" si="37"/>
        <v>191487</v>
      </c>
      <c r="V97" s="595">
        <f t="shared" si="37"/>
        <v>191487</v>
      </c>
      <c r="W97" s="595">
        <f t="shared" si="37"/>
        <v>191487</v>
      </c>
      <c r="X97" s="595">
        <f t="shared" si="37"/>
        <v>191487</v>
      </c>
      <c r="Y97" s="595">
        <f t="shared" si="37"/>
        <v>191487</v>
      </c>
      <c r="Z97" s="595">
        <f t="shared" si="37"/>
        <v>191487</v>
      </c>
      <c r="AA97" s="595">
        <f t="shared" si="37"/>
        <v>191487</v>
      </c>
      <c r="AB97" s="595">
        <f t="shared" si="37"/>
        <v>191487</v>
      </c>
      <c r="AC97" s="595">
        <f t="shared" si="37"/>
        <v>191487</v>
      </c>
      <c r="AD97" s="595">
        <f t="shared" si="37"/>
        <v>191487</v>
      </c>
      <c r="AE97" s="595">
        <f t="shared" si="37"/>
        <v>191487</v>
      </c>
      <c r="AF97" s="595">
        <f t="shared" si="37"/>
        <v>191487</v>
      </c>
      <c r="AG97" s="595">
        <f t="shared" si="37"/>
        <v>191487</v>
      </c>
      <c r="AH97" s="595">
        <f t="shared" si="37"/>
        <v>191487</v>
      </c>
      <c r="AI97" s="595">
        <f t="shared" si="37"/>
        <v>191487</v>
      </c>
    </row>
    <row r="98" spans="1:35" s="589" customFormat="1" ht="11.25">
      <c r="A98" s="594"/>
      <c r="B98" s="751" t="s">
        <v>249</v>
      </c>
      <c r="C98" s="596"/>
      <c r="D98" s="596"/>
      <c r="E98" s="596"/>
      <c r="F98" s="595">
        <f>+F63</f>
        <v>59501.7048</v>
      </c>
      <c r="G98" s="595">
        <f t="shared" ref="G98:AI102" si="38">+G63</f>
        <v>74365.260000000009</v>
      </c>
      <c r="H98" s="595">
        <f t="shared" si="38"/>
        <v>75563</v>
      </c>
      <c r="I98" s="595">
        <f t="shared" si="38"/>
        <v>75563</v>
      </c>
      <c r="J98" s="595">
        <f t="shared" si="38"/>
        <v>75563</v>
      </c>
      <c r="K98" s="595">
        <f t="shared" si="38"/>
        <v>75563</v>
      </c>
      <c r="L98" s="595">
        <f t="shared" si="38"/>
        <v>75563</v>
      </c>
      <c r="M98" s="595">
        <f t="shared" si="38"/>
        <v>75563</v>
      </c>
      <c r="N98" s="595">
        <f t="shared" si="38"/>
        <v>75563</v>
      </c>
      <c r="O98" s="595">
        <f t="shared" si="38"/>
        <v>75563</v>
      </c>
      <c r="P98" s="595">
        <f t="shared" si="38"/>
        <v>75563</v>
      </c>
      <c r="Q98" s="595">
        <f t="shared" si="38"/>
        <v>75563</v>
      </c>
      <c r="R98" s="595">
        <f t="shared" si="38"/>
        <v>75563</v>
      </c>
      <c r="S98" s="595">
        <f t="shared" si="38"/>
        <v>75563</v>
      </c>
      <c r="T98" s="595">
        <f t="shared" si="38"/>
        <v>75563</v>
      </c>
      <c r="U98" s="595">
        <f t="shared" si="38"/>
        <v>75563</v>
      </c>
      <c r="V98" s="595">
        <f t="shared" si="38"/>
        <v>75563</v>
      </c>
      <c r="W98" s="595">
        <f t="shared" si="38"/>
        <v>75563</v>
      </c>
      <c r="X98" s="595">
        <f t="shared" si="38"/>
        <v>75563</v>
      </c>
      <c r="Y98" s="595">
        <f t="shared" si="38"/>
        <v>75563</v>
      </c>
      <c r="Z98" s="595">
        <f t="shared" si="38"/>
        <v>75563</v>
      </c>
      <c r="AA98" s="595">
        <f t="shared" si="38"/>
        <v>75563</v>
      </c>
      <c r="AB98" s="595">
        <f t="shared" si="38"/>
        <v>75563</v>
      </c>
      <c r="AC98" s="595">
        <f t="shared" si="38"/>
        <v>75563</v>
      </c>
      <c r="AD98" s="595">
        <f t="shared" si="38"/>
        <v>75563</v>
      </c>
      <c r="AE98" s="595">
        <f t="shared" si="38"/>
        <v>75563</v>
      </c>
      <c r="AF98" s="595">
        <f t="shared" si="38"/>
        <v>75563</v>
      </c>
      <c r="AG98" s="595">
        <f t="shared" si="38"/>
        <v>75563</v>
      </c>
      <c r="AH98" s="595">
        <f t="shared" si="38"/>
        <v>75563</v>
      </c>
      <c r="AI98" s="595">
        <f t="shared" si="38"/>
        <v>75563</v>
      </c>
    </row>
    <row r="99" spans="1:35" s="589" customFormat="1" ht="11.25">
      <c r="A99" s="594"/>
      <c r="B99" s="751" t="s">
        <v>250</v>
      </c>
      <c r="C99" s="596"/>
      <c r="D99" s="596"/>
      <c r="E99" s="596"/>
      <c r="F99" s="595">
        <f>+F64</f>
        <v>128422.29519999999</v>
      </c>
      <c r="G99" s="595">
        <f t="shared" si="38"/>
        <v>134381.74</v>
      </c>
      <c r="H99" s="595">
        <f t="shared" si="38"/>
        <v>114541</v>
      </c>
      <c r="I99" s="595">
        <f t="shared" si="38"/>
        <v>114541</v>
      </c>
      <c r="J99" s="595">
        <f t="shared" si="38"/>
        <v>114541</v>
      </c>
      <c r="K99" s="595">
        <f t="shared" si="38"/>
        <v>114541</v>
      </c>
      <c r="L99" s="595">
        <f t="shared" si="38"/>
        <v>114541</v>
      </c>
      <c r="M99" s="595">
        <f t="shared" si="38"/>
        <v>114541</v>
      </c>
      <c r="N99" s="595">
        <f t="shared" si="38"/>
        <v>114541</v>
      </c>
      <c r="O99" s="595">
        <f t="shared" si="38"/>
        <v>114541</v>
      </c>
      <c r="P99" s="595">
        <f t="shared" si="38"/>
        <v>114541</v>
      </c>
      <c r="Q99" s="595">
        <f t="shared" si="38"/>
        <v>114541</v>
      </c>
      <c r="R99" s="595">
        <f t="shared" si="38"/>
        <v>114541</v>
      </c>
      <c r="S99" s="595">
        <f t="shared" si="38"/>
        <v>114541</v>
      </c>
      <c r="T99" s="595">
        <f t="shared" si="38"/>
        <v>114541</v>
      </c>
      <c r="U99" s="595">
        <f t="shared" si="38"/>
        <v>114541</v>
      </c>
      <c r="V99" s="595">
        <f t="shared" si="38"/>
        <v>114541</v>
      </c>
      <c r="W99" s="595">
        <f t="shared" si="38"/>
        <v>114541</v>
      </c>
      <c r="X99" s="595">
        <f t="shared" si="38"/>
        <v>114541</v>
      </c>
      <c r="Y99" s="595">
        <f t="shared" si="38"/>
        <v>114541</v>
      </c>
      <c r="Z99" s="595">
        <f t="shared" si="38"/>
        <v>114541</v>
      </c>
      <c r="AA99" s="595">
        <f t="shared" si="38"/>
        <v>114541</v>
      </c>
      <c r="AB99" s="595">
        <f t="shared" si="38"/>
        <v>114541</v>
      </c>
      <c r="AC99" s="595">
        <f t="shared" si="38"/>
        <v>114541</v>
      </c>
      <c r="AD99" s="595">
        <f t="shared" si="38"/>
        <v>114541</v>
      </c>
      <c r="AE99" s="595">
        <f t="shared" si="38"/>
        <v>114541</v>
      </c>
      <c r="AF99" s="595">
        <f t="shared" si="38"/>
        <v>114541</v>
      </c>
      <c r="AG99" s="595">
        <f t="shared" si="38"/>
        <v>114541</v>
      </c>
      <c r="AH99" s="595">
        <f t="shared" si="38"/>
        <v>114541</v>
      </c>
      <c r="AI99" s="595">
        <f t="shared" si="38"/>
        <v>114541</v>
      </c>
    </row>
    <row r="100" spans="1:35" s="589" customFormat="1" ht="11.25">
      <c r="A100" s="594"/>
      <c r="B100" s="751" t="str">
        <f>+B65</f>
        <v>Ostali poslovni prihodki</v>
      </c>
      <c r="C100" s="596"/>
      <c r="D100" s="596"/>
      <c r="E100" s="596"/>
      <c r="F100" s="595">
        <f>+F65</f>
        <v>10009</v>
      </c>
      <c r="G100" s="595">
        <f t="shared" si="38"/>
        <v>3382</v>
      </c>
      <c r="H100" s="595">
        <f t="shared" si="38"/>
        <v>1383</v>
      </c>
      <c r="I100" s="595">
        <f t="shared" si="38"/>
        <v>1383</v>
      </c>
      <c r="J100" s="595">
        <f t="shared" si="38"/>
        <v>1383</v>
      </c>
      <c r="K100" s="595">
        <f t="shared" si="38"/>
        <v>1383</v>
      </c>
      <c r="L100" s="595">
        <f t="shared" si="38"/>
        <v>1383</v>
      </c>
      <c r="M100" s="595">
        <f t="shared" si="38"/>
        <v>1383</v>
      </c>
      <c r="N100" s="595">
        <f t="shared" si="38"/>
        <v>1383</v>
      </c>
      <c r="O100" s="595">
        <f t="shared" si="38"/>
        <v>1383</v>
      </c>
      <c r="P100" s="595">
        <f t="shared" si="38"/>
        <v>1383</v>
      </c>
      <c r="Q100" s="595">
        <f t="shared" si="38"/>
        <v>1383</v>
      </c>
      <c r="R100" s="595">
        <f t="shared" si="38"/>
        <v>1383</v>
      </c>
      <c r="S100" s="595">
        <f t="shared" si="38"/>
        <v>1383</v>
      </c>
      <c r="T100" s="595">
        <f t="shared" si="38"/>
        <v>1383</v>
      </c>
      <c r="U100" s="595">
        <f t="shared" si="38"/>
        <v>1383</v>
      </c>
      <c r="V100" s="595">
        <f t="shared" si="38"/>
        <v>1383</v>
      </c>
      <c r="W100" s="595">
        <f t="shared" si="38"/>
        <v>1383</v>
      </c>
      <c r="X100" s="595">
        <f t="shared" si="38"/>
        <v>1383</v>
      </c>
      <c r="Y100" s="595">
        <f t="shared" si="38"/>
        <v>1383</v>
      </c>
      <c r="Z100" s="595">
        <f t="shared" si="38"/>
        <v>1383</v>
      </c>
      <c r="AA100" s="595">
        <f t="shared" si="38"/>
        <v>1383</v>
      </c>
      <c r="AB100" s="595">
        <f t="shared" si="38"/>
        <v>1383</v>
      </c>
      <c r="AC100" s="595">
        <f t="shared" si="38"/>
        <v>1383</v>
      </c>
      <c r="AD100" s="595">
        <f t="shared" si="38"/>
        <v>1383</v>
      </c>
      <c r="AE100" s="595">
        <f t="shared" si="38"/>
        <v>1383</v>
      </c>
      <c r="AF100" s="595">
        <f t="shared" si="38"/>
        <v>1383</v>
      </c>
      <c r="AG100" s="595">
        <f t="shared" si="38"/>
        <v>1383</v>
      </c>
      <c r="AH100" s="595">
        <f t="shared" si="38"/>
        <v>1383</v>
      </c>
      <c r="AI100" s="595">
        <f t="shared" si="38"/>
        <v>1383</v>
      </c>
    </row>
    <row r="101" spans="1:35" s="589" customFormat="1" ht="11.25">
      <c r="A101" s="594">
        <v>2</v>
      </c>
      <c r="B101" s="750" t="s">
        <v>247</v>
      </c>
      <c r="C101" s="594"/>
      <c r="D101" s="594"/>
      <c r="E101" s="594"/>
      <c r="F101" s="595">
        <f>+F66</f>
        <v>1773</v>
      </c>
      <c r="G101" s="595">
        <f t="shared" si="38"/>
        <v>3248</v>
      </c>
      <c r="H101" s="595">
        <f t="shared" si="38"/>
        <v>0</v>
      </c>
      <c r="I101" s="595">
        <f t="shared" si="38"/>
        <v>0</v>
      </c>
      <c r="J101" s="595">
        <f t="shared" si="38"/>
        <v>0</v>
      </c>
      <c r="K101" s="595">
        <f t="shared" si="38"/>
        <v>0</v>
      </c>
      <c r="L101" s="595">
        <f t="shared" si="38"/>
        <v>0</v>
      </c>
      <c r="M101" s="595">
        <f t="shared" si="38"/>
        <v>0</v>
      </c>
      <c r="N101" s="595">
        <f t="shared" si="38"/>
        <v>0</v>
      </c>
      <c r="O101" s="595">
        <f t="shared" si="38"/>
        <v>0</v>
      </c>
      <c r="P101" s="595">
        <f t="shared" si="38"/>
        <v>0</v>
      </c>
      <c r="Q101" s="595">
        <f t="shared" si="38"/>
        <v>0</v>
      </c>
      <c r="R101" s="595">
        <f t="shared" si="38"/>
        <v>0</v>
      </c>
      <c r="S101" s="595">
        <f t="shared" si="38"/>
        <v>0</v>
      </c>
      <c r="T101" s="595">
        <f t="shared" si="38"/>
        <v>0</v>
      </c>
      <c r="U101" s="595">
        <f t="shared" si="38"/>
        <v>0</v>
      </c>
      <c r="V101" s="595">
        <f t="shared" si="38"/>
        <v>0</v>
      </c>
      <c r="W101" s="595">
        <f t="shared" si="38"/>
        <v>0</v>
      </c>
      <c r="X101" s="595">
        <f t="shared" si="38"/>
        <v>0</v>
      </c>
      <c r="Y101" s="595">
        <f t="shared" si="38"/>
        <v>0</v>
      </c>
      <c r="Z101" s="595">
        <f t="shared" si="38"/>
        <v>0</v>
      </c>
      <c r="AA101" s="595">
        <f t="shared" si="38"/>
        <v>0</v>
      </c>
      <c r="AB101" s="595">
        <f t="shared" si="38"/>
        <v>0</v>
      </c>
      <c r="AC101" s="595">
        <f t="shared" si="38"/>
        <v>0</v>
      </c>
      <c r="AD101" s="595">
        <f t="shared" si="38"/>
        <v>0</v>
      </c>
      <c r="AE101" s="595">
        <f t="shared" si="38"/>
        <v>0</v>
      </c>
      <c r="AF101" s="595">
        <f t="shared" si="38"/>
        <v>0</v>
      </c>
      <c r="AG101" s="595">
        <f t="shared" si="38"/>
        <v>0</v>
      </c>
      <c r="AH101" s="595">
        <f t="shared" si="38"/>
        <v>0</v>
      </c>
      <c r="AI101" s="595">
        <f t="shared" si="38"/>
        <v>0</v>
      </c>
    </row>
    <row r="102" spans="1:35" s="589" customFormat="1" ht="11.25">
      <c r="A102" s="594">
        <v>3</v>
      </c>
      <c r="B102" s="750" t="s">
        <v>251</v>
      </c>
      <c r="C102" s="594"/>
      <c r="D102" s="594"/>
      <c r="E102" s="594"/>
      <c r="F102" s="595">
        <f>+F67</f>
        <v>0</v>
      </c>
      <c r="G102" s="595">
        <f t="shared" si="38"/>
        <v>0</v>
      </c>
      <c r="H102" s="595">
        <f t="shared" si="38"/>
        <v>0</v>
      </c>
      <c r="I102" s="595">
        <f t="shared" si="38"/>
        <v>0</v>
      </c>
      <c r="J102" s="595">
        <f t="shared" si="38"/>
        <v>0</v>
      </c>
      <c r="K102" s="595">
        <f t="shared" si="38"/>
        <v>0</v>
      </c>
      <c r="L102" s="595">
        <f t="shared" si="38"/>
        <v>0</v>
      </c>
      <c r="M102" s="595">
        <f t="shared" si="38"/>
        <v>0</v>
      </c>
      <c r="N102" s="595">
        <f t="shared" si="38"/>
        <v>0</v>
      </c>
      <c r="O102" s="595">
        <f t="shared" si="38"/>
        <v>0</v>
      </c>
      <c r="P102" s="595">
        <f t="shared" si="38"/>
        <v>0</v>
      </c>
      <c r="Q102" s="595">
        <f t="shared" si="38"/>
        <v>0</v>
      </c>
      <c r="R102" s="595">
        <f t="shared" si="38"/>
        <v>0</v>
      </c>
      <c r="S102" s="595">
        <f t="shared" si="38"/>
        <v>0</v>
      </c>
      <c r="T102" s="595">
        <f t="shared" si="38"/>
        <v>0</v>
      </c>
      <c r="U102" s="595">
        <f t="shared" si="38"/>
        <v>0</v>
      </c>
      <c r="V102" s="595">
        <f t="shared" si="38"/>
        <v>0</v>
      </c>
      <c r="W102" s="595">
        <f t="shared" si="38"/>
        <v>0</v>
      </c>
      <c r="X102" s="595">
        <f t="shared" si="38"/>
        <v>0</v>
      </c>
      <c r="Y102" s="595">
        <f t="shared" si="38"/>
        <v>0</v>
      </c>
      <c r="Z102" s="595">
        <f t="shared" si="38"/>
        <v>0</v>
      </c>
      <c r="AA102" s="595">
        <f t="shared" si="38"/>
        <v>0</v>
      </c>
      <c r="AB102" s="595">
        <f t="shared" si="38"/>
        <v>0</v>
      </c>
      <c r="AC102" s="595">
        <f t="shared" si="38"/>
        <v>0</v>
      </c>
      <c r="AD102" s="595">
        <f t="shared" si="38"/>
        <v>0</v>
      </c>
      <c r="AE102" s="595">
        <f t="shared" si="38"/>
        <v>0</v>
      </c>
      <c r="AF102" s="595">
        <f t="shared" si="38"/>
        <v>0</v>
      </c>
      <c r="AG102" s="595">
        <f t="shared" si="38"/>
        <v>0</v>
      </c>
      <c r="AH102" s="595">
        <f t="shared" si="38"/>
        <v>0</v>
      </c>
      <c r="AI102" s="595">
        <f t="shared" si="38"/>
        <v>0</v>
      </c>
    </row>
    <row r="103" spans="1:35" s="589" customFormat="1" ht="11.25">
      <c r="A103" s="592" t="s">
        <v>243</v>
      </c>
      <c r="B103" s="749" t="s">
        <v>253</v>
      </c>
      <c r="C103" s="592"/>
      <c r="D103" s="592"/>
      <c r="E103" s="592"/>
      <c r="F103" s="593">
        <f>+F104+F111+F112</f>
        <v>203881</v>
      </c>
      <c r="G103" s="593">
        <f t="shared" ref="G103:AI103" si="39">+G104+G111+G112</f>
        <v>206900</v>
      </c>
      <c r="H103" s="593">
        <f t="shared" si="39"/>
        <v>191487</v>
      </c>
      <c r="I103" s="593">
        <f t="shared" si="39"/>
        <v>191487</v>
      </c>
      <c r="J103" s="593">
        <f t="shared" si="39"/>
        <v>191487</v>
      </c>
      <c r="K103" s="593">
        <f t="shared" si="39"/>
        <v>191487</v>
      </c>
      <c r="L103" s="593">
        <f t="shared" si="39"/>
        <v>191487</v>
      </c>
      <c r="M103" s="593">
        <f t="shared" si="39"/>
        <v>191487</v>
      </c>
      <c r="N103" s="593">
        <f t="shared" si="39"/>
        <v>191487</v>
      </c>
      <c r="O103" s="593">
        <f t="shared" si="39"/>
        <v>191487</v>
      </c>
      <c r="P103" s="593">
        <f t="shared" si="39"/>
        <v>191487</v>
      </c>
      <c r="Q103" s="593">
        <f t="shared" si="39"/>
        <v>191487</v>
      </c>
      <c r="R103" s="593">
        <f t="shared" si="39"/>
        <v>191487</v>
      </c>
      <c r="S103" s="593">
        <f t="shared" si="39"/>
        <v>191487</v>
      </c>
      <c r="T103" s="593">
        <f t="shared" si="39"/>
        <v>191487</v>
      </c>
      <c r="U103" s="593">
        <f t="shared" si="39"/>
        <v>191487</v>
      </c>
      <c r="V103" s="593">
        <f t="shared" si="39"/>
        <v>191487</v>
      </c>
      <c r="W103" s="593">
        <f t="shared" si="39"/>
        <v>191487</v>
      </c>
      <c r="X103" s="593">
        <f t="shared" si="39"/>
        <v>191487</v>
      </c>
      <c r="Y103" s="593">
        <f t="shared" si="39"/>
        <v>191487</v>
      </c>
      <c r="Z103" s="593">
        <f t="shared" si="39"/>
        <v>191487</v>
      </c>
      <c r="AA103" s="593">
        <f t="shared" si="39"/>
        <v>191487</v>
      </c>
      <c r="AB103" s="593">
        <f t="shared" si="39"/>
        <v>191487</v>
      </c>
      <c r="AC103" s="593">
        <f t="shared" si="39"/>
        <v>191487</v>
      </c>
      <c r="AD103" s="593">
        <f t="shared" si="39"/>
        <v>191487</v>
      </c>
      <c r="AE103" s="593">
        <f t="shared" si="39"/>
        <v>191487</v>
      </c>
      <c r="AF103" s="593">
        <f t="shared" si="39"/>
        <v>191487</v>
      </c>
      <c r="AG103" s="593">
        <f t="shared" si="39"/>
        <v>191487</v>
      </c>
      <c r="AH103" s="593">
        <f t="shared" si="39"/>
        <v>191487</v>
      </c>
      <c r="AI103" s="593">
        <f t="shared" si="39"/>
        <v>191487</v>
      </c>
    </row>
    <row r="104" spans="1:35" s="589" customFormat="1" ht="11.25">
      <c r="A104" s="594"/>
      <c r="B104" s="750" t="s">
        <v>246</v>
      </c>
      <c r="C104" s="594"/>
      <c r="D104" s="594"/>
      <c r="E104" s="594"/>
      <c r="F104" s="595">
        <f>+F105+F106+F107+F108+F109+F110</f>
        <v>199558</v>
      </c>
      <c r="G104" s="595">
        <f t="shared" ref="G104:AI104" si="40">+G105+G106+G107+G108+G109+G110</f>
        <v>206743</v>
      </c>
      <c r="H104" s="595">
        <f t="shared" si="40"/>
        <v>191487</v>
      </c>
      <c r="I104" s="595">
        <f t="shared" si="40"/>
        <v>191487</v>
      </c>
      <c r="J104" s="595">
        <f t="shared" si="40"/>
        <v>191487</v>
      </c>
      <c r="K104" s="595">
        <f t="shared" si="40"/>
        <v>191487</v>
      </c>
      <c r="L104" s="595">
        <f t="shared" si="40"/>
        <v>191487</v>
      </c>
      <c r="M104" s="595">
        <f t="shared" si="40"/>
        <v>191487</v>
      </c>
      <c r="N104" s="595">
        <f t="shared" si="40"/>
        <v>191487</v>
      </c>
      <c r="O104" s="595">
        <f t="shared" si="40"/>
        <v>191487</v>
      </c>
      <c r="P104" s="595">
        <f t="shared" si="40"/>
        <v>191487</v>
      </c>
      <c r="Q104" s="595">
        <f t="shared" si="40"/>
        <v>191487</v>
      </c>
      <c r="R104" s="595">
        <f t="shared" si="40"/>
        <v>191487</v>
      </c>
      <c r="S104" s="595">
        <f t="shared" si="40"/>
        <v>191487</v>
      </c>
      <c r="T104" s="595">
        <f t="shared" si="40"/>
        <v>191487</v>
      </c>
      <c r="U104" s="595">
        <f t="shared" si="40"/>
        <v>191487</v>
      </c>
      <c r="V104" s="595">
        <f t="shared" si="40"/>
        <v>191487</v>
      </c>
      <c r="W104" s="595">
        <f t="shared" si="40"/>
        <v>191487</v>
      </c>
      <c r="X104" s="595">
        <f t="shared" si="40"/>
        <v>191487</v>
      </c>
      <c r="Y104" s="595">
        <f t="shared" si="40"/>
        <v>191487</v>
      </c>
      <c r="Z104" s="595">
        <f t="shared" si="40"/>
        <v>191487</v>
      </c>
      <c r="AA104" s="595">
        <f t="shared" si="40"/>
        <v>191487</v>
      </c>
      <c r="AB104" s="595">
        <f t="shared" si="40"/>
        <v>191487</v>
      </c>
      <c r="AC104" s="595">
        <f t="shared" si="40"/>
        <v>191487</v>
      </c>
      <c r="AD104" s="595">
        <f t="shared" si="40"/>
        <v>191487</v>
      </c>
      <c r="AE104" s="595">
        <f t="shared" si="40"/>
        <v>191487</v>
      </c>
      <c r="AF104" s="595">
        <f t="shared" si="40"/>
        <v>191487</v>
      </c>
      <c r="AG104" s="595">
        <f t="shared" si="40"/>
        <v>191487</v>
      </c>
      <c r="AH104" s="595">
        <f t="shared" si="40"/>
        <v>191487</v>
      </c>
      <c r="AI104" s="595">
        <f t="shared" si="40"/>
        <v>191487</v>
      </c>
    </row>
    <row r="105" spans="1:35" s="589" customFormat="1" ht="11.25">
      <c r="A105" s="594"/>
      <c r="B105" s="751" t="s">
        <v>106</v>
      </c>
      <c r="C105" s="596"/>
      <c r="D105" s="596"/>
      <c r="E105" s="596"/>
      <c r="F105" s="595">
        <f>+F70</f>
        <v>15634</v>
      </c>
      <c r="G105" s="595">
        <f t="shared" ref="G105:AI105" si="41">+G70</f>
        <v>5928</v>
      </c>
      <c r="H105" s="595">
        <f t="shared" si="41"/>
        <v>5244</v>
      </c>
      <c r="I105" s="595">
        <f t="shared" si="41"/>
        <v>5244</v>
      </c>
      <c r="J105" s="595">
        <f t="shared" si="41"/>
        <v>5244</v>
      </c>
      <c r="K105" s="595">
        <f t="shared" si="41"/>
        <v>5244</v>
      </c>
      <c r="L105" s="595">
        <f t="shared" si="41"/>
        <v>5244</v>
      </c>
      <c r="M105" s="595">
        <f t="shared" si="41"/>
        <v>5244</v>
      </c>
      <c r="N105" s="595">
        <f t="shared" si="41"/>
        <v>5244</v>
      </c>
      <c r="O105" s="595">
        <f t="shared" si="41"/>
        <v>5244</v>
      </c>
      <c r="P105" s="595">
        <f t="shared" si="41"/>
        <v>5244</v>
      </c>
      <c r="Q105" s="595">
        <f t="shared" si="41"/>
        <v>5244</v>
      </c>
      <c r="R105" s="595">
        <f t="shared" si="41"/>
        <v>5244</v>
      </c>
      <c r="S105" s="595">
        <f t="shared" si="41"/>
        <v>5244</v>
      </c>
      <c r="T105" s="595">
        <f t="shared" si="41"/>
        <v>5244</v>
      </c>
      <c r="U105" s="595">
        <f t="shared" si="41"/>
        <v>5244</v>
      </c>
      <c r="V105" s="595">
        <f t="shared" si="41"/>
        <v>5244</v>
      </c>
      <c r="W105" s="595">
        <f t="shared" si="41"/>
        <v>5244</v>
      </c>
      <c r="X105" s="595">
        <f t="shared" si="41"/>
        <v>5244</v>
      </c>
      <c r="Y105" s="595">
        <f t="shared" si="41"/>
        <v>5244</v>
      </c>
      <c r="Z105" s="595">
        <f t="shared" si="41"/>
        <v>5244</v>
      </c>
      <c r="AA105" s="595">
        <f t="shared" si="41"/>
        <v>5244</v>
      </c>
      <c r="AB105" s="595">
        <f t="shared" si="41"/>
        <v>5244</v>
      </c>
      <c r="AC105" s="595">
        <f t="shared" si="41"/>
        <v>5244</v>
      </c>
      <c r="AD105" s="595">
        <f t="shared" si="41"/>
        <v>5244</v>
      </c>
      <c r="AE105" s="595">
        <f t="shared" si="41"/>
        <v>5244</v>
      </c>
      <c r="AF105" s="595">
        <f t="shared" si="41"/>
        <v>5244</v>
      </c>
      <c r="AG105" s="595">
        <f t="shared" si="41"/>
        <v>5244</v>
      </c>
      <c r="AH105" s="595">
        <f t="shared" si="41"/>
        <v>5244</v>
      </c>
      <c r="AI105" s="595">
        <f t="shared" si="41"/>
        <v>5244</v>
      </c>
    </row>
    <row r="106" spans="1:35" s="589" customFormat="1" ht="11.25">
      <c r="A106" s="594"/>
      <c r="B106" s="751" t="s">
        <v>254</v>
      </c>
      <c r="C106" s="596"/>
      <c r="D106" s="596"/>
      <c r="E106" s="596"/>
      <c r="F106" s="595">
        <f>+F71-F72</f>
        <v>162165</v>
      </c>
      <c r="G106" s="595">
        <f t="shared" ref="G106:AI106" si="42">+G71-G72</f>
        <v>74935</v>
      </c>
      <c r="H106" s="595">
        <f t="shared" si="42"/>
        <v>58382</v>
      </c>
      <c r="I106" s="595">
        <f t="shared" si="42"/>
        <v>58382</v>
      </c>
      <c r="J106" s="595">
        <f t="shared" si="42"/>
        <v>58382</v>
      </c>
      <c r="K106" s="595">
        <f t="shared" si="42"/>
        <v>58382</v>
      </c>
      <c r="L106" s="595">
        <f t="shared" si="42"/>
        <v>58382</v>
      </c>
      <c r="M106" s="595">
        <f t="shared" si="42"/>
        <v>58382</v>
      </c>
      <c r="N106" s="595">
        <f t="shared" si="42"/>
        <v>58382</v>
      </c>
      <c r="O106" s="595">
        <f t="shared" si="42"/>
        <v>58382</v>
      </c>
      <c r="P106" s="595">
        <f t="shared" si="42"/>
        <v>58382</v>
      </c>
      <c r="Q106" s="595">
        <f t="shared" si="42"/>
        <v>58382</v>
      </c>
      <c r="R106" s="595">
        <f t="shared" si="42"/>
        <v>58382</v>
      </c>
      <c r="S106" s="595">
        <f t="shared" si="42"/>
        <v>58382</v>
      </c>
      <c r="T106" s="595">
        <f t="shared" si="42"/>
        <v>58382</v>
      </c>
      <c r="U106" s="595">
        <f t="shared" si="42"/>
        <v>58382</v>
      </c>
      <c r="V106" s="595">
        <f t="shared" si="42"/>
        <v>58382</v>
      </c>
      <c r="W106" s="595">
        <f t="shared" si="42"/>
        <v>58382</v>
      </c>
      <c r="X106" s="595">
        <f t="shared" si="42"/>
        <v>58382</v>
      </c>
      <c r="Y106" s="595">
        <f t="shared" si="42"/>
        <v>58382</v>
      </c>
      <c r="Z106" s="595">
        <f t="shared" si="42"/>
        <v>58382</v>
      </c>
      <c r="AA106" s="595">
        <f t="shared" si="42"/>
        <v>58382</v>
      </c>
      <c r="AB106" s="595">
        <f t="shared" si="42"/>
        <v>58382</v>
      </c>
      <c r="AC106" s="595">
        <f t="shared" si="42"/>
        <v>58382</v>
      </c>
      <c r="AD106" s="595">
        <f t="shared" si="42"/>
        <v>58382</v>
      </c>
      <c r="AE106" s="595">
        <f t="shared" si="42"/>
        <v>58382</v>
      </c>
      <c r="AF106" s="595">
        <f t="shared" si="42"/>
        <v>58382</v>
      </c>
      <c r="AG106" s="595">
        <f t="shared" si="42"/>
        <v>58382</v>
      </c>
      <c r="AH106" s="595">
        <f t="shared" si="42"/>
        <v>58382</v>
      </c>
      <c r="AI106" s="595">
        <f t="shared" si="42"/>
        <v>58382</v>
      </c>
    </row>
    <row r="107" spans="1:35" s="589" customFormat="1" ht="11.25">
      <c r="A107" s="594"/>
      <c r="B107" s="751" t="s">
        <v>664</v>
      </c>
      <c r="C107" s="596"/>
      <c r="D107" s="596"/>
      <c r="E107" s="596"/>
      <c r="F107" s="595">
        <f t="shared" ref="F107:F112" si="43">+F72</f>
        <v>322</v>
      </c>
      <c r="G107" s="595">
        <f t="shared" ref="G107:AI112" si="44">+G72</f>
        <v>110913</v>
      </c>
      <c r="H107" s="595">
        <f t="shared" si="44"/>
        <v>114541</v>
      </c>
      <c r="I107" s="595">
        <f t="shared" si="44"/>
        <v>114541</v>
      </c>
      <c r="J107" s="595">
        <f t="shared" si="44"/>
        <v>114541</v>
      </c>
      <c r="K107" s="595">
        <f t="shared" si="44"/>
        <v>114541</v>
      </c>
      <c r="L107" s="595">
        <f t="shared" si="44"/>
        <v>114541</v>
      </c>
      <c r="M107" s="595">
        <f t="shared" si="44"/>
        <v>114541</v>
      </c>
      <c r="N107" s="595">
        <f t="shared" si="44"/>
        <v>114541</v>
      </c>
      <c r="O107" s="595">
        <f t="shared" si="44"/>
        <v>114541</v>
      </c>
      <c r="P107" s="595">
        <f t="shared" si="44"/>
        <v>114541</v>
      </c>
      <c r="Q107" s="595">
        <f t="shared" si="44"/>
        <v>114541</v>
      </c>
      <c r="R107" s="595">
        <f t="shared" si="44"/>
        <v>114541</v>
      </c>
      <c r="S107" s="595">
        <f t="shared" si="44"/>
        <v>114541</v>
      </c>
      <c r="T107" s="595">
        <f t="shared" si="44"/>
        <v>114541</v>
      </c>
      <c r="U107" s="595">
        <f t="shared" si="44"/>
        <v>114541</v>
      </c>
      <c r="V107" s="595">
        <f t="shared" si="44"/>
        <v>114541</v>
      </c>
      <c r="W107" s="595">
        <f t="shared" si="44"/>
        <v>114541</v>
      </c>
      <c r="X107" s="595">
        <f t="shared" si="44"/>
        <v>114541</v>
      </c>
      <c r="Y107" s="595">
        <f t="shared" si="44"/>
        <v>114541</v>
      </c>
      <c r="Z107" s="595">
        <f t="shared" si="44"/>
        <v>114541</v>
      </c>
      <c r="AA107" s="595">
        <f t="shared" si="44"/>
        <v>114541</v>
      </c>
      <c r="AB107" s="595">
        <f t="shared" si="44"/>
        <v>114541</v>
      </c>
      <c r="AC107" s="595">
        <f t="shared" si="44"/>
        <v>114541</v>
      </c>
      <c r="AD107" s="595">
        <f t="shared" si="44"/>
        <v>114541</v>
      </c>
      <c r="AE107" s="595">
        <f t="shared" si="44"/>
        <v>114541</v>
      </c>
      <c r="AF107" s="595">
        <f t="shared" si="44"/>
        <v>114541</v>
      </c>
      <c r="AG107" s="595">
        <f t="shared" si="44"/>
        <v>114541</v>
      </c>
      <c r="AH107" s="595">
        <f t="shared" si="44"/>
        <v>114541</v>
      </c>
      <c r="AI107" s="595">
        <f t="shared" si="44"/>
        <v>114541</v>
      </c>
    </row>
    <row r="108" spans="1:35" s="589" customFormat="1" ht="11.25">
      <c r="A108" s="594"/>
      <c r="B108" s="751" t="s">
        <v>665</v>
      </c>
      <c r="C108" s="596"/>
      <c r="D108" s="596"/>
      <c r="E108" s="596"/>
      <c r="F108" s="595">
        <f t="shared" si="43"/>
        <v>2367</v>
      </c>
      <c r="G108" s="595">
        <f t="shared" si="44"/>
        <v>1897</v>
      </c>
      <c r="H108" s="595">
        <f t="shared" si="44"/>
        <v>14</v>
      </c>
      <c r="I108" s="595">
        <f t="shared" si="44"/>
        <v>14</v>
      </c>
      <c r="J108" s="595">
        <f t="shared" si="44"/>
        <v>14</v>
      </c>
      <c r="K108" s="595">
        <f t="shared" si="44"/>
        <v>14</v>
      </c>
      <c r="L108" s="595">
        <f t="shared" si="44"/>
        <v>14</v>
      </c>
      <c r="M108" s="595">
        <f t="shared" si="44"/>
        <v>14</v>
      </c>
      <c r="N108" s="595">
        <f t="shared" si="44"/>
        <v>14</v>
      </c>
      <c r="O108" s="595">
        <f t="shared" si="44"/>
        <v>14</v>
      </c>
      <c r="P108" s="595">
        <f t="shared" si="44"/>
        <v>14</v>
      </c>
      <c r="Q108" s="595">
        <f t="shared" si="44"/>
        <v>14</v>
      </c>
      <c r="R108" s="595">
        <f t="shared" si="44"/>
        <v>14</v>
      </c>
      <c r="S108" s="595">
        <f t="shared" si="44"/>
        <v>14</v>
      </c>
      <c r="T108" s="595">
        <f t="shared" si="44"/>
        <v>14</v>
      </c>
      <c r="U108" s="595">
        <f t="shared" si="44"/>
        <v>14</v>
      </c>
      <c r="V108" s="595">
        <f t="shared" si="44"/>
        <v>14</v>
      </c>
      <c r="W108" s="595">
        <f t="shared" si="44"/>
        <v>14</v>
      </c>
      <c r="X108" s="595">
        <f t="shared" si="44"/>
        <v>14</v>
      </c>
      <c r="Y108" s="595">
        <f t="shared" si="44"/>
        <v>14</v>
      </c>
      <c r="Z108" s="595">
        <f t="shared" si="44"/>
        <v>14</v>
      </c>
      <c r="AA108" s="595">
        <f t="shared" si="44"/>
        <v>14</v>
      </c>
      <c r="AB108" s="595">
        <f t="shared" si="44"/>
        <v>14</v>
      </c>
      <c r="AC108" s="595">
        <f t="shared" si="44"/>
        <v>14</v>
      </c>
      <c r="AD108" s="595">
        <f t="shared" si="44"/>
        <v>14</v>
      </c>
      <c r="AE108" s="595">
        <f t="shared" si="44"/>
        <v>14</v>
      </c>
      <c r="AF108" s="595">
        <f t="shared" si="44"/>
        <v>14</v>
      </c>
      <c r="AG108" s="595">
        <f t="shared" si="44"/>
        <v>14</v>
      </c>
      <c r="AH108" s="595">
        <f t="shared" si="44"/>
        <v>14</v>
      </c>
      <c r="AI108" s="595">
        <f t="shared" si="44"/>
        <v>14</v>
      </c>
    </row>
    <row r="109" spans="1:35" s="589" customFormat="1" ht="11.25">
      <c r="A109" s="594"/>
      <c r="B109" s="751" t="s">
        <v>256</v>
      </c>
      <c r="C109" s="596"/>
      <c r="D109" s="596"/>
      <c r="E109" s="596"/>
      <c r="F109" s="595">
        <f t="shared" si="43"/>
        <v>15304</v>
      </c>
      <c r="G109" s="595">
        <f t="shared" si="44"/>
        <v>11867</v>
      </c>
      <c r="H109" s="595">
        <f t="shared" si="44"/>
        <v>8296</v>
      </c>
      <c r="I109" s="595">
        <f t="shared" si="44"/>
        <v>8296</v>
      </c>
      <c r="J109" s="595">
        <f t="shared" si="44"/>
        <v>8296</v>
      </c>
      <c r="K109" s="595">
        <f t="shared" si="44"/>
        <v>8296</v>
      </c>
      <c r="L109" s="595">
        <f t="shared" si="44"/>
        <v>8296</v>
      </c>
      <c r="M109" s="595">
        <f t="shared" si="44"/>
        <v>8296</v>
      </c>
      <c r="N109" s="595">
        <f t="shared" si="44"/>
        <v>8296</v>
      </c>
      <c r="O109" s="595">
        <f t="shared" si="44"/>
        <v>8296</v>
      </c>
      <c r="P109" s="595">
        <f t="shared" si="44"/>
        <v>8296</v>
      </c>
      <c r="Q109" s="595">
        <f t="shared" si="44"/>
        <v>8296</v>
      </c>
      <c r="R109" s="595">
        <f t="shared" si="44"/>
        <v>8296</v>
      </c>
      <c r="S109" s="595">
        <f t="shared" si="44"/>
        <v>8296</v>
      </c>
      <c r="T109" s="595">
        <f t="shared" si="44"/>
        <v>8296</v>
      </c>
      <c r="U109" s="595">
        <f t="shared" si="44"/>
        <v>8296</v>
      </c>
      <c r="V109" s="595">
        <f t="shared" si="44"/>
        <v>8296</v>
      </c>
      <c r="W109" s="595">
        <f t="shared" si="44"/>
        <v>8296</v>
      </c>
      <c r="X109" s="595">
        <f t="shared" si="44"/>
        <v>8296</v>
      </c>
      <c r="Y109" s="595">
        <f t="shared" si="44"/>
        <v>8296</v>
      </c>
      <c r="Z109" s="595">
        <f t="shared" si="44"/>
        <v>8296</v>
      </c>
      <c r="AA109" s="595">
        <f t="shared" si="44"/>
        <v>8296</v>
      </c>
      <c r="AB109" s="595">
        <f t="shared" si="44"/>
        <v>8296</v>
      </c>
      <c r="AC109" s="595">
        <f t="shared" si="44"/>
        <v>8296</v>
      </c>
      <c r="AD109" s="595">
        <f t="shared" si="44"/>
        <v>8296</v>
      </c>
      <c r="AE109" s="595">
        <f t="shared" si="44"/>
        <v>8296</v>
      </c>
      <c r="AF109" s="595">
        <f t="shared" si="44"/>
        <v>8296</v>
      </c>
      <c r="AG109" s="595">
        <f t="shared" si="44"/>
        <v>8296</v>
      </c>
      <c r="AH109" s="595">
        <f t="shared" si="44"/>
        <v>8296</v>
      </c>
      <c r="AI109" s="595">
        <f t="shared" si="44"/>
        <v>8296</v>
      </c>
    </row>
    <row r="110" spans="1:35" s="589" customFormat="1" ht="11.25">
      <c r="A110" s="594"/>
      <c r="B110" s="751" t="s">
        <v>257</v>
      </c>
      <c r="C110" s="596"/>
      <c r="D110" s="596"/>
      <c r="E110" s="596"/>
      <c r="F110" s="595">
        <f t="shared" si="43"/>
        <v>3766</v>
      </c>
      <c r="G110" s="595">
        <f t="shared" si="44"/>
        <v>1203</v>
      </c>
      <c r="H110" s="595">
        <f t="shared" si="44"/>
        <v>5010</v>
      </c>
      <c r="I110" s="595">
        <f t="shared" si="44"/>
        <v>5010</v>
      </c>
      <c r="J110" s="595">
        <f t="shared" si="44"/>
        <v>5010</v>
      </c>
      <c r="K110" s="595">
        <f t="shared" si="44"/>
        <v>5010</v>
      </c>
      <c r="L110" s="595">
        <f t="shared" si="44"/>
        <v>5010</v>
      </c>
      <c r="M110" s="595">
        <f t="shared" si="44"/>
        <v>5010</v>
      </c>
      <c r="N110" s="595">
        <f t="shared" si="44"/>
        <v>5010</v>
      </c>
      <c r="O110" s="595">
        <f t="shared" si="44"/>
        <v>5010</v>
      </c>
      <c r="P110" s="595">
        <f t="shared" si="44"/>
        <v>5010</v>
      </c>
      <c r="Q110" s="595">
        <f t="shared" si="44"/>
        <v>5010</v>
      </c>
      <c r="R110" s="595">
        <f t="shared" si="44"/>
        <v>5010</v>
      </c>
      <c r="S110" s="595">
        <f t="shared" si="44"/>
        <v>5010</v>
      </c>
      <c r="T110" s="595">
        <f t="shared" si="44"/>
        <v>5010</v>
      </c>
      <c r="U110" s="595">
        <f t="shared" si="44"/>
        <v>5010</v>
      </c>
      <c r="V110" s="595">
        <f t="shared" si="44"/>
        <v>5010</v>
      </c>
      <c r="W110" s="595">
        <f t="shared" si="44"/>
        <v>5010</v>
      </c>
      <c r="X110" s="595">
        <f t="shared" si="44"/>
        <v>5010</v>
      </c>
      <c r="Y110" s="595">
        <f t="shared" si="44"/>
        <v>5010</v>
      </c>
      <c r="Z110" s="595">
        <f t="shared" si="44"/>
        <v>5010</v>
      </c>
      <c r="AA110" s="595">
        <f t="shared" si="44"/>
        <v>5010</v>
      </c>
      <c r="AB110" s="595">
        <f t="shared" si="44"/>
        <v>5010</v>
      </c>
      <c r="AC110" s="595">
        <f t="shared" si="44"/>
        <v>5010</v>
      </c>
      <c r="AD110" s="595">
        <f t="shared" si="44"/>
        <v>5010</v>
      </c>
      <c r="AE110" s="595">
        <f t="shared" si="44"/>
        <v>5010</v>
      </c>
      <c r="AF110" s="595">
        <f t="shared" si="44"/>
        <v>5010</v>
      </c>
      <c r="AG110" s="595">
        <f t="shared" si="44"/>
        <v>5010</v>
      </c>
      <c r="AH110" s="595">
        <f t="shared" si="44"/>
        <v>5010</v>
      </c>
      <c r="AI110" s="595">
        <f t="shared" si="44"/>
        <v>5010</v>
      </c>
    </row>
    <row r="111" spans="1:35" s="589" customFormat="1" ht="11.25">
      <c r="A111" s="594"/>
      <c r="B111" s="750" t="s">
        <v>248</v>
      </c>
      <c r="C111" s="594"/>
      <c r="D111" s="594"/>
      <c r="E111" s="594"/>
      <c r="F111" s="595">
        <f t="shared" si="43"/>
        <v>0</v>
      </c>
      <c r="G111" s="595">
        <f t="shared" si="44"/>
        <v>157</v>
      </c>
      <c r="H111" s="595">
        <f t="shared" si="44"/>
        <v>0</v>
      </c>
      <c r="I111" s="595">
        <f t="shared" si="44"/>
        <v>0</v>
      </c>
      <c r="J111" s="595">
        <f t="shared" si="44"/>
        <v>0</v>
      </c>
      <c r="K111" s="595">
        <f t="shared" si="44"/>
        <v>0</v>
      </c>
      <c r="L111" s="595">
        <f t="shared" si="44"/>
        <v>0</v>
      </c>
      <c r="M111" s="595">
        <f t="shared" si="44"/>
        <v>0</v>
      </c>
      <c r="N111" s="595">
        <f t="shared" si="44"/>
        <v>0</v>
      </c>
      <c r="O111" s="595">
        <f t="shared" si="44"/>
        <v>0</v>
      </c>
      <c r="P111" s="595">
        <f t="shared" si="44"/>
        <v>0</v>
      </c>
      <c r="Q111" s="595">
        <f t="shared" si="44"/>
        <v>0</v>
      </c>
      <c r="R111" s="595">
        <f t="shared" si="44"/>
        <v>0</v>
      </c>
      <c r="S111" s="595">
        <f t="shared" si="44"/>
        <v>0</v>
      </c>
      <c r="T111" s="595">
        <f t="shared" si="44"/>
        <v>0</v>
      </c>
      <c r="U111" s="595">
        <f t="shared" si="44"/>
        <v>0</v>
      </c>
      <c r="V111" s="595">
        <f t="shared" si="44"/>
        <v>0</v>
      </c>
      <c r="W111" s="595">
        <f t="shared" si="44"/>
        <v>0</v>
      </c>
      <c r="X111" s="595">
        <f t="shared" si="44"/>
        <v>0</v>
      </c>
      <c r="Y111" s="595">
        <f t="shared" si="44"/>
        <v>0</v>
      </c>
      <c r="Z111" s="595">
        <f t="shared" si="44"/>
        <v>0</v>
      </c>
      <c r="AA111" s="595">
        <f t="shared" si="44"/>
        <v>0</v>
      </c>
      <c r="AB111" s="595">
        <f t="shared" si="44"/>
        <v>0</v>
      </c>
      <c r="AC111" s="595">
        <f t="shared" si="44"/>
        <v>0</v>
      </c>
      <c r="AD111" s="595">
        <f t="shared" si="44"/>
        <v>0</v>
      </c>
      <c r="AE111" s="595">
        <f t="shared" si="44"/>
        <v>0</v>
      </c>
      <c r="AF111" s="595">
        <f t="shared" si="44"/>
        <v>0</v>
      </c>
      <c r="AG111" s="595">
        <f t="shared" si="44"/>
        <v>0</v>
      </c>
      <c r="AH111" s="595">
        <f t="shared" si="44"/>
        <v>0</v>
      </c>
      <c r="AI111" s="595">
        <f t="shared" si="44"/>
        <v>0</v>
      </c>
    </row>
    <row r="112" spans="1:35" s="589" customFormat="1" ht="11.25">
      <c r="A112" s="594"/>
      <c r="B112" s="750" t="s">
        <v>258</v>
      </c>
      <c r="C112" s="594"/>
      <c r="D112" s="594"/>
      <c r="E112" s="594"/>
      <c r="F112" s="595">
        <f t="shared" si="43"/>
        <v>4323</v>
      </c>
      <c r="G112" s="595">
        <f t="shared" si="44"/>
        <v>0</v>
      </c>
      <c r="H112" s="595">
        <f t="shared" si="44"/>
        <v>0</v>
      </c>
      <c r="I112" s="595">
        <f t="shared" si="44"/>
        <v>0</v>
      </c>
      <c r="J112" s="595">
        <f t="shared" si="44"/>
        <v>0</v>
      </c>
      <c r="K112" s="595">
        <f t="shared" si="44"/>
        <v>0</v>
      </c>
      <c r="L112" s="595">
        <f t="shared" si="44"/>
        <v>0</v>
      </c>
      <c r="M112" s="595">
        <f t="shared" si="44"/>
        <v>0</v>
      </c>
      <c r="N112" s="595">
        <f t="shared" si="44"/>
        <v>0</v>
      </c>
      <c r="O112" s="595">
        <f t="shared" si="44"/>
        <v>0</v>
      </c>
      <c r="P112" s="595">
        <f t="shared" si="44"/>
        <v>0</v>
      </c>
      <c r="Q112" s="595">
        <f t="shared" si="44"/>
        <v>0</v>
      </c>
      <c r="R112" s="595">
        <f t="shared" si="44"/>
        <v>0</v>
      </c>
      <c r="S112" s="595">
        <f t="shared" si="44"/>
        <v>0</v>
      </c>
      <c r="T112" s="595">
        <f t="shared" si="44"/>
        <v>0</v>
      </c>
      <c r="U112" s="595">
        <f t="shared" si="44"/>
        <v>0</v>
      </c>
      <c r="V112" s="595">
        <f t="shared" si="44"/>
        <v>0</v>
      </c>
      <c r="W112" s="595">
        <f t="shared" si="44"/>
        <v>0</v>
      </c>
      <c r="X112" s="595">
        <f t="shared" si="44"/>
        <v>0</v>
      </c>
      <c r="Y112" s="595">
        <f t="shared" si="44"/>
        <v>0</v>
      </c>
      <c r="Z112" s="595">
        <f t="shared" si="44"/>
        <v>0</v>
      </c>
      <c r="AA112" s="595">
        <f t="shared" si="44"/>
        <v>0</v>
      </c>
      <c r="AB112" s="595">
        <f t="shared" si="44"/>
        <v>0</v>
      </c>
      <c r="AC112" s="595">
        <f t="shared" si="44"/>
        <v>0</v>
      </c>
      <c r="AD112" s="595">
        <f t="shared" si="44"/>
        <v>0</v>
      </c>
      <c r="AE112" s="595">
        <f t="shared" si="44"/>
        <v>0</v>
      </c>
      <c r="AF112" s="595">
        <f t="shared" si="44"/>
        <v>0</v>
      </c>
      <c r="AG112" s="595">
        <f t="shared" si="44"/>
        <v>0</v>
      </c>
      <c r="AH112" s="595">
        <f t="shared" si="44"/>
        <v>0</v>
      </c>
      <c r="AI112" s="595">
        <f t="shared" si="44"/>
        <v>0</v>
      </c>
    </row>
    <row r="113" spans="1:35" s="589" customFormat="1" ht="11.25">
      <c r="A113" s="592" t="s">
        <v>155</v>
      </c>
      <c r="B113" s="749" t="s">
        <v>259</v>
      </c>
      <c r="C113" s="592"/>
      <c r="D113" s="592"/>
      <c r="E113" s="592"/>
      <c r="F113" s="593">
        <f>+F96-F103</f>
        <v>-4175</v>
      </c>
      <c r="G113" s="593">
        <f t="shared" ref="G113:AI113" si="45">+G96-G103</f>
        <v>8477</v>
      </c>
      <c r="H113" s="593">
        <f t="shared" si="45"/>
        <v>0</v>
      </c>
      <c r="I113" s="593">
        <f t="shared" si="45"/>
        <v>0</v>
      </c>
      <c r="J113" s="593">
        <f t="shared" si="45"/>
        <v>0</v>
      </c>
      <c r="K113" s="593">
        <f t="shared" si="45"/>
        <v>0</v>
      </c>
      <c r="L113" s="593">
        <f t="shared" si="45"/>
        <v>0</v>
      </c>
      <c r="M113" s="593">
        <f t="shared" si="45"/>
        <v>0</v>
      </c>
      <c r="N113" s="593">
        <f t="shared" si="45"/>
        <v>0</v>
      </c>
      <c r="O113" s="593">
        <f t="shared" si="45"/>
        <v>0</v>
      </c>
      <c r="P113" s="593">
        <f t="shared" si="45"/>
        <v>0</v>
      </c>
      <c r="Q113" s="593">
        <f t="shared" si="45"/>
        <v>0</v>
      </c>
      <c r="R113" s="593">
        <f t="shared" si="45"/>
        <v>0</v>
      </c>
      <c r="S113" s="593">
        <f t="shared" si="45"/>
        <v>0</v>
      </c>
      <c r="T113" s="593">
        <f t="shared" si="45"/>
        <v>0</v>
      </c>
      <c r="U113" s="593">
        <f t="shared" si="45"/>
        <v>0</v>
      </c>
      <c r="V113" s="593">
        <f t="shared" si="45"/>
        <v>0</v>
      </c>
      <c r="W113" s="593">
        <f t="shared" si="45"/>
        <v>0</v>
      </c>
      <c r="X113" s="593">
        <f t="shared" si="45"/>
        <v>0</v>
      </c>
      <c r="Y113" s="593">
        <f t="shared" si="45"/>
        <v>0</v>
      </c>
      <c r="Z113" s="593">
        <f t="shared" si="45"/>
        <v>0</v>
      </c>
      <c r="AA113" s="593">
        <f t="shared" si="45"/>
        <v>0</v>
      </c>
      <c r="AB113" s="593">
        <f t="shared" si="45"/>
        <v>0</v>
      </c>
      <c r="AC113" s="593">
        <f t="shared" si="45"/>
        <v>0</v>
      </c>
      <c r="AD113" s="593">
        <f t="shared" si="45"/>
        <v>0</v>
      </c>
      <c r="AE113" s="593">
        <f t="shared" si="45"/>
        <v>0</v>
      </c>
      <c r="AF113" s="593">
        <f t="shared" si="45"/>
        <v>0</v>
      </c>
      <c r="AG113" s="593">
        <f t="shared" si="45"/>
        <v>0</v>
      </c>
      <c r="AH113" s="593">
        <f t="shared" si="45"/>
        <v>0</v>
      </c>
      <c r="AI113" s="593">
        <f t="shared" si="45"/>
        <v>0</v>
      </c>
    </row>
    <row r="115" spans="1:35" ht="12.75">
      <c r="A115" s="553" t="s">
        <v>661</v>
      </c>
    </row>
    <row r="116" spans="1:35" ht="15" customHeight="1"/>
    <row r="117" spans="1:35" s="589" customFormat="1" ht="11.25">
      <c r="A117" s="588"/>
      <c r="B117" s="748" t="s">
        <v>388</v>
      </c>
      <c r="C117" s="588"/>
      <c r="D117" s="588"/>
      <c r="E117" s="588"/>
      <c r="F117" s="588">
        <f t="shared" ref="F117:AI117" si="46">+F94</f>
        <v>1</v>
      </c>
      <c r="G117" s="588">
        <f t="shared" si="46"/>
        <v>2</v>
      </c>
      <c r="H117" s="588">
        <f t="shared" si="46"/>
        <v>3</v>
      </c>
      <c r="I117" s="588">
        <f t="shared" si="46"/>
        <v>4</v>
      </c>
      <c r="J117" s="588">
        <f t="shared" si="46"/>
        <v>5</v>
      </c>
      <c r="K117" s="588">
        <f t="shared" si="46"/>
        <v>6</v>
      </c>
      <c r="L117" s="588">
        <f t="shared" si="46"/>
        <v>7</v>
      </c>
      <c r="M117" s="588">
        <f t="shared" si="46"/>
        <v>8</v>
      </c>
      <c r="N117" s="588">
        <f t="shared" si="46"/>
        <v>9</v>
      </c>
      <c r="O117" s="588">
        <f t="shared" si="46"/>
        <v>10</v>
      </c>
      <c r="P117" s="588">
        <f t="shared" si="46"/>
        <v>11</v>
      </c>
      <c r="Q117" s="588">
        <f t="shared" si="46"/>
        <v>12</v>
      </c>
      <c r="R117" s="588">
        <f t="shared" si="46"/>
        <v>13</v>
      </c>
      <c r="S117" s="588">
        <f t="shared" si="46"/>
        <v>14</v>
      </c>
      <c r="T117" s="588">
        <f t="shared" si="46"/>
        <v>15</v>
      </c>
      <c r="U117" s="588">
        <f t="shared" si="46"/>
        <v>16</v>
      </c>
      <c r="V117" s="588">
        <f t="shared" si="46"/>
        <v>17</v>
      </c>
      <c r="W117" s="588">
        <f t="shared" si="46"/>
        <v>18</v>
      </c>
      <c r="X117" s="588">
        <f t="shared" si="46"/>
        <v>19</v>
      </c>
      <c r="Y117" s="588">
        <f t="shared" si="46"/>
        <v>20</v>
      </c>
      <c r="Z117" s="588">
        <f t="shared" si="46"/>
        <v>21</v>
      </c>
      <c r="AA117" s="588">
        <f t="shared" si="46"/>
        <v>22</v>
      </c>
      <c r="AB117" s="588">
        <f t="shared" si="46"/>
        <v>23</v>
      </c>
      <c r="AC117" s="588">
        <f t="shared" si="46"/>
        <v>24</v>
      </c>
      <c r="AD117" s="588">
        <f t="shared" si="46"/>
        <v>25</v>
      </c>
      <c r="AE117" s="588">
        <f t="shared" si="46"/>
        <v>26</v>
      </c>
      <c r="AF117" s="588">
        <f t="shared" si="46"/>
        <v>27</v>
      </c>
      <c r="AG117" s="588">
        <f t="shared" si="46"/>
        <v>28</v>
      </c>
      <c r="AH117" s="588">
        <f t="shared" si="46"/>
        <v>29</v>
      </c>
      <c r="AI117" s="588">
        <f t="shared" si="46"/>
        <v>30</v>
      </c>
    </row>
    <row r="118" spans="1:35" s="589" customFormat="1" ht="11.25">
      <c r="A118" s="588" t="s">
        <v>147</v>
      </c>
      <c r="B118" s="748" t="s">
        <v>397</v>
      </c>
      <c r="C118" s="590"/>
      <c r="D118" s="590"/>
      <c r="E118" s="590"/>
      <c r="F118" s="591">
        <f t="shared" ref="F118:AI118" si="47">+F95</f>
        <v>2018</v>
      </c>
      <c r="G118" s="591">
        <f t="shared" si="47"/>
        <v>2019</v>
      </c>
      <c r="H118" s="591">
        <f t="shared" si="47"/>
        <v>2020</v>
      </c>
      <c r="I118" s="591">
        <f t="shared" si="47"/>
        <v>2021</v>
      </c>
      <c r="J118" s="591">
        <f t="shared" si="47"/>
        <v>2022</v>
      </c>
      <c r="K118" s="591">
        <f t="shared" si="47"/>
        <v>2023</v>
      </c>
      <c r="L118" s="591">
        <f t="shared" si="47"/>
        <v>2024</v>
      </c>
      <c r="M118" s="591">
        <f t="shared" si="47"/>
        <v>2025</v>
      </c>
      <c r="N118" s="591">
        <f t="shared" si="47"/>
        <v>2026</v>
      </c>
      <c r="O118" s="591">
        <f t="shared" si="47"/>
        <v>2027</v>
      </c>
      <c r="P118" s="591">
        <f t="shared" si="47"/>
        <v>2028</v>
      </c>
      <c r="Q118" s="591">
        <f t="shared" si="47"/>
        <v>2029</v>
      </c>
      <c r="R118" s="591">
        <f t="shared" si="47"/>
        <v>2030</v>
      </c>
      <c r="S118" s="591">
        <f t="shared" si="47"/>
        <v>2031</v>
      </c>
      <c r="T118" s="591">
        <f t="shared" si="47"/>
        <v>2032</v>
      </c>
      <c r="U118" s="591">
        <f t="shared" si="47"/>
        <v>2033</v>
      </c>
      <c r="V118" s="591">
        <f t="shared" si="47"/>
        <v>2034</v>
      </c>
      <c r="W118" s="591">
        <f t="shared" si="47"/>
        <v>2035</v>
      </c>
      <c r="X118" s="591">
        <f t="shared" si="47"/>
        <v>2036</v>
      </c>
      <c r="Y118" s="591">
        <f t="shared" si="47"/>
        <v>2037</v>
      </c>
      <c r="Z118" s="591">
        <f t="shared" si="47"/>
        <v>2038</v>
      </c>
      <c r="AA118" s="591">
        <f t="shared" si="47"/>
        <v>2039</v>
      </c>
      <c r="AB118" s="591">
        <f t="shared" si="47"/>
        <v>2040</v>
      </c>
      <c r="AC118" s="591">
        <f t="shared" si="47"/>
        <v>2041</v>
      </c>
      <c r="AD118" s="591">
        <f t="shared" si="47"/>
        <v>2042</v>
      </c>
      <c r="AE118" s="591">
        <f t="shared" si="47"/>
        <v>2043</v>
      </c>
      <c r="AF118" s="591">
        <f t="shared" si="47"/>
        <v>2044</v>
      </c>
      <c r="AG118" s="591">
        <f t="shared" si="47"/>
        <v>2045</v>
      </c>
      <c r="AH118" s="591">
        <f t="shared" si="47"/>
        <v>2046</v>
      </c>
      <c r="AI118" s="591">
        <f t="shared" si="47"/>
        <v>2047</v>
      </c>
    </row>
    <row r="119" spans="1:35" s="589" customFormat="1" ht="11.25">
      <c r="A119" s="592" t="s">
        <v>242</v>
      </c>
      <c r="B119" s="749" t="s">
        <v>398</v>
      </c>
      <c r="C119" s="592"/>
      <c r="D119" s="592"/>
      <c r="E119" s="592"/>
      <c r="F119" s="593">
        <f>+F120+F124+F125+F126</f>
        <v>199706</v>
      </c>
      <c r="G119" s="593">
        <f t="shared" ref="G119:AI119" si="48">+G120+G124+G125+G126</f>
        <v>215377</v>
      </c>
      <c r="H119" s="593">
        <f t="shared" si="48"/>
        <v>191487</v>
      </c>
      <c r="I119" s="593">
        <f t="shared" si="48"/>
        <v>191487</v>
      </c>
      <c r="J119" s="593">
        <f t="shared" si="48"/>
        <v>191487</v>
      </c>
      <c r="K119" s="593">
        <f t="shared" si="48"/>
        <v>191487</v>
      </c>
      <c r="L119" s="593">
        <f t="shared" si="48"/>
        <v>191487</v>
      </c>
      <c r="M119" s="593">
        <f t="shared" si="48"/>
        <v>191487</v>
      </c>
      <c r="N119" s="593">
        <f t="shared" si="48"/>
        <v>191487</v>
      </c>
      <c r="O119" s="593">
        <f t="shared" si="48"/>
        <v>191487</v>
      </c>
      <c r="P119" s="593">
        <f t="shared" si="48"/>
        <v>191487</v>
      </c>
      <c r="Q119" s="593">
        <f t="shared" si="48"/>
        <v>191487</v>
      </c>
      <c r="R119" s="593">
        <f t="shared" si="48"/>
        <v>191487</v>
      </c>
      <c r="S119" s="593">
        <f t="shared" si="48"/>
        <v>191487</v>
      </c>
      <c r="T119" s="593">
        <f t="shared" si="48"/>
        <v>191487</v>
      </c>
      <c r="U119" s="593">
        <f t="shared" si="48"/>
        <v>191487</v>
      </c>
      <c r="V119" s="593">
        <f t="shared" si="48"/>
        <v>191487</v>
      </c>
      <c r="W119" s="593">
        <f t="shared" si="48"/>
        <v>191487</v>
      </c>
      <c r="X119" s="593">
        <f t="shared" si="48"/>
        <v>191487</v>
      </c>
      <c r="Y119" s="593">
        <f t="shared" si="48"/>
        <v>191487</v>
      </c>
      <c r="Z119" s="593">
        <f t="shared" si="48"/>
        <v>191487</v>
      </c>
      <c r="AA119" s="593">
        <f t="shared" si="48"/>
        <v>191487</v>
      </c>
      <c r="AB119" s="593">
        <f t="shared" si="48"/>
        <v>191487</v>
      </c>
      <c r="AC119" s="593">
        <f t="shared" si="48"/>
        <v>191487</v>
      </c>
      <c r="AD119" s="593">
        <f t="shared" si="48"/>
        <v>191487</v>
      </c>
      <c r="AE119" s="593">
        <f t="shared" si="48"/>
        <v>191487</v>
      </c>
      <c r="AF119" s="593">
        <f t="shared" si="48"/>
        <v>191487</v>
      </c>
      <c r="AG119" s="593">
        <f t="shared" si="48"/>
        <v>191487</v>
      </c>
      <c r="AH119" s="593">
        <f t="shared" si="48"/>
        <v>191487</v>
      </c>
      <c r="AI119" s="593">
        <f t="shared" si="48"/>
        <v>191487</v>
      </c>
    </row>
    <row r="120" spans="1:35" s="607" customFormat="1" ht="11.25">
      <c r="A120" s="605">
        <v>1</v>
      </c>
      <c r="B120" s="753" t="s">
        <v>245</v>
      </c>
      <c r="C120" s="605"/>
      <c r="D120" s="605"/>
      <c r="E120" s="605"/>
      <c r="F120" s="606">
        <f>+F121+F122+F123</f>
        <v>197933</v>
      </c>
      <c r="G120" s="606">
        <f t="shared" ref="G120:AI120" si="49">+G121+G122+G123</f>
        <v>212129</v>
      </c>
      <c r="H120" s="606">
        <f t="shared" si="49"/>
        <v>191487</v>
      </c>
      <c r="I120" s="606">
        <f t="shared" si="49"/>
        <v>191487</v>
      </c>
      <c r="J120" s="606">
        <f t="shared" si="49"/>
        <v>191487</v>
      </c>
      <c r="K120" s="606">
        <f>+K121+K122+K123</f>
        <v>191487</v>
      </c>
      <c r="L120" s="606">
        <f t="shared" si="49"/>
        <v>191487</v>
      </c>
      <c r="M120" s="606">
        <f t="shared" si="49"/>
        <v>191487</v>
      </c>
      <c r="N120" s="606">
        <f t="shared" si="49"/>
        <v>191487</v>
      </c>
      <c r="O120" s="606">
        <f t="shared" si="49"/>
        <v>191487</v>
      </c>
      <c r="P120" s="606">
        <f t="shared" si="49"/>
        <v>191487</v>
      </c>
      <c r="Q120" s="606">
        <f t="shared" si="49"/>
        <v>191487</v>
      </c>
      <c r="R120" s="606">
        <f t="shared" si="49"/>
        <v>191487</v>
      </c>
      <c r="S120" s="606">
        <f t="shared" si="49"/>
        <v>191487</v>
      </c>
      <c r="T120" s="606">
        <f t="shared" si="49"/>
        <v>191487</v>
      </c>
      <c r="U120" s="606">
        <f t="shared" si="49"/>
        <v>191487</v>
      </c>
      <c r="V120" s="606">
        <f t="shared" si="49"/>
        <v>191487</v>
      </c>
      <c r="W120" s="606">
        <f t="shared" si="49"/>
        <v>191487</v>
      </c>
      <c r="X120" s="606">
        <f t="shared" si="49"/>
        <v>191487</v>
      </c>
      <c r="Y120" s="606">
        <f t="shared" si="49"/>
        <v>191487</v>
      </c>
      <c r="Z120" s="606">
        <f t="shared" si="49"/>
        <v>191487</v>
      </c>
      <c r="AA120" s="606">
        <f t="shared" si="49"/>
        <v>191487</v>
      </c>
      <c r="AB120" s="606">
        <f t="shared" si="49"/>
        <v>191487</v>
      </c>
      <c r="AC120" s="606">
        <f t="shared" si="49"/>
        <v>191487</v>
      </c>
      <c r="AD120" s="606">
        <f t="shared" si="49"/>
        <v>191487</v>
      </c>
      <c r="AE120" s="606">
        <f t="shared" si="49"/>
        <v>191487</v>
      </c>
      <c r="AF120" s="606">
        <f t="shared" si="49"/>
        <v>191487</v>
      </c>
      <c r="AG120" s="606">
        <f t="shared" si="49"/>
        <v>191487</v>
      </c>
      <c r="AH120" s="606">
        <f t="shared" si="49"/>
        <v>191487</v>
      </c>
      <c r="AI120" s="606">
        <f t="shared" si="49"/>
        <v>191487</v>
      </c>
    </row>
    <row r="121" spans="1:35" s="589" customFormat="1" ht="11.25">
      <c r="A121" s="594"/>
      <c r="B121" s="751" t="s">
        <v>249</v>
      </c>
      <c r="C121" s="596"/>
      <c r="D121" s="596"/>
      <c r="E121" s="596"/>
      <c r="F121" s="595">
        <f>+F98</f>
        <v>59501.7048</v>
      </c>
      <c r="G121" s="595">
        <f t="shared" ref="G121:AI125" si="50">+G98</f>
        <v>74365.260000000009</v>
      </c>
      <c r="H121" s="595">
        <f t="shared" si="50"/>
        <v>75563</v>
      </c>
      <c r="I121" s="595">
        <f t="shared" si="50"/>
        <v>75563</v>
      </c>
      <c r="J121" s="595">
        <f t="shared" si="50"/>
        <v>75563</v>
      </c>
      <c r="K121" s="595">
        <f t="shared" si="50"/>
        <v>75563</v>
      </c>
      <c r="L121" s="595">
        <f t="shared" si="50"/>
        <v>75563</v>
      </c>
      <c r="M121" s="595">
        <f t="shared" si="50"/>
        <v>75563</v>
      </c>
      <c r="N121" s="595">
        <f t="shared" si="50"/>
        <v>75563</v>
      </c>
      <c r="O121" s="595">
        <f t="shared" si="50"/>
        <v>75563</v>
      </c>
      <c r="P121" s="595">
        <f t="shared" si="50"/>
        <v>75563</v>
      </c>
      <c r="Q121" s="595">
        <f t="shared" si="50"/>
        <v>75563</v>
      </c>
      <c r="R121" s="595">
        <f t="shared" si="50"/>
        <v>75563</v>
      </c>
      <c r="S121" s="595">
        <f t="shared" si="50"/>
        <v>75563</v>
      </c>
      <c r="T121" s="595">
        <f t="shared" si="50"/>
        <v>75563</v>
      </c>
      <c r="U121" s="595">
        <f t="shared" si="50"/>
        <v>75563</v>
      </c>
      <c r="V121" s="595">
        <f t="shared" si="50"/>
        <v>75563</v>
      </c>
      <c r="W121" s="595">
        <f t="shared" si="50"/>
        <v>75563</v>
      </c>
      <c r="X121" s="595">
        <f t="shared" si="50"/>
        <v>75563</v>
      </c>
      <c r="Y121" s="595">
        <f t="shared" si="50"/>
        <v>75563</v>
      </c>
      <c r="Z121" s="595">
        <f t="shared" si="50"/>
        <v>75563</v>
      </c>
      <c r="AA121" s="595">
        <f t="shared" si="50"/>
        <v>75563</v>
      </c>
      <c r="AB121" s="595">
        <f t="shared" si="50"/>
        <v>75563</v>
      </c>
      <c r="AC121" s="595">
        <f t="shared" si="50"/>
        <v>75563</v>
      </c>
      <c r="AD121" s="595">
        <f t="shared" si="50"/>
        <v>75563</v>
      </c>
      <c r="AE121" s="595">
        <f t="shared" si="50"/>
        <v>75563</v>
      </c>
      <c r="AF121" s="595">
        <f t="shared" si="50"/>
        <v>75563</v>
      </c>
      <c r="AG121" s="595">
        <f t="shared" si="50"/>
        <v>75563</v>
      </c>
      <c r="AH121" s="595">
        <f t="shared" si="50"/>
        <v>75563</v>
      </c>
      <c r="AI121" s="595">
        <f t="shared" si="50"/>
        <v>75563</v>
      </c>
    </row>
    <row r="122" spans="1:35" s="589" customFormat="1" ht="11.25">
      <c r="A122" s="594"/>
      <c r="B122" s="751" t="s">
        <v>250</v>
      </c>
      <c r="C122" s="596"/>
      <c r="D122" s="596"/>
      <c r="E122" s="596"/>
      <c r="F122" s="595">
        <f>+F99</f>
        <v>128422.29519999999</v>
      </c>
      <c r="G122" s="595">
        <f t="shared" si="50"/>
        <v>134381.74</v>
      </c>
      <c r="H122" s="595">
        <f t="shared" si="50"/>
        <v>114541</v>
      </c>
      <c r="I122" s="595">
        <f t="shared" si="50"/>
        <v>114541</v>
      </c>
      <c r="J122" s="595">
        <f t="shared" si="50"/>
        <v>114541</v>
      </c>
      <c r="K122" s="595">
        <f t="shared" si="50"/>
        <v>114541</v>
      </c>
      <c r="L122" s="595">
        <f t="shared" si="50"/>
        <v>114541</v>
      </c>
      <c r="M122" s="595">
        <f t="shared" si="50"/>
        <v>114541</v>
      </c>
      <c r="N122" s="595">
        <f t="shared" si="50"/>
        <v>114541</v>
      </c>
      <c r="O122" s="595">
        <f t="shared" si="50"/>
        <v>114541</v>
      </c>
      <c r="P122" s="595">
        <f t="shared" si="50"/>
        <v>114541</v>
      </c>
      <c r="Q122" s="595">
        <f t="shared" si="50"/>
        <v>114541</v>
      </c>
      <c r="R122" s="595">
        <f t="shared" si="50"/>
        <v>114541</v>
      </c>
      <c r="S122" s="595">
        <f t="shared" si="50"/>
        <v>114541</v>
      </c>
      <c r="T122" s="595">
        <f t="shared" si="50"/>
        <v>114541</v>
      </c>
      <c r="U122" s="595">
        <f t="shared" si="50"/>
        <v>114541</v>
      </c>
      <c r="V122" s="595">
        <f t="shared" si="50"/>
        <v>114541</v>
      </c>
      <c r="W122" s="595">
        <f t="shared" si="50"/>
        <v>114541</v>
      </c>
      <c r="X122" s="595">
        <f t="shared" si="50"/>
        <v>114541</v>
      </c>
      <c r="Y122" s="595">
        <f t="shared" si="50"/>
        <v>114541</v>
      </c>
      <c r="Z122" s="595">
        <f t="shared" si="50"/>
        <v>114541</v>
      </c>
      <c r="AA122" s="595">
        <f t="shared" si="50"/>
        <v>114541</v>
      </c>
      <c r="AB122" s="595">
        <f t="shared" si="50"/>
        <v>114541</v>
      </c>
      <c r="AC122" s="595">
        <f t="shared" si="50"/>
        <v>114541</v>
      </c>
      <c r="AD122" s="595">
        <f t="shared" si="50"/>
        <v>114541</v>
      </c>
      <c r="AE122" s="595">
        <f t="shared" si="50"/>
        <v>114541</v>
      </c>
      <c r="AF122" s="595">
        <f t="shared" si="50"/>
        <v>114541</v>
      </c>
      <c r="AG122" s="595">
        <f t="shared" si="50"/>
        <v>114541</v>
      </c>
      <c r="AH122" s="595">
        <f t="shared" si="50"/>
        <v>114541</v>
      </c>
      <c r="AI122" s="595">
        <f t="shared" si="50"/>
        <v>114541</v>
      </c>
    </row>
    <row r="123" spans="1:35" s="589" customFormat="1" ht="11.25">
      <c r="A123" s="594"/>
      <c r="B123" s="751" t="s">
        <v>853</v>
      </c>
      <c r="C123" s="596"/>
      <c r="D123" s="596"/>
      <c r="E123" s="596"/>
      <c r="F123" s="595">
        <f>+F100</f>
        <v>10009</v>
      </c>
      <c r="G123" s="595">
        <f t="shared" si="50"/>
        <v>3382</v>
      </c>
      <c r="H123" s="595">
        <f t="shared" si="50"/>
        <v>1383</v>
      </c>
      <c r="I123" s="595">
        <f t="shared" si="50"/>
        <v>1383</v>
      </c>
      <c r="J123" s="595">
        <f t="shared" si="50"/>
        <v>1383</v>
      </c>
      <c r="K123" s="595">
        <f t="shared" si="50"/>
        <v>1383</v>
      </c>
      <c r="L123" s="595">
        <f t="shared" si="50"/>
        <v>1383</v>
      </c>
      <c r="M123" s="595">
        <f t="shared" si="50"/>
        <v>1383</v>
      </c>
      <c r="N123" s="595">
        <f t="shared" si="50"/>
        <v>1383</v>
      </c>
      <c r="O123" s="595">
        <f t="shared" si="50"/>
        <v>1383</v>
      </c>
      <c r="P123" s="595">
        <f t="shared" si="50"/>
        <v>1383</v>
      </c>
      <c r="Q123" s="595">
        <f t="shared" si="50"/>
        <v>1383</v>
      </c>
      <c r="R123" s="595">
        <f t="shared" si="50"/>
        <v>1383</v>
      </c>
      <c r="S123" s="595">
        <f t="shared" si="50"/>
        <v>1383</v>
      </c>
      <c r="T123" s="595">
        <f t="shared" si="50"/>
        <v>1383</v>
      </c>
      <c r="U123" s="595">
        <f t="shared" si="50"/>
        <v>1383</v>
      </c>
      <c r="V123" s="595">
        <f t="shared" si="50"/>
        <v>1383</v>
      </c>
      <c r="W123" s="595">
        <f t="shared" si="50"/>
        <v>1383</v>
      </c>
      <c r="X123" s="595">
        <f t="shared" si="50"/>
        <v>1383</v>
      </c>
      <c r="Y123" s="595">
        <f t="shared" si="50"/>
        <v>1383</v>
      </c>
      <c r="Z123" s="595">
        <f t="shared" si="50"/>
        <v>1383</v>
      </c>
      <c r="AA123" s="595">
        <f t="shared" si="50"/>
        <v>1383</v>
      </c>
      <c r="AB123" s="595">
        <f t="shared" si="50"/>
        <v>1383</v>
      </c>
      <c r="AC123" s="595">
        <f t="shared" si="50"/>
        <v>1383</v>
      </c>
      <c r="AD123" s="595">
        <f t="shared" si="50"/>
        <v>1383</v>
      </c>
      <c r="AE123" s="595">
        <f t="shared" si="50"/>
        <v>1383</v>
      </c>
      <c r="AF123" s="595">
        <f t="shared" si="50"/>
        <v>1383</v>
      </c>
      <c r="AG123" s="595">
        <f t="shared" si="50"/>
        <v>1383</v>
      </c>
      <c r="AH123" s="595">
        <f t="shared" si="50"/>
        <v>1383</v>
      </c>
      <c r="AI123" s="595">
        <f t="shared" si="50"/>
        <v>1383</v>
      </c>
    </row>
    <row r="124" spans="1:35" s="607" customFormat="1" ht="11.25">
      <c r="A124" s="605">
        <v>2</v>
      </c>
      <c r="B124" s="753" t="s">
        <v>247</v>
      </c>
      <c r="C124" s="605"/>
      <c r="D124" s="605"/>
      <c r="E124" s="605"/>
      <c r="F124" s="606">
        <f>+F101</f>
        <v>1773</v>
      </c>
      <c r="G124" s="606">
        <f t="shared" si="50"/>
        <v>3248</v>
      </c>
      <c r="H124" s="606">
        <f t="shared" si="50"/>
        <v>0</v>
      </c>
      <c r="I124" s="606">
        <f t="shared" si="50"/>
        <v>0</v>
      </c>
      <c r="J124" s="606">
        <f t="shared" si="50"/>
        <v>0</v>
      </c>
      <c r="K124" s="606">
        <f t="shared" si="50"/>
        <v>0</v>
      </c>
      <c r="L124" s="606">
        <f t="shared" si="50"/>
        <v>0</v>
      </c>
      <c r="M124" s="606">
        <f t="shared" si="50"/>
        <v>0</v>
      </c>
      <c r="N124" s="606">
        <f t="shared" si="50"/>
        <v>0</v>
      </c>
      <c r="O124" s="606">
        <f t="shared" si="50"/>
        <v>0</v>
      </c>
      <c r="P124" s="606">
        <f t="shared" si="50"/>
        <v>0</v>
      </c>
      <c r="Q124" s="606">
        <f t="shared" si="50"/>
        <v>0</v>
      </c>
      <c r="R124" s="606">
        <f t="shared" si="50"/>
        <v>0</v>
      </c>
      <c r="S124" s="606">
        <f t="shared" si="50"/>
        <v>0</v>
      </c>
      <c r="T124" s="606">
        <f t="shared" si="50"/>
        <v>0</v>
      </c>
      <c r="U124" s="606">
        <f t="shared" si="50"/>
        <v>0</v>
      </c>
      <c r="V124" s="606">
        <f t="shared" si="50"/>
        <v>0</v>
      </c>
      <c r="W124" s="606">
        <f t="shared" si="50"/>
        <v>0</v>
      </c>
      <c r="X124" s="606">
        <f t="shared" si="50"/>
        <v>0</v>
      </c>
      <c r="Y124" s="606">
        <f t="shared" si="50"/>
        <v>0</v>
      </c>
      <c r="Z124" s="606">
        <f t="shared" si="50"/>
        <v>0</v>
      </c>
      <c r="AA124" s="606">
        <f t="shared" si="50"/>
        <v>0</v>
      </c>
      <c r="AB124" s="606">
        <f t="shared" si="50"/>
        <v>0</v>
      </c>
      <c r="AC124" s="606">
        <f t="shared" si="50"/>
        <v>0</v>
      </c>
      <c r="AD124" s="606">
        <f t="shared" si="50"/>
        <v>0</v>
      </c>
      <c r="AE124" s="606">
        <f t="shared" si="50"/>
        <v>0</v>
      </c>
      <c r="AF124" s="606">
        <f t="shared" si="50"/>
        <v>0</v>
      </c>
      <c r="AG124" s="606">
        <f t="shared" si="50"/>
        <v>0</v>
      </c>
      <c r="AH124" s="606">
        <f t="shared" si="50"/>
        <v>0</v>
      </c>
      <c r="AI124" s="606">
        <f t="shared" si="50"/>
        <v>0</v>
      </c>
    </row>
    <row r="125" spans="1:35" s="607" customFormat="1" ht="11.25">
      <c r="A125" s="605">
        <v>3</v>
      </c>
      <c r="B125" s="753" t="s">
        <v>251</v>
      </c>
      <c r="C125" s="605"/>
      <c r="D125" s="605"/>
      <c r="E125" s="605"/>
      <c r="F125" s="606">
        <f>+F102</f>
        <v>0</v>
      </c>
      <c r="G125" s="606">
        <f t="shared" si="50"/>
        <v>0</v>
      </c>
      <c r="H125" s="606">
        <f t="shared" si="50"/>
        <v>0</v>
      </c>
      <c r="I125" s="606">
        <f t="shared" si="50"/>
        <v>0</v>
      </c>
      <c r="J125" s="606">
        <f t="shared" si="50"/>
        <v>0</v>
      </c>
      <c r="K125" s="606">
        <f t="shared" si="50"/>
        <v>0</v>
      </c>
      <c r="L125" s="606">
        <f t="shared" si="50"/>
        <v>0</v>
      </c>
      <c r="M125" s="606">
        <f t="shared" si="50"/>
        <v>0</v>
      </c>
      <c r="N125" s="606">
        <f t="shared" si="50"/>
        <v>0</v>
      </c>
      <c r="O125" s="606">
        <f t="shared" si="50"/>
        <v>0</v>
      </c>
      <c r="P125" s="606">
        <f t="shared" si="50"/>
        <v>0</v>
      </c>
      <c r="Q125" s="606">
        <f t="shared" si="50"/>
        <v>0</v>
      </c>
      <c r="R125" s="606">
        <f t="shared" si="50"/>
        <v>0</v>
      </c>
      <c r="S125" s="606">
        <f t="shared" si="50"/>
        <v>0</v>
      </c>
      <c r="T125" s="606">
        <f t="shared" si="50"/>
        <v>0</v>
      </c>
      <c r="U125" s="606">
        <f t="shared" si="50"/>
        <v>0</v>
      </c>
      <c r="V125" s="606">
        <f t="shared" si="50"/>
        <v>0</v>
      </c>
      <c r="W125" s="606">
        <f t="shared" si="50"/>
        <v>0</v>
      </c>
      <c r="X125" s="606">
        <f t="shared" si="50"/>
        <v>0</v>
      </c>
      <c r="Y125" s="606">
        <f t="shared" si="50"/>
        <v>0</v>
      </c>
      <c r="Z125" s="606">
        <f t="shared" si="50"/>
        <v>0</v>
      </c>
      <c r="AA125" s="606">
        <f t="shared" si="50"/>
        <v>0</v>
      </c>
      <c r="AB125" s="606">
        <f t="shared" si="50"/>
        <v>0</v>
      </c>
      <c r="AC125" s="606">
        <f t="shared" si="50"/>
        <v>0</v>
      </c>
      <c r="AD125" s="606">
        <f t="shared" si="50"/>
        <v>0</v>
      </c>
      <c r="AE125" s="606">
        <f t="shared" si="50"/>
        <v>0</v>
      </c>
      <c r="AF125" s="606">
        <f t="shared" si="50"/>
        <v>0</v>
      </c>
      <c r="AG125" s="606">
        <f t="shared" si="50"/>
        <v>0</v>
      </c>
      <c r="AH125" s="606">
        <f t="shared" si="50"/>
        <v>0</v>
      </c>
      <c r="AI125" s="606">
        <f t="shared" si="50"/>
        <v>0</v>
      </c>
    </row>
    <row r="126" spans="1:35" s="607" customFormat="1" ht="11.25">
      <c r="A126" s="605">
        <v>4</v>
      </c>
      <c r="B126" s="753" t="s">
        <v>400</v>
      </c>
      <c r="C126" s="605"/>
      <c r="D126" s="605"/>
      <c r="E126" s="605"/>
      <c r="F126" s="606"/>
      <c r="G126" s="606"/>
      <c r="H126" s="606"/>
      <c r="I126" s="606"/>
      <c r="J126" s="606"/>
      <c r="K126" s="606"/>
      <c r="L126" s="606"/>
      <c r="M126" s="606"/>
      <c r="N126" s="606"/>
      <c r="O126" s="606"/>
      <c r="P126" s="606"/>
      <c r="Q126" s="606"/>
      <c r="R126" s="606"/>
      <c r="S126" s="606"/>
      <c r="T126" s="606"/>
      <c r="U126" s="606"/>
      <c r="V126" s="606"/>
      <c r="W126" s="606"/>
      <c r="X126" s="606"/>
      <c r="Y126" s="606"/>
      <c r="Z126" s="606"/>
      <c r="AA126" s="606"/>
      <c r="AB126" s="606"/>
      <c r="AC126" s="606"/>
      <c r="AD126" s="606"/>
      <c r="AE126" s="606"/>
      <c r="AF126" s="606"/>
      <c r="AG126" s="606"/>
      <c r="AH126" s="606"/>
      <c r="AI126" s="606"/>
    </row>
    <row r="127" spans="1:35" s="589" customFormat="1" ht="11.25">
      <c r="A127" s="592" t="s">
        <v>243</v>
      </c>
      <c r="B127" s="749" t="s">
        <v>399</v>
      </c>
      <c r="C127" s="592"/>
      <c r="D127" s="592"/>
      <c r="E127" s="592"/>
      <c r="F127" s="593">
        <f>+F133+F134+F135+F136+F128</f>
        <v>201192</v>
      </c>
      <c r="G127" s="593">
        <f t="shared" ref="G127:AI127" si="51">+G133+G134+G135+G136+G128</f>
        <v>94090</v>
      </c>
      <c r="H127" s="593">
        <f t="shared" si="51"/>
        <v>76932</v>
      </c>
      <c r="I127" s="593">
        <f t="shared" si="51"/>
        <v>76932</v>
      </c>
      <c r="J127" s="593">
        <f t="shared" si="51"/>
        <v>76932</v>
      </c>
      <c r="K127" s="593">
        <f t="shared" si="51"/>
        <v>76932</v>
      </c>
      <c r="L127" s="593">
        <f t="shared" si="51"/>
        <v>76932</v>
      </c>
      <c r="M127" s="593">
        <f t="shared" si="51"/>
        <v>76932</v>
      </c>
      <c r="N127" s="593">
        <f t="shared" si="51"/>
        <v>76932</v>
      </c>
      <c r="O127" s="593">
        <f t="shared" si="51"/>
        <v>76932</v>
      </c>
      <c r="P127" s="593">
        <f t="shared" si="51"/>
        <v>76932</v>
      </c>
      <c r="Q127" s="593">
        <f t="shared" si="51"/>
        <v>76932</v>
      </c>
      <c r="R127" s="593">
        <f t="shared" si="51"/>
        <v>76932</v>
      </c>
      <c r="S127" s="593">
        <f t="shared" si="51"/>
        <v>76932</v>
      </c>
      <c r="T127" s="593">
        <f t="shared" si="51"/>
        <v>76932</v>
      </c>
      <c r="U127" s="593">
        <f t="shared" si="51"/>
        <v>76932</v>
      </c>
      <c r="V127" s="593">
        <f t="shared" si="51"/>
        <v>76932</v>
      </c>
      <c r="W127" s="593">
        <f t="shared" si="51"/>
        <v>76932</v>
      </c>
      <c r="X127" s="593">
        <f t="shared" si="51"/>
        <v>76932</v>
      </c>
      <c r="Y127" s="593">
        <f t="shared" si="51"/>
        <v>76932</v>
      </c>
      <c r="Z127" s="593">
        <f t="shared" si="51"/>
        <v>76932</v>
      </c>
      <c r="AA127" s="593">
        <f t="shared" si="51"/>
        <v>76932</v>
      </c>
      <c r="AB127" s="593">
        <f t="shared" si="51"/>
        <v>76932</v>
      </c>
      <c r="AC127" s="593">
        <f t="shared" si="51"/>
        <v>76932</v>
      </c>
      <c r="AD127" s="593">
        <f t="shared" si="51"/>
        <v>76932</v>
      </c>
      <c r="AE127" s="593">
        <f t="shared" si="51"/>
        <v>76932</v>
      </c>
      <c r="AF127" s="593">
        <f t="shared" si="51"/>
        <v>76932</v>
      </c>
      <c r="AG127" s="593">
        <f t="shared" si="51"/>
        <v>76932</v>
      </c>
      <c r="AH127" s="593">
        <f t="shared" si="51"/>
        <v>76932</v>
      </c>
      <c r="AI127" s="593">
        <f t="shared" si="51"/>
        <v>76932</v>
      </c>
    </row>
    <row r="128" spans="1:35" s="607" customFormat="1" ht="11.25">
      <c r="A128" s="605">
        <v>1</v>
      </c>
      <c r="B128" s="753" t="s">
        <v>246</v>
      </c>
      <c r="C128" s="605"/>
      <c r="D128" s="605"/>
      <c r="E128" s="605"/>
      <c r="F128" s="606">
        <f>+F129+F130+F131+F132</f>
        <v>196869</v>
      </c>
      <c r="G128" s="606">
        <f t="shared" ref="G128:AI128" si="52">+G129+G130+G131+G132</f>
        <v>93933</v>
      </c>
      <c r="H128" s="606">
        <f t="shared" si="52"/>
        <v>76932</v>
      </c>
      <c r="I128" s="606">
        <f t="shared" si="52"/>
        <v>76932</v>
      </c>
      <c r="J128" s="606">
        <f t="shared" si="52"/>
        <v>76932</v>
      </c>
      <c r="K128" s="606">
        <f t="shared" si="52"/>
        <v>76932</v>
      </c>
      <c r="L128" s="606">
        <f t="shared" si="52"/>
        <v>76932</v>
      </c>
      <c r="M128" s="606">
        <f t="shared" si="52"/>
        <v>76932</v>
      </c>
      <c r="N128" s="606">
        <f t="shared" si="52"/>
        <v>76932</v>
      </c>
      <c r="O128" s="606">
        <f t="shared" si="52"/>
        <v>76932</v>
      </c>
      <c r="P128" s="606">
        <f t="shared" si="52"/>
        <v>76932</v>
      </c>
      <c r="Q128" s="606">
        <f t="shared" si="52"/>
        <v>76932</v>
      </c>
      <c r="R128" s="606">
        <f t="shared" si="52"/>
        <v>76932</v>
      </c>
      <c r="S128" s="606">
        <f t="shared" si="52"/>
        <v>76932</v>
      </c>
      <c r="T128" s="606">
        <f t="shared" si="52"/>
        <v>76932</v>
      </c>
      <c r="U128" s="606">
        <f t="shared" si="52"/>
        <v>76932</v>
      </c>
      <c r="V128" s="606">
        <f t="shared" si="52"/>
        <v>76932</v>
      </c>
      <c r="W128" s="606">
        <f t="shared" si="52"/>
        <v>76932</v>
      </c>
      <c r="X128" s="606">
        <f t="shared" si="52"/>
        <v>76932</v>
      </c>
      <c r="Y128" s="606">
        <f t="shared" si="52"/>
        <v>76932</v>
      </c>
      <c r="Z128" s="606">
        <f t="shared" si="52"/>
        <v>76932</v>
      </c>
      <c r="AA128" s="606">
        <f t="shared" si="52"/>
        <v>76932</v>
      </c>
      <c r="AB128" s="606">
        <f t="shared" si="52"/>
        <v>76932</v>
      </c>
      <c r="AC128" s="606">
        <f t="shared" si="52"/>
        <v>76932</v>
      </c>
      <c r="AD128" s="606">
        <f t="shared" si="52"/>
        <v>76932</v>
      </c>
      <c r="AE128" s="606">
        <f t="shared" si="52"/>
        <v>76932</v>
      </c>
      <c r="AF128" s="606">
        <f t="shared" si="52"/>
        <v>76932</v>
      </c>
      <c r="AG128" s="606">
        <f t="shared" si="52"/>
        <v>76932</v>
      </c>
      <c r="AH128" s="606">
        <f t="shared" si="52"/>
        <v>76932</v>
      </c>
      <c r="AI128" s="606">
        <f t="shared" si="52"/>
        <v>76932</v>
      </c>
    </row>
    <row r="129" spans="1:35" s="589" customFormat="1" ht="11.25">
      <c r="A129" s="594"/>
      <c r="B129" s="751" t="s">
        <v>106</v>
      </c>
      <c r="C129" s="596"/>
      <c r="D129" s="596"/>
      <c r="E129" s="596"/>
      <c r="F129" s="595">
        <f>+F105</f>
        <v>15634</v>
      </c>
      <c r="G129" s="595">
        <f t="shared" ref="G129:AI130" si="53">+G105</f>
        <v>5928</v>
      </c>
      <c r="H129" s="595">
        <f t="shared" si="53"/>
        <v>5244</v>
      </c>
      <c r="I129" s="595">
        <f t="shared" si="53"/>
        <v>5244</v>
      </c>
      <c r="J129" s="595">
        <f t="shared" si="53"/>
        <v>5244</v>
      </c>
      <c r="K129" s="595">
        <f t="shared" si="53"/>
        <v>5244</v>
      </c>
      <c r="L129" s="595">
        <f t="shared" si="53"/>
        <v>5244</v>
      </c>
      <c r="M129" s="595">
        <f t="shared" si="53"/>
        <v>5244</v>
      </c>
      <c r="N129" s="595">
        <f t="shared" si="53"/>
        <v>5244</v>
      </c>
      <c r="O129" s="595">
        <f t="shared" si="53"/>
        <v>5244</v>
      </c>
      <c r="P129" s="595">
        <f t="shared" si="53"/>
        <v>5244</v>
      </c>
      <c r="Q129" s="595">
        <f t="shared" si="53"/>
        <v>5244</v>
      </c>
      <c r="R129" s="595">
        <f t="shared" si="53"/>
        <v>5244</v>
      </c>
      <c r="S129" s="595">
        <f t="shared" si="53"/>
        <v>5244</v>
      </c>
      <c r="T129" s="595">
        <f t="shared" si="53"/>
        <v>5244</v>
      </c>
      <c r="U129" s="595">
        <f t="shared" si="53"/>
        <v>5244</v>
      </c>
      <c r="V129" s="595">
        <f t="shared" si="53"/>
        <v>5244</v>
      </c>
      <c r="W129" s="595">
        <f t="shared" si="53"/>
        <v>5244</v>
      </c>
      <c r="X129" s="595">
        <f t="shared" si="53"/>
        <v>5244</v>
      </c>
      <c r="Y129" s="595">
        <f t="shared" si="53"/>
        <v>5244</v>
      </c>
      <c r="Z129" s="595">
        <f t="shared" si="53"/>
        <v>5244</v>
      </c>
      <c r="AA129" s="595">
        <f t="shared" si="53"/>
        <v>5244</v>
      </c>
      <c r="AB129" s="595">
        <f t="shared" si="53"/>
        <v>5244</v>
      </c>
      <c r="AC129" s="595">
        <f t="shared" si="53"/>
        <v>5244</v>
      </c>
      <c r="AD129" s="595">
        <f t="shared" si="53"/>
        <v>5244</v>
      </c>
      <c r="AE129" s="595">
        <f t="shared" si="53"/>
        <v>5244</v>
      </c>
      <c r="AF129" s="595">
        <f t="shared" si="53"/>
        <v>5244</v>
      </c>
      <c r="AG129" s="595">
        <f t="shared" si="53"/>
        <v>5244</v>
      </c>
      <c r="AH129" s="595">
        <f t="shared" si="53"/>
        <v>5244</v>
      </c>
      <c r="AI129" s="595">
        <f t="shared" si="53"/>
        <v>5244</v>
      </c>
    </row>
    <row r="130" spans="1:35" s="589" customFormat="1" ht="11.25">
      <c r="A130" s="594"/>
      <c r="B130" s="751" t="s">
        <v>254</v>
      </c>
      <c r="C130" s="596"/>
      <c r="D130" s="596"/>
      <c r="E130" s="596"/>
      <c r="F130" s="595">
        <f>+F106</f>
        <v>162165</v>
      </c>
      <c r="G130" s="595">
        <f t="shared" si="53"/>
        <v>74935</v>
      </c>
      <c r="H130" s="595">
        <f t="shared" si="53"/>
        <v>58382</v>
      </c>
      <c r="I130" s="595">
        <f t="shared" si="53"/>
        <v>58382</v>
      </c>
      <c r="J130" s="595">
        <f t="shared" si="53"/>
        <v>58382</v>
      </c>
      <c r="K130" s="595">
        <f t="shared" si="53"/>
        <v>58382</v>
      </c>
      <c r="L130" s="595">
        <f t="shared" si="53"/>
        <v>58382</v>
      </c>
      <c r="M130" s="595">
        <f t="shared" si="53"/>
        <v>58382</v>
      </c>
      <c r="N130" s="595">
        <f t="shared" si="53"/>
        <v>58382</v>
      </c>
      <c r="O130" s="595">
        <f t="shared" si="53"/>
        <v>58382</v>
      </c>
      <c r="P130" s="595">
        <f t="shared" si="53"/>
        <v>58382</v>
      </c>
      <c r="Q130" s="595">
        <f t="shared" si="53"/>
        <v>58382</v>
      </c>
      <c r="R130" s="595">
        <f t="shared" si="53"/>
        <v>58382</v>
      </c>
      <c r="S130" s="595">
        <f t="shared" si="53"/>
        <v>58382</v>
      </c>
      <c r="T130" s="595">
        <f t="shared" si="53"/>
        <v>58382</v>
      </c>
      <c r="U130" s="595">
        <f t="shared" si="53"/>
        <v>58382</v>
      </c>
      <c r="V130" s="595">
        <f t="shared" si="53"/>
        <v>58382</v>
      </c>
      <c r="W130" s="595">
        <f t="shared" si="53"/>
        <v>58382</v>
      </c>
      <c r="X130" s="595">
        <f t="shared" si="53"/>
        <v>58382</v>
      </c>
      <c r="Y130" s="595">
        <f t="shared" si="53"/>
        <v>58382</v>
      </c>
      <c r="Z130" s="595">
        <f t="shared" si="53"/>
        <v>58382</v>
      </c>
      <c r="AA130" s="595">
        <f t="shared" si="53"/>
        <v>58382</v>
      </c>
      <c r="AB130" s="595">
        <f t="shared" si="53"/>
        <v>58382</v>
      </c>
      <c r="AC130" s="595">
        <f t="shared" si="53"/>
        <v>58382</v>
      </c>
      <c r="AD130" s="595">
        <f t="shared" si="53"/>
        <v>58382</v>
      </c>
      <c r="AE130" s="595">
        <f t="shared" si="53"/>
        <v>58382</v>
      </c>
      <c r="AF130" s="595">
        <f t="shared" si="53"/>
        <v>58382</v>
      </c>
      <c r="AG130" s="595">
        <f t="shared" si="53"/>
        <v>58382</v>
      </c>
      <c r="AH130" s="595">
        <f t="shared" si="53"/>
        <v>58382</v>
      </c>
      <c r="AI130" s="595">
        <f t="shared" si="53"/>
        <v>58382</v>
      </c>
    </row>
    <row r="131" spans="1:35" s="589" customFormat="1" ht="11.25">
      <c r="A131" s="594"/>
      <c r="B131" s="751" t="s">
        <v>256</v>
      </c>
      <c r="C131" s="596"/>
      <c r="D131" s="596"/>
      <c r="E131" s="596"/>
      <c r="F131" s="595">
        <f>+F109</f>
        <v>15304</v>
      </c>
      <c r="G131" s="595">
        <f t="shared" ref="G131:AI134" si="54">+G109</f>
        <v>11867</v>
      </c>
      <c r="H131" s="595">
        <f t="shared" si="54"/>
        <v>8296</v>
      </c>
      <c r="I131" s="595">
        <f t="shared" si="54"/>
        <v>8296</v>
      </c>
      <c r="J131" s="595">
        <f t="shared" si="54"/>
        <v>8296</v>
      </c>
      <c r="K131" s="595">
        <f t="shared" si="54"/>
        <v>8296</v>
      </c>
      <c r="L131" s="595">
        <f t="shared" si="54"/>
        <v>8296</v>
      </c>
      <c r="M131" s="595">
        <f t="shared" si="54"/>
        <v>8296</v>
      </c>
      <c r="N131" s="595">
        <f t="shared" si="54"/>
        <v>8296</v>
      </c>
      <c r="O131" s="595">
        <f t="shared" si="54"/>
        <v>8296</v>
      </c>
      <c r="P131" s="595">
        <f t="shared" si="54"/>
        <v>8296</v>
      </c>
      <c r="Q131" s="595">
        <f t="shared" si="54"/>
        <v>8296</v>
      </c>
      <c r="R131" s="595">
        <f t="shared" si="54"/>
        <v>8296</v>
      </c>
      <c r="S131" s="595">
        <f t="shared" si="54"/>
        <v>8296</v>
      </c>
      <c r="T131" s="595">
        <f t="shared" si="54"/>
        <v>8296</v>
      </c>
      <c r="U131" s="595">
        <f t="shared" si="54"/>
        <v>8296</v>
      </c>
      <c r="V131" s="595">
        <f t="shared" si="54"/>
        <v>8296</v>
      </c>
      <c r="W131" s="595">
        <f t="shared" si="54"/>
        <v>8296</v>
      </c>
      <c r="X131" s="595">
        <f t="shared" si="54"/>
        <v>8296</v>
      </c>
      <c r="Y131" s="595">
        <f t="shared" si="54"/>
        <v>8296</v>
      </c>
      <c r="Z131" s="595">
        <f t="shared" si="54"/>
        <v>8296</v>
      </c>
      <c r="AA131" s="595">
        <f t="shared" si="54"/>
        <v>8296</v>
      </c>
      <c r="AB131" s="595">
        <f t="shared" si="54"/>
        <v>8296</v>
      </c>
      <c r="AC131" s="595">
        <f t="shared" si="54"/>
        <v>8296</v>
      </c>
      <c r="AD131" s="595">
        <f t="shared" si="54"/>
        <v>8296</v>
      </c>
      <c r="AE131" s="595">
        <f t="shared" si="54"/>
        <v>8296</v>
      </c>
      <c r="AF131" s="595">
        <f t="shared" si="54"/>
        <v>8296</v>
      </c>
      <c r="AG131" s="595">
        <f t="shared" si="54"/>
        <v>8296</v>
      </c>
      <c r="AH131" s="595">
        <f t="shared" si="54"/>
        <v>8296</v>
      </c>
      <c r="AI131" s="595">
        <f t="shared" si="54"/>
        <v>8296</v>
      </c>
    </row>
    <row r="132" spans="1:35" s="589" customFormat="1" ht="11.25">
      <c r="A132" s="594"/>
      <c r="B132" s="751" t="s">
        <v>257</v>
      </c>
      <c r="C132" s="596"/>
      <c r="D132" s="596"/>
      <c r="E132" s="596"/>
      <c r="F132" s="595">
        <f>+F110</f>
        <v>3766</v>
      </c>
      <c r="G132" s="595">
        <f t="shared" si="54"/>
        <v>1203</v>
      </c>
      <c r="H132" s="595">
        <f t="shared" si="54"/>
        <v>5010</v>
      </c>
      <c r="I132" s="595">
        <f t="shared" si="54"/>
        <v>5010</v>
      </c>
      <c r="J132" s="595">
        <f t="shared" si="54"/>
        <v>5010</v>
      </c>
      <c r="K132" s="595">
        <f t="shared" si="54"/>
        <v>5010</v>
      </c>
      <c r="L132" s="595">
        <f t="shared" si="54"/>
        <v>5010</v>
      </c>
      <c r="M132" s="595">
        <f t="shared" si="54"/>
        <v>5010</v>
      </c>
      <c r="N132" s="595">
        <f t="shared" si="54"/>
        <v>5010</v>
      </c>
      <c r="O132" s="595">
        <f t="shared" si="54"/>
        <v>5010</v>
      </c>
      <c r="P132" s="595">
        <f t="shared" si="54"/>
        <v>5010</v>
      </c>
      <c r="Q132" s="595">
        <f t="shared" si="54"/>
        <v>5010</v>
      </c>
      <c r="R132" s="595">
        <f t="shared" si="54"/>
        <v>5010</v>
      </c>
      <c r="S132" s="595">
        <f t="shared" si="54"/>
        <v>5010</v>
      </c>
      <c r="T132" s="595">
        <f t="shared" si="54"/>
        <v>5010</v>
      </c>
      <c r="U132" s="595">
        <f t="shared" si="54"/>
        <v>5010</v>
      </c>
      <c r="V132" s="595">
        <f t="shared" si="54"/>
        <v>5010</v>
      </c>
      <c r="W132" s="595">
        <f t="shared" si="54"/>
        <v>5010</v>
      </c>
      <c r="X132" s="595">
        <f t="shared" si="54"/>
        <v>5010</v>
      </c>
      <c r="Y132" s="595">
        <f t="shared" si="54"/>
        <v>5010</v>
      </c>
      <c r="Z132" s="595">
        <f t="shared" si="54"/>
        <v>5010</v>
      </c>
      <c r="AA132" s="595">
        <f t="shared" si="54"/>
        <v>5010</v>
      </c>
      <c r="AB132" s="595">
        <f t="shared" si="54"/>
        <v>5010</v>
      </c>
      <c r="AC132" s="595">
        <f t="shared" si="54"/>
        <v>5010</v>
      </c>
      <c r="AD132" s="595">
        <f t="shared" si="54"/>
        <v>5010</v>
      </c>
      <c r="AE132" s="595">
        <f t="shared" si="54"/>
        <v>5010</v>
      </c>
      <c r="AF132" s="595">
        <f t="shared" si="54"/>
        <v>5010</v>
      </c>
      <c r="AG132" s="595">
        <f t="shared" si="54"/>
        <v>5010</v>
      </c>
      <c r="AH132" s="595">
        <f t="shared" si="54"/>
        <v>5010</v>
      </c>
      <c r="AI132" s="595">
        <f t="shared" si="54"/>
        <v>5010</v>
      </c>
    </row>
    <row r="133" spans="1:35" s="607" customFormat="1" ht="11.25">
      <c r="A133" s="605">
        <v>2</v>
      </c>
      <c r="B133" s="753" t="s">
        <v>248</v>
      </c>
      <c r="C133" s="605"/>
      <c r="D133" s="605"/>
      <c r="E133" s="605"/>
      <c r="F133" s="606">
        <f>+F111</f>
        <v>0</v>
      </c>
      <c r="G133" s="606">
        <f t="shared" si="54"/>
        <v>157</v>
      </c>
      <c r="H133" s="606">
        <f t="shared" si="54"/>
        <v>0</v>
      </c>
      <c r="I133" s="606">
        <f t="shared" si="54"/>
        <v>0</v>
      </c>
      <c r="J133" s="606">
        <f t="shared" si="54"/>
        <v>0</v>
      </c>
      <c r="K133" s="606">
        <f t="shared" si="54"/>
        <v>0</v>
      </c>
      <c r="L133" s="606">
        <f t="shared" si="54"/>
        <v>0</v>
      </c>
      <c r="M133" s="606">
        <f t="shared" si="54"/>
        <v>0</v>
      </c>
      <c r="N133" s="606">
        <f t="shared" si="54"/>
        <v>0</v>
      </c>
      <c r="O133" s="606">
        <f t="shared" si="54"/>
        <v>0</v>
      </c>
      <c r="P133" s="606">
        <f t="shared" si="54"/>
        <v>0</v>
      </c>
      <c r="Q133" s="606">
        <f t="shared" si="54"/>
        <v>0</v>
      </c>
      <c r="R133" s="606">
        <f t="shared" si="54"/>
        <v>0</v>
      </c>
      <c r="S133" s="606">
        <f t="shared" si="54"/>
        <v>0</v>
      </c>
      <c r="T133" s="606">
        <f t="shared" si="54"/>
        <v>0</v>
      </c>
      <c r="U133" s="606">
        <f t="shared" si="54"/>
        <v>0</v>
      </c>
      <c r="V133" s="606">
        <f t="shared" si="54"/>
        <v>0</v>
      </c>
      <c r="W133" s="606">
        <f t="shared" si="54"/>
        <v>0</v>
      </c>
      <c r="X133" s="606">
        <f t="shared" si="54"/>
        <v>0</v>
      </c>
      <c r="Y133" s="606">
        <f t="shared" si="54"/>
        <v>0</v>
      </c>
      <c r="Z133" s="606">
        <f t="shared" si="54"/>
        <v>0</v>
      </c>
      <c r="AA133" s="606">
        <f t="shared" si="54"/>
        <v>0</v>
      </c>
      <c r="AB133" s="606">
        <f t="shared" si="54"/>
        <v>0</v>
      </c>
      <c r="AC133" s="606">
        <f t="shared" si="54"/>
        <v>0</v>
      </c>
      <c r="AD133" s="606">
        <f t="shared" si="54"/>
        <v>0</v>
      </c>
      <c r="AE133" s="606">
        <f t="shared" si="54"/>
        <v>0</v>
      </c>
      <c r="AF133" s="606">
        <f t="shared" si="54"/>
        <v>0</v>
      </c>
      <c r="AG133" s="606">
        <f t="shared" si="54"/>
        <v>0</v>
      </c>
      <c r="AH133" s="606">
        <f t="shared" si="54"/>
        <v>0</v>
      </c>
      <c r="AI133" s="606">
        <f t="shared" si="54"/>
        <v>0</v>
      </c>
    </row>
    <row r="134" spans="1:35" s="607" customFormat="1" ht="11.25">
      <c r="A134" s="605">
        <v>3</v>
      </c>
      <c r="B134" s="753" t="s">
        <v>258</v>
      </c>
      <c r="C134" s="605"/>
      <c r="D134" s="605"/>
      <c r="E134" s="605"/>
      <c r="F134" s="606">
        <f>+F112</f>
        <v>4323</v>
      </c>
      <c r="G134" s="606">
        <f t="shared" si="54"/>
        <v>0</v>
      </c>
      <c r="H134" s="606">
        <f t="shared" si="54"/>
        <v>0</v>
      </c>
      <c r="I134" s="606">
        <f t="shared" si="54"/>
        <v>0</v>
      </c>
      <c r="J134" s="606">
        <f t="shared" si="54"/>
        <v>0</v>
      </c>
      <c r="K134" s="606">
        <f t="shared" si="54"/>
        <v>0</v>
      </c>
      <c r="L134" s="606">
        <f t="shared" si="54"/>
        <v>0</v>
      </c>
      <c r="M134" s="606">
        <f t="shared" si="54"/>
        <v>0</v>
      </c>
      <c r="N134" s="606">
        <f t="shared" si="54"/>
        <v>0</v>
      </c>
      <c r="O134" s="606">
        <f t="shared" si="54"/>
        <v>0</v>
      </c>
      <c r="P134" s="606">
        <f t="shared" si="54"/>
        <v>0</v>
      </c>
      <c r="Q134" s="606">
        <f t="shared" si="54"/>
        <v>0</v>
      </c>
      <c r="R134" s="606">
        <f t="shared" si="54"/>
        <v>0</v>
      </c>
      <c r="S134" s="606">
        <f t="shared" si="54"/>
        <v>0</v>
      </c>
      <c r="T134" s="606">
        <f t="shared" si="54"/>
        <v>0</v>
      </c>
      <c r="U134" s="606">
        <f t="shared" si="54"/>
        <v>0</v>
      </c>
      <c r="V134" s="606">
        <f t="shared" si="54"/>
        <v>0</v>
      </c>
      <c r="W134" s="606">
        <f t="shared" si="54"/>
        <v>0</v>
      </c>
      <c r="X134" s="606">
        <f t="shared" si="54"/>
        <v>0</v>
      </c>
      <c r="Y134" s="606">
        <f t="shared" si="54"/>
        <v>0</v>
      </c>
      <c r="Z134" s="606">
        <f t="shared" si="54"/>
        <v>0</v>
      </c>
      <c r="AA134" s="606">
        <f t="shared" si="54"/>
        <v>0</v>
      </c>
      <c r="AB134" s="606">
        <f t="shared" si="54"/>
        <v>0</v>
      </c>
      <c r="AC134" s="606">
        <f t="shared" si="54"/>
        <v>0</v>
      </c>
      <c r="AD134" s="606">
        <f t="shared" si="54"/>
        <v>0</v>
      </c>
      <c r="AE134" s="606">
        <f t="shared" si="54"/>
        <v>0</v>
      </c>
      <c r="AF134" s="606">
        <f t="shared" si="54"/>
        <v>0</v>
      </c>
      <c r="AG134" s="606">
        <f t="shared" si="54"/>
        <v>0</v>
      </c>
      <c r="AH134" s="606">
        <f t="shared" si="54"/>
        <v>0</v>
      </c>
      <c r="AI134" s="606">
        <f t="shared" si="54"/>
        <v>0</v>
      </c>
    </row>
    <row r="135" spans="1:35" s="607" customFormat="1" ht="11.25">
      <c r="A135" s="605">
        <v>4</v>
      </c>
      <c r="B135" s="753" t="s">
        <v>401</v>
      </c>
      <c r="C135" s="605"/>
      <c r="D135" s="605"/>
      <c r="E135" s="605"/>
      <c r="F135" s="606"/>
      <c r="G135" s="606"/>
      <c r="H135" s="606"/>
      <c r="I135" s="606"/>
      <c r="J135" s="606"/>
      <c r="K135" s="606"/>
      <c r="L135" s="606"/>
      <c r="M135" s="606"/>
      <c r="N135" s="606"/>
      <c r="O135" s="606"/>
      <c r="P135" s="606"/>
      <c r="Q135" s="606"/>
      <c r="R135" s="606"/>
      <c r="S135" s="606"/>
      <c r="T135" s="606"/>
      <c r="U135" s="606"/>
      <c r="V135" s="606"/>
      <c r="W135" s="606"/>
      <c r="X135" s="606"/>
      <c r="Y135" s="606"/>
      <c r="Z135" s="606"/>
      <c r="AA135" s="606"/>
      <c r="AB135" s="606"/>
      <c r="AC135" s="606"/>
      <c r="AD135" s="606"/>
      <c r="AE135" s="606"/>
      <c r="AF135" s="606"/>
      <c r="AG135" s="606"/>
      <c r="AH135" s="606"/>
      <c r="AI135" s="606"/>
    </row>
    <row r="136" spans="1:35" s="607" customFormat="1" ht="11.25">
      <c r="A136" s="605">
        <v>5</v>
      </c>
      <c r="B136" s="753" t="s">
        <v>402</v>
      </c>
      <c r="C136" s="605"/>
      <c r="D136" s="605"/>
      <c r="E136" s="605"/>
      <c r="F136" s="606"/>
      <c r="G136" s="606"/>
      <c r="H136" s="606"/>
      <c r="I136" s="606"/>
      <c r="J136" s="606"/>
      <c r="K136" s="606"/>
      <c r="L136" s="606"/>
      <c r="M136" s="606"/>
      <c r="N136" s="606"/>
      <c r="O136" s="606"/>
      <c r="P136" s="606"/>
      <c r="Q136" s="606"/>
      <c r="R136" s="606"/>
      <c r="S136" s="606"/>
      <c r="T136" s="606"/>
      <c r="U136" s="606"/>
      <c r="V136" s="606"/>
      <c r="W136" s="606"/>
      <c r="X136" s="606"/>
      <c r="Y136" s="606"/>
      <c r="Z136" s="606"/>
      <c r="AA136" s="606"/>
      <c r="AB136" s="606"/>
      <c r="AC136" s="606"/>
      <c r="AD136" s="606"/>
      <c r="AE136" s="606"/>
      <c r="AF136" s="606"/>
      <c r="AG136" s="606"/>
      <c r="AH136" s="606"/>
      <c r="AI136" s="606"/>
    </row>
    <row r="137" spans="1:35" s="589" customFormat="1" ht="11.25">
      <c r="A137" s="592" t="s">
        <v>155</v>
      </c>
      <c r="B137" s="749" t="s">
        <v>403</v>
      </c>
      <c r="C137" s="592"/>
      <c r="D137" s="592"/>
      <c r="E137" s="592"/>
      <c r="F137" s="593">
        <f>+F119-F127</f>
        <v>-1486</v>
      </c>
      <c r="G137" s="593">
        <f t="shared" ref="G137:AI137" si="55">+G119-G127</f>
        <v>121287</v>
      </c>
      <c r="H137" s="593">
        <f t="shared" si="55"/>
        <v>114555</v>
      </c>
      <c r="I137" s="593">
        <f t="shared" si="55"/>
        <v>114555</v>
      </c>
      <c r="J137" s="593">
        <f t="shared" si="55"/>
        <v>114555</v>
      </c>
      <c r="K137" s="593">
        <f t="shared" si="55"/>
        <v>114555</v>
      </c>
      <c r="L137" s="593">
        <f t="shared" si="55"/>
        <v>114555</v>
      </c>
      <c r="M137" s="593">
        <f t="shared" si="55"/>
        <v>114555</v>
      </c>
      <c r="N137" s="593">
        <f t="shared" si="55"/>
        <v>114555</v>
      </c>
      <c r="O137" s="593">
        <f t="shared" si="55"/>
        <v>114555</v>
      </c>
      <c r="P137" s="593">
        <f t="shared" si="55"/>
        <v>114555</v>
      </c>
      <c r="Q137" s="593">
        <f t="shared" si="55"/>
        <v>114555</v>
      </c>
      <c r="R137" s="593">
        <f t="shared" si="55"/>
        <v>114555</v>
      </c>
      <c r="S137" s="593">
        <f t="shared" si="55"/>
        <v>114555</v>
      </c>
      <c r="T137" s="593">
        <f t="shared" si="55"/>
        <v>114555</v>
      </c>
      <c r="U137" s="593">
        <f t="shared" si="55"/>
        <v>114555</v>
      </c>
      <c r="V137" s="593">
        <f t="shared" si="55"/>
        <v>114555</v>
      </c>
      <c r="W137" s="593">
        <f t="shared" si="55"/>
        <v>114555</v>
      </c>
      <c r="X137" s="593">
        <f t="shared" si="55"/>
        <v>114555</v>
      </c>
      <c r="Y137" s="593">
        <f t="shared" si="55"/>
        <v>114555</v>
      </c>
      <c r="Z137" s="593">
        <f t="shared" si="55"/>
        <v>114555</v>
      </c>
      <c r="AA137" s="593">
        <f t="shared" si="55"/>
        <v>114555</v>
      </c>
      <c r="AB137" s="593">
        <f t="shared" si="55"/>
        <v>114555</v>
      </c>
      <c r="AC137" s="593">
        <f t="shared" si="55"/>
        <v>114555</v>
      </c>
      <c r="AD137" s="593">
        <f t="shared" si="55"/>
        <v>114555</v>
      </c>
      <c r="AE137" s="593">
        <f t="shared" si="55"/>
        <v>114555</v>
      </c>
      <c r="AF137" s="593">
        <f t="shared" si="55"/>
        <v>114555</v>
      </c>
      <c r="AG137" s="593">
        <f t="shared" si="55"/>
        <v>114555</v>
      </c>
      <c r="AH137" s="593">
        <f t="shared" si="55"/>
        <v>114555</v>
      </c>
      <c r="AI137" s="593">
        <f t="shared" si="55"/>
        <v>114555</v>
      </c>
    </row>
    <row r="138" spans="1:35">
      <c r="F138" s="550"/>
    </row>
    <row r="139" spans="1:35" ht="13.5" customHeight="1">
      <c r="A139" s="551" t="s">
        <v>456</v>
      </c>
      <c r="B139" s="746"/>
      <c r="C139" s="552"/>
      <c r="D139" s="552"/>
      <c r="E139" s="552"/>
      <c r="F139" s="552"/>
      <c r="G139" s="552"/>
      <c r="H139" s="552"/>
      <c r="I139" s="552"/>
      <c r="J139" s="552"/>
      <c r="K139" s="552"/>
      <c r="L139" s="552"/>
      <c r="M139" s="552"/>
      <c r="N139" s="552"/>
      <c r="O139" s="552"/>
      <c r="P139" s="552"/>
      <c r="Q139" s="552"/>
      <c r="R139" s="552"/>
      <c r="S139" s="552"/>
      <c r="T139" s="552"/>
      <c r="U139" s="552"/>
      <c r="V139" s="552"/>
      <c r="W139" s="552"/>
      <c r="X139" s="552"/>
      <c r="Y139" s="552"/>
      <c r="Z139" s="552"/>
      <c r="AA139" s="552"/>
      <c r="AB139" s="552"/>
      <c r="AC139" s="552"/>
      <c r="AD139" s="552"/>
      <c r="AE139" s="552"/>
      <c r="AF139" s="552"/>
      <c r="AG139" s="552"/>
      <c r="AH139" s="552"/>
      <c r="AI139" s="552"/>
    </row>
    <row r="140" spans="1:35">
      <c r="F140" s="554"/>
      <c r="I140" s="582"/>
      <c r="J140" s="582"/>
    </row>
    <row r="141" spans="1:35" ht="12.75">
      <c r="A141" s="555" t="s">
        <v>669</v>
      </c>
    </row>
    <row r="142" spans="1:35">
      <c r="F142" s="554"/>
      <c r="K142" s="550"/>
    </row>
    <row r="143" spans="1:35" s="589" customFormat="1" ht="11.25">
      <c r="A143" s="612"/>
      <c r="B143" s="754" t="s">
        <v>388</v>
      </c>
      <c r="C143" s="612"/>
      <c r="D143" s="612"/>
      <c r="E143" s="612"/>
      <c r="F143" s="612">
        <v>1</v>
      </c>
      <c r="G143" s="612">
        <f>+F143+1</f>
        <v>2</v>
      </c>
      <c r="H143" s="612">
        <f>+G143+1</f>
        <v>3</v>
      </c>
      <c r="I143" s="612">
        <f t="shared" ref="I143:W144" si="56">+H143+1</f>
        <v>4</v>
      </c>
      <c r="J143" s="612">
        <f t="shared" si="56"/>
        <v>5</v>
      </c>
      <c r="K143" s="612">
        <f t="shared" si="56"/>
        <v>6</v>
      </c>
      <c r="L143" s="612">
        <f t="shared" si="56"/>
        <v>7</v>
      </c>
      <c r="M143" s="612">
        <f t="shared" si="56"/>
        <v>8</v>
      </c>
      <c r="N143" s="612">
        <f t="shared" si="56"/>
        <v>9</v>
      </c>
      <c r="O143" s="612">
        <f t="shared" si="56"/>
        <v>10</v>
      </c>
      <c r="P143" s="612">
        <f t="shared" si="56"/>
        <v>11</v>
      </c>
      <c r="Q143" s="612">
        <f t="shared" si="56"/>
        <v>12</v>
      </c>
      <c r="R143" s="612">
        <f t="shared" si="56"/>
        <v>13</v>
      </c>
      <c r="S143" s="612">
        <f t="shared" si="56"/>
        <v>14</v>
      </c>
      <c r="T143" s="612">
        <f t="shared" si="56"/>
        <v>15</v>
      </c>
      <c r="U143" s="612">
        <f t="shared" si="56"/>
        <v>16</v>
      </c>
      <c r="V143" s="612">
        <f t="shared" si="56"/>
        <v>17</v>
      </c>
      <c r="W143" s="612">
        <f t="shared" si="56"/>
        <v>18</v>
      </c>
      <c r="X143" s="612">
        <f t="shared" ref="X143:AI144" si="57">+W143+1</f>
        <v>19</v>
      </c>
      <c r="Y143" s="612">
        <f t="shared" si="57"/>
        <v>20</v>
      </c>
      <c r="Z143" s="612">
        <f t="shared" si="57"/>
        <v>21</v>
      </c>
      <c r="AA143" s="612">
        <f t="shared" si="57"/>
        <v>22</v>
      </c>
      <c r="AB143" s="612">
        <f t="shared" si="57"/>
        <v>23</v>
      </c>
      <c r="AC143" s="612">
        <f t="shared" si="57"/>
        <v>24</v>
      </c>
      <c r="AD143" s="612">
        <f t="shared" si="57"/>
        <v>25</v>
      </c>
      <c r="AE143" s="612">
        <f t="shared" si="57"/>
        <v>26</v>
      </c>
      <c r="AF143" s="612">
        <f t="shared" si="57"/>
        <v>27</v>
      </c>
      <c r="AG143" s="612">
        <f t="shared" si="57"/>
        <v>28</v>
      </c>
      <c r="AH143" s="612">
        <f>+AG143+1</f>
        <v>29</v>
      </c>
      <c r="AI143" s="612">
        <f>+AH143+1</f>
        <v>30</v>
      </c>
    </row>
    <row r="144" spans="1:35" s="589" customFormat="1" ht="11.25">
      <c r="A144" s="612" t="s">
        <v>147</v>
      </c>
      <c r="B144" s="754" t="s">
        <v>387</v>
      </c>
      <c r="C144" s="613"/>
      <c r="D144" s="613"/>
      <c r="E144" s="613"/>
      <c r="F144" s="614">
        <v>2018</v>
      </c>
      <c r="G144" s="614">
        <f>+F144+1</f>
        <v>2019</v>
      </c>
      <c r="H144" s="614">
        <f>+G144+1</f>
        <v>2020</v>
      </c>
      <c r="I144" s="614">
        <f t="shared" si="56"/>
        <v>2021</v>
      </c>
      <c r="J144" s="614">
        <f t="shared" si="56"/>
        <v>2022</v>
      </c>
      <c r="K144" s="614">
        <f t="shared" si="56"/>
        <v>2023</v>
      </c>
      <c r="L144" s="614">
        <f t="shared" si="56"/>
        <v>2024</v>
      </c>
      <c r="M144" s="614">
        <f t="shared" si="56"/>
        <v>2025</v>
      </c>
      <c r="N144" s="614">
        <f t="shared" si="56"/>
        <v>2026</v>
      </c>
      <c r="O144" s="614">
        <f t="shared" si="56"/>
        <v>2027</v>
      </c>
      <c r="P144" s="614">
        <f t="shared" si="56"/>
        <v>2028</v>
      </c>
      <c r="Q144" s="614">
        <f t="shared" si="56"/>
        <v>2029</v>
      </c>
      <c r="R144" s="614">
        <f t="shared" si="56"/>
        <v>2030</v>
      </c>
      <c r="S144" s="614">
        <f t="shared" si="56"/>
        <v>2031</v>
      </c>
      <c r="T144" s="614">
        <f t="shared" si="56"/>
        <v>2032</v>
      </c>
      <c r="U144" s="614">
        <f t="shared" si="56"/>
        <v>2033</v>
      </c>
      <c r="V144" s="614">
        <f t="shared" si="56"/>
        <v>2034</v>
      </c>
      <c r="W144" s="614">
        <f t="shared" si="56"/>
        <v>2035</v>
      </c>
      <c r="X144" s="614">
        <f t="shared" si="57"/>
        <v>2036</v>
      </c>
      <c r="Y144" s="614">
        <f t="shared" si="57"/>
        <v>2037</v>
      </c>
      <c r="Z144" s="614">
        <f t="shared" si="57"/>
        <v>2038</v>
      </c>
      <c r="AA144" s="614">
        <f t="shared" si="57"/>
        <v>2039</v>
      </c>
      <c r="AB144" s="614">
        <f t="shared" si="57"/>
        <v>2040</v>
      </c>
      <c r="AC144" s="614">
        <f t="shared" si="57"/>
        <v>2041</v>
      </c>
      <c r="AD144" s="614">
        <f t="shared" si="57"/>
        <v>2042</v>
      </c>
      <c r="AE144" s="614">
        <f t="shared" si="57"/>
        <v>2043</v>
      </c>
      <c r="AF144" s="614">
        <f t="shared" si="57"/>
        <v>2044</v>
      </c>
      <c r="AG144" s="614">
        <f t="shared" si="57"/>
        <v>2045</v>
      </c>
      <c r="AH144" s="614">
        <f t="shared" si="57"/>
        <v>2046</v>
      </c>
      <c r="AI144" s="614">
        <f t="shared" si="57"/>
        <v>2047</v>
      </c>
    </row>
    <row r="145" spans="1:35" s="589" customFormat="1" ht="11.25">
      <c r="A145" s="592" t="s">
        <v>242</v>
      </c>
      <c r="B145" s="749" t="s">
        <v>252</v>
      </c>
      <c r="C145" s="592"/>
      <c r="D145" s="592"/>
      <c r="E145" s="592"/>
      <c r="F145" s="593">
        <f>+F146+F154+F155</f>
        <v>197592</v>
      </c>
      <c r="G145" s="593">
        <f t="shared" ref="G145:J145" si="58">+G146+G154+G155</f>
        <v>201079</v>
      </c>
      <c r="H145" s="593">
        <f t="shared" si="58"/>
        <v>186114</v>
      </c>
      <c r="I145" s="593">
        <f t="shared" si="58"/>
        <v>186114</v>
      </c>
      <c r="J145" s="593">
        <f t="shared" si="58"/>
        <v>186114</v>
      </c>
      <c r="K145" s="593">
        <f>+K146+K154+K155</f>
        <v>262097.53908230149</v>
      </c>
      <c r="L145" s="593">
        <f t="shared" ref="L145:AI145" si="59">+L146+L154+L155</f>
        <v>262097.53908230149</v>
      </c>
      <c r="M145" s="593">
        <f t="shared" si="59"/>
        <v>262097.53908230149</v>
      </c>
      <c r="N145" s="593">
        <f t="shared" si="59"/>
        <v>262097.53908230149</v>
      </c>
      <c r="O145" s="593">
        <f t="shared" si="59"/>
        <v>262097.53908230149</v>
      </c>
      <c r="P145" s="593">
        <f t="shared" si="59"/>
        <v>262097.53908230149</v>
      </c>
      <c r="Q145" s="593">
        <f t="shared" si="59"/>
        <v>262097.53908230149</v>
      </c>
      <c r="R145" s="593">
        <f t="shared" si="59"/>
        <v>262097.53908230149</v>
      </c>
      <c r="S145" s="593">
        <f t="shared" si="59"/>
        <v>262097.53908230149</v>
      </c>
      <c r="T145" s="593">
        <f t="shared" si="59"/>
        <v>262097.53908230149</v>
      </c>
      <c r="U145" s="593">
        <f t="shared" si="59"/>
        <v>262097.53908230149</v>
      </c>
      <c r="V145" s="593">
        <f t="shared" si="59"/>
        <v>262097.53908230149</v>
      </c>
      <c r="W145" s="593">
        <f t="shared" si="59"/>
        <v>262097.53908230149</v>
      </c>
      <c r="X145" s="593">
        <f t="shared" si="59"/>
        <v>262097.53908230149</v>
      </c>
      <c r="Y145" s="593">
        <f t="shared" si="59"/>
        <v>262097.53908230149</v>
      </c>
      <c r="Z145" s="593">
        <f t="shared" si="59"/>
        <v>262097.53908230149</v>
      </c>
      <c r="AA145" s="593">
        <f t="shared" si="59"/>
        <v>262097.53908230146</v>
      </c>
      <c r="AB145" s="593">
        <f t="shared" si="59"/>
        <v>262097.53908230146</v>
      </c>
      <c r="AC145" s="593">
        <f t="shared" si="59"/>
        <v>262097.53908230146</v>
      </c>
      <c r="AD145" s="593">
        <f t="shared" si="59"/>
        <v>262097.53908230146</v>
      </c>
      <c r="AE145" s="593">
        <f t="shared" si="59"/>
        <v>262097.53908230146</v>
      </c>
      <c r="AF145" s="593">
        <f t="shared" si="59"/>
        <v>262097.53908230146</v>
      </c>
      <c r="AG145" s="593">
        <f t="shared" si="59"/>
        <v>262097.53908230146</v>
      </c>
      <c r="AH145" s="593">
        <f t="shared" si="59"/>
        <v>262097.53908230146</v>
      </c>
      <c r="AI145" s="593">
        <f t="shared" si="59"/>
        <v>262097.53908230146</v>
      </c>
    </row>
    <row r="146" spans="1:35" s="589" customFormat="1" ht="11.25">
      <c r="A146" s="594">
        <v>1</v>
      </c>
      <c r="B146" s="750" t="s">
        <v>245</v>
      </c>
      <c r="C146" s="594"/>
      <c r="D146" s="594"/>
      <c r="E146" s="594"/>
      <c r="F146" s="595">
        <f>+F147+F148+F149+F150+F151+F153</f>
        <v>195819</v>
      </c>
      <c r="G146" s="595">
        <f t="shared" ref="G146:AI146" si="60">+G147+G148+G149+G150+G151+G153</f>
        <v>198095</v>
      </c>
      <c r="H146" s="595">
        <f t="shared" si="60"/>
        <v>186114</v>
      </c>
      <c r="I146" s="595">
        <f t="shared" si="60"/>
        <v>186114</v>
      </c>
      <c r="J146" s="595">
        <f t="shared" si="60"/>
        <v>186114</v>
      </c>
      <c r="K146" s="595">
        <f t="shared" si="60"/>
        <v>262097.53908230149</v>
      </c>
      <c r="L146" s="595">
        <f t="shared" si="60"/>
        <v>262097.53908230149</v>
      </c>
      <c r="M146" s="595">
        <f t="shared" si="60"/>
        <v>262097.53908230149</v>
      </c>
      <c r="N146" s="595">
        <f t="shared" si="60"/>
        <v>262097.53908230149</v>
      </c>
      <c r="O146" s="595">
        <f t="shared" si="60"/>
        <v>262097.53908230149</v>
      </c>
      <c r="P146" s="595">
        <f t="shared" si="60"/>
        <v>262097.53908230149</v>
      </c>
      <c r="Q146" s="595">
        <f t="shared" si="60"/>
        <v>262097.53908230149</v>
      </c>
      <c r="R146" s="595">
        <f t="shared" si="60"/>
        <v>262097.53908230149</v>
      </c>
      <c r="S146" s="595">
        <f t="shared" si="60"/>
        <v>262097.53908230149</v>
      </c>
      <c r="T146" s="595">
        <f t="shared" si="60"/>
        <v>262097.53908230149</v>
      </c>
      <c r="U146" s="595">
        <f t="shared" si="60"/>
        <v>262097.53908230149</v>
      </c>
      <c r="V146" s="595">
        <f t="shared" si="60"/>
        <v>262097.53908230149</v>
      </c>
      <c r="W146" s="595">
        <f t="shared" si="60"/>
        <v>262097.53908230149</v>
      </c>
      <c r="X146" s="595">
        <f t="shared" si="60"/>
        <v>262097.53908230149</v>
      </c>
      <c r="Y146" s="595">
        <f t="shared" si="60"/>
        <v>262097.53908230149</v>
      </c>
      <c r="Z146" s="595">
        <f t="shared" si="60"/>
        <v>262097.53908230149</v>
      </c>
      <c r="AA146" s="595">
        <f t="shared" si="60"/>
        <v>262097.53908230146</v>
      </c>
      <c r="AB146" s="595">
        <f t="shared" si="60"/>
        <v>262097.53908230146</v>
      </c>
      <c r="AC146" s="595">
        <f t="shared" si="60"/>
        <v>262097.53908230146</v>
      </c>
      <c r="AD146" s="595">
        <f t="shared" si="60"/>
        <v>262097.53908230146</v>
      </c>
      <c r="AE146" s="595">
        <f t="shared" si="60"/>
        <v>262097.53908230146</v>
      </c>
      <c r="AF146" s="595">
        <f t="shared" si="60"/>
        <v>262097.53908230146</v>
      </c>
      <c r="AG146" s="595">
        <f t="shared" si="60"/>
        <v>262097.53908230146</v>
      </c>
      <c r="AH146" s="595">
        <f t="shared" si="60"/>
        <v>262097.53908230146</v>
      </c>
      <c r="AI146" s="595">
        <f t="shared" si="60"/>
        <v>262097.53908230146</v>
      </c>
    </row>
    <row r="147" spans="1:35" s="589" customFormat="1" ht="11.25">
      <c r="A147" s="594"/>
      <c r="B147" s="751" t="s">
        <v>889</v>
      </c>
      <c r="C147" s="596"/>
      <c r="D147" s="596"/>
      <c r="E147" s="596"/>
      <c r="F147" s="595">
        <f>+F21</f>
        <v>58189.7048</v>
      </c>
      <c r="G147" s="595">
        <f t="shared" ref="G147:AI147" si="61">+G21</f>
        <v>61668.26</v>
      </c>
      <c r="H147" s="595">
        <f t="shared" si="61"/>
        <v>71767</v>
      </c>
      <c r="I147" s="595">
        <f t="shared" si="61"/>
        <v>71767</v>
      </c>
      <c r="J147" s="595">
        <f t="shared" si="61"/>
        <v>71767</v>
      </c>
      <c r="K147" s="595">
        <f t="shared" si="61"/>
        <v>71767</v>
      </c>
      <c r="L147" s="595">
        <f t="shared" si="61"/>
        <v>71767</v>
      </c>
      <c r="M147" s="595">
        <f t="shared" si="61"/>
        <v>71767</v>
      </c>
      <c r="N147" s="595">
        <f t="shared" si="61"/>
        <v>71767</v>
      </c>
      <c r="O147" s="595">
        <f t="shared" si="61"/>
        <v>71767</v>
      </c>
      <c r="P147" s="595">
        <f t="shared" si="61"/>
        <v>71767</v>
      </c>
      <c r="Q147" s="595">
        <f t="shared" si="61"/>
        <v>71767</v>
      </c>
      <c r="R147" s="595">
        <f t="shared" si="61"/>
        <v>71767</v>
      </c>
      <c r="S147" s="595">
        <f t="shared" si="61"/>
        <v>71767</v>
      </c>
      <c r="T147" s="595">
        <f t="shared" si="61"/>
        <v>71767</v>
      </c>
      <c r="U147" s="595">
        <f t="shared" si="61"/>
        <v>71767</v>
      </c>
      <c r="V147" s="595">
        <f t="shared" si="61"/>
        <v>71767</v>
      </c>
      <c r="W147" s="595">
        <f t="shared" si="61"/>
        <v>71767</v>
      </c>
      <c r="X147" s="595">
        <f t="shared" si="61"/>
        <v>71767</v>
      </c>
      <c r="Y147" s="595">
        <f t="shared" si="61"/>
        <v>71767</v>
      </c>
      <c r="Z147" s="595">
        <f t="shared" si="61"/>
        <v>71767</v>
      </c>
      <c r="AA147" s="595">
        <f t="shared" si="61"/>
        <v>71767</v>
      </c>
      <c r="AB147" s="595">
        <f t="shared" si="61"/>
        <v>71767</v>
      </c>
      <c r="AC147" s="595">
        <f t="shared" si="61"/>
        <v>71767</v>
      </c>
      <c r="AD147" s="595">
        <f t="shared" si="61"/>
        <v>71767</v>
      </c>
      <c r="AE147" s="595">
        <f t="shared" si="61"/>
        <v>71767</v>
      </c>
      <c r="AF147" s="595">
        <f t="shared" si="61"/>
        <v>71767</v>
      </c>
      <c r="AG147" s="595">
        <f t="shared" si="61"/>
        <v>71767</v>
      </c>
      <c r="AH147" s="595">
        <f t="shared" si="61"/>
        <v>71767</v>
      </c>
      <c r="AI147" s="595">
        <f t="shared" si="61"/>
        <v>71767</v>
      </c>
    </row>
    <row r="148" spans="1:35" s="589" customFormat="1" ht="22.5">
      <c r="A148" s="594"/>
      <c r="B148" s="751" t="s">
        <v>936</v>
      </c>
      <c r="C148" s="596"/>
      <c r="D148" s="596"/>
      <c r="E148" s="596"/>
      <c r="F148" s="595">
        <f>+'Dodatni obratovalni stroški'!B44</f>
        <v>0</v>
      </c>
      <c r="G148" s="595">
        <f>+'Dodatni obratovalni stroški'!C44</f>
        <v>0</v>
      </c>
      <c r="H148" s="595">
        <f>+'Dodatni obratovalni stroški'!D44</f>
        <v>0</v>
      </c>
      <c r="I148" s="595">
        <f>+'Dodatni obratovalni stroški'!E44</f>
        <v>0</v>
      </c>
      <c r="J148" s="595">
        <f>+'Dodatni obratovalni stroški'!F44</f>
        <v>0</v>
      </c>
      <c r="K148" s="595">
        <f>+'Dodatni obratovalni stroški'!G44</f>
        <v>10800</v>
      </c>
      <c r="L148" s="595">
        <f>+'Dodatni obratovalni stroški'!H44</f>
        <v>10800</v>
      </c>
      <c r="M148" s="595">
        <f>+'Dodatni obratovalni stroški'!I44</f>
        <v>10800</v>
      </c>
      <c r="N148" s="595">
        <f>+'Dodatni obratovalni stroški'!J44</f>
        <v>10800</v>
      </c>
      <c r="O148" s="595">
        <f>+'Dodatni obratovalni stroški'!K44</f>
        <v>10800</v>
      </c>
      <c r="P148" s="595">
        <f>+'Dodatni obratovalni stroški'!L44</f>
        <v>10800</v>
      </c>
      <c r="Q148" s="595">
        <f>+'Dodatni obratovalni stroški'!M44</f>
        <v>10800</v>
      </c>
      <c r="R148" s="595">
        <f>+'Dodatni obratovalni stroški'!N44</f>
        <v>10800</v>
      </c>
      <c r="S148" s="595">
        <f>+'Dodatni obratovalni stroški'!O44</f>
        <v>10800</v>
      </c>
      <c r="T148" s="595">
        <f>+'Dodatni obratovalni stroški'!P44</f>
        <v>10800</v>
      </c>
      <c r="U148" s="595">
        <f>+'Dodatni obratovalni stroški'!Q44</f>
        <v>10800</v>
      </c>
      <c r="V148" s="595">
        <f>+'Dodatni obratovalni stroški'!R44</f>
        <v>10800</v>
      </c>
      <c r="W148" s="595">
        <f>+'Dodatni obratovalni stroški'!S44</f>
        <v>10800</v>
      </c>
      <c r="X148" s="595">
        <f>+'Dodatni obratovalni stroški'!T44</f>
        <v>10800</v>
      </c>
      <c r="Y148" s="595">
        <f>+'Dodatni obratovalni stroški'!U44</f>
        <v>10800</v>
      </c>
      <c r="Z148" s="595">
        <f>+'Dodatni obratovalni stroški'!V44</f>
        <v>10800</v>
      </c>
      <c r="AA148" s="595">
        <f>+'Dodatni obratovalni stroški'!W44</f>
        <v>10800</v>
      </c>
      <c r="AB148" s="595">
        <f>+'Dodatni obratovalni stroški'!X44</f>
        <v>10800</v>
      </c>
      <c r="AC148" s="595">
        <f>+'Dodatni obratovalni stroški'!Y44</f>
        <v>10800</v>
      </c>
      <c r="AD148" s="595">
        <f>+'Dodatni obratovalni stroški'!Z44</f>
        <v>10800</v>
      </c>
      <c r="AE148" s="595">
        <f>+'Dodatni obratovalni stroški'!AA44</f>
        <v>10800</v>
      </c>
      <c r="AF148" s="595">
        <f>+'Dodatni obratovalni stroški'!AB44</f>
        <v>10800</v>
      </c>
      <c r="AG148" s="595">
        <f>+'Dodatni obratovalni stroški'!AC44</f>
        <v>10800</v>
      </c>
      <c r="AH148" s="595">
        <f>+'Dodatni obratovalni stroški'!AD44</f>
        <v>10800</v>
      </c>
      <c r="AI148" s="595">
        <f>+'Dodatni obratovalni stroški'!AE44</f>
        <v>10800</v>
      </c>
    </row>
    <row r="149" spans="1:35" s="589" customFormat="1" ht="11.25">
      <c r="A149" s="594"/>
      <c r="B149" s="751" t="s">
        <v>891</v>
      </c>
      <c r="C149" s="596"/>
      <c r="D149" s="596"/>
      <c r="E149" s="596"/>
      <c r="F149" s="595">
        <f>+F22</f>
        <v>127620.29519999999</v>
      </c>
      <c r="G149" s="595">
        <f t="shared" ref="G149:AI149" si="62">+G22</f>
        <v>133319.74</v>
      </c>
      <c r="H149" s="595">
        <f t="shared" si="62"/>
        <v>112964</v>
      </c>
      <c r="I149" s="595">
        <f t="shared" si="62"/>
        <v>112964</v>
      </c>
      <c r="J149" s="595">
        <f t="shared" si="62"/>
        <v>112964</v>
      </c>
      <c r="K149" s="595">
        <f t="shared" si="62"/>
        <v>112964</v>
      </c>
      <c r="L149" s="595">
        <f t="shared" si="62"/>
        <v>112964</v>
      </c>
      <c r="M149" s="595">
        <f t="shared" si="62"/>
        <v>112964</v>
      </c>
      <c r="N149" s="595">
        <f t="shared" si="62"/>
        <v>112964</v>
      </c>
      <c r="O149" s="595">
        <f t="shared" si="62"/>
        <v>112964</v>
      </c>
      <c r="P149" s="595">
        <f t="shared" si="62"/>
        <v>112964</v>
      </c>
      <c r="Q149" s="595">
        <f t="shared" si="62"/>
        <v>112964</v>
      </c>
      <c r="R149" s="595">
        <f t="shared" si="62"/>
        <v>112964</v>
      </c>
      <c r="S149" s="595">
        <f t="shared" si="62"/>
        <v>112964</v>
      </c>
      <c r="T149" s="595">
        <f t="shared" si="62"/>
        <v>112964</v>
      </c>
      <c r="U149" s="595">
        <f t="shared" si="62"/>
        <v>112964</v>
      </c>
      <c r="V149" s="595">
        <f t="shared" si="62"/>
        <v>112964</v>
      </c>
      <c r="W149" s="595">
        <f t="shared" si="62"/>
        <v>112964</v>
      </c>
      <c r="X149" s="595">
        <f t="shared" si="62"/>
        <v>112964</v>
      </c>
      <c r="Y149" s="595">
        <f t="shared" si="62"/>
        <v>112964</v>
      </c>
      <c r="Z149" s="595">
        <f t="shared" si="62"/>
        <v>112964</v>
      </c>
      <c r="AA149" s="595">
        <f t="shared" si="62"/>
        <v>112964</v>
      </c>
      <c r="AB149" s="595">
        <f t="shared" si="62"/>
        <v>112964</v>
      </c>
      <c r="AC149" s="595">
        <f t="shared" si="62"/>
        <v>112964</v>
      </c>
      <c r="AD149" s="595">
        <f t="shared" si="62"/>
        <v>112964</v>
      </c>
      <c r="AE149" s="595">
        <f t="shared" si="62"/>
        <v>112964</v>
      </c>
      <c r="AF149" s="595">
        <f t="shared" si="62"/>
        <v>112964</v>
      </c>
      <c r="AG149" s="595">
        <f t="shared" si="62"/>
        <v>112964</v>
      </c>
      <c r="AH149" s="595">
        <f t="shared" si="62"/>
        <v>112964</v>
      </c>
      <c r="AI149" s="595">
        <f t="shared" si="62"/>
        <v>112964</v>
      </c>
    </row>
    <row r="150" spans="1:35" s="589" customFormat="1" ht="11.25">
      <c r="A150" s="594"/>
      <c r="B150" s="751" t="s">
        <v>937</v>
      </c>
      <c r="C150" s="596"/>
      <c r="D150" s="596"/>
      <c r="E150" s="596"/>
      <c r="F150" s="595">
        <f>+Amortizacija!F39-F151</f>
        <v>0</v>
      </c>
      <c r="G150" s="595">
        <f>+Amortizacija!G39-G151</f>
        <v>0</v>
      </c>
      <c r="H150" s="595">
        <f>+Amortizacija!H39-H151</f>
        <v>0</v>
      </c>
      <c r="I150" s="595">
        <f>+Amortizacija!I39-I151</f>
        <v>0</v>
      </c>
      <c r="J150" s="595">
        <f>+Amortizacija!J39-J151</f>
        <v>0</v>
      </c>
      <c r="K150" s="595">
        <f>+Amortizacija!K39-K151</f>
        <v>32591.769541150734</v>
      </c>
      <c r="L150" s="595">
        <f>+Amortizacija!L39-L151</f>
        <v>32591.769541150734</v>
      </c>
      <c r="M150" s="595">
        <f>+Amortizacija!M39-M151</f>
        <v>32591.769541150734</v>
      </c>
      <c r="N150" s="595">
        <f>+Amortizacija!N39-N151</f>
        <v>32591.769541150734</v>
      </c>
      <c r="O150" s="595">
        <f>+Amortizacija!O39-O151</f>
        <v>32591.769541150734</v>
      </c>
      <c r="P150" s="595">
        <f>+Amortizacija!P39-P151</f>
        <v>32591.769541150734</v>
      </c>
      <c r="Q150" s="595">
        <f>+Amortizacija!Q39-Q151</f>
        <v>32591.769541150734</v>
      </c>
      <c r="R150" s="595">
        <f>+Amortizacija!R39-R151</f>
        <v>32591.769541150734</v>
      </c>
      <c r="S150" s="595">
        <f>+Amortizacija!S39-S151</f>
        <v>32591.769541150734</v>
      </c>
      <c r="T150" s="595">
        <f>+Amortizacija!T39-T151</f>
        <v>32591.769541150734</v>
      </c>
      <c r="U150" s="595">
        <f>+Amortizacija!U39-U151</f>
        <v>32591.769541150734</v>
      </c>
      <c r="V150" s="595">
        <f>+Amortizacija!V39-V151</f>
        <v>32591.769541150734</v>
      </c>
      <c r="W150" s="595">
        <f>+Amortizacija!W39-W151</f>
        <v>32591.769541150734</v>
      </c>
      <c r="X150" s="595">
        <f>+Amortizacija!X39-X151</f>
        <v>32591.769541150734</v>
      </c>
      <c r="Y150" s="595">
        <f>+Amortizacija!Y39-Y151</f>
        <v>32591.769541150734</v>
      </c>
      <c r="Z150" s="595">
        <f>+Amortizacija!Z39-Z151</f>
        <v>32591.769541150734</v>
      </c>
      <c r="AA150" s="595">
        <f>+Amortizacija!AA39-AA151</f>
        <v>65183.539082301468</v>
      </c>
      <c r="AB150" s="595">
        <f>+Amortizacija!AB39-AB151</f>
        <v>65183.539082301468</v>
      </c>
      <c r="AC150" s="595">
        <f>+Amortizacija!AC39-AC151</f>
        <v>65183.539082301468</v>
      </c>
      <c r="AD150" s="595">
        <f>+Amortizacija!AD39-AD151</f>
        <v>65183.539082301468</v>
      </c>
      <c r="AE150" s="595">
        <f>+Amortizacija!AE39-AE151</f>
        <v>65183.539082301468</v>
      </c>
      <c r="AF150" s="595">
        <f>+Amortizacija!AF39-AF151</f>
        <v>65183.539082301468</v>
      </c>
      <c r="AG150" s="595">
        <f>+Amortizacija!AG39-AG151</f>
        <v>65183.539082301468</v>
      </c>
      <c r="AH150" s="595">
        <f>+Amortizacija!AH39-AH151</f>
        <v>65183.539082301468</v>
      </c>
      <c r="AI150" s="595">
        <f>+Amortizacija!AI39-AI151</f>
        <v>65183.539082301468</v>
      </c>
    </row>
    <row r="151" spans="1:35" s="589" customFormat="1" ht="11.25">
      <c r="A151" s="594"/>
      <c r="B151" s="751" t="s">
        <v>938</v>
      </c>
      <c r="C151" s="596"/>
      <c r="D151" s="596"/>
      <c r="E151" s="596"/>
      <c r="F151" s="595">
        <f>+Amortizacija!F39*F152</f>
        <v>0</v>
      </c>
      <c r="G151" s="595">
        <f>+Amortizacija!G39*G152</f>
        <v>0</v>
      </c>
      <c r="H151" s="595">
        <f>+Amortizacija!H39*H152</f>
        <v>0</v>
      </c>
      <c r="I151" s="595">
        <f>+Amortizacija!I39*I152</f>
        <v>0</v>
      </c>
      <c r="J151" s="595">
        <f>+Amortizacija!J39*J152</f>
        <v>0</v>
      </c>
      <c r="K151" s="595">
        <f>+Amortizacija!K39*K152</f>
        <v>32591.769541150734</v>
      </c>
      <c r="L151" s="595">
        <f>+Amortizacija!L39*L152</f>
        <v>32591.769541150734</v>
      </c>
      <c r="M151" s="595">
        <f>+Amortizacija!M39*M152</f>
        <v>32591.769541150734</v>
      </c>
      <c r="N151" s="595">
        <f>+Amortizacija!N39*N152</f>
        <v>32591.769541150734</v>
      </c>
      <c r="O151" s="595">
        <f>+Amortizacija!O39*O152</f>
        <v>32591.769541150734</v>
      </c>
      <c r="P151" s="595">
        <f>+Amortizacija!P39*P152</f>
        <v>32591.769541150734</v>
      </c>
      <c r="Q151" s="595">
        <f>+Amortizacija!Q39*Q152</f>
        <v>32591.769541150734</v>
      </c>
      <c r="R151" s="595">
        <f>+Amortizacija!R39*R152</f>
        <v>32591.769541150734</v>
      </c>
      <c r="S151" s="595">
        <f>+Amortizacija!S39*S152</f>
        <v>32591.769541150734</v>
      </c>
      <c r="T151" s="595">
        <f>+Amortizacija!T39*T152</f>
        <v>32591.769541150734</v>
      </c>
      <c r="U151" s="595">
        <f>+Amortizacija!U39*U152</f>
        <v>32591.769541150734</v>
      </c>
      <c r="V151" s="595">
        <f>+Amortizacija!V39*V152</f>
        <v>32591.769541150734</v>
      </c>
      <c r="W151" s="595">
        <f>+Amortizacija!W39*W152</f>
        <v>32591.769541150734</v>
      </c>
      <c r="X151" s="595">
        <f>+Amortizacija!X39*X152</f>
        <v>32591.769541150734</v>
      </c>
      <c r="Y151" s="595">
        <f>+Amortizacija!Y39*Y152</f>
        <v>32591.769541150734</v>
      </c>
      <c r="Z151" s="595">
        <f>+Amortizacija!Z39*Z152</f>
        <v>32591.769541150734</v>
      </c>
      <c r="AA151" s="595">
        <f>+Amortizacija!AA39*AA152</f>
        <v>0</v>
      </c>
      <c r="AB151" s="595">
        <f>+Amortizacija!AB39*AB152</f>
        <v>0</v>
      </c>
      <c r="AC151" s="595">
        <f>+Amortizacija!AC39*AC152</f>
        <v>0</v>
      </c>
      <c r="AD151" s="595">
        <f>+Amortizacija!AD39*AD152</f>
        <v>0</v>
      </c>
      <c r="AE151" s="595">
        <f>+Amortizacija!AE39*AE152</f>
        <v>0</v>
      </c>
      <c r="AF151" s="595">
        <f>+Amortizacija!AF39*AF152</f>
        <v>0</v>
      </c>
      <c r="AG151" s="595">
        <f>+Amortizacija!AG39*AG152</f>
        <v>0</v>
      </c>
      <c r="AH151" s="595">
        <f>+Amortizacija!AH39*AH152</f>
        <v>0</v>
      </c>
      <c r="AI151" s="595">
        <f>+Amortizacija!AI39*AI152</f>
        <v>0</v>
      </c>
    </row>
    <row r="152" spans="1:35" s="611" customFormat="1" ht="11.25">
      <c r="A152" s="608"/>
      <c r="B152" s="755" t="s">
        <v>894</v>
      </c>
      <c r="C152" s="609"/>
      <c r="D152" s="609"/>
      <c r="E152" s="609"/>
      <c r="F152" s="610">
        <v>0</v>
      </c>
      <c r="G152" s="610">
        <v>0</v>
      </c>
      <c r="H152" s="610">
        <v>0</v>
      </c>
      <c r="I152" s="610">
        <v>0</v>
      </c>
      <c r="J152" s="610">
        <v>0</v>
      </c>
      <c r="K152" s="610">
        <v>0.5</v>
      </c>
      <c r="L152" s="610">
        <f>+K152</f>
        <v>0.5</v>
      </c>
      <c r="M152" s="610">
        <f t="shared" ref="M152:Z152" si="63">+L152</f>
        <v>0.5</v>
      </c>
      <c r="N152" s="610">
        <f t="shared" si="63"/>
        <v>0.5</v>
      </c>
      <c r="O152" s="610">
        <f t="shared" si="63"/>
        <v>0.5</v>
      </c>
      <c r="P152" s="610">
        <f t="shared" si="63"/>
        <v>0.5</v>
      </c>
      <c r="Q152" s="610">
        <f t="shared" si="63"/>
        <v>0.5</v>
      </c>
      <c r="R152" s="610">
        <f t="shared" si="63"/>
        <v>0.5</v>
      </c>
      <c r="S152" s="610">
        <f t="shared" si="63"/>
        <v>0.5</v>
      </c>
      <c r="T152" s="610">
        <f t="shared" si="63"/>
        <v>0.5</v>
      </c>
      <c r="U152" s="610">
        <f t="shared" si="63"/>
        <v>0.5</v>
      </c>
      <c r="V152" s="610">
        <f t="shared" si="63"/>
        <v>0.5</v>
      </c>
      <c r="W152" s="610">
        <f t="shared" si="63"/>
        <v>0.5</v>
      </c>
      <c r="X152" s="610">
        <f t="shared" si="63"/>
        <v>0.5</v>
      </c>
      <c r="Y152" s="610">
        <f t="shared" si="63"/>
        <v>0.5</v>
      </c>
      <c r="Z152" s="610">
        <f t="shared" si="63"/>
        <v>0.5</v>
      </c>
      <c r="AA152" s="610">
        <v>0</v>
      </c>
      <c r="AB152" s="610">
        <v>0</v>
      </c>
      <c r="AC152" s="610">
        <v>0</v>
      </c>
      <c r="AD152" s="610">
        <v>0</v>
      </c>
      <c r="AE152" s="610">
        <v>0</v>
      </c>
      <c r="AF152" s="610">
        <v>0</v>
      </c>
      <c r="AG152" s="610">
        <v>0</v>
      </c>
      <c r="AH152" s="610">
        <v>0</v>
      </c>
      <c r="AI152" s="610">
        <v>0</v>
      </c>
    </row>
    <row r="153" spans="1:35" s="589" customFormat="1" ht="11.25">
      <c r="A153" s="594"/>
      <c r="B153" s="751" t="s">
        <v>895</v>
      </c>
      <c r="C153" s="596"/>
      <c r="D153" s="596"/>
      <c r="E153" s="596"/>
      <c r="F153" s="595">
        <f>+F23</f>
        <v>10009</v>
      </c>
      <c r="G153" s="595">
        <f t="shared" ref="G153:AI155" si="64">+G23</f>
        <v>3107</v>
      </c>
      <c r="H153" s="595">
        <f t="shared" si="64"/>
        <v>1383</v>
      </c>
      <c r="I153" s="595">
        <f t="shared" si="64"/>
        <v>1383</v>
      </c>
      <c r="J153" s="595">
        <f t="shared" si="64"/>
        <v>1383</v>
      </c>
      <c r="K153" s="595">
        <f t="shared" si="64"/>
        <v>1383</v>
      </c>
      <c r="L153" s="595">
        <f t="shared" si="64"/>
        <v>1383</v>
      </c>
      <c r="M153" s="595">
        <f t="shared" si="64"/>
        <v>1383</v>
      </c>
      <c r="N153" s="595">
        <f t="shared" si="64"/>
        <v>1383</v>
      </c>
      <c r="O153" s="595">
        <f t="shared" si="64"/>
        <v>1383</v>
      </c>
      <c r="P153" s="595">
        <f t="shared" si="64"/>
        <v>1383</v>
      </c>
      <c r="Q153" s="595">
        <f t="shared" si="64"/>
        <v>1383</v>
      </c>
      <c r="R153" s="595">
        <f t="shared" si="64"/>
        <v>1383</v>
      </c>
      <c r="S153" s="595">
        <f t="shared" si="64"/>
        <v>1383</v>
      </c>
      <c r="T153" s="595">
        <f t="shared" si="64"/>
        <v>1383</v>
      </c>
      <c r="U153" s="595">
        <f t="shared" si="64"/>
        <v>1383</v>
      </c>
      <c r="V153" s="595">
        <f t="shared" si="64"/>
        <v>1383</v>
      </c>
      <c r="W153" s="595">
        <f t="shared" si="64"/>
        <v>1383</v>
      </c>
      <c r="X153" s="595">
        <f t="shared" si="64"/>
        <v>1383</v>
      </c>
      <c r="Y153" s="595">
        <f t="shared" si="64"/>
        <v>1383</v>
      </c>
      <c r="Z153" s="595">
        <f t="shared" si="64"/>
        <v>1383</v>
      </c>
      <c r="AA153" s="595">
        <f t="shared" si="64"/>
        <v>1383</v>
      </c>
      <c r="AB153" s="595">
        <f t="shared" si="64"/>
        <v>1383</v>
      </c>
      <c r="AC153" s="595">
        <f t="shared" si="64"/>
        <v>1383</v>
      </c>
      <c r="AD153" s="595">
        <f t="shared" si="64"/>
        <v>1383</v>
      </c>
      <c r="AE153" s="595">
        <f t="shared" si="64"/>
        <v>1383</v>
      </c>
      <c r="AF153" s="595">
        <f t="shared" si="64"/>
        <v>1383</v>
      </c>
      <c r="AG153" s="595">
        <f t="shared" si="64"/>
        <v>1383</v>
      </c>
      <c r="AH153" s="595">
        <f t="shared" si="64"/>
        <v>1383</v>
      </c>
      <c r="AI153" s="595">
        <f t="shared" si="64"/>
        <v>1383</v>
      </c>
    </row>
    <row r="154" spans="1:35" s="589" customFormat="1" ht="11.25">
      <c r="A154" s="594">
        <v>2</v>
      </c>
      <c r="B154" s="750" t="s">
        <v>247</v>
      </c>
      <c r="C154" s="594"/>
      <c r="D154" s="594"/>
      <c r="E154" s="594"/>
      <c r="F154" s="595">
        <f>+F24</f>
        <v>1773</v>
      </c>
      <c r="G154" s="595">
        <f t="shared" si="64"/>
        <v>2984</v>
      </c>
      <c r="H154" s="595">
        <f t="shared" si="64"/>
        <v>0</v>
      </c>
      <c r="I154" s="595">
        <f t="shared" si="64"/>
        <v>0</v>
      </c>
      <c r="J154" s="595">
        <f t="shared" si="64"/>
        <v>0</v>
      </c>
      <c r="K154" s="595">
        <f t="shared" si="64"/>
        <v>0</v>
      </c>
      <c r="L154" s="595">
        <f t="shared" si="64"/>
        <v>0</v>
      </c>
      <c r="M154" s="595">
        <f t="shared" si="64"/>
        <v>0</v>
      </c>
      <c r="N154" s="595">
        <f t="shared" si="64"/>
        <v>0</v>
      </c>
      <c r="O154" s="595">
        <f t="shared" si="64"/>
        <v>0</v>
      </c>
      <c r="P154" s="595">
        <f t="shared" si="64"/>
        <v>0</v>
      </c>
      <c r="Q154" s="595">
        <f t="shared" si="64"/>
        <v>0</v>
      </c>
      <c r="R154" s="595">
        <f t="shared" si="64"/>
        <v>0</v>
      </c>
      <c r="S154" s="595">
        <f t="shared" si="64"/>
        <v>0</v>
      </c>
      <c r="T154" s="595">
        <f t="shared" si="64"/>
        <v>0</v>
      </c>
      <c r="U154" s="595">
        <f t="shared" si="64"/>
        <v>0</v>
      </c>
      <c r="V154" s="595">
        <f t="shared" si="64"/>
        <v>0</v>
      </c>
      <c r="W154" s="595">
        <f t="shared" si="64"/>
        <v>0</v>
      </c>
      <c r="X154" s="595">
        <f t="shared" si="64"/>
        <v>0</v>
      </c>
      <c r="Y154" s="595">
        <f t="shared" si="64"/>
        <v>0</v>
      </c>
      <c r="Z154" s="595">
        <f t="shared" si="64"/>
        <v>0</v>
      </c>
      <c r="AA154" s="595">
        <f t="shared" si="64"/>
        <v>0</v>
      </c>
      <c r="AB154" s="595">
        <f t="shared" si="64"/>
        <v>0</v>
      </c>
      <c r="AC154" s="595">
        <f t="shared" si="64"/>
        <v>0</v>
      </c>
      <c r="AD154" s="595">
        <f t="shared" si="64"/>
        <v>0</v>
      </c>
      <c r="AE154" s="595">
        <f t="shared" si="64"/>
        <v>0</v>
      </c>
      <c r="AF154" s="595">
        <f t="shared" si="64"/>
        <v>0</v>
      </c>
      <c r="AG154" s="595">
        <f t="shared" si="64"/>
        <v>0</v>
      </c>
      <c r="AH154" s="595">
        <f t="shared" si="64"/>
        <v>0</v>
      </c>
      <c r="AI154" s="595">
        <f t="shared" si="64"/>
        <v>0</v>
      </c>
    </row>
    <row r="155" spans="1:35" s="589" customFormat="1" ht="11.25">
      <c r="A155" s="594">
        <v>3</v>
      </c>
      <c r="B155" s="750" t="s">
        <v>251</v>
      </c>
      <c r="C155" s="594"/>
      <c r="D155" s="594"/>
      <c r="E155" s="594"/>
      <c r="F155" s="595">
        <f>+F25</f>
        <v>0</v>
      </c>
      <c r="G155" s="595">
        <f t="shared" si="64"/>
        <v>0</v>
      </c>
      <c r="H155" s="595">
        <f t="shared" si="64"/>
        <v>0</v>
      </c>
      <c r="I155" s="595">
        <f t="shared" si="64"/>
        <v>0</v>
      </c>
      <c r="J155" s="595">
        <f t="shared" si="64"/>
        <v>0</v>
      </c>
      <c r="K155" s="595">
        <f t="shared" si="64"/>
        <v>0</v>
      </c>
      <c r="L155" s="595">
        <f t="shared" si="64"/>
        <v>0</v>
      </c>
      <c r="M155" s="595">
        <f t="shared" si="64"/>
        <v>0</v>
      </c>
      <c r="N155" s="595">
        <f t="shared" si="64"/>
        <v>0</v>
      </c>
      <c r="O155" s="595">
        <f t="shared" si="64"/>
        <v>0</v>
      </c>
      <c r="P155" s="595">
        <f t="shared" si="64"/>
        <v>0</v>
      </c>
      <c r="Q155" s="595">
        <f t="shared" si="64"/>
        <v>0</v>
      </c>
      <c r="R155" s="595">
        <f t="shared" si="64"/>
        <v>0</v>
      </c>
      <c r="S155" s="595">
        <f t="shared" si="64"/>
        <v>0</v>
      </c>
      <c r="T155" s="595">
        <f t="shared" si="64"/>
        <v>0</v>
      </c>
      <c r="U155" s="595">
        <f t="shared" si="64"/>
        <v>0</v>
      </c>
      <c r="V155" s="595">
        <f t="shared" si="64"/>
        <v>0</v>
      </c>
      <c r="W155" s="595">
        <f t="shared" si="64"/>
        <v>0</v>
      </c>
      <c r="X155" s="595">
        <f t="shared" si="64"/>
        <v>0</v>
      </c>
      <c r="Y155" s="595">
        <f t="shared" si="64"/>
        <v>0</v>
      </c>
      <c r="Z155" s="595">
        <f t="shared" si="64"/>
        <v>0</v>
      </c>
      <c r="AA155" s="595">
        <f t="shared" si="64"/>
        <v>0</v>
      </c>
      <c r="AB155" s="595">
        <f t="shared" si="64"/>
        <v>0</v>
      </c>
      <c r="AC155" s="595">
        <f t="shared" si="64"/>
        <v>0</v>
      </c>
      <c r="AD155" s="595">
        <f t="shared" si="64"/>
        <v>0</v>
      </c>
      <c r="AE155" s="595">
        <f t="shared" si="64"/>
        <v>0</v>
      </c>
      <c r="AF155" s="595">
        <f t="shared" si="64"/>
        <v>0</v>
      </c>
      <c r="AG155" s="595">
        <f t="shared" si="64"/>
        <v>0</v>
      </c>
      <c r="AH155" s="595">
        <f t="shared" si="64"/>
        <v>0</v>
      </c>
      <c r="AI155" s="595">
        <f t="shared" si="64"/>
        <v>0</v>
      </c>
    </row>
    <row r="156" spans="1:35" s="589" customFormat="1" ht="11.25">
      <c r="A156" s="592" t="s">
        <v>243</v>
      </c>
      <c r="B156" s="749" t="s">
        <v>253</v>
      </c>
      <c r="C156" s="592"/>
      <c r="D156" s="592"/>
      <c r="E156" s="592"/>
      <c r="F156" s="593">
        <f>+F157+F164+F165</f>
        <v>197217</v>
      </c>
      <c r="G156" s="593">
        <f t="shared" ref="G156:AI156" si="65">+G157+G164+G165</f>
        <v>193507</v>
      </c>
      <c r="H156" s="593">
        <f t="shared" si="65"/>
        <v>186114</v>
      </c>
      <c r="I156" s="593">
        <f t="shared" si="65"/>
        <v>186114</v>
      </c>
      <c r="J156" s="593">
        <f t="shared" si="65"/>
        <v>186114</v>
      </c>
      <c r="K156" s="593">
        <f t="shared" si="65"/>
        <v>262097.53908230146</v>
      </c>
      <c r="L156" s="593">
        <f t="shared" si="65"/>
        <v>262097.53908230146</v>
      </c>
      <c r="M156" s="593">
        <f t="shared" si="65"/>
        <v>262097.53908230146</v>
      </c>
      <c r="N156" s="593">
        <f t="shared" si="65"/>
        <v>262097.53908230146</v>
      </c>
      <c r="O156" s="593">
        <f t="shared" si="65"/>
        <v>262097.53908230146</v>
      </c>
      <c r="P156" s="593">
        <f t="shared" si="65"/>
        <v>262097.53908230146</v>
      </c>
      <c r="Q156" s="593">
        <f t="shared" si="65"/>
        <v>262097.53908230146</v>
      </c>
      <c r="R156" s="593">
        <f t="shared" si="65"/>
        <v>262097.53908230146</v>
      </c>
      <c r="S156" s="593">
        <f t="shared" si="65"/>
        <v>262097.53908230146</v>
      </c>
      <c r="T156" s="593">
        <f t="shared" si="65"/>
        <v>262097.53908230146</v>
      </c>
      <c r="U156" s="593">
        <f t="shared" si="65"/>
        <v>262097.53908230146</v>
      </c>
      <c r="V156" s="593">
        <f t="shared" si="65"/>
        <v>262097.53908230146</v>
      </c>
      <c r="W156" s="593">
        <f t="shared" si="65"/>
        <v>262097.53908230146</v>
      </c>
      <c r="X156" s="593">
        <f t="shared" si="65"/>
        <v>262097.53908230146</v>
      </c>
      <c r="Y156" s="593">
        <f t="shared" si="65"/>
        <v>262097.53908230146</v>
      </c>
      <c r="Z156" s="593">
        <f t="shared" si="65"/>
        <v>262097.53908230146</v>
      </c>
      <c r="AA156" s="593">
        <f t="shared" si="65"/>
        <v>262097.53908230146</v>
      </c>
      <c r="AB156" s="593">
        <f t="shared" si="65"/>
        <v>262097.53908230146</v>
      </c>
      <c r="AC156" s="593">
        <f t="shared" si="65"/>
        <v>262097.53908230146</v>
      </c>
      <c r="AD156" s="593">
        <f t="shared" si="65"/>
        <v>262097.53908230146</v>
      </c>
      <c r="AE156" s="593">
        <f t="shared" si="65"/>
        <v>262097.53908230146</v>
      </c>
      <c r="AF156" s="593">
        <f t="shared" si="65"/>
        <v>262097.53908230146</v>
      </c>
      <c r="AG156" s="593">
        <f t="shared" si="65"/>
        <v>262097.53908230146</v>
      </c>
      <c r="AH156" s="593">
        <f t="shared" si="65"/>
        <v>262097.53908230146</v>
      </c>
      <c r="AI156" s="593">
        <f t="shared" si="65"/>
        <v>262097.53908230146</v>
      </c>
    </row>
    <row r="157" spans="1:35" s="589" customFormat="1" ht="11.25">
      <c r="A157" s="594"/>
      <c r="B157" s="750" t="s">
        <v>246</v>
      </c>
      <c r="C157" s="594"/>
      <c r="D157" s="594"/>
      <c r="E157" s="594"/>
      <c r="F157" s="595">
        <f>+F158+F159+F161+F162+F163</f>
        <v>192894</v>
      </c>
      <c r="G157" s="595">
        <f t="shared" ref="G157:AI157" si="66">+G158+G159+G161+G162+G163</f>
        <v>193350</v>
      </c>
      <c r="H157" s="595">
        <f t="shared" si="66"/>
        <v>186114</v>
      </c>
      <c r="I157" s="595">
        <f t="shared" si="66"/>
        <v>186114</v>
      </c>
      <c r="J157" s="595">
        <f t="shared" si="66"/>
        <v>186114</v>
      </c>
      <c r="K157" s="595">
        <f t="shared" si="66"/>
        <v>262097.53908230146</v>
      </c>
      <c r="L157" s="595">
        <f t="shared" si="66"/>
        <v>262097.53908230146</v>
      </c>
      <c r="M157" s="595">
        <f t="shared" si="66"/>
        <v>262097.53908230146</v>
      </c>
      <c r="N157" s="595">
        <f t="shared" si="66"/>
        <v>262097.53908230146</v>
      </c>
      <c r="O157" s="595">
        <f t="shared" si="66"/>
        <v>262097.53908230146</v>
      </c>
      <c r="P157" s="595">
        <f t="shared" si="66"/>
        <v>262097.53908230146</v>
      </c>
      <c r="Q157" s="595">
        <f t="shared" si="66"/>
        <v>262097.53908230146</v>
      </c>
      <c r="R157" s="595">
        <f t="shared" si="66"/>
        <v>262097.53908230146</v>
      </c>
      <c r="S157" s="595">
        <f t="shared" si="66"/>
        <v>262097.53908230146</v>
      </c>
      <c r="T157" s="595">
        <f t="shared" si="66"/>
        <v>262097.53908230146</v>
      </c>
      <c r="U157" s="595">
        <f t="shared" si="66"/>
        <v>262097.53908230146</v>
      </c>
      <c r="V157" s="595">
        <f t="shared" si="66"/>
        <v>262097.53908230146</v>
      </c>
      <c r="W157" s="595">
        <f t="shared" si="66"/>
        <v>262097.53908230146</v>
      </c>
      <c r="X157" s="595">
        <f t="shared" si="66"/>
        <v>262097.53908230146</v>
      </c>
      <c r="Y157" s="595">
        <f t="shared" si="66"/>
        <v>262097.53908230146</v>
      </c>
      <c r="Z157" s="595">
        <f t="shared" si="66"/>
        <v>262097.53908230146</v>
      </c>
      <c r="AA157" s="595">
        <f t="shared" si="66"/>
        <v>262097.53908230146</v>
      </c>
      <c r="AB157" s="595">
        <f t="shared" si="66"/>
        <v>262097.53908230146</v>
      </c>
      <c r="AC157" s="595">
        <f t="shared" si="66"/>
        <v>262097.53908230146</v>
      </c>
      <c r="AD157" s="595">
        <f t="shared" si="66"/>
        <v>262097.53908230146</v>
      </c>
      <c r="AE157" s="595">
        <f t="shared" si="66"/>
        <v>262097.53908230146</v>
      </c>
      <c r="AF157" s="595">
        <f t="shared" si="66"/>
        <v>262097.53908230146</v>
      </c>
      <c r="AG157" s="595">
        <f t="shared" si="66"/>
        <v>262097.53908230146</v>
      </c>
      <c r="AH157" s="595">
        <f t="shared" si="66"/>
        <v>262097.53908230146</v>
      </c>
      <c r="AI157" s="595">
        <f t="shared" si="66"/>
        <v>262097.53908230146</v>
      </c>
    </row>
    <row r="158" spans="1:35" s="589" customFormat="1" ht="11.25">
      <c r="A158" s="594"/>
      <c r="B158" s="751" t="s">
        <v>106</v>
      </c>
      <c r="C158" s="596"/>
      <c r="D158" s="596"/>
      <c r="E158" s="596"/>
      <c r="F158" s="595">
        <f>+F28</f>
        <v>14727</v>
      </c>
      <c r="G158" s="595">
        <f t="shared" ref="G158:AI158" si="67">+G28</f>
        <v>4320</v>
      </c>
      <c r="H158" s="595">
        <f t="shared" si="67"/>
        <v>3883</v>
      </c>
      <c r="I158" s="595">
        <f t="shared" si="67"/>
        <v>3883</v>
      </c>
      <c r="J158" s="595">
        <f t="shared" si="67"/>
        <v>3883</v>
      </c>
      <c r="K158" s="595">
        <f t="shared" si="67"/>
        <v>3883</v>
      </c>
      <c r="L158" s="595">
        <f t="shared" si="67"/>
        <v>3883</v>
      </c>
      <c r="M158" s="595">
        <f t="shared" si="67"/>
        <v>3883</v>
      </c>
      <c r="N158" s="595">
        <f t="shared" si="67"/>
        <v>3883</v>
      </c>
      <c r="O158" s="595">
        <f t="shared" si="67"/>
        <v>3883</v>
      </c>
      <c r="P158" s="595">
        <f t="shared" si="67"/>
        <v>3883</v>
      </c>
      <c r="Q158" s="595">
        <f t="shared" si="67"/>
        <v>3883</v>
      </c>
      <c r="R158" s="595">
        <f t="shared" si="67"/>
        <v>3883</v>
      </c>
      <c r="S158" s="595">
        <f t="shared" si="67"/>
        <v>3883</v>
      </c>
      <c r="T158" s="595">
        <f t="shared" si="67"/>
        <v>3883</v>
      </c>
      <c r="U158" s="595">
        <f t="shared" si="67"/>
        <v>3883</v>
      </c>
      <c r="V158" s="595">
        <f t="shared" si="67"/>
        <v>3883</v>
      </c>
      <c r="W158" s="595">
        <f t="shared" si="67"/>
        <v>3883</v>
      </c>
      <c r="X158" s="595">
        <f t="shared" si="67"/>
        <v>3883</v>
      </c>
      <c r="Y158" s="595">
        <f t="shared" si="67"/>
        <v>3883</v>
      </c>
      <c r="Z158" s="595">
        <f t="shared" si="67"/>
        <v>3883</v>
      </c>
      <c r="AA158" s="595">
        <f t="shared" si="67"/>
        <v>3883</v>
      </c>
      <c r="AB158" s="595">
        <f t="shared" si="67"/>
        <v>3883</v>
      </c>
      <c r="AC158" s="595">
        <f t="shared" si="67"/>
        <v>3883</v>
      </c>
      <c r="AD158" s="595">
        <f t="shared" si="67"/>
        <v>3883</v>
      </c>
      <c r="AE158" s="595">
        <f t="shared" si="67"/>
        <v>3883</v>
      </c>
      <c r="AF158" s="595">
        <f t="shared" si="67"/>
        <v>3883</v>
      </c>
      <c r="AG158" s="595">
        <f t="shared" si="67"/>
        <v>3883</v>
      </c>
      <c r="AH158" s="595">
        <f t="shared" si="67"/>
        <v>3883</v>
      </c>
      <c r="AI158" s="595">
        <f t="shared" si="67"/>
        <v>3883</v>
      </c>
    </row>
    <row r="159" spans="1:35" s="589" customFormat="1" ht="11.25">
      <c r="A159" s="594"/>
      <c r="B159" s="751" t="s">
        <v>254</v>
      </c>
      <c r="C159" s="596"/>
      <c r="D159" s="596"/>
      <c r="E159" s="596"/>
      <c r="F159" s="595">
        <f>+F29+Amortizacija!F39+'Dodatni obratovalni stroški'!B44</f>
        <v>156927</v>
      </c>
      <c r="G159" s="595">
        <f>+G29+Amortizacija!G39+'Dodatni obratovalni stroški'!C44</f>
        <v>175102</v>
      </c>
      <c r="H159" s="595">
        <f>+H29+Amortizacija!H39+'Dodatni obratovalni stroški'!D44</f>
        <v>169535</v>
      </c>
      <c r="I159" s="595">
        <f>+I29+Amortizacija!I39+'Dodatni obratovalni stroški'!E44</f>
        <v>169535</v>
      </c>
      <c r="J159" s="595">
        <f>+J29+Amortizacija!J39+'Dodatni obratovalni stroški'!F44</f>
        <v>169535</v>
      </c>
      <c r="K159" s="595">
        <f>+K29+Amortizacija!K39+'Dodatni obratovalni stroški'!G44</f>
        <v>245518.53908230146</v>
      </c>
      <c r="L159" s="595">
        <f>+L29+Amortizacija!L39+'Dodatni obratovalni stroški'!H44</f>
        <v>245518.53908230146</v>
      </c>
      <c r="M159" s="595">
        <f>+M29+Amortizacija!M39+'Dodatni obratovalni stroški'!I44</f>
        <v>245518.53908230146</v>
      </c>
      <c r="N159" s="595">
        <f>+N29+Amortizacija!N39+'Dodatni obratovalni stroški'!J44</f>
        <v>245518.53908230146</v>
      </c>
      <c r="O159" s="595">
        <f>+O29+Amortizacija!O39+'Dodatni obratovalni stroški'!K44</f>
        <v>245518.53908230146</v>
      </c>
      <c r="P159" s="595">
        <f>+P29+Amortizacija!P39+'Dodatni obratovalni stroški'!L44</f>
        <v>245518.53908230146</v>
      </c>
      <c r="Q159" s="595">
        <f>+Q29+Amortizacija!Q39+'Dodatni obratovalni stroški'!M44</f>
        <v>245518.53908230146</v>
      </c>
      <c r="R159" s="595">
        <f>+R29+Amortizacija!R39+'Dodatni obratovalni stroški'!N44</f>
        <v>245518.53908230146</v>
      </c>
      <c r="S159" s="595">
        <f>+S29+Amortizacija!S39+'Dodatni obratovalni stroški'!O44</f>
        <v>245518.53908230146</v>
      </c>
      <c r="T159" s="595">
        <f>+T29+Amortizacija!T39+'Dodatni obratovalni stroški'!P44</f>
        <v>245518.53908230146</v>
      </c>
      <c r="U159" s="595">
        <f>+U29+Amortizacija!U39+'Dodatni obratovalni stroški'!Q44</f>
        <v>245518.53908230146</v>
      </c>
      <c r="V159" s="595">
        <f>+V29+Amortizacija!V39+'Dodatni obratovalni stroški'!R44</f>
        <v>245518.53908230146</v>
      </c>
      <c r="W159" s="595">
        <f>+W29+Amortizacija!W39+'Dodatni obratovalni stroški'!S44</f>
        <v>245518.53908230146</v>
      </c>
      <c r="X159" s="595">
        <f>+X29+Amortizacija!X39+'Dodatni obratovalni stroški'!T44</f>
        <v>245518.53908230146</v>
      </c>
      <c r="Y159" s="595">
        <f>+Y29+Amortizacija!Y39+'Dodatni obratovalni stroški'!U44</f>
        <v>245518.53908230146</v>
      </c>
      <c r="Z159" s="595">
        <f>+Z29+Amortizacija!Z39+'Dodatni obratovalni stroški'!V44</f>
        <v>245518.53908230146</v>
      </c>
      <c r="AA159" s="595">
        <f>+AA29+Amortizacija!AA39+'Dodatni obratovalni stroški'!W44</f>
        <v>245518.53908230146</v>
      </c>
      <c r="AB159" s="595">
        <f>+AB29+Amortizacija!AB39+'Dodatni obratovalni stroški'!X44</f>
        <v>245518.53908230146</v>
      </c>
      <c r="AC159" s="595">
        <f>+AC29+Amortizacija!AC39+'Dodatni obratovalni stroški'!Y44</f>
        <v>245518.53908230146</v>
      </c>
      <c r="AD159" s="595">
        <f>+AD29+Amortizacija!AD39+'Dodatni obratovalni stroški'!Z44</f>
        <v>245518.53908230146</v>
      </c>
      <c r="AE159" s="595">
        <f>+AE29+Amortizacija!AE39+'Dodatni obratovalni stroški'!AA44</f>
        <v>245518.53908230146</v>
      </c>
      <c r="AF159" s="595">
        <f>+AF29+Amortizacija!AF39+'Dodatni obratovalni stroški'!AB44</f>
        <v>245518.53908230146</v>
      </c>
      <c r="AG159" s="595">
        <f>+AG29+Amortizacija!AG39+'Dodatni obratovalni stroški'!AC44</f>
        <v>245518.53908230146</v>
      </c>
      <c r="AH159" s="595">
        <f>+AH29+Amortizacija!AH39+'Dodatni obratovalni stroški'!AD44</f>
        <v>245518.53908230146</v>
      </c>
      <c r="AI159" s="595">
        <f>+AI29+Amortizacija!AI39+'Dodatni obratovalni stroški'!AE44</f>
        <v>245518.53908230146</v>
      </c>
    </row>
    <row r="160" spans="1:35" s="589" customFormat="1" ht="11.25">
      <c r="A160" s="597"/>
      <c r="B160" s="752" t="s">
        <v>264</v>
      </c>
      <c r="C160" s="598"/>
      <c r="D160" s="598"/>
      <c r="E160" s="598"/>
      <c r="F160" s="599">
        <f>+F30+Amortizacija!F39</f>
        <v>322</v>
      </c>
      <c r="G160" s="599">
        <f>+G30+Amortizacija!G39</f>
        <v>110000</v>
      </c>
      <c r="H160" s="599">
        <f>+H30+Amortizacija!H39</f>
        <v>112964</v>
      </c>
      <c r="I160" s="599">
        <f>+I30+Amortizacija!I39</f>
        <v>112964</v>
      </c>
      <c r="J160" s="599">
        <f>+J30+Amortizacija!J39</f>
        <v>112964</v>
      </c>
      <c r="K160" s="599">
        <f>+K30+Amortizacija!K39</f>
        <v>178147.53908230146</v>
      </c>
      <c r="L160" s="599">
        <f>+L30+Amortizacija!L39</f>
        <v>178147.53908230146</v>
      </c>
      <c r="M160" s="599">
        <f>+M30+Amortizacija!M39</f>
        <v>178147.53908230146</v>
      </c>
      <c r="N160" s="599">
        <f>+N30+Amortizacija!N39</f>
        <v>178147.53908230146</v>
      </c>
      <c r="O160" s="599">
        <f>+O30+Amortizacija!O39</f>
        <v>178147.53908230146</v>
      </c>
      <c r="P160" s="599">
        <f>+P30+Amortizacija!P39</f>
        <v>178147.53908230146</v>
      </c>
      <c r="Q160" s="599">
        <f>+Q30+Amortizacija!Q39</f>
        <v>178147.53908230146</v>
      </c>
      <c r="R160" s="599">
        <f>+R30+Amortizacija!R39</f>
        <v>178147.53908230146</v>
      </c>
      <c r="S160" s="599">
        <f>+S30+Amortizacija!S39</f>
        <v>178147.53908230146</v>
      </c>
      <c r="T160" s="599">
        <f>+T30+Amortizacija!T39</f>
        <v>178147.53908230146</v>
      </c>
      <c r="U160" s="599">
        <f>+U30+Amortizacija!U39</f>
        <v>178147.53908230146</v>
      </c>
      <c r="V160" s="599">
        <f>+V30+Amortizacija!V39</f>
        <v>178147.53908230146</v>
      </c>
      <c r="W160" s="599">
        <f>+W30+Amortizacija!W39</f>
        <v>178147.53908230146</v>
      </c>
      <c r="X160" s="599">
        <f>+X30+Amortizacija!X39</f>
        <v>178147.53908230146</v>
      </c>
      <c r="Y160" s="599">
        <f>+Y30+Amortizacija!Y39</f>
        <v>178147.53908230146</v>
      </c>
      <c r="Z160" s="599">
        <f>+Z30+Amortizacija!Z39</f>
        <v>178147.53908230146</v>
      </c>
      <c r="AA160" s="599">
        <f>+AA30+Amortizacija!AA39</f>
        <v>178147.53908230146</v>
      </c>
      <c r="AB160" s="599">
        <f>+AB30+Amortizacija!AB39</f>
        <v>178147.53908230146</v>
      </c>
      <c r="AC160" s="599">
        <f>+AC30+Amortizacija!AC39</f>
        <v>178147.53908230146</v>
      </c>
      <c r="AD160" s="599">
        <f>+AD30+Amortizacija!AD39</f>
        <v>178147.53908230146</v>
      </c>
      <c r="AE160" s="599">
        <f>+AE30+Amortizacija!AE39</f>
        <v>178147.53908230146</v>
      </c>
      <c r="AF160" s="599">
        <f>+AF30+Amortizacija!AF39</f>
        <v>178147.53908230146</v>
      </c>
      <c r="AG160" s="599">
        <f>+AG30+Amortizacija!AG39</f>
        <v>178147.53908230146</v>
      </c>
      <c r="AH160" s="599">
        <f>+AH30+Amortizacija!AH39</f>
        <v>178147.53908230146</v>
      </c>
      <c r="AI160" s="599">
        <f>+AI30+Amortizacija!AI39</f>
        <v>178147.53908230146</v>
      </c>
    </row>
    <row r="161" spans="1:35" s="589" customFormat="1" ht="11.25">
      <c r="A161" s="594"/>
      <c r="B161" s="751" t="s">
        <v>255</v>
      </c>
      <c r="C161" s="596"/>
      <c r="D161" s="596"/>
      <c r="E161" s="596"/>
      <c r="F161" s="595">
        <f>+F31</f>
        <v>2367</v>
      </c>
      <c r="G161" s="595">
        <f t="shared" ref="G161:AI165" si="68">+G31</f>
        <v>1848</v>
      </c>
      <c r="H161" s="595">
        <f t="shared" si="68"/>
        <v>0</v>
      </c>
      <c r="I161" s="595">
        <f t="shared" si="68"/>
        <v>0</v>
      </c>
      <c r="J161" s="595">
        <f t="shared" si="68"/>
        <v>0</v>
      </c>
      <c r="K161" s="595">
        <f t="shared" si="68"/>
        <v>0</v>
      </c>
      <c r="L161" s="595">
        <f t="shared" si="68"/>
        <v>0</v>
      </c>
      <c r="M161" s="595">
        <f t="shared" si="68"/>
        <v>0</v>
      </c>
      <c r="N161" s="595">
        <f t="shared" si="68"/>
        <v>0</v>
      </c>
      <c r="O161" s="595">
        <f t="shared" si="68"/>
        <v>0</v>
      </c>
      <c r="P161" s="595">
        <f t="shared" si="68"/>
        <v>0</v>
      </c>
      <c r="Q161" s="595">
        <f t="shared" si="68"/>
        <v>0</v>
      </c>
      <c r="R161" s="595">
        <f t="shared" si="68"/>
        <v>0</v>
      </c>
      <c r="S161" s="595">
        <f t="shared" si="68"/>
        <v>0</v>
      </c>
      <c r="T161" s="595">
        <f t="shared" si="68"/>
        <v>0</v>
      </c>
      <c r="U161" s="595">
        <f t="shared" si="68"/>
        <v>0</v>
      </c>
      <c r="V161" s="595">
        <f t="shared" si="68"/>
        <v>0</v>
      </c>
      <c r="W161" s="595">
        <f t="shared" si="68"/>
        <v>0</v>
      </c>
      <c r="X161" s="595">
        <f t="shared" si="68"/>
        <v>0</v>
      </c>
      <c r="Y161" s="595">
        <f t="shared" si="68"/>
        <v>0</v>
      </c>
      <c r="Z161" s="595">
        <f t="shared" si="68"/>
        <v>0</v>
      </c>
      <c r="AA161" s="595">
        <f t="shared" si="68"/>
        <v>0</v>
      </c>
      <c r="AB161" s="595">
        <f t="shared" si="68"/>
        <v>0</v>
      </c>
      <c r="AC161" s="595">
        <f t="shared" si="68"/>
        <v>0</v>
      </c>
      <c r="AD161" s="595">
        <f t="shared" si="68"/>
        <v>0</v>
      </c>
      <c r="AE161" s="595">
        <f t="shared" si="68"/>
        <v>0</v>
      </c>
      <c r="AF161" s="595">
        <f t="shared" si="68"/>
        <v>0</v>
      </c>
      <c r="AG161" s="595">
        <f t="shared" si="68"/>
        <v>0</v>
      </c>
      <c r="AH161" s="595">
        <f t="shared" si="68"/>
        <v>0</v>
      </c>
      <c r="AI161" s="595">
        <f t="shared" si="68"/>
        <v>0</v>
      </c>
    </row>
    <row r="162" spans="1:35" s="589" customFormat="1" ht="11.25">
      <c r="A162" s="594"/>
      <c r="B162" s="751" t="s">
        <v>256</v>
      </c>
      <c r="C162" s="596"/>
      <c r="D162" s="596"/>
      <c r="E162" s="596"/>
      <c r="F162" s="595">
        <f>+F32</f>
        <v>15107</v>
      </c>
      <c r="G162" s="595">
        <f t="shared" si="68"/>
        <v>10975</v>
      </c>
      <c r="H162" s="595">
        <f t="shared" si="68"/>
        <v>7744</v>
      </c>
      <c r="I162" s="595">
        <f t="shared" si="68"/>
        <v>7744</v>
      </c>
      <c r="J162" s="595">
        <f t="shared" si="68"/>
        <v>7744</v>
      </c>
      <c r="K162" s="595">
        <f t="shared" si="68"/>
        <v>7744</v>
      </c>
      <c r="L162" s="595">
        <f t="shared" si="68"/>
        <v>7744</v>
      </c>
      <c r="M162" s="595">
        <f t="shared" si="68"/>
        <v>7744</v>
      </c>
      <c r="N162" s="595">
        <f t="shared" si="68"/>
        <v>7744</v>
      </c>
      <c r="O162" s="595">
        <f t="shared" si="68"/>
        <v>7744</v>
      </c>
      <c r="P162" s="595">
        <f t="shared" si="68"/>
        <v>7744</v>
      </c>
      <c r="Q162" s="595">
        <f t="shared" si="68"/>
        <v>7744</v>
      </c>
      <c r="R162" s="595">
        <f t="shared" si="68"/>
        <v>7744</v>
      </c>
      <c r="S162" s="595">
        <f t="shared" si="68"/>
        <v>7744</v>
      </c>
      <c r="T162" s="595">
        <f t="shared" si="68"/>
        <v>7744</v>
      </c>
      <c r="U162" s="595">
        <f t="shared" si="68"/>
        <v>7744</v>
      </c>
      <c r="V162" s="595">
        <f t="shared" si="68"/>
        <v>7744</v>
      </c>
      <c r="W162" s="595">
        <f t="shared" si="68"/>
        <v>7744</v>
      </c>
      <c r="X162" s="595">
        <f t="shared" si="68"/>
        <v>7744</v>
      </c>
      <c r="Y162" s="595">
        <f t="shared" si="68"/>
        <v>7744</v>
      </c>
      <c r="Z162" s="595">
        <f t="shared" si="68"/>
        <v>7744</v>
      </c>
      <c r="AA162" s="595">
        <f t="shared" si="68"/>
        <v>7744</v>
      </c>
      <c r="AB162" s="595">
        <f t="shared" si="68"/>
        <v>7744</v>
      </c>
      <c r="AC162" s="595">
        <f t="shared" si="68"/>
        <v>7744</v>
      </c>
      <c r="AD162" s="595">
        <f t="shared" si="68"/>
        <v>7744</v>
      </c>
      <c r="AE162" s="595">
        <f t="shared" si="68"/>
        <v>7744</v>
      </c>
      <c r="AF162" s="595">
        <f t="shared" si="68"/>
        <v>7744</v>
      </c>
      <c r="AG162" s="595">
        <f t="shared" si="68"/>
        <v>7744</v>
      </c>
      <c r="AH162" s="595">
        <f t="shared" si="68"/>
        <v>7744</v>
      </c>
      <c r="AI162" s="595">
        <f t="shared" si="68"/>
        <v>7744</v>
      </c>
    </row>
    <row r="163" spans="1:35" s="589" customFormat="1" ht="11.25">
      <c r="A163" s="594"/>
      <c r="B163" s="751" t="s">
        <v>257</v>
      </c>
      <c r="C163" s="596"/>
      <c r="D163" s="596"/>
      <c r="E163" s="596"/>
      <c r="F163" s="595">
        <f>+F33</f>
        <v>3766</v>
      </c>
      <c r="G163" s="595">
        <f t="shared" si="68"/>
        <v>1105</v>
      </c>
      <c r="H163" s="595">
        <f t="shared" si="68"/>
        <v>4952</v>
      </c>
      <c r="I163" s="595">
        <f t="shared" si="68"/>
        <v>4952</v>
      </c>
      <c r="J163" s="595">
        <f t="shared" si="68"/>
        <v>4952</v>
      </c>
      <c r="K163" s="595">
        <f t="shared" si="68"/>
        <v>4952</v>
      </c>
      <c r="L163" s="595">
        <f t="shared" si="68"/>
        <v>4952</v>
      </c>
      <c r="M163" s="595">
        <f t="shared" si="68"/>
        <v>4952</v>
      </c>
      <c r="N163" s="595">
        <f t="shared" si="68"/>
        <v>4952</v>
      </c>
      <c r="O163" s="595">
        <f t="shared" si="68"/>
        <v>4952</v>
      </c>
      <c r="P163" s="595">
        <f t="shared" si="68"/>
        <v>4952</v>
      </c>
      <c r="Q163" s="595">
        <f t="shared" si="68"/>
        <v>4952</v>
      </c>
      <c r="R163" s="595">
        <f t="shared" si="68"/>
        <v>4952</v>
      </c>
      <c r="S163" s="595">
        <f t="shared" si="68"/>
        <v>4952</v>
      </c>
      <c r="T163" s="595">
        <f t="shared" si="68"/>
        <v>4952</v>
      </c>
      <c r="U163" s="595">
        <f t="shared" si="68"/>
        <v>4952</v>
      </c>
      <c r="V163" s="595">
        <f t="shared" si="68"/>
        <v>4952</v>
      </c>
      <c r="W163" s="595">
        <f t="shared" si="68"/>
        <v>4952</v>
      </c>
      <c r="X163" s="595">
        <f t="shared" si="68"/>
        <v>4952</v>
      </c>
      <c r="Y163" s="595">
        <f t="shared" si="68"/>
        <v>4952</v>
      </c>
      <c r="Z163" s="595">
        <f t="shared" si="68"/>
        <v>4952</v>
      </c>
      <c r="AA163" s="595">
        <f t="shared" si="68"/>
        <v>4952</v>
      </c>
      <c r="AB163" s="595">
        <f t="shared" si="68"/>
        <v>4952</v>
      </c>
      <c r="AC163" s="595">
        <f t="shared" si="68"/>
        <v>4952</v>
      </c>
      <c r="AD163" s="595">
        <f t="shared" si="68"/>
        <v>4952</v>
      </c>
      <c r="AE163" s="595">
        <f t="shared" si="68"/>
        <v>4952</v>
      </c>
      <c r="AF163" s="595">
        <f t="shared" si="68"/>
        <v>4952</v>
      </c>
      <c r="AG163" s="595">
        <f t="shared" si="68"/>
        <v>4952</v>
      </c>
      <c r="AH163" s="595">
        <f t="shared" si="68"/>
        <v>4952</v>
      </c>
      <c r="AI163" s="595">
        <f t="shared" si="68"/>
        <v>4952</v>
      </c>
    </row>
    <row r="164" spans="1:35" s="589" customFormat="1" ht="11.25">
      <c r="A164" s="594"/>
      <c r="B164" s="750" t="s">
        <v>248</v>
      </c>
      <c r="C164" s="594"/>
      <c r="D164" s="594"/>
      <c r="E164" s="594"/>
      <c r="F164" s="595">
        <f>+F34</f>
        <v>0</v>
      </c>
      <c r="G164" s="595">
        <f t="shared" si="68"/>
        <v>157</v>
      </c>
      <c r="H164" s="595">
        <f t="shared" si="68"/>
        <v>0</v>
      </c>
      <c r="I164" s="595">
        <f t="shared" si="68"/>
        <v>0</v>
      </c>
      <c r="J164" s="595">
        <f t="shared" si="68"/>
        <v>0</v>
      </c>
      <c r="K164" s="595">
        <f t="shared" si="68"/>
        <v>0</v>
      </c>
      <c r="L164" s="595">
        <f t="shared" si="68"/>
        <v>0</v>
      </c>
      <c r="M164" s="595">
        <f t="shared" si="68"/>
        <v>0</v>
      </c>
      <c r="N164" s="595">
        <f t="shared" si="68"/>
        <v>0</v>
      </c>
      <c r="O164" s="595">
        <f t="shared" si="68"/>
        <v>0</v>
      </c>
      <c r="P164" s="595">
        <f t="shared" si="68"/>
        <v>0</v>
      </c>
      <c r="Q164" s="595">
        <f t="shared" si="68"/>
        <v>0</v>
      </c>
      <c r="R164" s="595">
        <f t="shared" si="68"/>
        <v>0</v>
      </c>
      <c r="S164" s="595">
        <f t="shared" si="68"/>
        <v>0</v>
      </c>
      <c r="T164" s="595">
        <f t="shared" si="68"/>
        <v>0</v>
      </c>
      <c r="U164" s="595">
        <f t="shared" si="68"/>
        <v>0</v>
      </c>
      <c r="V164" s="595">
        <f t="shared" si="68"/>
        <v>0</v>
      </c>
      <c r="W164" s="595">
        <f t="shared" si="68"/>
        <v>0</v>
      </c>
      <c r="X164" s="595">
        <f t="shared" si="68"/>
        <v>0</v>
      </c>
      <c r="Y164" s="595">
        <f t="shared" si="68"/>
        <v>0</v>
      </c>
      <c r="Z164" s="595">
        <f t="shared" si="68"/>
        <v>0</v>
      </c>
      <c r="AA164" s="595">
        <f t="shared" si="68"/>
        <v>0</v>
      </c>
      <c r="AB164" s="595">
        <f t="shared" si="68"/>
        <v>0</v>
      </c>
      <c r="AC164" s="595">
        <f t="shared" si="68"/>
        <v>0</v>
      </c>
      <c r="AD164" s="595">
        <f t="shared" si="68"/>
        <v>0</v>
      </c>
      <c r="AE164" s="595">
        <f t="shared" si="68"/>
        <v>0</v>
      </c>
      <c r="AF164" s="595">
        <f t="shared" si="68"/>
        <v>0</v>
      </c>
      <c r="AG164" s="595">
        <f t="shared" si="68"/>
        <v>0</v>
      </c>
      <c r="AH164" s="595">
        <f t="shared" si="68"/>
        <v>0</v>
      </c>
      <c r="AI164" s="595">
        <f t="shared" si="68"/>
        <v>0</v>
      </c>
    </row>
    <row r="165" spans="1:35" s="589" customFormat="1" ht="11.25">
      <c r="A165" s="594"/>
      <c r="B165" s="750" t="s">
        <v>258</v>
      </c>
      <c r="C165" s="594"/>
      <c r="D165" s="594"/>
      <c r="E165" s="594"/>
      <c r="F165" s="595">
        <f>+F35</f>
        <v>4323</v>
      </c>
      <c r="G165" s="595">
        <f t="shared" si="68"/>
        <v>0</v>
      </c>
      <c r="H165" s="595">
        <f t="shared" si="68"/>
        <v>0</v>
      </c>
      <c r="I165" s="595">
        <f t="shared" si="68"/>
        <v>0</v>
      </c>
      <c r="J165" s="595">
        <f t="shared" si="68"/>
        <v>0</v>
      </c>
      <c r="K165" s="595">
        <f t="shared" si="68"/>
        <v>0</v>
      </c>
      <c r="L165" s="595">
        <f t="shared" si="68"/>
        <v>0</v>
      </c>
      <c r="M165" s="595">
        <f t="shared" si="68"/>
        <v>0</v>
      </c>
      <c r="N165" s="595">
        <f t="shared" si="68"/>
        <v>0</v>
      </c>
      <c r="O165" s="595">
        <f t="shared" si="68"/>
        <v>0</v>
      </c>
      <c r="P165" s="595">
        <f t="shared" si="68"/>
        <v>0</v>
      </c>
      <c r="Q165" s="595">
        <f t="shared" si="68"/>
        <v>0</v>
      </c>
      <c r="R165" s="595">
        <f t="shared" si="68"/>
        <v>0</v>
      </c>
      <c r="S165" s="595">
        <f t="shared" si="68"/>
        <v>0</v>
      </c>
      <c r="T165" s="595">
        <f t="shared" si="68"/>
        <v>0</v>
      </c>
      <c r="U165" s="595">
        <f t="shared" si="68"/>
        <v>0</v>
      </c>
      <c r="V165" s="595">
        <f t="shared" si="68"/>
        <v>0</v>
      </c>
      <c r="W165" s="595">
        <f t="shared" si="68"/>
        <v>0</v>
      </c>
      <c r="X165" s="595">
        <f t="shared" si="68"/>
        <v>0</v>
      </c>
      <c r="Y165" s="595">
        <f t="shared" si="68"/>
        <v>0</v>
      </c>
      <c r="Z165" s="595">
        <f t="shared" si="68"/>
        <v>0</v>
      </c>
      <c r="AA165" s="595">
        <f t="shared" si="68"/>
        <v>0</v>
      </c>
      <c r="AB165" s="595">
        <f t="shared" si="68"/>
        <v>0</v>
      </c>
      <c r="AC165" s="595">
        <f t="shared" si="68"/>
        <v>0</v>
      </c>
      <c r="AD165" s="595">
        <f t="shared" si="68"/>
        <v>0</v>
      </c>
      <c r="AE165" s="595">
        <f t="shared" si="68"/>
        <v>0</v>
      </c>
      <c r="AF165" s="595">
        <f t="shared" si="68"/>
        <v>0</v>
      </c>
      <c r="AG165" s="595">
        <f t="shared" si="68"/>
        <v>0</v>
      </c>
      <c r="AH165" s="595">
        <f t="shared" si="68"/>
        <v>0</v>
      </c>
      <c r="AI165" s="595">
        <f t="shared" si="68"/>
        <v>0</v>
      </c>
    </row>
    <row r="166" spans="1:35" s="589" customFormat="1" ht="11.25">
      <c r="A166" s="592"/>
      <c r="B166" s="749" t="s">
        <v>259</v>
      </c>
      <c r="C166" s="592"/>
      <c r="D166" s="592"/>
      <c r="E166" s="592"/>
      <c r="F166" s="593">
        <f>+F145-F156</f>
        <v>375</v>
      </c>
      <c r="G166" s="593">
        <f t="shared" ref="G166:AI166" si="69">+G145-G156</f>
        <v>7572</v>
      </c>
      <c r="H166" s="593">
        <f t="shared" si="69"/>
        <v>0</v>
      </c>
      <c r="I166" s="593">
        <f t="shared" si="69"/>
        <v>0</v>
      </c>
      <c r="J166" s="593">
        <f t="shared" si="69"/>
        <v>0</v>
      </c>
      <c r="K166" s="593">
        <f t="shared" si="69"/>
        <v>0</v>
      </c>
      <c r="L166" s="593">
        <f t="shared" si="69"/>
        <v>0</v>
      </c>
      <c r="M166" s="593">
        <f t="shared" si="69"/>
        <v>0</v>
      </c>
      <c r="N166" s="593">
        <f t="shared" si="69"/>
        <v>0</v>
      </c>
      <c r="O166" s="593">
        <f t="shared" si="69"/>
        <v>0</v>
      </c>
      <c r="P166" s="593">
        <f t="shared" si="69"/>
        <v>0</v>
      </c>
      <c r="Q166" s="593">
        <f t="shared" si="69"/>
        <v>0</v>
      </c>
      <c r="R166" s="593">
        <f t="shared" si="69"/>
        <v>0</v>
      </c>
      <c r="S166" s="593">
        <f t="shared" si="69"/>
        <v>0</v>
      </c>
      <c r="T166" s="593">
        <f t="shared" si="69"/>
        <v>0</v>
      </c>
      <c r="U166" s="593">
        <f t="shared" si="69"/>
        <v>0</v>
      </c>
      <c r="V166" s="593">
        <f t="shared" si="69"/>
        <v>0</v>
      </c>
      <c r="W166" s="593">
        <f t="shared" si="69"/>
        <v>0</v>
      </c>
      <c r="X166" s="593">
        <f t="shared" si="69"/>
        <v>0</v>
      </c>
      <c r="Y166" s="593">
        <f t="shared" si="69"/>
        <v>0</v>
      </c>
      <c r="Z166" s="593">
        <f t="shared" si="69"/>
        <v>0</v>
      </c>
      <c r="AA166" s="593">
        <f t="shared" si="69"/>
        <v>0</v>
      </c>
      <c r="AB166" s="593">
        <f t="shared" si="69"/>
        <v>0</v>
      </c>
      <c r="AC166" s="593">
        <f t="shared" si="69"/>
        <v>0</v>
      </c>
      <c r="AD166" s="593">
        <f t="shared" si="69"/>
        <v>0</v>
      </c>
      <c r="AE166" s="593">
        <f t="shared" si="69"/>
        <v>0</v>
      </c>
      <c r="AF166" s="593">
        <f t="shared" si="69"/>
        <v>0</v>
      </c>
      <c r="AG166" s="593">
        <f t="shared" si="69"/>
        <v>0</v>
      </c>
      <c r="AH166" s="593">
        <f t="shared" si="69"/>
        <v>0</v>
      </c>
      <c r="AI166" s="593">
        <f t="shared" si="69"/>
        <v>0</v>
      </c>
    </row>
    <row r="167" spans="1:35">
      <c r="K167" s="550"/>
    </row>
    <row r="168" spans="1:35" s="589" customFormat="1" ht="11.25">
      <c r="A168" s="612"/>
      <c r="B168" s="754" t="s">
        <v>388</v>
      </c>
      <c r="C168" s="612"/>
      <c r="D168" s="612"/>
      <c r="E168" s="612"/>
      <c r="F168" s="612">
        <v>1</v>
      </c>
      <c r="G168" s="612">
        <f>+F168+1</f>
        <v>2</v>
      </c>
      <c r="H168" s="612">
        <f>+G168+1</f>
        <v>3</v>
      </c>
      <c r="I168" s="612">
        <f t="shared" ref="I168:AG169" si="70">+H168+1</f>
        <v>4</v>
      </c>
      <c r="J168" s="612">
        <f t="shared" si="70"/>
        <v>5</v>
      </c>
      <c r="K168" s="612">
        <f t="shared" si="70"/>
        <v>6</v>
      </c>
      <c r="L168" s="612">
        <f t="shared" si="70"/>
        <v>7</v>
      </c>
      <c r="M168" s="612">
        <f t="shared" si="70"/>
        <v>8</v>
      </c>
      <c r="N168" s="612">
        <f t="shared" si="70"/>
        <v>9</v>
      </c>
      <c r="O168" s="612">
        <f t="shared" si="70"/>
        <v>10</v>
      </c>
      <c r="P168" s="612">
        <f t="shared" si="70"/>
        <v>11</v>
      </c>
      <c r="Q168" s="612">
        <f t="shared" si="70"/>
        <v>12</v>
      </c>
      <c r="R168" s="612">
        <f t="shared" si="70"/>
        <v>13</v>
      </c>
      <c r="S168" s="612">
        <f t="shared" si="70"/>
        <v>14</v>
      </c>
      <c r="T168" s="612">
        <f t="shared" si="70"/>
        <v>15</v>
      </c>
      <c r="U168" s="612">
        <f t="shared" si="70"/>
        <v>16</v>
      </c>
      <c r="V168" s="612">
        <f t="shared" si="70"/>
        <v>17</v>
      </c>
      <c r="W168" s="612">
        <f t="shared" si="70"/>
        <v>18</v>
      </c>
      <c r="X168" s="612">
        <f t="shared" si="70"/>
        <v>19</v>
      </c>
      <c r="Y168" s="612">
        <f t="shared" si="70"/>
        <v>20</v>
      </c>
      <c r="Z168" s="612">
        <f t="shared" si="70"/>
        <v>21</v>
      </c>
      <c r="AA168" s="612">
        <f t="shared" si="70"/>
        <v>22</v>
      </c>
      <c r="AB168" s="612">
        <f t="shared" si="70"/>
        <v>23</v>
      </c>
      <c r="AC168" s="612">
        <f t="shared" si="70"/>
        <v>24</v>
      </c>
      <c r="AD168" s="612">
        <f t="shared" si="70"/>
        <v>25</v>
      </c>
      <c r="AE168" s="612">
        <f t="shared" si="70"/>
        <v>26</v>
      </c>
      <c r="AF168" s="612">
        <f t="shared" si="70"/>
        <v>27</v>
      </c>
      <c r="AG168" s="612">
        <f t="shared" si="70"/>
        <v>28</v>
      </c>
      <c r="AH168" s="612">
        <f>+AG168+1</f>
        <v>29</v>
      </c>
      <c r="AI168" s="612">
        <f>+AH168+1</f>
        <v>30</v>
      </c>
    </row>
    <row r="169" spans="1:35" s="589" customFormat="1" ht="11.25">
      <c r="A169" s="612" t="s">
        <v>147</v>
      </c>
      <c r="B169" s="754" t="s">
        <v>389</v>
      </c>
      <c r="C169" s="613"/>
      <c r="D169" s="613"/>
      <c r="E169" s="613"/>
      <c r="F169" s="614">
        <v>2018</v>
      </c>
      <c r="G169" s="614">
        <f>+F169+1</f>
        <v>2019</v>
      </c>
      <c r="H169" s="614">
        <f>+G169+1</f>
        <v>2020</v>
      </c>
      <c r="I169" s="614">
        <f t="shared" si="70"/>
        <v>2021</v>
      </c>
      <c r="J169" s="614">
        <f t="shared" si="70"/>
        <v>2022</v>
      </c>
      <c r="K169" s="614">
        <f t="shared" si="70"/>
        <v>2023</v>
      </c>
      <c r="L169" s="614">
        <f t="shared" si="70"/>
        <v>2024</v>
      </c>
      <c r="M169" s="614">
        <f t="shared" si="70"/>
        <v>2025</v>
      </c>
      <c r="N169" s="614">
        <f t="shared" si="70"/>
        <v>2026</v>
      </c>
      <c r="O169" s="614">
        <f t="shared" si="70"/>
        <v>2027</v>
      </c>
      <c r="P169" s="614">
        <f t="shared" si="70"/>
        <v>2028</v>
      </c>
      <c r="Q169" s="614">
        <f t="shared" si="70"/>
        <v>2029</v>
      </c>
      <c r="R169" s="614">
        <f t="shared" si="70"/>
        <v>2030</v>
      </c>
      <c r="S169" s="614">
        <f t="shared" si="70"/>
        <v>2031</v>
      </c>
      <c r="T169" s="614">
        <f t="shared" si="70"/>
        <v>2032</v>
      </c>
      <c r="U169" s="614">
        <f t="shared" si="70"/>
        <v>2033</v>
      </c>
      <c r="V169" s="614">
        <f t="shared" si="70"/>
        <v>2034</v>
      </c>
      <c r="W169" s="614">
        <f t="shared" si="70"/>
        <v>2035</v>
      </c>
      <c r="X169" s="614">
        <f t="shared" si="70"/>
        <v>2036</v>
      </c>
      <c r="Y169" s="614">
        <f t="shared" si="70"/>
        <v>2037</v>
      </c>
      <c r="Z169" s="614">
        <f t="shared" si="70"/>
        <v>2038</v>
      </c>
      <c r="AA169" s="614">
        <f t="shared" si="70"/>
        <v>2039</v>
      </c>
      <c r="AB169" s="614">
        <f t="shared" si="70"/>
        <v>2040</v>
      </c>
      <c r="AC169" s="614">
        <f t="shared" si="70"/>
        <v>2041</v>
      </c>
      <c r="AD169" s="614">
        <f t="shared" si="70"/>
        <v>2042</v>
      </c>
      <c r="AE169" s="614">
        <f t="shared" si="70"/>
        <v>2043</v>
      </c>
      <c r="AF169" s="614">
        <f t="shared" si="70"/>
        <v>2044</v>
      </c>
      <c r="AG169" s="614">
        <f t="shared" si="70"/>
        <v>2045</v>
      </c>
      <c r="AH169" s="614">
        <f>+AG169+1</f>
        <v>2046</v>
      </c>
      <c r="AI169" s="614">
        <f>+AH169+1</f>
        <v>2047</v>
      </c>
    </row>
    <row r="170" spans="1:35" s="589" customFormat="1" ht="11.25">
      <c r="A170" s="592" t="s">
        <v>242</v>
      </c>
      <c r="B170" s="749" t="s">
        <v>252</v>
      </c>
      <c r="C170" s="592"/>
      <c r="D170" s="592"/>
      <c r="E170" s="592"/>
      <c r="F170" s="593">
        <f>+F171+F179+F180</f>
        <v>2114</v>
      </c>
      <c r="G170" s="593">
        <f t="shared" ref="G170:AI170" si="71">+G171+G179+G180</f>
        <v>14298</v>
      </c>
      <c r="H170" s="593">
        <f t="shared" si="71"/>
        <v>5373</v>
      </c>
      <c r="I170" s="593">
        <f t="shared" si="71"/>
        <v>5373</v>
      </c>
      <c r="J170" s="593">
        <f t="shared" si="71"/>
        <v>5373</v>
      </c>
      <c r="K170" s="593">
        <f t="shared" si="71"/>
        <v>368215.65861461381</v>
      </c>
      <c r="L170" s="593">
        <f t="shared" si="71"/>
        <v>368215.65861461381</v>
      </c>
      <c r="M170" s="593">
        <f t="shared" si="71"/>
        <v>368215.65861461381</v>
      </c>
      <c r="N170" s="593">
        <f t="shared" si="71"/>
        <v>368215.65861461381</v>
      </c>
      <c r="O170" s="593">
        <f t="shared" si="71"/>
        <v>368215.65861461381</v>
      </c>
      <c r="P170" s="593">
        <f t="shared" si="71"/>
        <v>368215.65861461381</v>
      </c>
      <c r="Q170" s="593">
        <f t="shared" si="71"/>
        <v>368215.65861461381</v>
      </c>
      <c r="R170" s="593">
        <f t="shared" si="71"/>
        <v>368215.65861461381</v>
      </c>
      <c r="S170" s="593">
        <f t="shared" si="71"/>
        <v>368215.65861461381</v>
      </c>
      <c r="T170" s="593">
        <f t="shared" si="71"/>
        <v>368215.65861461381</v>
      </c>
      <c r="U170" s="593">
        <f t="shared" si="71"/>
        <v>368215.65861461381</v>
      </c>
      <c r="V170" s="593">
        <f t="shared" si="71"/>
        <v>368215.65861461381</v>
      </c>
      <c r="W170" s="593">
        <f t="shared" si="71"/>
        <v>368215.65861461381</v>
      </c>
      <c r="X170" s="593">
        <f t="shared" si="71"/>
        <v>368215.65861461381</v>
      </c>
      <c r="Y170" s="593">
        <f t="shared" si="71"/>
        <v>368215.65861461381</v>
      </c>
      <c r="Z170" s="593">
        <f t="shared" si="71"/>
        <v>368215.65861461381</v>
      </c>
      <c r="AA170" s="593">
        <f t="shared" si="71"/>
        <v>368215.65861461381</v>
      </c>
      <c r="AB170" s="593">
        <f t="shared" si="71"/>
        <v>368215.65861461381</v>
      </c>
      <c r="AC170" s="593">
        <f t="shared" si="71"/>
        <v>368215.65861461381</v>
      </c>
      <c r="AD170" s="593">
        <f t="shared" si="71"/>
        <v>368215.65861461381</v>
      </c>
      <c r="AE170" s="593">
        <f t="shared" si="71"/>
        <v>368215.65861461381</v>
      </c>
      <c r="AF170" s="593">
        <f t="shared" si="71"/>
        <v>368215.65861461381</v>
      </c>
      <c r="AG170" s="593">
        <f t="shared" si="71"/>
        <v>368215.65861461381</v>
      </c>
      <c r="AH170" s="593">
        <f t="shared" si="71"/>
        <v>368215.65861461381</v>
      </c>
      <c r="AI170" s="593">
        <f t="shared" si="71"/>
        <v>368215.65861461381</v>
      </c>
    </row>
    <row r="171" spans="1:35" s="589" customFormat="1" ht="11.25">
      <c r="A171" s="594">
        <v>1</v>
      </c>
      <c r="B171" s="750" t="s">
        <v>245</v>
      </c>
      <c r="C171" s="594"/>
      <c r="D171" s="594"/>
      <c r="E171" s="594"/>
      <c r="F171" s="595">
        <f>+F172+F173+F174+F175+F176+F178</f>
        <v>2114</v>
      </c>
      <c r="G171" s="595">
        <f t="shared" ref="G171:AI171" si="72">+G172+G173+G174+G175+G176+G178</f>
        <v>14034</v>
      </c>
      <c r="H171" s="595">
        <f t="shared" si="72"/>
        <v>5373</v>
      </c>
      <c r="I171" s="595">
        <f t="shared" si="72"/>
        <v>5373</v>
      </c>
      <c r="J171" s="595">
        <f t="shared" si="72"/>
        <v>5373</v>
      </c>
      <c r="K171" s="595">
        <f t="shared" si="72"/>
        <v>368215.65861461381</v>
      </c>
      <c r="L171" s="595">
        <f t="shared" si="72"/>
        <v>368215.65861461381</v>
      </c>
      <c r="M171" s="595">
        <f t="shared" si="72"/>
        <v>368215.65861461381</v>
      </c>
      <c r="N171" s="595">
        <f t="shared" si="72"/>
        <v>368215.65861461381</v>
      </c>
      <c r="O171" s="595">
        <f t="shared" si="72"/>
        <v>368215.65861461381</v>
      </c>
      <c r="P171" s="595">
        <f t="shared" si="72"/>
        <v>368215.65861461381</v>
      </c>
      <c r="Q171" s="595">
        <f t="shared" si="72"/>
        <v>368215.65861461381</v>
      </c>
      <c r="R171" s="595">
        <f t="shared" si="72"/>
        <v>368215.65861461381</v>
      </c>
      <c r="S171" s="595">
        <f t="shared" si="72"/>
        <v>368215.65861461381</v>
      </c>
      <c r="T171" s="595">
        <f t="shared" si="72"/>
        <v>368215.65861461381</v>
      </c>
      <c r="U171" s="595">
        <f t="shared" si="72"/>
        <v>368215.65861461381</v>
      </c>
      <c r="V171" s="595">
        <f t="shared" si="72"/>
        <v>368215.65861461381</v>
      </c>
      <c r="W171" s="595">
        <f t="shared" si="72"/>
        <v>368215.65861461381</v>
      </c>
      <c r="X171" s="595">
        <f t="shared" si="72"/>
        <v>368215.65861461381</v>
      </c>
      <c r="Y171" s="595">
        <f t="shared" si="72"/>
        <v>368215.65861461381</v>
      </c>
      <c r="Z171" s="595">
        <f t="shared" si="72"/>
        <v>368215.65861461381</v>
      </c>
      <c r="AA171" s="595">
        <f t="shared" si="72"/>
        <v>368215.65861461381</v>
      </c>
      <c r="AB171" s="595">
        <f t="shared" si="72"/>
        <v>368215.65861461381</v>
      </c>
      <c r="AC171" s="595">
        <f t="shared" si="72"/>
        <v>368215.65861461381</v>
      </c>
      <c r="AD171" s="595">
        <f t="shared" si="72"/>
        <v>368215.65861461381</v>
      </c>
      <c r="AE171" s="595">
        <f t="shared" si="72"/>
        <v>368215.65861461381</v>
      </c>
      <c r="AF171" s="595">
        <f t="shared" si="72"/>
        <v>368215.65861461381</v>
      </c>
      <c r="AG171" s="595">
        <f t="shared" si="72"/>
        <v>368215.65861461381</v>
      </c>
      <c r="AH171" s="595">
        <f t="shared" si="72"/>
        <v>368215.65861461381</v>
      </c>
      <c r="AI171" s="595">
        <f t="shared" si="72"/>
        <v>368215.65861461381</v>
      </c>
    </row>
    <row r="172" spans="1:35" s="589" customFormat="1" ht="11.25">
      <c r="A172" s="594"/>
      <c r="B172" s="751" t="s">
        <v>889</v>
      </c>
      <c r="C172" s="596"/>
      <c r="D172" s="596"/>
      <c r="E172" s="596"/>
      <c r="F172" s="595">
        <f>+F42</f>
        <v>1312</v>
      </c>
      <c r="G172" s="595">
        <f t="shared" ref="G172:AI172" si="73">+G42</f>
        <v>12697</v>
      </c>
      <c r="H172" s="595">
        <f t="shared" si="73"/>
        <v>3796</v>
      </c>
      <c r="I172" s="595">
        <f t="shared" si="73"/>
        <v>3796</v>
      </c>
      <c r="J172" s="595">
        <f t="shared" si="73"/>
        <v>3796</v>
      </c>
      <c r="K172" s="595">
        <f t="shared" si="73"/>
        <v>3796</v>
      </c>
      <c r="L172" s="595">
        <f t="shared" si="73"/>
        <v>3796</v>
      </c>
      <c r="M172" s="595">
        <f t="shared" si="73"/>
        <v>3796</v>
      </c>
      <c r="N172" s="595">
        <f t="shared" si="73"/>
        <v>3796</v>
      </c>
      <c r="O172" s="595">
        <f t="shared" si="73"/>
        <v>3796</v>
      </c>
      <c r="P172" s="595">
        <f t="shared" si="73"/>
        <v>3796</v>
      </c>
      <c r="Q172" s="595">
        <f t="shared" si="73"/>
        <v>3796</v>
      </c>
      <c r="R172" s="595">
        <f t="shared" si="73"/>
        <v>3796</v>
      </c>
      <c r="S172" s="595">
        <f t="shared" si="73"/>
        <v>3796</v>
      </c>
      <c r="T172" s="595">
        <f t="shared" si="73"/>
        <v>3796</v>
      </c>
      <c r="U172" s="595">
        <f t="shared" si="73"/>
        <v>3796</v>
      </c>
      <c r="V172" s="595">
        <f t="shared" si="73"/>
        <v>3796</v>
      </c>
      <c r="W172" s="595">
        <f t="shared" si="73"/>
        <v>3796</v>
      </c>
      <c r="X172" s="595">
        <f t="shared" si="73"/>
        <v>3796</v>
      </c>
      <c r="Y172" s="595">
        <f t="shared" si="73"/>
        <v>3796</v>
      </c>
      <c r="Z172" s="595">
        <f t="shared" si="73"/>
        <v>3796</v>
      </c>
      <c r="AA172" s="595">
        <f t="shared" si="73"/>
        <v>3796</v>
      </c>
      <c r="AB172" s="595">
        <f t="shared" si="73"/>
        <v>3796</v>
      </c>
      <c r="AC172" s="595">
        <f t="shared" si="73"/>
        <v>3796</v>
      </c>
      <c r="AD172" s="595">
        <f t="shared" si="73"/>
        <v>3796</v>
      </c>
      <c r="AE172" s="595">
        <f t="shared" si="73"/>
        <v>3796</v>
      </c>
      <c r="AF172" s="595">
        <f t="shared" si="73"/>
        <v>3796</v>
      </c>
      <c r="AG172" s="595">
        <f t="shared" si="73"/>
        <v>3796</v>
      </c>
      <c r="AH172" s="595">
        <f t="shared" si="73"/>
        <v>3796</v>
      </c>
      <c r="AI172" s="595">
        <f t="shared" si="73"/>
        <v>3796</v>
      </c>
    </row>
    <row r="173" spans="1:35" s="589" customFormat="1" ht="22.5">
      <c r="A173" s="594"/>
      <c r="B173" s="751" t="s">
        <v>936</v>
      </c>
      <c r="C173" s="596"/>
      <c r="D173" s="596"/>
      <c r="E173" s="596"/>
      <c r="F173" s="595">
        <f>+'Dodatni obratovalni stroški'!B47</f>
        <v>0</v>
      </c>
      <c r="G173" s="595">
        <f>+'Dodatni obratovalni stroški'!C47</f>
        <v>0</v>
      </c>
      <c r="H173" s="595">
        <f>+'Dodatni obratovalni stroški'!D47</f>
        <v>0</v>
      </c>
      <c r="I173" s="595">
        <f>+'Dodatni obratovalni stroški'!E47</f>
        <v>0</v>
      </c>
      <c r="J173" s="595">
        <f>+'Dodatni obratovalni stroški'!F47</f>
        <v>0</v>
      </c>
      <c r="K173" s="595">
        <f>+'Dodatni obratovalni stroški'!G47</f>
        <v>208469.43107137195</v>
      </c>
      <c r="L173" s="595">
        <f>+'Dodatni obratovalni stroški'!H47</f>
        <v>208469.43107137195</v>
      </c>
      <c r="M173" s="595">
        <f>+'Dodatni obratovalni stroški'!I47</f>
        <v>208469.43107137195</v>
      </c>
      <c r="N173" s="595">
        <f>+'Dodatni obratovalni stroški'!J47</f>
        <v>208469.43107137195</v>
      </c>
      <c r="O173" s="595">
        <f>+'Dodatni obratovalni stroški'!K47</f>
        <v>208469.43107137195</v>
      </c>
      <c r="P173" s="595">
        <f>+'Dodatni obratovalni stroški'!L47</f>
        <v>208469.43107137195</v>
      </c>
      <c r="Q173" s="595">
        <f>+'Dodatni obratovalni stroški'!M47</f>
        <v>208469.43107137195</v>
      </c>
      <c r="R173" s="595">
        <f>+'Dodatni obratovalni stroški'!N47</f>
        <v>208469.43107137195</v>
      </c>
      <c r="S173" s="595">
        <f>+'Dodatni obratovalni stroški'!O47</f>
        <v>208469.43107137195</v>
      </c>
      <c r="T173" s="595">
        <f>+'Dodatni obratovalni stroški'!P47</f>
        <v>208469.43107137195</v>
      </c>
      <c r="U173" s="595">
        <f>+'Dodatni obratovalni stroški'!Q47</f>
        <v>208469.43107137195</v>
      </c>
      <c r="V173" s="595">
        <f>+'Dodatni obratovalni stroški'!R47</f>
        <v>208469.43107137195</v>
      </c>
      <c r="W173" s="595">
        <f>+'Dodatni obratovalni stroški'!S47</f>
        <v>208469.43107137195</v>
      </c>
      <c r="X173" s="595">
        <f>+'Dodatni obratovalni stroški'!T47</f>
        <v>208469.43107137195</v>
      </c>
      <c r="Y173" s="595">
        <f>+'Dodatni obratovalni stroški'!U47</f>
        <v>208469.43107137195</v>
      </c>
      <c r="Z173" s="595">
        <f>+'Dodatni obratovalni stroški'!V47</f>
        <v>208469.43107137195</v>
      </c>
      <c r="AA173" s="595">
        <f>+'Dodatni obratovalni stroški'!W47</f>
        <v>208469.43107137195</v>
      </c>
      <c r="AB173" s="595">
        <f>+'Dodatni obratovalni stroški'!X47</f>
        <v>208469.43107137195</v>
      </c>
      <c r="AC173" s="595">
        <f>+'Dodatni obratovalni stroški'!Y47</f>
        <v>208469.43107137195</v>
      </c>
      <c r="AD173" s="595">
        <f>+'Dodatni obratovalni stroški'!Z47</f>
        <v>208469.43107137195</v>
      </c>
      <c r="AE173" s="595">
        <f>+'Dodatni obratovalni stroški'!AA47</f>
        <v>208469.43107137195</v>
      </c>
      <c r="AF173" s="595">
        <f>+'Dodatni obratovalni stroški'!AB47</f>
        <v>208469.43107137195</v>
      </c>
      <c r="AG173" s="595">
        <f>+'Dodatni obratovalni stroški'!AC47</f>
        <v>208469.43107137195</v>
      </c>
      <c r="AH173" s="595">
        <f>+'Dodatni obratovalni stroški'!AD47</f>
        <v>208469.43107137195</v>
      </c>
      <c r="AI173" s="595">
        <f>+'Dodatni obratovalni stroški'!AE47</f>
        <v>208469.43107137195</v>
      </c>
    </row>
    <row r="174" spans="1:35" s="589" customFormat="1" ht="11.25">
      <c r="A174" s="594"/>
      <c r="B174" s="751" t="s">
        <v>891</v>
      </c>
      <c r="C174" s="596"/>
      <c r="D174" s="596"/>
      <c r="E174" s="596"/>
      <c r="F174" s="595">
        <f>+F43</f>
        <v>802</v>
      </c>
      <c r="G174" s="595">
        <f t="shared" ref="G174:AI174" si="74">+G43</f>
        <v>1062</v>
      </c>
      <c r="H174" s="595">
        <f t="shared" si="74"/>
        <v>1577</v>
      </c>
      <c r="I174" s="595">
        <f t="shared" si="74"/>
        <v>1577</v>
      </c>
      <c r="J174" s="595">
        <f t="shared" si="74"/>
        <v>1577</v>
      </c>
      <c r="K174" s="595">
        <f t="shared" si="74"/>
        <v>1577</v>
      </c>
      <c r="L174" s="595">
        <f t="shared" si="74"/>
        <v>1577</v>
      </c>
      <c r="M174" s="595">
        <f t="shared" si="74"/>
        <v>1577</v>
      </c>
      <c r="N174" s="595">
        <f t="shared" si="74"/>
        <v>1577</v>
      </c>
      <c r="O174" s="595">
        <f t="shared" si="74"/>
        <v>1577</v>
      </c>
      <c r="P174" s="595">
        <f t="shared" si="74"/>
        <v>1577</v>
      </c>
      <c r="Q174" s="595">
        <f t="shared" si="74"/>
        <v>1577</v>
      </c>
      <c r="R174" s="595">
        <f t="shared" si="74"/>
        <v>1577</v>
      </c>
      <c r="S174" s="595">
        <f t="shared" si="74"/>
        <v>1577</v>
      </c>
      <c r="T174" s="595">
        <f t="shared" si="74"/>
        <v>1577</v>
      </c>
      <c r="U174" s="595">
        <f t="shared" si="74"/>
        <v>1577</v>
      </c>
      <c r="V174" s="595">
        <f t="shared" si="74"/>
        <v>1577</v>
      </c>
      <c r="W174" s="595">
        <f t="shared" si="74"/>
        <v>1577</v>
      </c>
      <c r="X174" s="595">
        <f t="shared" si="74"/>
        <v>1577</v>
      </c>
      <c r="Y174" s="595">
        <f t="shared" si="74"/>
        <v>1577</v>
      </c>
      <c r="Z174" s="595">
        <f t="shared" si="74"/>
        <v>1577</v>
      </c>
      <c r="AA174" s="595">
        <f t="shared" si="74"/>
        <v>1577</v>
      </c>
      <c r="AB174" s="595">
        <f t="shared" si="74"/>
        <v>1577</v>
      </c>
      <c r="AC174" s="595">
        <f t="shared" si="74"/>
        <v>1577</v>
      </c>
      <c r="AD174" s="595">
        <f t="shared" si="74"/>
        <v>1577</v>
      </c>
      <c r="AE174" s="595">
        <f t="shared" si="74"/>
        <v>1577</v>
      </c>
      <c r="AF174" s="595">
        <f t="shared" si="74"/>
        <v>1577</v>
      </c>
      <c r="AG174" s="595">
        <f t="shared" si="74"/>
        <v>1577</v>
      </c>
      <c r="AH174" s="595">
        <f t="shared" si="74"/>
        <v>1577</v>
      </c>
      <c r="AI174" s="595">
        <f t="shared" si="74"/>
        <v>1577</v>
      </c>
    </row>
    <row r="175" spans="1:35" s="589" customFormat="1" ht="11.25">
      <c r="A175" s="594"/>
      <c r="B175" s="751" t="s">
        <v>937</v>
      </c>
      <c r="C175" s="596"/>
      <c r="D175" s="596"/>
      <c r="E175" s="596"/>
      <c r="F175" s="595">
        <f>+Amortizacija!F38-F176</f>
        <v>0</v>
      </c>
      <c r="G175" s="595">
        <f>+Amortizacija!G38-G176</f>
        <v>0</v>
      </c>
      <c r="H175" s="595">
        <f>+Amortizacija!H38-H176</f>
        <v>0</v>
      </c>
      <c r="I175" s="595">
        <f>+Amortizacija!I38-I176</f>
        <v>0</v>
      </c>
      <c r="J175" s="595">
        <f>+Amortizacija!J38-J176</f>
        <v>0</v>
      </c>
      <c r="K175" s="595">
        <f>+Amortizacija!K38-K176</f>
        <v>94167.668801377527</v>
      </c>
      <c r="L175" s="595">
        <f>+Amortizacija!L38-L176</f>
        <v>94167.668801377527</v>
      </c>
      <c r="M175" s="595">
        <f>+Amortizacija!M38-M176</f>
        <v>94167.668801377527</v>
      </c>
      <c r="N175" s="595">
        <f>+Amortizacija!N38-N176</f>
        <v>94167.668801377527</v>
      </c>
      <c r="O175" s="595">
        <f>+Amortizacija!O38-O176</f>
        <v>94167.668801377527</v>
      </c>
      <c r="P175" s="595">
        <f>+Amortizacija!P38-P176</f>
        <v>94167.668801377527</v>
      </c>
      <c r="Q175" s="595">
        <f>+Amortizacija!Q38-Q176</f>
        <v>94167.668801377527</v>
      </c>
      <c r="R175" s="595">
        <f>+Amortizacija!R38-R176</f>
        <v>94167.668801377527</v>
      </c>
      <c r="S175" s="595">
        <f>+Amortizacija!S38-S176</f>
        <v>94167.668801377527</v>
      </c>
      <c r="T175" s="595">
        <f>+Amortizacija!T38-T176</f>
        <v>94167.668801377527</v>
      </c>
      <c r="U175" s="595">
        <f>+Amortizacija!U38-U176</f>
        <v>94167.668801377527</v>
      </c>
      <c r="V175" s="595">
        <f>+Amortizacija!V38-V176</f>
        <v>94167.668801377527</v>
      </c>
      <c r="W175" s="595">
        <f>+Amortizacija!W38-W176</f>
        <v>94167.668801377527</v>
      </c>
      <c r="X175" s="595">
        <f>+Amortizacija!X38-X176</f>
        <v>94167.668801377527</v>
      </c>
      <c r="Y175" s="595">
        <f>+Amortizacija!Y38-Y176</f>
        <v>94167.668801377527</v>
      </c>
      <c r="Z175" s="595">
        <f>+Amortizacija!Z38-Z176</f>
        <v>94167.668801377527</v>
      </c>
      <c r="AA175" s="595">
        <f>+Amortizacija!AA38-AA176</f>
        <v>154373.22754324187</v>
      </c>
      <c r="AB175" s="595">
        <f>+Amortizacija!AB38-AB176</f>
        <v>154373.22754324187</v>
      </c>
      <c r="AC175" s="595">
        <f>+Amortizacija!AC38-AC176</f>
        <v>154373.22754324187</v>
      </c>
      <c r="AD175" s="595">
        <f>+Amortizacija!AD38-AD176</f>
        <v>154373.22754324187</v>
      </c>
      <c r="AE175" s="595">
        <f>+Amortizacija!AE38-AE176</f>
        <v>154373.22754324187</v>
      </c>
      <c r="AF175" s="595">
        <f>+Amortizacija!AF38-AF176</f>
        <v>154373.22754324187</v>
      </c>
      <c r="AG175" s="595">
        <f>+Amortizacija!AG38-AG176</f>
        <v>154373.22754324187</v>
      </c>
      <c r="AH175" s="595">
        <f>+Amortizacija!AH38-AH176</f>
        <v>154373.22754324187</v>
      </c>
      <c r="AI175" s="595">
        <f>+Amortizacija!AI38-AI176</f>
        <v>154373.22754324187</v>
      </c>
    </row>
    <row r="176" spans="1:35" s="589" customFormat="1" ht="11.25">
      <c r="A176" s="594"/>
      <c r="B176" s="751" t="s">
        <v>938</v>
      </c>
      <c r="C176" s="596"/>
      <c r="D176" s="596"/>
      <c r="E176" s="596"/>
      <c r="F176" s="595">
        <f>+Amortizacija!F38*F177</f>
        <v>0</v>
      </c>
      <c r="G176" s="595">
        <f>+Amortizacija!G38*G177</f>
        <v>0</v>
      </c>
      <c r="H176" s="595">
        <f>+Amortizacija!H38*H177</f>
        <v>0</v>
      </c>
      <c r="I176" s="595">
        <f>+Amortizacija!I38*I177</f>
        <v>0</v>
      </c>
      <c r="J176" s="595">
        <f>+Amortizacija!J38*J177</f>
        <v>0</v>
      </c>
      <c r="K176" s="595">
        <f>+Amortizacija!K38*K177</f>
        <v>60205.558741864334</v>
      </c>
      <c r="L176" s="595">
        <f>+Amortizacija!L38*L177</f>
        <v>60205.558741864334</v>
      </c>
      <c r="M176" s="595">
        <f>+Amortizacija!M38*M177</f>
        <v>60205.558741864334</v>
      </c>
      <c r="N176" s="595">
        <f>+Amortizacija!N38*N177</f>
        <v>60205.558741864334</v>
      </c>
      <c r="O176" s="595">
        <f>+Amortizacija!O38*O177</f>
        <v>60205.558741864334</v>
      </c>
      <c r="P176" s="595">
        <f>+Amortizacija!P38*P177</f>
        <v>60205.558741864334</v>
      </c>
      <c r="Q176" s="595">
        <f>+Amortizacija!Q38*Q177</f>
        <v>60205.558741864334</v>
      </c>
      <c r="R176" s="595">
        <f>+Amortizacija!R38*R177</f>
        <v>60205.558741864334</v>
      </c>
      <c r="S176" s="595">
        <f>+Amortizacija!S38*S177</f>
        <v>60205.558741864334</v>
      </c>
      <c r="T176" s="595">
        <f>+Amortizacija!T38*T177</f>
        <v>60205.558741864334</v>
      </c>
      <c r="U176" s="595">
        <f>+Amortizacija!U38*U177</f>
        <v>60205.558741864334</v>
      </c>
      <c r="V176" s="595">
        <f>+Amortizacija!V38*V177</f>
        <v>60205.558741864334</v>
      </c>
      <c r="W176" s="595">
        <f>+Amortizacija!W38*W177</f>
        <v>60205.558741864334</v>
      </c>
      <c r="X176" s="595">
        <f>+Amortizacija!X38*X177</f>
        <v>60205.558741864334</v>
      </c>
      <c r="Y176" s="595">
        <f>+Amortizacija!Y38*Y177</f>
        <v>60205.558741864334</v>
      </c>
      <c r="Z176" s="595">
        <f>+Amortizacija!Z38*Z177</f>
        <v>60205.558741864334</v>
      </c>
      <c r="AA176" s="595">
        <f>+Amortizacija!AA38*AA177</f>
        <v>0</v>
      </c>
      <c r="AB176" s="595">
        <f>+Amortizacija!AB38*AB177</f>
        <v>0</v>
      </c>
      <c r="AC176" s="595">
        <f>+Amortizacija!AC38*AC177</f>
        <v>0</v>
      </c>
      <c r="AD176" s="595">
        <f>+Amortizacija!AD38*AD177</f>
        <v>0</v>
      </c>
      <c r="AE176" s="595">
        <f>+Amortizacija!AE38*AE177</f>
        <v>0</v>
      </c>
      <c r="AF176" s="595">
        <f>+Amortizacija!AF38*AF177</f>
        <v>0</v>
      </c>
      <c r="AG176" s="595">
        <f>+Amortizacija!AG38*AG177</f>
        <v>0</v>
      </c>
      <c r="AH176" s="595">
        <f>+Amortizacija!AH38*AH177</f>
        <v>0</v>
      </c>
      <c r="AI176" s="595">
        <f>+Amortizacija!AI38*AI177</f>
        <v>0</v>
      </c>
    </row>
    <row r="177" spans="1:35" s="611" customFormat="1" ht="11.25">
      <c r="A177" s="608"/>
      <c r="B177" s="755" t="s">
        <v>894</v>
      </c>
      <c r="C177" s="609"/>
      <c r="D177" s="609"/>
      <c r="E177" s="609"/>
      <c r="F177" s="610">
        <v>0</v>
      </c>
      <c r="G177" s="610">
        <v>0</v>
      </c>
      <c r="H177" s="610">
        <v>0</v>
      </c>
      <c r="I177" s="610">
        <v>0</v>
      </c>
      <c r="J177" s="610">
        <v>0</v>
      </c>
      <c r="K177" s="610">
        <v>0.39</v>
      </c>
      <c r="L177" s="610">
        <f>+K177</f>
        <v>0.39</v>
      </c>
      <c r="M177" s="610">
        <f t="shared" ref="M177:Z177" si="75">+L177</f>
        <v>0.39</v>
      </c>
      <c r="N177" s="610">
        <f t="shared" si="75"/>
        <v>0.39</v>
      </c>
      <c r="O177" s="610">
        <f t="shared" si="75"/>
        <v>0.39</v>
      </c>
      <c r="P177" s="610">
        <f t="shared" si="75"/>
        <v>0.39</v>
      </c>
      <c r="Q177" s="610">
        <f t="shared" si="75"/>
        <v>0.39</v>
      </c>
      <c r="R177" s="610">
        <f t="shared" si="75"/>
        <v>0.39</v>
      </c>
      <c r="S177" s="610">
        <f t="shared" si="75"/>
        <v>0.39</v>
      </c>
      <c r="T177" s="610">
        <f t="shared" si="75"/>
        <v>0.39</v>
      </c>
      <c r="U177" s="610">
        <f t="shared" si="75"/>
        <v>0.39</v>
      </c>
      <c r="V177" s="610">
        <f t="shared" si="75"/>
        <v>0.39</v>
      </c>
      <c r="W177" s="610">
        <f>+V177</f>
        <v>0.39</v>
      </c>
      <c r="X177" s="610">
        <f t="shared" si="75"/>
        <v>0.39</v>
      </c>
      <c r="Y177" s="610">
        <f t="shared" si="75"/>
        <v>0.39</v>
      </c>
      <c r="Z177" s="610">
        <f t="shared" si="75"/>
        <v>0.39</v>
      </c>
      <c r="AA177" s="610">
        <v>0</v>
      </c>
      <c r="AB177" s="610">
        <v>0</v>
      </c>
      <c r="AC177" s="610">
        <v>0</v>
      </c>
      <c r="AD177" s="610">
        <v>0</v>
      </c>
      <c r="AE177" s="610">
        <v>0</v>
      </c>
      <c r="AF177" s="610">
        <v>0</v>
      </c>
      <c r="AG177" s="610">
        <v>0</v>
      </c>
      <c r="AH177" s="610">
        <v>0</v>
      </c>
      <c r="AI177" s="610">
        <v>0</v>
      </c>
    </row>
    <row r="178" spans="1:35" s="589" customFormat="1" ht="11.25">
      <c r="A178" s="594"/>
      <c r="B178" s="751" t="s">
        <v>895</v>
      </c>
      <c r="C178" s="596"/>
      <c r="D178" s="596"/>
      <c r="E178" s="596"/>
      <c r="F178" s="595">
        <f>+F44</f>
        <v>0</v>
      </c>
      <c r="G178" s="595">
        <f t="shared" ref="G178:AI180" si="76">+G44</f>
        <v>275</v>
      </c>
      <c r="H178" s="595">
        <f t="shared" si="76"/>
        <v>0</v>
      </c>
      <c r="I178" s="595">
        <f t="shared" si="76"/>
        <v>0</v>
      </c>
      <c r="J178" s="595">
        <f t="shared" si="76"/>
        <v>0</v>
      </c>
      <c r="K178" s="595">
        <f t="shared" si="76"/>
        <v>0</v>
      </c>
      <c r="L178" s="595">
        <f t="shared" si="76"/>
        <v>0</v>
      </c>
      <c r="M178" s="595">
        <f t="shared" si="76"/>
        <v>0</v>
      </c>
      <c r="N178" s="595">
        <f t="shared" si="76"/>
        <v>0</v>
      </c>
      <c r="O178" s="595">
        <f t="shared" si="76"/>
        <v>0</v>
      </c>
      <c r="P178" s="595">
        <f t="shared" si="76"/>
        <v>0</v>
      </c>
      <c r="Q178" s="595">
        <f t="shared" si="76"/>
        <v>0</v>
      </c>
      <c r="R178" s="595">
        <f t="shared" si="76"/>
        <v>0</v>
      </c>
      <c r="S178" s="595">
        <f t="shared" si="76"/>
        <v>0</v>
      </c>
      <c r="T178" s="595">
        <f t="shared" si="76"/>
        <v>0</v>
      </c>
      <c r="U178" s="595">
        <f t="shared" si="76"/>
        <v>0</v>
      </c>
      <c r="V178" s="595">
        <f t="shared" si="76"/>
        <v>0</v>
      </c>
      <c r="W178" s="595">
        <f t="shared" si="76"/>
        <v>0</v>
      </c>
      <c r="X178" s="595">
        <f t="shared" si="76"/>
        <v>0</v>
      </c>
      <c r="Y178" s="595">
        <f t="shared" si="76"/>
        <v>0</v>
      </c>
      <c r="Z178" s="595">
        <f t="shared" si="76"/>
        <v>0</v>
      </c>
      <c r="AA178" s="595">
        <f t="shared" si="76"/>
        <v>0</v>
      </c>
      <c r="AB178" s="595">
        <f t="shared" si="76"/>
        <v>0</v>
      </c>
      <c r="AC178" s="595">
        <f t="shared" si="76"/>
        <v>0</v>
      </c>
      <c r="AD178" s="595">
        <f t="shared" si="76"/>
        <v>0</v>
      </c>
      <c r="AE178" s="595">
        <f t="shared" si="76"/>
        <v>0</v>
      </c>
      <c r="AF178" s="595">
        <f t="shared" si="76"/>
        <v>0</v>
      </c>
      <c r="AG178" s="595">
        <f t="shared" si="76"/>
        <v>0</v>
      </c>
      <c r="AH178" s="595">
        <f t="shared" si="76"/>
        <v>0</v>
      </c>
      <c r="AI178" s="595">
        <f t="shared" si="76"/>
        <v>0</v>
      </c>
    </row>
    <row r="179" spans="1:35" s="589" customFormat="1" ht="11.25">
      <c r="A179" s="594">
        <v>2</v>
      </c>
      <c r="B179" s="750" t="s">
        <v>247</v>
      </c>
      <c r="C179" s="594"/>
      <c r="D179" s="594"/>
      <c r="E179" s="594"/>
      <c r="F179" s="595">
        <f>+F45</f>
        <v>0</v>
      </c>
      <c r="G179" s="595">
        <f t="shared" si="76"/>
        <v>264</v>
      </c>
      <c r="H179" s="595">
        <f t="shared" si="76"/>
        <v>0</v>
      </c>
      <c r="I179" s="595">
        <f t="shared" si="76"/>
        <v>0</v>
      </c>
      <c r="J179" s="595">
        <f t="shared" si="76"/>
        <v>0</v>
      </c>
      <c r="K179" s="595">
        <f t="shared" si="76"/>
        <v>0</v>
      </c>
      <c r="L179" s="595">
        <f t="shared" si="76"/>
        <v>0</v>
      </c>
      <c r="M179" s="595">
        <f t="shared" si="76"/>
        <v>0</v>
      </c>
      <c r="N179" s="595">
        <f t="shared" si="76"/>
        <v>0</v>
      </c>
      <c r="O179" s="595">
        <f t="shared" si="76"/>
        <v>0</v>
      </c>
      <c r="P179" s="595">
        <f t="shared" si="76"/>
        <v>0</v>
      </c>
      <c r="Q179" s="595">
        <f t="shared" si="76"/>
        <v>0</v>
      </c>
      <c r="R179" s="595">
        <f t="shared" si="76"/>
        <v>0</v>
      </c>
      <c r="S179" s="595">
        <f t="shared" si="76"/>
        <v>0</v>
      </c>
      <c r="T179" s="595">
        <f t="shared" si="76"/>
        <v>0</v>
      </c>
      <c r="U179" s="595">
        <f t="shared" si="76"/>
        <v>0</v>
      </c>
      <c r="V179" s="595">
        <f t="shared" si="76"/>
        <v>0</v>
      </c>
      <c r="W179" s="595">
        <f t="shared" si="76"/>
        <v>0</v>
      </c>
      <c r="X179" s="595">
        <f t="shared" si="76"/>
        <v>0</v>
      </c>
      <c r="Y179" s="595">
        <f t="shared" si="76"/>
        <v>0</v>
      </c>
      <c r="Z179" s="595">
        <f t="shared" si="76"/>
        <v>0</v>
      </c>
      <c r="AA179" s="595">
        <f t="shared" si="76"/>
        <v>0</v>
      </c>
      <c r="AB179" s="595">
        <f t="shared" si="76"/>
        <v>0</v>
      </c>
      <c r="AC179" s="595">
        <f t="shared" si="76"/>
        <v>0</v>
      </c>
      <c r="AD179" s="595">
        <f t="shared" si="76"/>
        <v>0</v>
      </c>
      <c r="AE179" s="595">
        <f t="shared" si="76"/>
        <v>0</v>
      </c>
      <c r="AF179" s="595">
        <f t="shared" si="76"/>
        <v>0</v>
      </c>
      <c r="AG179" s="595">
        <f t="shared" si="76"/>
        <v>0</v>
      </c>
      <c r="AH179" s="595">
        <f t="shared" si="76"/>
        <v>0</v>
      </c>
      <c r="AI179" s="595">
        <f t="shared" si="76"/>
        <v>0</v>
      </c>
    </row>
    <row r="180" spans="1:35" s="589" customFormat="1" ht="11.25">
      <c r="A180" s="594">
        <v>3</v>
      </c>
      <c r="B180" s="750" t="s">
        <v>251</v>
      </c>
      <c r="C180" s="594"/>
      <c r="D180" s="594"/>
      <c r="E180" s="594"/>
      <c r="F180" s="595">
        <f>+F46</f>
        <v>0</v>
      </c>
      <c r="G180" s="595">
        <f t="shared" si="76"/>
        <v>0</v>
      </c>
      <c r="H180" s="595">
        <f t="shared" si="76"/>
        <v>0</v>
      </c>
      <c r="I180" s="595">
        <f t="shared" si="76"/>
        <v>0</v>
      </c>
      <c r="J180" s="595">
        <f t="shared" si="76"/>
        <v>0</v>
      </c>
      <c r="K180" s="595">
        <f t="shared" si="76"/>
        <v>0</v>
      </c>
      <c r="L180" s="595">
        <f t="shared" si="76"/>
        <v>0</v>
      </c>
      <c r="M180" s="595">
        <f t="shared" si="76"/>
        <v>0</v>
      </c>
      <c r="N180" s="595">
        <f t="shared" si="76"/>
        <v>0</v>
      </c>
      <c r="O180" s="595">
        <f t="shared" si="76"/>
        <v>0</v>
      </c>
      <c r="P180" s="595">
        <f t="shared" si="76"/>
        <v>0</v>
      </c>
      <c r="Q180" s="595">
        <f t="shared" si="76"/>
        <v>0</v>
      </c>
      <c r="R180" s="595">
        <f t="shared" si="76"/>
        <v>0</v>
      </c>
      <c r="S180" s="595">
        <f t="shared" si="76"/>
        <v>0</v>
      </c>
      <c r="T180" s="595">
        <f t="shared" si="76"/>
        <v>0</v>
      </c>
      <c r="U180" s="595">
        <f t="shared" si="76"/>
        <v>0</v>
      </c>
      <c r="V180" s="595">
        <f t="shared" si="76"/>
        <v>0</v>
      </c>
      <c r="W180" s="595">
        <f t="shared" si="76"/>
        <v>0</v>
      </c>
      <c r="X180" s="595">
        <f t="shared" si="76"/>
        <v>0</v>
      </c>
      <c r="Y180" s="595">
        <f t="shared" si="76"/>
        <v>0</v>
      </c>
      <c r="Z180" s="595">
        <f t="shared" si="76"/>
        <v>0</v>
      </c>
      <c r="AA180" s="595">
        <f t="shared" si="76"/>
        <v>0</v>
      </c>
      <c r="AB180" s="595">
        <f t="shared" si="76"/>
        <v>0</v>
      </c>
      <c r="AC180" s="595">
        <f t="shared" si="76"/>
        <v>0</v>
      </c>
      <c r="AD180" s="595">
        <f t="shared" si="76"/>
        <v>0</v>
      </c>
      <c r="AE180" s="595">
        <f t="shared" si="76"/>
        <v>0</v>
      </c>
      <c r="AF180" s="595">
        <f t="shared" si="76"/>
        <v>0</v>
      </c>
      <c r="AG180" s="595">
        <f t="shared" si="76"/>
        <v>0</v>
      </c>
      <c r="AH180" s="595">
        <f t="shared" si="76"/>
        <v>0</v>
      </c>
      <c r="AI180" s="595">
        <f t="shared" si="76"/>
        <v>0</v>
      </c>
    </row>
    <row r="181" spans="1:35" s="589" customFormat="1" ht="11.25">
      <c r="A181" s="592" t="s">
        <v>243</v>
      </c>
      <c r="B181" s="749" t="s">
        <v>253</v>
      </c>
      <c r="C181" s="592"/>
      <c r="D181" s="592"/>
      <c r="E181" s="592"/>
      <c r="F181" s="593">
        <f>+F182+F189+F190</f>
        <v>6664</v>
      </c>
      <c r="G181" s="593">
        <f t="shared" ref="G181:AI181" si="77">+G182+G189+G190</f>
        <v>13393</v>
      </c>
      <c r="H181" s="593">
        <f t="shared" si="77"/>
        <v>5373</v>
      </c>
      <c r="I181" s="593">
        <f t="shared" si="77"/>
        <v>5373</v>
      </c>
      <c r="J181" s="593">
        <f t="shared" si="77"/>
        <v>5373</v>
      </c>
      <c r="K181" s="593">
        <f t="shared" si="77"/>
        <v>368215.65861461376</v>
      </c>
      <c r="L181" s="593">
        <f t="shared" si="77"/>
        <v>368215.65861461376</v>
      </c>
      <c r="M181" s="593">
        <f t="shared" si="77"/>
        <v>368215.65861461376</v>
      </c>
      <c r="N181" s="593">
        <f t="shared" si="77"/>
        <v>368215.65861461376</v>
      </c>
      <c r="O181" s="593">
        <f t="shared" si="77"/>
        <v>368215.65861461376</v>
      </c>
      <c r="P181" s="593">
        <f t="shared" si="77"/>
        <v>368215.65861461376</v>
      </c>
      <c r="Q181" s="593">
        <f t="shared" si="77"/>
        <v>368215.65861461376</v>
      </c>
      <c r="R181" s="593">
        <f t="shared" si="77"/>
        <v>368215.65861461376</v>
      </c>
      <c r="S181" s="593">
        <f t="shared" si="77"/>
        <v>368215.65861461376</v>
      </c>
      <c r="T181" s="593">
        <f t="shared" si="77"/>
        <v>368215.65861461376</v>
      </c>
      <c r="U181" s="593">
        <f t="shared" si="77"/>
        <v>368215.65861461376</v>
      </c>
      <c r="V181" s="593">
        <f t="shared" si="77"/>
        <v>368215.65861461376</v>
      </c>
      <c r="W181" s="593">
        <f t="shared" si="77"/>
        <v>368215.65861461376</v>
      </c>
      <c r="X181" s="593">
        <f t="shared" si="77"/>
        <v>368215.65861461376</v>
      </c>
      <c r="Y181" s="593">
        <f t="shared" si="77"/>
        <v>368215.65861461376</v>
      </c>
      <c r="Z181" s="593">
        <f t="shared" si="77"/>
        <v>368215.65861461376</v>
      </c>
      <c r="AA181" s="593">
        <f t="shared" si="77"/>
        <v>368215.65861461376</v>
      </c>
      <c r="AB181" s="593">
        <f t="shared" si="77"/>
        <v>368215.65861461376</v>
      </c>
      <c r="AC181" s="593">
        <f t="shared" si="77"/>
        <v>368215.65861461376</v>
      </c>
      <c r="AD181" s="593">
        <f t="shared" si="77"/>
        <v>368215.65861461376</v>
      </c>
      <c r="AE181" s="593">
        <f t="shared" si="77"/>
        <v>368215.65861461376</v>
      </c>
      <c r="AF181" s="593">
        <f t="shared" si="77"/>
        <v>368215.65861461376</v>
      </c>
      <c r="AG181" s="593">
        <f t="shared" si="77"/>
        <v>368215.65861461376</v>
      </c>
      <c r="AH181" s="593">
        <f t="shared" si="77"/>
        <v>368215.65861461376</v>
      </c>
      <c r="AI181" s="593">
        <f t="shared" si="77"/>
        <v>368215.65861461376</v>
      </c>
    </row>
    <row r="182" spans="1:35" s="589" customFormat="1" ht="11.25">
      <c r="A182" s="594"/>
      <c r="B182" s="750" t="s">
        <v>246</v>
      </c>
      <c r="C182" s="594"/>
      <c r="D182" s="594"/>
      <c r="E182" s="594"/>
      <c r="F182" s="595">
        <f>+F183+F184+F186+F187+F188</f>
        <v>6664</v>
      </c>
      <c r="G182" s="595">
        <f t="shared" ref="G182:AI182" si="78">+G183+G184+G186+G187+G188</f>
        <v>13393</v>
      </c>
      <c r="H182" s="595">
        <f t="shared" si="78"/>
        <v>5373</v>
      </c>
      <c r="I182" s="595">
        <f t="shared" si="78"/>
        <v>5373</v>
      </c>
      <c r="J182" s="595">
        <f t="shared" si="78"/>
        <v>5373</v>
      </c>
      <c r="K182" s="595">
        <f t="shared" si="78"/>
        <v>368215.65861461376</v>
      </c>
      <c r="L182" s="595">
        <f t="shared" si="78"/>
        <v>368215.65861461376</v>
      </c>
      <c r="M182" s="595">
        <f t="shared" si="78"/>
        <v>368215.65861461376</v>
      </c>
      <c r="N182" s="595">
        <f t="shared" si="78"/>
        <v>368215.65861461376</v>
      </c>
      <c r="O182" s="595">
        <f t="shared" si="78"/>
        <v>368215.65861461376</v>
      </c>
      <c r="P182" s="595">
        <f t="shared" si="78"/>
        <v>368215.65861461376</v>
      </c>
      <c r="Q182" s="595">
        <f t="shared" si="78"/>
        <v>368215.65861461376</v>
      </c>
      <c r="R182" s="595">
        <f t="shared" si="78"/>
        <v>368215.65861461376</v>
      </c>
      <c r="S182" s="595">
        <f t="shared" si="78"/>
        <v>368215.65861461376</v>
      </c>
      <c r="T182" s="595">
        <f t="shared" si="78"/>
        <v>368215.65861461376</v>
      </c>
      <c r="U182" s="595">
        <f t="shared" si="78"/>
        <v>368215.65861461376</v>
      </c>
      <c r="V182" s="595">
        <f t="shared" si="78"/>
        <v>368215.65861461376</v>
      </c>
      <c r="W182" s="595">
        <f t="shared" si="78"/>
        <v>368215.65861461376</v>
      </c>
      <c r="X182" s="595">
        <f t="shared" si="78"/>
        <v>368215.65861461376</v>
      </c>
      <c r="Y182" s="595">
        <f t="shared" si="78"/>
        <v>368215.65861461376</v>
      </c>
      <c r="Z182" s="595">
        <f t="shared" si="78"/>
        <v>368215.65861461376</v>
      </c>
      <c r="AA182" s="595">
        <f t="shared" si="78"/>
        <v>368215.65861461376</v>
      </c>
      <c r="AB182" s="595">
        <f t="shared" si="78"/>
        <v>368215.65861461376</v>
      </c>
      <c r="AC182" s="595">
        <f t="shared" si="78"/>
        <v>368215.65861461376</v>
      </c>
      <c r="AD182" s="595">
        <f t="shared" si="78"/>
        <v>368215.65861461376</v>
      </c>
      <c r="AE182" s="595">
        <f t="shared" si="78"/>
        <v>368215.65861461376</v>
      </c>
      <c r="AF182" s="595">
        <f t="shared" si="78"/>
        <v>368215.65861461376</v>
      </c>
      <c r="AG182" s="595">
        <f t="shared" si="78"/>
        <v>368215.65861461376</v>
      </c>
      <c r="AH182" s="595">
        <f t="shared" si="78"/>
        <v>368215.65861461376</v>
      </c>
      <c r="AI182" s="595">
        <f t="shared" si="78"/>
        <v>368215.65861461376</v>
      </c>
    </row>
    <row r="183" spans="1:35" s="589" customFormat="1" ht="11.25">
      <c r="A183" s="594"/>
      <c r="B183" s="751" t="s">
        <v>106</v>
      </c>
      <c r="C183" s="596"/>
      <c r="D183" s="596"/>
      <c r="E183" s="596"/>
      <c r="F183" s="595">
        <f>+F49+'Dodatni obratovalni stroški'!B48</f>
        <v>907</v>
      </c>
      <c r="G183" s="595">
        <f>+G49+'Dodatni obratovalni stroški'!C48</f>
        <v>1608</v>
      </c>
      <c r="H183" s="595">
        <f>+H49+'Dodatni obratovalni stroški'!D48</f>
        <v>1361</v>
      </c>
      <c r="I183" s="595">
        <f>+I49+'Dodatni obratovalni stroški'!E48</f>
        <v>1361</v>
      </c>
      <c r="J183" s="595">
        <f>+J49+'Dodatni obratovalni stroški'!F48</f>
        <v>1361</v>
      </c>
      <c r="K183" s="595">
        <f>+K49+'Dodatni obratovalni stroški'!G48</f>
        <v>16241.460499999999</v>
      </c>
      <c r="L183" s="595">
        <f>+L49+'Dodatni obratovalni stroški'!H48</f>
        <v>16241.460499999999</v>
      </c>
      <c r="M183" s="595">
        <f>+M49+'Dodatni obratovalni stroški'!I48</f>
        <v>16241.460499999999</v>
      </c>
      <c r="N183" s="595">
        <f>+N49+'Dodatni obratovalni stroški'!J48</f>
        <v>16241.460499999999</v>
      </c>
      <c r="O183" s="595">
        <f>+O49+'Dodatni obratovalni stroški'!K48</f>
        <v>16241.460499999999</v>
      </c>
      <c r="P183" s="595">
        <f>+P49+'Dodatni obratovalni stroški'!L48</f>
        <v>16241.460499999999</v>
      </c>
      <c r="Q183" s="595">
        <f>+Q49+'Dodatni obratovalni stroški'!M48</f>
        <v>16241.460499999999</v>
      </c>
      <c r="R183" s="595">
        <f>+R49+'Dodatni obratovalni stroški'!N48</f>
        <v>16241.460499999999</v>
      </c>
      <c r="S183" s="595">
        <f>+S49+'Dodatni obratovalni stroški'!O48</f>
        <v>16241.460499999999</v>
      </c>
      <c r="T183" s="595">
        <f>+T49+'Dodatni obratovalni stroški'!P48</f>
        <v>16241.460499999999</v>
      </c>
      <c r="U183" s="595">
        <f>+U49+'Dodatni obratovalni stroški'!Q48</f>
        <v>16241.460499999999</v>
      </c>
      <c r="V183" s="595">
        <f>+V49+'Dodatni obratovalni stroški'!R48</f>
        <v>16241.460499999999</v>
      </c>
      <c r="W183" s="595">
        <f>+W49+'Dodatni obratovalni stroški'!S48</f>
        <v>16241.460499999999</v>
      </c>
      <c r="X183" s="595">
        <f>+X49+'Dodatni obratovalni stroški'!T48</f>
        <v>16241.460499999999</v>
      </c>
      <c r="Y183" s="595">
        <f>+Y49+'Dodatni obratovalni stroški'!U48</f>
        <v>16241.460499999999</v>
      </c>
      <c r="Z183" s="595">
        <f>+Z49+'Dodatni obratovalni stroški'!V48</f>
        <v>16241.460499999999</v>
      </c>
      <c r="AA183" s="595">
        <f>+AA49+'Dodatni obratovalni stroški'!W48</f>
        <v>16241.460499999999</v>
      </c>
      <c r="AB183" s="595">
        <f>+AB49+'Dodatni obratovalni stroški'!X48</f>
        <v>16241.460499999999</v>
      </c>
      <c r="AC183" s="595">
        <f>+AC49+'Dodatni obratovalni stroški'!Y48</f>
        <v>16241.460499999999</v>
      </c>
      <c r="AD183" s="595">
        <f>+AD49+'Dodatni obratovalni stroški'!Z48</f>
        <v>16241.460499999999</v>
      </c>
      <c r="AE183" s="595">
        <f>+AE49+'Dodatni obratovalni stroški'!AA48</f>
        <v>16241.460499999999</v>
      </c>
      <c r="AF183" s="595">
        <f>+AF49+'Dodatni obratovalni stroški'!AB48</f>
        <v>16241.460499999999</v>
      </c>
      <c r="AG183" s="595">
        <f>+AG49+'Dodatni obratovalni stroški'!AC48</f>
        <v>16241.460499999999</v>
      </c>
      <c r="AH183" s="595">
        <f>+AH49+'Dodatni obratovalni stroški'!AD48</f>
        <v>16241.460499999999</v>
      </c>
      <c r="AI183" s="595">
        <f>+AI49+'Dodatni obratovalni stroški'!AE48</f>
        <v>16241.460499999999</v>
      </c>
    </row>
    <row r="184" spans="1:35" s="589" customFormat="1" ht="11.25">
      <c r="A184" s="594"/>
      <c r="B184" s="751" t="s">
        <v>254</v>
      </c>
      <c r="C184" s="596"/>
      <c r="D184" s="596"/>
      <c r="E184" s="596"/>
      <c r="F184" s="595">
        <f>+F50+'Dodatni obratovalni stroški'!B52+Amortizacija!F38</f>
        <v>5560</v>
      </c>
      <c r="G184" s="595">
        <f>+G50+'Dodatni obratovalni stroški'!C52+Amortizacija!G38</f>
        <v>10746</v>
      </c>
      <c r="H184" s="595">
        <f>+H50+'Dodatni obratovalni stroški'!D52+Amortizacija!H38</f>
        <v>3388</v>
      </c>
      <c r="I184" s="595">
        <f>+I50+'Dodatni obratovalni stroški'!E52+Amortizacija!I38</f>
        <v>3388</v>
      </c>
      <c r="J184" s="595">
        <f>+J50+'Dodatni obratovalni stroški'!F52+Amortizacija!J38</f>
        <v>3388</v>
      </c>
      <c r="K184" s="595">
        <f>+K50+'Dodatni obratovalni stroški'!G52+Amortizacija!K38</f>
        <v>305350.19811461377</v>
      </c>
      <c r="L184" s="595">
        <f>+L50+'Dodatni obratovalni stroški'!H52+Amortizacija!L38</f>
        <v>305350.19811461377</v>
      </c>
      <c r="M184" s="595">
        <f>+M50+'Dodatni obratovalni stroški'!I52+Amortizacija!M38</f>
        <v>305350.19811461377</v>
      </c>
      <c r="N184" s="595">
        <f>+N50+'Dodatni obratovalni stroški'!J52+Amortizacija!N38</f>
        <v>305350.19811461377</v>
      </c>
      <c r="O184" s="595">
        <f>+O50+'Dodatni obratovalni stroški'!K52+Amortizacija!O38</f>
        <v>305350.19811461377</v>
      </c>
      <c r="P184" s="595">
        <f>+P50+'Dodatni obratovalni stroški'!L52+Amortizacija!P38</f>
        <v>305350.19811461377</v>
      </c>
      <c r="Q184" s="595">
        <f>+Q50+'Dodatni obratovalni stroški'!M52+Amortizacija!Q38</f>
        <v>305350.19811461377</v>
      </c>
      <c r="R184" s="595">
        <f>+R50+'Dodatni obratovalni stroški'!N52+Amortizacija!R38</f>
        <v>305350.19811461377</v>
      </c>
      <c r="S184" s="595">
        <f>+S50+'Dodatni obratovalni stroški'!O52+Amortizacija!S38</f>
        <v>305350.19811461377</v>
      </c>
      <c r="T184" s="595">
        <f>+T50+'Dodatni obratovalni stroški'!P52+Amortizacija!T38</f>
        <v>305350.19811461377</v>
      </c>
      <c r="U184" s="595">
        <f>+U50+'Dodatni obratovalni stroški'!Q52+Amortizacija!U38</f>
        <v>305350.19811461377</v>
      </c>
      <c r="V184" s="595">
        <f>+V50+'Dodatni obratovalni stroški'!R52+Amortizacija!V38</f>
        <v>305350.19811461377</v>
      </c>
      <c r="W184" s="595">
        <f>+W50+'Dodatni obratovalni stroški'!S52+Amortizacija!W38</f>
        <v>305350.19811461377</v>
      </c>
      <c r="X184" s="595">
        <f>+X50+'Dodatni obratovalni stroški'!T52+Amortizacija!X38</f>
        <v>305350.19811461377</v>
      </c>
      <c r="Y184" s="595">
        <f>+Y50+'Dodatni obratovalni stroški'!U52+Amortizacija!Y38</f>
        <v>305350.19811461377</v>
      </c>
      <c r="Z184" s="595">
        <f>+Z50+'Dodatni obratovalni stroški'!V52+Amortizacija!Z38</f>
        <v>305350.19811461377</v>
      </c>
      <c r="AA184" s="595">
        <f>+AA50+'Dodatni obratovalni stroški'!W52+Amortizacija!AA38</f>
        <v>305350.19811461377</v>
      </c>
      <c r="AB184" s="595">
        <f>+AB50+'Dodatni obratovalni stroški'!X52+Amortizacija!AB38</f>
        <v>305350.19811461377</v>
      </c>
      <c r="AC184" s="595">
        <f>+AC50+'Dodatni obratovalni stroški'!Y52+Amortizacija!AC38</f>
        <v>305350.19811461377</v>
      </c>
      <c r="AD184" s="595">
        <f>+AD50+'Dodatni obratovalni stroški'!Z52+Amortizacija!AD38</f>
        <v>305350.19811461377</v>
      </c>
      <c r="AE184" s="595">
        <f>+AE50+'Dodatni obratovalni stroški'!AA52+Amortizacija!AE38</f>
        <v>305350.19811461377</v>
      </c>
      <c r="AF184" s="595">
        <f>+AF50+'Dodatni obratovalni stroški'!AB52+Amortizacija!AF38</f>
        <v>305350.19811461377</v>
      </c>
      <c r="AG184" s="595">
        <f>+AG50+'Dodatni obratovalni stroški'!AC52+Amortizacija!AG38</f>
        <v>305350.19811461377</v>
      </c>
      <c r="AH184" s="595">
        <f>+AH50+'Dodatni obratovalni stroški'!AD52+Amortizacija!AH38</f>
        <v>305350.19811461377</v>
      </c>
      <c r="AI184" s="595">
        <f>+AI50+'Dodatni obratovalni stroški'!AE52+Amortizacija!AI38</f>
        <v>305350.19811461377</v>
      </c>
    </row>
    <row r="185" spans="1:35" s="589" customFormat="1" ht="11.25">
      <c r="A185" s="597"/>
      <c r="B185" s="752" t="s">
        <v>264</v>
      </c>
      <c r="C185" s="598"/>
      <c r="D185" s="598"/>
      <c r="E185" s="598"/>
      <c r="F185" s="599">
        <f>+F51+Amortizacija!F38</f>
        <v>0</v>
      </c>
      <c r="G185" s="599">
        <f>+G51+Amortizacija!G38</f>
        <v>913</v>
      </c>
      <c r="H185" s="599">
        <f>+H51+Amortizacija!H38</f>
        <v>1577</v>
      </c>
      <c r="I185" s="599">
        <f>+I51+Amortizacija!I38</f>
        <v>1577</v>
      </c>
      <c r="J185" s="599">
        <f>+J51+Amortizacija!J38</f>
        <v>1577</v>
      </c>
      <c r="K185" s="599">
        <f>+K51+Amortizacija!K38</f>
        <v>155950.22754324187</v>
      </c>
      <c r="L185" s="599">
        <f>+L51+Amortizacija!L38</f>
        <v>155950.22754324187</v>
      </c>
      <c r="M185" s="599">
        <f>+M51+Amortizacija!M38</f>
        <v>155950.22754324187</v>
      </c>
      <c r="N185" s="599">
        <f>+N51+Amortizacija!N38</f>
        <v>155950.22754324187</v>
      </c>
      <c r="O185" s="599">
        <f>+O51+Amortizacija!O38</f>
        <v>155950.22754324187</v>
      </c>
      <c r="P185" s="599">
        <f>+P51+Amortizacija!P38</f>
        <v>155950.22754324187</v>
      </c>
      <c r="Q185" s="599">
        <f>+Q51+Amortizacija!Q38</f>
        <v>155950.22754324187</v>
      </c>
      <c r="R185" s="599">
        <f>+R51+Amortizacija!R38</f>
        <v>155950.22754324187</v>
      </c>
      <c r="S185" s="599">
        <f>+S51+Amortizacija!S38</f>
        <v>155950.22754324187</v>
      </c>
      <c r="T185" s="599">
        <f>+T51+Amortizacija!T38</f>
        <v>155950.22754324187</v>
      </c>
      <c r="U185" s="599">
        <f>+U51+Amortizacija!U38</f>
        <v>155950.22754324187</v>
      </c>
      <c r="V185" s="599">
        <f>+V51+Amortizacija!V38</f>
        <v>155950.22754324187</v>
      </c>
      <c r="W185" s="599">
        <f>+W51+Amortizacija!W38</f>
        <v>155950.22754324187</v>
      </c>
      <c r="X185" s="599">
        <f>+X51+Amortizacija!X38</f>
        <v>155950.22754324187</v>
      </c>
      <c r="Y185" s="599">
        <f>+Y51+Amortizacija!Y38</f>
        <v>155950.22754324187</v>
      </c>
      <c r="Z185" s="599">
        <f>+Z51+Amortizacija!Z38</f>
        <v>155950.22754324187</v>
      </c>
      <c r="AA185" s="599">
        <f>+AA51+Amortizacija!AA38</f>
        <v>155950.22754324187</v>
      </c>
      <c r="AB185" s="599">
        <f>+AB51+Amortizacija!AB38</f>
        <v>155950.22754324187</v>
      </c>
      <c r="AC185" s="599">
        <f>+AC51+Amortizacija!AC38</f>
        <v>155950.22754324187</v>
      </c>
      <c r="AD185" s="599">
        <f>+AD51+Amortizacija!AD38</f>
        <v>155950.22754324187</v>
      </c>
      <c r="AE185" s="599">
        <f>+AE51+Amortizacija!AE38</f>
        <v>155950.22754324187</v>
      </c>
      <c r="AF185" s="599">
        <f>+AF51+Amortizacija!AF38</f>
        <v>155950.22754324187</v>
      </c>
      <c r="AG185" s="599">
        <f>+AG51+Amortizacija!AG38</f>
        <v>155950.22754324187</v>
      </c>
      <c r="AH185" s="599">
        <f>+AH51+Amortizacija!AH38</f>
        <v>155950.22754324187</v>
      </c>
      <c r="AI185" s="599">
        <f>+AI51+Amortizacija!AI38</f>
        <v>155950.22754324187</v>
      </c>
    </row>
    <row r="186" spans="1:35" s="589" customFormat="1" ht="11.25">
      <c r="A186" s="594"/>
      <c r="B186" s="751" t="s">
        <v>255</v>
      </c>
      <c r="C186" s="596"/>
      <c r="D186" s="596"/>
      <c r="E186" s="596"/>
      <c r="F186" s="595">
        <f>+F52</f>
        <v>0</v>
      </c>
      <c r="G186" s="595">
        <f t="shared" ref="G186:AI186" si="79">+G52</f>
        <v>49</v>
      </c>
      <c r="H186" s="595">
        <f t="shared" si="79"/>
        <v>14</v>
      </c>
      <c r="I186" s="595">
        <f t="shared" si="79"/>
        <v>14</v>
      </c>
      <c r="J186" s="595">
        <f t="shared" si="79"/>
        <v>14</v>
      </c>
      <c r="K186" s="595">
        <f t="shared" si="79"/>
        <v>14</v>
      </c>
      <c r="L186" s="595">
        <f t="shared" si="79"/>
        <v>14</v>
      </c>
      <c r="M186" s="595">
        <f t="shared" si="79"/>
        <v>14</v>
      </c>
      <c r="N186" s="595">
        <f t="shared" si="79"/>
        <v>14</v>
      </c>
      <c r="O186" s="595">
        <f t="shared" si="79"/>
        <v>14</v>
      </c>
      <c r="P186" s="595">
        <f t="shared" si="79"/>
        <v>14</v>
      </c>
      <c r="Q186" s="595">
        <f t="shared" si="79"/>
        <v>14</v>
      </c>
      <c r="R186" s="595">
        <f t="shared" si="79"/>
        <v>14</v>
      </c>
      <c r="S186" s="595">
        <f t="shared" si="79"/>
        <v>14</v>
      </c>
      <c r="T186" s="595">
        <f t="shared" si="79"/>
        <v>14</v>
      </c>
      <c r="U186" s="595">
        <f t="shared" si="79"/>
        <v>14</v>
      </c>
      <c r="V186" s="595">
        <f t="shared" si="79"/>
        <v>14</v>
      </c>
      <c r="W186" s="595">
        <f t="shared" si="79"/>
        <v>14</v>
      </c>
      <c r="X186" s="595">
        <f t="shared" si="79"/>
        <v>14</v>
      </c>
      <c r="Y186" s="595">
        <f t="shared" si="79"/>
        <v>14</v>
      </c>
      <c r="Z186" s="595">
        <f t="shared" si="79"/>
        <v>14</v>
      </c>
      <c r="AA186" s="595">
        <f t="shared" si="79"/>
        <v>14</v>
      </c>
      <c r="AB186" s="595">
        <f t="shared" si="79"/>
        <v>14</v>
      </c>
      <c r="AC186" s="595">
        <f t="shared" si="79"/>
        <v>14</v>
      </c>
      <c r="AD186" s="595">
        <f t="shared" si="79"/>
        <v>14</v>
      </c>
      <c r="AE186" s="595">
        <f t="shared" si="79"/>
        <v>14</v>
      </c>
      <c r="AF186" s="595">
        <f t="shared" si="79"/>
        <v>14</v>
      </c>
      <c r="AG186" s="595">
        <f t="shared" si="79"/>
        <v>14</v>
      </c>
      <c r="AH186" s="595">
        <f t="shared" si="79"/>
        <v>14</v>
      </c>
      <c r="AI186" s="595">
        <f t="shared" si="79"/>
        <v>14</v>
      </c>
    </row>
    <row r="187" spans="1:35" s="589" customFormat="1" ht="11.25">
      <c r="A187" s="594"/>
      <c r="B187" s="751" t="s">
        <v>256</v>
      </c>
      <c r="C187" s="596"/>
      <c r="D187" s="596"/>
      <c r="E187" s="596"/>
      <c r="F187" s="595">
        <f>+F53+'Dodatni obratovalni stroški'!B57</f>
        <v>197</v>
      </c>
      <c r="G187" s="595">
        <f>+G53+'Dodatni obratovalni stroški'!C57</f>
        <v>892</v>
      </c>
      <c r="H187" s="595">
        <f>+H53+'Dodatni obratovalni stroški'!D57</f>
        <v>552</v>
      </c>
      <c r="I187" s="595">
        <f>+I53+'Dodatni obratovalni stroški'!E57</f>
        <v>552</v>
      </c>
      <c r="J187" s="595">
        <f>+J53+'Dodatni obratovalni stroški'!F57</f>
        <v>552</v>
      </c>
      <c r="K187" s="595">
        <f>+K53+'Dodatni obratovalni stroški'!G57</f>
        <v>46552</v>
      </c>
      <c r="L187" s="595">
        <f>+L53+'Dodatni obratovalni stroški'!H57</f>
        <v>46552</v>
      </c>
      <c r="M187" s="595">
        <f>+M53+'Dodatni obratovalni stroški'!I57</f>
        <v>46552</v>
      </c>
      <c r="N187" s="595">
        <f>+N53+'Dodatni obratovalni stroški'!J57</f>
        <v>46552</v>
      </c>
      <c r="O187" s="595">
        <f>+O53+'Dodatni obratovalni stroški'!K57</f>
        <v>46552</v>
      </c>
      <c r="P187" s="595">
        <f>+P53+'Dodatni obratovalni stroški'!L57</f>
        <v>46552</v>
      </c>
      <c r="Q187" s="595">
        <f>+Q53+'Dodatni obratovalni stroški'!M57</f>
        <v>46552</v>
      </c>
      <c r="R187" s="595">
        <f>+R53+'Dodatni obratovalni stroški'!N57</f>
        <v>46552</v>
      </c>
      <c r="S187" s="595">
        <f>+S53+'Dodatni obratovalni stroški'!O57</f>
        <v>46552</v>
      </c>
      <c r="T187" s="595">
        <f>+T53+'Dodatni obratovalni stroški'!P57</f>
        <v>46552</v>
      </c>
      <c r="U187" s="595">
        <f>+U53+'Dodatni obratovalni stroški'!Q57</f>
        <v>46552</v>
      </c>
      <c r="V187" s="595">
        <f>+V53+'Dodatni obratovalni stroški'!R57</f>
        <v>46552</v>
      </c>
      <c r="W187" s="595">
        <f>+W53+'Dodatni obratovalni stroški'!S57</f>
        <v>46552</v>
      </c>
      <c r="X187" s="595">
        <f>+X53+'Dodatni obratovalni stroški'!T57</f>
        <v>46552</v>
      </c>
      <c r="Y187" s="595">
        <f>+Y53+'Dodatni obratovalni stroški'!U57</f>
        <v>46552</v>
      </c>
      <c r="Z187" s="595">
        <f>+Z53+'Dodatni obratovalni stroški'!V57</f>
        <v>46552</v>
      </c>
      <c r="AA187" s="595">
        <f>+AA53+'Dodatni obratovalni stroški'!W57</f>
        <v>46552</v>
      </c>
      <c r="AB187" s="595">
        <f>+AB53+'Dodatni obratovalni stroški'!X57</f>
        <v>46552</v>
      </c>
      <c r="AC187" s="595">
        <f>+AC53+'Dodatni obratovalni stroški'!Y57</f>
        <v>46552</v>
      </c>
      <c r="AD187" s="595">
        <f>+AD53+'Dodatni obratovalni stroški'!Z57</f>
        <v>46552</v>
      </c>
      <c r="AE187" s="595">
        <f>+AE53+'Dodatni obratovalni stroški'!AA57</f>
        <v>46552</v>
      </c>
      <c r="AF187" s="595">
        <f>+AF53+'Dodatni obratovalni stroški'!AB57</f>
        <v>46552</v>
      </c>
      <c r="AG187" s="595">
        <f>+AG53+'Dodatni obratovalni stroški'!AC57</f>
        <v>46552</v>
      </c>
      <c r="AH187" s="595">
        <f>+AH53+'Dodatni obratovalni stroški'!AD57</f>
        <v>46552</v>
      </c>
      <c r="AI187" s="595">
        <f>+AI53+'Dodatni obratovalni stroški'!AE57</f>
        <v>46552</v>
      </c>
    </row>
    <row r="188" spans="1:35" s="589" customFormat="1" ht="11.25">
      <c r="A188" s="594"/>
      <c r="B188" s="751" t="s">
        <v>257</v>
      </c>
      <c r="C188" s="596"/>
      <c r="D188" s="596"/>
      <c r="E188" s="596"/>
      <c r="F188" s="595">
        <f>+F54</f>
        <v>0</v>
      </c>
      <c r="G188" s="595">
        <f t="shared" ref="G188:AI190" si="80">+G54</f>
        <v>98</v>
      </c>
      <c r="H188" s="595">
        <f t="shared" si="80"/>
        <v>58</v>
      </c>
      <c r="I188" s="595">
        <f t="shared" si="80"/>
        <v>58</v>
      </c>
      <c r="J188" s="595">
        <f t="shared" si="80"/>
        <v>58</v>
      </c>
      <c r="K188" s="595">
        <f t="shared" si="80"/>
        <v>58</v>
      </c>
      <c r="L188" s="595">
        <f t="shared" si="80"/>
        <v>58</v>
      </c>
      <c r="M188" s="595">
        <f t="shared" si="80"/>
        <v>58</v>
      </c>
      <c r="N188" s="595">
        <f t="shared" si="80"/>
        <v>58</v>
      </c>
      <c r="O188" s="595">
        <f t="shared" si="80"/>
        <v>58</v>
      </c>
      <c r="P188" s="595">
        <f t="shared" si="80"/>
        <v>58</v>
      </c>
      <c r="Q188" s="595">
        <f t="shared" si="80"/>
        <v>58</v>
      </c>
      <c r="R188" s="595">
        <f t="shared" si="80"/>
        <v>58</v>
      </c>
      <c r="S188" s="595">
        <f t="shared" si="80"/>
        <v>58</v>
      </c>
      <c r="T188" s="595">
        <f t="shared" si="80"/>
        <v>58</v>
      </c>
      <c r="U188" s="595">
        <f t="shared" si="80"/>
        <v>58</v>
      </c>
      <c r="V188" s="595">
        <f t="shared" si="80"/>
        <v>58</v>
      </c>
      <c r="W188" s="595">
        <f t="shared" si="80"/>
        <v>58</v>
      </c>
      <c r="X188" s="595">
        <f t="shared" si="80"/>
        <v>58</v>
      </c>
      <c r="Y188" s="595">
        <f t="shared" si="80"/>
        <v>58</v>
      </c>
      <c r="Z188" s="595">
        <f t="shared" si="80"/>
        <v>58</v>
      </c>
      <c r="AA188" s="595">
        <f t="shared" si="80"/>
        <v>58</v>
      </c>
      <c r="AB188" s="595">
        <f t="shared" si="80"/>
        <v>58</v>
      </c>
      <c r="AC188" s="595">
        <f t="shared" si="80"/>
        <v>58</v>
      </c>
      <c r="AD188" s="595">
        <f t="shared" si="80"/>
        <v>58</v>
      </c>
      <c r="AE188" s="595">
        <f t="shared" si="80"/>
        <v>58</v>
      </c>
      <c r="AF188" s="595">
        <f t="shared" si="80"/>
        <v>58</v>
      </c>
      <c r="AG188" s="595">
        <f t="shared" si="80"/>
        <v>58</v>
      </c>
      <c r="AH188" s="595">
        <f t="shared" si="80"/>
        <v>58</v>
      </c>
      <c r="AI188" s="595">
        <f t="shared" si="80"/>
        <v>58</v>
      </c>
    </row>
    <row r="189" spans="1:35" s="589" customFormat="1" ht="11.25">
      <c r="A189" s="594"/>
      <c r="B189" s="750" t="s">
        <v>248</v>
      </c>
      <c r="C189" s="594"/>
      <c r="D189" s="594"/>
      <c r="E189" s="594"/>
      <c r="F189" s="595">
        <f>+F55</f>
        <v>0</v>
      </c>
      <c r="G189" s="595">
        <f t="shared" si="80"/>
        <v>0</v>
      </c>
      <c r="H189" s="595">
        <f t="shared" si="80"/>
        <v>0</v>
      </c>
      <c r="I189" s="595">
        <f t="shared" si="80"/>
        <v>0</v>
      </c>
      <c r="J189" s="595">
        <f t="shared" si="80"/>
        <v>0</v>
      </c>
      <c r="K189" s="595">
        <f t="shared" si="80"/>
        <v>0</v>
      </c>
      <c r="L189" s="595">
        <f t="shared" si="80"/>
        <v>0</v>
      </c>
      <c r="M189" s="595">
        <f t="shared" si="80"/>
        <v>0</v>
      </c>
      <c r="N189" s="595">
        <f t="shared" si="80"/>
        <v>0</v>
      </c>
      <c r="O189" s="595">
        <f t="shared" si="80"/>
        <v>0</v>
      </c>
      <c r="P189" s="595">
        <f t="shared" si="80"/>
        <v>0</v>
      </c>
      <c r="Q189" s="595">
        <f t="shared" si="80"/>
        <v>0</v>
      </c>
      <c r="R189" s="595">
        <f t="shared" si="80"/>
        <v>0</v>
      </c>
      <c r="S189" s="595">
        <f t="shared" si="80"/>
        <v>0</v>
      </c>
      <c r="T189" s="595">
        <f t="shared" si="80"/>
        <v>0</v>
      </c>
      <c r="U189" s="595">
        <f t="shared" si="80"/>
        <v>0</v>
      </c>
      <c r="V189" s="595">
        <f t="shared" si="80"/>
        <v>0</v>
      </c>
      <c r="W189" s="595">
        <f t="shared" si="80"/>
        <v>0</v>
      </c>
      <c r="X189" s="595">
        <f t="shared" si="80"/>
        <v>0</v>
      </c>
      <c r="Y189" s="595">
        <f t="shared" si="80"/>
        <v>0</v>
      </c>
      <c r="Z189" s="595">
        <f t="shared" si="80"/>
        <v>0</v>
      </c>
      <c r="AA189" s="595">
        <f t="shared" si="80"/>
        <v>0</v>
      </c>
      <c r="AB189" s="595">
        <f t="shared" si="80"/>
        <v>0</v>
      </c>
      <c r="AC189" s="595">
        <f t="shared" si="80"/>
        <v>0</v>
      </c>
      <c r="AD189" s="595">
        <f t="shared" si="80"/>
        <v>0</v>
      </c>
      <c r="AE189" s="595">
        <f t="shared" si="80"/>
        <v>0</v>
      </c>
      <c r="AF189" s="595">
        <f t="shared" si="80"/>
        <v>0</v>
      </c>
      <c r="AG189" s="595">
        <f t="shared" si="80"/>
        <v>0</v>
      </c>
      <c r="AH189" s="595">
        <f t="shared" si="80"/>
        <v>0</v>
      </c>
      <c r="AI189" s="595">
        <f t="shared" si="80"/>
        <v>0</v>
      </c>
    </row>
    <row r="190" spans="1:35" s="589" customFormat="1" ht="11.25">
      <c r="A190" s="594"/>
      <c r="B190" s="750" t="s">
        <v>258</v>
      </c>
      <c r="C190" s="594"/>
      <c r="D190" s="594"/>
      <c r="E190" s="594"/>
      <c r="F190" s="595">
        <f>+F56</f>
        <v>0</v>
      </c>
      <c r="G190" s="595">
        <f t="shared" si="80"/>
        <v>0</v>
      </c>
      <c r="H190" s="595">
        <f t="shared" si="80"/>
        <v>0</v>
      </c>
      <c r="I190" s="595">
        <f t="shared" si="80"/>
        <v>0</v>
      </c>
      <c r="J190" s="595">
        <f t="shared" si="80"/>
        <v>0</v>
      </c>
      <c r="K190" s="595">
        <f t="shared" si="80"/>
        <v>0</v>
      </c>
      <c r="L190" s="595">
        <f t="shared" si="80"/>
        <v>0</v>
      </c>
      <c r="M190" s="595">
        <f t="shared" si="80"/>
        <v>0</v>
      </c>
      <c r="N190" s="595">
        <f t="shared" si="80"/>
        <v>0</v>
      </c>
      <c r="O190" s="595">
        <f t="shared" si="80"/>
        <v>0</v>
      </c>
      <c r="P190" s="595">
        <f t="shared" si="80"/>
        <v>0</v>
      </c>
      <c r="Q190" s="595">
        <f t="shared" si="80"/>
        <v>0</v>
      </c>
      <c r="R190" s="595">
        <f t="shared" si="80"/>
        <v>0</v>
      </c>
      <c r="S190" s="595">
        <f t="shared" si="80"/>
        <v>0</v>
      </c>
      <c r="T190" s="595">
        <f t="shared" si="80"/>
        <v>0</v>
      </c>
      <c r="U190" s="595">
        <f t="shared" si="80"/>
        <v>0</v>
      </c>
      <c r="V190" s="595">
        <f t="shared" si="80"/>
        <v>0</v>
      </c>
      <c r="W190" s="595">
        <f t="shared" si="80"/>
        <v>0</v>
      </c>
      <c r="X190" s="595">
        <f t="shared" si="80"/>
        <v>0</v>
      </c>
      <c r="Y190" s="595">
        <f t="shared" si="80"/>
        <v>0</v>
      </c>
      <c r="Z190" s="595">
        <f t="shared" si="80"/>
        <v>0</v>
      </c>
      <c r="AA190" s="595">
        <f t="shared" si="80"/>
        <v>0</v>
      </c>
      <c r="AB190" s="595">
        <f t="shared" si="80"/>
        <v>0</v>
      </c>
      <c r="AC190" s="595">
        <f t="shared" si="80"/>
        <v>0</v>
      </c>
      <c r="AD190" s="595">
        <f t="shared" si="80"/>
        <v>0</v>
      </c>
      <c r="AE190" s="595">
        <f t="shared" si="80"/>
        <v>0</v>
      </c>
      <c r="AF190" s="595">
        <f t="shared" si="80"/>
        <v>0</v>
      </c>
      <c r="AG190" s="595">
        <f t="shared" si="80"/>
        <v>0</v>
      </c>
      <c r="AH190" s="595">
        <f t="shared" si="80"/>
        <v>0</v>
      </c>
      <c r="AI190" s="595">
        <f t="shared" si="80"/>
        <v>0</v>
      </c>
    </row>
    <row r="191" spans="1:35" s="589" customFormat="1" ht="11.25">
      <c r="A191" s="592"/>
      <c r="B191" s="749" t="s">
        <v>259</v>
      </c>
      <c r="C191" s="592"/>
      <c r="D191" s="592"/>
      <c r="E191" s="592"/>
      <c r="F191" s="593">
        <f>+F170-F181</f>
        <v>-4550</v>
      </c>
      <c r="G191" s="593">
        <f t="shared" ref="G191:AI191" si="81">+G170-G181</f>
        <v>905</v>
      </c>
      <c r="H191" s="593">
        <f t="shared" si="81"/>
        <v>0</v>
      </c>
      <c r="I191" s="593">
        <f t="shared" si="81"/>
        <v>0</v>
      </c>
      <c r="J191" s="593">
        <f t="shared" si="81"/>
        <v>0</v>
      </c>
      <c r="K191" s="593">
        <f t="shared" si="81"/>
        <v>0</v>
      </c>
      <c r="L191" s="593">
        <f t="shared" si="81"/>
        <v>0</v>
      </c>
      <c r="M191" s="593">
        <f t="shared" si="81"/>
        <v>0</v>
      </c>
      <c r="N191" s="593">
        <f t="shared" si="81"/>
        <v>0</v>
      </c>
      <c r="O191" s="593">
        <f t="shared" si="81"/>
        <v>0</v>
      </c>
      <c r="P191" s="593">
        <f t="shared" si="81"/>
        <v>0</v>
      </c>
      <c r="Q191" s="593">
        <f t="shared" si="81"/>
        <v>0</v>
      </c>
      <c r="R191" s="593">
        <f t="shared" si="81"/>
        <v>0</v>
      </c>
      <c r="S191" s="593">
        <f t="shared" si="81"/>
        <v>0</v>
      </c>
      <c r="T191" s="593">
        <f t="shared" si="81"/>
        <v>0</v>
      </c>
      <c r="U191" s="593">
        <f t="shared" si="81"/>
        <v>0</v>
      </c>
      <c r="V191" s="593">
        <f t="shared" si="81"/>
        <v>0</v>
      </c>
      <c r="W191" s="593">
        <f t="shared" si="81"/>
        <v>0</v>
      </c>
      <c r="X191" s="593">
        <f t="shared" si="81"/>
        <v>0</v>
      </c>
      <c r="Y191" s="593">
        <f t="shared" si="81"/>
        <v>0</v>
      </c>
      <c r="Z191" s="593">
        <f t="shared" si="81"/>
        <v>0</v>
      </c>
      <c r="AA191" s="593">
        <f t="shared" si="81"/>
        <v>0</v>
      </c>
      <c r="AB191" s="593">
        <f t="shared" si="81"/>
        <v>0</v>
      </c>
      <c r="AC191" s="593">
        <f t="shared" si="81"/>
        <v>0</v>
      </c>
      <c r="AD191" s="593">
        <f t="shared" si="81"/>
        <v>0</v>
      </c>
      <c r="AE191" s="593">
        <f t="shared" si="81"/>
        <v>0</v>
      </c>
      <c r="AF191" s="593">
        <f t="shared" si="81"/>
        <v>0</v>
      </c>
      <c r="AG191" s="593">
        <f t="shared" si="81"/>
        <v>0</v>
      </c>
      <c r="AH191" s="593">
        <f t="shared" si="81"/>
        <v>0</v>
      </c>
      <c r="AI191" s="593">
        <f t="shared" si="81"/>
        <v>0</v>
      </c>
    </row>
    <row r="194" spans="1:35" s="589" customFormat="1" ht="11.25">
      <c r="A194" s="612"/>
      <c r="B194" s="754" t="s">
        <v>388</v>
      </c>
      <c r="C194" s="612"/>
      <c r="D194" s="612"/>
      <c r="E194" s="612"/>
      <c r="F194" s="612">
        <f t="shared" ref="F194:AI194" si="82">+F168</f>
        <v>1</v>
      </c>
      <c r="G194" s="612">
        <f t="shared" si="82"/>
        <v>2</v>
      </c>
      <c r="H194" s="612">
        <f t="shared" si="82"/>
        <v>3</v>
      </c>
      <c r="I194" s="612">
        <f t="shared" si="82"/>
        <v>4</v>
      </c>
      <c r="J194" s="612">
        <f t="shared" si="82"/>
        <v>5</v>
      </c>
      <c r="K194" s="612">
        <f t="shared" si="82"/>
        <v>6</v>
      </c>
      <c r="L194" s="612">
        <f t="shared" si="82"/>
        <v>7</v>
      </c>
      <c r="M194" s="612">
        <f t="shared" si="82"/>
        <v>8</v>
      </c>
      <c r="N194" s="612">
        <f t="shared" si="82"/>
        <v>9</v>
      </c>
      <c r="O194" s="612">
        <f t="shared" si="82"/>
        <v>10</v>
      </c>
      <c r="P194" s="612">
        <f t="shared" si="82"/>
        <v>11</v>
      </c>
      <c r="Q194" s="612">
        <f t="shared" si="82"/>
        <v>12</v>
      </c>
      <c r="R194" s="612">
        <f t="shared" si="82"/>
        <v>13</v>
      </c>
      <c r="S194" s="612">
        <f t="shared" si="82"/>
        <v>14</v>
      </c>
      <c r="T194" s="612">
        <f t="shared" si="82"/>
        <v>15</v>
      </c>
      <c r="U194" s="612">
        <f t="shared" si="82"/>
        <v>16</v>
      </c>
      <c r="V194" s="612">
        <f t="shared" si="82"/>
        <v>17</v>
      </c>
      <c r="W194" s="612">
        <f t="shared" si="82"/>
        <v>18</v>
      </c>
      <c r="X194" s="612">
        <f t="shared" si="82"/>
        <v>19</v>
      </c>
      <c r="Y194" s="612">
        <f t="shared" si="82"/>
        <v>20</v>
      </c>
      <c r="Z194" s="612">
        <f t="shared" si="82"/>
        <v>21</v>
      </c>
      <c r="AA194" s="612">
        <f t="shared" si="82"/>
        <v>22</v>
      </c>
      <c r="AB194" s="612">
        <f t="shared" si="82"/>
        <v>23</v>
      </c>
      <c r="AC194" s="612">
        <f t="shared" si="82"/>
        <v>24</v>
      </c>
      <c r="AD194" s="612">
        <f t="shared" si="82"/>
        <v>25</v>
      </c>
      <c r="AE194" s="612">
        <f t="shared" si="82"/>
        <v>26</v>
      </c>
      <c r="AF194" s="612">
        <f t="shared" si="82"/>
        <v>27</v>
      </c>
      <c r="AG194" s="612">
        <f t="shared" si="82"/>
        <v>28</v>
      </c>
      <c r="AH194" s="612">
        <f t="shared" si="82"/>
        <v>29</v>
      </c>
      <c r="AI194" s="612">
        <f t="shared" si="82"/>
        <v>30</v>
      </c>
    </row>
    <row r="195" spans="1:35" s="589" customFormat="1" ht="11.25">
      <c r="A195" s="612" t="s">
        <v>147</v>
      </c>
      <c r="B195" s="754" t="s">
        <v>390</v>
      </c>
      <c r="C195" s="613"/>
      <c r="D195" s="613"/>
      <c r="E195" s="613"/>
      <c r="F195" s="614">
        <f t="shared" ref="F195:AI195" si="83">+F169</f>
        <v>2018</v>
      </c>
      <c r="G195" s="614">
        <f t="shared" si="83"/>
        <v>2019</v>
      </c>
      <c r="H195" s="614">
        <f t="shared" si="83"/>
        <v>2020</v>
      </c>
      <c r="I195" s="614">
        <f t="shared" si="83"/>
        <v>2021</v>
      </c>
      <c r="J195" s="614">
        <f t="shared" si="83"/>
        <v>2022</v>
      </c>
      <c r="K195" s="614">
        <f t="shared" si="83"/>
        <v>2023</v>
      </c>
      <c r="L195" s="614">
        <f t="shared" si="83"/>
        <v>2024</v>
      </c>
      <c r="M195" s="614">
        <f t="shared" si="83"/>
        <v>2025</v>
      </c>
      <c r="N195" s="614">
        <f t="shared" si="83"/>
        <v>2026</v>
      </c>
      <c r="O195" s="614">
        <f t="shared" si="83"/>
        <v>2027</v>
      </c>
      <c r="P195" s="614">
        <f t="shared" si="83"/>
        <v>2028</v>
      </c>
      <c r="Q195" s="614">
        <f t="shared" si="83"/>
        <v>2029</v>
      </c>
      <c r="R195" s="614">
        <f t="shared" si="83"/>
        <v>2030</v>
      </c>
      <c r="S195" s="614">
        <f t="shared" si="83"/>
        <v>2031</v>
      </c>
      <c r="T195" s="614">
        <f t="shared" si="83"/>
        <v>2032</v>
      </c>
      <c r="U195" s="614">
        <f t="shared" si="83"/>
        <v>2033</v>
      </c>
      <c r="V195" s="614">
        <f t="shared" si="83"/>
        <v>2034</v>
      </c>
      <c r="W195" s="614">
        <f t="shared" si="83"/>
        <v>2035</v>
      </c>
      <c r="X195" s="614">
        <f t="shared" si="83"/>
        <v>2036</v>
      </c>
      <c r="Y195" s="614">
        <f t="shared" si="83"/>
        <v>2037</v>
      </c>
      <c r="Z195" s="614">
        <f t="shared" si="83"/>
        <v>2038</v>
      </c>
      <c r="AA195" s="614">
        <f t="shared" si="83"/>
        <v>2039</v>
      </c>
      <c r="AB195" s="614">
        <f t="shared" si="83"/>
        <v>2040</v>
      </c>
      <c r="AC195" s="614">
        <f t="shared" si="83"/>
        <v>2041</v>
      </c>
      <c r="AD195" s="614">
        <f t="shared" si="83"/>
        <v>2042</v>
      </c>
      <c r="AE195" s="614">
        <f t="shared" si="83"/>
        <v>2043</v>
      </c>
      <c r="AF195" s="614">
        <f t="shared" si="83"/>
        <v>2044</v>
      </c>
      <c r="AG195" s="614">
        <f t="shared" si="83"/>
        <v>2045</v>
      </c>
      <c r="AH195" s="614">
        <f t="shared" si="83"/>
        <v>2046</v>
      </c>
      <c r="AI195" s="614">
        <f t="shared" si="83"/>
        <v>2047</v>
      </c>
    </row>
    <row r="196" spans="1:35" s="589" customFormat="1" ht="11.25">
      <c r="A196" s="592" t="s">
        <v>242</v>
      </c>
      <c r="B196" s="749" t="s">
        <v>252</v>
      </c>
      <c r="C196" s="592"/>
      <c r="D196" s="592"/>
      <c r="E196" s="592"/>
      <c r="F196" s="593">
        <f>+F197+F204+F205</f>
        <v>199706</v>
      </c>
      <c r="G196" s="593">
        <f t="shared" ref="G196:AI196" si="84">+G197+G204+G205</f>
        <v>215377</v>
      </c>
      <c r="H196" s="593">
        <f t="shared" si="84"/>
        <v>191487</v>
      </c>
      <c r="I196" s="593">
        <f t="shared" si="84"/>
        <v>191487</v>
      </c>
      <c r="J196" s="593">
        <f t="shared" si="84"/>
        <v>191487</v>
      </c>
      <c r="K196" s="593">
        <f t="shared" si="84"/>
        <v>630313.19769691525</v>
      </c>
      <c r="L196" s="593">
        <f t="shared" si="84"/>
        <v>630313.19769691525</v>
      </c>
      <c r="M196" s="593">
        <f t="shared" si="84"/>
        <v>630313.19769691525</v>
      </c>
      <c r="N196" s="593">
        <f t="shared" si="84"/>
        <v>630313.19769691525</v>
      </c>
      <c r="O196" s="593">
        <f t="shared" si="84"/>
        <v>630313.19769691525</v>
      </c>
      <c r="P196" s="593">
        <f t="shared" si="84"/>
        <v>630313.19769691525</v>
      </c>
      <c r="Q196" s="593">
        <f t="shared" si="84"/>
        <v>630313.19769691525</v>
      </c>
      <c r="R196" s="593">
        <f t="shared" si="84"/>
        <v>630313.19769691525</v>
      </c>
      <c r="S196" s="593">
        <f t="shared" si="84"/>
        <v>630313.19769691525</v>
      </c>
      <c r="T196" s="593">
        <f t="shared" si="84"/>
        <v>630313.19769691525</v>
      </c>
      <c r="U196" s="593">
        <f t="shared" si="84"/>
        <v>630313.19769691525</v>
      </c>
      <c r="V196" s="593">
        <f t="shared" si="84"/>
        <v>630313.19769691525</v>
      </c>
      <c r="W196" s="593">
        <f t="shared" si="84"/>
        <v>630313.19769691525</v>
      </c>
      <c r="X196" s="593">
        <f t="shared" si="84"/>
        <v>630313.19769691525</v>
      </c>
      <c r="Y196" s="593">
        <f t="shared" si="84"/>
        <v>630313.19769691525</v>
      </c>
      <c r="Z196" s="593">
        <f t="shared" si="84"/>
        <v>630313.19769691525</v>
      </c>
      <c r="AA196" s="593">
        <f t="shared" si="84"/>
        <v>630313.19769691525</v>
      </c>
      <c r="AB196" s="593">
        <f t="shared" si="84"/>
        <v>630313.19769691525</v>
      </c>
      <c r="AC196" s="593">
        <f t="shared" si="84"/>
        <v>630313.19769691525</v>
      </c>
      <c r="AD196" s="593">
        <f t="shared" si="84"/>
        <v>630313.19769691525</v>
      </c>
      <c r="AE196" s="593">
        <f t="shared" si="84"/>
        <v>630313.19769691525</v>
      </c>
      <c r="AF196" s="593">
        <f t="shared" si="84"/>
        <v>630313.19769691525</v>
      </c>
      <c r="AG196" s="593">
        <f t="shared" si="84"/>
        <v>630313.19769691525</v>
      </c>
      <c r="AH196" s="593">
        <f t="shared" si="84"/>
        <v>630313.19769691525</v>
      </c>
      <c r="AI196" s="593">
        <f t="shared" si="84"/>
        <v>630313.19769691525</v>
      </c>
    </row>
    <row r="197" spans="1:35" s="589" customFormat="1" ht="11.25">
      <c r="A197" s="594">
        <v>1</v>
      </c>
      <c r="B197" s="750" t="s">
        <v>245</v>
      </c>
      <c r="C197" s="594"/>
      <c r="D197" s="594"/>
      <c r="E197" s="594"/>
      <c r="F197" s="595">
        <f>+F198+F199+F200+F201+F202+F203</f>
        <v>197933</v>
      </c>
      <c r="G197" s="595">
        <f t="shared" ref="G197:AI197" si="85">+G198+G199+G200+G201+G202+G203</f>
        <v>212129</v>
      </c>
      <c r="H197" s="595">
        <f t="shared" si="85"/>
        <v>191487</v>
      </c>
      <c r="I197" s="595">
        <f t="shared" si="85"/>
        <v>191487</v>
      </c>
      <c r="J197" s="595">
        <f t="shared" si="85"/>
        <v>191487</v>
      </c>
      <c r="K197" s="595">
        <f t="shared" si="85"/>
        <v>630313.19769691525</v>
      </c>
      <c r="L197" s="595">
        <f t="shared" si="85"/>
        <v>630313.19769691525</v>
      </c>
      <c r="M197" s="595">
        <f t="shared" si="85"/>
        <v>630313.19769691525</v>
      </c>
      <c r="N197" s="595">
        <f t="shared" si="85"/>
        <v>630313.19769691525</v>
      </c>
      <c r="O197" s="595">
        <f t="shared" si="85"/>
        <v>630313.19769691525</v>
      </c>
      <c r="P197" s="595">
        <f t="shared" si="85"/>
        <v>630313.19769691525</v>
      </c>
      <c r="Q197" s="595">
        <f t="shared" si="85"/>
        <v>630313.19769691525</v>
      </c>
      <c r="R197" s="595">
        <f t="shared" si="85"/>
        <v>630313.19769691525</v>
      </c>
      <c r="S197" s="595">
        <f t="shared" si="85"/>
        <v>630313.19769691525</v>
      </c>
      <c r="T197" s="595">
        <f t="shared" si="85"/>
        <v>630313.19769691525</v>
      </c>
      <c r="U197" s="595">
        <f t="shared" si="85"/>
        <v>630313.19769691525</v>
      </c>
      <c r="V197" s="595">
        <f t="shared" si="85"/>
        <v>630313.19769691525</v>
      </c>
      <c r="W197" s="595">
        <f t="shared" si="85"/>
        <v>630313.19769691525</v>
      </c>
      <c r="X197" s="595">
        <f t="shared" si="85"/>
        <v>630313.19769691525</v>
      </c>
      <c r="Y197" s="595">
        <f t="shared" si="85"/>
        <v>630313.19769691525</v>
      </c>
      <c r="Z197" s="595">
        <f t="shared" si="85"/>
        <v>630313.19769691525</v>
      </c>
      <c r="AA197" s="595">
        <f t="shared" si="85"/>
        <v>630313.19769691525</v>
      </c>
      <c r="AB197" s="595">
        <f t="shared" si="85"/>
        <v>630313.19769691525</v>
      </c>
      <c r="AC197" s="595">
        <f t="shared" si="85"/>
        <v>630313.19769691525</v>
      </c>
      <c r="AD197" s="595">
        <f t="shared" si="85"/>
        <v>630313.19769691525</v>
      </c>
      <c r="AE197" s="595">
        <f t="shared" si="85"/>
        <v>630313.19769691525</v>
      </c>
      <c r="AF197" s="595">
        <f t="shared" si="85"/>
        <v>630313.19769691525</v>
      </c>
      <c r="AG197" s="595">
        <f t="shared" si="85"/>
        <v>630313.19769691525</v>
      </c>
      <c r="AH197" s="595">
        <f t="shared" si="85"/>
        <v>630313.19769691525</v>
      </c>
      <c r="AI197" s="595">
        <f t="shared" si="85"/>
        <v>630313.19769691525</v>
      </c>
    </row>
    <row r="198" spans="1:35" s="589" customFormat="1" ht="11.25">
      <c r="A198" s="594"/>
      <c r="B198" s="751" t="s">
        <v>889</v>
      </c>
      <c r="C198" s="596"/>
      <c r="D198" s="596"/>
      <c r="E198" s="596"/>
      <c r="F198" s="595">
        <f>+F147+F172</f>
        <v>59501.7048</v>
      </c>
      <c r="G198" s="595">
        <f t="shared" ref="G198:AI202" si="86">+G147+G172</f>
        <v>74365.260000000009</v>
      </c>
      <c r="H198" s="595">
        <f t="shared" si="86"/>
        <v>75563</v>
      </c>
      <c r="I198" s="595">
        <f t="shared" si="86"/>
        <v>75563</v>
      </c>
      <c r="J198" s="595">
        <f t="shared" si="86"/>
        <v>75563</v>
      </c>
      <c r="K198" s="595">
        <f t="shared" si="86"/>
        <v>75563</v>
      </c>
      <c r="L198" s="595">
        <f t="shared" si="86"/>
        <v>75563</v>
      </c>
      <c r="M198" s="595">
        <f t="shared" si="86"/>
        <v>75563</v>
      </c>
      <c r="N198" s="595">
        <f t="shared" si="86"/>
        <v>75563</v>
      </c>
      <c r="O198" s="595">
        <f t="shared" si="86"/>
        <v>75563</v>
      </c>
      <c r="P198" s="595">
        <f t="shared" si="86"/>
        <v>75563</v>
      </c>
      <c r="Q198" s="595">
        <f t="shared" si="86"/>
        <v>75563</v>
      </c>
      <c r="R198" s="595">
        <f t="shared" si="86"/>
        <v>75563</v>
      </c>
      <c r="S198" s="595">
        <f t="shared" si="86"/>
        <v>75563</v>
      </c>
      <c r="T198" s="595">
        <f t="shared" si="86"/>
        <v>75563</v>
      </c>
      <c r="U198" s="595">
        <f t="shared" si="86"/>
        <v>75563</v>
      </c>
      <c r="V198" s="595">
        <f t="shared" si="86"/>
        <v>75563</v>
      </c>
      <c r="W198" s="595">
        <f t="shared" si="86"/>
        <v>75563</v>
      </c>
      <c r="X198" s="595">
        <f t="shared" si="86"/>
        <v>75563</v>
      </c>
      <c r="Y198" s="595">
        <f t="shared" si="86"/>
        <v>75563</v>
      </c>
      <c r="Z198" s="595">
        <f t="shared" si="86"/>
        <v>75563</v>
      </c>
      <c r="AA198" s="595">
        <f t="shared" si="86"/>
        <v>75563</v>
      </c>
      <c r="AB198" s="595">
        <f t="shared" si="86"/>
        <v>75563</v>
      </c>
      <c r="AC198" s="595">
        <f t="shared" si="86"/>
        <v>75563</v>
      </c>
      <c r="AD198" s="595">
        <f t="shared" si="86"/>
        <v>75563</v>
      </c>
      <c r="AE198" s="595">
        <f t="shared" si="86"/>
        <v>75563</v>
      </c>
      <c r="AF198" s="595">
        <f t="shared" si="86"/>
        <v>75563</v>
      </c>
      <c r="AG198" s="595">
        <f t="shared" si="86"/>
        <v>75563</v>
      </c>
      <c r="AH198" s="595">
        <f t="shared" si="86"/>
        <v>75563</v>
      </c>
      <c r="AI198" s="595">
        <f t="shared" si="86"/>
        <v>75563</v>
      </c>
    </row>
    <row r="199" spans="1:35" s="589" customFormat="1" ht="11.25">
      <c r="A199" s="594"/>
      <c r="B199" s="751" t="s">
        <v>890</v>
      </c>
      <c r="C199" s="596"/>
      <c r="D199" s="596"/>
      <c r="E199" s="596"/>
      <c r="F199" s="595">
        <f>+F148+F173</f>
        <v>0</v>
      </c>
      <c r="G199" s="595">
        <f t="shared" si="86"/>
        <v>0</v>
      </c>
      <c r="H199" s="595">
        <f t="shared" si="86"/>
        <v>0</v>
      </c>
      <c r="I199" s="595">
        <f t="shared" si="86"/>
        <v>0</v>
      </c>
      <c r="J199" s="595">
        <f t="shared" si="86"/>
        <v>0</v>
      </c>
      <c r="K199" s="595">
        <f t="shared" si="86"/>
        <v>219269.43107137195</v>
      </c>
      <c r="L199" s="595">
        <f t="shared" si="86"/>
        <v>219269.43107137195</v>
      </c>
      <c r="M199" s="595">
        <f t="shared" si="86"/>
        <v>219269.43107137195</v>
      </c>
      <c r="N199" s="595">
        <f t="shared" si="86"/>
        <v>219269.43107137195</v>
      </c>
      <c r="O199" s="595">
        <f t="shared" si="86"/>
        <v>219269.43107137195</v>
      </c>
      <c r="P199" s="595">
        <f t="shared" si="86"/>
        <v>219269.43107137195</v>
      </c>
      <c r="Q199" s="595">
        <f t="shared" si="86"/>
        <v>219269.43107137195</v>
      </c>
      <c r="R199" s="595">
        <f t="shared" si="86"/>
        <v>219269.43107137195</v>
      </c>
      <c r="S199" s="595">
        <f t="shared" si="86"/>
        <v>219269.43107137195</v>
      </c>
      <c r="T199" s="595">
        <f t="shared" si="86"/>
        <v>219269.43107137195</v>
      </c>
      <c r="U199" s="595">
        <f t="shared" si="86"/>
        <v>219269.43107137195</v>
      </c>
      <c r="V199" s="595">
        <f t="shared" si="86"/>
        <v>219269.43107137195</v>
      </c>
      <c r="W199" s="595">
        <f t="shared" si="86"/>
        <v>219269.43107137195</v>
      </c>
      <c r="X199" s="595">
        <f t="shared" si="86"/>
        <v>219269.43107137195</v>
      </c>
      <c r="Y199" s="595">
        <f t="shared" si="86"/>
        <v>219269.43107137195</v>
      </c>
      <c r="Z199" s="595">
        <f t="shared" si="86"/>
        <v>219269.43107137195</v>
      </c>
      <c r="AA199" s="595">
        <f t="shared" si="86"/>
        <v>219269.43107137195</v>
      </c>
      <c r="AB199" s="595">
        <f t="shared" si="86"/>
        <v>219269.43107137195</v>
      </c>
      <c r="AC199" s="595">
        <f t="shared" si="86"/>
        <v>219269.43107137195</v>
      </c>
      <c r="AD199" s="595">
        <f t="shared" si="86"/>
        <v>219269.43107137195</v>
      </c>
      <c r="AE199" s="595">
        <f t="shared" si="86"/>
        <v>219269.43107137195</v>
      </c>
      <c r="AF199" s="595">
        <f t="shared" si="86"/>
        <v>219269.43107137195</v>
      </c>
      <c r="AG199" s="595">
        <f t="shared" si="86"/>
        <v>219269.43107137195</v>
      </c>
      <c r="AH199" s="595">
        <f t="shared" si="86"/>
        <v>219269.43107137195</v>
      </c>
      <c r="AI199" s="595">
        <f t="shared" si="86"/>
        <v>219269.43107137195</v>
      </c>
    </row>
    <row r="200" spans="1:35" s="589" customFormat="1" ht="11.25">
      <c r="A200" s="594"/>
      <c r="B200" s="751" t="s">
        <v>891</v>
      </c>
      <c r="C200" s="596"/>
      <c r="D200" s="596"/>
      <c r="E200" s="596"/>
      <c r="F200" s="595">
        <f>+F149+F174</f>
        <v>128422.29519999999</v>
      </c>
      <c r="G200" s="595">
        <f t="shared" si="86"/>
        <v>134381.74</v>
      </c>
      <c r="H200" s="595">
        <f t="shared" si="86"/>
        <v>114541</v>
      </c>
      <c r="I200" s="595">
        <f t="shared" si="86"/>
        <v>114541</v>
      </c>
      <c r="J200" s="595">
        <f t="shared" si="86"/>
        <v>114541</v>
      </c>
      <c r="K200" s="595">
        <f t="shared" si="86"/>
        <v>114541</v>
      </c>
      <c r="L200" s="595">
        <f t="shared" si="86"/>
        <v>114541</v>
      </c>
      <c r="M200" s="595">
        <f t="shared" si="86"/>
        <v>114541</v>
      </c>
      <c r="N200" s="595">
        <f t="shared" si="86"/>
        <v>114541</v>
      </c>
      <c r="O200" s="595">
        <f t="shared" si="86"/>
        <v>114541</v>
      </c>
      <c r="P200" s="595">
        <f t="shared" si="86"/>
        <v>114541</v>
      </c>
      <c r="Q200" s="595">
        <f t="shared" si="86"/>
        <v>114541</v>
      </c>
      <c r="R200" s="595">
        <f t="shared" si="86"/>
        <v>114541</v>
      </c>
      <c r="S200" s="595">
        <f t="shared" si="86"/>
        <v>114541</v>
      </c>
      <c r="T200" s="595">
        <f t="shared" si="86"/>
        <v>114541</v>
      </c>
      <c r="U200" s="595">
        <f t="shared" si="86"/>
        <v>114541</v>
      </c>
      <c r="V200" s="595">
        <f t="shared" si="86"/>
        <v>114541</v>
      </c>
      <c r="W200" s="595">
        <f t="shared" si="86"/>
        <v>114541</v>
      </c>
      <c r="X200" s="595">
        <f t="shared" si="86"/>
        <v>114541</v>
      </c>
      <c r="Y200" s="595">
        <f t="shared" si="86"/>
        <v>114541</v>
      </c>
      <c r="Z200" s="595">
        <f t="shared" si="86"/>
        <v>114541</v>
      </c>
      <c r="AA200" s="595">
        <f t="shared" si="86"/>
        <v>114541</v>
      </c>
      <c r="AB200" s="595">
        <f t="shared" si="86"/>
        <v>114541</v>
      </c>
      <c r="AC200" s="595">
        <f t="shared" si="86"/>
        <v>114541</v>
      </c>
      <c r="AD200" s="595">
        <f t="shared" si="86"/>
        <v>114541</v>
      </c>
      <c r="AE200" s="595">
        <f t="shared" si="86"/>
        <v>114541</v>
      </c>
      <c r="AF200" s="595">
        <f t="shared" si="86"/>
        <v>114541</v>
      </c>
      <c r="AG200" s="595">
        <f t="shared" si="86"/>
        <v>114541</v>
      </c>
      <c r="AH200" s="595">
        <f t="shared" si="86"/>
        <v>114541</v>
      </c>
      <c r="AI200" s="595">
        <f t="shared" si="86"/>
        <v>114541</v>
      </c>
    </row>
    <row r="201" spans="1:35" s="589" customFormat="1" ht="11.25">
      <c r="A201" s="594"/>
      <c r="B201" s="751" t="s">
        <v>892</v>
      </c>
      <c r="C201" s="596"/>
      <c r="D201" s="596"/>
      <c r="E201" s="596"/>
      <c r="F201" s="595">
        <f>+F150+F175</f>
        <v>0</v>
      </c>
      <c r="G201" s="595">
        <f t="shared" si="86"/>
        <v>0</v>
      </c>
      <c r="H201" s="595">
        <f t="shared" si="86"/>
        <v>0</v>
      </c>
      <c r="I201" s="595">
        <f t="shared" si="86"/>
        <v>0</v>
      </c>
      <c r="J201" s="595">
        <f t="shared" si="86"/>
        <v>0</v>
      </c>
      <c r="K201" s="595">
        <f t="shared" si="86"/>
        <v>126759.43834252826</v>
      </c>
      <c r="L201" s="595">
        <f t="shared" si="86"/>
        <v>126759.43834252826</v>
      </c>
      <c r="M201" s="595">
        <f t="shared" si="86"/>
        <v>126759.43834252826</v>
      </c>
      <c r="N201" s="595">
        <f t="shared" si="86"/>
        <v>126759.43834252826</v>
      </c>
      <c r="O201" s="595">
        <f t="shared" si="86"/>
        <v>126759.43834252826</v>
      </c>
      <c r="P201" s="595">
        <f t="shared" si="86"/>
        <v>126759.43834252826</v>
      </c>
      <c r="Q201" s="595">
        <f t="shared" si="86"/>
        <v>126759.43834252826</v>
      </c>
      <c r="R201" s="595">
        <f t="shared" si="86"/>
        <v>126759.43834252826</v>
      </c>
      <c r="S201" s="595">
        <f t="shared" si="86"/>
        <v>126759.43834252826</v>
      </c>
      <c r="T201" s="595">
        <f t="shared" si="86"/>
        <v>126759.43834252826</v>
      </c>
      <c r="U201" s="595">
        <f t="shared" si="86"/>
        <v>126759.43834252826</v>
      </c>
      <c r="V201" s="595">
        <f t="shared" si="86"/>
        <v>126759.43834252826</v>
      </c>
      <c r="W201" s="595">
        <f t="shared" si="86"/>
        <v>126759.43834252826</v>
      </c>
      <c r="X201" s="595">
        <f t="shared" si="86"/>
        <v>126759.43834252826</v>
      </c>
      <c r="Y201" s="595">
        <f t="shared" si="86"/>
        <v>126759.43834252826</v>
      </c>
      <c r="Z201" s="595">
        <f t="shared" si="86"/>
        <v>126759.43834252826</v>
      </c>
      <c r="AA201" s="595">
        <f t="shared" si="86"/>
        <v>219556.76662554333</v>
      </c>
      <c r="AB201" s="595">
        <f t="shared" si="86"/>
        <v>219556.76662554333</v>
      </c>
      <c r="AC201" s="595">
        <f t="shared" si="86"/>
        <v>219556.76662554333</v>
      </c>
      <c r="AD201" s="595">
        <f t="shared" si="86"/>
        <v>219556.76662554333</v>
      </c>
      <c r="AE201" s="595">
        <f t="shared" si="86"/>
        <v>219556.76662554333</v>
      </c>
      <c r="AF201" s="595">
        <f t="shared" si="86"/>
        <v>219556.76662554333</v>
      </c>
      <c r="AG201" s="595">
        <f t="shared" si="86"/>
        <v>219556.76662554333</v>
      </c>
      <c r="AH201" s="595">
        <f t="shared" si="86"/>
        <v>219556.76662554333</v>
      </c>
      <c r="AI201" s="595">
        <f t="shared" si="86"/>
        <v>219556.76662554333</v>
      </c>
    </row>
    <row r="202" spans="1:35" s="589" customFormat="1" ht="11.25">
      <c r="A202" s="594"/>
      <c r="B202" s="751" t="s">
        <v>893</v>
      </c>
      <c r="C202" s="596"/>
      <c r="D202" s="596"/>
      <c r="E202" s="596"/>
      <c r="F202" s="595">
        <f>+F151+F176</f>
        <v>0</v>
      </c>
      <c r="G202" s="595">
        <f t="shared" si="86"/>
        <v>0</v>
      </c>
      <c r="H202" s="595">
        <f t="shared" si="86"/>
        <v>0</v>
      </c>
      <c r="I202" s="595">
        <f t="shared" si="86"/>
        <v>0</v>
      </c>
      <c r="J202" s="595">
        <f t="shared" si="86"/>
        <v>0</v>
      </c>
      <c r="K202" s="595">
        <f t="shared" si="86"/>
        <v>92797.328283015071</v>
      </c>
      <c r="L202" s="595">
        <f t="shared" si="86"/>
        <v>92797.328283015071</v>
      </c>
      <c r="M202" s="595">
        <f t="shared" si="86"/>
        <v>92797.328283015071</v>
      </c>
      <c r="N202" s="595">
        <f t="shared" si="86"/>
        <v>92797.328283015071</v>
      </c>
      <c r="O202" s="595">
        <f t="shared" si="86"/>
        <v>92797.328283015071</v>
      </c>
      <c r="P202" s="595">
        <f t="shared" si="86"/>
        <v>92797.328283015071</v>
      </c>
      <c r="Q202" s="595">
        <f t="shared" si="86"/>
        <v>92797.328283015071</v>
      </c>
      <c r="R202" s="595">
        <f t="shared" si="86"/>
        <v>92797.328283015071</v>
      </c>
      <c r="S202" s="595">
        <f t="shared" si="86"/>
        <v>92797.328283015071</v>
      </c>
      <c r="T202" s="595">
        <f t="shared" si="86"/>
        <v>92797.328283015071</v>
      </c>
      <c r="U202" s="595">
        <f t="shared" si="86"/>
        <v>92797.328283015071</v>
      </c>
      <c r="V202" s="595">
        <f t="shared" si="86"/>
        <v>92797.328283015071</v>
      </c>
      <c r="W202" s="595">
        <f t="shared" si="86"/>
        <v>92797.328283015071</v>
      </c>
      <c r="X202" s="595">
        <f t="shared" si="86"/>
        <v>92797.328283015071</v>
      </c>
      <c r="Y202" s="595">
        <f t="shared" si="86"/>
        <v>92797.328283015071</v>
      </c>
      <c r="Z202" s="595">
        <f t="shared" si="86"/>
        <v>92797.328283015071</v>
      </c>
      <c r="AA202" s="595">
        <f t="shared" si="86"/>
        <v>0</v>
      </c>
      <c r="AB202" s="595">
        <f t="shared" si="86"/>
        <v>0</v>
      </c>
      <c r="AC202" s="595">
        <f t="shared" si="86"/>
        <v>0</v>
      </c>
      <c r="AD202" s="595">
        <f t="shared" si="86"/>
        <v>0</v>
      </c>
      <c r="AE202" s="595">
        <f t="shared" si="86"/>
        <v>0</v>
      </c>
      <c r="AF202" s="595">
        <f t="shared" si="86"/>
        <v>0</v>
      </c>
      <c r="AG202" s="595">
        <f t="shared" si="86"/>
        <v>0</v>
      </c>
      <c r="AH202" s="595">
        <f t="shared" si="86"/>
        <v>0</v>
      </c>
      <c r="AI202" s="595">
        <f t="shared" si="86"/>
        <v>0</v>
      </c>
    </row>
    <row r="203" spans="1:35" s="589" customFormat="1" ht="11.25">
      <c r="A203" s="594"/>
      <c r="B203" s="751" t="s">
        <v>895</v>
      </c>
      <c r="C203" s="596"/>
      <c r="D203" s="596"/>
      <c r="E203" s="596"/>
      <c r="F203" s="595">
        <f>+F153+F178</f>
        <v>10009</v>
      </c>
      <c r="G203" s="595">
        <f t="shared" ref="G203:AI205" si="87">+G153+G178</f>
        <v>3382</v>
      </c>
      <c r="H203" s="595">
        <f t="shared" si="87"/>
        <v>1383</v>
      </c>
      <c r="I203" s="595">
        <f t="shared" si="87"/>
        <v>1383</v>
      </c>
      <c r="J203" s="595">
        <f t="shared" si="87"/>
        <v>1383</v>
      </c>
      <c r="K203" s="595">
        <f t="shared" si="87"/>
        <v>1383</v>
      </c>
      <c r="L203" s="595">
        <f t="shared" si="87"/>
        <v>1383</v>
      </c>
      <c r="M203" s="595">
        <f t="shared" si="87"/>
        <v>1383</v>
      </c>
      <c r="N203" s="595">
        <f t="shared" si="87"/>
        <v>1383</v>
      </c>
      <c r="O203" s="595">
        <f t="shared" si="87"/>
        <v>1383</v>
      </c>
      <c r="P203" s="595">
        <f t="shared" si="87"/>
        <v>1383</v>
      </c>
      <c r="Q203" s="595">
        <f t="shared" si="87"/>
        <v>1383</v>
      </c>
      <c r="R203" s="595">
        <f t="shared" si="87"/>
        <v>1383</v>
      </c>
      <c r="S203" s="595">
        <f t="shared" si="87"/>
        <v>1383</v>
      </c>
      <c r="T203" s="595">
        <f t="shared" si="87"/>
        <v>1383</v>
      </c>
      <c r="U203" s="595">
        <f t="shared" si="87"/>
        <v>1383</v>
      </c>
      <c r="V203" s="595">
        <f t="shared" si="87"/>
        <v>1383</v>
      </c>
      <c r="W203" s="595">
        <f t="shared" si="87"/>
        <v>1383</v>
      </c>
      <c r="X203" s="595">
        <f t="shared" si="87"/>
        <v>1383</v>
      </c>
      <c r="Y203" s="595">
        <f t="shared" si="87"/>
        <v>1383</v>
      </c>
      <c r="Z203" s="595">
        <f t="shared" si="87"/>
        <v>1383</v>
      </c>
      <c r="AA203" s="595">
        <f t="shared" si="87"/>
        <v>1383</v>
      </c>
      <c r="AB203" s="595">
        <f t="shared" si="87"/>
        <v>1383</v>
      </c>
      <c r="AC203" s="595">
        <f t="shared" si="87"/>
        <v>1383</v>
      </c>
      <c r="AD203" s="595">
        <f t="shared" si="87"/>
        <v>1383</v>
      </c>
      <c r="AE203" s="595">
        <f t="shared" si="87"/>
        <v>1383</v>
      </c>
      <c r="AF203" s="595">
        <f t="shared" si="87"/>
        <v>1383</v>
      </c>
      <c r="AG203" s="595">
        <f t="shared" si="87"/>
        <v>1383</v>
      </c>
      <c r="AH203" s="595">
        <f t="shared" si="87"/>
        <v>1383</v>
      </c>
      <c r="AI203" s="595">
        <f t="shared" si="87"/>
        <v>1383</v>
      </c>
    </row>
    <row r="204" spans="1:35" s="589" customFormat="1" ht="11.25">
      <c r="A204" s="594">
        <v>2</v>
      </c>
      <c r="B204" s="750" t="s">
        <v>247</v>
      </c>
      <c r="C204" s="594"/>
      <c r="D204" s="594"/>
      <c r="E204" s="594"/>
      <c r="F204" s="595">
        <f>+F154+F179</f>
        <v>1773</v>
      </c>
      <c r="G204" s="595">
        <f t="shared" si="87"/>
        <v>3248</v>
      </c>
      <c r="H204" s="595">
        <f t="shared" si="87"/>
        <v>0</v>
      </c>
      <c r="I204" s="595">
        <f t="shared" si="87"/>
        <v>0</v>
      </c>
      <c r="J204" s="595">
        <f t="shared" si="87"/>
        <v>0</v>
      </c>
      <c r="K204" s="595">
        <f t="shared" si="87"/>
        <v>0</v>
      </c>
      <c r="L204" s="595">
        <f t="shared" si="87"/>
        <v>0</v>
      </c>
      <c r="M204" s="595">
        <f t="shared" si="87"/>
        <v>0</v>
      </c>
      <c r="N204" s="595">
        <f t="shared" si="87"/>
        <v>0</v>
      </c>
      <c r="O204" s="595">
        <f t="shared" si="87"/>
        <v>0</v>
      </c>
      <c r="P204" s="595">
        <f t="shared" si="87"/>
        <v>0</v>
      </c>
      <c r="Q204" s="595">
        <f t="shared" si="87"/>
        <v>0</v>
      </c>
      <c r="R204" s="595">
        <f t="shared" si="87"/>
        <v>0</v>
      </c>
      <c r="S204" s="595">
        <f t="shared" si="87"/>
        <v>0</v>
      </c>
      <c r="T204" s="595">
        <f t="shared" si="87"/>
        <v>0</v>
      </c>
      <c r="U204" s="595">
        <f t="shared" si="87"/>
        <v>0</v>
      </c>
      <c r="V204" s="595">
        <f t="shared" si="87"/>
        <v>0</v>
      </c>
      <c r="W204" s="595">
        <f t="shared" si="87"/>
        <v>0</v>
      </c>
      <c r="X204" s="595">
        <f t="shared" si="87"/>
        <v>0</v>
      </c>
      <c r="Y204" s="595">
        <f t="shared" si="87"/>
        <v>0</v>
      </c>
      <c r="Z204" s="595">
        <f t="shared" si="87"/>
        <v>0</v>
      </c>
      <c r="AA204" s="595">
        <f t="shared" si="87"/>
        <v>0</v>
      </c>
      <c r="AB204" s="595">
        <f t="shared" si="87"/>
        <v>0</v>
      </c>
      <c r="AC204" s="595">
        <f t="shared" si="87"/>
        <v>0</v>
      </c>
      <c r="AD204" s="595">
        <f t="shared" si="87"/>
        <v>0</v>
      </c>
      <c r="AE204" s="595">
        <f t="shared" si="87"/>
        <v>0</v>
      </c>
      <c r="AF204" s="595">
        <f t="shared" si="87"/>
        <v>0</v>
      </c>
      <c r="AG204" s="595">
        <f t="shared" si="87"/>
        <v>0</v>
      </c>
      <c r="AH204" s="595">
        <f t="shared" si="87"/>
        <v>0</v>
      </c>
      <c r="AI204" s="595">
        <f t="shared" si="87"/>
        <v>0</v>
      </c>
    </row>
    <row r="205" spans="1:35" s="589" customFormat="1" ht="11.25">
      <c r="A205" s="594">
        <v>3</v>
      </c>
      <c r="B205" s="750" t="s">
        <v>251</v>
      </c>
      <c r="C205" s="594"/>
      <c r="D205" s="594"/>
      <c r="E205" s="594"/>
      <c r="F205" s="595">
        <f>+F155+F180</f>
        <v>0</v>
      </c>
      <c r="G205" s="595">
        <f t="shared" si="87"/>
        <v>0</v>
      </c>
      <c r="H205" s="595">
        <f t="shared" si="87"/>
        <v>0</v>
      </c>
      <c r="I205" s="595">
        <f t="shared" si="87"/>
        <v>0</v>
      </c>
      <c r="J205" s="595">
        <f t="shared" si="87"/>
        <v>0</v>
      </c>
      <c r="K205" s="595">
        <f t="shared" si="87"/>
        <v>0</v>
      </c>
      <c r="L205" s="595">
        <f t="shared" si="87"/>
        <v>0</v>
      </c>
      <c r="M205" s="595">
        <f t="shared" si="87"/>
        <v>0</v>
      </c>
      <c r="N205" s="595">
        <f t="shared" si="87"/>
        <v>0</v>
      </c>
      <c r="O205" s="595">
        <f t="shared" si="87"/>
        <v>0</v>
      </c>
      <c r="P205" s="595">
        <f t="shared" si="87"/>
        <v>0</v>
      </c>
      <c r="Q205" s="595">
        <f t="shared" si="87"/>
        <v>0</v>
      </c>
      <c r="R205" s="595">
        <f t="shared" si="87"/>
        <v>0</v>
      </c>
      <c r="S205" s="595">
        <f t="shared" si="87"/>
        <v>0</v>
      </c>
      <c r="T205" s="595">
        <f t="shared" si="87"/>
        <v>0</v>
      </c>
      <c r="U205" s="595">
        <f t="shared" si="87"/>
        <v>0</v>
      </c>
      <c r="V205" s="595">
        <f t="shared" si="87"/>
        <v>0</v>
      </c>
      <c r="W205" s="595">
        <f t="shared" si="87"/>
        <v>0</v>
      </c>
      <c r="X205" s="595">
        <f t="shared" si="87"/>
        <v>0</v>
      </c>
      <c r="Y205" s="595">
        <f t="shared" si="87"/>
        <v>0</v>
      </c>
      <c r="Z205" s="595">
        <f t="shared" si="87"/>
        <v>0</v>
      </c>
      <c r="AA205" s="595">
        <f t="shared" si="87"/>
        <v>0</v>
      </c>
      <c r="AB205" s="595">
        <f t="shared" si="87"/>
        <v>0</v>
      </c>
      <c r="AC205" s="595">
        <f t="shared" si="87"/>
        <v>0</v>
      </c>
      <c r="AD205" s="595">
        <f t="shared" si="87"/>
        <v>0</v>
      </c>
      <c r="AE205" s="595">
        <f t="shared" si="87"/>
        <v>0</v>
      </c>
      <c r="AF205" s="595">
        <f t="shared" si="87"/>
        <v>0</v>
      </c>
      <c r="AG205" s="595">
        <f t="shared" si="87"/>
        <v>0</v>
      </c>
      <c r="AH205" s="595">
        <f t="shared" si="87"/>
        <v>0</v>
      </c>
      <c r="AI205" s="595">
        <f t="shared" si="87"/>
        <v>0</v>
      </c>
    </row>
    <row r="206" spans="1:35" s="589" customFormat="1" ht="11.25">
      <c r="A206" s="592" t="s">
        <v>243</v>
      </c>
      <c r="B206" s="749" t="s">
        <v>253</v>
      </c>
      <c r="C206" s="592"/>
      <c r="D206" s="592"/>
      <c r="E206" s="592"/>
      <c r="F206" s="593">
        <f>+F207+F214+F215</f>
        <v>203881</v>
      </c>
      <c r="G206" s="593">
        <f t="shared" ref="G206:AI206" si="88">+G207+G214+G215</f>
        <v>206900</v>
      </c>
      <c r="H206" s="593">
        <f t="shared" si="88"/>
        <v>191487</v>
      </c>
      <c r="I206" s="593">
        <f t="shared" si="88"/>
        <v>191487</v>
      </c>
      <c r="J206" s="593">
        <f t="shared" si="88"/>
        <v>191487</v>
      </c>
      <c r="K206" s="593">
        <f t="shared" si="88"/>
        <v>630313.19769691525</v>
      </c>
      <c r="L206" s="593">
        <f t="shared" si="88"/>
        <v>630313.19769691525</v>
      </c>
      <c r="M206" s="593">
        <f t="shared" si="88"/>
        <v>630313.19769691525</v>
      </c>
      <c r="N206" s="593">
        <f t="shared" si="88"/>
        <v>630313.19769691525</v>
      </c>
      <c r="O206" s="593">
        <f t="shared" si="88"/>
        <v>630313.19769691525</v>
      </c>
      <c r="P206" s="593">
        <f t="shared" si="88"/>
        <v>630313.19769691525</v>
      </c>
      <c r="Q206" s="593">
        <f t="shared" si="88"/>
        <v>630313.19769691525</v>
      </c>
      <c r="R206" s="593">
        <f t="shared" si="88"/>
        <v>630313.19769691525</v>
      </c>
      <c r="S206" s="593">
        <f t="shared" si="88"/>
        <v>630313.19769691525</v>
      </c>
      <c r="T206" s="593">
        <f t="shared" si="88"/>
        <v>630313.19769691525</v>
      </c>
      <c r="U206" s="593">
        <f t="shared" si="88"/>
        <v>630313.19769691525</v>
      </c>
      <c r="V206" s="593">
        <f t="shared" si="88"/>
        <v>630313.19769691525</v>
      </c>
      <c r="W206" s="593">
        <f t="shared" si="88"/>
        <v>630313.19769691525</v>
      </c>
      <c r="X206" s="593">
        <f t="shared" si="88"/>
        <v>630313.19769691525</v>
      </c>
      <c r="Y206" s="593">
        <f t="shared" si="88"/>
        <v>630313.19769691525</v>
      </c>
      <c r="Z206" s="593">
        <f t="shared" si="88"/>
        <v>630313.19769691525</v>
      </c>
      <c r="AA206" s="593">
        <f t="shared" si="88"/>
        <v>630313.19769691525</v>
      </c>
      <c r="AB206" s="593">
        <f t="shared" si="88"/>
        <v>630313.19769691525</v>
      </c>
      <c r="AC206" s="593">
        <f t="shared" si="88"/>
        <v>630313.19769691525</v>
      </c>
      <c r="AD206" s="593">
        <f t="shared" si="88"/>
        <v>630313.19769691525</v>
      </c>
      <c r="AE206" s="593">
        <f t="shared" si="88"/>
        <v>630313.19769691525</v>
      </c>
      <c r="AF206" s="593">
        <f t="shared" si="88"/>
        <v>630313.19769691525</v>
      </c>
      <c r="AG206" s="593">
        <f t="shared" si="88"/>
        <v>630313.19769691525</v>
      </c>
      <c r="AH206" s="593">
        <f t="shared" si="88"/>
        <v>630313.19769691525</v>
      </c>
      <c r="AI206" s="593">
        <f t="shared" si="88"/>
        <v>630313.19769691525</v>
      </c>
    </row>
    <row r="207" spans="1:35" s="589" customFormat="1" ht="11.25">
      <c r="A207" s="594"/>
      <c r="B207" s="750" t="s">
        <v>246</v>
      </c>
      <c r="C207" s="594"/>
      <c r="D207" s="594"/>
      <c r="E207" s="594"/>
      <c r="F207" s="595">
        <f>+F208+F209+F211+F212+F213</f>
        <v>199558</v>
      </c>
      <c r="G207" s="595">
        <f t="shared" ref="G207:AI207" si="89">+G208+G209+G211+G212+G213</f>
        <v>206743</v>
      </c>
      <c r="H207" s="595">
        <f t="shared" si="89"/>
        <v>191487</v>
      </c>
      <c r="I207" s="595">
        <f t="shared" si="89"/>
        <v>191487</v>
      </c>
      <c r="J207" s="595">
        <f t="shared" si="89"/>
        <v>191487</v>
      </c>
      <c r="K207" s="595">
        <f t="shared" si="89"/>
        <v>630313.19769691525</v>
      </c>
      <c r="L207" s="595">
        <f t="shared" si="89"/>
        <v>630313.19769691525</v>
      </c>
      <c r="M207" s="595">
        <f t="shared" si="89"/>
        <v>630313.19769691525</v>
      </c>
      <c r="N207" s="595">
        <f t="shared" si="89"/>
        <v>630313.19769691525</v>
      </c>
      <c r="O207" s="595">
        <f t="shared" si="89"/>
        <v>630313.19769691525</v>
      </c>
      <c r="P207" s="595">
        <f t="shared" si="89"/>
        <v>630313.19769691525</v>
      </c>
      <c r="Q207" s="595">
        <f t="shared" si="89"/>
        <v>630313.19769691525</v>
      </c>
      <c r="R207" s="595">
        <f t="shared" si="89"/>
        <v>630313.19769691525</v>
      </c>
      <c r="S207" s="595">
        <f t="shared" si="89"/>
        <v>630313.19769691525</v>
      </c>
      <c r="T207" s="595">
        <f t="shared" si="89"/>
        <v>630313.19769691525</v>
      </c>
      <c r="U207" s="595">
        <f t="shared" si="89"/>
        <v>630313.19769691525</v>
      </c>
      <c r="V207" s="595">
        <f t="shared" si="89"/>
        <v>630313.19769691525</v>
      </c>
      <c r="W207" s="595">
        <f t="shared" si="89"/>
        <v>630313.19769691525</v>
      </c>
      <c r="X207" s="595">
        <f t="shared" si="89"/>
        <v>630313.19769691525</v>
      </c>
      <c r="Y207" s="595">
        <f t="shared" si="89"/>
        <v>630313.19769691525</v>
      </c>
      <c r="Z207" s="595">
        <f t="shared" si="89"/>
        <v>630313.19769691525</v>
      </c>
      <c r="AA207" s="595">
        <f t="shared" si="89"/>
        <v>630313.19769691525</v>
      </c>
      <c r="AB207" s="595">
        <f t="shared" si="89"/>
        <v>630313.19769691525</v>
      </c>
      <c r="AC207" s="595">
        <f t="shared" si="89"/>
        <v>630313.19769691525</v>
      </c>
      <c r="AD207" s="595">
        <f t="shared" si="89"/>
        <v>630313.19769691525</v>
      </c>
      <c r="AE207" s="595">
        <f t="shared" si="89"/>
        <v>630313.19769691525</v>
      </c>
      <c r="AF207" s="595">
        <f t="shared" si="89"/>
        <v>630313.19769691525</v>
      </c>
      <c r="AG207" s="595">
        <f t="shared" si="89"/>
        <v>630313.19769691525</v>
      </c>
      <c r="AH207" s="595">
        <f t="shared" si="89"/>
        <v>630313.19769691525</v>
      </c>
      <c r="AI207" s="595">
        <f t="shared" si="89"/>
        <v>630313.19769691525</v>
      </c>
    </row>
    <row r="208" spans="1:35" s="589" customFormat="1" ht="11.25">
      <c r="A208" s="594"/>
      <c r="B208" s="751" t="s">
        <v>106</v>
      </c>
      <c r="C208" s="596"/>
      <c r="D208" s="596"/>
      <c r="E208" s="596"/>
      <c r="F208" s="595">
        <f t="shared" ref="F208:F215" si="90">+F158+F183</f>
        <v>15634</v>
      </c>
      <c r="G208" s="595">
        <f t="shared" ref="G208:AI215" si="91">+G158+G183</f>
        <v>5928</v>
      </c>
      <c r="H208" s="595">
        <f t="shared" si="91"/>
        <v>5244</v>
      </c>
      <c r="I208" s="595">
        <f t="shared" si="91"/>
        <v>5244</v>
      </c>
      <c r="J208" s="595">
        <f t="shared" si="91"/>
        <v>5244</v>
      </c>
      <c r="K208" s="595">
        <f t="shared" si="91"/>
        <v>20124.460500000001</v>
      </c>
      <c r="L208" s="595">
        <f t="shared" si="91"/>
        <v>20124.460500000001</v>
      </c>
      <c r="M208" s="595">
        <f t="shared" si="91"/>
        <v>20124.460500000001</v>
      </c>
      <c r="N208" s="595">
        <f t="shared" si="91"/>
        <v>20124.460500000001</v>
      </c>
      <c r="O208" s="595">
        <f t="shared" si="91"/>
        <v>20124.460500000001</v>
      </c>
      <c r="P208" s="595">
        <f t="shared" si="91"/>
        <v>20124.460500000001</v>
      </c>
      <c r="Q208" s="595">
        <f t="shared" si="91"/>
        <v>20124.460500000001</v>
      </c>
      <c r="R208" s="595">
        <f t="shared" si="91"/>
        <v>20124.460500000001</v>
      </c>
      <c r="S208" s="595">
        <f t="shared" si="91"/>
        <v>20124.460500000001</v>
      </c>
      <c r="T208" s="595">
        <f t="shared" si="91"/>
        <v>20124.460500000001</v>
      </c>
      <c r="U208" s="595">
        <f t="shared" si="91"/>
        <v>20124.460500000001</v>
      </c>
      <c r="V208" s="595">
        <f t="shared" si="91"/>
        <v>20124.460500000001</v>
      </c>
      <c r="W208" s="595">
        <f t="shared" si="91"/>
        <v>20124.460500000001</v>
      </c>
      <c r="X208" s="595">
        <f t="shared" si="91"/>
        <v>20124.460500000001</v>
      </c>
      <c r="Y208" s="595">
        <f t="shared" si="91"/>
        <v>20124.460500000001</v>
      </c>
      <c r="Z208" s="595">
        <f t="shared" si="91"/>
        <v>20124.460500000001</v>
      </c>
      <c r="AA208" s="595">
        <f t="shared" si="91"/>
        <v>20124.460500000001</v>
      </c>
      <c r="AB208" s="595">
        <f t="shared" si="91"/>
        <v>20124.460500000001</v>
      </c>
      <c r="AC208" s="595">
        <f t="shared" si="91"/>
        <v>20124.460500000001</v>
      </c>
      <c r="AD208" s="595">
        <f t="shared" si="91"/>
        <v>20124.460500000001</v>
      </c>
      <c r="AE208" s="595">
        <f t="shared" si="91"/>
        <v>20124.460500000001</v>
      </c>
      <c r="AF208" s="595">
        <f t="shared" si="91"/>
        <v>20124.460500000001</v>
      </c>
      <c r="AG208" s="595">
        <f t="shared" si="91"/>
        <v>20124.460500000001</v>
      </c>
      <c r="AH208" s="595">
        <f t="shared" si="91"/>
        <v>20124.460500000001</v>
      </c>
      <c r="AI208" s="595">
        <f t="shared" si="91"/>
        <v>20124.460500000001</v>
      </c>
    </row>
    <row r="209" spans="1:35" s="589" customFormat="1" ht="11.25">
      <c r="A209" s="594"/>
      <c r="B209" s="751" t="s">
        <v>254</v>
      </c>
      <c r="C209" s="596"/>
      <c r="D209" s="596"/>
      <c r="E209" s="596"/>
      <c r="F209" s="595">
        <f t="shared" si="90"/>
        <v>162487</v>
      </c>
      <c r="G209" s="595">
        <f t="shared" si="91"/>
        <v>185848</v>
      </c>
      <c r="H209" s="595">
        <f t="shared" si="91"/>
        <v>172923</v>
      </c>
      <c r="I209" s="595">
        <f t="shared" si="91"/>
        <v>172923</v>
      </c>
      <c r="J209" s="595">
        <f t="shared" si="91"/>
        <v>172923</v>
      </c>
      <c r="K209" s="595">
        <f t="shared" si="91"/>
        <v>550868.7371969152</v>
      </c>
      <c r="L209" s="595">
        <f t="shared" si="91"/>
        <v>550868.7371969152</v>
      </c>
      <c r="M209" s="595">
        <f t="shared" si="91"/>
        <v>550868.7371969152</v>
      </c>
      <c r="N209" s="595">
        <f t="shared" si="91"/>
        <v>550868.7371969152</v>
      </c>
      <c r="O209" s="595">
        <f t="shared" si="91"/>
        <v>550868.7371969152</v>
      </c>
      <c r="P209" s="595">
        <f t="shared" si="91"/>
        <v>550868.7371969152</v>
      </c>
      <c r="Q209" s="595">
        <f t="shared" si="91"/>
        <v>550868.7371969152</v>
      </c>
      <c r="R209" s="595">
        <f t="shared" si="91"/>
        <v>550868.7371969152</v>
      </c>
      <c r="S209" s="595">
        <f t="shared" si="91"/>
        <v>550868.7371969152</v>
      </c>
      <c r="T209" s="595">
        <f t="shared" si="91"/>
        <v>550868.7371969152</v>
      </c>
      <c r="U209" s="595">
        <f t="shared" si="91"/>
        <v>550868.7371969152</v>
      </c>
      <c r="V209" s="595">
        <f t="shared" si="91"/>
        <v>550868.7371969152</v>
      </c>
      <c r="W209" s="595">
        <f t="shared" si="91"/>
        <v>550868.7371969152</v>
      </c>
      <c r="X209" s="595">
        <f t="shared" si="91"/>
        <v>550868.7371969152</v>
      </c>
      <c r="Y209" s="595">
        <f t="shared" si="91"/>
        <v>550868.7371969152</v>
      </c>
      <c r="Z209" s="595">
        <f t="shared" si="91"/>
        <v>550868.7371969152</v>
      </c>
      <c r="AA209" s="595">
        <f t="shared" si="91"/>
        <v>550868.7371969152</v>
      </c>
      <c r="AB209" s="595">
        <f t="shared" si="91"/>
        <v>550868.7371969152</v>
      </c>
      <c r="AC209" s="595">
        <f t="shared" si="91"/>
        <v>550868.7371969152</v>
      </c>
      <c r="AD209" s="595">
        <f t="shared" si="91"/>
        <v>550868.7371969152</v>
      </c>
      <c r="AE209" s="595">
        <f t="shared" si="91"/>
        <v>550868.7371969152</v>
      </c>
      <c r="AF209" s="595">
        <f t="shared" si="91"/>
        <v>550868.7371969152</v>
      </c>
      <c r="AG209" s="595">
        <f t="shared" si="91"/>
        <v>550868.7371969152</v>
      </c>
      <c r="AH209" s="595">
        <f t="shared" si="91"/>
        <v>550868.7371969152</v>
      </c>
      <c r="AI209" s="595">
        <f t="shared" si="91"/>
        <v>550868.7371969152</v>
      </c>
    </row>
    <row r="210" spans="1:35" s="589" customFormat="1" ht="11.25">
      <c r="A210" s="597"/>
      <c r="B210" s="752" t="s">
        <v>264</v>
      </c>
      <c r="C210" s="598"/>
      <c r="D210" s="598"/>
      <c r="E210" s="598"/>
      <c r="F210" s="595">
        <f t="shared" si="90"/>
        <v>322</v>
      </c>
      <c r="G210" s="595">
        <f t="shared" si="91"/>
        <v>110913</v>
      </c>
      <c r="H210" s="595">
        <f t="shared" si="91"/>
        <v>114541</v>
      </c>
      <c r="I210" s="595">
        <f t="shared" si="91"/>
        <v>114541</v>
      </c>
      <c r="J210" s="595">
        <f t="shared" si="91"/>
        <v>114541</v>
      </c>
      <c r="K210" s="595">
        <f t="shared" si="91"/>
        <v>334097.76662554336</v>
      </c>
      <c r="L210" s="595">
        <f t="shared" si="91"/>
        <v>334097.76662554336</v>
      </c>
      <c r="M210" s="595">
        <f t="shared" si="91"/>
        <v>334097.76662554336</v>
      </c>
      <c r="N210" s="595">
        <f t="shared" si="91"/>
        <v>334097.76662554336</v>
      </c>
      <c r="O210" s="595">
        <f t="shared" si="91"/>
        <v>334097.76662554336</v>
      </c>
      <c r="P210" s="595">
        <f t="shared" si="91"/>
        <v>334097.76662554336</v>
      </c>
      <c r="Q210" s="595">
        <f t="shared" si="91"/>
        <v>334097.76662554336</v>
      </c>
      <c r="R210" s="595">
        <f t="shared" si="91"/>
        <v>334097.76662554336</v>
      </c>
      <c r="S210" s="595">
        <f t="shared" si="91"/>
        <v>334097.76662554336</v>
      </c>
      <c r="T210" s="595">
        <f t="shared" si="91"/>
        <v>334097.76662554336</v>
      </c>
      <c r="U210" s="595">
        <f t="shared" si="91"/>
        <v>334097.76662554336</v>
      </c>
      <c r="V210" s="595">
        <f t="shared" si="91"/>
        <v>334097.76662554336</v>
      </c>
      <c r="W210" s="595">
        <f t="shared" si="91"/>
        <v>334097.76662554336</v>
      </c>
      <c r="X210" s="595">
        <f t="shared" si="91"/>
        <v>334097.76662554336</v>
      </c>
      <c r="Y210" s="595">
        <f t="shared" si="91"/>
        <v>334097.76662554336</v>
      </c>
      <c r="Z210" s="595">
        <f t="shared" si="91"/>
        <v>334097.76662554336</v>
      </c>
      <c r="AA210" s="595">
        <f t="shared" si="91"/>
        <v>334097.76662554336</v>
      </c>
      <c r="AB210" s="595">
        <f t="shared" si="91"/>
        <v>334097.76662554336</v>
      </c>
      <c r="AC210" s="595">
        <f t="shared" si="91"/>
        <v>334097.76662554336</v>
      </c>
      <c r="AD210" s="595">
        <f t="shared" si="91"/>
        <v>334097.76662554336</v>
      </c>
      <c r="AE210" s="595">
        <f t="shared" si="91"/>
        <v>334097.76662554336</v>
      </c>
      <c r="AF210" s="595">
        <f t="shared" si="91"/>
        <v>334097.76662554336</v>
      </c>
      <c r="AG210" s="595">
        <f t="shared" si="91"/>
        <v>334097.76662554336</v>
      </c>
      <c r="AH210" s="595">
        <f t="shared" si="91"/>
        <v>334097.76662554336</v>
      </c>
      <c r="AI210" s="595">
        <f t="shared" si="91"/>
        <v>334097.76662554336</v>
      </c>
    </row>
    <row r="211" spans="1:35" s="589" customFormat="1" ht="11.25">
      <c r="A211" s="594"/>
      <c r="B211" s="751" t="s">
        <v>255</v>
      </c>
      <c r="C211" s="596"/>
      <c r="D211" s="596"/>
      <c r="E211" s="596"/>
      <c r="F211" s="595">
        <f t="shared" si="90"/>
        <v>2367</v>
      </c>
      <c r="G211" s="595">
        <f t="shared" si="91"/>
        <v>1897</v>
      </c>
      <c r="H211" s="595">
        <f t="shared" si="91"/>
        <v>14</v>
      </c>
      <c r="I211" s="595">
        <f t="shared" si="91"/>
        <v>14</v>
      </c>
      <c r="J211" s="595">
        <f t="shared" si="91"/>
        <v>14</v>
      </c>
      <c r="K211" s="595">
        <f t="shared" si="91"/>
        <v>14</v>
      </c>
      <c r="L211" s="595">
        <f t="shared" si="91"/>
        <v>14</v>
      </c>
      <c r="M211" s="595">
        <f t="shared" si="91"/>
        <v>14</v>
      </c>
      <c r="N211" s="595">
        <f t="shared" si="91"/>
        <v>14</v>
      </c>
      <c r="O211" s="595">
        <f t="shared" si="91"/>
        <v>14</v>
      </c>
      <c r="P211" s="595">
        <f t="shared" si="91"/>
        <v>14</v>
      </c>
      <c r="Q211" s="595">
        <f t="shared" si="91"/>
        <v>14</v>
      </c>
      <c r="R211" s="595">
        <f t="shared" si="91"/>
        <v>14</v>
      </c>
      <c r="S211" s="595">
        <f t="shared" si="91"/>
        <v>14</v>
      </c>
      <c r="T211" s="595">
        <f t="shared" si="91"/>
        <v>14</v>
      </c>
      <c r="U211" s="595">
        <f t="shared" si="91"/>
        <v>14</v>
      </c>
      <c r="V211" s="595">
        <f t="shared" si="91"/>
        <v>14</v>
      </c>
      <c r="W211" s="595">
        <f t="shared" si="91"/>
        <v>14</v>
      </c>
      <c r="X211" s="595">
        <f t="shared" si="91"/>
        <v>14</v>
      </c>
      <c r="Y211" s="595">
        <f t="shared" si="91"/>
        <v>14</v>
      </c>
      <c r="Z211" s="595">
        <f t="shared" si="91"/>
        <v>14</v>
      </c>
      <c r="AA211" s="595">
        <f t="shared" si="91"/>
        <v>14</v>
      </c>
      <c r="AB211" s="595">
        <f t="shared" si="91"/>
        <v>14</v>
      </c>
      <c r="AC211" s="595">
        <f t="shared" si="91"/>
        <v>14</v>
      </c>
      <c r="AD211" s="595">
        <f t="shared" si="91"/>
        <v>14</v>
      </c>
      <c r="AE211" s="595">
        <f t="shared" si="91"/>
        <v>14</v>
      </c>
      <c r="AF211" s="595">
        <f t="shared" si="91"/>
        <v>14</v>
      </c>
      <c r="AG211" s="595">
        <f t="shared" si="91"/>
        <v>14</v>
      </c>
      <c r="AH211" s="595">
        <f t="shared" si="91"/>
        <v>14</v>
      </c>
      <c r="AI211" s="595">
        <f t="shared" si="91"/>
        <v>14</v>
      </c>
    </row>
    <row r="212" spans="1:35" s="589" customFormat="1" ht="11.25">
      <c r="A212" s="594"/>
      <c r="B212" s="751" t="s">
        <v>256</v>
      </c>
      <c r="C212" s="596"/>
      <c r="D212" s="596"/>
      <c r="E212" s="596"/>
      <c r="F212" s="595">
        <f t="shared" si="90"/>
        <v>15304</v>
      </c>
      <c r="G212" s="595">
        <f t="shared" si="91"/>
        <v>11867</v>
      </c>
      <c r="H212" s="595">
        <f t="shared" si="91"/>
        <v>8296</v>
      </c>
      <c r="I212" s="595">
        <f t="shared" si="91"/>
        <v>8296</v>
      </c>
      <c r="J212" s="595">
        <f t="shared" si="91"/>
        <v>8296</v>
      </c>
      <c r="K212" s="595">
        <f t="shared" si="91"/>
        <v>54296</v>
      </c>
      <c r="L212" s="595">
        <f t="shared" si="91"/>
        <v>54296</v>
      </c>
      <c r="M212" s="595">
        <f t="shared" si="91"/>
        <v>54296</v>
      </c>
      <c r="N212" s="595">
        <f t="shared" si="91"/>
        <v>54296</v>
      </c>
      <c r="O212" s="595">
        <f t="shared" si="91"/>
        <v>54296</v>
      </c>
      <c r="P212" s="595">
        <f t="shared" si="91"/>
        <v>54296</v>
      </c>
      <c r="Q212" s="595">
        <f t="shared" si="91"/>
        <v>54296</v>
      </c>
      <c r="R212" s="595">
        <f t="shared" si="91"/>
        <v>54296</v>
      </c>
      <c r="S212" s="595">
        <f t="shared" si="91"/>
        <v>54296</v>
      </c>
      <c r="T212" s="595">
        <f t="shared" si="91"/>
        <v>54296</v>
      </c>
      <c r="U212" s="595">
        <f t="shared" si="91"/>
        <v>54296</v>
      </c>
      <c r="V212" s="595">
        <f t="shared" si="91"/>
        <v>54296</v>
      </c>
      <c r="W212" s="595">
        <f t="shared" si="91"/>
        <v>54296</v>
      </c>
      <c r="X212" s="595">
        <f t="shared" si="91"/>
        <v>54296</v>
      </c>
      <c r="Y212" s="595">
        <f t="shared" si="91"/>
        <v>54296</v>
      </c>
      <c r="Z212" s="595">
        <f t="shared" si="91"/>
        <v>54296</v>
      </c>
      <c r="AA212" s="595">
        <f t="shared" si="91"/>
        <v>54296</v>
      </c>
      <c r="AB212" s="595">
        <f t="shared" si="91"/>
        <v>54296</v>
      </c>
      <c r="AC212" s="595">
        <f t="shared" si="91"/>
        <v>54296</v>
      </c>
      <c r="AD212" s="595">
        <f t="shared" si="91"/>
        <v>54296</v>
      </c>
      <c r="AE212" s="595">
        <f t="shared" si="91"/>
        <v>54296</v>
      </c>
      <c r="AF212" s="595">
        <f t="shared" si="91"/>
        <v>54296</v>
      </c>
      <c r="AG212" s="595">
        <f t="shared" si="91"/>
        <v>54296</v>
      </c>
      <c r="AH212" s="595">
        <f t="shared" si="91"/>
        <v>54296</v>
      </c>
      <c r="AI212" s="595">
        <f t="shared" si="91"/>
        <v>54296</v>
      </c>
    </row>
    <row r="213" spans="1:35" s="589" customFormat="1" ht="11.25">
      <c r="A213" s="594"/>
      <c r="B213" s="751" t="s">
        <v>257</v>
      </c>
      <c r="C213" s="596"/>
      <c r="D213" s="596"/>
      <c r="E213" s="596"/>
      <c r="F213" s="595">
        <f t="shared" si="90"/>
        <v>3766</v>
      </c>
      <c r="G213" s="595">
        <f t="shared" si="91"/>
        <v>1203</v>
      </c>
      <c r="H213" s="595">
        <f t="shared" si="91"/>
        <v>5010</v>
      </c>
      <c r="I213" s="595">
        <f t="shared" si="91"/>
        <v>5010</v>
      </c>
      <c r="J213" s="595">
        <f t="shared" si="91"/>
        <v>5010</v>
      </c>
      <c r="K213" s="595">
        <f t="shared" si="91"/>
        <v>5010</v>
      </c>
      <c r="L213" s="595">
        <f t="shared" si="91"/>
        <v>5010</v>
      </c>
      <c r="M213" s="595">
        <f t="shared" si="91"/>
        <v>5010</v>
      </c>
      <c r="N213" s="595">
        <f t="shared" si="91"/>
        <v>5010</v>
      </c>
      <c r="O213" s="595">
        <f t="shared" si="91"/>
        <v>5010</v>
      </c>
      <c r="P213" s="595">
        <f t="shared" si="91"/>
        <v>5010</v>
      </c>
      <c r="Q213" s="595">
        <f t="shared" si="91"/>
        <v>5010</v>
      </c>
      <c r="R213" s="595">
        <f t="shared" si="91"/>
        <v>5010</v>
      </c>
      <c r="S213" s="595">
        <f t="shared" si="91"/>
        <v>5010</v>
      </c>
      <c r="T213" s="595">
        <f t="shared" si="91"/>
        <v>5010</v>
      </c>
      <c r="U213" s="595">
        <f t="shared" si="91"/>
        <v>5010</v>
      </c>
      <c r="V213" s="595">
        <f t="shared" si="91"/>
        <v>5010</v>
      </c>
      <c r="W213" s="595">
        <f t="shared" si="91"/>
        <v>5010</v>
      </c>
      <c r="X213" s="595">
        <f t="shared" si="91"/>
        <v>5010</v>
      </c>
      <c r="Y213" s="595">
        <f t="shared" si="91"/>
        <v>5010</v>
      </c>
      <c r="Z213" s="595">
        <f t="shared" si="91"/>
        <v>5010</v>
      </c>
      <c r="AA213" s="595">
        <f t="shared" si="91"/>
        <v>5010</v>
      </c>
      <c r="AB213" s="595">
        <f t="shared" si="91"/>
        <v>5010</v>
      </c>
      <c r="AC213" s="595">
        <f t="shared" si="91"/>
        <v>5010</v>
      </c>
      <c r="AD213" s="595">
        <f t="shared" si="91"/>
        <v>5010</v>
      </c>
      <c r="AE213" s="595">
        <f t="shared" si="91"/>
        <v>5010</v>
      </c>
      <c r="AF213" s="595">
        <f t="shared" si="91"/>
        <v>5010</v>
      </c>
      <c r="AG213" s="595">
        <f t="shared" si="91"/>
        <v>5010</v>
      </c>
      <c r="AH213" s="595">
        <f t="shared" si="91"/>
        <v>5010</v>
      </c>
      <c r="AI213" s="595">
        <f t="shared" si="91"/>
        <v>5010</v>
      </c>
    </row>
    <row r="214" spans="1:35" s="589" customFormat="1" ht="11.25">
      <c r="A214" s="594"/>
      <c r="B214" s="750" t="s">
        <v>248</v>
      </c>
      <c r="C214" s="594"/>
      <c r="D214" s="594"/>
      <c r="E214" s="594"/>
      <c r="F214" s="595">
        <f t="shared" si="90"/>
        <v>0</v>
      </c>
      <c r="G214" s="595">
        <f t="shared" si="91"/>
        <v>157</v>
      </c>
      <c r="H214" s="595">
        <f t="shared" si="91"/>
        <v>0</v>
      </c>
      <c r="I214" s="595">
        <f t="shared" si="91"/>
        <v>0</v>
      </c>
      <c r="J214" s="595">
        <f t="shared" si="91"/>
        <v>0</v>
      </c>
      <c r="K214" s="595">
        <f t="shared" si="91"/>
        <v>0</v>
      </c>
      <c r="L214" s="595">
        <f t="shared" si="91"/>
        <v>0</v>
      </c>
      <c r="M214" s="595">
        <f t="shared" si="91"/>
        <v>0</v>
      </c>
      <c r="N214" s="595">
        <f t="shared" si="91"/>
        <v>0</v>
      </c>
      <c r="O214" s="595">
        <f t="shared" si="91"/>
        <v>0</v>
      </c>
      <c r="P214" s="595">
        <f t="shared" si="91"/>
        <v>0</v>
      </c>
      <c r="Q214" s="595">
        <f t="shared" si="91"/>
        <v>0</v>
      </c>
      <c r="R214" s="595">
        <f t="shared" si="91"/>
        <v>0</v>
      </c>
      <c r="S214" s="595">
        <f t="shared" si="91"/>
        <v>0</v>
      </c>
      <c r="T214" s="595">
        <f t="shared" si="91"/>
        <v>0</v>
      </c>
      <c r="U214" s="595">
        <f t="shared" si="91"/>
        <v>0</v>
      </c>
      <c r="V214" s="595">
        <f t="shared" si="91"/>
        <v>0</v>
      </c>
      <c r="W214" s="595">
        <f t="shared" si="91"/>
        <v>0</v>
      </c>
      <c r="X214" s="595">
        <f t="shared" si="91"/>
        <v>0</v>
      </c>
      <c r="Y214" s="595">
        <f t="shared" si="91"/>
        <v>0</v>
      </c>
      <c r="Z214" s="595">
        <f t="shared" si="91"/>
        <v>0</v>
      </c>
      <c r="AA214" s="595">
        <f t="shared" si="91"/>
        <v>0</v>
      </c>
      <c r="AB214" s="595">
        <f t="shared" si="91"/>
        <v>0</v>
      </c>
      <c r="AC214" s="595">
        <f t="shared" si="91"/>
        <v>0</v>
      </c>
      <c r="AD214" s="595">
        <f t="shared" si="91"/>
        <v>0</v>
      </c>
      <c r="AE214" s="595">
        <f t="shared" si="91"/>
        <v>0</v>
      </c>
      <c r="AF214" s="595">
        <f t="shared" si="91"/>
        <v>0</v>
      </c>
      <c r="AG214" s="595">
        <f t="shared" si="91"/>
        <v>0</v>
      </c>
      <c r="AH214" s="595">
        <f t="shared" si="91"/>
        <v>0</v>
      </c>
      <c r="AI214" s="595">
        <f t="shared" si="91"/>
        <v>0</v>
      </c>
    </row>
    <row r="215" spans="1:35" s="589" customFormat="1" ht="11.25">
      <c r="A215" s="594"/>
      <c r="B215" s="750" t="s">
        <v>258</v>
      </c>
      <c r="C215" s="594"/>
      <c r="D215" s="594"/>
      <c r="E215" s="594"/>
      <c r="F215" s="595">
        <f t="shared" si="90"/>
        <v>4323</v>
      </c>
      <c r="G215" s="595">
        <f t="shared" si="91"/>
        <v>0</v>
      </c>
      <c r="H215" s="595">
        <f t="shared" si="91"/>
        <v>0</v>
      </c>
      <c r="I215" s="595">
        <f t="shared" si="91"/>
        <v>0</v>
      </c>
      <c r="J215" s="595">
        <f t="shared" si="91"/>
        <v>0</v>
      </c>
      <c r="K215" s="595">
        <f t="shared" si="91"/>
        <v>0</v>
      </c>
      <c r="L215" s="595">
        <f t="shared" si="91"/>
        <v>0</v>
      </c>
      <c r="M215" s="595">
        <f t="shared" si="91"/>
        <v>0</v>
      </c>
      <c r="N215" s="595">
        <f t="shared" si="91"/>
        <v>0</v>
      </c>
      <c r="O215" s="595">
        <f t="shared" si="91"/>
        <v>0</v>
      </c>
      <c r="P215" s="595">
        <f t="shared" si="91"/>
        <v>0</v>
      </c>
      <c r="Q215" s="595">
        <f t="shared" si="91"/>
        <v>0</v>
      </c>
      <c r="R215" s="595">
        <f t="shared" si="91"/>
        <v>0</v>
      </c>
      <c r="S215" s="595">
        <f t="shared" si="91"/>
        <v>0</v>
      </c>
      <c r="T215" s="595">
        <f t="shared" si="91"/>
        <v>0</v>
      </c>
      <c r="U215" s="595">
        <f t="shared" si="91"/>
        <v>0</v>
      </c>
      <c r="V215" s="595">
        <f t="shared" si="91"/>
        <v>0</v>
      </c>
      <c r="W215" s="595">
        <f t="shared" si="91"/>
        <v>0</v>
      </c>
      <c r="X215" s="595">
        <f t="shared" si="91"/>
        <v>0</v>
      </c>
      <c r="Y215" s="595">
        <f t="shared" si="91"/>
        <v>0</v>
      </c>
      <c r="Z215" s="595">
        <f t="shared" si="91"/>
        <v>0</v>
      </c>
      <c r="AA215" s="595">
        <f t="shared" si="91"/>
        <v>0</v>
      </c>
      <c r="AB215" s="595">
        <f t="shared" si="91"/>
        <v>0</v>
      </c>
      <c r="AC215" s="595">
        <f t="shared" si="91"/>
        <v>0</v>
      </c>
      <c r="AD215" s="595">
        <f t="shared" si="91"/>
        <v>0</v>
      </c>
      <c r="AE215" s="595">
        <f t="shared" si="91"/>
        <v>0</v>
      </c>
      <c r="AF215" s="595">
        <f t="shared" si="91"/>
        <v>0</v>
      </c>
      <c r="AG215" s="595">
        <f t="shared" si="91"/>
        <v>0</v>
      </c>
      <c r="AH215" s="595">
        <f t="shared" si="91"/>
        <v>0</v>
      </c>
      <c r="AI215" s="595">
        <f t="shared" si="91"/>
        <v>0</v>
      </c>
    </row>
    <row r="216" spans="1:35" s="589" customFormat="1" ht="11.25">
      <c r="A216" s="592"/>
      <c r="B216" s="749" t="s">
        <v>259</v>
      </c>
      <c r="C216" s="592"/>
      <c r="D216" s="592"/>
      <c r="E216" s="592"/>
      <c r="F216" s="593">
        <f>+F196-F206</f>
        <v>-4175</v>
      </c>
      <c r="G216" s="593">
        <f t="shared" ref="G216:AI216" si="92">+G196-G206</f>
        <v>8477</v>
      </c>
      <c r="H216" s="593">
        <f t="shared" si="92"/>
        <v>0</v>
      </c>
      <c r="I216" s="593">
        <f t="shared" si="92"/>
        <v>0</v>
      </c>
      <c r="J216" s="593">
        <f t="shared" si="92"/>
        <v>0</v>
      </c>
      <c r="K216" s="593">
        <f t="shared" si="92"/>
        <v>0</v>
      </c>
      <c r="L216" s="593">
        <f t="shared" si="92"/>
        <v>0</v>
      </c>
      <c r="M216" s="593">
        <f t="shared" si="92"/>
        <v>0</v>
      </c>
      <c r="N216" s="593">
        <f t="shared" si="92"/>
        <v>0</v>
      </c>
      <c r="O216" s="593">
        <f t="shared" si="92"/>
        <v>0</v>
      </c>
      <c r="P216" s="593">
        <f t="shared" si="92"/>
        <v>0</v>
      </c>
      <c r="Q216" s="593">
        <f t="shared" si="92"/>
        <v>0</v>
      </c>
      <c r="R216" s="593">
        <f t="shared" si="92"/>
        <v>0</v>
      </c>
      <c r="S216" s="593">
        <f t="shared" si="92"/>
        <v>0</v>
      </c>
      <c r="T216" s="593">
        <f t="shared" si="92"/>
        <v>0</v>
      </c>
      <c r="U216" s="593">
        <f t="shared" si="92"/>
        <v>0</v>
      </c>
      <c r="V216" s="593">
        <f t="shared" si="92"/>
        <v>0</v>
      </c>
      <c r="W216" s="593">
        <f t="shared" si="92"/>
        <v>0</v>
      </c>
      <c r="X216" s="593">
        <f t="shared" si="92"/>
        <v>0</v>
      </c>
      <c r="Y216" s="593">
        <f t="shared" si="92"/>
        <v>0</v>
      </c>
      <c r="Z216" s="593">
        <f t="shared" si="92"/>
        <v>0</v>
      </c>
      <c r="AA216" s="593">
        <f t="shared" si="92"/>
        <v>0</v>
      </c>
      <c r="AB216" s="593">
        <f t="shared" si="92"/>
        <v>0</v>
      </c>
      <c r="AC216" s="593">
        <f t="shared" si="92"/>
        <v>0</v>
      </c>
      <c r="AD216" s="593">
        <f t="shared" si="92"/>
        <v>0</v>
      </c>
      <c r="AE216" s="593">
        <f t="shared" si="92"/>
        <v>0</v>
      </c>
      <c r="AF216" s="593">
        <f t="shared" si="92"/>
        <v>0</v>
      </c>
      <c r="AG216" s="593">
        <f t="shared" si="92"/>
        <v>0</v>
      </c>
      <c r="AH216" s="593">
        <f t="shared" si="92"/>
        <v>0</v>
      </c>
      <c r="AI216" s="593">
        <f t="shared" si="92"/>
        <v>0</v>
      </c>
    </row>
    <row r="218" spans="1:35" ht="12.75">
      <c r="A218" s="555" t="s">
        <v>668</v>
      </c>
    </row>
    <row r="220" spans="1:35" s="589" customFormat="1" ht="11.25">
      <c r="A220" s="612"/>
      <c r="B220" s="754" t="s">
        <v>388</v>
      </c>
      <c r="C220" s="612"/>
      <c r="D220" s="612"/>
      <c r="E220" s="612"/>
      <c r="F220" s="612">
        <f t="shared" ref="F220:AI220" si="93">+F194</f>
        <v>1</v>
      </c>
      <c r="G220" s="612">
        <f t="shared" si="93"/>
        <v>2</v>
      </c>
      <c r="H220" s="612">
        <f t="shared" si="93"/>
        <v>3</v>
      </c>
      <c r="I220" s="612">
        <f t="shared" si="93"/>
        <v>4</v>
      </c>
      <c r="J220" s="612">
        <f t="shared" si="93"/>
        <v>5</v>
      </c>
      <c r="K220" s="612">
        <f t="shared" si="93"/>
        <v>6</v>
      </c>
      <c r="L220" s="612">
        <f t="shared" si="93"/>
        <v>7</v>
      </c>
      <c r="M220" s="612">
        <f t="shared" si="93"/>
        <v>8</v>
      </c>
      <c r="N220" s="612">
        <f t="shared" si="93"/>
        <v>9</v>
      </c>
      <c r="O220" s="612">
        <f t="shared" si="93"/>
        <v>10</v>
      </c>
      <c r="P220" s="612">
        <f t="shared" si="93"/>
        <v>11</v>
      </c>
      <c r="Q220" s="612">
        <f t="shared" si="93"/>
        <v>12</v>
      </c>
      <c r="R220" s="612">
        <f t="shared" si="93"/>
        <v>13</v>
      </c>
      <c r="S220" s="612">
        <f t="shared" si="93"/>
        <v>14</v>
      </c>
      <c r="T220" s="612">
        <f t="shared" si="93"/>
        <v>15</v>
      </c>
      <c r="U220" s="612">
        <f t="shared" si="93"/>
        <v>16</v>
      </c>
      <c r="V220" s="612">
        <f t="shared" si="93"/>
        <v>17</v>
      </c>
      <c r="W220" s="612">
        <f t="shared" si="93"/>
        <v>18</v>
      </c>
      <c r="X220" s="612">
        <f t="shared" si="93"/>
        <v>19</v>
      </c>
      <c r="Y220" s="612">
        <f t="shared" si="93"/>
        <v>20</v>
      </c>
      <c r="Z220" s="612">
        <f t="shared" si="93"/>
        <v>21</v>
      </c>
      <c r="AA220" s="612">
        <f t="shared" si="93"/>
        <v>22</v>
      </c>
      <c r="AB220" s="612">
        <f t="shared" si="93"/>
        <v>23</v>
      </c>
      <c r="AC220" s="612">
        <f t="shared" si="93"/>
        <v>24</v>
      </c>
      <c r="AD220" s="612">
        <f t="shared" si="93"/>
        <v>25</v>
      </c>
      <c r="AE220" s="612">
        <f t="shared" si="93"/>
        <v>26</v>
      </c>
      <c r="AF220" s="612">
        <f t="shared" si="93"/>
        <v>27</v>
      </c>
      <c r="AG220" s="612">
        <f t="shared" si="93"/>
        <v>28</v>
      </c>
      <c r="AH220" s="612">
        <f t="shared" si="93"/>
        <v>29</v>
      </c>
      <c r="AI220" s="612">
        <f t="shared" si="93"/>
        <v>30</v>
      </c>
    </row>
    <row r="221" spans="1:35" s="589" customFormat="1" ht="11.25">
      <c r="A221" s="612" t="s">
        <v>147</v>
      </c>
      <c r="B221" s="754" t="s">
        <v>392</v>
      </c>
      <c r="C221" s="613"/>
      <c r="D221" s="613"/>
      <c r="E221" s="613"/>
      <c r="F221" s="614">
        <f t="shared" ref="F221:AI221" si="94">+F195</f>
        <v>2018</v>
      </c>
      <c r="G221" s="614">
        <f t="shared" si="94"/>
        <v>2019</v>
      </c>
      <c r="H221" s="614">
        <f t="shared" si="94"/>
        <v>2020</v>
      </c>
      <c r="I221" s="614">
        <f t="shared" si="94"/>
        <v>2021</v>
      </c>
      <c r="J221" s="614">
        <f t="shared" si="94"/>
        <v>2022</v>
      </c>
      <c r="K221" s="614">
        <f t="shared" si="94"/>
        <v>2023</v>
      </c>
      <c r="L221" s="614">
        <f t="shared" si="94"/>
        <v>2024</v>
      </c>
      <c r="M221" s="614">
        <f t="shared" si="94"/>
        <v>2025</v>
      </c>
      <c r="N221" s="614">
        <f t="shared" si="94"/>
        <v>2026</v>
      </c>
      <c r="O221" s="614">
        <f t="shared" si="94"/>
        <v>2027</v>
      </c>
      <c r="P221" s="614">
        <f t="shared" si="94"/>
        <v>2028</v>
      </c>
      <c r="Q221" s="614">
        <f t="shared" si="94"/>
        <v>2029</v>
      </c>
      <c r="R221" s="614">
        <f t="shared" si="94"/>
        <v>2030</v>
      </c>
      <c r="S221" s="614">
        <f t="shared" si="94"/>
        <v>2031</v>
      </c>
      <c r="T221" s="614">
        <f t="shared" si="94"/>
        <v>2032</v>
      </c>
      <c r="U221" s="614">
        <f t="shared" si="94"/>
        <v>2033</v>
      </c>
      <c r="V221" s="614">
        <f t="shared" si="94"/>
        <v>2034</v>
      </c>
      <c r="W221" s="614">
        <f t="shared" si="94"/>
        <v>2035</v>
      </c>
      <c r="X221" s="614">
        <f t="shared" si="94"/>
        <v>2036</v>
      </c>
      <c r="Y221" s="614">
        <f t="shared" si="94"/>
        <v>2037</v>
      </c>
      <c r="Z221" s="614">
        <f t="shared" si="94"/>
        <v>2038</v>
      </c>
      <c r="AA221" s="614">
        <f t="shared" si="94"/>
        <v>2039</v>
      </c>
      <c r="AB221" s="614">
        <f t="shared" si="94"/>
        <v>2040</v>
      </c>
      <c r="AC221" s="614">
        <f t="shared" si="94"/>
        <v>2041</v>
      </c>
      <c r="AD221" s="614">
        <f t="shared" si="94"/>
        <v>2042</v>
      </c>
      <c r="AE221" s="614">
        <f t="shared" si="94"/>
        <v>2043</v>
      </c>
      <c r="AF221" s="614">
        <f t="shared" si="94"/>
        <v>2044</v>
      </c>
      <c r="AG221" s="614">
        <f t="shared" si="94"/>
        <v>2045</v>
      </c>
      <c r="AH221" s="614">
        <f t="shared" si="94"/>
        <v>2046</v>
      </c>
      <c r="AI221" s="614">
        <f t="shared" si="94"/>
        <v>2047</v>
      </c>
    </row>
    <row r="222" spans="1:35" s="589" customFormat="1" ht="11.25">
      <c r="A222" s="592" t="s">
        <v>242</v>
      </c>
      <c r="B222" s="749" t="s">
        <v>391</v>
      </c>
      <c r="C222" s="592"/>
      <c r="D222" s="592"/>
      <c r="E222" s="592"/>
      <c r="F222" s="593">
        <f t="shared" ref="F222:AI222" si="95">+F223+F224</f>
        <v>128422.29519999999</v>
      </c>
      <c r="G222" s="593">
        <f t="shared" si="95"/>
        <v>134381.74</v>
      </c>
      <c r="H222" s="593">
        <f t="shared" si="95"/>
        <v>114541</v>
      </c>
      <c r="I222" s="593">
        <f t="shared" si="95"/>
        <v>114541</v>
      </c>
      <c r="J222" s="593">
        <f t="shared" si="95"/>
        <v>114541</v>
      </c>
      <c r="K222" s="593">
        <f t="shared" si="95"/>
        <v>241300.43834252827</v>
      </c>
      <c r="L222" s="593">
        <f t="shared" si="95"/>
        <v>241300.43834252827</v>
      </c>
      <c r="M222" s="593">
        <f t="shared" si="95"/>
        <v>241300.43834252827</v>
      </c>
      <c r="N222" s="593">
        <f t="shared" si="95"/>
        <v>241300.43834252827</v>
      </c>
      <c r="O222" s="593">
        <f t="shared" si="95"/>
        <v>241300.43834252827</v>
      </c>
      <c r="P222" s="593">
        <f t="shared" si="95"/>
        <v>241300.43834252827</v>
      </c>
      <c r="Q222" s="593">
        <f t="shared" si="95"/>
        <v>241300.43834252827</v>
      </c>
      <c r="R222" s="593">
        <f t="shared" si="95"/>
        <v>241300.43834252827</v>
      </c>
      <c r="S222" s="593">
        <f t="shared" si="95"/>
        <v>241300.43834252827</v>
      </c>
      <c r="T222" s="593">
        <f t="shared" si="95"/>
        <v>241300.43834252827</v>
      </c>
      <c r="U222" s="593">
        <f t="shared" si="95"/>
        <v>241300.43834252827</v>
      </c>
      <c r="V222" s="593">
        <f t="shared" si="95"/>
        <v>241300.43834252827</v>
      </c>
      <c r="W222" s="593">
        <f t="shared" si="95"/>
        <v>241300.43834252827</v>
      </c>
      <c r="X222" s="593">
        <f t="shared" si="95"/>
        <v>241300.43834252827</v>
      </c>
      <c r="Y222" s="593">
        <f t="shared" si="95"/>
        <v>241300.43834252827</v>
      </c>
      <c r="Z222" s="593">
        <f t="shared" si="95"/>
        <v>241300.43834252827</v>
      </c>
      <c r="AA222" s="593">
        <f t="shared" si="95"/>
        <v>334097.76662554336</v>
      </c>
      <c r="AB222" s="593">
        <f t="shared" si="95"/>
        <v>334097.76662554336</v>
      </c>
      <c r="AC222" s="593">
        <f t="shared" si="95"/>
        <v>334097.76662554336</v>
      </c>
      <c r="AD222" s="593">
        <f t="shared" si="95"/>
        <v>334097.76662554336</v>
      </c>
      <c r="AE222" s="593">
        <f t="shared" si="95"/>
        <v>334097.76662554336</v>
      </c>
      <c r="AF222" s="593">
        <f t="shared" si="95"/>
        <v>334097.76662554336</v>
      </c>
      <c r="AG222" s="593">
        <f t="shared" si="95"/>
        <v>334097.76662554336</v>
      </c>
      <c r="AH222" s="593">
        <f t="shared" si="95"/>
        <v>334097.76662554336</v>
      </c>
      <c r="AI222" s="593">
        <f t="shared" si="95"/>
        <v>334097.76662554336</v>
      </c>
    </row>
    <row r="223" spans="1:35" s="589" customFormat="1" ht="11.25">
      <c r="A223" s="594"/>
      <c r="B223" s="751" t="s">
        <v>393</v>
      </c>
      <c r="C223" s="596"/>
      <c r="D223" s="596"/>
      <c r="E223" s="596"/>
      <c r="F223" s="595">
        <f>+F149+F150</f>
        <v>127620.29519999999</v>
      </c>
      <c r="G223" s="595">
        <f t="shared" ref="G223:AI223" si="96">+G149+G150</f>
        <v>133319.74</v>
      </c>
      <c r="H223" s="595">
        <f t="shared" si="96"/>
        <v>112964</v>
      </c>
      <c r="I223" s="595">
        <f t="shared" si="96"/>
        <v>112964</v>
      </c>
      <c r="J223" s="595">
        <f t="shared" si="96"/>
        <v>112964</v>
      </c>
      <c r="K223" s="595">
        <f t="shared" si="96"/>
        <v>145555.76954115074</v>
      </c>
      <c r="L223" s="595">
        <f t="shared" si="96"/>
        <v>145555.76954115074</v>
      </c>
      <c r="M223" s="595">
        <f t="shared" si="96"/>
        <v>145555.76954115074</v>
      </c>
      <c r="N223" s="595">
        <f t="shared" si="96"/>
        <v>145555.76954115074</v>
      </c>
      <c r="O223" s="595">
        <f t="shared" si="96"/>
        <v>145555.76954115074</v>
      </c>
      <c r="P223" s="595">
        <f t="shared" si="96"/>
        <v>145555.76954115074</v>
      </c>
      <c r="Q223" s="595">
        <f t="shared" si="96"/>
        <v>145555.76954115074</v>
      </c>
      <c r="R223" s="595">
        <f t="shared" si="96"/>
        <v>145555.76954115074</v>
      </c>
      <c r="S223" s="595">
        <f t="shared" si="96"/>
        <v>145555.76954115074</v>
      </c>
      <c r="T223" s="595">
        <f t="shared" si="96"/>
        <v>145555.76954115074</v>
      </c>
      <c r="U223" s="595">
        <f t="shared" si="96"/>
        <v>145555.76954115074</v>
      </c>
      <c r="V223" s="595">
        <f t="shared" si="96"/>
        <v>145555.76954115074</v>
      </c>
      <c r="W223" s="595">
        <f t="shared" si="96"/>
        <v>145555.76954115074</v>
      </c>
      <c r="X223" s="595">
        <f t="shared" si="96"/>
        <v>145555.76954115074</v>
      </c>
      <c r="Y223" s="595">
        <f t="shared" si="96"/>
        <v>145555.76954115074</v>
      </c>
      <c r="Z223" s="595">
        <f t="shared" si="96"/>
        <v>145555.76954115074</v>
      </c>
      <c r="AA223" s="595">
        <f t="shared" si="96"/>
        <v>178147.53908230146</v>
      </c>
      <c r="AB223" s="595">
        <f t="shared" si="96"/>
        <v>178147.53908230146</v>
      </c>
      <c r="AC223" s="595">
        <f t="shared" si="96"/>
        <v>178147.53908230146</v>
      </c>
      <c r="AD223" s="595">
        <f t="shared" si="96"/>
        <v>178147.53908230146</v>
      </c>
      <c r="AE223" s="595">
        <f t="shared" si="96"/>
        <v>178147.53908230146</v>
      </c>
      <c r="AF223" s="595">
        <f t="shared" si="96"/>
        <v>178147.53908230146</v>
      </c>
      <c r="AG223" s="595">
        <f t="shared" si="96"/>
        <v>178147.53908230146</v>
      </c>
      <c r="AH223" s="595">
        <f t="shared" si="96"/>
        <v>178147.53908230146</v>
      </c>
      <c r="AI223" s="595">
        <f t="shared" si="96"/>
        <v>178147.53908230146</v>
      </c>
    </row>
    <row r="224" spans="1:35" s="589" customFormat="1" ht="11.25">
      <c r="A224" s="594"/>
      <c r="B224" s="751" t="s">
        <v>394</v>
      </c>
      <c r="C224" s="596"/>
      <c r="D224" s="596"/>
      <c r="E224" s="596"/>
      <c r="F224" s="595">
        <f>+F174+F175</f>
        <v>802</v>
      </c>
      <c r="G224" s="595">
        <f t="shared" ref="G224:AI224" si="97">+G174+G175</f>
        <v>1062</v>
      </c>
      <c r="H224" s="595">
        <f t="shared" si="97"/>
        <v>1577</v>
      </c>
      <c r="I224" s="595">
        <f t="shared" si="97"/>
        <v>1577</v>
      </c>
      <c r="J224" s="595">
        <f t="shared" si="97"/>
        <v>1577</v>
      </c>
      <c r="K224" s="595">
        <f t="shared" si="97"/>
        <v>95744.668801377527</v>
      </c>
      <c r="L224" s="595">
        <f t="shared" si="97"/>
        <v>95744.668801377527</v>
      </c>
      <c r="M224" s="595">
        <f t="shared" si="97"/>
        <v>95744.668801377527</v>
      </c>
      <c r="N224" s="595">
        <f t="shared" si="97"/>
        <v>95744.668801377527</v>
      </c>
      <c r="O224" s="595">
        <f t="shared" si="97"/>
        <v>95744.668801377527</v>
      </c>
      <c r="P224" s="595">
        <f t="shared" si="97"/>
        <v>95744.668801377527</v>
      </c>
      <c r="Q224" s="595">
        <f t="shared" si="97"/>
        <v>95744.668801377527</v>
      </c>
      <c r="R224" s="595">
        <f t="shared" si="97"/>
        <v>95744.668801377527</v>
      </c>
      <c r="S224" s="595">
        <f t="shared" si="97"/>
        <v>95744.668801377527</v>
      </c>
      <c r="T224" s="595">
        <f t="shared" si="97"/>
        <v>95744.668801377527</v>
      </c>
      <c r="U224" s="595">
        <f t="shared" si="97"/>
        <v>95744.668801377527</v>
      </c>
      <c r="V224" s="595">
        <f t="shared" si="97"/>
        <v>95744.668801377527</v>
      </c>
      <c r="W224" s="595">
        <f t="shared" si="97"/>
        <v>95744.668801377527</v>
      </c>
      <c r="X224" s="595">
        <f t="shared" si="97"/>
        <v>95744.668801377527</v>
      </c>
      <c r="Y224" s="595">
        <f t="shared" si="97"/>
        <v>95744.668801377527</v>
      </c>
      <c r="Z224" s="595">
        <f t="shared" si="97"/>
        <v>95744.668801377527</v>
      </c>
      <c r="AA224" s="595">
        <f t="shared" si="97"/>
        <v>155950.22754324187</v>
      </c>
      <c r="AB224" s="595">
        <f t="shared" si="97"/>
        <v>155950.22754324187</v>
      </c>
      <c r="AC224" s="595">
        <f t="shared" si="97"/>
        <v>155950.22754324187</v>
      </c>
      <c r="AD224" s="595">
        <f t="shared" si="97"/>
        <v>155950.22754324187</v>
      </c>
      <c r="AE224" s="595">
        <f t="shared" si="97"/>
        <v>155950.22754324187</v>
      </c>
      <c r="AF224" s="595">
        <f t="shared" si="97"/>
        <v>155950.22754324187</v>
      </c>
      <c r="AG224" s="595">
        <f t="shared" si="97"/>
        <v>155950.22754324187</v>
      </c>
      <c r="AH224" s="595">
        <f t="shared" si="97"/>
        <v>155950.22754324187</v>
      </c>
      <c r="AI224" s="595">
        <f t="shared" si="97"/>
        <v>155950.22754324187</v>
      </c>
    </row>
    <row r="225" spans="1:35" s="589" customFormat="1" ht="11.25">
      <c r="A225" s="594"/>
      <c r="B225" s="751" t="s">
        <v>898</v>
      </c>
      <c r="C225" s="596"/>
      <c r="D225" s="596"/>
      <c r="E225" s="596"/>
      <c r="F225" s="595">
        <f>+F151</f>
        <v>0</v>
      </c>
      <c r="G225" s="595">
        <f t="shared" ref="G225:AI225" si="98">+G151</f>
        <v>0</v>
      </c>
      <c r="H225" s="595">
        <f t="shared" si="98"/>
        <v>0</v>
      </c>
      <c r="I225" s="595">
        <f t="shared" si="98"/>
        <v>0</v>
      </c>
      <c r="J225" s="595">
        <f t="shared" si="98"/>
        <v>0</v>
      </c>
      <c r="K225" s="595">
        <f t="shared" si="98"/>
        <v>32591.769541150734</v>
      </c>
      <c r="L225" s="595">
        <f t="shared" si="98"/>
        <v>32591.769541150734</v>
      </c>
      <c r="M225" s="595">
        <f t="shared" si="98"/>
        <v>32591.769541150734</v>
      </c>
      <c r="N225" s="595">
        <f t="shared" si="98"/>
        <v>32591.769541150734</v>
      </c>
      <c r="O225" s="595">
        <f t="shared" si="98"/>
        <v>32591.769541150734</v>
      </c>
      <c r="P225" s="595">
        <f t="shared" si="98"/>
        <v>32591.769541150734</v>
      </c>
      <c r="Q225" s="595">
        <f t="shared" si="98"/>
        <v>32591.769541150734</v>
      </c>
      <c r="R225" s="595">
        <f t="shared" si="98"/>
        <v>32591.769541150734</v>
      </c>
      <c r="S225" s="595">
        <f t="shared" si="98"/>
        <v>32591.769541150734</v>
      </c>
      <c r="T225" s="595">
        <f t="shared" si="98"/>
        <v>32591.769541150734</v>
      </c>
      <c r="U225" s="595">
        <f t="shared" si="98"/>
        <v>32591.769541150734</v>
      </c>
      <c r="V225" s="595">
        <f t="shared" si="98"/>
        <v>32591.769541150734</v>
      </c>
      <c r="W225" s="595">
        <f t="shared" si="98"/>
        <v>32591.769541150734</v>
      </c>
      <c r="X225" s="595">
        <f t="shared" si="98"/>
        <v>32591.769541150734</v>
      </c>
      <c r="Y225" s="595">
        <f t="shared" si="98"/>
        <v>32591.769541150734</v>
      </c>
      <c r="Z225" s="595">
        <f t="shared" si="98"/>
        <v>32591.769541150734</v>
      </c>
      <c r="AA225" s="595">
        <f t="shared" si="98"/>
        <v>0</v>
      </c>
      <c r="AB225" s="595">
        <f t="shared" si="98"/>
        <v>0</v>
      </c>
      <c r="AC225" s="595">
        <f t="shared" si="98"/>
        <v>0</v>
      </c>
      <c r="AD225" s="595">
        <f t="shared" si="98"/>
        <v>0</v>
      </c>
      <c r="AE225" s="595">
        <f t="shared" si="98"/>
        <v>0</v>
      </c>
      <c r="AF225" s="595">
        <f t="shared" si="98"/>
        <v>0</v>
      </c>
      <c r="AG225" s="595">
        <f t="shared" si="98"/>
        <v>0</v>
      </c>
      <c r="AH225" s="595">
        <f t="shared" si="98"/>
        <v>0</v>
      </c>
      <c r="AI225" s="595">
        <f t="shared" si="98"/>
        <v>0</v>
      </c>
    </row>
    <row r="226" spans="1:35" s="589" customFormat="1" ht="11.25">
      <c r="A226" s="594"/>
      <c r="B226" s="751" t="s">
        <v>899</v>
      </c>
      <c r="C226" s="596"/>
      <c r="D226" s="596"/>
      <c r="E226" s="596"/>
      <c r="F226" s="595">
        <f>+F176</f>
        <v>0</v>
      </c>
      <c r="G226" s="595">
        <f t="shared" ref="G226:AI226" si="99">+G176</f>
        <v>0</v>
      </c>
      <c r="H226" s="595">
        <f t="shared" si="99"/>
        <v>0</v>
      </c>
      <c r="I226" s="595">
        <f t="shared" si="99"/>
        <v>0</v>
      </c>
      <c r="J226" s="595">
        <f t="shared" si="99"/>
        <v>0</v>
      </c>
      <c r="K226" s="595">
        <f t="shared" si="99"/>
        <v>60205.558741864334</v>
      </c>
      <c r="L226" s="595">
        <f t="shared" si="99"/>
        <v>60205.558741864334</v>
      </c>
      <c r="M226" s="595">
        <f t="shared" si="99"/>
        <v>60205.558741864334</v>
      </c>
      <c r="N226" s="595">
        <f t="shared" si="99"/>
        <v>60205.558741864334</v>
      </c>
      <c r="O226" s="595">
        <f t="shared" si="99"/>
        <v>60205.558741864334</v>
      </c>
      <c r="P226" s="595">
        <f t="shared" si="99"/>
        <v>60205.558741864334</v>
      </c>
      <c r="Q226" s="595">
        <f t="shared" si="99"/>
        <v>60205.558741864334</v>
      </c>
      <c r="R226" s="595">
        <f t="shared" si="99"/>
        <v>60205.558741864334</v>
      </c>
      <c r="S226" s="595">
        <f t="shared" si="99"/>
        <v>60205.558741864334</v>
      </c>
      <c r="T226" s="595">
        <f t="shared" si="99"/>
        <v>60205.558741864334</v>
      </c>
      <c r="U226" s="595">
        <f t="shared" si="99"/>
        <v>60205.558741864334</v>
      </c>
      <c r="V226" s="595">
        <f t="shared" si="99"/>
        <v>60205.558741864334</v>
      </c>
      <c r="W226" s="595">
        <f t="shared" si="99"/>
        <v>60205.558741864334</v>
      </c>
      <c r="X226" s="595">
        <f t="shared" si="99"/>
        <v>60205.558741864334</v>
      </c>
      <c r="Y226" s="595">
        <f t="shared" si="99"/>
        <v>60205.558741864334</v>
      </c>
      <c r="Z226" s="595">
        <f t="shared" si="99"/>
        <v>60205.558741864334</v>
      </c>
      <c r="AA226" s="595">
        <f t="shared" si="99"/>
        <v>0</v>
      </c>
      <c r="AB226" s="595">
        <f t="shared" si="99"/>
        <v>0</v>
      </c>
      <c r="AC226" s="595">
        <f t="shared" si="99"/>
        <v>0</v>
      </c>
      <c r="AD226" s="595">
        <f t="shared" si="99"/>
        <v>0</v>
      </c>
      <c r="AE226" s="595">
        <f t="shared" si="99"/>
        <v>0</v>
      </c>
      <c r="AF226" s="595">
        <f t="shared" si="99"/>
        <v>0</v>
      </c>
      <c r="AG226" s="595">
        <f t="shared" si="99"/>
        <v>0</v>
      </c>
      <c r="AH226" s="595">
        <f t="shared" si="99"/>
        <v>0</v>
      </c>
      <c r="AI226" s="595">
        <f t="shared" si="99"/>
        <v>0</v>
      </c>
    </row>
    <row r="227" spans="1:35" s="589" customFormat="1" ht="11.25">
      <c r="A227" s="592" t="s">
        <v>243</v>
      </c>
      <c r="B227" s="749" t="s">
        <v>253</v>
      </c>
      <c r="C227" s="592"/>
      <c r="D227" s="592"/>
      <c r="E227" s="592"/>
      <c r="F227" s="593">
        <f t="shared" ref="F227:AI227" si="100">+F228+F229</f>
        <v>322</v>
      </c>
      <c r="G227" s="593">
        <f t="shared" si="100"/>
        <v>110913</v>
      </c>
      <c r="H227" s="593">
        <f t="shared" si="100"/>
        <v>114541</v>
      </c>
      <c r="I227" s="593">
        <f t="shared" si="100"/>
        <v>114541</v>
      </c>
      <c r="J227" s="593">
        <f t="shared" si="100"/>
        <v>114541</v>
      </c>
      <c r="K227" s="593">
        <f t="shared" si="100"/>
        <v>334097.76662554336</v>
      </c>
      <c r="L227" s="593">
        <f t="shared" si="100"/>
        <v>334097.76662554336</v>
      </c>
      <c r="M227" s="593">
        <f t="shared" si="100"/>
        <v>334097.76662554336</v>
      </c>
      <c r="N227" s="593">
        <f t="shared" si="100"/>
        <v>334097.76662554336</v>
      </c>
      <c r="O227" s="593">
        <f t="shared" si="100"/>
        <v>334097.76662554336</v>
      </c>
      <c r="P227" s="593">
        <f t="shared" si="100"/>
        <v>334097.76662554336</v>
      </c>
      <c r="Q227" s="593">
        <f t="shared" si="100"/>
        <v>334097.76662554336</v>
      </c>
      <c r="R227" s="593">
        <f t="shared" si="100"/>
        <v>334097.76662554336</v>
      </c>
      <c r="S227" s="593">
        <f t="shared" si="100"/>
        <v>334097.76662554336</v>
      </c>
      <c r="T227" s="593">
        <f t="shared" si="100"/>
        <v>334097.76662554336</v>
      </c>
      <c r="U227" s="593">
        <f t="shared" si="100"/>
        <v>334097.76662554336</v>
      </c>
      <c r="V227" s="593">
        <f t="shared" si="100"/>
        <v>334097.76662554336</v>
      </c>
      <c r="W227" s="593">
        <f t="shared" si="100"/>
        <v>334097.76662554336</v>
      </c>
      <c r="X227" s="593">
        <f t="shared" si="100"/>
        <v>334097.76662554336</v>
      </c>
      <c r="Y227" s="593">
        <f t="shared" si="100"/>
        <v>334097.76662554336</v>
      </c>
      <c r="Z227" s="593">
        <f t="shared" si="100"/>
        <v>334097.76662554336</v>
      </c>
      <c r="AA227" s="593">
        <f t="shared" si="100"/>
        <v>334097.76662554336</v>
      </c>
      <c r="AB227" s="593">
        <f t="shared" si="100"/>
        <v>334097.76662554336</v>
      </c>
      <c r="AC227" s="593">
        <f t="shared" si="100"/>
        <v>334097.76662554336</v>
      </c>
      <c r="AD227" s="593">
        <f t="shared" si="100"/>
        <v>334097.76662554336</v>
      </c>
      <c r="AE227" s="593">
        <f t="shared" si="100"/>
        <v>334097.76662554336</v>
      </c>
      <c r="AF227" s="593">
        <f t="shared" si="100"/>
        <v>334097.76662554336</v>
      </c>
      <c r="AG227" s="593">
        <f t="shared" si="100"/>
        <v>334097.76662554336</v>
      </c>
      <c r="AH227" s="593">
        <f t="shared" si="100"/>
        <v>334097.76662554336</v>
      </c>
      <c r="AI227" s="593">
        <f t="shared" si="100"/>
        <v>334097.76662554336</v>
      </c>
    </row>
    <row r="228" spans="1:35" s="589" customFormat="1" ht="11.25">
      <c r="B228" s="554" t="s">
        <v>395</v>
      </c>
      <c r="F228" s="615">
        <f>+F160</f>
        <v>322</v>
      </c>
      <c r="G228" s="615">
        <f t="shared" ref="G228:AI228" si="101">+G160</f>
        <v>110000</v>
      </c>
      <c r="H228" s="615">
        <f t="shared" si="101"/>
        <v>112964</v>
      </c>
      <c r="I228" s="615">
        <f t="shared" si="101"/>
        <v>112964</v>
      </c>
      <c r="J228" s="615">
        <f t="shared" si="101"/>
        <v>112964</v>
      </c>
      <c r="K228" s="615">
        <f t="shared" si="101"/>
        <v>178147.53908230146</v>
      </c>
      <c r="L228" s="615">
        <f t="shared" si="101"/>
        <v>178147.53908230146</v>
      </c>
      <c r="M228" s="615">
        <f t="shared" si="101"/>
        <v>178147.53908230146</v>
      </c>
      <c r="N228" s="615">
        <f t="shared" si="101"/>
        <v>178147.53908230146</v>
      </c>
      <c r="O228" s="615">
        <f t="shared" si="101"/>
        <v>178147.53908230146</v>
      </c>
      <c r="P228" s="615">
        <f t="shared" si="101"/>
        <v>178147.53908230146</v>
      </c>
      <c r="Q228" s="615">
        <f t="shared" si="101"/>
        <v>178147.53908230146</v>
      </c>
      <c r="R228" s="615">
        <f t="shared" si="101"/>
        <v>178147.53908230146</v>
      </c>
      <c r="S228" s="615">
        <f t="shared" si="101"/>
        <v>178147.53908230146</v>
      </c>
      <c r="T228" s="615">
        <f t="shared" si="101"/>
        <v>178147.53908230146</v>
      </c>
      <c r="U228" s="615">
        <f t="shared" si="101"/>
        <v>178147.53908230146</v>
      </c>
      <c r="V228" s="615">
        <f t="shared" si="101"/>
        <v>178147.53908230146</v>
      </c>
      <c r="W228" s="615">
        <f t="shared" si="101"/>
        <v>178147.53908230146</v>
      </c>
      <c r="X228" s="615">
        <f t="shared" si="101"/>
        <v>178147.53908230146</v>
      </c>
      <c r="Y228" s="615">
        <f t="shared" si="101"/>
        <v>178147.53908230146</v>
      </c>
      <c r="Z228" s="615">
        <f t="shared" si="101"/>
        <v>178147.53908230146</v>
      </c>
      <c r="AA228" s="615">
        <f t="shared" si="101"/>
        <v>178147.53908230146</v>
      </c>
      <c r="AB228" s="615">
        <f t="shared" si="101"/>
        <v>178147.53908230146</v>
      </c>
      <c r="AC228" s="615">
        <f t="shared" si="101"/>
        <v>178147.53908230146</v>
      </c>
      <c r="AD228" s="615">
        <f t="shared" si="101"/>
        <v>178147.53908230146</v>
      </c>
      <c r="AE228" s="615">
        <f t="shared" si="101"/>
        <v>178147.53908230146</v>
      </c>
      <c r="AF228" s="615">
        <f t="shared" si="101"/>
        <v>178147.53908230146</v>
      </c>
      <c r="AG228" s="615">
        <f t="shared" si="101"/>
        <v>178147.53908230146</v>
      </c>
      <c r="AH228" s="615">
        <f t="shared" si="101"/>
        <v>178147.53908230146</v>
      </c>
      <c r="AI228" s="615">
        <f t="shared" si="101"/>
        <v>178147.53908230146</v>
      </c>
    </row>
    <row r="229" spans="1:35" s="589" customFormat="1" ht="11.25">
      <c r="B229" s="554" t="s">
        <v>396</v>
      </c>
      <c r="F229" s="615">
        <f>+F185</f>
        <v>0</v>
      </c>
      <c r="G229" s="615">
        <f t="shared" ref="G229:AI229" si="102">+G185</f>
        <v>913</v>
      </c>
      <c r="H229" s="615">
        <f t="shared" si="102"/>
        <v>1577</v>
      </c>
      <c r="I229" s="615">
        <f t="shared" si="102"/>
        <v>1577</v>
      </c>
      <c r="J229" s="615">
        <f t="shared" si="102"/>
        <v>1577</v>
      </c>
      <c r="K229" s="615">
        <f t="shared" si="102"/>
        <v>155950.22754324187</v>
      </c>
      <c r="L229" s="615">
        <f t="shared" si="102"/>
        <v>155950.22754324187</v>
      </c>
      <c r="M229" s="615">
        <f t="shared" si="102"/>
        <v>155950.22754324187</v>
      </c>
      <c r="N229" s="615">
        <f t="shared" si="102"/>
        <v>155950.22754324187</v>
      </c>
      <c r="O229" s="615">
        <f t="shared" si="102"/>
        <v>155950.22754324187</v>
      </c>
      <c r="P229" s="615">
        <f t="shared" si="102"/>
        <v>155950.22754324187</v>
      </c>
      <c r="Q229" s="615">
        <f t="shared" si="102"/>
        <v>155950.22754324187</v>
      </c>
      <c r="R229" s="615">
        <f t="shared" si="102"/>
        <v>155950.22754324187</v>
      </c>
      <c r="S229" s="615">
        <f t="shared" si="102"/>
        <v>155950.22754324187</v>
      </c>
      <c r="T229" s="615">
        <f t="shared" si="102"/>
        <v>155950.22754324187</v>
      </c>
      <c r="U229" s="615">
        <f t="shared" si="102"/>
        <v>155950.22754324187</v>
      </c>
      <c r="V229" s="615">
        <f t="shared" si="102"/>
        <v>155950.22754324187</v>
      </c>
      <c r="W229" s="615">
        <f t="shared" si="102"/>
        <v>155950.22754324187</v>
      </c>
      <c r="X229" s="615">
        <f t="shared" si="102"/>
        <v>155950.22754324187</v>
      </c>
      <c r="Y229" s="615">
        <f t="shared" si="102"/>
        <v>155950.22754324187</v>
      </c>
      <c r="Z229" s="615">
        <f t="shared" si="102"/>
        <v>155950.22754324187</v>
      </c>
      <c r="AA229" s="615">
        <f t="shared" si="102"/>
        <v>155950.22754324187</v>
      </c>
      <c r="AB229" s="615">
        <f t="shared" si="102"/>
        <v>155950.22754324187</v>
      </c>
      <c r="AC229" s="615">
        <f t="shared" si="102"/>
        <v>155950.22754324187</v>
      </c>
      <c r="AD229" s="615">
        <f t="shared" si="102"/>
        <v>155950.22754324187</v>
      </c>
      <c r="AE229" s="615">
        <f t="shared" si="102"/>
        <v>155950.22754324187</v>
      </c>
      <c r="AF229" s="615">
        <f t="shared" si="102"/>
        <v>155950.22754324187</v>
      </c>
      <c r="AG229" s="615">
        <f t="shared" si="102"/>
        <v>155950.22754324187</v>
      </c>
      <c r="AH229" s="615">
        <f t="shared" si="102"/>
        <v>155950.22754324187</v>
      </c>
      <c r="AI229" s="615">
        <f t="shared" si="102"/>
        <v>155950.22754324187</v>
      </c>
    </row>
    <row r="230" spans="1:35" s="589" customFormat="1" ht="11.25">
      <c r="A230" s="592" t="s">
        <v>155</v>
      </c>
      <c r="B230" s="749" t="s">
        <v>259</v>
      </c>
      <c r="C230" s="592"/>
      <c r="D230" s="592"/>
      <c r="E230" s="592"/>
      <c r="F230" s="593">
        <f>+F222-F227</f>
        <v>128100.29519999999</v>
      </c>
      <c r="G230" s="593">
        <f t="shared" ref="G230:AI230" si="103">+G222-G227</f>
        <v>23468.739999999991</v>
      </c>
      <c r="H230" s="593">
        <f t="shared" si="103"/>
        <v>0</v>
      </c>
      <c r="I230" s="593">
        <f t="shared" si="103"/>
        <v>0</v>
      </c>
      <c r="J230" s="593">
        <f t="shared" si="103"/>
        <v>0</v>
      </c>
      <c r="K230" s="593">
        <f t="shared" si="103"/>
        <v>-92797.328283015086</v>
      </c>
      <c r="L230" s="593">
        <f t="shared" si="103"/>
        <v>-92797.328283015086</v>
      </c>
      <c r="M230" s="593">
        <f t="shared" si="103"/>
        <v>-92797.328283015086</v>
      </c>
      <c r="N230" s="593">
        <f t="shared" si="103"/>
        <v>-92797.328283015086</v>
      </c>
      <c r="O230" s="593">
        <f t="shared" si="103"/>
        <v>-92797.328283015086</v>
      </c>
      <c r="P230" s="593">
        <f t="shared" si="103"/>
        <v>-92797.328283015086</v>
      </c>
      <c r="Q230" s="593">
        <f t="shared" si="103"/>
        <v>-92797.328283015086</v>
      </c>
      <c r="R230" s="593">
        <f t="shared" si="103"/>
        <v>-92797.328283015086</v>
      </c>
      <c r="S230" s="593">
        <f t="shared" si="103"/>
        <v>-92797.328283015086</v>
      </c>
      <c r="T230" s="593">
        <f t="shared" si="103"/>
        <v>-92797.328283015086</v>
      </c>
      <c r="U230" s="593">
        <f t="shared" si="103"/>
        <v>-92797.328283015086</v>
      </c>
      <c r="V230" s="593">
        <f t="shared" si="103"/>
        <v>-92797.328283015086</v>
      </c>
      <c r="W230" s="593">
        <f t="shared" si="103"/>
        <v>-92797.328283015086</v>
      </c>
      <c r="X230" s="593">
        <f t="shared" si="103"/>
        <v>-92797.328283015086</v>
      </c>
      <c r="Y230" s="593">
        <f t="shared" si="103"/>
        <v>-92797.328283015086</v>
      </c>
      <c r="Z230" s="593">
        <f t="shared" si="103"/>
        <v>-92797.328283015086</v>
      </c>
      <c r="AA230" s="593">
        <f t="shared" si="103"/>
        <v>0</v>
      </c>
      <c r="AB230" s="593">
        <f t="shared" si="103"/>
        <v>0</v>
      </c>
      <c r="AC230" s="593">
        <f t="shared" si="103"/>
        <v>0</v>
      </c>
      <c r="AD230" s="593">
        <f t="shared" si="103"/>
        <v>0</v>
      </c>
      <c r="AE230" s="593">
        <f t="shared" si="103"/>
        <v>0</v>
      </c>
      <c r="AF230" s="593">
        <f t="shared" si="103"/>
        <v>0</v>
      </c>
      <c r="AG230" s="593">
        <f t="shared" si="103"/>
        <v>0</v>
      </c>
      <c r="AH230" s="593">
        <f t="shared" si="103"/>
        <v>0</v>
      </c>
      <c r="AI230" s="593">
        <f t="shared" si="103"/>
        <v>0</v>
      </c>
    </row>
    <row r="232" spans="1:35" ht="12.75">
      <c r="A232" s="555" t="s">
        <v>667</v>
      </c>
    </row>
    <row r="234" spans="1:35" s="589" customFormat="1" ht="11.25">
      <c r="A234" s="612"/>
      <c r="B234" s="754" t="s">
        <v>388</v>
      </c>
      <c r="C234" s="612"/>
      <c r="D234" s="612"/>
      <c r="E234" s="612"/>
      <c r="F234" s="612">
        <f t="shared" ref="F234:AI234" si="104">+F220</f>
        <v>1</v>
      </c>
      <c r="G234" s="612">
        <f t="shared" si="104"/>
        <v>2</v>
      </c>
      <c r="H234" s="612">
        <f t="shared" si="104"/>
        <v>3</v>
      </c>
      <c r="I234" s="612">
        <f t="shared" si="104"/>
        <v>4</v>
      </c>
      <c r="J234" s="612">
        <f t="shared" si="104"/>
        <v>5</v>
      </c>
      <c r="K234" s="612">
        <f t="shared" si="104"/>
        <v>6</v>
      </c>
      <c r="L234" s="612">
        <f t="shared" si="104"/>
        <v>7</v>
      </c>
      <c r="M234" s="612">
        <f t="shared" si="104"/>
        <v>8</v>
      </c>
      <c r="N234" s="612">
        <f t="shared" si="104"/>
        <v>9</v>
      </c>
      <c r="O234" s="612">
        <f t="shared" si="104"/>
        <v>10</v>
      </c>
      <c r="P234" s="612">
        <f t="shared" si="104"/>
        <v>11</v>
      </c>
      <c r="Q234" s="612">
        <f t="shared" si="104"/>
        <v>12</v>
      </c>
      <c r="R234" s="612">
        <f t="shared" si="104"/>
        <v>13</v>
      </c>
      <c r="S234" s="612">
        <f t="shared" si="104"/>
        <v>14</v>
      </c>
      <c r="T234" s="612">
        <f t="shared" si="104"/>
        <v>15</v>
      </c>
      <c r="U234" s="612">
        <f t="shared" si="104"/>
        <v>16</v>
      </c>
      <c r="V234" s="612">
        <f t="shared" si="104"/>
        <v>17</v>
      </c>
      <c r="W234" s="612">
        <f t="shared" si="104"/>
        <v>18</v>
      </c>
      <c r="X234" s="612">
        <f t="shared" si="104"/>
        <v>19</v>
      </c>
      <c r="Y234" s="612">
        <f t="shared" si="104"/>
        <v>20</v>
      </c>
      <c r="Z234" s="612">
        <f t="shared" si="104"/>
        <v>21</v>
      </c>
      <c r="AA234" s="612">
        <f t="shared" si="104"/>
        <v>22</v>
      </c>
      <c r="AB234" s="612">
        <f t="shared" si="104"/>
        <v>23</v>
      </c>
      <c r="AC234" s="612">
        <f t="shared" si="104"/>
        <v>24</v>
      </c>
      <c r="AD234" s="612">
        <f t="shared" si="104"/>
        <v>25</v>
      </c>
      <c r="AE234" s="612">
        <f t="shared" si="104"/>
        <v>26</v>
      </c>
      <c r="AF234" s="612">
        <f t="shared" si="104"/>
        <v>27</v>
      </c>
      <c r="AG234" s="612">
        <f t="shared" si="104"/>
        <v>28</v>
      </c>
      <c r="AH234" s="612">
        <f t="shared" si="104"/>
        <v>29</v>
      </c>
      <c r="AI234" s="612">
        <f t="shared" si="104"/>
        <v>30</v>
      </c>
    </row>
    <row r="235" spans="1:35" s="589" customFormat="1" ht="11.25">
      <c r="A235" s="612" t="s">
        <v>147</v>
      </c>
      <c r="B235" s="754" t="s">
        <v>390</v>
      </c>
      <c r="C235" s="613"/>
      <c r="D235" s="613"/>
      <c r="E235" s="613"/>
      <c r="F235" s="614">
        <f t="shared" ref="F235:AI235" si="105">+F221</f>
        <v>2018</v>
      </c>
      <c r="G235" s="614">
        <f t="shared" si="105"/>
        <v>2019</v>
      </c>
      <c r="H235" s="614">
        <f t="shared" si="105"/>
        <v>2020</v>
      </c>
      <c r="I235" s="614">
        <f t="shared" si="105"/>
        <v>2021</v>
      </c>
      <c r="J235" s="614">
        <f t="shared" si="105"/>
        <v>2022</v>
      </c>
      <c r="K235" s="614">
        <f t="shared" si="105"/>
        <v>2023</v>
      </c>
      <c r="L235" s="614">
        <f t="shared" si="105"/>
        <v>2024</v>
      </c>
      <c r="M235" s="614">
        <f t="shared" si="105"/>
        <v>2025</v>
      </c>
      <c r="N235" s="614">
        <f t="shared" si="105"/>
        <v>2026</v>
      </c>
      <c r="O235" s="614">
        <f t="shared" si="105"/>
        <v>2027</v>
      </c>
      <c r="P235" s="614">
        <f t="shared" si="105"/>
        <v>2028</v>
      </c>
      <c r="Q235" s="614">
        <f t="shared" si="105"/>
        <v>2029</v>
      </c>
      <c r="R235" s="614">
        <f t="shared" si="105"/>
        <v>2030</v>
      </c>
      <c r="S235" s="614">
        <f t="shared" si="105"/>
        <v>2031</v>
      </c>
      <c r="T235" s="614">
        <f t="shared" si="105"/>
        <v>2032</v>
      </c>
      <c r="U235" s="614">
        <f t="shared" si="105"/>
        <v>2033</v>
      </c>
      <c r="V235" s="614">
        <f t="shared" si="105"/>
        <v>2034</v>
      </c>
      <c r="W235" s="614">
        <f t="shared" si="105"/>
        <v>2035</v>
      </c>
      <c r="X235" s="614">
        <f t="shared" si="105"/>
        <v>2036</v>
      </c>
      <c r="Y235" s="614">
        <f t="shared" si="105"/>
        <v>2037</v>
      </c>
      <c r="Z235" s="614">
        <f t="shared" si="105"/>
        <v>2038</v>
      </c>
      <c r="AA235" s="614">
        <f t="shared" si="105"/>
        <v>2039</v>
      </c>
      <c r="AB235" s="614">
        <f t="shared" si="105"/>
        <v>2040</v>
      </c>
      <c r="AC235" s="614">
        <f t="shared" si="105"/>
        <v>2041</v>
      </c>
      <c r="AD235" s="614">
        <f t="shared" si="105"/>
        <v>2042</v>
      </c>
      <c r="AE235" s="614">
        <f t="shared" si="105"/>
        <v>2043</v>
      </c>
      <c r="AF235" s="614">
        <f t="shared" si="105"/>
        <v>2044</v>
      </c>
      <c r="AG235" s="614">
        <f t="shared" si="105"/>
        <v>2045</v>
      </c>
      <c r="AH235" s="614">
        <f t="shared" si="105"/>
        <v>2046</v>
      </c>
      <c r="AI235" s="614">
        <f t="shared" si="105"/>
        <v>2047</v>
      </c>
    </row>
    <row r="236" spans="1:35" s="589" customFormat="1" ht="11.25">
      <c r="A236" s="592" t="s">
        <v>242</v>
      </c>
      <c r="B236" s="749" t="s">
        <v>252</v>
      </c>
      <c r="C236" s="592"/>
      <c r="D236" s="592"/>
      <c r="E236" s="592"/>
      <c r="F236" s="593">
        <f t="shared" ref="F236:AI236" si="106">+F237+F242+F243</f>
        <v>199706</v>
      </c>
      <c r="G236" s="593">
        <f t="shared" si="106"/>
        <v>215377</v>
      </c>
      <c r="H236" s="593">
        <f t="shared" si="106"/>
        <v>191487</v>
      </c>
      <c r="I236" s="593">
        <f t="shared" si="106"/>
        <v>191487</v>
      </c>
      <c r="J236" s="593">
        <f t="shared" si="106"/>
        <v>191487</v>
      </c>
      <c r="K236" s="593">
        <f t="shared" si="106"/>
        <v>537515.86941390019</v>
      </c>
      <c r="L236" s="593">
        <f t="shared" si="106"/>
        <v>537515.86941390019</v>
      </c>
      <c r="M236" s="593">
        <f t="shared" si="106"/>
        <v>537515.86941390019</v>
      </c>
      <c r="N236" s="593">
        <f t="shared" si="106"/>
        <v>537515.86941390019</v>
      </c>
      <c r="O236" s="593">
        <f t="shared" si="106"/>
        <v>537515.86941390019</v>
      </c>
      <c r="P236" s="593">
        <f t="shared" si="106"/>
        <v>537515.86941390019</v>
      </c>
      <c r="Q236" s="593">
        <f t="shared" si="106"/>
        <v>537515.86941390019</v>
      </c>
      <c r="R236" s="593">
        <f t="shared" si="106"/>
        <v>537515.86941390019</v>
      </c>
      <c r="S236" s="593">
        <f t="shared" si="106"/>
        <v>537515.86941390019</v>
      </c>
      <c r="T236" s="593">
        <f t="shared" si="106"/>
        <v>537515.86941390019</v>
      </c>
      <c r="U236" s="593">
        <f t="shared" si="106"/>
        <v>537515.86941390019</v>
      </c>
      <c r="V236" s="593">
        <f t="shared" si="106"/>
        <v>537515.86941390019</v>
      </c>
      <c r="W236" s="593">
        <f t="shared" si="106"/>
        <v>537515.86941390019</v>
      </c>
      <c r="X236" s="593">
        <f t="shared" si="106"/>
        <v>537515.86941390019</v>
      </c>
      <c r="Y236" s="593">
        <f t="shared" si="106"/>
        <v>537515.86941390019</v>
      </c>
      <c r="Z236" s="593">
        <f t="shared" si="106"/>
        <v>537515.86941390019</v>
      </c>
      <c r="AA236" s="593">
        <f t="shared" si="106"/>
        <v>630313.19769691536</v>
      </c>
      <c r="AB236" s="593">
        <f t="shared" si="106"/>
        <v>630313.19769691536</v>
      </c>
      <c r="AC236" s="593">
        <f t="shared" si="106"/>
        <v>630313.19769691536</v>
      </c>
      <c r="AD236" s="593">
        <f t="shared" si="106"/>
        <v>630313.19769691536</v>
      </c>
      <c r="AE236" s="593">
        <f t="shared" si="106"/>
        <v>630313.19769691536</v>
      </c>
      <c r="AF236" s="593">
        <f t="shared" si="106"/>
        <v>630313.19769691536</v>
      </c>
      <c r="AG236" s="593">
        <f t="shared" si="106"/>
        <v>630313.19769691536</v>
      </c>
      <c r="AH236" s="593">
        <f t="shared" si="106"/>
        <v>630313.19769691536</v>
      </c>
      <c r="AI236" s="593">
        <f t="shared" si="106"/>
        <v>630313.19769691536</v>
      </c>
    </row>
    <row r="237" spans="1:35" s="589" customFormat="1" ht="11.25">
      <c r="A237" s="594">
        <v>1</v>
      </c>
      <c r="B237" s="750" t="s">
        <v>245</v>
      </c>
      <c r="C237" s="594"/>
      <c r="D237" s="594"/>
      <c r="E237" s="594"/>
      <c r="F237" s="595">
        <f>+F238+F239+F240+F241</f>
        <v>197933</v>
      </c>
      <c r="G237" s="595">
        <f t="shared" ref="G237:AI237" si="107">+G238+G239+G240+G241</f>
        <v>212129</v>
      </c>
      <c r="H237" s="595">
        <f t="shared" si="107"/>
        <v>191487</v>
      </c>
      <c r="I237" s="595">
        <f t="shared" si="107"/>
        <v>191487</v>
      </c>
      <c r="J237" s="595">
        <f t="shared" si="107"/>
        <v>191487</v>
      </c>
      <c r="K237" s="595">
        <f t="shared" si="107"/>
        <v>537515.86941390019</v>
      </c>
      <c r="L237" s="595">
        <f t="shared" si="107"/>
        <v>537515.86941390019</v>
      </c>
      <c r="M237" s="595">
        <f t="shared" si="107"/>
        <v>537515.86941390019</v>
      </c>
      <c r="N237" s="595">
        <f t="shared" si="107"/>
        <v>537515.86941390019</v>
      </c>
      <c r="O237" s="595">
        <f t="shared" si="107"/>
        <v>537515.86941390019</v>
      </c>
      <c r="P237" s="595">
        <f t="shared" si="107"/>
        <v>537515.86941390019</v>
      </c>
      <c r="Q237" s="595">
        <f t="shared" si="107"/>
        <v>537515.86941390019</v>
      </c>
      <c r="R237" s="595">
        <f t="shared" si="107"/>
        <v>537515.86941390019</v>
      </c>
      <c r="S237" s="595">
        <f t="shared" si="107"/>
        <v>537515.86941390019</v>
      </c>
      <c r="T237" s="595">
        <f t="shared" si="107"/>
        <v>537515.86941390019</v>
      </c>
      <c r="U237" s="595">
        <f t="shared" si="107"/>
        <v>537515.86941390019</v>
      </c>
      <c r="V237" s="595">
        <f t="shared" si="107"/>
        <v>537515.86941390019</v>
      </c>
      <c r="W237" s="595">
        <f t="shared" si="107"/>
        <v>537515.86941390019</v>
      </c>
      <c r="X237" s="595">
        <f t="shared" si="107"/>
        <v>537515.86941390019</v>
      </c>
      <c r="Y237" s="595">
        <f t="shared" si="107"/>
        <v>537515.86941390019</v>
      </c>
      <c r="Z237" s="595">
        <f t="shared" si="107"/>
        <v>537515.86941390019</v>
      </c>
      <c r="AA237" s="595">
        <f t="shared" si="107"/>
        <v>630313.19769691536</v>
      </c>
      <c r="AB237" s="595">
        <f t="shared" si="107"/>
        <v>630313.19769691536</v>
      </c>
      <c r="AC237" s="595">
        <f t="shared" si="107"/>
        <v>630313.19769691536</v>
      </c>
      <c r="AD237" s="595">
        <f t="shared" si="107"/>
        <v>630313.19769691536</v>
      </c>
      <c r="AE237" s="595">
        <f t="shared" si="107"/>
        <v>630313.19769691536</v>
      </c>
      <c r="AF237" s="595">
        <f t="shared" si="107"/>
        <v>630313.19769691536</v>
      </c>
      <c r="AG237" s="595">
        <f t="shared" si="107"/>
        <v>630313.19769691536</v>
      </c>
      <c r="AH237" s="595">
        <f t="shared" si="107"/>
        <v>630313.19769691536</v>
      </c>
      <c r="AI237" s="595">
        <f t="shared" si="107"/>
        <v>630313.19769691536</v>
      </c>
    </row>
    <row r="238" spans="1:35" s="589" customFormat="1" ht="11.25">
      <c r="A238" s="594"/>
      <c r="B238" s="751" t="s">
        <v>249</v>
      </c>
      <c r="C238" s="596"/>
      <c r="D238" s="596"/>
      <c r="E238" s="596"/>
      <c r="F238" s="595">
        <f>+F198+F199</f>
        <v>59501.7048</v>
      </c>
      <c r="G238" s="595">
        <f t="shared" ref="G238:AI238" si="108">+G198+G199</f>
        <v>74365.260000000009</v>
      </c>
      <c r="H238" s="595">
        <f t="shared" si="108"/>
        <v>75563</v>
      </c>
      <c r="I238" s="595">
        <f t="shared" si="108"/>
        <v>75563</v>
      </c>
      <c r="J238" s="595">
        <f t="shared" si="108"/>
        <v>75563</v>
      </c>
      <c r="K238" s="595">
        <f t="shared" si="108"/>
        <v>294832.43107137195</v>
      </c>
      <c r="L238" s="595">
        <f t="shared" si="108"/>
        <v>294832.43107137195</v>
      </c>
      <c r="M238" s="595">
        <f t="shared" si="108"/>
        <v>294832.43107137195</v>
      </c>
      <c r="N238" s="595">
        <f t="shared" si="108"/>
        <v>294832.43107137195</v>
      </c>
      <c r="O238" s="595">
        <f t="shared" si="108"/>
        <v>294832.43107137195</v>
      </c>
      <c r="P238" s="595">
        <f t="shared" si="108"/>
        <v>294832.43107137195</v>
      </c>
      <c r="Q238" s="595">
        <f t="shared" si="108"/>
        <v>294832.43107137195</v>
      </c>
      <c r="R238" s="595">
        <f t="shared" si="108"/>
        <v>294832.43107137195</v>
      </c>
      <c r="S238" s="595">
        <f t="shared" si="108"/>
        <v>294832.43107137195</v>
      </c>
      <c r="T238" s="595">
        <f t="shared" si="108"/>
        <v>294832.43107137195</v>
      </c>
      <c r="U238" s="595">
        <f t="shared" si="108"/>
        <v>294832.43107137195</v>
      </c>
      <c r="V238" s="595">
        <f t="shared" si="108"/>
        <v>294832.43107137195</v>
      </c>
      <c r="W238" s="595">
        <f t="shared" si="108"/>
        <v>294832.43107137195</v>
      </c>
      <c r="X238" s="595">
        <f t="shared" si="108"/>
        <v>294832.43107137195</v>
      </c>
      <c r="Y238" s="595">
        <f t="shared" si="108"/>
        <v>294832.43107137195</v>
      </c>
      <c r="Z238" s="595">
        <f t="shared" si="108"/>
        <v>294832.43107137195</v>
      </c>
      <c r="AA238" s="595">
        <f t="shared" si="108"/>
        <v>294832.43107137195</v>
      </c>
      <c r="AB238" s="595">
        <f t="shared" si="108"/>
        <v>294832.43107137195</v>
      </c>
      <c r="AC238" s="595">
        <f t="shared" si="108"/>
        <v>294832.43107137195</v>
      </c>
      <c r="AD238" s="595">
        <f t="shared" si="108"/>
        <v>294832.43107137195</v>
      </c>
      <c r="AE238" s="595">
        <f t="shared" si="108"/>
        <v>294832.43107137195</v>
      </c>
      <c r="AF238" s="595">
        <f t="shared" si="108"/>
        <v>294832.43107137195</v>
      </c>
      <c r="AG238" s="595">
        <f t="shared" si="108"/>
        <v>294832.43107137195</v>
      </c>
      <c r="AH238" s="595">
        <f t="shared" si="108"/>
        <v>294832.43107137195</v>
      </c>
      <c r="AI238" s="595">
        <f t="shared" si="108"/>
        <v>294832.43107137195</v>
      </c>
    </row>
    <row r="239" spans="1:35" s="589" customFormat="1" ht="11.25">
      <c r="A239" s="594"/>
      <c r="B239" s="751" t="s">
        <v>250</v>
      </c>
      <c r="C239" s="596"/>
      <c r="D239" s="596"/>
      <c r="E239" s="596"/>
      <c r="F239" s="595">
        <f>+F201+F200</f>
        <v>128422.29519999999</v>
      </c>
      <c r="G239" s="595">
        <f t="shared" ref="G239:AI239" si="109">+G201+G200</f>
        <v>134381.74</v>
      </c>
      <c r="H239" s="595">
        <f t="shared" si="109"/>
        <v>114541</v>
      </c>
      <c r="I239" s="595">
        <f t="shared" si="109"/>
        <v>114541</v>
      </c>
      <c r="J239" s="595">
        <f t="shared" si="109"/>
        <v>114541</v>
      </c>
      <c r="K239" s="595">
        <f t="shared" si="109"/>
        <v>241300.43834252824</v>
      </c>
      <c r="L239" s="595">
        <f t="shared" si="109"/>
        <v>241300.43834252824</v>
      </c>
      <c r="M239" s="595">
        <f t="shared" si="109"/>
        <v>241300.43834252824</v>
      </c>
      <c r="N239" s="595">
        <f t="shared" si="109"/>
        <v>241300.43834252824</v>
      </c>
      <c r="O239" s="595">
        <f t="shared" si="109"/>
        <v>241300.43834252824</v>
      </c>
      <c r="P239" s="595">
        <f t="shared" si="109"/>
        <v>241300.43834252824</v>
      </c>
      <c r="Q239" s="595">
        <f t="shared" si="109"/>
        <v>241300.43834252824</v>
      </c>
      <c r="R239" s="595">
        <f t="shared" si="109"/>
        <v>241300.43834252824</v>
      </c>
      <c r="S239" s="595">
        <f t="shared" si="109"/>
        <v>241300.43834252824</v>
      </c>
      <c r="T239" s="595">
        <f t="shared" si="109"/>
        <v>241300.43834252824</v>
      </c>
      <c r="U239" s="595">
        <f t="shared" si="109"/>
        <v>241300.43834252824</v>
      </c>
      <c r="V239" s="595">
        <f t="shared" si="109"/>
        <v>241300.43834252824</v>
      </c>
      <c r="W239" s="595">
        <f t="shared" si="109"/>
        <v>241300.43834252824</v>
      </c>
      <c r="X239" s="595">
        <f t="shared" si="109"/>
        <v>241300.43834252824</v>
      </c>
      <c r="Y239" s="595">
        <f t="shared" si="109"/>
        <v>241300.43834252824</v>
      </c>
      <c r="Z239" s="595">
        <f t="shared" si="109"/>
        <v>241300.43834252824</v>
      </c>
      <c r="AA239" s="595">
        <f t="shared" si="109"/>
        <v>334097.76662554336</v>
      </c>
      <c r="AB239" s="595">
        <f t="shared" si="109"/>
        <v>334097.76662554336</v>
      </c>
      <c r="AC239" s="595">
        <f t="shared" si="109"/>
        <v>334097.76662554336</v>
      </c>
      <c r="AD239" s="595">
        <f t="shared" si="109"/>
        <v>334097.76662554336</v>
      </c>
      <c r="AE239" s="595">
        <f t="shared" si="109"/>
        <v>334097.76662554336</v>
      </c>
      <c r="AF239" s="595">
        <f t="shared" si="109"/>
        <v>334097.76662554336</v>
      </c>
      <c r="AG239" s="595">
        <f t="shared" si="109"/>
        <v>334097.76662554336</v>
      </c>
      <c r="AH239" s="595">
        <f t="shared" si="109"/>
        <v>334097.76662554336</v>
      </c>
      <c r="AI239" s="595">
        <f t="shared" si="109"/>
        <v>334097.76662554336</v>
      </c>
    </row>
    <row r="240" spans="1:35" s="589" customFormat="1" ht="11.25">
      <c r="A240" s="594"/>
      <c r="B240" s="751" t="s">
        <v>900</v>
      </c>
      <c r="C240" s="596"/>
      <c r="D240" s="596"/>
      <c r="E240" s="596"/>
      <c r="F240" s="595">
        <f>+F202-F225-F226</f>
        <v>0</v>
      </c>
      <c r="G240" s="595">
        <f t="shared" ref="G240:AI240" si="110">+G202-G225-G226</f>
        <v>0</v>
      </c>
      <c r="H240" s="595">
        <f t="shared" si="110"/>
        <v>0</v>
      </c>
      <c r="I240" s="595">
        <f t="shared" si="110"/>
        <v>0</v>
      </c>
      <c r="J240" s="595">
        <f t="shared" si="110"/>
        <v>0</v>
      </c>
      <c r="K240" s="595">
        <f t="shared" si="110"/>
        <v>0</v>
      </c>
      <c r="L240" s="595">
        <f t="shared" si="110"/>
        <v>0</v>
      </c>
      <c r="M240" s="595">
        <f t="shared" si="110"/>
        <v>0</v>
      </c>
      <c r="N240" s="595">
        <f t="shared" si="110"/>
        <v>0</v>
      </c>
      <c r="O240" s="595">
        <f t="shared" si="110"/>
        <v>0</v>
      </c>
      <c r="P240" s="595">
        <f t="shared" si="110"/>
        <v>0</v>
      </c>
      <c r="Q240" s="595">
        <f t="shared" si="110"/>
        <v>0</v>
      </c>
      <c r="R240" s="595">
        <f t="shared" si="110"/>
        <v>0</v>
      </c>
      <c r="S240" s="595">
        <f t="shared" si="110"/>
        <v>0</v>
      </c>
      <c r="T240" s="595">
        <f t="shared" si="110"/>
        <v>0</v>
      </c>
      <c r="U240" s="595">
        <f t="shared" si="110"/>
        <v>0</v>
      </c>
      <c r="V240" s="595">
        <f t="shared" si="110"/>
        <v>0</v>
      </c>
      <c r="W240" s="595">
        <f t="shared" si="110"/>
        <v>0</v>
      </c>
      <c r="X240" s="595">
        <f t="shared" si="110"/>
        <v>0</v>
      </c>
      <c r="Y240" s="595">
        <f t="shared" si="110"/>
        <v>0</v>
      </c>
      <c r="Z240" s="595">
        <f t="shared" si="110"/>
        <v>0</v>
      </c>
      <c r="AA240" s="595">
        <f t="shared" si="110"/>
        <v>0</v>
      </c>
      <c r="AB240" s="595">
        <f t="shared" si="110"/>
        <v>0</v>
      </c>
      <c r="AC240" s="595">
        <f t="shared" si="110"/>
        <v>0</v>
      </c>
      <c r="AD240" s="595">
        <f t="shared" si="110"/>
        <v>0</v>
      </c>
      <c r="AE240" s="595">
        <f t="shared" si="110"/>
        <v>0</v>
      </c>
      <c r="AF240" s="595">
        <f t="shared" si="110"/>
        <v>0</v>
      </c>
      <c r="AG240" s="595">
        <f t="shared" si="110"/>
        <v>0</v>
      </c>
      <c r="AH240" s="595">
        <f t="shared" si="110"/>
        <v>0</v>
      </c>
      <c r="AI240" s="595">
        <f t="shared" si="110"/>
        <v>0</v>
      </c>
    </row>
    <row r="241" spans="1:35" s="589" customFormat="1" ht="11.25">
      <c r="A241" s="594"/>
      <c r="B241" s="751" t="s">
        <v>853</v>
      </c>
      <c r="C241" s="596"/>
      <c r="D241" s="596"/>
      <c r="E241" s="596"/>
      <c r="F241" s="595">
        <f>+F203</f>
        <v>10009</v>
      </c>
      <c r="G241" s="595">
        <f t="shared" ref="G241:AI243" si="111">+G203</f>
        <v>3382</v>
      </c>
      <c r="H241" s="595">
        <f t="shared" si="111"/>
        <v>1383</v>
      </c>
      <c r="I241" s="595">
        <f t="shared" si="111"/>
        <v>1383</v>
      </c>
      <c r="J241" s="595">
        <f t="shared" si="111"/>
        <v>1383</v>
      </c>
      <c r="K241" s="595">
        <f t="shared" si="111"/>
        <v>1383</v>
      </c>
      <c r="L241" s="595">
        <f t="shared" si="111"/>
        <v>1383</v>
      </c>
      <c r="M241" s="595">
        <f t="shared" si="111"/>
        <v>1383</v>
      </c>
      <c r="N241" s="595">
        <f t="shared" si="111"/>
        <v>1383</v>
      </c>
      <c r="O241" s="595">
        <f t="shared" si="111"/>
        <v>1383</v>
      </c>
      <c r="P241" s="595">
        <f t="shared" si="111"/>
        <v>1383</v>
      </c>
      <c r="Q241" s="595">
        <f t="shared" si="111"/>
        <v>1383</v>
      </c>
      <c r="R241" s="595">
        <f t="shared" si="111"/>
        <v>1383</v>
      </c>
      <c r="S241" s="595">
        <f t="shared" si="111"/>
        <v>1383</v>
      </c>
      <c r="T241" s="595">
        <f t="shared" si="111"/>
        <v>1383</v>
      </c>
      <c r="U241" s="595">
        <f t="shared" si="111"/>
        <v>1383</v>
      </c>
      <c r="V241" s="595">
        <f t="shared" si="111"/>
        <v>1383</v>
      </c>
      <c r="W241" s="595">
        <f t="shared" si="111"/>
        <v>1383</v>
      </c>
      <c r="X241" s="595">
        <f t="shared" si="111"/>
        <v>1383</v>
      </c>
      <c r="Y241" s="595">
        <f t="shared" si="111"/>
        <v>1383</v>
      </c>
      <c r="Z241" s="595">
        <f t="shared" si="111"/>
        <v>1383</v>
      </c>
      <c r="AA241" s="595">
        <f t="shared" si="111"/>
        <v>1383</v>
      </c>
      <c r="AB241" s="595">
        <f t="shared" si="111"/>
        <v>1383</v>
      </c>
      <c r="AC241" s="595">
        <f t="shared" si="111"/>
        <v>1383</v>
      </c>
      <c r="AD241" s="595">
        <f t="shared" si="111"/>
        <v>1383</v>
      </c>
      <c r="AE241" s="595">
        <f t="shared" si="111"/>
        <v>1383</v>
      </c>
      <c r="AF241" s="595">
        <f t="shared" si="111"/>
        <v>1383</v>
      </c>
      <c r="AG241" s="595">
        <f t="shared" si="111"/>
        <v>1383</v>
      </c>
      <c r="AH241" s="595">
        <f t="shared" si="111"/>
        <v>1383</v>
      </c>
      <c r="AI241" s="595">
        <f t="shared" si="111"/>
        <v>1383</v>
      </c>
    </row>
    <row r="242" spans="1:35" s="589" customFormat="1" ht="11.25">
      <c r="A242" s="594">
        <v>2</v>
      </c>
      <c r="B242" s="750" t="s">
        <v>247</v>
      </c>
      <c r="C242" s="594"/>
      <c r="D242" s="594"/>
      <c r="E242" s="594"/>
      <c r="F242" s="595">
        <f t="shared" ref="F242:U243" si="112">+F204</f>
        <v>1773</v>
      </c>
      <c r="G242" s="595">
        <f t="shared" si="112"/>
        <v>3248</v>
      </c>
      <c r="H242" s="595">
        <f t="shared" si="112"/>
        <v>0</v>
      </c>
      <c r="I242" s="595">
        <f t="shared" si="112"/>
        <v>0</v>
      </c>
      <c r="J242" s="595">
        <f t="shared" si="112"/>
        <v>0</v>
      </c>
      <c r="K242" s="595">
        <f t="shared" si="112"/>
        <v>0</v>
      </c>
      <c r="L242" s="595">
        <f t="shared" si="112"/>
        <v>0</v>
      </c>
      <c r="M242" s="595">
        <f t="shared" si="112"/>
        <v>0</v>
      </c>
      <c r="N242" s="595">
        <f t="shared" si="112"/>
        <v>0</v>
      </c>
      <c r="O242" s="595">
        <f t="shared" si="112"/>
        <v>0</v>
      </c>
      <c r="P242" s="595">
        <f t="shared" si="112"/>
        <v>0</v>
      </c>
      <c r="Q242" s="595">
        <f t="shared" si="112"/>
        <v>0</v>
      </c>
      <c r="R242" s="595">
        <f t="shared" si="112"/>
        <v>0</v>
      </c>
      <c r="S242" s="595">
        <f t="shared" si="112"/>
        <v>0</v>
      </c>
      <c r="T242" s="595">
        <f t="shared" si="112"/>
        <v>0</v>
      </c>
      <c r="U242" s="595">
        <f t="shared" si="112"/>
        <v>0</v>
      </c>
      <c r="V242" s="595">
        <f t="shared" si="111"/>
        <v>0</v>
      </c>
      <c r="W242" s="595">
        <f t="shared" si="111"/>
        <v>0</v>
      </c>
      <c r="X242" s="595">
        <f t="shared" si="111"/>
        <v>0</v>
      </c>
      <c r="Y242" s="595">
        <f t="shared" si="111"/>
        <v>0</v>
      </c>
      <c r="Z242" s="595">
        <f t="shared" si="111"/>
        <v>0</v>
      </c>
      <c r="AA242" s="595">
        <f t="shared" si="111"/>
        <v>0</v>
      </c>
      <c r="AB242" s="595">
        <f t="shared" si="111"/>
        <v>0</v>
      </c>
      <c r="AC242" s="595">
        <f t="shared" si="111"/>
        <v>0</v>
      </c>
      <c r="AD242" s="595">
        <f t="shared" si="111"/>
        <v>0</v>
      </c>
      <c r="AE242" s="595">
        <f t="shared" si="111"/>
        <v>0</v>
      </c>
      <c r="AF242" s="595">
        <f t="shared" si="111"/>
        <v>0</v>
      </c>
      <c r="AG242" s="595">
        <f t="shared" si="111"/>
        <v>0</v>
      </c>
      <c r="AH242" s="595">
        <f t="shared" si="111"/>
        <v>0</v>
      </c>
      <c r="AI242" s="595">
        <f t="shared" si="111"/>
        <v>0</v>
      </c>
    </row>
    <row r="243" spans="1:35" s="589" customFormat="1" ht="11.25">
      <c r="A243" s="594">
        <v>3</v>
      </c>
      <c r="B243" s="750" t="s">
        <v>251</v>
      </c>
      <c r="C243" s="594"/>
      <c r="D243" s="594"/>
      <c r="E243" s="594"/>
      <c r="F243" s="595">
        <f t="shared" si="112"/>
        <v>0</v>
      </c>
      <c r="G243" s="595">
        <f t="shared" si="111"/>
        <v>0</v>
      </c>
      <c r="H243" s="595">
        <f t="shared" si="111"/>
        <v>0</v>
      </c>
      <c r="I243" s="595">
        <f t="shared" si="111"/>
        <v>0</v>
      </c>
      <c r="J243" s="595">
        <f t="shared" si="111"/>
        <v>0</v>
      </c>
      <c r="K243" s="595">
        <f t="shared" si="111"/>
        <v>0</v>
      </c>
      <c r="L243" s="595">
        <f t="shared" si="111"/>
        <v>0</v>
      </c>
      <c r="M243" s="595">
        <f t="shared" si="111"/>
        <v>0</v>
      </c>
      <c r="N243" s="595">
        <f t="shared" si="111"/>
        <v>0</v>
      </c>
      <c r="O243" s="595">
        <f t="shared" si="111"/>
        <v>0</v>
      </c>
      <c r="P243" s="595">
        <f t="shared" si="111"/>
        <v>0</v>
      </c>
      <c r="Q243" s="595">
        <f t="shared" si="111"/>
        <v>0</v>
      </c>
      <c r="R243" s="595">
        <f t="shared" si="111"/>
        <v>0</v>
      </c>
      <c r="S243" s="595">
        <f t="shared" si="111"/>
        <v>0</v>
      </c>
      <c r="T243" s="595">
        <f t="shared" si="111"/>
        <v>0</v>
      </c>
      <c r="U243" s="595">
        <f t="shared" si="111"/>
        <v>0</v>
      </c>
      <c r="V243" s="595">
        <f t="shared" si="111"/>
        <v>0</v>
      </c>
      <c r="W243" s="595">
        <f t="shared" si="111"/>
        <v>0</v>
      </c>
      <c r="X243" s="595">
        <f t="shared" si="111"/>
        <v>0</v>
      </c>
      <c r="Y243" s="595">
        <f t="shared" si="111"/>
        <v>0</v>
      </c>
      <c r="Z243" s="595">
        <f t="shared" si="111"/>
        <v>0</v>
      </c>
      <c r="AA243" s="595">
        <f t="shared" si="111"/>
        <v>0</v>
      </c>
      <c r="AB243" s="595">
        <f t="shared" si="111"/>
        <v>0</v>
      </c>
      <c r="AC243" s="595">
        <f t="shared" si="111"/>
        <v>0</v>
      </c>
      <c r="AD243" s="595">
        <f t="shared" si="111"/>
        <v>0</v>
      </c>
      <c r="AE243" s="595">
        <f t="shared" si="111"/>
        <v>0</v>
      </c>
      <c r="AF243" s="595">
        <f t="shared" si="111"/>
        <v>0</v>
      </c>
      <c r="AG243" s="595">
        <f t="shared" si="111"/>
        <v>0</v>
      </c>
      <c r="AH243" s="595">
        <f t="shared" si="111"/>
        <v>0</v>
      </c>
      <c r="AI243" s="595">
        <f t="shared" si="111"/>
        <v>0</v>
      </c>
    </row>
    <row r="244" spans="1:35" s="589" customFormat="1" ht="11.25">
      <c r="A244" s="592" t="s">
        <v>243</v>
      </c>
      <c r="B244" s="749" t="s">
        <v>253</v>
      </c>
      <c r="C244" s="592"/>
      <c r="D244" s="592"/>
      <c r="E244" s="592"/>
      <c r="F244" s="593">
        <f>+F245+F252+F253</f>
        <v>203881</v>
      </c>
      <c r="G244" s="593">
        <f t="shared" ref="G244:AI244" si="113">+G245+G252+G253</f>
        <v>206900</v>
      </c>
      <c r="H244" s="593">
        <f t="shared" si="113"/>
        <v>191487</v>
      </c>
      <c r="I244" s="593">
        <f t="shared" si="113"/>
        <v>191487</v>
      </c>
      <c r="J244" s="593">
        <f t="shared" si="113"/>
        <v>191487</v>
      </c>
      <c r="K244" s="593">
        <f t="shared" si="113"/>
        <v>630313.19769691513</v>
      </c>
      <c r="L244" s="593">
        <f t="shared" si="113"/>
        <v>630313.19769691513</v>
      </c>
      <c r="M244" s="593">
        <f t="shared" si="113"/>
        <v>630313.19769691513</v>
      </c>
      <c r="N244" s="593">
        <f t="shared" si="113"/>
        <v>630313.19769691513</v>
      </c>
      <c r="O244" s="593">
        <f t="shared" si="113"/>
        <v>630313.19769691513</v>
      </c>
      <c r="P244" s="593">
        <f t="shared" si="113"/>
        <v>630313.19769691513</v>
      </c>
      <c r="Q244" s="593">
        <f t="shared" si="113"/>
        <v>630313.19769691513</v>
      </c>
      <c r="R244" s="593">
        <f t="shared" si="113"/>
        <v>630313.19769691513</v>
      </c>
      <c r="S244" s="593">
        <f t="shared" si="113"/>
        <v>630313.19769691513</v>
      </c>
      <c r="T244" s="593">
        <f t="shared" si="113"/>
        <v>630313.19769691513</v>
      </c>
      <c r="U244" s="593">
        <f t="shared" si="113"/>
        <v>630313.19769691513</v>
      </c>
      <c r="V244" s="593">
        <f t="shared" si="113"/>
        <v>630313.19769691513</v>
      </c>
      <c r="W244" s="593">
        <f t="shared" si="113"/>
        <v>630313.19769691513</v>
      </c>
      <c r="X244" s="593">
        <f t="shared" si="113"/>
        <v>630313.19769691513</v>
      </c>
      <c r="Y244" s="593">
        <f t="shared" si="113"/>
        <v>630313.19769691513</v>
      </c>
      <c r="Z244" s="593">
        <f t="shared" si="113"/>
        <v>630313.19769691513</v>
      </c>
      <c r="AA244" s="593">
        <f t="shared" si="113"/>
        <v>630313.19769691513</v>
      </c>
      <c r="AB244" s="593">
        <f t="shared" si="113"/>
        <v>630313.19769691513</v>
      </c>
      <c r="AC244" s="593">
        <f t="shared" si="113"/>
        <v>630313.19769691513</v>
      </c>
      <c r="AD244" s="593">
        <f t="shared" si="113"/>
        <v>630313.19769691513</v>
      </c>
      <c r="AE244" s="593">
        <f t="shared" si="113"/>
        <v>630313.19769691513</v>
      </c>
      <c r="AF244" s="593">
        <f t="shared" si="113"/>
        <v>630313.19769691513</v>
      </c>
      <c r="AG244" s="593">
        <f t="shared" si="113"/>
        <v>630313.19769691513</v>
      </c>
      <c r="AH244" s="593">
        <f t="shared" si="113"/>
        <v>630313.19769691513</v>
      </c>
      <c r="AI244" s="593">
        <f t="shared" si="113"/>
        <v>630313.19769691513</v>
      </c>
    </row>
    <row r="245" spans="1:35" s="589" customFormat="1" ht="11.25">
      <c r="A245" s="594"/>
      <c r="B245" s="750" t="s">
        <v>246</v>
      </c>
      <c r="C245" s="594"/>
      <c r="D245" s="594"/>
      <c r="E245" s="594"/>
      <c r="F245" s="595">
        <f>+F246+F247+F248+F249+F250+F251</f>
        <v>199558</v>
      </c>
      <c r="G245" s="595">
        <f t="shared" ref="G245:AI245" si="114">+G246+G247+G248+G249+G250+G251</f>
        <v>206743</v>
      </c>
      <c r="H245" s="595">
        <f t="shared" si="114"/>
        <v>191487</v>
      </c>
      <c r="I245" s="595">
        <f t="shared" si="114"/>
        <v>191487</v>
      </c>
      <c r="J245" s="595">
        <f t="shared" si="114"/>
        <v>191487</v>
      </c>
      <c r="K245" s="595">
        <f t="shared" si="114"/>
        <v>630313.19769691513</v>
      </c>
      <c r="L245" s="595">
        <f t="shared" si="114"/>
        <v>630313.19769691513</v>
      </c>
      <c r="M245" s="595">
        <f t="shared" si="114"/>
        <v>630313.19769691513</v>
      </c>
      <c r="N245" s="595">
        <f t="shared" si="114"/>
        <v>630313.19769691513</v>
      </c>
      <c r="O245" s="595">
        <f t="shared" si="114"/>
        <v>630313.19769691513</v>
      </c>
      <c r="P245" s="595">
        <f t="shared" si="114"/>
        <v>630313.19769691513</v>
      </c>
      <c r="Q245" s="595">
        <f t="shared" si="114"/>
        <v>630313.19769691513</v>
      </c>
      <c r="R245" s="595">
        <f t="shared" si="114"/>
        <v>630313.19769691513</v>
      </c>
      <c r="S245" s="595">
        <f t="shared" si="114"/>
        <v>630313.19769691513</v>
      </c>
      <c r="T245" s="595">
        <f t="shared" si="114"/>
        <v>630313.19769691513</v>
      </c>
      <c r="U245" s="595">
        <f t="shared" si="114"/>
        <v>630313.19769691513</v>
      </c>
      <c r="V245" s="595">
        <f t="shared" si="114"/>
        <v>630313.19769691513</v>
      </c>
      <c r="W245" s="595">
        <f t="shared" si="114"/>
        <v>630313.19769691513</v>
      </c>
      <c r="X245" s="595">
        <f t="shared" si="114"/>
        <v>630313.19769691513</v>
      </c>
      <c r="Y245" s="595">
        <f t="shared" si="114"/>
        <v>630313.19769691513</v>
      </c>
      <c r="Z245" s="595">
        <f t="shared" si="114"/>
        <v>630313.19769691513</v>
      </c>
      <c r="AA245" s="595">
        <f t="shared" si="114"/>
        <v>630313.19769691513</v>
      </c>
      <c r="AB245" s="595">
        <f t="shared" si="114"/>
        <v>630313.19769691513</v>
      </c>
      <c r="AC245" s="595">
        <f t="shared" si="114"/>
        <v>630313.19769691513</v>
      </c>
      <c r="AD245" s="595">
        <f t="shared" si="114"/>
        <v>630313.19769691513</v>
      </c>
      <c r="AE245" s="595">
        <f t="shared" si="114"/>
        <v>630313.19769691513</v>
      </c>
      <c r="AF245" s="595">
        <f t="shared" si="114"/>
        <v>630313.19769691513</v>
      </c>
      <c r="AG245" s="595">
        <f t="shared" si="114"/>
        <v>630313.19769691513</v>
      </c>
      <c r="AH245" s="595">
        <f t="shared" si="114"/>
        <v>630313.19769691513</v>
      </c>
      <c r="AI245" s="595">
        <f t="shared" si="114"/>
        <v>630313.19769691513</v>
      </c>
    </row>
    <row r="246" spans="1:35" s="589" customFormat="1" ht="11.25">
      <c r="A246" s="594"/>
      <c r="B246" s="751" t="s">
        <v>106</v>
      </c>
      <c r="C246" s="596"/>
      <c r="D246" s="596"/>
      <c r="E246" s="596"/>
      <c r="F246" s="595">
        <f>+F208</f>
        <v>15634</v>
      </c>
      <c r="G246" s="595">
        <f t="shared" ref="G246:AI246" si="115">+G208</f>
        <v>5928</v>
      </c>
      <c r="H246" s="595">
        <f t="shared" si="115"/>
        <v>5244</v>
      </c>
      <c r="I246" s="595">
        <f t="shared" si="115"/>
        <v>5244</v>
      </c>
      <c r="J246" s="595">
        <f t="shared" si="115"/>
        <v>5244</v>
      </c>
      <c r="K246" s="595">
        <f t="shared" si="115"/>
        <v>20124.460500000001</v>
      </c>
      <c r="L246" s="595">
        <f t="shared" si="115"/>
        <v>20124.460500000001</v>
      </c>
      <c r="M246" s="595">
        <f t="shared" si="115"/>
        <v>20124.460500000001</v>
      </c>
      <c r="N246" s="595">
        <f t="shared" si="115"/>
        <v>20124.460500000001</v>
      </c>
      <c r="O246" s="595">
        <f t="shared" si="115"/>
        <v>20124.460500000001</v>
      </c>
      <c r="P246" s="595">
        <f t="shared" si="115"/>
        <v>20124.460500000001</v>
      </c>
      <c r="Q246" s="595">
        <f t="shared" si="115"/>
        <v>20124.460500000001</v>
      </c>
      <c r="R246" s="595">
        <f t="shared" si="115"/>
        <v>20124.460500000001</v>
      </c>
      <c r="S246" s="595">
        <f t="shared" si="115"/>
        <v>20124.460500000001</v>
      </c>
      <c r="T246" s="595">
        <f t="shared" si="115"/>
        <v>20124.460500000001</v>
      </c>
      <c r="U246" s="595">
        <f t="shared" si="115"/>
        <v>20124.460500000001</v>
      </c>
      <c r="V246" s="595">
        <f t="shared" si="115"/>
        <v>20124.460500000001</v>
      </c>
      <c r="W246" s="595">
        <f t="shared" si="115"/>
        <v>20124.460500000001</v>
      </c>
      <c r="X246" s="595">
        <f t="shared" si="115"/>
        <v>20124.460500000001</v>
      </c>
      <c r="Y246" s="595">
        <f t="shared" si="115"/>
        <v>20124.460500000001</v>
      </c>
      <c r="Z246" s="595">
        <f t="shared" si="115"/>
        <v>20124.460500000001</v>
      </c>
      <c r="AA246" s="595">
        <f t="shared" si="115"/>
        <v>20124.460500000001</v>
      </c>
      <c r="AB246" s="595">
        <f t="shared" si="115"/>
        <v>20124.460500000001</v>
      </c>
      <c r="AC246" s="595">
        <f t="shared" si="115"/>
        <v>20124.460500000001</v>
      </c>
      <c r="AD246" s="595">
        <f t="shared" si="115"/>
        <v>20124.460500000001</v>
      </c>
      <c r="AE246" s="595">
        <f t="shared" si="115"/>
        <v>20124.460500000001</v>
      </c>
      <c r="AF246" s="595">
        <f t="shared" si="115"/>
        <v>20124.460500000001</v>
      </c>
      <c r="AG246" s="595">
        <f t="shared" si="115"/>
        <v>20124.460500000001</v>
      </c>
      <c r="AH246" s="595">
        <f t="shared" si="115"/>
        <v>20124.460500000001</v>
      </c>
      <c r="AI246" s="595">
        <f t="shared" si="115"/>
        <v>20124.460500000001</v>
      </c>
    </row>
    <row r="247" spans="1:35" s="589" customFormat="1" ht="11.25">
      <c r="A247" s="594"/>
      <c r="B247" s="751" t="s">
        <v>254</v>
      </c>
      <c r="C247" s="596"/>
      <c r="D247" s="596"/>
      <c r="E247" s="596"/>
      <c r="F247" s="595">
        <f>+F209-F227</f>
        <v>162165</v>
      </c>
      <c r="G247" s="595">
        <f t="shared" ref="G247:AI247" si="116">+G209-G227</f>
        <v>74935</v>
      </c>
      <c r="H247" s="595">
        <f t="shared" si="116"/>
        <v>58382</v>
      </c>
      <c r="I247" s="595">
        <f t="shared" si="116"/>
        <v>58382</v>
      </c>
      <c r="J247" s="595">
        <f t="shared" si="116"/>
        <v>58382</v>
      </c>
      <c r="K247" s="595">
        <f t="shared" si="116"/>
        <v>216770.97057137184</v>
      </c>
      <c r="L247" s="595">
        <f t="shared" si="116"/>
        <v>216770.97057137184</v>
      </c>
      <c r="M247" s="595">
        <f t="shared" si="116"/>
        <v>216770.97057137184</v>
      </c>
      <c r="N247" s="595">
        <f t="shared" si="116"/>
        <v>216770.97057137184</v>
      </c>
      <c r="O247" s="595">
        <f t="shared" si="116"/>
        <v>216770.97057137184</v>
      </c>
      <c r="P247" s="595">
        <f t="shared" si="116"/>
        <v>216770.97057137184</v>
      </c>
      <c r="Q247" s="595">
        <f t="shared" si="116"/>
        <v>216770.97057137184</v>
      </c>
      <c r="R247" s="595">
        <f t="shared" si="116"/>
        <v>216770.97057137184</v>
      </c>
      <c r="S247" s="595">
        <f t="shared" si="116"/>
        <v>216770.97057137184</v>
      </c>
      <c r="T247" s="595">
        <f t="shared" si="116"/>
        <v>216770.97057137184</v>
      </c>
      <c r="U247" s="595">
        <f t="shared" si="116"/>
        <v>216770.97057137184</v>
      </c>
      <c r="V247" s="595">
        <f t="shared" si="116"/>
        <v>216770.97057137184</v>
      </c>
      <c r="W247" s="595">
        <f t="shared" si="116"/>
        <v>216770.97057137184</v>
      </c>
      <c r="X247" s="595">
        <f t="shared" si="116"/>
        <v>216770.97057137184</v>
      </c>
      <c r="Y247" s="595">
        <f t="shared" si="116"/>
        <v>216770.97057137184</v>
      </c>
      <c r="Z247" s="595">
        <f t="shared" si="116"/>
        <v>216770.97057137184</v>
      </c>
      <c r="AA247" s="595">
        <f t="shared" si="116"/>
        <v>216770.97057137184</v>
      </c>
      <c r="AB247" s="595">
        <f t="shared" si="116"/>
        <v>216770.97057137184</v>
      </c>
      <c r="AC247" s="595">
        <f t="shared" si="116"/>
        <v>216770.97057137184</v>
      </c>
      <c r="AD247" s="595">
        <f t="shared" si="116"/>
        <v>216770.97057137184</v>
      </c>
      <c r="AE247" s="595">
        <f t="shared" si="116"/>
        <v>216770.97057137184</v>
      </c>
      <c r="AF247" s="595">
        <f t="shared" si="116"/>
        <v>216770.97057137184</v>
      </c>
      <c r="AG247" s="595">
        <f t="shared" si="116"/>
        <v>216770.97057137184</v>
      </c>
      <c r="AH247" s="595">
        <f t="shared" si="116"/>
        <v>216770.97057137184</v>
      </c>
      <c r="AI247" s="595">
        <f t="shared" si="116"/>
        <v>216770.97057137184</v>
      </c>
    </row>
    <row r="248" spans="1:35" s="589" customFormat="1" ht="11.25">
      <c r="A248" s="594"/>
      <c r="B248" s="751" t="s">
        <v>664</v>
      </c>
      <c r="C248" s="596"/>
      <c r="D248" s="596"/>
      <c r="E248" s="596"/>
      <c r="F248" s="595">
        <f>+F227</f>
        <v>322</v>
      </c>
      <c r="G248" s="595">
        <f t="shared" ref="G248:AI248" si="117">+G227</f>
        <v>110913</v>
      </c>
      <c r="H248" s="595">
        <f t="shared" si="117"/>
        <v>114541</v>
      </c>
      <c r="I248" s="595">
        <f t="shared" si="117"/>
        <v>114541</v>
      </c>
      <c r="J248" s="595">
        <f t="shared" si="117"/>
        <v>114541</v>
      </c>
      <c r="K248" s="595">
        <f t="shared" si="117"/>
        <v>334097.76662554336</v>
      </c>
      <c r="L248" s="595">
        <f t="shared" si="117"/>
        <v>334097.76662554336</v>
      </c>
      <c r="M248" s="595">
        <f t="shared" si="117"/>
        <v>334097.76662554336</v>
      </c>
      <c r="N248" s="595">
        <f t="shared" si="117"/>
        <v>334097.76662554336</v>
      </c>
      <c r="O248" s="595">
        <f t="shared" si="117"/>
        <v>334097.76662554336</v>
      </c>
      <c r="P248" s="595">
        <f t="shared" si="117"/>
        <v>334097.76662554336</v>
      </c>
      <c r="Q248" s="595">
        <f t="shared" si="117"/>
        <v>334097.76662554336</v>
      </c>
      <c r="R248" s="595">
        <f t="shared" si="117"/>
        <v>334097.76662554336</v>
      </c>
      <c r="S248" s="595">
        <f t="shared" si="117"/>
        <v>334097.76662554336</v>
      </c>
      <c r="T248" s="595">
        <f t="shared" si="117"/>
        <v>334097.76662554336</v>
      </c>
      <c r="U248" s="595">
        <f t="shared" si="117"/>
        <v>334097.76662554336</v>
      </c>
      <c r="V248" s="595">
        <f t="shared" si="117"/>
        <v>334097.76662554336</v>
      </c>
      <c r="W248" s="595">
        <f t="shared" si="117"/>
        <v>334097.76662554336</v>
      </c>
      <c r="X248" s="595">
        <f t="shared" si="117"/>
        <v>334097.76662554336</v>
      </c>
      <c r="Y248" s="595">
        <f t="shared" si="117"/>
        <v>334097.76662554336</v>
      </c>
      <c r="Z248" s="595">
        <f t="shared" si="117"/>
        <v>334097.76662554336</v>
      </c>
      <c r="AA248" s="595">
        <f t="shared" si="117"/>
        <v>334097.76662554336</v>
      </c>
      <c r="AB248" s="595">
        <f t="shared" si="117"/>
        <v>334097.76662554336</v>
      </c>
      <c r="AC248" s="595">
        <f t="shared" si="117"/>
        <v>334097.76662554336</v>
      </c>
      <c r="AD248" s="595">
        <f t="shared" si="117"/>
        <v>334097.76662554336</v>
      </c>
      <c r="AE248" s="595">
        <f t="shared" si="117"/>
        <v>334097.76662554336</v>
      </c>
      <c r="AF248" s="595">
        <f t="shared" si="117"/>
        <v>334097.76662554336</v>
      </c>
      <c r="AG248" s="595">
        <f t="shared" si="117"/>
        <v>334097.76662554336</v>
      </c>
      <c r="AH248" s="595">
        <f t="shared" si="117"/>
        <v>334097.76662554336</v>
      </c>
      <c r="AI248" s="595">
        <f t="shared" si="117"/>
        <v>334097.76662554336</v>
      </c>
    </row>
    <row r="249" spans="1:35" s="589" customFormat="1" ht="11.25">
      <c r="A249" s="594"/>
      <c r="B249" s="751" t="s">
        <v>665</v>
      </c>
      <c r="C249" s="596"/>
      <c r="D249" s="596"/>
      <c r="E249" s="596"/>
      <c r="F249" s="595">
        <f>+F211</f>
        <v>2367</v>
      </c>
      <c r="G249" s="595">
        <f t="shared" ref="G249:AI253" si="118">+G211</f>
        <v>1897</v>
      </c>
      <c r="H249" s="595">
        <f t="shared" si="118"/>
        <v>14</v>
      </c>
      <c r="I249" s="595">
        <f t="shared" si="118"/>
        <v>14</v>
      </c>
      <c r="J249" s="595">
        <f t="shared" si="118"/>
        <v>14</v>
      </c>
      <c r="K249" s="595">
        <f t="shared" si="118"/>
        <v>14</v>
      </c>
      <c r="L249" s="595">
        <f t="shared" si="118"/>
        <v>14</v>
      </c>
      <c r="M249" s="595">
        <f t="shared" si="118"/>
        <v>14</v>
      </c>
      <c r="N249" s="595">
        <f t="shared" si="118"/>
        <v>14</v>
      </c>
      <c r="O249" s="595">
        <f t="shared" si="118"/>
        <v>14</v>
      </c>
      <c r="P249" s="595">
        <f t="shared" si="118"/>
        <v>14</v>
      </c>
      <c r="Q249" s="595">
        <f t="shared" si="118"/>
        <v>14</v>
      </c>
      <c r="R249" s="595">
        <f t="shared" si="118"/>
        <v>14</v>
      </c>
      <c r="S249" s="595">
        <f t="shared" si="118"/>
        <v>14</v>
      </c>
      <c r="T249" s="595">
        <f t="shared" si="118"/>
        <v>14</v>
      </c>
      <c r="U249" s="595">
        <f t="shared" si="118"/>
        <v>14</v>
      </c>
      <c r="V249" s="595">
        <f t="shared" si="118"/>
        <v>14</v>
      </c>
      <c r="W249" s="595">
        <f t="shared" si="118"/>
        <v>14</v>
      </c>
      <c r="X249" s="595">
        <f t="shared" si="118"/>
        <v>14</v>
      </c>
      <c r="Y249" s="595">
        <f t="shared" si="118"/>
        <v>14</v>
      </c>
      <c r="Z249" s="595">
        <f t="shared" si="118"/>
        <v>14</v>
      </c>
      <c r="AA249" s="595">
        <f t="shared" si="118"/>
        <v>14</v>
      </c>
      <c r="AB249" s="595">
        <f t="shared" si="118"/>
        <v>14</v>
      </c>
      <c r="AC249" s="595">
        <f t="shared" si="118"/>
        <v>14</v>
      </c>
      <c r="AD249" s="595">
        <f t="shared" si="118"/>
        <v>14</v>
      </c>
      <c r="AE249" s="595">
        <f t="shared" si="118"/>
        <v>14</v>
      </c>
      <c r="AF249" s="595">
        <f t="shared" si="118"/>
        <v>14</v>
      </c>
      <c r="AG249" s="595">
        <f t="shared" si="118"/>
        <v>14</v>
      </c>
      <c r="AH249" s="595">
        <f t="shared" si="118"/>
        <v>14</v>
      </c>
      <c r="AI249" s="595">
        <f t="shared" si="118"/>
        <v>14</v>
      </c>
    </row>
    <row r="250" spans="1:35" s="589" customFormat="1" ht="11.25">
      <c r="A250" s="594"/>
      <c r="B250" s="751" t="s">
        <v>256</v>
      </c>
      <c r="C250" s="596"/>
      <c r="D250" s="596"/>
      <c r="E250" s="596"/>
      <c r="F250" s="595">
        <f>+F212</f>
        <v>15304</v>
      </c>
      <c r="G250" s="595">
        <f t="shared" si="118"/>
        <v>11867</v>
      </c>
      <c r="H250" s="595">
        <f t="shared" si="118"/>
        <v>8296</v>
      </c>
      <c r="I250" s="595">
        <f t="shared" si="118"/>
        <v>8296</v>
      </c>
      <c r="J250" s="595">
        <f t="shared" si="118"/>
        <v>8296</v>
      </c>
      <c r="K250" s="595">
        <f t="shared" si="118"/>
        <v>54296</v>
      </c>
      <c r="L250" s="595">
        <f t="shared" si="118"/>
        <v>54296</v>
      </c>
      <c r="M250" s="595">
        <f t="shared" si="118"/>
        <v>54296</v>
      </c>
      <c r="N250" s="595">
        <f t="shared" si="118"/>
        <v>54296</v>
      </c>
      <c r="O250" s="595">
        <f t="shared" si="118"/>
        <v>54296</v>
      </c>
      <c r="P250" s="595">
        <f t="shared" si="118"/>
        <v>54296</v>
      </c>
      <c r="Q250" s="595">
        <f t="shared" si="118"/>
        <v>54296</v>
      </c>
      <c r="R250" s="595">
        <f t="shared" si="118"/>
        <v>54296</v>
      </c>
      <c r="S250" s="595">
        <f t="shared" si="118"/>
        <v>54296</v>
      </c>
      <c r="T250" s="595">
        <f t="shared" si="118"/>
        <v>54296</v>
      </c>
      <c r="U250" s="595">
        <f t="shared" si="118"/>
        <v>54296</v>
      </c>
      <c r="V250" s="595">
        <f t="shared" si="118"/>
        <v>54296</v>
      </c>
      <c r="W250" s="595">
        <f t="shared" si="118"/>
        <v>54296</v>
      </c>
      <c r="X250" s="595">
        <f t="shared" si="118"/>
        <v>54296</v>
      </c>
      <c r="Y250" s="595">
        <f t="shared" si="118"/>
        <v>54296</v>
      </c>
      <c r="Z250" s="595">
        <f t="shared" si="118"/>
        <v>54296</v>
      </c>
      <c r="AA250" s="595">
        <f t="shared" si="118"/>
        <v>54296</v>
      </c>
      <c r="AB250" s="595">
        <f t="shared" si="118"/>
        <v>54296</v>
      </c>
      <c r="AC250" s="595">
        <f t="shared" si="118"/>
        <v>54296</v>
      </c>
      <c r="AD250" s="595">
        <f t="shared" si="118"/>
        <v>54296</v>
      </c>
      <c r="AE250" s="595">
        <f t="shared" si="118"/>
        <v>54296</v>
      </c>
      <c r="AF250" s="595">
        <f t="shared" si="118"/>
        <v>54296</v>
      </c>
      <c r="AG250" s="595">
        <f t="shared" si="118"/>
        <v>54296</v>
      </c>
      <c r="AH250" s="595">
        <f t="shared" si="118"/>
        <v>54296</v>
      </c>
      <c r="AI250" s="595">
        <f t="shared" si="118"/>
        <v>54296</v>
      </c>
    </row>
    <row r="251" spans="1:35" s="589" customFormat="1" ht="11.25">
      <c r="A251" s="594"/>
      <c r="B251" s="751" t="s">
        <v>257</v>
      </c>
      <c r="C251" s="596"/>
      <c r="D251" s="596"/>
      <c r="E251" s="596"/>
      <c r="F251" s="595">
        <f t="shared" ref="F251:U253" si="119">+F213</f>
        <v>3766</v>
      </c>
      <c r="G251" s="595">
        <f t="shared" si="119"/>
        <v>1203</v>
      </c>
      <c r="H251" s="595">
        <f t="shared" si="119"/>
        <v>5010</v>
      </c>
      <c r="I251" s="595">
        <f t="shared" si="119"/>
        <v>5010</v>
      </c>
      <c r="J251" s="595">
        <f t="shared" si="119"/>
        <v>5010</v>
      </c>
      <c r="K251" s="595">
        <f t="shared" si="119"/>
        <v>5010</v>
      </c>
      <c r="L251" s="595">
        <f t="shared" si="119"/>
        <v>5010</v>
      </c>
      <c r="M251" s="595">
        <f t="shared" si="119"/>
        <v>5010</v>
      </c>
      <c r="N251" s="595">
        <f t="shared" si="119"/>
        <v>5010</v>
      </c>
      <c r="O251" s="595">
        <f t="shared" si="119"/>
        <v>5010</v>
      </c>
      <c r="P251" s="595">
        <f t="shared" si="119"/>
        <v>5010</v>
      </c>
      <c r="Q251" s="595">
        <f t="shared" si="119"/>
        <v>5010</v>
      </c>
      <c r="R251" s="595">
        <f t="shared" si="119"/>
        <v>5010</v>
      </c>
      <c r="S251" s="595">
        <f t="shared" si="119"/>
        <v>5010</v>
      </c>
      <c r="T251" s="595">
        <f t="shared" si="119"/>
        <v>5010</v>
      </c>
      <c r="U251" s="595">
        <f t="shared" si="119"/>
        <v>5010</v>
      </c>
      <c r="V251" s="595">
        <f t="shared" si="118"/>
        <v>5010</v>
      </c>
      <c r="W251" s="595">
        <f t="shared" si="118"/>
        <v>5010</v>
      </c>
      <c r="X251" s="595">
        <f t="shared" si="118"/>
        <v>5010</v>
      </c>
      <c r="Y251" s="595">
        <f t="shared" si="118"/>
        <v>5010</v>
      </c>
      <c r="Z251" s="595">
        <f t="shared" si="118"/>
        <v>5010</v>
      </c>
      <c r="AA251" s="595">
        <f t="shared" si="118"/>
        <v>5010</v>
      </c>
      <c r="AB251" s="595">
        <f t="shared" si="118"/>
        <v>5010</v>
      </c>
      <c r="AC251" s="595">
        <f t="shared" si="118"/>
        <v>5010</v>
      </c>
      <c r="AD251" s="595">
        <f t="shared" si="118"/>
        <v>5010</v>
      </c>
      <c r="AE251" s="595">
        <f t="shared" si="118"/>
        <v>5010</v>
      </c>
      <c r="AF251" s="595">
        <f t="shared" si="118"/>
        <v>5010</v>
      </c>
      <c r="AG251" s="595">
        <f t="shared" si="118"/>
        <v>5010</v>
      </c>
      <c r="AH251" s="595">
        <f t="shared" si="118"/>
        <v>5010</v>
      </c>
      <c r="AI251" s="595">
        <f t="shared" si="118"/>
        <v>5010</v>
      </c>
    </row>
    <row r="252" spans="1:35" s="589" customFormat="1" ht="11.25">
      <c r="A252" s="594"/>
      <c r="B252" s="750" t="s">
        <v>248</v>
      </c>
      <c r="C252" s="594"/>
      <c r="D252" s="594"/>
      <c r="E252" s="594"/>
      <c r="F252" s="595">
        <f t="shared" si="119"/>
        <v>0</v>
      </c>
      <c r="G252" s="595">
        <f t="shared" si="118"/>
        <v>157</v>
      </c>
      <c r="H252" s="595">
        <f t="shared" si="118"/>
        <v>0</v>
      </c>
      <c r="I252" s="595">
        <f t="shared" si="118"/>
        <v>0</v>
      </c>
      <c r="J252" s="595">
        <f t="shared" si="118"/>
        <v>0</v>
      </c>
      <c r="K252" s="595">
        <f t="shared" si="118"/>
        <v>0</v>
      </c>
      <c r="L252" s="595">
        <f t="shared" si="118"/>
        <v>0</v>
      </c>
      <c r="M252" s="595">
        <f t="shared" si="118"/>
        <v>0</v>
      </c>
      <c r="N252" s="595">
        <f t="shared" si="118"/>
        <v>0</v>
      </c>
      <c r="O252" s="595">
        <f t="shared" si="118"/>
        <v>0</v>
      </c>
      <c r="P252" s="595">
        <f t="shared" si="118"/>
        <v>0</v>
      </c>
      <c r="Q252" s="595">
        <f t="shared" si="118"/>
        <v>0</v>
      </c>
      <c r="R252" s="595">
        <f t="shared" si="118"/>
        <v>0</v>
      </c>
      <c r="S252" s="595">
        <f t="shared" si="118"/>
        <v>0</v>
      </c>
      <c r="T252" s="595">
        <f t="shared" si="118"/>
        <v>0</v>
      </c>
      <c r="U252" s="595">
        <f t="shared" si="118"/>
        <v>0</v>
      </c>
      <c r="V252" s="595">
        <f t="shared" si="118"/>
        <v>0</v>
      </c>
      <c r="W252" s="595">
        <f t="shared" si="118"/>
        <v>0</v>
      </c>
      <c r="X252" s="595">
        <f t="shared" si="118"/>
        <v>0</v>
      </c>
      <c r="Y252" s="595">
        <f t="shared" si="118"/>
        <v>0</v>
      </c>
      <c r="Z252" s="595">
        <f t="shared" si="118"/>
        <v>0</v>
      </c>
      <c r="AA252" s="595">
        <f t="shared" si="118"/>
        <v>0</v>
      </c>
      <c r="AB252" s="595">
        <f t="shared" si="118"/>
        <v>0</v>
      </c>
      <c r="AC252" s="595">
        <f t="shared" si="118"/>
        <v>0</v>
      </c>
      <c r="AD252" s="595">
        <f t="shared" si="118"/>
        <v>0</v>
      </c>
      <c r="AE252" s="595">
        <f t="shared" si="118"/>
        <v>0</v>
      </c>
      <c r="AF252" s="595">
        <f t="shared" si="118"/>
        <v>0</v>
      </c>
      <c r="AG252" s="595">
        <f t="shared" si="118"/>
        <v>0</v>
      </c>
      <c r="AH252" s="595">
        <f t="shared" si="118"/>
        <v>0</v>
      </c>
      <c r="AI252" s="595">
        <f t="shared" si="118"/>
        <v>0</v>
      </c>
    </row>
    <row r="253" spans="1:35" s="589" customFormat="1" ht="11.25">
      <c r="A253" s="594"/>
      <c r="B253" s="750" t="s">
        <v>258</v>
      </c>
      <c r="C253" s="594"/>
      <c r="D253" s="594"/>
      <c r="E253" s="594"/>
      <c r="F253" s="595">
        <f t="shared" si="119"/>
        <v>4323</v>
      </c>
      <c r="G253" s="595">
        <f t="shared" si="118"/>
        <v>0</v>
      </c>
      <c r="H253" s="595">
        <f t="shared" si="118"/>
        <v>0</v>
      </c>
      <c r="I253" s="595">
        <f t="shared" si="118"/>
        <v>0</v>
      </c>
      <c r="J253" s="595">
        <f t="shared" si="118"/>
        <v>0</v>
      </c>
      <c r="K253" s="595">
        <f t="shared" si="118"/>
        <v>0</v>
      </c>
      <c r="L253" s="595">
        <f t="shared" si="118"/>
        <v>0</v>
      </c>
      <c r="M253" s="595">
        <f t="shared" si="118"/>
        <v>0</v>
      </c>
      <c r="N253" s="595">
        <f t="shared" si="118"/>
        <v>0</v>
      </c>
      <c r="O253" s="595">
        <f t="shared" si="118"/>
        <v>0</v>
      </c>
      <c r="P253" s="595">
        <f t="shared" si="118"/>
        <v>0</v>
      </c>
      <c r="Q253" s="595">
        <f t="shared" si="118"/>
        <v>0</v>
      </c>
      <c r="R253" s="595">
        <f t="shared" si="118"/>
        <v>0</v>
      </c>
      <c r="S253" s="595">
        <f t="shared" si="118"/>
        <v>0</v>
      </c>
      <c r="T253" s="595">
        <f t="shared" si="118"/>
        <v>0</v>
      </c>
      <c r="U253" s="595">
        <f t="shared" si="118"/>
        <v>0</v>
      </c>
      <c r="V253" s="595">
        <f t="shared" si="118"/>
        <v>0</v>
      </c>
      <c r="W253" s="595">
        <f t="shared" si="118"/>
        <v>0</v>
      </c>
      <c r="X253" s="595">
        <f t="shared" si="118"/>
        <v>0</v>
      </c>
      <c r="Y253" s="595">
        <f t="shared" si="118"/>
        <v>0</v>
      </c>
      <c r="Z253" s="595">
        <f t="shared" si="118"/>
        <v>0</v>
      </c>
      <c r="AA253" s="595">
        <f t="shared" si="118"/>
        <v>0</v>
      </c>
      <c r="AB253" s="595">
        <f t="shared" si="118"/>
        <v>0</v>
      </c>
      <c r="AC253" s="595">
        <f t="shared" si="118"/>
        <v>0</v>
      </c>
      <c r="AD253" s="595">
        <f t="shared" si="118"/>
        <v>0</v>
      </c>
      <c r="AE253" s="595">
        <f t="shared" si="118"/>
        <v>0</v>
      </c>
      <c r="AF253" s="595">
        <f t="shared" si="118"/>
        <v>0</v>
      </c>
      <c r="AG253" s="595">
        <f t="shared" si="118"/>
        <v>0</v>
      </c>
      <c r="AH253" s="595">
        <f t="shared" si="118"/>
        <v>0</v>
      </c>
      <c r="AI253" s="595">
        <f t="shared" si="118"/>
        <v>0</v>
      </c>
    </row>
    <row r="254" spans="1:35" s="589" customFormat="1" ht="11.25">
      <c r="A254" s="592" t="s">
        <v>155</v>
      </c>
      <c r="B254" s="749" t="s">
        <v>259</v>
      </c>
      <c r="C254" s="592"/>
      <c r="D254" s="592"/>
      <c r="E254" s="592"/>
      <c r="F254" s="593">
        <f>+F236-F244</f>
        <v>-4175</v>
      </c>
      <c r="G254" s="593">
        <f t="shared" ref="G254:AI254" si="120">+G236-G244</f>
        <v>8477</v>
      </c>
      <c r="H254" s="593">
        <f t="shared" si="120"/>
        <v>0</v>
      </c>
      <c r="I254" s="593">
        <f t="shared" si="120"/>
        <v>0</v>
      </c>
      <c r="J254" s="593">
        <f t="shared" si="120"/>
        <v>0</v>
      </c>
      <c r="K254" s="593">
        <f t="shared" si="120"/>
        <v>-92797.32828301494</v>
      </c>
      <c r="L254" s="593">
        <f t="shared" si="120"/>
        <v>-92797.32828301494</v>
      </c>
      <c r="M254" s="593">
        <f t="shared" si="120"/>
        <v>-92797.32828301494</v>
      </c>
      <c r="N254" s="593">
        <f t="shared" si="120"/>
        <v>-92797.32828301494</v>
      </c>
      <c r="O254" s="593">
        <f t="shared" si="120"/>
        <v>-92797.32828301494</v>
      </c>
      <c r="P254" s="593">
        <f t="shared" si="120"/>
        <v>-92797.32828301494</v>
      </c>
      <c r="Q254" s="593">
        <f t="shared" si="120"/>
        <v>-92797.32828301494</v>
      </c>
      <c r="R254" s="593">
        <f t="shared" si="120"/>
        <v>-92797.32828301494</v>
      </c>
      <c r="S254" s="593">
        <f t="shared" si="120"/>
        <v>-92797.32828301494</v>
      </c>
      <c r="T254" s="593">
        <f t="shared" si="120"/>
        <v>-92797.32828301494</v>
      </c>
      <c r="U254" s="593">
        <f t="shared" si="120"/>
        <v>-92797.32828301494</v>
      </c>
      <c r="V254" s="593">
        <f t="shared" si="120"/>
        <v>-92797.32828301494</v>
      </c>
      <c r="W254" s="593">
        <f t="shared" si="120"/>
        <v>-92797.32828301494</v>
      </c>
      <c r="X254" s="593">
        <f t="shared" si="120"/>
        <v>-92797.32828301494</v>
      </c>
      <c r="Y254" s="593">
        <f t="shared" si="120"/>
        <v>-92797.32828301494</v>
      </c>
      <c r="Z254" s="593">
        <f t="shared" si="120"/>
        <v>-92797.32828301494</v>
      </c>
      <c r="AA254" s="593">
        <f t="shared" si="120"/>
        <v>0</v>
      </c>
      <c r="AB254" s="593">
        <f t="shared" si="120"/>
        <v>0</v>
      </c>
      <c r="AC254" s="593">
        <f t="shared" si="120"/>
        <v>0</v>
      </c>
      <c r="AD254" s="593">
        <f t="shared" si="120"/>
        <v>0</v>
      </c>
      <c r="AE254" s="593">
        <f t="shared" si="120"/>
        <v>0</v>
      </c>
      <c r="AF254" s="593">
        <f t="shared" si="120"/>
        <v>0</v>
      </c>
      <c r="AG254" s="593">
        <f t="shared" si="120"/>
        <v>0</v>
      </c>
      <c r="AH254" s="593">
        <f t="shared" si="120"/>
        <v>0</v>
      </c>
      <c r="AI254" s="593">
        <f t="shared" si="120"/>
        <v>0</v>
      </c>
    </row>
    <row r="256" spans="1:35" ht="12.75">
      <c r="A256" s="555" t="s">
        <v>666</v>
      </c>
    </row>
    <row r="258" spans="1:35" s="589" customFormat="1" ht="11.25">
      <c r="A258" s="612"/>
      <c r="B258" s="754" t="s">
        <v>388</v>
      </c>
      <c r="C258" s="612"/>
      <c r="D258" s="612"/>
      <c r="E258" s="612"/>
      <c r="F258" s="612">
        <f t="shared" ref="F258:AI258" si="121">+F234</f>
        <v>1</v>
      </c>
      <c r="G258" s="612">
        <f t="shared" si="121"/>
        <v>2</v>
      </c>
      <c r="H258" s="612">
        <f t="shared" si="121"/>
        <v>3</v>
      </c>
      <c r="I258" s="612">
        <f t="shared" si="121"/>
        <v>4</v>
      </c>
      <c r="J258" s="612">
        <f t="shared" si="121"/>
        <v>5</v>
      </c>
      <c r="K258" s="612">
        <f t="shared" si="121"/>
        <v>6</v>
      </c>
      <c r="L258" s="612">
        <f t="shared" si="121"/>
        <v>7</v>
      </c>
      <c r="M258" s="612">
        <f t="shared" si="121"/>
        <v>8</v>
      </c>
      <c r="N258" s="612">
        <f t="shared" si="121"/>
        <v>9</v>
      </c>
      <c r="O258" s="612">
        <f t="shared" si="121"/>
        <v>10</v>
      </c>
      <c r="P258" s="612">
        <f t="shared" si="121"/>
        <v>11</v>
      </c>
      <c r="Q258" s="612">
        <f t="shared" si="121"/>
        <v>12</v>
      </c>
      <c r="R258" s="612">
        <f t="shared" si="121"/>
        <v>13</v>
      </c>
      <c r="S258" s="612">
        <f t="shared" si="121"/>
        <v>14</v>
      </c>
      <c r="T258" s="612">
        <f t="shared" si="121"/>
        <v>15</v>
      </c>
      <c r="U258" s="612">
        <f t="shared" si="121"/>
        <v>16</v>
      </c>
      <c r="V258" s="612">
        <f t="shared" si="121"/>
        <v>17</v>
      </c>
      <c r="W258" s="612">
        <f t="shared" si="121"/>
        <v>18</v>
      </c>
      <c r="X258" s="612">
        <f t="shared" si="121"/>
        <v>19</v>
      </c>
      <c r="Y258" s="612">
        <f t="shared" si="121"/>
        <v>20</v>
      </c>
      <c r="Z258" s="612">
        <f t="shared" si="121"/>
        <v>21</v>
      </c>
      <c r="AA258" s="612">
        <f t="shared" si="121"/>
        <v>22</v>
      </c>
      <c r="AB258" s="612">
        <f t="shared" si="121"/>
        <v>23</v>
      </c>
      <c r="AC258" s="612">
        <f t="shared" si="121"/>
        <v>24</v>
      </c>
      <c r="AD258" s="612">
        <f t="shared" si="121"/>
        <v>25</v>
      </c>
      <c r="AE258" s="612">
        <f t="shared" si="121"/>
        <v>26</v>
      </c>
      <c r="AF258" s="612">
        <f t="shared" si="121"/>
        <v>27</v>
      </c>
      <c r="AG258" s="612">
        <f t="shared" si="121"/>
        <v>28</v>
      </c>
      <c r="AH258" s="612">
        <f t="shared" si="121"/>
        <v>29</v>
      </c>
      <c r="AI258" s="612">
        <f t="shared" si="121"/>
        <v>30</v>
      </c>
    </row>
    <row r="259" spans="1:35" s="589" customFormat="1" ht="11.25">
      <c r="A259" s="612" t="s">
        <v>147</v>
      </c>
      <c r="B259" s="754" t="s">
        <v>397</v>
      </c>
      <c r="C259" s="613"/>
      <c r="D259" s="613"/>
      <c r="E259" s="613"/>
      <c r="F259" s="614">
        <f t="shared" ref="F259:AI259" si="122">+F235</f>
        <v>2018</v>
      </c>
      <c r="G259" s="614">
        <f t="shared" si="122"/>
        <v>2019</v>
      </c>
      <c r="H259" s="614">
        <f t="shared" si="122"/>
        <v>2020</v>
      </c>
      <c r="I259" s="614">
        <f t="shared" si="122"/>
        <v>2021</v>
      </c>
      <c r="J259" s="614">
        <f t="shared" si="122"/>
        <v>2022</v>
      </c>
      <c r="K259" s="614">
        <f t="shared" si="122"/>
        <v>2023</v>
      </c>
      <c r="L259" s="614">
        <f t="shared" si="122"/>
        <v>2024</v>
      </c>
      <c r="M259" s="614">
        <f t="shared" si="122"/>
        <v>2025</v>
      </c>
      <c r="N259" s="614">
        <f t="shared" si="122"/>
        <v>2026</v>
      </c>
      <c r="O259" s="614">
        <f t="shared" si="122"/>
        <v>2027</v>
      </c>
      <c r="P259" s="614">
        <f t="shared" si="122"/>
        <v>2028</v>
      </c>
      <c r="Q259" s="614">
        <f t="shared" si="122"/>
        <v>2029</v>
      </c>
      <c r="R259" s="614">
        <f t="shared" si="122"/>
        <v>2030</v>
      </c>
      <c r="S259" s="614">
        <f t="shared" si="122"/>
        <v>2031</v>
      </c>
      <c r="T259" s="614">
        <f t="shared" si="122"/>
        <v>2032</v>
      </c>
      <c r="U259" s="614">
        <f t="shared" si="122"/>
        <v>2033</v>
      </c>
      <c r="V259" s="614">
        <f t="shared" si="122"/>
        <v>2034</v>
      </c>
      <c r="W259" s="614">
        <f t="shared" si="122"/>
        <v>2035</v>
      </c>
      <c r="X259" s="614">
        <f t="shared" si="122"/>
        <v>2036</v>
      </c>
      <c r="Y259" s="614">
        <f t="shared" si="122"/>
        <v>2037</v>
      </c>
      <c r="Z259" s="614">
        <f t="shared" si="122"/>
        <v>2038</v>
      </c>
      <c r="AA259" s="614">
        <f t="shared" si="122"/>
        <v>2039</v>
      </c>
      <c r="AB259" s="614">
        <f t="shared" si="122"/>
        <v>2040</v>
      </c>
      <c r="AC259" s="614">
        <f t="shared" si="122"/>
        <v>2041</v>
      </c>
      <c r="AD259" s="614">
        <f t="shared" si="122"/>
        <v>2042</v>
      </c>
      <c r="AE259" s="614">
        <f t="shared" si="122"/>
        <v>2043</v>
      </c>
      <c r="AF259" s="614">
        <f t="shared" si="122"/>
        <v>2044</v>
      </c>
      <c r="AG259" s="614">
        <f t="shared" si="122"/>
        <v>2045</v>
      </c>
      <c r="AH259" s="614">
        <f t="shared" si="122"/>
        <v>2046</v>
      </c>
      <c r="AI259" s="614">
        <f t="shared" si="122"/>
        <v>2047</v>
      </c>
    </row>
    <row r="260" spans="1:35" s="589" customFormat="1" ht="11.25">
      <c r="A260" s="592" t="s">
        <v>242</v>
      </c>
      <c r="B260" s="749" t="s">
        <v>398</v>
      </c>
      <c r="C260" s="592"/>
      <c r="D260" s="592"/>
      <c r="E260" s="593"/>
      <c r="F260" s="593">
        <f>+F261+F265+F266</f>
        <v>199706</v>
      </c>
      <c r="G260" s="593">
        <f t="shared" ref="G260:AI260" si="123">+G261+G265+G266</f>
        <v>215377</v>
      </c>
      <c r="H260" s="593">
        <f t="shared" si="123"/>
        <v>191487</v>
      </c>
      <c r="I260" s="593">
        <f t="shared" si="123"/>
        <v>191487</v>
      </c>
      <c r="J260" s="593">
        <f t="shared" si="123"/>
        <v>191487</v>
      </c>
      <c r="K260" s="593">
        <f>+K261+K265+K266</f>
        <v>537515.86941390019</v>
      </c>
      <c r="L260" s="593">
        <f t="shared" si="123"/>
        <v>537515.86941390019</v>
      </c>
      <c r="M260" s="593">
        <f t="shared" si="123"/>
        <v>537515.86941390019</v>
      </c>
      <c r="N260" s="593">
        <f t="shared" si="123"/>
        <v>537515.86941390019</v>
      </c>
      <c r="O260" s="593">
        <f t="shared" si="123"/>
        <v>537515.86941390019</v>
      </c>
      <c r="P260" s="593">
        <f t="shared" si="123"/>
        <v>537515.86941390019</v>
      </c>
      <c r="Q260" s="593">
        <f t="shared" si="123"/>
        <v>537515.86941390019</v>
      </c>
      <c r="R260" s="593">
        <f t="shared" si="123"/>
        <v>537515.86941390019</v>
      </c>
      <c r="S260" s="593">
        <f t="shared" si="123"/>
        <v>537515.86941390019</v>
      </c>
      <c r="T260" s="593">
        <f t="shared" si="123"/>
        <v>537515.86941390019</v>
      </c>
      <c r="U260" s="593">
        <f t="shared" si="123"/>
        <v>537515.86941390019</v>
      </c>
      <c r="V260" s="593">
        <f t="shared" si="123"/>
        <v>537515.86941390019</v>
      </c>
      <c r="W260" s="593">
        <f t="shared" si="123"/>
        <v>537515.86941390019</v>
      </c>
      <c r="X260" s="593">
        <f t="shared" si="123"/>
        <v>537515.86941390019</v>
      </c>
      <c r="Y260" s="593">
        <f t="shared" si="123"/>
        <v>537515.86941390019</v>
      </c>
      <c r="Z260" s="593">
        <f t="shared" si="123"/>
        <v>537515.86941390019</v>
      </c>
      <c r="AA260" s="593">
        <f t="shared" si="123"/>
        <v>630313.19769691536</v>
      </c>
      <c r="AB260" s="593">
        <f t="shared" si="123"/>
        <v>630313.19769691536</v>
      </c>
      <c r="AC260" s="593">
        <f t="shared" si="123"/>
        <v>630313.19769691536</v>
      </c>
      <c r="AD260" s="593">
        <f t="shared" si="123"/>
        <v>630313.19769691536</v>
      </c>
      <c r="AE260" s="593">
        <f t="shared" si="123"/>
        <v>630313.19769691536</v>
      </c>
      <c r="AF260" s="593">
        <f t="shared" si="123"/>
        <v>630313.19769691536</v>
      </c>
      <c r="AG260" s="593">
        <f t="shared" si="123"/>
        <v>630313.19769691536</v>
      </c>
      <c r="AH260" s="593">
        <f t="shared" si="123"/>
        <v>630313.19769691536</v>
      </c>
      <c r="AI260" s="593">
        <f t="shared" si="123"/>
        <v>630313.19769691536</v>
      </c>
    </row>
    <row r="261" spans="1:35" s="607" customFormat="1" ht="11.25">
      <c r="A261" s="605">
        <v>1</v>
      </c>
      <c r="B261" s="753" t="s">
        <v>245</v>
      </c>
      <c r="C261" s="605"/>
      <c r="D261" s="605"/>
      <c r="E261" s="605"/>
      <c r="F261" s="606">
        <f t="shared" ref="F261:J261" si="124">+F262+F263+F264</f>
        <v>197933</v>
      </c>
      <c r="G261" s="606">
        <f t="shared" si="124"/>
        <v>212129</v>
      </c>
      <c r="H261" s="606">
        <f t="shared" si="124"/>
        <v>191487</v>
      </c>
      <c r="I261" s="606">
        <f t="shared" si="124"/>
        <v>191487</v>
      </c>
      <c r="J261" s="606">
        <f t="shared" si="124"/>
        <v>191487</v>
      </c>
      <c r="K261" s="606">
        <f>+K262+K263+K264</f>
        <v>537515.86941390019</v>
      </c>
      <c r="L261" s="606">
        <f t="shared" ref="L261:AI261" si="125">+L262+L263+L264</f>
        <v>537515.86941390019</v>
      </c>
      <c r="M261" s="606">
        <f t="shared" si="125"/>
        <v>537515.86941390019</v>
      </c>
      <c r="N261" s="606">
        <f t="shared" si="125"/>
        <v>537515.86941390019</v>
      </c>
      <c r="O261" s="606">
        <f t="shared" si="125"/>
        <v>537515.86941390019</v>
      </c>
      <c r="P261" s="606">
        <f t="shared" si="125"/>
        <v>537515.86941390019</v>
      </c>
      <c r="Q261" s="606">
        <f t="shared" si="125"/>
        <v>537515.86941390019</v>
      </c>
      <c r="R261" s="606">
        <f t="shared" si="125"/>
        <v>537515.86941390019</v>
      </c>
      <c r="S261" s="606">
        <f t="shared" si="125"/>
        <v>537515.86941390019</v>
      </c>
      <c r="T261" s="606">
        <f t="shared" si="125"/>
        <v>537515.86941390019</v>
      </c>
      <c r="U261" s="606">
        <f t="shared" si="125"/>
        <v>537515.86941390019</v>
      </c>
      <c r="V261" s="606">
        <f t="shared" si="125"/>
        <v>537515.86941390019</v>
      </c>
      <c r="W261" s="606">
        <f t="shared" si="125"/>
        <v>537515.86941390019</v>
      </c>
      <c r="X261" s="606">
        <f t="shared" si="125"/>
        <v>537515.86941390019</v>
      </c>
      <c r="Y261" s="606">
        <f t="shared" si="125"/>
        <v>537515.86941390019</v>
      </c>
      <c r="Z261" s="606">
        <f t="shared" si="125"/>
        <v>537515.86941390019</v>
      </c>
      <c r="AA261" s="606">
        <f t="shared" si="125"/>
        <v>630313.19769691536</v>
      </c>
      <c r="AB261" s="606">
        <f t="shared" si="125"/>
        <v>630313.19769691536</v>
      </c>
      <c r="AC261" s="606">
        <f t="shared" si="125"/>
        <v>630313.19769691536</v>
      </c>
      <c r="AD261" s="606">
        <f t="shared" si="125"/>
        <v>630313.19769691536</v>
      </c>
      <c r="AE261" s="606">
        <f t="shared" si="125"/>
        <v>630313.19769691536</v>
      </c>
      <c r="AF261" s="606">
        <f t="shared" si="125"/>
        <v>630313.19769691536</v>
      </c>
      <c r="AG261" s="606">
        <f t="shared" si="125"/>
        <v>630313.19769691536</v>
      </c>
      <c r="AH261" s="606">
        <f t="shared" si="125"/>
        <v>630313.19769691536</v>
      </c>
      <c r="AI261" s="606">
        <f t="shared" si="125"/>
        <v>630313.19769691536</v>
      </c>
    </row>
    <row r="262" spans="1:35" s="589" customFormat="1" ht="11.25">
      <c r="A262" s="594"/>
      <c r="B262" s="751" t="s">
        <v>249</v>
      </c>
      <c r="C262" s="617"/>
      <c r="D262" s="617"/>
      <c r="E262" s="596"/>
      <c r="F262" s="595">
        <f>+F238</f>
        <v>59501.7048</v>
      </c>
      <c r="G262" s="595">
        <f t="shared" ref="G262:AI263" si="126">+G238</f>
        <v>74365.260000000009</v>
      </c>
      <c r="H262" s="595">
        <f t="shared" si="126"/>
        <v>75563</v>
      </c>
      <c r="I262" s="595">
        <f t="shared" si="126"/>
        <v>75563</v>
      </c>
      <c r="J262" s="595">
        <f t="shared" si="126"/>
        <v>75563</v>
      </c>
      <c r="K262" s="595">
        <f>+K238</f>
        <v>294832.43107137195</v>
      </c>
      <c r="L262" s="595">
        <f t="shared" si="126"/>
        <v>294832.43107137195</v>
      </c>
      <c r="M262" s="595">
        <f t="shared" si="126"/>
        <v>294832.43107137195</v>
      </c>
      <c r="N262" s="595">
        <f t="shared" si="126"/>
        <v>294832.43107137195</v>
      </c>
      <c r="O262" s="595">
        <f t="shared" si="126"/>
        <v>294832.43107137195</v>
      </c>
      <c r="P262" s="595">
        <f t="shared" si="126"/>
        <v>294832.43107137195</v>
      </c>
      <c r="Q262" s="595">
        <f t="shared" si="126"/>
        <v>294832.43107137195</v>
      </c>
      <c r="R262" s="595">
        <f t="shared" si="126"/>
        <v>294832.43107137195</v>
      </c>
      <c r="S262" s="595">
        <f t="shared" si="126"/>
        <v>294832.43107137195</v>
      </c>
      <c r="T262" s="595">
        <f t="shared" si="126"/>
        <v>294832.43107137195</v>
      </c>
      <c r="U262" s="595">
        <f t="shared" si="126"/>
        <v>294832.43107137195</v>
      </c>
      <c r="V262" s="595">
        <f t="shared" si="126"/>
        <v>294832.43107137195</v>
      </c>
      <c r="W262" s="595">
        <f t="shared" si="126"/>
        <v>294832.43107137195</v>
      </c>
      <c r="X262" s="595">
        <f t="shared" si="126"/>
        <v>294832.43107137195</v>
      </c>
      <c r="Y262" s="595">
        <f t="shared" si="126"/>
        <v>294832.43107137195</v>
      </c>
      <c r="Z262" s="595">
        <f t="shared" si="126"/>
        <v>294832.43107137195</v>
      </c>
      <c r="AA262" s="595">
        <f t="shared" si="126"/>
        <v>294832.43107137195</v>
      </c>
      <c r="AB262" s="595">
        <f t="shared" si="126"/>
        <v>294832.43107137195</v>
      </c>
      <c r="AC262" s="595">
        <f t="shared" si="126"/>
        <v>294832.43107137195</v>
      </c>
      <c r="AD262" s="595">
        <f t="shared" si="126"/>
        <v>294832.43107137195</v>
      </c>
      <c r="AE262" s="595">
        <f t="shared" si="126"/>
        <v>294832.43107137195</v>
      </c>
      <c r="AF262" s="595">
        <f t="shared" si="126"/>
        <v>294832.43107137195</v>
      </c>
      <c r="AG262" s="595">
        <f t="shared" si="126"/>
        <v>294832.43107137195</v>
      </c>
      <c r="AH262" s="595">
        <f t="shared" si="126"/>
        <v>294832.43107137195</v>
      </c>
      <c r="AI262" s="595">
        <f t="shared" si="126"/>
        <v>294832.43107137195</v>
      </c>
    </row>
    <row r="263" spans="1:35" s="589" customFormat="1" ht="11.25">
      <c r="A263" s="594"/>
      <c r="B263" s="751" t="s">
        <v>250</v>
      </c>
      <c r="C263" s="617"/>
      <c r="D263" s="617"/>
      <c r="E263" s="596"/>
      <c r="F263" s="595">
        <f>+F239</f>
        <v>128422.29519999999</v>
      </c>
      <c r="G263" s="595">
        <f t="shared" si="126"/>
        <v>134381.74</v>
      </c>
      <c r="H263" s="595">
        <f t="shared" si="126"/>
        <v>114541</v>
      </c>
      <c r="I263" s="595">
        <f t="shared" si="126"/>
        <v>114541</v>
      </c>
      <c r="J263" s="595">
        <f t="shared" si="126"/>
        <v>114541</v>
      </c>
      <c r="K263" s="595">
        <f t="shared" si="126"/>
        <v>241300.43834252824</v>
      </c>
      <c r="L263" s="595">
        <f t="shared" si="126"/>
        <v>241300.43834252824</v>
      </c>
      <c r="M263" s="595">
        <f t="shared" si="126"/>
        <v>241300.43834252824</v>
      </c>
      <c r="N263" s="595">
        <f t="shared" si="126"/>
        <v>241300.43834252824</v>
      </c>
      <c r="O263" s="595">
        <f t="shared" si="126"/>
        <v>241300.43834252824</v>
      </c>
      <c r="P263" s="595">
        <f t="shared" si="126"/>
        <v>241300.43834252824</v>
      </c>
      <c r="Q263" s="595">
        <f t="shared" si="126"/>
        <v>241300.43834252824</v>
      </c>
      <c r="R263" s="595">
        <f t="shared" si="126"/>
        <v>241300.43834252824</v>
      </c>
      <c r="S263" s="595">
        <f t="shared" si="126"/>
        <v>241300.43834252824</v>
      </c>
      <c r="T263" s="595">
        <f t="shared" si="126"/>
        <v>241300.43834252824</v>
      </c>
      <c r="U263" s="595">
        <f t="shared" si="126"/>
        <v>241300.43834252824</v>
      </c>
      <c r="V263" s="595">
        <f t="shared" si="126"/>
        <v>241300.43834252824</v>
      </c>
      <c r="W263" s="595">
        <f t="shared" si="126"/>
        <v>241300.43834252824</v>
      </c>
      <c r="X263" s="595">
        <f t="shared" si="126"/>
        <v>241300.43834252824</v>
      </c>
      <c r="Y263" s="595">
        <f t="shared" si="126"/>
        <v>241300.43834252824</v>
      </c>
      <c r="Z263" s="595">
        <f t="shared" si="126"/>
        <v>241300.43834252824</v>
      </c>
      <c r="AA263" s="595">
        <f t="shared" si="126"/>
        <v>334097.76662554336</v>
      </c>
      <c r="AB263" s="595">
        <f t="shared" si="126"/>
        <v>334097.76662554336</v>
      </c>
      <c r="AC263" s="595">
        <f t="shared" si="126"/>
        <v>334097.76662554336</v>
      </c>
      <c r="AD263" s="595">
        <f t="shared" si="126"/>
        <v>334097.76662554336</v>
      </c>
      <c r="AE263" s="595">
        <f t="shared" si="126"/>
        <v>334097.76662554336</v>
      </c>
      <c r="AF263" s="595">
        <f t="shared" si="126"/>
        <v>334097.76662554336</v>
      </c>
      <c r="AG263" s="595">
        <f t="shared" si="126"/>
        <v>334097.76662554336</v>
      </c>
      <c r="AH263" s="595">
        <f t="shared" si="126"/>
        <v>334097.76662554336</v>
      </c>
      <c r="AI263" s="595">
        <f t="shared" si="126"/>
        <v>334097.76662554336</v>
      </c>
    </row>
    <row r="264" spans="1:35" s="589" customFormat="1" ht="11.25">
      <c r="A264" s="594"/>
      <c r="B264" s="751" t="s">
        <v>853</v>
      </c>
      <c r="C264" s="617"/>
      <c r="D264" s="617"/>
      <c r="E264" s="596"/>
      <c r="F264" s="595">
        <f>+F241</f>
        <v>10009</v>
      </c>
      <c r="G264" s="595">
        <f t="shared" ref="G264:AI266" si="127">+G241</f>
        <v>3382</v>
      </c>
      <c r="H264" s="595">
        <f t="shared" si="127"/>
        <v>1383</v>
      </c>
      <c r="I264" s="595">
        <f t="shared" si="127"/>
        <v>1383</v>
      </c>
      <c r="J264" s="595">
        <f t="shared" si="127"/>
        <v>1383</v>
      </c>
      <c r="K264" s="595">
        <f t="shared" si="127"/>
        <v>1383</v>
      </c>
      <c r="L264" s="595">
        <f t="shared" si="127"/>
        <v>1383</v>
      </c>
      <c r="M264" s="595">
        <f t="shared" si="127"/>
        <v>1383</v>
      </c>
      <c r="N264" s="595">
        <f t="shared" si="127"/>
        <v>1383</v>
      </c>
      <c r="O264" s="595">
        <f t="shared" si="127"/>
        <v>1383</v>
      </c>
      <c r="P264" s="595">
        <f t="shared" si="127"/>
        <v>1383</v>
      </c>
      <c r="Q264" s="595">
        <f t="shared" si="127"/>
        <v>1383</v>
      </c>
      <c r="R264" s="595">
        <f t="shared" si="127"/>
        <v>1383</v>
      </c>
      <c r="S264" s="595">
        <f t="shared" si="127"/>
        <v>1383</v>
      </c>
      <c r="T264" s="595">
        <f t="shared" si="127"/>
        <v>1383</v>
      </c>
      <c r="U264" s="595">
        <f t="shared" si="127"/>
        <v>1383</v>
      </c>
      <c r="V264" s="595">
        <f t="shared" si="127"/>
        <v>1383</v>
      </c>
      <c r="W264" s="595">
        <f t="shared" si="127"/>
        <v>1383</v>
      </c>
      <c r="X264" s="595">
        <f t="shared" si="127"/>
        <v>1383</v>
      </c>
      <c r="Y264" s="595">
        <f t="shared" si="127"/>
        <v>1383</v>
      </c>
      <c r="Z264" s="595">
        <f t="shared" si="127"/>
        <v>1383</v>
      </c>
      <c r="AA264" s="595">
        <f t="shared" si="127"/>
        <v>1383</v>
      </c>
      <c r="AB264" s="595">
        <f t="shared" si="127"/>
        <v>1383</v>
      </c>
      <c r="AC264" s="595">
        <f t="shared" si="127"/>
        <v>1383</v>
      </c>
      <c r="AD264" s="595">
        <f t="shared" si="127"/>
        <v>1383</v>
      </c>
      <c r="AE264" s="595">
        <f t="shared" si="127"/>
        <v>1383</v>
      </c>
      <c r="AF264" s="595">
        <f t="shared" si="127"/>
        <v>1383</v>
      </c>
      <c r="AG264" s="595">
        <f t="shared" si="127"/>
        <v>1383</v>
      </c>
      <c r="AH264" s="595">
        <f t="shared" si="127"/>
        <v>1383</v>
      </c>
      <c r="AI264" s="595">
        <f t="shared" si="127"/>
        <v>1383</v>
      </c>
    </row>
    <row r="265" spans="1:35" s="607" customFormat="1" ht="11.25">
      <c r="A265" s="605">
        <v>2</v>
      </c>
      <c r="B265" s="753" t="s">
        <v>247</v>
      </c>
      <c r="C265" s="605"/>
      <c r="D265" s="605"/>
      <c r="E265" s="605"/>
      <c r="F265" s="606">
        <f>+F242</f>
        <v>1773</v>
      </c>
      <c r="G265" s="606">
        <f t="shared" si="127"/>
        <v>3248</v>
      </c>
      <c r="H265" s="606">
        <f t="shared" si="127"/>
        <v>0</v>
      </c>
      <c r="I265" s="606">
        <f t="shared" si="127"/>
        <v>0</v>
      </c>
      <c r="J265" s="606">
        <f t="shared" si="127"/>
        <v>0</v>
      </c>
      <c r="K265" s="606">
        <f t="shared" si="127"/>
        <v>0</v>
      </c>
      <c r="L265" s="606">
        <f t="shared" si="127"/>
        <v>0</v>
      </c>
      <c r="M265" s="606">
        <f t="shared" si="127"/>
        <v>0</v>
      </c>
      <c r="N265" s="606">
        <f t="shared" si="127"/>
        <v>0</v>
      </c>
      <c r="O265" s="606">
        <f t="shared" si="127"/>
        <v>0</v>
      </c>
      <c r="P265" s="606">
        <f t="shared" si="127"/>
        <v>0</v>
      </c>
      <c r="Q265" s="606">
        <f t="shared" si="127"/>
        <v>0</v>
      </c>
      <c r="R265" s="606">
        <f t="shared" si="127"/>
        <v>0</v>
      </c>
      <c r="S265" s="606">
        <f t="shared" si="127"/>
        <v>0</v>
      </c>
      <c r="T265" s="606">
        <f t="shared" si="127"/>
        <v>0</v>
      </c>
      <c r="U265" s="606">
        <f t="shared" si="127"/>
        <v>0</v>
      </c>
      <c r="V265" s="606">
        <f t="shared" si="127"/>
        <v>0</v>
      </c>
      <c r="W265" s="606">
        <f t="shared" si="127"/>
        <v>0</v>
      </c>
      <c r="X265" s="606">
        <f t="shared" si="127"/>
        <v>0</v>
      </c>
      <c r="Y265" s="606">
        <f t="shared" si="127"/>
        <v>0</v>
      </c>
      <c r="Z265" s="606">
        <f t="shared" si="127"/>
        <v>0</v>
      </c>
      <c r="AA265" s="606">
        <f t="shared" si="127"/>
        <v>0</v>
      </c>
      <c r="AB265" s="606">
        <f t="shared" si="127"/>
        <v>0</v>
      </c>
      <c r="AC265" s="606">
        <f t="shared" si="127"/>
        <v>0</v>
      </c>
      <c r="AD265" s="606">
        <f t="shared" si="127"/>
        <v>0</v>
      </c>
      <c r="AE265" s="606">
        <f t="shared" si="127"/>
        <v>0</v>
      </c>
      <c r="AF265" s="606">
        <f t="shared" si="127"/>
        <v>0</v>
      </c>
      <c r="AG265" s="606">
        <f t="shared" si="127"/>
        <v>0</v>
      </c>
      <c r="AH265" s="606">
        <f t="shared" si="127"/>
        <v>0</v>
      </c>
      <c r="AI265" s="606">
        <f t="shared" si="127"/>
        <v>0</v>
      </c>
    </row>
    <row r="266" spans="1:35" s="607" customFormat="1" ht="11.25">
      <c r="A266" s="605">
        <v>3</v>
      </c>
      <c r="B266" s="753" t="s">
        <v>251</v>
      </c>
      <c r="C266" s="605"/>
      <c r="D266" s="605"/>
      <c r="E266" s="605"/>
      <c r="F266" s="606">
        <f>+F243</f>
        <v>0</v>
      </c>
      <c r="G266" s="606">
        <f t="shared" si="127"/>
        <v>0</v>
      </c>
      <c r="H266" s="606">
        <f t="shared" si="127"/>
        <v>0</v>
      </c>
      <c r="I266" s="606">
        <f t="shared" si="127"/>
        <v>0</v>
      </c>
      <c r="J266" s="606">
        <f t="shared" si="127"/>
        <v>0</v>
      </c>
      <c r="K266" s="606">
        <f t="shared" si="127"/>
        <v>0</v>
      </c>
      <c r="L266" s="606">
        <f t="shared" si="127"/>
        <v>0</v>
      </c>
      <c r="M266" s="606">
        <f t="shared" si="127"/>
        <v>0</v>
      </c>
      <c r="N266" s="606">
        <f t="shared" si="127"/>
        <v>0</v>
      </c>
      <c r="O266" s="606">
        <f t="shared" si="127"/>
        <v>0</v>
      </c>
      <c r="P266" s="606">
        <f t="shared" si="127"/>
        <v>0</v>
      </c>
      <c r="Q266" s="606">
        <f t="shared" si="127"/>
        <v>0</v>
      </c>
      <c r="R266" s="606">
        <f t="shared" si="127"/>
        <v>0</v>
      </c>
      <c r="S266" s="606">
        <f t="shared" si="127"/>
        <v>0</v>
      </c>
      <c r="T266" s="606">
        <f t="shared" si="127"/>
        <v>0</v>
      </c>
      <c r="U266" s="606">
        <f t="shared" si="127"/>
        <v>0</v>
      </c>
      <c r="V266" s="606">
        <f t="shared" si="127"/>
        <v>0</v>
      </c>
      <c r="W266" s="606">
        <f t="shared" si="127"/>
        <v>0</v>
      </c>
      <c r="X266" s="606">
        <f t="shared" si="127"/>
        <v>0</v>
      </c>
      <c r="Y266" s="606">
        <f t="shared" si="127"/>
        <v>0</v>
      </c>
      <c r="Z266" s="606">
        <f t="shared" si="127"/>
        <v>0</v>
      </c>
      <c r="AA266" s="606">
        <f t="shared" si="127"/>
        <v>0</v>
      </c>
      <c r="AB266" s="606">
        <f t="shared" si="127"/>
        <v>0</v>
      </c>
      <c r="AC266" s="606">
        <f t="shared" si="127"/>
        <v>0</v>
      </c>
      <c r="AD266" s="606">
        <f t="shared" si="127"/>
        <v>0</v>
      </c>
      <c r="AE266" s="606">
        <f t="shared" si="127"/>
        <v>0</v>
      </c>
      <c r="AF266" s="606">
        <f t="shared" si="127"/>
        <v>0</v>
      </c>
      <c r="AG266" s="606">
        <f t="shared" si="127"/>
        <v>0</v>
      </c>
      <c r="AH266" s="606">
        <f t="shared" si="127"/>
        <v>0</v>
      </c>
      <c r="AI266" s="606">
        <f t="shared" si="127"/>
        <v>0</v>
      </c>
    </row>
    <row r="267" spans="1:35" s="589" customFormat="1" ht="11.25">
      <c r="A267" s="592" t="s">
        <v>243</v>
      </c>
      <c r="B267" s="749" t="s">
        <v>399</v>
      </c>
      <c r="C267" s="592"/>
      <c r="D267" s="592"/>
      <c r="E267" s="593">
        <f>+E273+E274+E275+E281+E268</f>
        <v>0</v>
      </c>
      <c r="F267" s="593">
        <f>+F273+F274+F275+F281+F268</f>
        <v>1065874.3399999999</v>
      </c>
      <c r="G267" s="593">
        <f t="shared" ref="G267:AI267" si="128">+G273+G274+G275+G281+G268</f>
        <v>299458.7418870721</v>
      </c>
      <c r="H267" s="593">
        <f t="shared" si="128"/>
        <v>2423596.9417475527</v>
      </c>
      <c r="I267" s="593">
        <f t="shared" si="128"/>
        <v>2380052.2622697218</v>
      </c>
      <c r="J267" s="593">
        <f t="shared" si="128"/>
        <v>153147.77698111522</v>
      </c>
      <c r="K267" s="593">
        <f t="shared" si="128"/>
        <v>296201.43107137183</v>
      </c>
      <c r="L267" s="593">
        <f t="shared" si="128"/>
        <v>296201.43107137183</v>
      </c>
      <c r="M267" s="593">
        <f t="shared" si="128"/>
        <v>296201.43107137183</v>
      </c>
      <c r="N267" s="593">
        <f t="shared" si="128"/>
        <v>296201.43107137183</v>
      </c>
      <c r="O267" s="593">
        <f t="shared" si="128"/>
        <v>296201.43107137183</v>
      </c>
      <c r="P267" s="593">
        <f t="shared" si="128"/>
        <v>296201.43107137183</v>
      </c>
      <c r="Q267" s="593">
        <f t="shared" si="128"/>
        <v>296201.43107137183</v>
      </c>
      <c r="R267" s="593">
        <f t="shared" si="128"/>
        <v>296201.43107137183</v>
      </c>
      <c r="S267" s="593">
        <f t="shared" si="128"/>
        <v>296201.43107137183</v>
      </c>
      <c r="T267" s="593">
        <f t="shared" si="128"/>
        <v>1414006.4662170287</v>
      </c>
      <c r="U267" s="593">
        <f t="shared" si="128"/>
        <v>296201.43107137183</v>
      </c>
      <c r="V267" s="593">
        <f t="shared" si="128"/>
        <v>296201.43107137183</v>
      </c>
      <c r="W267" s="593">
        <f t="shared" si="128"/>
        <v>296201.43107137183</v>
      </c>
      <c r="X267" s="593">
        <f t="shared" si="128"/>
        <v>569453.06306290673</v>
      </c>
      <c r="Y267" s="593">
        <f t="shared" si="128"/>
        <v>296201.43107137183</v>
      </c>
      <c r="Z267" s="593">
        <f t="shared" si="128"/>
        <v>296201.43107137183</v>
      </c>
      <c r="AA267" s="593">
        <f t="shared" si="128"/>
        <v>296201.43107137183</v>
      </c>
      <c r="AB267" s="593">
        <f t="shared" si="128"/>
        <v>296201.43107137183</v>
      </c>
      <c r="AC267" s="593">
        <f t="shared" si="128"/>
        <v>296201.43107137183</v>
      </c>
      <c r="AD267" s="593">
        <f t="shared" si="128"/>
        <v>1414006.4662170287</v>
      </c>
      <c r="AE267" s="593">
        <f t="shared" si="128"/>
        <v>296201.43107137183</v>
      </c>
      <c r="AF267" s="593">
        <f t="shared" si="128"/>
        <v>296201.43107137183</v>
      </c>
      <c r="AG267" s="593">
        <f t="shared" si="128"/>
        <v>296201.43107137183</v>
      </c>
      <c r="AH267" s="593">
        <f t="shared" si="128"/>
        <v>296201.43107137183</v>
      </c>
      <c r="AI267" s="593">
        <f t="shared" si="128"/>
        <v>296201.43107137183</v>
      </c>
    </row>
    <row r="268" spans="1:35" s="607" customFormat="1" ht="11.25">
      <c r="A268" s="605">
        <v>1</v>
      </c>
      <c r="B268" s="753" t="s">
        <v>246</v>
      </c>
      <c r="C268" s="605"/>
      <c r="D268" s="605"/>
      <c r="E268" s="605"/>
      <c r="F268" s="606">
        <f>+F269+F270+F271+F272</f>
        <v>196869</v>
      </c>
      <c r="G268" s="606">
        <f t="shared" ref="G268:AI268" si="129">+G269+G270+G271+G272</f>
        <v>93933</v>
      </c>
      <c r="H268" s="606">
        <f t="shared" si="129"/>
        <v>76932</v>
      </c>
      <c r="I268" s="606">
        <f t="shared" si="129"/>
        <v>76932</v>
      </c>
      <c r="J268" s="606">
        <f t="shared" si="129"/>
        <v>76932</v>
      </c>
      <c r="K268" s="606">
        <f t="shared" si="129"/>
        <v>296201.43107137183</v>
      </c>
      <c r="L268" s="606">
        <f t="shared" si="129"/>
        <v>296201.43107137183</v>
      </c>
      <c r="M268" s="606">
        <f t="shared" si="129"/>
        <v>296201.43107137183</v>
      </c>
      <c r="N268" s="606">
        <f t="shared" si="129"/>
        <v>296201.43107137183</v>
      </c>
      <c r="O268" s="606">
        <f t="shared" si="129"/>
        <v>296201.43107137183</v>
      </c>
      <c r="P268" s="606">
        <f t="shared" si="129"/>
        <v>296201.43107137183</v>
      </c>
      <c r="Q268" s="606">
        <f t="shared" si="129"/>
        <v>296201.43107137183</v>
      </c>
      <c r="R268" s="606">
        <f t="shared" si="129"/>
        <v>296201.43107137183</v>
      </c>
      <c r="S268" s="606">
        <f t="shared" si="129"/>
        <v>296201.43107137183</v>
      </c>
      <c r="T268" s="606">
        <f t="shared" si="129"/>
        <v>296201.43107137183</v>
      </c>
      <c r="U268" s="606">
        <f t="shared" si="129"/>
        <v>296201.43107137183</v>
      </c>
      <c r="V268" s="606">
        <f t="shared" si="129"/>
        <v>296201.43107137183</v>
      </c>
      <c r="W268" s="606">
        <f t="shared" si="129"/>
        <v>296201.43107137183</v>
      </c>
      <c r="X268" s="606">
        <f t="shared" si="129"/>
        <v>296201.43107137183</v>
      </c>
      <c r="Y268" s="606">
        <f t="shared" si="129"/>
        <v>296201.43107137183</v>
      </c>
      <c r="Z268" s="606">
        <f t="shared" si="129"/>
        <v>296201.43107137183</v>
      </c>
      <c r="AA268" s="606">
        <f t="shared" si="129"/>
        <v>296201.43107137183</v>
      </c>
      <c r="AB268" s="606">
        <f t="shared" si="129"/>
        <v>296201.43107137183</v>
      </c>
      <c r="AC268" s="606">
        <f t="shared" si="129"/>
        <v>296201.43107137183</v>
      </c>
      <c r="AD268" s="606">
        <f t="shared" si="129"/>
        <v>296201.43107137183</v>
      </c>
      <c r="AE268" s="606">
        <f t="shared" si="129"/>
        <v>296201.43107137183</v>
      </c>
      <c r="AF268" s="606">
        <f t="shared" si="129"/>
        <v>296201.43107137183</v>
      </c>
      <c r="AG268" s="606">
        <f t="shared" si="129"/>
        <v>296201.43107137183</v>
      </c>
      <c r="AH268" s="606">
        <f t="shared" si="129"/>
        <v>296201.43107137183</v>
      </c>
      <c r="AI268" s="606">
        <f t="shared" si="129"/>
        <v>296201.43107137183</v>
      </c>
    </row>
    <row r="269" spans="1:35" s="607" customFormat="1" ht="11.25">
      <c r="A269" s="605"/>
      <c r="B269" s="751" t="s">
        <v>106</v>
      </c>
      <c r="C269" s="617"/>
      <c r="D269" s="617"/>
      <c r="E269" s="594"/>
      <c r="F269" s="595">
        <f t="shared" ref="F269:AI269" si="130">+F246</f>
        <v>15634</v>
      </c>
      <c r="G269" s="595">
        <f t="shared" si="130"/>
        <v>5928</v>
      </c>
      <c r="H269" s="595">
        <f t="shared" si="130"/>
        <v>5244</v>
      </c>
      <c r="I269" s="595">
        <f t="shared" si="130"/>
        <v>5244</v>
      </c>
      <c r="J269" s="595">
        <f t="shared" si="130"/>
        <v>5244</v>
      </c>
      <c r="K269" s="595">
        <f t="shared" si="130"/>
        <v>20124.460500000001</v>
      </c>
      <c r="L269" s="595">
        <f t="shared" si="130"/>
        <v>20124.460500000001</v>
      </c>
      <c r="M269" s="595">
        <f t="shared" si="130"/>
        <v>20124.460500000001</v>
      </c>
      <c r="N269" s="595">
        <f t="shared" si="130"/>
        <v>20124.460500000001</v>
      </c>
      <c r="O269" s="595">
        <f t="shared" si="130"/>
        <v>20124.460500000001</v>
      </c>
      <c r="P269" s="595">
        <f t="shared" si="130"/>
        <v>20124.460500000001</v>
      </c>
      <c r="Q269" s="595">
        <f t="shared" si="130"/>
        <v>20124.460500000001</v>
      </c>
      <c r="R269" s="595">
        <f t="shared" si="130"/>
        <v>20124.460500000001</v>
      </c>
      <c r="S269" s="595">
        <f t="shared" si="130"/>
        <v>20124.460500000001</v>
      </c>
      <c r="T269" s="595">
        <f t="shared" si="130"/>
        <v>20124.460500000001</v>
      </c>
      <c r="U269" s="595">
        <f t="shared" si="130"/>
        <v>20124.460500000001</v>
      </c>
      <c r="V269" s="595">
        <f t="shared" si="130"/>
        <v>20124.460500000001</v>
      </c>
      <c r="W269" s="595">
        <f t="shared" si="130"/>
        <v>20124.460500000001</v>
      </c>
      <c r="X269" s="595">
        <f t="shared" si="130"/>
        <v>20124.460500000001</v>
      </c>
      <c r="Y269" s="595">
        <f t="shared" si="130"/>
        <v>20124.460500000001</v>
      </c>
      <c r="Z269" s="595">
        <f t="shared" si="130"/>
        <v>20124.460500000001</v>
      </c>
      <c r="AA269" s="595">
        <f t="shared" si="130"/>
        <v>20124.460500000001</v>
      </c>
      <c r="AB269" s="595">
        <f t="shared" si="130"/>
        <v>20124.460500000001</v>
      </c>
      <c r="AC269" s="595">
        <f t="shared" si="130"/>
        <v>20124.460500000001</v>
      </c>
      <c r="AD269" s="595">
        <f t="shared" si="130"/>
        <v>20124.460500000001</v>
      </c>
      <c r="AE269" s="595">
        <f t="shared" si="130"/>
        <v>20124.460500000001</v>
      </c>
      <c r="AF269" s="595">
        <f t="shared" si="130"/>
        <v>20124.460500000001</v>
      </c>
      <c r="AG269" s="595">
        <f t="shared" si="130"/>
        <v>20124.460500000001</v>
      </c>
      <c r="AH269" s="595">
        <f t="shared" si="130"/>
        <v>20124.460500000001</v>
      </c>
      <c r="AI269" s="595">
        <f t="shared" si="130"/>
        <v>20124.460500000001</v>
      </c>
    </row>
    <row r="270" spans="1:35" s="607" customFormat="1" ht="11.25">
      <c r="A270" s="605"/>
      <c r="B270" s="751" t="s">
        <v>254</v>
      </c>
      <c r="C270" s="617"/>
      <c r="D270" s="617"/>
      <c r="E270" s="594"/>
      <c r="F270" s="595">
        <f t="shared" ref="F270:AI270" si="131">+F247</f>
        <v>162165</v>
      </c>
      <c r="G270" s="595">
        <f t="shared" si="131"/>
        <v>74935</v>
      </c>
      <c r="H270" s="595">
        <f t="shared" si="131"/>
        <v>58382</v>
      </c>
      <c r="I270" s="595">
        <f t="shared" si="131"/>
        <v>58382</v>
      </c>
      <c r="J270" s="595">
        <f t="shared" si="131"/>
        <v>58382</v>
      </c>
      <c r="K270" s="595">
        <f t="shared" si="131"/>
        <v>216770.97057137184</v>
      </c>
      <c r="L270" s="595">
        <f t="shared" si="131"/>
        <v>216770.97057137184</v>
      </c>
      <c r="M270" s="595">
        <f t="shared" si="131"/>
        <v>216770.97057137184</v>
      </c>
      <c r="N270" s="595">
        <f t="shared" si="131"/>
        <v>216770.97057137184</v>
      </c>
      <c r="O270" s="595">
        <f t="shared" si="131"/>
        <v>216770.97057137184</v>
      </c>
      <c r="P270" s="595">
        <f t="shared" si="131"/>
        <v>216770.97057137184</v>
      </c>
      <c r="Q270" s="595">
        <f t="shared" si="131"/>
        <v>216770.97057137184</v>
      </c>
      <c r="R270" s="595">
        <f t="shared" si="131"/>
        <v>216770.97057137184</v>
      </c>
      <c r="S270" s="595">
        <f t="shared" si="131"/>
        <v>216770.97057137184</v>
      </c>
      <c r="T270" s="595">
        <f t="shared" si="131"/>
        <v>216770.97057137184</v>
      </c>
      <c r="U270" s="595">
        <f t="shared" si="131"/>
        <v>216770.97057137184</v>
      </c>
      <c r="V270" s="595">
        <f t="shared" si="131"/>
        <v>216770.97057137184</v>
      </c>
      <c r="W270" s="595">
        <f t="shared" si="131"/>
        <v>216770.97057137184</v>
      </c>
      <c r="X270" s="595">
        <f t="shared" si="131"/>
        <v>216770.97057137184</v>
      </c>
      <c r="Y270" s="595">
        <f t="shared" si="131"/>
        <v>216770.97057137184</v>
      </c>
      <c r="Z270" s="595">
        <f t="shared" si="131"/>
        <v>216770.97057137184</v>
      </c>
      <c r="AA270" s="595">
        <f t="shared" si="131"/>
        <v>216770.97057137184</v>
      </c>
      <c r="AB270" s="595">
        <f t="shared" si="131"/>
        <v>216770.97057137184</v>
      </c>
      <c r="AC270" s="595">
        <f t="shared" si="131"/>
        <v>216770.97057137184</v>
      </c>
      <c r="AD270" s="595">
        <f t="shared" si="131"/>
        <v>216770.97057137184</v>
      </c>
      <c r="AE270" s="595">
        <f t="shared" si="131"/>
        <v>216770.97057137184</v>
      </c>
      <c r="AF270" s="595">
        <f t="shared" si="131"/>
        <v>216770.97057137184</v>
      </c>
      <c r="AG270" s="595">
        <f t="shared" si="131"/>
        <v>216770.97057137184</v>
      </c>
      <c r="AH270" s="595">
        <f t="shared" si="131"/>
        <v>216770.97057137184</v>
      </c>
      <c r="AI270" s="595">
        <f t="shared" si="131"/>
        <v>216770.97057137184</v>
      </c>
    </row>
    <row r="271" spans="1:35" s="607" customFormat="1" ht="11.25">
      <c r="A271" s="605"/>
      <c r="B271" s="751" t="s">
        <v>256</v>
      </c>
      <c r="C271" s="617"/>
      <c r="D271" s="617"/>
      <c r="E271" s="594"/>
      <c r="F271" s="595">
        <f t="shared" ref="F271:AI271" si="132">+F250</f>
        <v>15304</v>
      </c>
      <c r="G271" s="595">
        <f t="shared" si="132"/>
        <v>11867</v>
      </c>
      <c r="H271" s="595">
        <f t="shared" si="132"/>
        <v>8296</v>
      </c>
      <c r="I271" s="595">
        <f t="shared" si="132"/>
        <v>8296</v>
      </c>
      <c r="J271" s="595">
        <f t="shared" si="132"/>
        <v>8296</v>
      </c>
      <c r="K271" s="595">
        <f t="shared" si="132"/>
        <v>54296</v>
      </c>
      <c r="L271" s="595">
        <f t="shared" si="132"/>
        <v>54296</v>
      </c>
      <c r="M271" s="595">
        <f t="shared" si="132"/>
        <v>54296</v>
      </c>
      <c r="N271" s="595">
        <f t="shared" si="132"/>
        <v>54296</v>
      </c>
      <c r="O271" s="595">
        <f t="shared" si="132"/>
        <v>54296</v>
      </c>
      <c r="P271" s="595">
        <f t="shared" si="132"/>
        <v>54296</v>
      </c>
      <c r="Q271" s="595">
        <f t="shared" si="132"/>
        <v>54296</v>
      </c>
      <c r="R271" s="595">
        <f t="shared" si="132"/>
        <v>54296</v>
      </c>
      <c r="S271" s="595">
        <f t="shared" si="132"/>
        <v>54296</v>
      </c>
      <c r="T271" s="595">
        <f t="shared" si="132"/>
        <v>54296</v>
      </c>
      <c r="U271" s="595">
        <f t="shared" si="132"/>
        <v>54296</v>
      </c>
      <c r="V271" s="595">
        <f t="shared" si="132"/>
        <v>54296</v>
      </c>
      <c r="W271" s="595">
        <f t="shared" si="132"/>
        <v>54296</v>
      </c>
      <c r="X271" s="595">
        <f t="shared" si="132"/>
        <v>54296</v>
      </c>
      <c r="Y271" s="595">
        <f t="shared" si="132"/>
        <v>54296</v>
      </c>
      <c r="Z271" s="595">
        <f t="shared" si="132"/>
        <v>54296</v>
      </c>
      <c r="AA271" s="595">
        <f t="shared" si="132"/>
        <v>54296</v>
      </c>
      <c r="AB271" s="595">
        <f t="shared" si="132"/>
        <v>54296</v>
      </c>
      <c r="AC271" s="595">
        <f t="shared" si="132"/>
        <v>54296</v>
      </c>
      <c r="AD271" s="595">
        <f t="shared" si="132"/>
        <v>54296</v>
      </c>
      <c r="AE271" s="595">
        <f t="shared" si="132"/>
        <v>54296</v>
      </c>
      <c r="AF271" s="595">
        <f t="shared" si="132"/>
        <v>54296</v>
      </c>
      <c r="AG271" s="595">
        <f t="shared" si="132"/>
        <v>54296</v>
      </c>
      <c r="AH271" s="595">
        <f t="shared" si="132"/>
        <v>54296</v>
      </c>
      <c r="AI271" s="595">
        <f t="shared" si="132"/>
        <v>54296</v>
      </c>
    </row>
    <row r="272" spans="1:35" s="607" customFormat="1" ht="11.25">
      <c r="A272" s="605"/>
      <c r="B272" s="751" t="s">
        <v>257</v>
      </c>
      <c r="C272" s="617"/>
      <c r="D272" s="617"/>
      <c r="E272" s="594"/>
      <c r="F272" s="595">
        <f t="shared" ref="F272:AI272" si="133">+F251</f>
        <v>3766</v>
      </c>
      <c r="G272" s="595">
        <f t="shared" si="133"/>
        <v>1203</v>
      </c>
      <c r="H272" s="595">
        <f t="shared" si="133"/>
        <v>5010</v>
      </c>
      <c r="I272" s="595">
        <f t="shared" si="133"/>
        <v>5010</v>
      </c>
      <c r="J272" s="595">
        <f t="shared" si="133"/>
        <v>5010</v>
      </c>
      <c r="K272" s="595">
        <f t="shared" si="133"/>
        <v>5010</v>
      </c>
      <c r="L272" s="595">
        <f t="shared" si="133"/>
        <v>5010</v>
      </c>
      <c r="M272" s="595">
        <f t="shared" si="133"/>
        <v>5010</v>
      </c>
      <c r="N272" s="595">
        <f t="shared" si="133"/>
        <v>5010</v>
      </c>
      <c r="O272" s="595">
        <f t="shared" si="133"/>
        <v>5010</v>
      </c>
      <c r="P272" s="595">
        <f t="shared" si="133"/>
        <v>5010</v>
      </c>
      <c r="Q272" s="595">
        <f t="shared" si="133"/>
        <v>5010</v>
      </c>
      <c r="R272" s="595">
        <f t="shared" si="133"/>
        <v>5010</v>
      </c>
      <c r="S272" s="595">
        <f t="shared" si="133"/>
        <v>5010</v>
      </c>
      <c r="T272" s="595">
        <f t="shared" si="133"/>
        <v>5010</v>
      </c>
      <c r="U272" s="595">
        <f t="shared" si="133"/>
        <v>5010</v>
      </c>
      <c r="V272" s="595">
        <f t="shared" si="133"/>
        <v>5010</v>
      </c>
      <c r="W272" s="595">
        <f t="shared" si="133"/>
        <v>5010</v>
      </c>
      <c r="X272" s="595">
        <f t="shared" si="133"/>
        <v>5010</v>
      </c>
      <c r="Y272" s="595">
        <f t="shared" si="133"/>
        <v>5010</v>
      </c>
      <c r="Z272" s="595">
        <f t="shared" si="133"/>
        <v>5010</v>
      </c>
      <c r="AA272" s="595">
        <f t="shared" si="133"/>
        <v>5010</v>
      </c>
      <c r="AB272" s="595">
        <f t="shared" si="133"/>
        <v>5010</v>
      </c>
      <c r="AC272" s="595">
        <f t="shared" si="133"/>
        <v>5010</v>
      </c>
      <c r="AD272" s="595">
        <f t="shared" si="133"/>
        <v>5010</v>
      </c>
      <c r="AE272" s="595">
        <f t="shared" si="133"/>
        <v>5010</v>
      </c>
      <c r="AF272" s="595">
        <f t="shared" si="133"/>
        <v>5010</v>
      </c>
      <c r="AG272" s="595">
        <f t="shared" si="133"/>
        <v>5010</v>
      </c>
      <c r="AH272" s="595">
        <f t="shared" si="133"/>
        <v>5010</v>
      </c>
      <c r="AI272" s="595">
        <f t="shared" si="133"/>
        <v>5010</v>
      </c>
    </row>
    <row r="273" spans="1:35" s="607" customFormat="1" ht="11.25">
      <c r="A273" s="605">
        <v>2</v>
      </c>
      <c r="B273" s="753" t="s">
        <v>248</v>
      </c>
      <c r="C273" s="605"/>
      <c r="D273" s="605"/>
      <c r="E273" s="605"/>
      <c r="F273" s="606">
        <f t="shared" ref="F273:AI273" si="134">+F252</f>
        <v>0</v>
      </c>
      <c r="G273" s="606">
        <f t="shared" si="134"/>
        <v>157</v>
      </c>
      <c r="H273" s="606">
        <f t="shared" si="134"/>
        <v>0</v>
      </c>
      <c r="I273" s="606">
        <f t="shared" si="134"/>
        <v>0</v>
      </c>
      <c r="J273" s="606">
        <f t="shared" si="134"/>
        <v>0</v>
      </c>
      <c r="K273" s="606">
        <f t="shared" si="134"/>
        <v>0</v>
      </c>
      <c r="L273" s="606">
        <f t="shared" si="134"/>
        <v>0</v>
      </c>
      <c r="M273" s="606">
        <f t="shared" si="134"/>
        <v>0</v>
      </c>
      <c r="N273" s="606">
        <f t="shared" si="134"/>
        <v>0</v>
      </c>
      <c r="O273" s="606">
        <f t="shared" si="134"/>
        <v>0</v>
      </c>
      <c r="P273" s="606">
        <f t="shared" si="134"/>
        <v>0</v>
      </c>
      <c r="Q273" s="606">
        <f t="shared" si="134"/>
        <v>0</v>
      </c>
      <c r="R273" s="606">
        <f t="shared" si="134"/>
        <v>0</v>
      </c>
      <c r="S273" s="606">
        <f t="shared" si="134"/>
        <v>0</v>
      </c>
      <c r="T273" s="606">
        <f t="shared" si="134"/>
        <v>0</v>
      </c>
      <c r="U273" s="606">
        <f t="shared" si="134"/>
        <v>0</v>
      </c>
      <c r="V273" s="606">
        <f t="shared" si="134"/>
        <v>0</v>
      </c>
      <c r="W273" s="606">
        <f t="shared" si="134"/>
        <v>0</v>
      </c>
      <c r="X273" s="606">
        <f t="shared" si="134"/>
        <v>0</v>
      </c>
      <c r="Y273" s="606">
        <f t="shared" si="134"/>
        <v>0</v>
      </c>
      <c r="Z273" s="606">
        <f t="shared" si="134"/>
        <v>0</v>
      </c>
      <c r="AA273" s="606">
        <f t="shared" si="134"/>
        <v>0</v>
      </c>
      <c r="AB273" s="606">
        <f t="shared" si="134"/>
        <v>0</v>
      </c>
      <c r="AC273" s="606">
        <f t="shared" si="134"/>
        <v>0</v>
      </c>
      <c r="AD273" s="606">
        <f t="shared" si="134"/>
        <v>0</v>
      </c>
      <c r="AE273" s="606">
        <f t="shared" si="134"/>
        <v>0</v>
      </c>
      <c r="AF273" s="606">
        <f t="shared" si="134"/>
        <v>0</v>
      </c>
      <c r="AG273" s="606">
        <f t="shared" si="134"/>
        <v>0</v>
      </c>
      <c r="AH273" s="606">
        <f t="shared" si="134"/>
        <v>0</v>
      </c>
      <c r="AI273" s="606">
        <f t="shared" si="134"/>
        <v>0</v>
      </c>
    </row>
    <row r="274" spans="1:35" s="607" customFormat="1" ht="11.25">
      <c r="A274" s="605">
        <v>3</v>
      </c>
      <c r="B274" s="753" t="s">
        <v>258</v>
      </c>
      <c r="C274" s="605"/>
      <c r="D274" s="605"/>
      <c r="E274" s="605"/>
      <c r="F274" s="606">
        <f t="shared" ref="F274:AI274" si="135">+F253</f>
        <v>4323</v>
      </c>
      <c r="G274" s="606">
        <f t="shared" si="135"/>
        <v>0</v>
      </c>
      <c r="H274" s="606">
        <f t="shared" si="135"/>
        <v>0</v>
      </c>
      <c r="I274" s="606">
        <f t="shared" si="135"/>
        <v>0</v>
      </c>
      <c r="J274" s="606">
        <f t="shared" si="135"/>
        <v>0</v>
      </c>
      <c r="K274" s="606">
        <f t="shared" si="135"/>
        <v>0</v>
      </c>
      <c r="L274" s="606">
        <f t="shared" si="135"/>
        <v>0</v>
      </c>
      <c r="M274" s="606">
        <f t="shared" si="135"/>
        <v>0</v>
      </c>
      <c r="N274" s="606">
        <f t="shared" si="135"/>
        <v>0</v>
      </c>
      <c r="O274" s="606">
        <f t="shared" si="135"/>
        <v>0</v>
      </c>
      <c r="P274" s="606">
        <f t="shared" si="135"/>
        <v>0</v>
      </c>
      <c r="Q274" s="606">
        <f t="shared" si="135"/>
        <v>0</v>
      </c>
      <c r="R274" s="606">
        <f t="shared" si="135"/>
        <v>0</v>
      </c>
      <c r="S274" s="606">
        <f t="shared" si="135"/>
        <v>0</v>
      </c>
      <c r="T274" s="606">
        <f t="shared" si="135"/>
        <v>0</v>
      </c>
      <c r="U274" s="606">
        <f t="shared" si="135"/>
        <v>0</v>
      </c>
      <c r="V274" s="606">
        <f t="shared" si="135"/>
        <v>0</v>
      </c>
      <c r="W274" s="606">
        <f t="shared" si="135"/>
        <v>0</v>
      </c>
      <c r="X274" s="606">
        <f t="shared" si="135"/>
        <v>0</v>
      </c>
      <c r="Y274" s="606">
        <f t="shared" si="135"/>
        <v>0</v>
      </c>
      <c r="Z274" s="606">
        <f t="shared" si="135"/>
        <v>0</v>
      </c>
      <c r="AA274" s="606">
        <f t="shared" si="135"/>
        <v>0</v>
      </c>
      <c r="AB274" s="606">
        <f t="shared" si="135"/>
        <v>0</v>
      </c>
      <c r="AC274" s="606">
        <f t="shared" si="135"/>
        <v>0</v>
      </c>
      <c r="AD274" s="606">
        <f t="shared" si="135"/>
        <v>0</v>
      </c>
      <c r="AE274" s="606">
        <f t="shared" si="135"/>
        <v>0</v>
      </c>
      <c r="AF274" s="606">
        <f t="shared" si="135"/>
        <v>0</v>
      </c>
      <c r="AG274" s="606">
        <f t="shared" si="135"/>
        <v>0</v>
      </c>
      <c r="AH274" s="606">
        <f t="shared" si="135"/>
        <v>0</v>
      </c>
      <c r="AI274" s="606">
        <f t="shared" si="135"/>
        <v>0</v>
      </c>
    </row>
    <row r="275" spans="1:35" s="607" customFormat="1" ht="11.25">
      <c r="A275" s="605">
        <v>4</v>
      </c>
      <c r="B275" s="753" t="s">
        <v>401</v>
      </c>
      <c r="C275" s="605"/>
      <c r="D275" s="605"/>
      <c r="E275" s="616">
        <f>+E276+E277+E278+E279+E280</f>
        <v>0</v>
      </c>
      <c r="F275" s="616">
        <f t="shared" ref="F275:AI275" si="136">+F276+F277+F278+F279+F280</f>
        <v>864682.33999999985</v>
      </c>
      <c r="G275" s="616">
        <f t="shared" si="136"/>
        <v>205368.74188707207</v>
      </c>
      <c r="H275" s="616">
        <f t="shared" si="136"/>
        <v>2346664.9417475527</v>
      </c>
      <c r="I275" s="616">
        <f t="shared" si="136"/>
        <v>2303120.2622697218</v>
      </c>
      <c r="J275" s="616">
        <f t="shared" si="136"/>
        <v>76215.77698111521</v>
      </c>
      <c r="K275" s="616">
        <f t="shared" si="136"/>
        <v>0</v>
      </c>
      <c r="L275" s="616">
        <f t="shared" si="136"/>
        <v>0</v>
      </c>
      <c r="M275" s="616">
        <f t="shared" si="136"/>
        <v>0</v>
      </c>
      <c r="N275" s="616">
        <f t="shared" si="136"/>
        <v>0</v>
      </c>
      <c r="O275" s="616">
        <f t="shared" si="136"/>
        <v>0</v>
      </c>
      <c r="P275" s="616">
        <f t="shared" si="136"/>
        <v>0</v>
      </c>
      <c r="Q275" s="616">
        <f t="shared" si="136"/>
        <v>0</v>
      </c>
      <c r="R275" s="616">
        <f t="shared" si="136"/>
        <v>0</v>
      </c>
      <c r="S275" s="616">
        <f t="shared" si="136"/>
        <v>0</v>
      </c>
      <c r="T275" s="616">
        <f t="shared" si="136"/>
        <v>0</v>
      </c>
      <c r="U275" s="616">
        <f t="shared" si="136"/>
        <v>0</v>
      </c>
      <c r="V275" s="616">
        <f t="shared" si="136"/>
        <v>0</v>
      </c>
      <c r="W275" s="616">
        <f t="shared" si="136"/>
        <v>0</v>
      </c>
      <c r="X275" s="616">
        <f t="shared" si="136"/>
        <v>0</v>
      </c>
      <c r="Y275" s="616">
        <f t="shared" si="136"/>
        <v>0</v>
      </c>
      <c r="Z275" s="616">
        <f t="shared" si="136"/>
        <v>0</v>
      </c>
      <c r="AA275" s="616">
        <f t="shared" si="136"/>
        <v>0</v>
      </c>
      <c r="AB275" s="616">
        <f t="shared" si="136"/>
        <v>0</v>
      </c>
      <c r="AC275" s="616">
        <f t="shared" si="136"/>
        <v>0</v>
      </c>
      <c r="AD275" s="616">
        <f t="shared" si="136"/>
        <v>0</v>
      </c>
      <c r="AE275" s="616">
        <f t="shared" si="136"/>
        <v>0</v>
      </c>
      <c r="AF275" s="616">
        <f t="shared" si="136"/>
        <v>0</v>
      </c>
      <c r="AG275" s="616">
        <f t="shared" si="136"/>
        <v>0</v>
      </c>
      <c r="AH275" s="616">
        <f t="shared" si="136"/>
        <v>0</v>
      </c>
      <c r="AI275" s="616">
        <f t="shared" si="136"/>
        <v>0</v>
      </c>
    </row>
    <row r="276" spans="1:35" s="607" customFormat="1" ht="11.25">
      <c r="A276" s="605"/>
      <c r="B276" s="751" t="str">
        <f>+'Nov. investicije'!B94</f>
        <v>Gradbena dela za kanalizacijo brez nepredvidenih del</v>
      </c>
      <c r="C276" s="617"/>
      <c r="D276" s="617"/>
      <c r="E276" s="595"/>
      <c r="F276" s="595">
        <f>+'Nov. investicije'!G94</f>
        <v>36801.82</v>
      </c>
      <c r="G276" s="595">
        <f>+'Nov. investicije'!H94</f>
        <v>169973.96383713456</v>
      </c>
      <c r="H276" s="595">
        <f>+'Nov. investicije'!I94</f>
        <v>1255408.1633445225</v>
      </c>
      <c r="I276" s="595">
        <f>+'Nov. investicije'!J94</f>
        <v>846742.68566652492</v>
      </c>
      <c r="J276" s="595">
        <f>+'Nov. investicije'!K94</f>
        <v>0</v>
      </c>
      <c r="K276" s="595">
        <f>+'Nov. investicije'!L94</f>
        <v>0</v>
      </c>
      <c r="L276" s="595">
        <f>+'Nov. investicije'!M94</f>
        <v>0</v>
      </c>
      <c r="M276" s="595">
        <f>+'Nov. investicije'!N94</f>
        <v>0</v>
      </c>
      <c r="N276" s="595">
        <f>+'Nov. investicije'!O94</f>
        <v>0</v>
      </c>
      <c r="O276" s="595">
        <f>+'Nov. investicije'!P94</f>
        <v>0</v>
      </c>
      <c r="P276" s="595">
        <f>+'Nov. investicije'!Q94</f>
        <v>0</v>
      </c>
      <c r="Q276" s="595">
        <f>+'Nov. investicije'!R94</f>
        <v>0</v>
      </c>
      <c r="R276" s="595">
        <f>+'Nov. investicije'!S94</f>
        <v>0</v>
      </c>
      <c r="S276" s="595">
        <f>+'Nov. investicije'!T94</f>
        <v>0</v>
      </c>
      <c r="T276" s="595">
        <f>+'Nov. investicije'!U94</f>
        <v>0</v>
      </c>
      <c r="U276" s="595">
        <f>+'Nov. investicije'!V94</f>
        <v>0</v>
      </c>
      <c r="V276" s="595">
        <f>+'Nov. investicije'!W94</f>
        <v>0</v>
      </c>
      <c r="W276" s="595">
        <f>+'Nov. investicije'!X94</f>
        <v>0</v>
      </c>
      <c r="X276" s="595">
        <f>+'Nov. investicije'!Y94</f>
        <v>0</v>
      </c>
      <c r="Y276" s="595">
        <f>+'Nov. investicije'!Z94</f>
        <v>0</v>
      </c>
      <c r="Z276" s="595">
        <f>+'Nov. investicije'!AA94</f>
        <v>0</v>
      </c>
      <c r="AA276" s="595">
        <f>+'Nov. investicije'!AB94</f>
        <v>0</v>
      </c>
      <c r="AB276" s="595">
        <f>+'Nov. investicije'!AC94</f>
        <v>0</v>
      </c>
      <c r="AC276" s="595">
        <f>+'Nov. investicije'!AD94</f>
        <v>0</v>
      </c>
      <c r="AD276" s="595">
        <f>+'Nov. investicije'!AE94</f>
        <v>0</v>
      </c>
      <c r="AE276" s="595">
        <f>+'Nov. investicije'!AF94</f>
        <v>0</v>
      </c>
      <c r="AF276" s="595">
        <f>+'Nov. investicije'!AG94</f>
        <v>0</v>
      </c>
      <c r="AG276" s="595">
        <f>+'Nov. investicije'!AH94</f>
        <v>0</v>
      </c>
      <c r="AH276" s="595">
        <f>+'Nov. investicije'!AI94</f>
        <v>0</v>
      </c>
      <c r="AI276" s="595">
        <f>+'Nov. investicije'!AJ94</f>
        <v>0</v>
      </c>
    </row>
    <row r="277" spans="1:35" s="607" customFormat="1" ht="11.25">
      <c r="A277" s="605"/>
      <c r="B277" s="751" t="str">
        <f>+'Nov. investicije'!B95</f>
        <v>Gradbene dela ČN Prevalje</v>
      </c>
      <c r="C277" s="617"/>
      <c r="D277" s="617"/>
      <c r="E277" s="595"/>
      <c r="F277" s="595">
        <f>+'Nov. investicije'!G95</f>
        <v>0</v>
      </c>
      <c r="G277" s="595">
        <f>+'Nov. investicije'!H95</f>
        <v>0</v>
      </c>
      <c r="H277" s="595">
        <f>+'Nov. investicije'!I95</f>
        <v>1025098.31</v>
      </c>
      <c r="I277" s="595">
        <f>+'Nov. investicije'!J95</f>
        <v>1405145.25</v>
      </c>
      <c r="J277" s="595">
        <f>+'Nov. investicije'!K95</f>
        <v>55556.37</v>
      </c>
      <c r="K277" s="595">
        <f>+'Nov. investicije'!L95</f>
        <v>0</v>
      </c>
      <c r="L277" s="595">
        <f>+'Nov. investicije'!M95</f>
        <v>0</v>
      </c>
      <c r="M277" s="595">
        <f>+'Nov. investicije'!N95</f>
        <v>0</v>
      </c>
      <c r="N277" s="595">
        <f>+'Nov. investicije'!O95</f>
        <v>0</v>
      </c>
      <c r="O277" s="595">
        <f>+'Nov. investicije'!P95</f>
        <v>0</v>
      </c>
      <c r="P277" s="595">
        <f>+'Nov. investicije'!Q95</f>
        <v>0</v>
      </c>
      <c r="Q277" s="595">
        <f>+'Nov. investicije'!R95</f>
        <v>0</v>
      </c>
      <c r="R277" s="595">
        <f>+'Nov. investicije'!S95</f>
        <v>0</v>
      </c>
      <c r="S277" s="595">
        <f>+'Nov. investicije'!T95</f>
        <v>0</v>
      </c>
      <c r="T277" s="595">
        <f>+'Nov. investicije'!U95</f>
        <v>0</v>
      </c>
      <c r="U277" s="595">
        <f>+'Nov. investicije'!V95</f>
        <v>0</v>
      </c>
      <c r="V277" s="595">
        <f>+'Nov. investicije'!W95</f>
        <v>0</v>
      </c>
      <c r="W277" s="595">
        <f>+'Nov. investicije'!X95</f>
        <v>0</v>
      </c>
      <c r="X277" s="595">
        <f>+'Nov. investicije'!Y95</f>
        <v>0</v>
      </c>
      <c r="Y277" s="595">
        <f>+'Nov. investicije'!Z95</f>
        <v>0</v>
      </c>
      <c r="Z277" s="595">
        <f>+'Nov. investicije'!AA95</f>
        <v>0</v>
      </c>
      <c r="AA277" s="595">
        <f>+'Nov. investicije'!AB95</f>
        <v>0</v>
      </c>
      <c r="AB277" s="595">
        <f>+'Nov. investicije'!AC95</f>
        <v>0</v>
      </c>
      <c r="AC277" s="595">
        <f>+'Nov. investicije'!AD95</f>
        <v>0</v>
      </c>
      <c r="AD277" s="595">
        <f>+'Nov. investicije'!AE95</f>
        <v>0</v>
      </c>
      <c r="AE277" s="595">
        <f>+'Nov. investicije'!AF95</f>
        <v>0</v>
      </c>
      <c r="AF277" s="595">
        <f>+'Nov. investicije'!AG95</f>
        <v>0</v>
      </c>
      <c r="AG277" s="595">
        <f>+'Nov. investicije'!AH95</f>
        <v>0</v>
      </c>
      <c r="AH277" s="595">
        <f>+'Nov. investicije'!AI95</f>
        <v>0</v>
      </c>
      <c r="AI277" s="595">
        <f>+'Nov. investicije'!AJ95</f>
        <v>0</v>
      </c>
    </row>
    <row r="278" spans="1:35" s="607" customFormat="1" ht="11.25">
      <c r="A278" s="605"/>
      <c r="B278" s="751" t="str">
        <f>+'Nov. investicije'!B96</f>
        <v>Stroški gradbenega nadzora</v>
      </c>
      <c r="C278" s="617"/>
      <c r="D278" s="617"/>
      <c r="E278" s="595"/>
      <c r="F278" s="595">
        <f>+'Nov. investicije'!G96</f>
        <v>0</v>
      </c>
      <c r="G278" s="595">
        <f>+'Nov. investicije'!H96</f>
        <v>2224.7780499374958</v>
      </c>
      <c r="H278" s="595">
        <f>+'Nov. investicije'!I96</f>
        <v>29111.3284030301</v>
      </c>
      <c r="I278" s="595">
        <f>+'Nov. investicije'!J96</f>
        <v>27802.826603196845</v>
      </c>
      <c r="J278" s="595">
        <f>+'Nov. investicije'!K96</f>
        <v>661.06698111521462</v>
      </c>
      <c r="K278" s="595">
        <f>+'Nov. investicije'!L96</f>
        <v>0</v>
      </c>
      <c r="L278" s="595">
        <f>+'Nov. investicije'!M96</f>
        <v>0</v>
      </c>
      <c r="M278" s="595">
        <f>+'Nov. investicije'!N96</f>
        <v>0</v>
      </c>
      <c r="N278" s="595">
        <f>+'Nov. investicije'!O96</f>
        <v>0</v>
      </c>
      <c r="O278" s="595">
        <f>+'Nov. investicije'!P96</f>
        <v>0</v>
      </c>
      <c r="P278" s="595">
        <f>+'Nov. investicije'!Q96</f>
        <v>0</v>
      </c>
      <c r="Q278" s="595">
        <f>+'Nov. investicije'!R96</f>
        <v>0</v>
      </c>
      <c r="R278" s="595">
        <f>+'Nov. investicije'!S96</f>
        <v>0</v>
      </c>
      <c r="S278" s="595">
        <f>+'Nov. investicije'!T96</f>
        <v>0</v>
      </c>
      <c r="T278" s="595">
        <f>+'Nov. investicije'!U96</f>
        <v>0</v>
      </c>
      <c r="U278" s="595">
        <f>+'Nov. investicije'!V96</f>
        <v>0</v>
      </c>
      <c r="V278" s="595">
        <f>+'Nov. investicije'!W96</f>
        <v>0</v>
      </c>
      <c r="W278" s="595">
        <f>+'Nov. investicije'!X96</f>
        <v>0</v>
      </c>
      <c r="X278" s="595">
        <f>+'Nov. investicije'!Y96</f>
        <v>0</v>
      </c>
      <c r="Y278" s="595">
        <f>+'Nov. investicije'!Z96</f>
        <v>0</v>
      </c>
      <c r="Z278" s="595">
        <f>+'Nov. investicije'!AA96</f>
        <v>0</v>
      </c>
      <c r="AA278" s="595">
        <f>+'Nov. investicije'!AB96</f>
        <v>0</v>
      </c>
      <c r="AB278" s="595">
        <f>+'Nov. investicije'!AC96</f>
        <v>0</v>
      </c>
      <c r="AC278" s="595">
        <f>+'Nov. investicije'!AD96</f>
        <v>0</v>
      </c>
      <c r="AD278" s="595">
        <f>+'Nov. investicije'!AE96</f>
        <v>0</v>
      </c>
      <c r="AE278" s="595">
        <f>+'Nov. investicije'!AF96</f>
        <v>0</v>
      </c>
      <c r="AF278" s="595">
        <f>+'Nov. investicije'!AG96</f>
        <v>0</v>
      </c>
      <c r="AG278" s="595">
        <f>+'Nov. investicije'!AH96</f>
        <v>0</v>
      </c>
      <c r="AH278" s="595">
        <f>+'Nov. investicije'!AI96</f>
        <v>0</v>
      </c>
      <c r="AI278" s="595">
        <f>+'Nov. investicije'!AJ96</f>
        <v>0</v>
      </c>
    </row>
    <row r="279" spans="1:35" s="607" customFormat="1" ht="11.25">
      <c r="A279" s="605"/>
      <c r="B279" s="751" t="str">
        <f>+'Nov. investicije'!B97</f>
        <v>Stroški obveščanja in informiranja javnosti</v>
      </c>
      <c r="C279" s="617"/>
      <c r="D279" s="617"/>
      <c r="E279" s="595"/>
      <c r="F279" s="595">
        <f>+'Nov. investicije'!G97</f>
        <v>0</v>
      </c>
      <c r="G279" s="595">
        <f>+'Nov. investicije'!H97</f>
        <v>0</v>
      </c>
      <c r="H279" s="595">
        <f>+'Nov. investicije'!I97</f>
        <v>6000</v>
      </c>
      <c r="I279" s="595">
        <f>+'Nov. investicije'!J97</f>
        <v>4530</v>
      </c>
      <c r="J279" s="595">
        <f>+'Nov. investicije'!K97</f>
        <v>6000</v>
      </c>
      <c r="K279" s="595">
        <f>+'Nov. investicije'!L97</f>
        <v>0</v>
      </c>
      <c r="L279" s="595">
        <f>+'Nov. investicije'!M97</f>
        <v>0</v>
      </c>
      <c r="M279" s="595">
        <f>+'Nov. investicije'!N97</f>
        <v>0</v>
      </c>
      <c r="N279" s="595">
        <f>+'Nov. investicije'!O97</f>
        <v>0</v>
      </c>
      <c r="O279" s="595">
        <f>+'Nov. investicije'!P97</f>
        <v>0</v>
      </c>
      <c r="P279" s="595">
        <f>+'Nov. investicije'!Q97</f>
        <v>0</v>
      </c>
      <c r="Q279" s="595">
        <f>+'Nov. investicije'!R97</f>
        <v>0</v>
      </c>
      <c r="R279" s="595">
        <f>+'Nov. investicije'!S97</f>
        <v>0</v>
      </c>
      <c r="S279" s="595">
        <f>+'Nov. investicije'!T97</f>
        <v>0</v>
      </c>
      <c r="T279" s="595">
        <f>+'Nov. investicije'!U97</f>
        <v>0</v>
      </c>
      <c r="U279" s="595">
        <f>+'Nov. investicije'!V97</f>
        <v>0</v>
      </c>
      <c r="V279" s="595">
        <f>+'Nov. investicije'!W97</f>
        <v>0</v>
      </c>
      <c r="W279" s="595">
        <f>+'Nov. investicije'!X97</f>
        <v>0</v>
      </c>
      <c r="X279" s="595">
        <f>+'Nov. investicije'!Y97</f>
        <v>0</v>
      </c>
      <c r="Y279" s="595">
        <f>+'Nov. investicije'!Z97</f>
        <v>0</v>
      </c>
      <c r="Z279" s="595">
        <f>+'Nov. investicije'!AA97</f>
        <v>0</v>
      </c>
      <c r="AA279" s="595">
        <f>+'Nov. investicije'!AB97</f>
        <v>0</v>
      </c>
      <c r="AB279" s="595">
        <f>+'Nov. investicije'!AC97</f>
        <v>0</v>
      </c>
      <c r="AC279" s="595">
        <f>+'Nov. investicije'!AD97</f>
        <v>0</v>
      </c>
      <c r="AD279" s="595">
        <f>+'Nov. investicije'!AE97</f>
        <v>0</v>
      </c>
      <c r="AE279" s="595">
        <f>+'Nov. investicije'!AF97</f>
        <v>0</v>
      </c>
      <c r="AF279" s="595">
        <f>+'Nov. investicije'!AG97</f>
        <v>0</v>
      </c>
      <c r="AG279" s="595">
        <f>+'Nov. investicije'!AH97</f>
        <v>0</v>
      </c>
      <c r="AH279" s="595">
        <f>+'Nov. investicije'!AI97</f>
        <v>0</v>
      </c>
      <c r="AI279" s="595">
        <f>+'Nov. investicije'!AJ97</f>
        <v>0</v>
      </c>
    </row>
    <row r="280" spans="1:35" s="607" customFormat="1" ht="11.25">
      <c r="A280" s="605"/>
      <c r="B280" s="751" t="str">
        <f>+'Nov. investicije'!B98</f>
        <v>Ostali stroški projekta</v>
      </c>
      <c r="C280" s="617"/>
      <c r="D280" s="617"/>
      <c r="E280" s="595"/>
      <c r="F280" s="595">
        <f>+'Nov. investicije'!G98</f>
        <v>827880.5199999999</v>
      </c>
      <c r="G280" s="595">
        <f>+'Nov. investicije'!H98</f>
        <v>33170</v>
      </c>
      <c r="H280" s="595">
        <f>+'Nov. investicije'!I98</f>
        <v>31047.14</v>
      </c>
      <c r="I280" s="595">
        <f>+'Nov. investicije'!J98</f>
        <v>18899.5</v>
      </c>
      <c r="J280" s="595">
        <f>+'Nov. investicije'!K98</f>
        <v>13998.34</v>
      </c>
      <c r="K280" s="595">
        <f>+'Nov. investicije'!L98</f>
        <v>0</v>
      </c>
      <c r="L280" s="595">
        <f>+'Nov. investicije'!M98</f>
        <v>0</v>
      </c>
      <c r="M280" s="595">
        <f>+'Nov. investicije'!N98</f>
        <v>0</v>
      </c>
      <c r="N280" s="595">
        <f>+'Nov. investicije'!O98</f>
        <v>0</v>
      </c>
      <c r="O280" s="595">
        <f>+'Nov. investicije'!P98</f>
        <v>0</v>
      </c>
      <c r="P280" s="595">
        <f>+'Nov. investicije'!Q98</f>
        <v>0</v>
      </c>
      <c r="Q280" s="595">
        <f>+'Nov. investicije'!R98</f>
        <v>0</v>
      </c>
      <c r="R280" s="595">
        <f>+'Nov. investicije'!S98</f>
        <v>0</v>
      </c>
      <c r="S280" s="595">
        <f>+'Nov. investicije'!T98</f>
        <v>0</v>
      </c>
      <c r="T280" s="595">
        <f>+'Nov. investicije'!U98</f>
        <v>0</v>
      </c>
      <c r="U280" s="595">
        <f>+'Nov. investicije'!V98</f>
        <v>0</v>
      </c>
      <c r="V280" s="595">
        <f>+'Nov. investicije'!W98</f>
        <v>0</v>
      </c>
      <c r="W280" s="595">
        <f>+'Nov. investicije'!X98</f>
        <v>0</v>
      </c>
      <c r="X280" s="595">
        <f>+'Nov. investicije'!Y98</f>
        <v>0</v>
      </c>
      <c r="Y280" s="595">
        <f>+'Nov. investicije'!Z98</f>
        <v>0</v>
      </c>
      <c r="Z280" s="595">
        <f>+'Nov. investicije'!AA98</f>
        <v>0</v>
      </c>
      <c r="AA280" s="595">
        <f>+'Nov. investicije'!AB98</f>
        <v>0</v>
      </c>
      <c r="AB280" s="595">
        <f>+'Nov. investicije'!AC98</f>
        <v>0</v>
      </c>
      <c r="AC280" s="595">
        <f>+'Nov. investicije'!AD98</f>
        <v>0</v>
      </c>
      <c r="AD280" s="595">
        <f>+'Nov. investicije'!AE98</f>
        <v>0</v>
      </c>
      <c r="AE280" s="595">
        <f>+'Nov. investicije'!AF98</f>
        <v>0</v>
      </c>
      <c r="AF280" s="595">
        <f>+'Nov. investicije'!AG98</f>
        <v>0</v>
      </c>
      <c r="AG280" s="595">
        <f>+'Nov. investicije'!AH98</f>
        <v>0</v>
      </c>
      <c r="AH280" s="595">
        <f>+'Nov. investicije'!AI98</f>
        <v>0</v>
      </c>
      <c r="AI280" s="595">
        <f>+'Nov. investicije'!AJ98</f>
        <v>0</v>
      </c>
    </row>
    <row r="281" spans="1:35" s="607" customFormat="1" ht="11.25">
      <c r="A281" s="605">
        <v>5</v>
      </c>
      <c r="B281" s="753" t="s">
        <v>402</v>
      </c>
      <c r="C281" s="605"/>
      <c r="D281" s="605"/>
      <c r="E281" s="605"/>
      <c r="F281" s="606">
        <f>SUM(F282:F285)</f>
        <v>0</v>
      </c>
      <c r="G281" s="606">
        <f t="shared" ref="G281:AI281" si="137">SUM(G282:G285)</f>
        <v>0</v>
      </c>
      <c r="H281" s="606">
        <f t="shared" si="137"/>
        <v>0</v>
      </c>
      <c r="I281" s="606">
        <f t="shared" si="137"/>
        <v>0</v>
      </c>
      <c r="J281" s="606">
        <f t="shared" si="137"/>
        <v>0</v>
      </c>
      <c r="K281" s="606">
        <f t="shared" si="137"/>
        <v>0</v>
      </c>
      <c r="L281" s="606">
        <f t="shared" si="137"/>
        <v>0</v>
      </c>
      <c r="M281" s="606">
        <f t="shared" si="137"/>
        <v>0</v>
      </c>
      <c r="N281" s="606">
        <f t="shared" si="137"/>
        <v>0</v>
      </c>
      <c r="O281" s="606">
        <f t="shared" si="137"/>
        <v>0</v>
      </c>
      <c r="P281" s="606">
        <f t="shared" si="137"/>
        <v>0</v>
      </c>
      <c r="Q281" s="606">
        <f t="shared" si="137"/>
        <v>0</v>
      </c>
      <c r="R281" s="606">
        <f t="shared" si="137"/>
        <v>0</v>
      </c>
      <c r="S281" s="606">
        <f t="shared" si="137"/>
        <v>0</v>
      </c>
      <c r="T281" s="606">
        <f t="shared" si="137"/>
        <v>1117805.0351456569</v>
      </c>
      <c r="U281" s="606">
        <f t="shared" si="137"/>
        <v>0</v>
      </c>
      <c r="V281" s="606">
        <f t="shared" si="137"/>
        <v>0</v>
      </c>
      <c r="W281" s="606">
        <f t="shared" si="137"/>
        <v>0</v>
      </c>
      <c r="X281" s="606">
        <f t="shared" si="137"/>
        <v>273251.6319915349</v>
      </c>
      <c r="Y281" s="606">
        <f t="shared" si="137"/>
        <v>0</v>
      </c>
      <c r="Z281" s="606">
        <f t="shared" si="137"/>
        <v>0</v>
      </c>
      <c r="AA281" s="606">
        <f t="shared" si="137"/>
        <v>0</v>
      </c>
      <c r="AB281" s="606">
        <f t="shared" si="137"/>
        <v>0</v>
      </c>
      <c r="AC281" s="606">
        <f t="shared" si="137"/>
        <v>0</v>
      </c>
      <c r="AD281" s="606">
        <f t="shared" si="137"/>
        <v>1117805.0351456569</v>
      </c>
      <c r="AE281" s="606">
        <f t="shared" si="137"/>
        <v>0</v>
      </c>
      <c r="AF281" s="606">
        <f t="shared" si="137"/>
        <v>0</v>
      </c>
      <c r="AG281" s="606">
        <f t="shared" si="137"/>
        <v>0</v>
      </c>
      <c r="AH281" s="606">
        <f t="shared" si="137"/>
        <v>0</v>
      </c>
      <c r="AI281" s="606">
        <f t="shared" si="137"/>
        <v>0</v>
      </c>
    </row>
    <row r="282" spans="1:35" s="607" customFormat="1" ht="11.25">
      <c r="A282" s="605"/>
      <c r="B282" s="751" t="str">
        <f>+Amortizacija!B46</f>
        <v>Oprema na razbremenilnikih</v>
      </c>
      <c r="C282" s="617"/>
      <c r="D282" s="617"/>
      <c r="E282" s="594"/>
      <c r="F282" s="595">
        <f>+Amortizacija!F46</f>
        <v>0</v>
      </c>
      <c r="G282" s="595">
        <f>+Amortizacija!G46</f>
        <v>0</v>
      </c>
      <c r="H282" s="595">
        <f>+Amortizacija!H46</f>
        <v>0</v>
      </c>
      <c r="I282" s="595">
        <f>+Amortizacija!I46</f>
        <v>0</v>
      </c>
      <c r="J282" s="595">
        <f>+Amortizacija!J46</f>
        <v>0</v>
      </c>
      <c r="K282" s="595">
        <f>+Amortizacija!K46</f>
        <v>0</v>
      </c>
      <c r="L282" s="595">
        <f>+Amortizacija!L46</f>
        <v>0</v>
      </c>
      <c r="M282" s="595">
        <f>+Amortizacija!M46</f>
        <v>0</v>
      </c>
      <c r="N282" s="595">
        <f>+Amortizacija!N46</f>
        <v>0</v>
      </c>
      <c r="O282" s="595">
        <f>+Amortizacija!O46</f>
        <v>0</v>
      </c>
      <c r="P282" s="595">
        <f>+Amortizacija!P46</f>
        <v>0</v>
      </c>
      <c r="Q282" s="595">
        <f>+Amortizacija!Q46</f>
        <v>0</v>
      </c>
      <c r="R282" s="595">
        <f>+Amortizacija!R46</f>
        <v>0</v>
      </c>
      <c r="S282" s="595">
        <f>+Amortizacija!S46</f>
        <v>0</v>
      </c>
      <c r="T282" s="595">
        <f>+Amortizacija!T46</f>
        <v>91081.2</v>
      </c>
      <c r="U282" s="595">
        <f>+Amortizacija!U46</f>
        <v>0</v>
      </c>
      <c r="V282" s="595">
        <f>+Amortizacija!V46</f>
        <v>0</v>
      </c>
      <c r="W282" s="595">
        <f>+Amortizacija!W46</f>
        <v>0</v>
      </c>
      <c r="X282" s="595">
        <f>+Amortizacija!X46</f>
        <v>0</v>
      </c>
      <c r="Y282" s="595">
        <f>+Amortizacija!Y46</f>
        <v>0</v>
      </c>
      <c r="Z282" s="595">
        <f>+Amortizacija!Z46</f>
        <v>0</v>
      </c>
      <c r="AA282" s="595">
        <f>+Amortizacija!AA46</f>
        <v>0</v>
      </c>
      <c r="AB282" s="595">
        <f>+Amortizacija!AB46</f>
        <v>0</v>
      </c>
      <c r="AC282" s="595">
        <f>+Amortizacija!AC46</f>
        <v>0</v>
      </c>
      <c r="AD282" s="595">
        <f>+Amortizacija!AD46</f>
        <v>91081.2</v>
      </c>
      <c r="AE282" s="595">
        <f>+Amortizacija!AE46</f>
        <v>0</v>
      </c>
      <c r="AF282" s="595">
        <f>+Amortizacija!AF46</f>
        <v>0</v>
      </c>
      <c r="AG282" s="595">
        <f>+Amortizacija!AG46</f>
        <v>0</v>
      </c>
      <c r="AH282" s="595">
        <f>+Amortizacija!AH46</f>
        <v>0</v>
      </c>
      <c r="AI282" s="595">
        <f>+Amortizacija!AI46</f>
        <v>0</v>
      </c>
    </row>
    <row r="283" spans="1:35" s="607" customFormat="1" ht="11.25">
      <c r="A283" s="605"/>
      <c r="B283" s="751" t="str">
        <f>+Amortizacija!B47</f>
        <v>Oprema na črpališčih</v>
      </c>
      <c r="C283" s="617"/>
      <c r="D283" s="617"/>
      <c r="E283" s="594"/>
      <c r="F283" s="595">
        <f>+Amortizacija!F47</f>
        <v>0</v>
      </c>
      <c r="G283" s="595">
        <f>+Amortizacija!G47</f>
        <v>0</v>
      </c>
      <c r="H283" s="595">
        <f>+Amortizacija!H47</f>
        <v>0</v>
      </c>
      <c r="I283" s="595">
        <f>+Amortizacija!I47</f>
        <v>0</v>
      </c>
      <c r="J283" s="595">
        <f>+Amortizacija!J47</f>
        <v>0</v>
      </c>
      <c r="K283" s="595">
        <f>+Amortizacija!K47</f>
        <v>0</v>
      </c>
      <c r="L283" s="595">
        <f>+Amortizacija!L47</f>
        <v>0</v>
      </c>
      <c r="M283" s="595">
        <f>+Amortizacija!M47</f>
        <v>0</v>
      </c>
      <c r="N283" s="595">
        <f>+Amortizacija!N47</f>
        <v>0</v>
      </c>
      <c r="O283" s="595">
        <f>+Amortizacija!O47</f>
        <v>0</v>
      </c>
      <c r="P283" s="595">
        <f>+Amortizacija!P47</f>
        <v>0</v>
      </c>
      <c r="Q283" s="595">
        <f>+Amortizacija!Q47</f>
        <v>0</v>
      </c>
      <c r="R283" s="595">
        <f>+Amortizacija!R47</f>
        <v>0</v>
      </c>
      <c r="S283" s="595">
        <f>+Amortizacija!S47</f>
        <v>0</v>
      </c>
      <c r="T283" s="595">
        <f>+Amortizacija!T47</f>
        <v>52508.4</v>
      </c>
      <c r="U283" s="595">
        <f>+Amortizacija!U47</f>
        <v>0</v>
      </c>
      <c r="V283" s="595">
        <f>+Amortizacija!V47</f>
        <v>0</v>
      </c>
      <c r="W283" s="595">
        <f>+Amortizacija!W47</f>
        <v>0</v>
      </c>
      <c r="X283" s="595">
        <f>+Amortizacija!X47</f>
        <v>0</v>
      </c>
      <c r="Y283" s="595">
        <f>+Amortizacija!Y47</f>
        <v>0</v>
      </c>
      <c r="Z283" s="595">
        <f>+Amortizacija!Z47</f>
        <v>0</v>
      </c>
      <c r="AA283" s="595">
        <f>+Amortizacija!AA47</f>
        <v>0</v>
      </c>
      <c r="AB283" s="595">
        <f>+Amortizacija!AB47</f>
        <v>0</v>
      </c>
      <c r="AC283" s="595">
        <f>+Amortizacija!AC47</f>
        <v>0</v>
      </c>
      <c r="AD283" s="595">
        <f>+Amortizacija!AD47</f>
        <v>52508.4</v>
      </c>
      <c r="AE283" s="595">
        <f>+Amortizacija!AE47</f>
        <v>0</v>
      </c>
      <c r="AF283" s="595">
        <f>+Amortizacija!AF47</f>
        <v>0</v>
      </c>
      <c r="AG283" s="595">
        <f>+Amortizacija!AG47</f>
        <v>0</v>
      </c>
      <c r="AH283" s="595">
        <f>+Amortizacija!AH47</f>
        <v>0</v>
      </c>
      <c r="AI283" s="595">
        <f>+Amortizacija!AI47</f>
        <v>0</v>
      </c>
    </row>
    <row r="284" spans="1:35" s="607" customFormat="1" ht="11.25">
      <c r="A284" s="605"/>
      <c r="B284" s="751" t="str">
        <f>+Amortizacija!B48</f>
        <v>Električna oprema ČN in oprema za vodenje</v>
      </c>
      <c r="C284" s="617"/>
      <c r="D284" s="617"/>
      <c r="E284" s="594"/>
      <c r="F284" s="595">
        <f>+Amortizacija!F48</f>
        <v>0</v>
      </c>
      <c r="G284" s="595">
        <f>+Amortizacija!G48</f>
        <v>0</v>
      </c>
      <c r="H284" s="595">
        <f>+Amortizacija!H48</f>
        <v>0</v>
      </c>
      <c r="I284" s="595">
        <f>+Amortizacija!I48</f>
        <v>0</v>
      </c>
      <c r="J284" s="595">
        <f>+Amortizacija!J48</f>
        <v>0</v>
      </c>
      <c r="K284" s="595">
        <f>+Amortizacija!K48</f>
        <v>0</v>
      </c>
      <c r="L284" s="595">
        <f>+Amortizacija!L48</f>
        <v>0</v>
      </c>
      <c r="M284" s="595">
        <f>+Amortizacija!M48</f>
        <v>0</v>
      </c>
      <c r="N284" s="595">
        <f>+Amortizacija!N48</f>
        <v>0</v>
      </c>
      <c r="O284" s="595">
        <f>+Amortizacija!O48</f>
        <v>0</v>
      </c>
      <c r="P284" s="595">
        <f>+Amortizacija!P48</f>
        <v>0</v>
      </c>
      <c r="Q284" s="595">
        <f>+Amortizacija!Q48</f>
        <v>0</v>
      </c>
      <c r="R284" s="595">
        <f>+Amortizacija!R48</f>
        <v>0</v>
      </c>
      <c r="S284" s="595">
        <f>+Amortizacija!S48</f>
        <v>0</v>
      </c>
      <c r="T284" s="595">
        <f>+Amortizacija!T48</f>
        <v>0</v>
      </c>
      <c r="U284" s="595">
        <f>+Amortizacija!U48</f>
        <v>0</v>
      </c>
      <c r="V284" s="595">
        <f>+Amortizacija!V48</f>
        <v>0</v>
      </c>
      <c r="W284" s="595">
        <f>+Amortizacija!W48</f>
        <v>0</v>
      </c>
      <c r="X284" s="595">
        <f>+Amortizacija!X48</f>
        <v>273251.6319915349</v>
      </c>
      <c r="Y284" s="595">
        <f>+Amortizacija!Y48</f>
        <v>0</v>
      </c>
      <c r="Z284" s="595">
        <f>+Amortizacija!Z48</f>
        <v>0</v>
      </c>
      <c r="AA284" s="595">
        <f>+Amortizacija!AA48</f>
        <v>0</v>
      </c>
      <c r="AB284" s="595">
        <f>+Amortizacija!AB48</f>
        <v>0</v>
      </c>
      <c r="AC284" s="595">
        <f>+Amortizacija!AC48</f>
        <v>0</v>
      </c>
      <c r="AD284" s="595">
        <f>+Amortizacija!AD48</f>
        <v>0</v>
      </c>
      <c r="AE284" s="595">
        <f>+Amortizacija!AE48</f>
        <v>0</v>
      </c>
      <c r="AF284" s="595">
        <f>+Amortizacija!AF48</f>
        <v>0</v>
      </c>
      <c r="AG284" s="595">
        <f>+Amortizacija!AG48</f>
        <v>0</v>
      </c>
      <c r="AH284" s="595">
        <f>+Amortizacija!AH48</f>
        <v>0</v>
      </c>
      <c r="AI284" s="595">
        <f>+Amortizacija!AI48</f>
        <v>0</v>
      </c>
    </row>
    <row r="285" spans="1:35" s="607" customFormat="1" ht="11.25">
      <c r="A285" s="605"/>
      <c r="B285" s="751" t="str">
        <f>+Amortizacija!B49</f>
        <v>Strojna oprema na ČN</v>
      </c>
      <c r="C285" s="617"/>
      <c r="D285" s="617"/>
      <c r="E285" s="594"/>
      <c r="F285" s="595">
        <f>+Amortizacija!F49</f>
        <v>0</v>
      </c>
      <c r="G285" s="595">
        <f>+Amortizacija!G49</f>
        <v>0</v>
      </c>
      <c r="H285" s="595">
        <f>+Amortizacija!H49</f>
        <v>0</v>
      </c>
      <c r="I285" s="595">
        <f>+Amortizacija!I49</f>
        <v>0</v>
      </c>
      <c r="J285" s="595">
        <f>+Amortizacija!J49</f>
        <v>0</v>
      </c>
      <c r="K285" s="595">
        <f>+Amortizacija!K49</f>
        <v>0</v>
      </c>
      <c r="L285" s="595">
        <f>+Amortizacija!L49</f>
        <v>0</v>
      </c>
      <c r="M285" s="595">
        <f>+Amortizacija!M49</f>
        <v>0</v>
      </c>
      <c r="N285" s="595">
        <f>+Amortizacija!N49</f>
        <v>0</v>
      </c>
      <c r="O285" s="595">
        <f>+Amortizacija!O49</f>
        <v>0</v>
      </c>
      <c r="P285" s="595">
        <f>+Amortizacija!P49</f>
        <v>0</v>
      </c>
      <c r="Q285" s="595">
        <f>+Amortizacija!Q49</f>
        <v>0</v>
      </c>
      <c r="R285" s="595">
        <f>+Amortizacija!R49</f>
        <v>0</v>
      </c>
      <c r="S285" s="595">
        <f>+Amortizacija!S49</f>
        <v>0</v>
      </c>
      <c r="T285" s="595">
        <f>+Amortizacija!T49</f>
        <v>974215.43514565681</v>
      </c>
      <c r="U285" s="595">
        <f>+Amortizacija!U49</f>
        <v>0</v>
      </c>
      <c r="V285" s="595">
        <f>+Amortizacija!V49</f>
        <v>0</v>
      </c>
      <c r="W285" s="595">
        <f>+Amortizacija!W49</f>
        <v>0</v>
      </c>
      <c r="X285" s="595">
        <f>+Amortizacija!X49</f>
        <v>0</v>
      </c>
      <c r="Y285" s="595">
        <f>+Amortizacija!Y49</f>
        <v>0</v>
      </c>
      <c r="Z285" s="595">
        <f>+Amortizacija!Z49</f>
        <v>0</v>
      </c>
      <c r="AA285" s="595">
        <f>+Amortizacija!AA49</f>
        <v>0</v>
      </c>
      <c r="AB285" s="595">
        <f>+Amortizacija!AB49</f>
        <v>0</v>
      </c>
      <c r="AC285" s="595">
        <f>+Amortizacija!AC49</f>
        <v>0</v>
      </c>
      <c r="AD285" s="595">
        <f>+Amortizacija!AD49</f>
        <v>974215.43514565681</v>
      </c>
      <c r="AE285" s="595">
        <f>+Amortizacija!AE49</f>
        <v>0</v>
      </c>
      <c r="AF285" s="595">
        <f>+Amortizacija!AF49</f>
        <v>0</v>
      </c>
      <c r="AG285" s="595">
        <f>+Amortizacija!AG49</f>
        <v>0</v>
      </c>
      <c r="AH285" s="595">
        <f>+Amortizacija!AH49</f>
        <v>0</v>
      </c>
      <c r="AI285" s="595">
        <f>+Amortizacija!AI49</f>
        <v>0</v>
      </c>
    </row>
    <row r="286" spans="1:35" s="589" customFormat="1" ht="11.25">
      <c r="A286" s="592" t="s">
        <v>155</v>
      </c>
      <c r="B286" s="749" t="s">
        <v>403</v>
      </c>
      <c r="C286" s="592"/>
      <c r="D286" s="592"/>
      <c r="E286" s="593">
        <f t="shared" ref="E286:AI286" si="138">+E260-E267</f>
        <v>0</v>
      </c>
      <c r="F286" s="593">
        <f t="shared" si="138"/>
        <v>-866168.33999999985</v>
      </c>
      <c r="G286" s="593">
        <f t="shared" si="138"/>
        <v>-84081.741887072101</v>
      </c>
      <c r="H286" s="593">
        <f t="shared" si="138"/>
        <v>-2232109.9417475527</v>
      </c>
      <c r="I286" s="593">
        <f t="shared" si="138"/>
        <v>-2188565.2622697218</v>
      </c>
      <c r="J286" s="593">
        <f t="shared" si="138"/>
        <v>38339.223018884775</v>
      </c>
      <c r="K286" s="593">
        <f t="shared" si="138"/>
        <v>241314.43834252836</v>
      </c>
      <c r="L286" s="593">
        <f t="shared" si="138"/>
        <v>241314.43834252836</v>
      </c>
      <c r="M286" s="593">
        <f t="shared" si="138"/>
        <v>241314.43834252836</v>
      </c>
      <c r="N286" s="593">
        <f t="shared" si="138"/>
        <v>241314.43834252836</v>
      </c>
      <c r="O286" s="593">
        <f t="shared" si="138"/>
        <v>241314.43834252836</v>
      </c>
      <c r="P286" s="593">
        <f t="shared" si="138"/>
        <v>241314.43834252836</v>
      </c>
      <c r="Q286" s="593">
        <f t="shared" si="138"/>
        <v>241314.43834252836</v>
      </c>
      <c r="R286" s="593">
        <f t="shared" si="138"/>
        <v>241314.43834252836</v>
      </c>
      <c r="S286" s="593">
        <f t="shared" si="138"/>
        <v>241314.43834252836</v>
      </c>
      <c r="T286" s="593">
        <f t="shared" si="138"/>
        <v>-876490.59680312849</v>
      </c>
      <c r="U286" s="593">
        <f t="shared" si="138"/>
        <v>241314.43834252836</v>
      </c>
      <c r="V286" s="593">
        <f t="shared" si="138"/>
        <v>241314.43834252836</v>
      </c>
      <c r="W286" s="593">
        <f t="shared" si="138"/>
        <v>241314.43834252836</v>
      </c>
      <c r="X286" s="593">
        <f t="shared" si="138"/>
        <v>-31937.193649006542</v>
      </c>
      <c r="Y286" s="593">
        <f t="shared" si="138"/>
        <v>241314.43834252836</v>
      </c>
      <c r="Z286" s="593">
        <f t="shared" si="138"/>
        <v>241314.43834252836</v>
      </c>
      <c r="AA286" s="593">
        <f t="shared" si="138"/>
        <v>334111.76662554353</v>
      </c>
      <c r="AB286" s="593">
        <f t="shared" si="138"/>
        <v>334111.76662554353</v>
      </c>
      <c r="AC286" s="593">
        <f t="shared" si="138"/>
        <v>334111.76662554353</v>
      </c>
      <c r="AD286" s="593">
        <f t="shared" si="138"/>
        <v>-783693.26852011331</v>
      </c>
      <c r="AE286" s="593">
        <f t="shared" si="138"/>
        <v>334111.76662554353</v>
      </c>
      <c r="AF286" s="593">
        <f t="shared" si="138"/>
        <v>334111.76662554353</v>
      </c>
      <c r="AG286" s="593">
        <f t="shared" si="138"/>
        <v>334111.76662554353</v>
      </c>
      <c r="AH286" s="593">
        <f t="shared" si="138"/>
        <v>334111.76662554353</v>
      </c>
      <c r="AI286" s="593">
        <f t="shared" si="138"/>
        <v>334111.76662554353</v>
      </c>
    </row>
    <row r="287" spans="1:35">
      <c r="K287" s="550"/>
      <c r="L287" s="550"/>
      <c r="M287" s="550"/>
      <c r="N287" s="550"/>
      <c r="O287" s="550"/>
      <c r="P287" s="550"/>
      <c r="Q287" s="550"/>
      <c r="R287" s="550"/>
      <c r="S287" s="550"/>
      <c r="T287" s="550"/>
      <c r="U287" s="550"/>
      <c r="V287" s="550"/>
      <c r="W287" s="550"/>
      <c r="X287" s="550"/>
      <c r="Y287" s="550"/>
      <c r="Z287" s="550"/>
      <c r="AA287" s="550"/>
      <c r="AB287" s="550"/>
      <c r="AC287" s="550"/>
      <c r="AD287" s="550"/>
      <c r="AE287" s="550"/>
      <c r="AF287" s="550"/>
      <c r="AG287" s="550"/>
      <c r="AH287" s="550"/>
      <c r="AI287" s="550"/>
    </row>
    <row r="288" spans="1:35" ht="15">
      <c r="A288" s="556" t="s">
        <v>457</v>
      </c>
      <c r="K288" s="550"/>
      <c r="L288" s="550"/>
      <c r="M288" s="550"/>
      <c r="N288" s="550"/>
      <c r="O288" s="550"/>
      <c r="P288" s="550"/>
      <c r="Q288" s="550"/>
      <c r="R288" s="550"/>
      <c r="S288" s="550"/>
      <c r="T288" s="550"/>
      <c r="U288" s="550"/>
      <c r="V288" s="550"/>
      <c r="W288" s="550"/>
      <c r="X288" s="550"/>
      <c r="Y288" s="550"/>
      <c r="Z288" s="550"/>
      <c r="AA288" s="550"/>
      <c r="AB288" s="550"/>
      <c r="AC288" s="550"/>
      <c r="AD288" s="550"/>
      <c r="AE288" s="550"/>
      <c r="AF288" s="550"/>
      <c r="AG288" s="550"/>
      <c r="AH288" s="550"/>
      <c r="AI288" s="550"/>
    </row>
    <row r="290" spans="1:47" ht="15">
      <c r="A290" s="557" t="s">
        <v>460</v>
      </c>
    </row>
    <row r="291" spans="1:47" ht="12.75" thickBot="1">
      <c r="F291" s="385" t="s">
        <v>858</v>
      </c>
      <c r="AJ291" s="850" t="s">
        <v>400</v>
      </c>
      <c r="AK291" s="850"/>
      <c r="AL291" s="850"/>
      <c r="AM291" s="850"/>
      <c r="AN291" s="850"/>
      <c r="AO291" s="850"/>
      <c r="AP291" s="850"/>
    </row>
    <row r="292" spans="1:47" s="589" customFormat="1" ht="11.25">
      <c r="A292" s="618"/>
      <c r="B292" s="756" t="s">
        <v>388</v>
      </c>
      <c r="C292" s="619"/>
      <c r="D292" s="620"/>
      <c r="E292" s="618"/>
      <c r="F292" s="618">
        <v>1</v>
      </c>
      <c r="G292" s="618">
        <v>2</v>
      </c>
      <c r="H292" s="618">
        <f t="shared" ref="H292:AI292" si="139">+H258</f>
        <v>3</v>
      </c>
      <c r="I292" s="618">
        <f t="shared" si="139"/>
        <v>4</v>
      </c>
      <c r="J292" s="618">
        <f t="shared" si="139"/>
        <v>5</v>
      </c>
      <c r="K292" s="618">
        <f t="shared" si="139"/>
        <v>6</v>
      </c>
      <c r="L292" s="618">
        <f t="shared" si="139"/>
        <v>7</v>
      </c>
      <c r="M292" s="618">
        <f t="shared" si="139"/>
        <v>8</v>
      </c>
      <c r="N292" s="618">
        <f t="shared" si="139"/>
        <v>9</v>
      </c>
      <c r="O292" s="618">
        <f t="shared" si="139"/>
        <v>10</v>
      </c>
      <c r="P292" s="618">
        <f t="shared" si="139"/>
        <v>11</v>
      </c>
      <c r="Q292" s="618">
        <f t="shared" si="139"/>
        <v>12</v>
      </c>
      <c r="R292" s="618">
        <f t="shared" si="139"/>
        <v>13</v>
      </c>
      <c r="S292" s="618">
        <f t="shared" si="139"/>
        <v>14</v>
      </c>
      <c r="T292" s="618">
        <f t="shared" si="139"/>
        <v>15</v>
      </c>
      <c r="U292" s="618">
        <f t="shared" si="139"/>
        <v>16</v>
      </c>
      <c r="V292" s="618">
        <f t="shared" si="139"/>
        <v>17</v>
      </c>
      <c r="W292" s="618">
        <f t="shared" si="139"/>
        <v>18</v>
      </c>
      <c r="X292" s="618">
        <f t="shared" si="139"/>
        <v>19</v>
      </c>
      <c r="Y292" s="618">
        <f t="shared" si="139"/>
        <v>20</v>
      </c>
      <c r="Z292" s="618">
        <f t="shared" si="139"/>
        <v>21</v>
      </c>
      <c r="AA292" s="618">
        <f t="shared" si="139"/>
        <v>22</v>
      </c>
      <c r="AB292" s="618">
        <f t="shared" si="139"/>
        <v>23</v>
      </c>
      <c r="AC292" s="618">
        <f t="shared" si="139"/>
        <v>24</v>
      </c>
      <c r="AD292" s="618">
        <f t="shared" si="139"/>
        <v>25</v>
      </c>
      <c r="AE292" s="618">
        <f t="shared" si="139"/>
        <v>26</v>
      </c>
      <c r="AF292" s="618">
        <f t="shared" si="139"/>
        <v>27</v>
      </c>
      <c r="AG292" s="618">
        <f t="shared" si="139"/>
        <v>28</v>
      </c>
      <c r="AH292" s="618">
        <f t="shared" si="139"/>
        <v>29</v>
      </c>
      <c r="AI292" s="618">
        <f t="shared" si="139"/>
        <v>30</v>
      </c>
      <c r="AJ292" s="621">
        <v>1</v>
      </c>
      <c r="AK292" s="621">
        <f>1+1</f>
        <v>2</v>
      </c>
      <c r="AL292" s="621">
        <f t="shared" ref="AL292:AU293" si="140">+AK292+1</f>
        <v>3</v>
      </c>
      <c r="AM292" s="621">
        <f t="shared" si="140"/>
        <v>4</v>
      </c>
      <c r="AN292" s="621">
        <f t="shared" si="140"/>
        <v>5</v>
      </c>
      <c r="AO292" s="621">
        <f t="shared" si="140"/>
        <v>6</v>
      </c>
      <c r="AP292" s="621">
        <f t="shared" si="140"/>
        <v>7</v>
      </c>
      <c r="AQ292" s="621">
        <f t="shared" si="140"/>
        <v>8</v>
      </c>
      <c r="AR292" s="621">
        <f t="shared" si="140"/>
        <v>9</v>
      </c>
      <c r="AS292" s="621">
        <f t="shared" si="140"/>
        <v>10</v>
      </c>
      <c r="AT292" s="621">
        <f t="shared" si="140"/>
        <v>11</v>
      </c>
      <c r="AU292" s="621">
        <f t="shared" si="140"/>
        <v>12</v>
      </c>
    </row>
    <row r="293" spans="1:47" s="589" customFormat="1" ht="11.25">
      <c r="A293" s="618" t="s">
        <v>147</v>
      </c>
      <c r="B293" s="756" t="s">
        <v>397</v>
      </c>
      <c r="C293" s="622" t="s">
        <v>418</v>
      </c>
      <c r="D293" s="623" t="s">
        <v>419</v>
      </c>
      <c r="E293" s="618"/>
      <c r="F293" s="618" t="s">
        <v>857</v>
      </c>
      <c r="G293" s="618">
        <f>+G259</f>
        <v>2019</v>
      </c>
      <c r="H293" s="618">
        <f t="shared" ref="H293:AI293" si="141">+H259</f>
        <v>2020</v>
      </c>
      <c r="I293" s="618">
        <f t="shared" si="141"/>
        <v>2021</v>
      </c>
      <c r="J293" s="618">
        <f t="shared" si="141"/>
        <v>2022</v>
      </c>
      <c r="K293" s="618">
        <f t="shared" si="141"/>
        <v>2023</v>
      </c>
      <c r="L293" s="618">
        <f t="shared" si="141"/>
        <v>2024</v>
      </c>
      <c r="M293" s="618">
        <f t="shared" si="141"/>
        <v>2025</v>
      </c>
      <c r="N293" s="618">
        <f t="shared" si="141"/>
        <v>2026</v>
      </c>
      <c r="O293" s="618">
        <f t="shared" si="141"/>
        <v>2027</v>
      </c>
      <c r="P293" s="618">
        <f t="shared" si="141"/>
        <v>2028</v>
      </c>
      <c r="Q293" s="618">
        <f t="shared" si="141"/>
        <v>2029</v>
      </c>
      <c r="R293" s="618">
        <f t="shared" si="141"/>
        <v>2030</v>
      </c>
      <c r="S293" s="618">
        <f t="shared" si="141"/>
        <v>2031</v>
      </c>
      <c r="T293" s="618">
        <f t="shared" si="141"/>
        <v>2032</v>
      </c>
      <c r="U293" s="618">
        <f t="shared" si="141"/>
        <v>2033</v>
      </c>
      <c r="V293" s="618">
        <f t="shared" si="141"/>
        <v>2034</v>
      </c>
      <c r="W293" s="618">
        <f t="shared" si="141"/>
        <v>2035</v>
      </c>
      <c r="X293" s="618">
        <f t="shared" si="141"/>
        <v>2036</v>
      </c>
      <c r="Y293" s="618">
        <f t="shared" si="141"/>
        <v>2037</v>
      </c>
      <c r="Z293" s="618">
        <f t="shared" si="141"/>
        <v>2038</v>
      </c>
      <c r="AA293" s="618">
        <f t="shared" si="141"/>
        <v>2039</v>
      </c>
      <c r="AB293" s="618">
        <f t="shared" si="141"/>
        <v>2040</v>
      </c>
      <c r="AC293" s="618">
        <f t="shared" si="141"/>
        <v>2041</v>
      </c>
      <c r="AD293" s="618">
        <f t="shared" si="141"/>
        <v>2042</v>
      </c>
      <c r="AE293" s="618">
        <f t="shared" si="141"/>
        <v>2043</v>
      </c>
      <c r="AF293" s="618">
        <f t="shared" si="141"/>
        <v>2044</v>
      </c>
      <c r="AG293" s="618">
        <f t="shared" si="141"/>
        <v>2045</v>
      </c>
      <c r="AH293" s="618">
        <f t="shared" si="141"/>
        <v>2046</v>
      </c>
      <c r="AI293" s="618">
        <f t="shared" si="141"/>
        <v>2047</v>
      </c>
      <c r="AJ293" s="621">
        <f>+AI293+1</f>
        <v>2048</v>
      </c>
      <c r="AK293" s="621">
        <f>+AJ293+1</f>
        <v>2049</v>
      </c>
      <c r="AL293" s="621">
        <f t="shared" si="140"/>
        <v>2050</v>
      </c>
      <c r="AM293" s="621">
        <f t="shared" si="140"/>
        <v>2051</v>
      </c>
      <c r="AN293" s="621">
        <f t="shared" si="140"/>
        <v>2052</v>
      </c>
      <c r="AO293" s="621">
        <f t="shared" si="140"/>
        <v>2053</v>
      </c>
      <c r="AP293" s="621">
        <f t="shared" si="140"/>
        <v>2054</v>
      </c>
      <c r="AQ293" s="621">
        <f t="shared" si="140"/>
        <v>2055</v>
      </c>
      <c r="AR293" s="621">
        <f t="shared" si="140"/>
        <v>2056</v>
      </c>
      <c r="AS293" s="621">
        <f t="shared" si="140"/>
        <v>2057</v>
      </c>
      <c r="AT293" s="621">
        <f t="shared" si="140"/>
        <v>2058</v>
      </c>
      <c r="AU293" s="621">
        <f t="shared" si="140"/>
        <v>2059</v>
      </c>
    </row>
    <row r="294" spans="1:47" s="589" customFormat="1" ht="11.25">
      <c r="A294" s="592" t="s">
        <v>242</v>
      </c>
      <c r="B294" s="749" t="s">
        <v>398</v>
      </c>
      <c r="C294" s="624"/>
      <c r="D294" s="625"/>
      <c r="E294" s="593"/>
      <c r="F294" s="593">
        <f t="shared" ref="F294:AU294" si="142">+F295+F299+F300+F301</f>
        <v>0</v>
      </c>
      <c r="G294" s="593">
        <f t="shared" si="142"/>
        <v>0</v>
      </c>
      <c r="H294" s="593">
        <f t="shared" si="142"/>
        <v>0</v>
      </c>
      <c r="I294" s="593">
        <f t="shared" si="142"/>
        <v>0</v>
      </c>
      <c r="J294" s="593">
        <f t="shared" si="142"/>
        <v>0</v>
      </c>
      <c r="K294" s="593">
        <f t="shared" si="142"/>
        <v>346028.86941390019</v>
      </c>
      <c r="L294" s="593">
        <f t="shared" si="142"/>
        <v>346028.86941390019</v>
      </c>
      <c r="M294" s="593">
        <f t="shared" si="142"/>
        <v>346028.86941390019</v>
      </c>
      <c r="N294" s="593">
        <f t="shared" si="142"/>
        <v>346028.86941390019</v>
      </c>
      <c r="O294" s="593">
        <f t="shared" si="142"/>
        <v>346028.86941390019</v>
      </c>
      <c r="P294" s="593">
        <f t="shared" si="142"/>
        <v>346028.86941390019</v>
      </c>
      <c r="Q294" s="593">
        <f t="shared" si="142"/>
        <v>346028.86941390019</v>
      </c>
      <c r="R294" s="593">
        <f t="shared" si="142"/>
        <v>346028.86941390019</v>
      </c>
      <c r="S294" s="593">
        <f t="shared" si="142"/>
        <v>346028.86941390019</v>
      </c>
      <c r="T294" s="593">
        <f t="shared" si="142"/>
        <v>346028.86941390019</v>
      </c>
      <c r="U294" s="593">
        <f t="shared" si="142"/>
        <v>346028.86941390019</v>
      </c>
      <c r="V294" s="593">
        <f t="shared" si="142"/>
        <v>346028.86941390019</v>
      </c>
      <c r="W294" s="593">
        <f t="shared" si="142"/>
        <v>346028.86941390019</v>
      </c>
      <c r="X294" s="593">
        <f t="shared" si="142"/>
        <v>346028.86941390019</v>
      </c>
      <c r="Y294" s="593">
        <f t="shared" si="142"/>
        <v>346028.86941390019</v>
      </c>
      <c r="Z294" s="593">
        <f t="shared" si="142"/>
        <v>346028.86941390019</v>
      </c>
      <c r="AA294" s="593">
        <f t="shared" si="142"/>
        <v>438826.1976969153</v>
      </c>
      <c r="AB294" s="593">
        <f t="shared" si="142"/>
        <v>438826.1976969153</v>
      </c>
      <c r="AC294" s="593">
        <f t="shared" si="142"/>
        <v>438826.1976969153</v>
      </c>
      <c r="AD294" s="593">
        <f t="shared" si="142"/>
        <v>438826.1976969153</v>
      </c>
      <c r="AE294" s="593">
        <f t="shared" si="142"/>
        <v>438826.1976969153</v>
      </c>
      <c r="AF294" s="593">
        <f t="shared" si="142"/>
        <v>438826.1976969153</v>
      </c>
      <c r="AG294" s="593">
        <f t="shared" si="142"/>
        <v>438826.1976969153</v>
      </c>
      <c r="AH294" s="593">
        <f t="shared" si="142"/>
        <v>438826.1976969153</v>
      </c>
      <c r="AI294" s="593">
        <f>+AI295+AI299+AI300+AI301</f>
        <v>1337708.6827945011</v>
      </c>
      <c r="AJ294" s="626">
        <f t="shared" si="142"/>
        <v>438826.1976969153</v>
      </c>
      <c r="AK294" s="626">
        <f t="shared" si="142"/>
        <v>438826.1976969153</v>
      </c>
      <c r="AL294" s="626">
        <f t="shared" si="142"/>
        <v>438826.1976969153</v>
      </c>
      <c r="AM294" s="626">
        <f t="shared" si="142"/>
        <v>438826.1976969153</v>
      </c>
      <c r="AN294" s="626">
        <f t="shared" si="142"/>
        <v>438826.1976969153</v>
      </c>
      <c r="AO294" s="626">
        <f t="shared" si="142"/>
        <v>438826.1976969153</v>
      </c>
      <c r="AP294" s="626">
        <f t="shared" si="142"/>
        <v>438826.1976969153</v>
      </c>
      <c r="AQ294" s="626">
        <f t="shared" si="142"/>
        <v>438826.1976969153</v>
      </c>
      <c r="AR294" s="626">
        <f t="shared" si="142"/>
        <v>438826.1976969153</v>
      </c>
      <c r="AS294" s="626">
        <f t="shared" si="142"/>
        <v>438826.1976969153</v>
      </c>
      <c r="AT294" s="626">
        <f t="shared" si="142"/>
        <v>438826.1976969153</v>
      </c>
      <c r="AU294" s="626">
        <f t="shared" si="142"/>
        <v>438826.1976969153</v>
      </c>
    </row>
    <row r="295" spans="1:47" s="607" customFormat="1" ht="11.25">
      <c r="A295" s="605">
        <v>1</v>
      </c>
      <c r="B295" s="753" t="s">
        <v>245</v>
      </c>
      <c r="C295" s="627">
        <f>NPV($C$328,G295:AI295)+F295</f>
        <v>4935704.399185488</v>
      </c>
      <c r="D295" s="628">
        <f>SUM(F295:AI295)</f>
        <v>9485897.6898946371</v>
      </c>
      <c r="E295" s="606"/>
      <c r="F295" s="606">
        <f t="shared" ref="F295:AU295" si="143">+F296+F297</f>
        <v>0</v>
      </c>
      <c r="G295" s="606">
        <f t="shared" si="143"/>
        <v>0</v>
      </c>
      <c r="H295" s="606">
        <f t="shared" si="143"/>
        <v>0</v>
      </c>
      <c r="I295" s="606">
        <f t="shared" si="143"/>
        <v>0</v>
      </c>
      <c r="J295" s="606">
        <f t="shared" si="143"/>
        <v>0</v>
      </c>
      <c r="K295" s="606">
        <f>+(K296+K297)*$C$3</f>
        <v>346028.86941390019</v>
      </c>
      <c r="L295" s="606">
        <f t="shared" ref="L295:AI295" si="144">+(L296+L297)*$C$3</f>
        <v>346028.86941390019</v>
      </c>
      <c r="M295" s="606">
        <f t="shared" si="144"/>
        <v>346028.86941390019</v>
      </c>
      <c r="N295" s="606">
        <f t="shared" si="144"/>
        <v>346028.86941390019</v>
      </c>
      <c r="O295" s="606">
        <f t="shared" si="144"/>
        <v>346028.86941390019</v>
      </c>
      <c r="P295" s="606">
        <f t="shared" si="144"/>
        <v>346028.86941390019</v>
      </c>
      <c r="Q295" s="606">
        <f t="shared" si="144"/>
        <v>346028.86941390019</v>
      </c>
      <c r="R295" s="606">
        <f t="shared" si="144"/>
        <v>346028.86941390019</v>
      </c>
      <c r="S295" s="606">
        <f t="shared" si="144"/>
        <v>346028.86941390019</v>
      </c>
      <c r="T295" s="606">
        <f t="shared" si="144"/>
        <v>346028.86941390019</v>
      </c>
      <c r="U295" s="606">
        <f t="shared" si="144"/>
        <v>346028.86941390019</v>
      </c>
      <c r="V295" s="606">
        <f t="shared" si="144"/>
        <v>346028.86941390019</v>
      </c>
      <c r="W295" s="606">
        <f t="shared" si="144"/>
        <v>346028.86941390019</v>
      </c>
      <c r="X295" s="606">
        <f t="shared" si="144"/>
        <v>346028.86941390019</v>
      </c>
      <c r="Y295" s="606">
        <f t="shared" si="144"/>
        <v>346028.86941390019</v>
      </c>
      <c r="Z295" s="606">
        <f t="shared" si="144"/>
        <v>346028.86941390019</v>
      </c>
      <c r="AA295" s="606">
        <f t="shared" si="144"/>
        <v>438826.1976969153</v>
      </c>
      <c r="AB295" s="606">
        <f t="shared" si="144"/>
        <v>438826.1976969153</v>
      </c>
      <c r="AC295" s="606">
        <f t="shared" si="144"/>
        <v>438826.1976969153</v>
      </c>
      <c r="AD295" s="606">
        <f t="shared" si="144"/>
        <v>438826.1976969153</v>
      </c>
      <c r="AE295" s="606">
        <f t="shared" si="144"/>
        <v>438826.1976969153</v>
      </c>
      <c r="AF295" s="606">
        <f t="shared" si="144"/>
        <v>438826.1976969153</v>
      </c>
      <c r="AG295" s="606">
        <f t="shared" si="144"/>
        <v>438826.1976969153</v>
      </c>
      <c r="AH295" s="606">
        <f t="shared" si="144"/>
        <v>438826.1976969153</v>
      </c>
      <c r="AI295" s="606">
        <f t="shared" si="144"/>
        <v>438826.1976969153</v>
      </c>
      <c r="AJ295" s="629">
        <f t="shared" si="143"/>
        <v>438826.1976969153</v>
      </c>
      <c r="AK295" s="629">
        <f t="shared" si="143"/>
        <v>438826.1976969153</v>
      </c>
      <c r="AL295" s="629">
        <f t="shared" si="143"/>
        <v>438826.1976969153</v>
      </c>
      <c r="AM295" s="629">
        <f t="shared" si="143"/>
        <v>438826.1976969153</v>
      </c>
      <c r="AN295" s="629">
        <f t="shared" si="143"/>
        <v>438826.1976969153</v>
      </c>
      <c r="AO295" s="629">
        <f t="shared" si="143"/>
        <v>438826.1976969153</v>
      </c>
      <c r="AP295" s="629">
        <f t="shared" si="143"/>
        <v>438826.1976969153</v>
      </c>
      <c r="AQ295" s="629">
        <f t="shared" si="143"/>
        <v>438826.1976969153</v>
      </c>
      <c r="AR295" s="629">
        <f t="shared" si="143"/>
        <v>438826.1976969153</v>
      </c>
      <c r="AS295" s="629">
        <f t="shared" si="143"/>
        <v>438826.1976969153</v>
      </c>
      <c r="AT295" s="629">
        <f t="shared" si="143"/>
        <v>438826.1976969153</v>
      </c>
      <c r="AU295" s="629">
        <f t="shared" si="143"/>
        <v>438826.1976969153</v>
      </c>
    </row>
    <row r="296" spans="1:47" s="589" customFormat="1" ht="11.25">
      <c r="A296" s="594"/>
      <c r="B296" s="751" t="s">
        <v>249</v>
      </c>
      <c r="C296" s="630"/>
      <c r="D296" s="631"/>
      <c r="E296" s="606"/>
      <c r="F296" s="595">
        <f t="shared" ref="F296:AI296" si="145">+F262-F121</f>
        <v>0</v>
      </c>
      <c r="G296" s="595">
        <f t="shared" si="145"/>
        <v>0</v>
      </c>
      <c r="H296" s="595">
        <f t="shared" si="145"/>
        <v>0</v>
      </c>
      <c r="I296" s="595">
        <f t="shared" si="145"/>
        <v>0</v>
      </c>
      <c r="J296" s="595">
        <f t="shared" si="145"/>
        <v>0</v>
      </c>
      <c r="K296" s="595">
        <f t="shared" si="145"/>
        <v>219269.43107137195</v>
      </c>
      <c r="L296" s="595">
        <f t="shared" si="145"/>
        <v>219269.43107137195</v>
      </c>
      <c r="M296" s="595">
        <f t="shared" si="145"/>
        <v>219269.43107137195</v>
      </c>
      <c r="N296" s="595">
        <f t="shared" si="145"/>
        <v>219269.43107137195</v>
      </c>
      <c r="O296" s="595">
        <f t="shared" si="145"/>
        <v>219269.43107137195</v>
      </c>
      <c r="P296" s="595">
        <f t="shared" si="145"/>
        <v>219269.43107137195</v>
      </c>
      <c r="Q296" s="595">
        <f t="shared" si="145"/>
        <v>219269.43107137195</v>
      </c>
      <c r="R296" s="595">
        <f t="shared" si="145"/>
        <v>219269.43107137195</v>
      </c>
      <c r="S296" s="595">
        <f t="shared" si="145"/>
        <v>219269.43107137195</v>
      </c>
      <c r="T296" s="595">
        <f t="shared" si="145"/>
        <v>219269.43107137195</v>
      </c>
      <c r="U296" s="595">
        <f t="shared" si="145"/>
        <v>219269.43107137195</v>
      </c>
      <c r="V296" s="595">
        <f t="shared" si="145"/>
        <v>219269.43107137195</v>
      </c>
      <c r="W296" s="595">
        <f t="shared" si="145"/>
        <v>219269.43107137195</v>
      </c>
      <c r="X296" s="595">
        <f t="shared" si="145"/>
        <v>219269.43107137195</v>
      </c>
      <c r="Y296" s="595">
        <f t="shared" si="145"/>
        <v>219269.43107137195</v>
      </c>
      <c r="Z296" s="595">
        <f t="shared" si="145"/>
        <v>219269.43107137195</v>
      </c>
      <c r="AA296" s="595">
        <f t="shared" si="145"/>
        <v>219269.43107137195</v>
      </c>
      <c r="AB296" s="595">
        <f t="shared" si="145"/>
        <v>219269.43107137195</v>
      </c>
      <c r="AC296" s="595">
        <f t="shared" si="145"/>
        <v>219269.43107137195</v>
      </c>
      <c r="AD296" s="595">
        <f t="shared" si="145"/>
        <v>219269.43107137195</v>
      </c>
      <c r="AE296" s="595">
        <f t="shared" si="145"/>
        <v>219269.43107137195</v>
      </c>
      <c r="AF296" s="595">
        <f t="shared" si="145"/>
        <v>219269.43107137195</v>
      </c>
      <c r="AG296" s="595">
        <f t="shared" si="145"/>
        <v>219269.43107137195</v>
      </c>
      <c r="AH296" s="595">
        <f t="shared" si="145"/>
        <v>219269.43107137195</v>
      </c>
      <c r="AI296" s="595">
        <f t="shared" si="145"/>
        <v>219269.43107137195</v>
      </c>
      <c r="AJ296" s="632">
        <f t="shared" ref="AJ296:AU300" si="146">+AI296</f>
        <v>219269.43107137195</v>
      </c>
      <c r="AK296" s="632">
        <f t="shared" si="146"/>
        <v>219269.43107137195</v>
      </c>
      <c r="AL296" s="632">
        <f t="shared" si="146"/>
        <v>219269.43107137195</v>
      </c>
      <c r="AM296" s="632">
        <f t="shared" si="146"/>
        <v>219269.43107137195</v>
      </c>
      <c r="AN296" s="632">
        <f t="shared" si="146"/>
        <v>219269.43107137195</v>
      </c>
      <c r="AO296" s="632">
        <f t="shared" si="146"/>
        <v>219269.43107137195</v>
      </c>
      <c r="AP296" s="632">
        <f t="shared" si="146"/>
        <v>219269.43107137195</v>
      </c>
      <c r="AQ296" s="632">
        <f t="shared" si="146"/>
        <v>219269.43107137195</v>
      </c>
      <c r="AR296" s="632">
        <f t="shared" si="146"/>
        <v>219269.43107137195</v>
      </c>
      <c r="AS296" s="632">
        <f t="shared" si="146"/>
        <v>219269.43107137195</v>
      </c>
      <c r="AT296" s="632">
        <f t="shared" si="146"/>
        <v>219269.43107137195</v>
      </c>
      <c r="AU296" s="632">
        <f t="shared" si="146"/>
        <v>219269.43107137195</v>
      </c>
    </row>
    <row r="297" spans="1:47" s="589" customFormat="1" ht="11.25">
      <c r="A297" s="594"/>
      <c r="B297" s="751" t="s">
        <v>250</v>
      </c>
      <c r="C297" s="630"/>
      <c r="D297" s="631"/>
      <c r="E297" s="606"/>
      <c r="F297" s="595">
        <f t="shared" ref="F297:AI297" si="147">+F263-F122</f>
        <v>0</v>
      </c>
      <c r="G297" s="595">
        <f t="shared" si="147"/>
        <v>0</v>
      </c>
      <c r="H297" s="595">
        <f t="shared" si="147"/>
        <v>0</v>
      </c>
      <c r="I297" s="595">
        <f t="shared" si="147"/>
        <v>0</v>
      </c>
      <c r="J297" s="595">
        <f t="shared" si="147"/>
        <v>0</v>
      </c>
      <c r="K297" s="595">
        <f t="shared" si="147"/>
        <v>126759.43834252824</v>
      </c>
      <c r="L297" s="595">
        <f t="shared" si="147"/>
        <v>126759.43834252824</v>
      </c>
      <c r="M297" s="595">
        <f t="shared" si="147"/>
        <v>126759.43834252824</v>
      </c>
      <c r="N297" s="595">
        <f t="shared" si="147"/>
        <v>126759.43834252824</v>
      </c>
      <c r="O297" s="595">
        <f t="shared" si="147"/>
        <v>126759.43834252824</v>
      </c>
      <c r="P297" s="595">
        <f t="shared" si="147"/>
        <v>126759.43834252824</v>
      </c>
      <c r="Q297" s="595">
        <f t="shared" si="147"/>
        <v>126759.43834252824</v>
      </c>
      <c r="R297" s="595">
        <f t="shared" si="147"/>
        <v>126759.43834252824</v>
      </c>
      <c r="S297" s="595">
        <f t="shared" si="147"/>
        <v>126759.43834252824</v>
      </c>
      <c r="T297" s="595">
        <f t="shared" si="147"/>
        <v>126759.43834252824</v>
      </c>
      <c r="U297" s="595">
        <f t="shared" si="147"/>
        <v>126759.43834252824</v>
      </c>
      <c r="V297" s="595">
        <f t="shared" si="147"/>
        <v>126759.43834252824</v>
      </c>
      <c r="W297" s="595">
        <f t="shared" si="147"/>
        <v>126759.43834252824</v>
      </c>
      <c r="X297" s="595">
        <f t="shared" si="147"/>
        <v>126759.43834252824</v>
      </c>
      <c r="Y297" s="595">
        <f t="shared" si="147"/>
        <v>126759.43834252824</v>
      </c>
      <c r="Z297" s="595">
        <f t="shared" si="147"/>
        <v>126759.43834252824</v>
      </c>
      <c r="AA297" s="595">
        <f t="shared" si="147"/>
        <v>219556.76662554336</v>
      </c>
      <c r="AB297" s="595">
        <f t="shared" si="147"/>
        <v>219556.76662554336</v>
      </c>
      <c r="AC297" s="595">
        <f t="shared" si="147"/>
        <v>219556.76662554336</v>
      </c>
      <c r="AD297" s="595">
        <f t="shared" si="147"/>
        <v>219556.76662554336</v>
      </c>
      <c r="AE297" s="595">
        <f t="shared" si="147"/>
        <v>219556.76662554336</v>
      </c>
      <c r="AF297" s="595">
        <f t="shared" si="147"/>
        <v>219556.76662554336</v>
      </c>
      <c r="AG297" s="595">
        <f t="shared" si="147"/>
        <v>219556.76662554336</v>
      </c>
      <c r="AH297" s="595">
        <f t="shared" si="147"/>
        <v>219556.76662554336</v>
      </c>
      <c r="AI297" s="595">
        <f t="shared" si="147"/>
        <v>219556.76662554336</v>
      </c>
      <c r="AJ297" s="632">
        <f t="shared" si="146"/>
        <v>219556.76662554336</v>
      </c>
      <c r="AK297" s="632">
        <f t="shared" si="146"/>
        <v>219556.76662554336</v>
      </c>
      <c r="AL297" s="632">
        <f t="shared" si="146"/>
        <v>219556.76662554336</v>
      </c>
      <c r="AM297" s="632">
        <f t="shared" si="146"/>
        <v>219556.76662554336</v>
      </c>
      <c r="AN297" s="632">
        <f t="shared" si="146"/>
        <v>219556.76662554336</v>
      </c>
      <c r="AO297" s="632">
        <f t="shared" si="146"/>
        <v>219556.76662554336</v>
      </c>
      <c r="AP297" s="632">
        <f t="shared" si="146"/>
        <v>219556.76662554336</v>
      </c>
      <c r="AQ297" s="632">
        <f t="shared" si="146"/>
        <v>219556.76662554336</v>
      </c>
      <c r="AR297" s="632">
        <f t="shared" si="146"/>
        <v>219556.76662554336</v>
      </c>
      <c r="AS297" s="632">
        <f t="shared" si="146"/>
        <v>219556.76662554336</v>
      </c>
      <c r="AT297" s="632">
        <f t="shared" si="146"/>
        <v>219556.76662554336</v>
      </c>
      <c r="AU297" s="632">
        <f t="shared" si="146"/>
        <v>219556.76662554336</v>
      </c>
    </row>
    <row r="298" spans="1:47" s="589" customFormat="1" ht="11.25">
      <c r="A298" s="594"/>
      <c r="B298" s="751" t="s">
        <v>853</v>
      </c>
      <c r="C298" s="630"/>
      <c r="D298" s="631"/>
      <c r="E298" s="606"/>
      <c r="F298" s="595">
        <f t="shared" ref="F298:AI298" si="148">+F264-F123</f>
        <v>0</v>
      </c>
      <c r="G298" s="595">
        <f t="shared" si="148"/>
        <v>0</v>
      </c>
      <c r="H298" s="595">
        <f t="shared" si="148"/>
        <v>0</v>
      </c>
      <c r="I298" s="595">
        <f t="shared" si="148"/>
        <v>0</v>
      </c>
      <c r="J298" s="595">
        <f t="shared" si="148"/>
        <v>0</v>
      </c>
      <c r="K298" s="595">
        <f t="shared" si="148"/>
        <v>0</v>
      </c>
      <c r="L298" s="595">
        <f t="shared" si="148"/>
        <v>0</v>
      </c>
      <c r="M298" s="595">
        <f t="shared" si="148"/>
        <v>0</v>
      </c>
      <c r="N298" s="595">
        <f t="shared" si="148"/>
        <v>0</v>
      </c>
      <c r="O298" s="595">
        <f t="shared" si="148"/>
        <v>0</v>
      </c>
      <c r="P298" s="595">
        <f t="shared" si="148"/>
        <v>0</v>
      </c>
      <c r="Q298" s="595">
        <f t="shared" si="148"/>
        <v>0</v>
      </c>
      <c r="R298" s="595">
        <f t="shared" si="148"/>
        <v>0</v>
      </c>
      <c r="S298" s="595">
        <f t="shared" si="148"/>
        <v>0</v>
      </c>
      <c r="T298" s="595">
        <f t="shared" si="148"/>
        <v>0</v>
      </c>
      <c r="U298" s="595">
        <f t="shared" si="148"/>
        <v>0</v>
      </c>
      <c r="V298" s="595">
        <f t="shared" si="148"/>
        <v>0</v>
      </c>
      <c r="W298" s="595">
        <f t="shared" si="148"/>
        <v>0</v>
      </c>
      <c r="X298" s="595">
        <f t="shared" si="148"/>
        <v>0</v>
      </c>
      <c r="Y298" s="595">
        <f t="shared" si="148"/>
        <v>0</v>
      </c>
      <c r="Z298" s="595">
        <f t="shared" si="148"/>
        <v>0</v>
      </c>
      <c r="AA298" s="595">
        <f t="shared" si="148"/>
        <v>0</v>
      </c>
      <c r="AB298" s="595">
        <f t="shared" si="148"/>
        <v>0</v>
      </c>
      <c r="AC298" s="595">
        <f t="shared" si="148"/>
        <v>0</v>
      </c>
      <c r="AD298" s="595">
        <f t="shared" si="148"/>
        <v>0</v>
      </c>
      <c r="AE298" s="595">
        <f t="shared" si="148"/>
        <v>0</v>
      </c>
      <c r="AF298" s="595">
        <f t="shared" si="148"/>
        <v>0</v>
      </c>
      <c r="AG298" s="595">
        <f t="shared" si="148"/>
        <v>0</v>
      </c>
      <c r="AH298" s="595">
        <f t="shared" si="148"/>
        <v>0</v>
      </c>
      <c r="AI298" s="595">
        <f t="shared" si="148"/>
        <v>0</v>
      </c>
      <c r="AJ298" s="632"/>
      <c r="AK298" s="632"/>
      <c r="AL298" s="632"/>
      <c r="AM298" s="632"/>
      <c r="AN298" s="632"/>
      <c r="AO298" s="632"/>
      <c r="AP298" s="632"/>
      <c r="AQ298" s="632"/>
      <c r="AR298" s="632"/>
      <c r="AS298" s="632"/>
      <c r="AT298" s="632"/>
      <c r="AU298" s="632"/>
    </row>
    <row r="299" spans="1:47" s="607" customFormat="1" ht="11.25">
      <c r="A299" s="605">
        <v>2</v>
      </c>
      <c r="B299" s="753" t="s">
        <v>247</v>
      </c>
      <c r="C299" s="627"/>
      <c r="D299" s="628"/>
      <c r="E299" s="606"/>
      <c r="F299" s="606">
        <f t="shared" ref="F299:AI299" si="149">+F265-F124</f>
        <v>0</v>
      </c>
      <c r="G299" s="606">
        <f t="shared" si="149"/>
        <v>0</v>
      </c>
      <c r="H299" s="606">
        <f t="shared" si="149"/>
        <v>0</v>
      </c>
      <c r="I299" s="606">
        <f t="shared" si="149"/>
        <v>0</v>
      </c>
      <c r="J299" s="606">
        <f t="shared" si="149"/>
        <v>0</v>
      </c>
      <c r="K299" s="606">
        <f t="shared" si="149"/>
        <v>0</v>
      </c>
      <c r="L299" s="606">
        <f t="shared" si="149"/>
        <v>0</v>
      </c>
      <c r="M299" s="606">
        <f t="shared" si="149"/>
        <v>0</v>
      </c>
      <c r="N299" s="606">
        <f t="shared" si="149"/>
        <v>0</v>
      </c>
      <c r="O299" s="606">
        <f t="shared" si="149"/>
        <v>0</v>
      </c>
      <c r="P299" s="606">
        <f t="shared" si="149"/>
        <v>0</v>
      </c>
      <c r="Q299" s="606">
        <f t="shared" si="149"/>
        <v>0</v>
      </c>
      <c r="R299" s="606">
        <f t="shared" si="149"/>
        <v>0</v>
      </c>
      <c r="S299" s="606">
        <f t="shared" si="149"/>
        <v>0</v>
      </c>
      <c r="T299" s="606">
        <f t="shared" si="149"/>
        <v>0</v>
      </c>
      <c r="U299" s="606">
        <f t="shared" si="149"/>
        <v>0</v>
      </c>
      <c r="V299" s="606">
        <f t="shared" si="149"/>
        <v>0</v>
      </c>
      <c r="W299" s="606">
        <f t="shared" si="149"/>
        <v>0</v>
      </c>
      <c r="X299" s="606">
        <f t="shared" si="149"/>
        <v>0</v>
      </c>
      <c r="Y299" s="606">
        <f t="shared" si="149"/>
        <v>0</v>
      </c>
      <c r="Z299" s="606">
        <f t="shared" si="149"/>
        <v>0</v>
      </c>
      <c r="AA299" s="606">
        <f t="shared" si="149"/>
        <v>0</v>
      </c>
      <c r="AB299" s="606">
        <f t="shared" si="149"/>
        <v>0</v>
      </c>
      <c r="AC299" s="606">
        <f t="shared" si="149"/>
        <v>0</v>
      </c>
      <c r="AD299" s="606">
        <f t="shared" si="149"/>
        <v>0</v>
      </c>
      <c r="AE299" s="606">
        <f t="shared" si="149"/>
        <v>0</v>
      </c>
      <c r="AF299" s="606">
        <f t="shared" si="149"/>
        <v>0</v>
      </c>
      <c r="AG299" s="606">
        <f t="shared" si="149"/>
        <v>0</v>
      </c>
      <c r="AH299" s="606">
        <f t="shared" si="149"/>
        <v>0</v>
      </c>
      <c r="AI299" s="606">
        <f t="shared" si="149"/>
        <v>0</v>
      </c>
      <c r="AJ299" s="629">
        <f t="shared" si="146"/>
        <v>0</v>
      </c>
      <c r="AK299" s="629">
        <f t="shared" si="146"/>
        <v>0</v>
      </c>
      <c r="AL299" s="629">
        <f t="shared" si="146"/>
        <v>0</v>
      </c>
      <c r="AM299" s="629">
        <f t="shared" si="146"/>
        <v>0</v>
      </c>
      <c r="AN299" s="629">
        <f t="shared" si="146"/>
        <v>0</v>
      </c>
      <c r="AO299" s="629">
        <f t="shared" si="146"/>
        <v>0</v>
      </c>
      <c r="AP299" s="629">
        <f t="shared" si="146"/>
        <v>0</v>
      </c>
      <c r="AQ299" s="629">
        <f t="shared" si="146"/>
        <v>0</v>
      </c>
      <c r="AR299" s="629">
        <f t="shared" si="146"/>
        <v>0</v>
      </c>
      <c r="AS299" s="629">
        <f t="shared" si="146"/>
        <v>0</v>
      </c>
      <c r="AT299" s="629">
        <f t="shared" si="146"/>
        <v>0</v>
      </c>
      <c r="AU299" s="629">
        <f t="shared" si="146"/>
        <v>0</v>
      </c>
    </row>
    <row r="300" spans="1:47" s="607" customFormat="1" ht="11.25">
      <c r="A300" s="605">
        <v>3</v>
      </c>
      <c r="B300" s="753" t="s">
        <v>251</v>
      </c>
      <c r="C300" s="627"/>
      <c r="D300" s="628"/>
      <c r="E300" s="606"/>
      <c r="F300" s="606">
        <f t="shared" ref="F300:AI300" si="150">+F266-F125</f>
        <v>0</v>
      </c>
      <c r="G300" s="606">
        <f t="shared" si="150"/>
        <v>0</v>
      </c>
      <c r="H300" s="606">
        <f t="shared" si="150"/>
        <v>0</v>
      </c>
      <c r="I300" s="606">
        <f t="shared" si="150"/>
        <v>0</v>
      </c>
      <c r="J300" s="606">
        <f t="shared" si="150"/>
        <v>0</v>
      </c>
      <c r="K300" s="606">
        <f t="shared" si="150"/>
        <v>0</v>
      </c>
      <c r="L300" s="606">
        <f t="shared" si="150"/>
        <v>0</v>
      </c>
      <c r="M300" s="606">
        <f t="shared" si="150"/>
        <v>0</v>
      </c>
      <c r="N300" s="606">
        <f t="shared" si="150"/>
        <v>0</v>
      </c>
      <c r="O300" s="606">
        <f t="shared" si="150"/>
        <v>0</v>
      </c>
      <c r="P300" s="606">
        <f t="shared" si="150"/>
        <v>0</v>
      </c>
      <c r="Q300" s="606">
        <f t="shared" si="150"/>
        <v>0</v>
      </c>
      <c r="R300" s="606">
        <f t="shared" si="150"/>
        <v>0</v>
      </c>
      <c r="S300" s="606">
        <f t="shared" si="150"/>
        <v>0</v>
      </c>
      <c r="T300" s="606">
        <f t="shared" si="150"/>
        <v>0</v>
      </c>
      <c r="U300" s="606">
        <f t="shared" si="150"/>
        <v>0</v>
      </c>
      <c r="V300" s="606">
        <f t="shared" si="150"/>
        <v>0</v>
      </c>
      <c r="W300" s="606">
        <f t="shared" si="150"/>
        <v>0</v>
      </c>
      <c r="X300" s="606">
        <f t="shared" si="150"/>
        <v>0</v>
      </c>
      <c r="Y300" s="606">
        <f t="shared" si="150"/>
        <v>0</v>
      </c>
      <c r="Z300" s="606">
        <f t="shared" si="150"/>
        <v>0</v>
      </c>
      <c r="AA300" s="606">
        <f t="shared" si="150"/>
        <v>0</v>
      </c>
      <c r="AB300" s="606">
        <f t="shared" si="150"/>
        <v>0</v>
      </c>
      <c r="AC300" s="606">
        <f t="shared" si="150"/>
        <v>0</v>
      </c>
      <c r="AD300" s="606">
        <f t="shared" si="150"/>
        <v>0</v>
      </c>
      <c r="AE300" s="606">
        <f t="shared" si="150"/>
        <v>0</v>
      </c>
      <c r="AF300" s="606">
        <f t="shared" si="150"/>
        <v>0</v>
      </c>
      <c r="AG300" s="606">
        <f t="shared" si="150"/>
        <v>0</v>
      </c>
      <c r="AH300" s="606">
        <f t="shared" si="150"/>
        <v>0</v>
      </c>
      <c r="AI300" s="606">
        <f t="shared" si="150"/>
        <v>0</v>
      </c>
      <c r="AJ300" s="629">
        <f t="shared" si="146"/>
        <v>0</v>
      </c>
      <c r="AK300" s="629">
        <f t="shared" si="146"/>
        <v>0</v>
      </c>
      <c r="AL300" s="629">
        <f t="shared" si="146"/>
        <v>0</v>
      </c>
      <c r="AM300" s="629">
        <f t="shared" si="146"/>
        <v>0</v>
      </c>
      <c r="AN300" s="629">
        <f t="shared" si="146"/>
        <v>0</v>
      </c>
      <c r="AO300" s="629">
        <f t="shared" si="146"/>
        <v>0</v>
      </c>
      <c r="AP300" s="629">
        <f t="shared" si="146"/>
        <v>0</v>
      </c>
      <c r="AQ300" s="629">
        <f t="shared" si="146"/>
        <v>0</v>
      </c>
      <c r="AR300" s="629">
        <f t="shared" si="146"/>
        <v>0</v>
      </c>
      <c r="AS300" s="629">
        <f t="shared" si="146"/>
        <v>0</v>
      </c>
      <c r="AT300" s="629">
        <f t="shared" si="146"/>
        <v>0</v>
      </c>
      <c r="AU300" s="629">
        <f t="shared" si="146"/>
        <v>0</v>
      </c>
    </row>
    <row r="301" spans="1:47" s="607" customFormat="1" ht="11.25">
      <c r="A301" s="605">
        <v>4</v>
      </c>
      <c r="B301" s="753" t="s">
        <v>400</v>
      </c>
      <c r="C301" s="627">
        <f>NPV($C$328,G301:AI301)+F301</f>
        <v>288227.94048872252</v>
      </c>
      <c r="D301" s="628">
        <f>SUM(F301:AI301)</f>
        <v>898882.48509758571</v>
      </c>
      <c r="E301" s="606"/>
      <c r="F301" s="606">
        <v>0</v>
      </c>
      <c r="G301" s="606">
        <v>0</v>
      </c>
      <c r="H301" s="606">
        <v>0</v>
      </c>
      <c r="I301" s="606">
        <v>0</v>
      </c>
      <c r="J301" s="606">
        <v>0</v>
      </c>
      <c r="K301" s="606">
        <v>0</v>
      </c>
      <c r="L301" s="606">
        <v>0</v>
      </c>
      <c r="M301" s="606">
        <v>0</v>
      </c>
      <c r="N301" s="606">
        <v>0</v>
      </c>
      <c r="O301" s="606">
        <v>0</v>
      </c>
      <c r="P301" s="606">
        <v>0</v>
      </c>
      <c r="Q301" s="606">
        <v>0</v>
      </c>
      <c r="R301" s="606">
        <v>0</v>
      </c>
      <c r="S301" s="606">
        <v>0</v>
      </c>
      <c r="T301" s="606">
        <v>0</v>
      </c>
      <c r="U301" s="606">
        <v>0</v>
      </c>
      <c r="V301" s="606">
        <v>0</v>
      </c>
      <c r="W301" s="606">
        <v>0</v>
      </c>
      <c r="X301" s="606">
        <v>0</v>
      </c>
      <c r="Y301" s="606">
        <v>0</v>
      </c>
      <c r="Z301" s="606">
        <v>0</v>
      </c>
      <c r="AA301" s="606">
        <v>0</v>
      </c>
      <c r="AB301" s="606">
        <v>0</v>
      </c>
      <c r="AC301" s="606">
        <v>0</v>
      </c>
      <c r="AD301" s="606">
        <v>0</v>
      </c>
      <c r="AE301" s="606">
        <v>0</v>
      </c>
      <c r="AF301" s="606">
        <v>0</v>
      </c>
      <c r="AG301" s="606">
        <v>0</v>
      </c>
      <c r="AH301" s="606">
        <v>0</v>
      </c>
      <c r="AI301" s="606">
        <f>+NPV($C$328,AJ321:AU321)</f>
        <v>898882.48509758571</v>
      </c>
      <c r="AJ301" s="629">
        <v>0</v>
      </c>
      <c r="AK301" s="629">
        <v>0</v>
      </c>
      <c r="AL301" s="629">
        <v>0</v>
      </c>
      <c r="AM301" s="629">
        <v>0</v>
      </c>
      <c r="AN301" s="629">
        <v>0</v>
      </c>
      <c r="AO301" s="629">
        <v>0</v>
      </c>
      <c r="AP301" s="629">
        <v>0</v>
      </c>
      <c r="AQ301" s="629">
        <v>0</v>
      </c>
      <c r="AR301" s="629">
        <v>0</v>
      </c>
      <c r="AS301" s="629">
        <v>0</v>
      </c>
      <c r="AT301" s="629">
        <v>0</v>
      </c>
      <c r="AU301" s="629">
        <v>0</v>
      </c>
    </row>
    <row r="302" spans="1:47" s="589" customFormat="1" ht="11.25">
      <c r="A302" s="592" t="s">
        <v>243</v>
      </c>
      <c r="B302" s="749" t="s">
        <v>399</v>
      </c>
      <c r="C302" s="624"/>
      <c r="D302" s="625"/>
      <c r="E302" s="593"/>
      <c r="F302" s="593">
        <f>+F308+F309+F310+F316+F303</f>
        <v>864682.33999999985</v>
      </c>
      <c r="G302" s="593">
        <f t="shared" ref="G302:AI302" si="151">+G308+G309+G310+G316+G303</f>
        <v>205368.74188707207</v>
      </c>
      <c r="H302" s="593">
        <f t="shared" si="151"/>
        <v>2346664.9417475527</v>
      </c>
      <c r="I302" s="593">
        <f t="shared" si="151"/>
        <v>2303120.2622697218</v>
      </c>
      <c r="J302" s="593">
        <f t="shared" si="151"/>
        <v>76215.77698111521</v>
      </c>
      <c r="K302" s="593">
        <f t="shared" si="151"/>
        <v>219269.43107137183</v>
      </c>
      <c r="L302" s="593">
        <f t="shared" si="151"/>
        <v>219269.43107137183</v>
      </c>
      <c r="M302" s="593">
        <f t="shared" si="151"/>
        <v>219269.43107137183</v>
      </c>
      <c r="N302" s="593">
        <f t="shared" si="151"/>
        <v>219269.43107137183</v>
      </c>
      <c r="O302" s="593">
        <f t="shared" si="151"/>
        <v>219269.43107137183</v>
      </c>
      <c r="P302" s="593">
        <f t="shared" si="151"/>
        <v>219269.43107137183</v>
      </c>
      <c r="Q302" s="593">
        <f t="shared" si="151"/>
        <v>219269.43107137183</v>
      </c>
      <c r="R302" s="593">
        <f t="shared" si="151"/>
        <v>219269.43107137183</v>
      </c>
      <c r="S302" s="593">
        <f t="shared" si="151"/>
        <v>219269.43107137183</v>
      </c>
      <c r="T302" s="593">
        <f t="shared" si="151"/>
        <v>1337074.4662170287</v>
      </c>
      <c r="U302" s="593">
        <f t="shared" si="151"/>
        <v>219269.43107137183</v>
      </c>
      <c r="V302" s="593">
        <f t="shared" si="151"/>
        <v>219269.43107137183</v>
      </c>
      <c r="W302" s="593">
        <f t="shared" si="151"/>
        <v>219269.43107137183</v>
      </c>
      <c r="X302" s="593">
        <f t="shared" si="151"/>
        <v>492521.06306290673</v>
      </c>
      <c r="Y302" s="593">
        <f t="shared" si="151"/>
        <v>219269.43107137183</v>
      </c>
      <c r="Z302" s="593">
        <f t="shared" si="151"/>
        <v>219269.43107137183</v>
      </c>
      <c r="AA302" s="593">
        <f t="shared" si="151"/>
        <v>219269.43107137183</v>
      </c>
      <c r="AB302" s="593">
        <f t="shared" si="151"/>
        <v>219269.43107137183</v>
      </c>
      <c r="AC302" s="593">
        <f t="shared" si="151"/>
        <v>219269.43107137183</v>
      </c>
      <c r="AD302" s="593">
        <f t="shared" si="151"/>
        <v>1337074.4662170287</v>
      </c>
      <c r="AE302" s="593">
        <f t="shared" si="151"/>
        <v>219269.43107137183</v>
      </c>
      <c r="AF302" s="593">
        <f t="shared" si="151"/>
        <v>219269.43107137183</v>
      </c>
      <c r="AG302" s="593">
        <f t="shared" si="151"/>
        <v>219269.43107137183</v>
      </c>
      <c r="AH302" s="593">
        <f t="shared" si="151"/>
        <v>219269.43107137183</v>
      </c>
      <c r="AI302" s="593">
        <f t="shared" si="151"/>
        <v>219269.43107137183</v>
      </c>
      <c r="AJ302" s="626">
        <f t="shared" ref="AJ302:AU302" si="152">+AJ308+AJ309+AJ310+AJ316+AJ303</f>
        <v>219269.43107137183</v>
      </c>
      <c r="AK302" s="626">
        <f t="shared" si="152"/>
        <v>219269.43107137183</v>
      </c>
      <c r="AL302" s="626">
        <f t="shared" si="152"/>
        <v>492521.06306290673</v>
      </c>
      <c r="AM302" s="626">
        <f t="shared" si="152"/>
        <v>219269.43107137183</v>
      </c>
      <c r="AN302" s="626">
        <f t="shared" si="152"/>
        <v>1337074.4662170287</v>
      </c>
      <c r="AO302" s="626">
        <f t="shared" si="152"/>
        <v>219269.43107137183</v>
      </c>
      <c r="AP302" s="626">
        <f t="shared" si="152"/>
        <v>219269.43107137183</v>
      </c>
      <c r="AQ302" s="626">
        <f t="shared" si="152"/>
        <v>219269.43107137183</v>
      </c>
      <c r="AR302" s="626">
        <f t="shared" si="152"/>
        <v>219269.43107137183</v>
      </c>
      <c r="AS302" s="626">
        <f t="shared" si="152"/>
        <v>219269.43107137183</v>
      </c>
      <c r="AT302" s="626">
        <f t="shared" si="152"/>
        <v>219269.43107137183</v>
      </c>
      <c r="AU302" s="626">
        <f t="shared" si="152"/>
        <v>219269.43107137183</v>
      </c>
    </row>
    <row r="303" spans="1:47" s="607" customFormat="1" ht="11.25">
      <c r="A303" s="605">
        <v>1</v>
      </c>
      <c r="B303" s="753" t="s">
        <v>246</v>
      </c>
      <c r="C303" s="627">
        <f>NPV($C$328,G303:AI303)+F303</f>
        <v>2928084.3843172104</v>
      </c>
      <c r="D303" s="628">
        <f>SUM(F303:AI303)</f>
        <v>5481735.7767842952</v>
      </c>
      <c r="E303" s="606"/>
      <c r="F303" s="606">
        <f>+F304+F305+F306+F307</f>
        <v>0</v>
      </c>
      <c r="G303" s="606">
        <f t="shared" ref="G303:J303" si="153">+G304+G305+G306+G307</f>
        <v>0</v>
      </c>
      <c r="H303" s="606">
        <f t="shared" si="153"/>
        <v>0</v>
      </c>
      <c r="I303" s="606">
        <f t="shared" si="153"/>
        <v>0</v>
      </c>
      <c r="J303" s="606">
        <f t="shared" si="153"/>
        <v>0</v>
      </c>
      <c r="K303" s="606">
        <f>+(K304+K305+K306+K307)*$C$4</f>
        <v>219269.43107137183</v>
      </c>
      <c r="L303" s="606">
        <f t="shared" ref="L303:AI303" si="154">+(L304+L305+L306+L307)*$C$4</f>
        <v>219269.43107137183</v>
      </c>
      <c r="M303" s="606">
        <f t="shared" si="154"/>
        <v>219269.43107137183</v>
      </c>
      <c r="N303" s="606">
        <f t="shared" si="154"/>
        <v>219269.43107137183</v>
      </c>
      <c r="O303" s="606">
        <f t="shared" si="154"/>
        <v>219269.43107137183</v>
      </c>
      <c r="P303" s="606">
        <f t="shared" si="154"/>
        <v>219269.43107137183</v>
      </c>
      <c r="Q303" s="606">
        <f t="shared" si="154"/>
        <v>219269.43107137183</v>
      </c>
      <c r="R303" s="606">
        <f t="shared" si="154"/>
        <v>219269.43107137183</v>
      </c>
      <c r="S303" s="606">
        <f t="shared" si="154"/>
        <v>219269.43107137183</v>
      </c>
      <c r="T303" s="606">
        <f t="shared" si="154"/>
        <v>219269.43107137183</v>
      </c>
      <c r="U303" s="606">
        <f t="shared" si="154"/>
        <v>219269.43107137183</v>
      </c>
      <c r="V303" s="606">
        <f t="shared" si="154"/>
        <v>219269.43107137183</v>
      </c>
      <c r="W303" s="606">
        <f t="shared" si="154"/>
        <v>219269.43107137183</v>
      </c>
      <c r="X303" s="606">
        <f t="shared" si="154"/>
        <v>219269.43107137183</v>
      </c>
      <c r="Y303" s="606">
        <f t="shared" si="154"/>
        <v>219269.43107137183</v>
      </c>
      <c r="Z303" s="606">
        <f t="shared" si="154"/>
        <v>219269.43107137183</v>
      </c>
      <c r="AA303" s="606">
        <f t="shared" si="154"/>
        <v>219269.43107137183</v>
      </c>
      <c r="AB303" s="606">
        <f t="shared" si="154"/>
        <v>219269.43107137183</v>
      </c>
      <c r="AC303" s="606">
        <f t="shared" si="154"/>
        <v>219269.43107137183</v>
      </c>
      <c r="AD303" s="606">
        <f t="shared" si="154"/>
        <v>219269.43107137183</v>
      </c>
      <c r="AE303" s="606">
        <f t="shared" si="154"/>
        <v>219269.43107137183</v>
      </c>
      <c r="AF303" s="606">
        <f t="shared" si="154"/>
        <v>219269.43107137183</v>
      </c>
      <c r="AG303" s="606">
        <f t="shared" si="154"/>
        <v>219269.43107137183</v>
      </c>
      <c r="AH303" s="606">
        <f t="shared" si="154"/>
        <v>219269.43107137183</v>
      </c>
      <c r="AI303" s="606">
        <f t="shared" si="154"/>
        <v>219269.43107137183</v>
      </c>
      <c r="AJ303" s="629">
        <f>+AJ304+AJ305+AJ306+AJ307</f>
        <v>219269.43107137183</v>
      </c>
      <c r="AK303" s="629">
        <f t="shared" ref="AK303:AU303" si="155">+AK304+AK305+AK306+AK307</f>
        <v>219269.43107137183</v>
      </c>
      <c r="AL303" s="629">
        <f t="shared" si="155"/>
        <v>219269.43107137183</v>
      </c>
      <c r="AM303" s="629">
        <f t="shared" si="155"/>
        <v>219269.43107137183</v>
      </c>
      <c r="AN303" s="629">
        <f t="shared" si="155"/>
        <v>219269.43107137183</v>
      </c>
      <c r="AO303" s="629">
        <f t="shared" si="155"/>
        <v>219269.43107137183</v>
      </c>
      <c r="AP303" s="629">
        <f t="shared" si="155"/>
        <v>219269.43107137183</v>
      </c>
      <c r="AQ303" s="629">
        <f t="shared" si="155"/>
        <v>219269.43107137183</v>
      </c>
      <c r="AR303" s="629">
        <f t="shared" si="155"/>
        <v>219269.43107137183</v>
      </c>
      <c r="AS303" s="629">
        <f t="shared" si="155"/>
        <v>219269.43107137183</v>
      </c>
      <c r="AT303" s="629">
        <f t="shared" si="155"/>
        <v>219269.43107137183</v>
      </c>
      <c r="AU303" s="629">
        <f t="shared" si="155"/>
        <v>219269.43107137183</v>
      </c>
    </row>
    <row r="304" spans="1:47" s="589" customFormat="1" ht="11.25">
      <c r="A304" s="594"/>
      <c r="B304" s="751" t="s">
        <v>106</v>
      </c>
      <c r="C304" s="630"/>
      <c r="D304" s="631"/>
      <c r="E304" s="595"/>
      <c r="F304" s="595">
        <f t="shared" ref="F304:AI304" si="156">+F269-F129</f>
        <v>0</v>
      </c>
      <c r="G304" s="595">
        <f t="shared" si="156"/>
        <v>0</v>
      </c>
      <c r="H304" s="595">
        <f t="shared" si="156"/>
        <v>0</v>
      </c>
      <c r="I304" s="595">
        <f t="shared" si="156"/>
        <v>0</v>
      </c>
      <c r="J304" s="595">
        <f t="shared" si="156"/>
        <v>0</v>
      </c>
      <c r="K304" s="595">
        <f t="shared" si="156"/>
        <v>14880.460500000001</v>
      </c>
      <c r="L304" s="595">
        <f t="shared" si="156"/>
        <v>14880.460500000001</v>
      </c>
      <c r="M304" s="595">
        <f t="shared" si="156"/>
        <v>14880.460500000001</v>
      </c>
      <c r="N304" s="595">
        <f t="shared" si="156"/>
        <v>14880.460500000001</v>
      </c>
      <c r="O304" s="595">
        <f t="shared" si="156"/>
        <v>14880.460500000001</v>
      </c>
      <c r="P304" s="595">
        <f t="shared" si="156"/>
        <v>14880.460500000001</v>
      </c>
      <c r="Q304" s="595">
        <f t="shared" si="156"/>
        <v>14880.460500000001</v>
      </c>
      <c r="R304" s="595">
        <f t="shared" si="156"/>
        <v>14880.460500000001</v>
      </c>
      <c r="S304" s="595">
        <f t="shared" si="156"/>
        <v>14880.460500000001</v>
      </c>
      <c r="T304" s="595">
        <f t="shared" si="156"/>
        <v>14880.460500000001</v>
      </c>
      <c r="U304" s="595">
        <f t="shared" si="156"/>
        <v>14880.460500000001</v>
      </c>
      <c r="V304" s="595">
        <f t="shared" si="156"/>
        <v>14880.460500000001</v>
      </c>
      <c r="W304" s="595">
        <f t="shared" si="156"/>
        <v>14880.460500000001</v>
      </c>
      <c r="X304" s="595">
        <f t="shared" si="156"/>
        <v>14880.460500000001</v>
      </c>
      <c r="Y304" s="595">
        <f t="shared" si="156"/>
        <v>14880.460500000001</v>
      </c>
      <c r="Z304" s="595">
        <f t="shared" si="156"/>
        <v>14880.460500000001</v>
      </c>
      <c r="AA304" s="595">
        <f t="shared" si="156"/>
        <v>14880.460500000001</v>
      </c>
      <c r="AB304" s="595">
        <f t="shared" si="156"/>
        <v>14880.460500000001</v>
      </c>
      <c r="AC304" s="595">
        <f t="shared" si="156"/>
        <v>14880.460500000001</v>
      </c>
      <c r="AD304" s="595">
        <f t="shared" si="156"/>
        <v>14880.460500000001</v>
      </c>
      <c r="AE304" s="595">
        <f t="shared" si="156"/>
        <v>14880.460500000001</v>
      </c>
      <c r="AF304" s="595">
        <f t="shared" si="156"/>
        <v>14880.460500000001</v>
      </c>
      <c r="AG304" s="595">
        <f t="shared" si="156"/>
        <v>14880.460500000001</v>
      </c>
      <c r="AH304" s="595">
        <f t="shared" si="156"/>
        <v>14880.460500000001</v>
      </c>
      <c r="AI304" s="595">
        <f t="shared" si="156"/>
        <v>14880.460500000001</v>
      </c>
      <c r="AJ304" s="632">
        <f t="shared" ref="AJ304:AU306" si="157">+AI304</f>
        <v>14880.460500000001</v>
      </c>
      <c r="AK304" s="632">
        <f t="shared" si="157"/>
        <v>14880.460500000001</v>
      </c>
      <c r="AL304" s="632">
        <f t="shared" si="157"/>
        <v>14880.460500000001</v>
      </c>
      <c r="AM304" s="632">
        <f t="shared" si="157"/>
        <v>14880.460500000001</v>
      </c>
      <c r="AN304" s="632">
        <f t="shared" si="157"/>
        <v>14880.460500000001</v>
      </c>
      <c r="AO304" s="632">
        <f t="shared" si="157"/>
        <v>14880.460500000001</v>
      </c>
      <c r="AP304" s="632">
        <f t="shared" si="157"/>
        <v>14880.460500000001</v>
      </c>
      <c r="AQ304" s="632">
        <f t="shared" si="157"/>
        <v>14880.460500000001</v>
      </c>
      <c r="AR304" s="632">
        <f t="shared" si="157"/>
        <v>14880.460500000001</v>
      </c>
      <c r="AS304" s="632">
        <f t="shared" si="157"/>
        <v>14880.460500000001</v>
      </c>
      <c r="AT304" s="632">
        <f t="shared" si="157"/>
        <v>14880.460500000001</v>
      </c>
      <c r="AU304" s="632">
        <f t="shared" si="157"/>
        <v>14880.460500000001</v>
      </c>
    </row>
    <row r="305" spans="1:47" s="589" customFormat="1" ht="11.25">
      <c r="A305" s="594"/>
      <c r="B305" s="751" t="s">
        <v>254</v>
      </c>
      <c r="C305" s="630"/>
      <c r="D305" s="631"/>
      <c r="E305" s="595"/>
      <c r="F305" s="595">
        <f t="shared" ref="F305:AI305" si="158">+F270-F130</f>
        <v>0</v>
      </c>
      <c r="G305" s="595">
        <f t="shared" si="158"/>
        <v>0</v>
      </c>
      <c r="H305" s="595">
        <f t="shared" si="158"/>
        <v>0</v>
      </c>
      <c r="I305" s="595">
        <f t="shared" si="158"/>
        <v>0</v>
      </c>
      <c r="J305" s="595">
        <f t="shared" si="158"/>
        <v>0</v>
      </c>
      <c r="K305" s="595">
        <f t="shared" si="158"/>
        <v>158388.97057137184</v>
      </c>
      <c r="L305" s="595">
        <f t="shared" si="158"/>
        <v>158388.97057137184</v>
      </c>
      <c r="M305" s="595">
        <f t="shared" si="158"/>
        <v>158388.97057137184</v>
      </c>
      <c r="N305" s="595">
        <f t="shared" si="158"/>
        <v>158388.97057137184</v>
      </c>
      <c r="O305" s="595">
        <f t="shared" si="158"/>
        <v>158388.97057137184</v>
      </c>
      <c r="P305" s="595">
        <f t="shared" si="158"/>
        <v>158388.97057137184</v>
      </c>
      <c r="Q305" s="595">
        <f t="shared" si="158"/>
        <v>158388.97057137184</v>
      </c>
      <c r="R305" s="595">
        <f t="shared" si="158"/>
        <v>158388.97057137184</v>
      </c>
      <c r="S305" s="595">
        <f t="shared" si="158"/>
        <v>158388.97057137184</v>
      </c>
      <c r="T305" s="595">
        <f t="shared" si="158"/>
        <v>158388.97057137184</v>
      </c>
      <c r="U305" s="595">
        <f t="shared" si="158"/>
        <v>158388.97057137184</v>
      </c>
      <c r="V305" s="595">
        <f t="shared" si="158"/>
        <v>158388.97057137184</v>
      </c>
      <c r="W305" s="595">
        <f t="shared" si="158"/>
        <v>158388.97057137184</v>
      </c>
      <c r="X305" s="595">
        <f t="shared" si="158"/>
        <v>158388.97057137184</v>
      </c>
      <c r="Y305" s="595">
        <f t="shared" si="158"/>
        <v>158388.97057137184</v>
      </c>
      <c r="Z305" s="595">
        <f t="shared" si="158"/>
        <v>158388.97057137184</v>
      </c>
      <c r="AA305" s="595">
        <f t="shared" si="158"/>
        <v>158388.97057137184</v>
      </c>
      <c r="AB305" s="595">
        <f t="shared" si="158"/>
        <v>158388.97057137184</v>
      </c>
      <c r="AC305" s="595">
        <f t="shared" si="158"/>
        <v>158388.97057137184</v>
      </c>
      <c r="AD305" s="595">
        <f t="shared" si="158"/>
        <v>158388.97057137184</v>
      </c>
      <c r="AE305" s="595">
        <f t="shared" si="158"/>
        <v>158388.97057137184</v>
      </c>
      <c r="AF305" s="595">
        <f t="shared" si="158"/>
        <v>158388.97057137184</v>
      </c>
      <c r="AG305" s="595">
        <f t="shared" si="158"/>
        <v>158388.97057137184</v>
      </c>
      <c r="AH305" s="595">
        <f t="shared" si="158"/>
        <v>158388.97057137184</v>
      </c>
      <c r="AI305" s="595">
        <f t="shared" si="158"/>
        <v>158388.97057137184</v>
      </c>
      <c r="AJ305" s="632">
        <f t="shared" si="157"/>
        <v>158388.97057137184</v>
      </c>
      <c r="AK305" s="632">
        <f t="shared" si="157"/>
        <v>158388.97057137184</v>
      </c>
      <c r="AL305" s="632">
        <f t="shared" si="157"/>
        <v>158388.97057137184</v>
      </c>
      <c r="AM305" s="632">
        <f t="shared" si="157"/>
        <v>158388.97057137184</v>
      </c>
      <c r="AN305" s="632">
        <f t="shared" si="157"/>
        <v>158388.97057137184</v>
      </c>
      <c r="AO305" s="632">
        <f t="shared" si="157"/>
        <v>158388.97057137184</v>
      </c>
      <c r="AP305" s="632">
        <f t="shared" si="157"/>
        <v>158388.97057137184</v>
      </c>
      <c r="AQ305" s="632">
        <f t="shared" si="157"/>
        <v>158388.97057137184</v>
      </c>
      <c r="AR305" s="632">
        <f t="shared" si="157"/>
        <v>158388.97057137184</v>
      </c>
      <c r="AS305" s="632">
        <f t="shared" si="157"/>
        <v>158388.97057137184</v>
      </c>
      <c r="AT305" s="632">
        <f t="shared" si="157"/>
        <v>158388.97057137184</v>
      </c>
      <c r="AU305" s="632">
        <f t="shared" si="157"/>
        <v>158388.97057137184</v>
      </c>
    </row>
    <row r="306" spans="1:47" s="589" customFormat="1" ht="11.25">
      <c r="A306" s="594"/>
      <c r="B306" s="751" t="s">
        <v>256</v>
      </c>
      <c r="C306" s="630"/>
      <c r="D306" s="631"/>
      <c r="E306" s="595"/>
      <c r="F306" s="595">
        <f t="shared" ref="F306:AI306" si="159">+F271-F131</f>
        <v>0</v>
      </c>
      <c r="G306" s="595">
        <f t="shared" si="159"/>
        <v>0</v>
      </c>
      <c r="H306" s="595">
        <f t="shared" si="159"/>
        <v>0</v>
      </c>
      <c r="I306" s="595">
        <f t="shared" si="159"/>
        <v>0</v>
      </c>
      <c r="J306" s="595">
        <f t="shared" si="159"/>
        <v>0</v>
      </c>
      <c r="K306" s="595">
        <f t="shared" si="159"/>
        <v>46000</v>
      </c>
      <c r="L306" s="595">
        <f t="shared" si="159"/>
        <v>46000</v>
      </c>
      <c r="M306" s="595">
        <f t="shared" si="159"/>
        <v>46000</v>
      </c>
      <c r="N306" s="595">
        <f t="shared" si="159"/>
        <v>46000</v>
      </c>
      <c r="O306" s="595">
        <f t="shared" si="159"/>
        <v>46000</v>
      </c>
      <c r="P306" s="595">
        <f t="shared" si="159"/>
        <v>46000</v>
      </c>
      <c r="Q306" s="595">
        <f t="shared" si="159"/>
        <v>46000</v>
      </c>
      <c r="R306" s="595">
        <f t="shared" si="159"/>
        <v>46000</v>
      </c>
      <c r="S306" s="595">
        <f t="shared" si="159"/>
        <v>46000</v>
      </c>
      <c r="T306" s="595">
        <f t="shared" si="159"/>
        <v>46000</v>
      </c>
      <c r="U306" s="595">
        <f t="shared" si="159"/>
        <v>46000</v>
      </c>
      <c r="V306" s="595">
        <f t="shared" si="159"/>
        <v>46000</v>
      </c>
      <c r="W306" s="595">
        <f t="shared" si="159"/>
        <v>46000</v>
      </c>
      <c r="X306" s="595">
        <f t="shared" si="159"/>
        <v>46000</v>
      </c>
      <c r="Y306" s="595">
        <f t="shared" si="159"/>
        <v>46000</v>
      </c>
      <c r="Z306" s="595">
        <f t="shared" si="159"/>
        <v>46000</v>
      </c>
      <c r="AA306" s="595">
        <f t="shared" si="159"/>
        <v>46000</v>
      </c>
      <c r="AB306" s="595">
        <f t="shared" si="159"/>
        <v>46000</v>
      </c>
      <c r="AC306" s="595">
        <f t="shared" si="159"/>
        <v>46000</v>
      </c>
      <c r="AD306" s="595">
        <f t="shared" si="159"/>
        <v>46000</v>
      </c>
      <c r="AE306" s="595">
        <f t="shared" si="159"/>
        <v>46000</v>
      </c>
      <c r="AF306" s="595">
        <f t="shared" si="159"/>
        <v>46000</v>
      </c>
      <c r="AG306" s="595">
        <f t="shared" si="159"/>
        <v>46000</v>
      </c>
      <c r="AH306" s="595">
        <f t="shared" si="159"/>
        <v>46000</v>
      </c>
      <c r="AI306" s="595">
        <f t="shared" si="159"/>
        <v>46000</v>
      </c>
      <c r="AJ306" s="632">
        <f t="shared" si="157"/>
        <v>46000</v>
      </c>
      <c r="AK306" s="632">
        <f t="shared" si="157"/>
        <v>46000</v>
      </c>
      <c r="AL306" s="632">
        <f t="shared" si="157"/>
        <v>46000</v>
      </c>
      <c r="AM306" s="632">
        <f t="shared" si="157"/>
        <v>46000</v>
      </c>
      <c r="AN306" s="632">
        <f t="shared" si="157"/>
        <v>46000</v>
      </c>
      <c r="AO306" s="632">
        <f t="shared" si="157"/>
        <v>46000</v>
      </c>
      <c r="AP306" s="632">
        <f t="shared" si="157"/>
        <v>46000</v>
      </c>
      <c r="AQ306" s="632">
        <f t="shared" si="157"/>
        <v>46000</v>
      </c>
      <c r="AR306" s="632">
        <f t="shared" si="157"/>
        <v>46000</v>
      </c>
      <c r="AS306" s="632">
        <f t="shared" si="157"/>
        <v>46000</v>
      </c>
      <c r="AT306" s="632">
        <f t="shared" si="157"/>
        <v>46000</v>
      </c>
      <c r="AU306" s="632">
        <f t="shared" si="157"/>
        <v>46000</v>
      </c>
    </row>
    <row r="307" spans="1:47" s="589" customFormat="1" ht="11.25">
      <c r="A307" s="594"/>
      <c r="B307" s="751" t="s">
        <v>257</v>
      </c>
      <c r="C307" s="630"/>
      <c r="D307" s="631"/>
      <c r="E307" s="595"/>
      <c r="F307" s="595">
        <f t="shared" ref="F307:AI307" si="160">+F272-F132</f>
        <v>0</v>
      </c>
      <c r="G307" s="595">
        <f t="shared" si="160"/>
        <v>0</v>
      </c>
      <c r="H307" s="595">
        <f t="shared" si="160"/>
        <v>0</v>
      </c>
      <c r="I307" s="595">
        <f t="shared" si="160"/>
        <v>0</v>
      </c>
      <c r="J307" s="595">
        <f t="shared" si="160"/>
        <v>0</v>
      </c>
      <c r="K307" s="595">
        <f t="shared" si="160"/>
        <v>0</v>
      </c>
      <c r="L307" s="595">
        <f t="shared" si="160"/>
        <v>0</v>
      </c>
      <c r="M307" s="595">
        <f t="shared" si="160"/>
        <v>0</v>
      </c>
      <c r="N307" s="595">
        <f t="shared" si="160"/>
        <v>0</v>
      </c>
      <c r="O307" s="595">
        <f t="shared" si="160"/>
        <v>0</v>
      </c>
      <c r="P307" s="595">
        <f t="shared" si="160"/>
        <v>0</v>
      </c>
      <c r="Q307" s="595">
        <f t="shared" si="160"/>
        <v>0</v>
      </c>
      <c r="R307" s="595">
        <f t="shared" si="160"/>
        <v>0</v>
      </c>
      <c r="S307" s="595">
        <f t="shared" si="160"/>
        <v>0</v>
      </c>
      <c r="T307" s="595">
        <f t="shared" si="160"/>
        <v>0</v>
      </c>
      <c r="U307" s="595">
        <f t="shared" si="160"/>
        <v>0</v>
      </c>
      <c r="V307" s="595">
        <f t="shared" si="160"/>
        <v>0</v>
      </c>
      <c r="W307" s="595">
        <f t="shared" si="160"/>
        <v>0</v>
      </c>
      <c r="X307" s="595">
        <f t="shared" si="160"/>
        <v>0</v>
      </c>
      <c r="Y307" s="595">
        <f t="shared" si="160"/>
        <v>0</v>
      </c>
      <c r="Z307" s="595">
        <f t="shared" si="160"/>
        <v>0</v>
      </c>
      <c r="AA307" s="595">
        <f t="shared" si="160"/>
        <v>0</v>
      </c>
      <c r="AB307" s="595">
        <f t="shared" si="160"/>
        <v>0</v>
      </c>
      <c r="AC307" s="595">
        <f t="shared" si="160"/>
        <v>0</v>
      </c>
      <c r="AD307" s="595">
        <f t="shared" si="160"/>
        <v>0</v>
      </c>
      <c r="AE307" s="595">
        <f t="shared" si="160"/>
        <v>0</v>
      </c>
      <c r="AF307" s="595">
        <f t="shared" si="160"/>
        <v>0</v>
      </c>
      <c r="AG307" s="595">
        <f t="shared" si="160"/>
        <v>0</v>
      </c>
      <c r="AH307" s="595">
        <f t="shared" si="160"/>
        <v>0</v>
      </c>
      <c r="AI307" s="595">
        <f t="shared" si="160"/>
        <v>0</v>
      </c>
      <c r="AJ307" s="632">
        <f t="shared" ref="AJ307:AU307" si="161">+AJ272-AJ132</f>
        <v>0</v>
      </c>
      <c r="AK307" s="632">
        <f t="shared" si="161"/>
        <v>0</v>
      </c>
      <c r="AL307" s="632">
        <f t="shared" si="161"/>
        <v>0</v>
      </c>
      <c r="AM307" s="632">
        <f t="shared" si="161"/>
        <v>0</v>
      </c>
      <c r="AN307" s="632">
        <f t="shared" si="161"/>
        <v>0</v>
      </c>
      <c r="AO307" s="632">
        <f t="shared" si="161"/>
        <v>0</v>
      </c>
      <c r="AP307" s="632">
        <f t="shared" si="161"/>
        <v>0</v>
      </c>
      <c r="AQ307" s="632">
        <f t="shared" si="161"/>
        <v>0</v>
      </c>
      <c r="AR307" s="632">
        <f t="shared" si="161"/>
        <v>0</v>
      </c>
      <c r="AS307" s="632">
        <f t="shared" si="161"/>
        <v>0</v>
      </c>
      <c r="AT307" s="632">
        <f t="shared" si="161"/>
        <v>0</v>
      </c>
      <c r="AU307" s="632">
        <f t="shared" si="161"/>
        <v>0</v>
      </c>
    </row>
    <row r="308" spans="1:47" s="607" customFormat="1" ht="11.25">
      <c r="A308" s="605">
        <v>2</v>
      </c>
      <c r="B308" s="753" t="s">
        <v>248</v>
      </c>
      <c r="C308" s="627">
        <f>NPV($C$328,F308:AI308)+E308</f>
        <v>0</v>
      </c>
      <c r="D308" s="628">
        <f>SUM(E308:AI308)</f>
        <v>0</v>
      </c>
      <c r="E308" s="606"/>
      <c r="F308" s="606">
        <f t="shared" ref="F308:AI308" si="162">+F273-F133</f>
        <v>0</v>
      </c>
      <c r="G308" s="606">
        <f t="shared" si="162"/>
        <v>0</v>
      </c>
      <c r="H308" s="606">
        <f t="shared" si="162"/>
        <v>0</v>
      </c>
      <c r="I308" s="606">
        <f t="shared" si="162"/>
        <v>0</v>
      </c>
      <c r="J308" s="606">
        <f t="shared" si="162"/>
        <v>0</v>
      </c>
      <c r="K308" s="606">
        <f t="shared" si="162"/>
        <v>0</v>
      </c>
      <c r="L308" s="606">
        <f t="shared" si="162"/>
        <v>0</v>
      </c>
      <c r="M308" s="606">
        <f t="shared" si="162"/>
        <v>0</v>
      </c>
      <c r="N308" s="606">
        <f t="shared" si="162"/>
        <v>0</v>
      </c>
      <c r="O308" s="606">
        <f t="shared" si="162"/>
        <v>0</v>
      </c>
      <c r="P308" s="606">
        <f t="shared" si="162"/>
        <v>0</v>
      </c>
      <c r="Q308" s="606">
        <f t="shared" si="162"/>
        <v>0</v>
      </c>
      <c r="R308" s="606">
        <f t="shared" si="162"/>
        <v>0</v>
      </c>
      <c r="S308" s="606">
        <f t="shared" si="162"/>
        <v>0</v>
      </c>
      <c r="T308" s="606">
        <f t="shared" si="162"/>
        <v>0</v>
      </c>
      <c r="U308" s="606">
        <f t="shared" si="162"/>
        <v>0</v>
      </c>
      <c r="V308" s="606">
        <f t="shared" si="162"/>
        <v>0</v>
      </c>
      <c r="W308" s="606">
        <f t="shared" si="162"/>
        <v>0</v>
      </c>
      <c r="X308" s="606">
        <f t="shared" si="162"/>
        <v>0</v>
      </c>
      <c r="Y308" s="606">
        <f t="shared" si="162"/>
        <v>0</v>
      </c>
      <c r="Z308" s="606">
        <f t="shared" si="162"/>
        <v>0</v>
      </c>
      <c r="AA308" s="606">
        <f t="shared" si="162"/>
        <v>0</v>
      </c>
      <c r="AB308" s="606">
        <f t="shared" si="162"/>
        <v>0</v>
      </c>
      <c r="AC308" s="606">
        <f t="shared" si="162"/>
        <v>0</v>
      </c>
      <c r="AD308" s="606">
        <f t="shared" si="162"/>
        <v>0</v>
      </c>
      <c r="AE308" s="606">
        <f t="shared" si="162"/>
        <v>0</v>
      </c>
      <c r="AF308" s="606">
        <f t="shared" si="162"/>
        <v>0</v>
      </c>
      <c r="AG308" s="606">
        <f t="shared" si="162"/>
        <v>0</v>
      </c>
      <c r="AH308" s="606">
        <f t="shared" si="162"/>
        <v>0</v>
      </c>
      <c r="AI308" s="606">
        <f t="shared" si="162"/>
        <v>0</v>
      </c>
      <c r="AJ308" s="629">
        <f t="shared" ref="AJ308:AU308" si="163">+AJ273-AJ133</f>
        <v>0</v>
      </c>
      <c r="AK308" s="629">
        <f t="shared" si="163"/>
        <v>0</v>
      </c>
      <c r="AL308" s="629">
        <f t="shared" si="163"/>
        <v>0</v>
      </c>
      <c r="AM308" s="629">
        <f t="shared" si="163"/>
        <v>0</v>
      </c>
      <c r="AN308" s="629">
        <f t="shared" si="163"/>
        <v>0</v>
      </c>
      <c r="AO308" s="629">
        <f t="shared" si="163"/>
        <v>0</v>
      </c>
      <c r="AP308" s="629">
        <f t="shared" si="163"/>
        <v>0</v>
      </c>
      <c r="AQ308" s="629">
        <f t="shared" si="163"/>
        <v>0</v>
      </c>
      <c r="AR308" s="629">
        <f t="shared" si="163"/>
        <v>0</v>
      </c>
      <c r="AS308" s="629">
        <f t="shared" si="163"/>
        <v>0</v>
      </c>
      <c r="AT308" s="629">
        <f t="shared" si="163"/>
        <v>0</v>
      </c>
      <c r="AU308" s="629">
        <f t="shared" si="163"/>
        <v>0</v>
      </c>
    </row>
    <row r="309" spans="1:47" s="607" customFormat="1" ht="11.25">
      <c r="A309" s="605">
        <v>3</v>
      </c>
      <c r="B309" s="753" t="s">
        <v>258</v>
      </c>
      <c r="C309" s="627">
        <f>NPV($C$328,F309:AI309)+E309</f>
        <v>0</v>
      </c>
      <c r="D309" s="628">
        <f>SUM(E309:AI309)</f>
        <v>0</v>
      </c>
      <c r="E309" s="606"/>
      <c r="F309" s="606">
        <f t="shared" ref="F309:AI309" si="164">+F274-F134</f>
        <v>0</v>
      </c>
      <c r="G309" s="606">
        <f t="shared" si="164"/>
        <v>0</v>
      </c>
      <c r="H309" s="606">
        <f t="shared" si="164"/>
        <v>0</v>
      </c>
      <c r="I309" s="606">
        <f t="shared" si="164"/>
        <v>0</v>
      </c>
      <c r="J309" s="606">
        <f t="shared" si="164"/>
        <v>0</v>
      </c>
      <c r="K309" s="606">
        <f t="shared" si="164"/>
        <v>0</v>
      </c>
      <c r="L309" s="606">
        <f t="shared" si="164"/>
        <v>0</v>
      </c>
      <c r="M309" s="606">
        <f t="shared" si="164"/>
        <v>0</v>
      </c>
      <c r="N309" s="606">
        <f t="shared" si="164"/>
        <v>0</v>
      </c>
      <c r="O309" s="606">
        <f t="shared" si="164"/>
        <v>0</v>
      </c>
      <c r="P309" s="606">
        <f t="shared" si="164"/>
        <v>0</v>
      </c>
      <c r="Q309" s="606">
        <f t="shared" si="164"/>
        <v>0</v>
      </c>
      <c r="R309" s="606">
        <f t="shared" si="164"/>
        <v>0</v>
      </c>
      <c r="S309" s="606">
        <f t="shared" si="164"/>
        <v>0</v>
      </c>
      <c r="T309" s="606">
        <f t="shared" si="164"/>
        <v>0</v>
      </c>
      <c r="U309" s="606">
        <f t="shared" si="164"/>
        <v>0</v>
      </c>
      <c r="V309" s="606">
        <f t="shared" si="164"/>
        <v>0</v>
      </c>
      <c r="W309" s="606">
        <f t="shared" si="164"/>
        <v>0</v>
      </c>
      <c r="X309" s="606">
        <f t="shared" si="164"/>
        <v>0</v>
      </c>
      <c r="Y309" s="606">
        <f t="shared" si="164"/>
        <v>0</v>
      </c>
      <c r="Z309" s="606">
        <f t="shared" si="164"/>
        <v>0</v>
      </c>
      <c r="AA309" s="606">
        <f t="shared" si="164"/>
        <v>0</v>
      </c>
      <c r="AB309" s="606">
        <f t="shared" si="164"/>
        <v>0</v>
      </c>
      <c r="AC309" s="606">
        <f t="shared" si="164"/>
        <v>0</v>
      </c>
      <c r="AD309" s="606">
        <f t="shared" si="164"/>
        <v>0</v>
      </c>
      <c r="AE309" s="606">
        <f t="shared" si="164"/>
        <v>0</v>
      </c>
      <c r="AF309" s="606">
        <f t="shared" si="164"/>
        <v>0</v>
      </c>
      <c r="AG309" s="606">
        <f t="shared" si="164"/>
        <v>0</v>
      </c>
      <c r="AH309" s="606">
        <f t="shared" si="164"/>
        <v>0</v>
      </c>
      <c r="AI309" s="606">
        <f t="shared" si="164"/>
        <v>0</v>
      </c>
      <c r="AJ309" s="629">
        <f t="shared" ref="AJ309:AU309" si="165">+AJ274-AJ134</f>
        <v>0</v>
      </c>
      <c r="AK309" s="629">
        <f t="shared" si="165"/>
        <v>0</v>
      </c>
      <c r="AL309" s="629">
        <f t="shared" si="165"/>
        <v>0</v>
      </c>
      <c r="AM309" s="629">
        <f t="shared" si="165"/>
        <v>0</v>
      </c>
      <c r="AN309" s="629">
        <f t="shared" si="165"/>
        <v>0</v>
      </c>
      <c r="AO309" s="629">
        <f t="shared" si="165"/>
        <v>0</v>
      </c>
      <c r="AP309" s="629">
        <f t="shared" si="165"/>
        <v>0</v>
      </c>
      <c r="AQ309" s="629">
        <f t="shared" si="165"/>
        <v>0</v>
      </c>
      <c r="AR309" s="629">
        <f t="shared" si="165"/>
        <v>0</v>
      </c>
      <c r="AS309" s="629">
        <f t="shared" si="165"/>
        <v>0</v>
      </c>
      <c r="AT309" s="629">
        <f t="shared" si="165"/>
        <v>0</v>
      </c>
      <c r="AU309" s="629">
        <f t="shared" si="165"/>
        <v>0</v>
      </c>
    </row>
    <row r="310" spans="1:47" s="607" customFormat="1" ht="11.25">
      <c r="A310" s="605">
        <v>4</v>
      </c>
      <c r="B310" s="753" t="s">
        <v>401</v>
      </c>
      <c r="C310" s="627">
        <f>NPV($C$328,G310:AI310)+F310</f>
        <v>5344391.0282108523</v>
      </c>
      <c r="D310" s="628">
        <f>SUM(F310:AI310)</f>
        <v>5796052.0628854614</v>
      </c>
      <c r="E310" s="606"/>
      <c r="F310" s="606">
        <f>+(F311+F312+F313+F314+F315)*$C$5</f>
        <v>864682.33999999985</v>
      </c>
      <c r="G310" s="606">
        <f t="shared" ref="G310:J310" si="166">+(G311+G312+G313+G314+G315)*$C$5</f>
        <v>205368.74188707207</v>
      </c>
      <c r="H310" s="606">
        <f t="shared" si="166"/>
        <v>2346664.9417475527</v>
      </c>
      <c r="I310" s="606">
        <f t="shared" si="166"/>
        <v>2303120.2622697218</v>
      </c>
      <c r="J310" s="606">
        <f t="shared" si="166"/>
        <v>76215.77698111521</v>
      </c>
      <c r="K310" s="606">
        <f t="shared" ref="K310:AU310" si="167">+K311+K312+K313+K314+K315</f>
        <v>0</v>
      </c>
      <c r="L310" s="606">
        <f t="shared" si="167"/>
        <v>0</v>
      </c>
      <c r="M310" s="606">
        <f t="shared" si="167"/>
        <v>0</v>
      </c>
      <c r="N310" s="606">
        <f t="shared" si="167"/>
        <v>0</v>
      </c>
      <c r="O310" s="606">
        <f t="shared" si="167"/>
        <v>0</v>
      </c>
      <c r="P310" s="606">
        <f t="shared" si="167"/>
        <v>0</v>
      </c>
      <c r="Q310" s="606">
        <f t="shared" si="167"/>
        <v>0</v>
      </c>
      <c r="R310" s="606">
        <f t="shared" si="167"/>
        <v>0</v>
      </c>
      <c r="S310" s="606">
        <f t="shared" si="167"/>
        <v>0</v>
      </c>
      <c r="T310" s="606">
        <f t="shared" si="167"/>
        <v>0</v>
      </c>
      <c r="U310" s="606">
        <f t="shared" si="167"/>
        <v>0</v>
      </c>
      <c r="V310" s="606">
        <f t="shared" si="167"/>
        <v>0</v>
      </c>
      <c r="W310" s="606">
        <f t="shared" si="167"/>
        <v>0</v>
      </c>
      <c r="X310" s="606">
        <f t="shared" si="167"/>
        <v>0</v>
      </c>
      <c r="Y310" s="606">
        <f t="shared" si="167"/>
        <v>0</v>
      </c>
      <c r="Z310" s="606">
        <f t="shared" si="167"/>
        <v>0</v>
      </c>
      <c r="AA310" s="606">
        <f t="shared" si="167"/>
        <v>0</v>
      </c>
      <c r="AB310" s="606">
        <f t="shared" si="167"/>
        <v>0</v>
      </c>
      <c r="AC310" s="606">
        <f t="shared" si="167"/>
        <v>0</v>
      </c>
      <c r="AD310" s="606">
        <f t="shared" si="167"/>
        <v>0</v>
      </c>
      <c r="AE310" s="606">
        <f t="shared" si="167"/>
        <v>0</v>
      </c>
      <c r="AF310" s="606">
        <f t="shared" si="167"/>
        <v>0</v>
      </c>
      <c r="AG310" s="606">
        <f t="shared" si="167"/>
        <v>0</v>
      </c>
      <c r="AH310" s="606">
        <f t="shared" si="167"/>
        <v>0</v>
      </c>
      <c r="AI310" s="606">
        <f t="shared" si="167"/>
        <v>0</v>
      </c>
      <c r="AJ310" s="629">
        <f t="shared" si="167"/>
        <v>0</v>
      </c>
      <c r="AK310" s="629">
        <f t="shared" si="167"/>
        <v>0</v>
      </c>
      <c r="AL310" s="629">
        <f t="shared" si="167"/>
        <v>0</v>
      </c>
      <c r="AM310" s="629">
        <f t="shared" si="167"/>
        <v>0</v>
      </c>
      <c r="AN310" s="629">
        <f t="shared" si="167"/>
        <v>0</v>
      </c>
      <c r="AO310" s="629">
        <f t="shared" si="167"/>
        <v>0</v>
      </c>
      <c r="AP310" s="629">
        <f t="shared" si="167"/>
        <v>0</v>
      </c>
      <c r="AQ310" s="629">
        <f t="shared" si="167"/>
        <v>0</v>
      </c>
      <c r="AR310" s="629">
        <f t="shared" si="167"/>
        <v>0</v>
      </c>
      <c r="AS310" s="629">
        <f t="shared" si="167"/>
        <v>0</v>
      </c>
      <c r="AT310" s="629">
        <f t="shared" si="167"/>
        <v>0</v>
      </c>
      <c r="AU310" s="629">
        <f t="shared" si="167"/>
        <v>0</v>
      </c>
    </row>
    <row r="311" spans="1:47" s="607" customFormat="1" ht="11.25">
      <c r="A311" s="605"/>
      <c r="B311" s="751" t="str">
        <f>+B276</f>
        <v>Gradbena dela za kanalizacijo brez nepredvidenih del</v>
      </c>
      <c r="C311" s="630"/>
      <c r="D311" s="631"/>
      <c r="E311" s="595"/>
      <c r="F311" s="595">
        <f>+'Nov. investicije'!G94</f>
        <v>36801.82</v>
      </c>
      <c r="G311" s="595">
        <f>+'Nov. investicije'!H94</f>
        <v>169973.96383713456</v>
      </c>
      <c r="H311" s="595">
        <f>+'Nov. investicije'!I94</f>
        <v>1255408.1633445225</v>
      </c>
      <c r="I311" s="595">
        <f>+'Nov. investicije'!J94</f>
        <v>846742.68566652492</v>
      </c>
      <c r="J311" s="595">
        <f>+'Nov. investicije'!K94</f>
        <v>0</v>
      </c>
      <c r="K311" s="595">
        <f>+'Nov. investicije'!L94</f>
        <v>0</v>
      </c>
      <c r="L311" s="595">
        <f>+'Nov. investicije'!M94</f>
        <v>0</v>
      </c>
      <c r="M311" s="595">
        <f>+'Nov. investicije'!N94</f>
        <v>0</v>
      </c>
      <c r="N311" s="595">
        <f>+'Nov. investicije'!O94</f>
        <v>0</v>
      </c>
      <c r="O311" s="595">
        <f>+'Nov. investicije'!P94</f>
        <v>0</v>
      </c>
      <c r="P311" s="595">
        <f>+'Nov. investicije'!Q94</f>
        <v>0</v>
      </c>
      <c r="Q311" s="595">
        <f>+'Nov. investicije'!R94</f>
        <v>0</v>
      </c>
      <c r="R311" s="595">
        <f>+'Nov. investicije'!S94</f>
        <v>0</v>
      </c>
      <c r="S311" s="595">
        <f>+'Nov. investicije'!T94</f>
        <v>0</v>
      </c>
      <c r="T311" s="595">
        <f>+'Nov. investicije'!U94</f>
        <v>0</v>
      </c>
      <c r="U311" s="595">
        <f>+'Nov. investicije'!V94</f>
        <v>0</v>
      </c>
      <c r="V311" s="595">
        <f>+'Nov. investicije'!W94</f>
        <v>0</v>
      </c>
      <c r="W311" s="595">
        <f>+'Nov. investicije'!X94</f>
        <v>0</v>
      </c>
      <c r="X311" s="595">
        <f>+'Nov. investicije'!Y94</f>
        <v>0</v>
      </c>
      <c r="Y311" s="595">
        <f>+'Nov. investicije'!Z94</f>
        <v>0</v>
      </c>
      <c r="Z311" s="595">
        <f>+'Nov. investicije'!AA94</f>
        <v>0</v>
      </c>
      <c r="AA311" s="595">
        <f>+'Nov. investicije'!AB94</f>
        <v>0</v>
      </c>
      <c r="AB311" s="595">
        <f>+'Nov. investicije'!AC94</f>
        <v>0</v>
      </c>
      <c r="AC311" s="595">
        <f>+'Nov. investicije'!AD94</f>
        <v>0</v>
      </c>
      <c r="AD311" s="595">
        <f>+'Nov. investicije'!AE94</f>
        <v>0</v>
      </c>
      <c r="AE311" s="595">
        <f>+'Nov. investicije'!AF94</f>
        <v>0</v>
      </c>
      <c r="AF311" s="595">
        <f>+'Nov. investicije'!AG94</f>
        <v>0</v>
      </c>
      <c r="AG311" s="595">
        <f>+'Nov. investicije'!AH94</f>
        <v>0</v>
      </c>
      <c r="AH311" s="595">
        <f>+'Nov. investicije'!AI94</f>
        <v>0</v>
      </c>
      <c r="AI311" s="595">
        <f>+'Nov. investicije'!AJ94</f>
        <v>0</v>
      </c>
      <c r="AJ311" s="629"/>
      <c r="AK311" s="629"/>
      <c r="AL311" s="629"/>
      <c r="AM311" s="629"/>
      <c r="AN311" s="629"/>
      <c r="AO311" s="629"/>
      <c r="AP311" s="629"/>
      <c r="AQ311" s="629"/>
      <c r="AR311" s="629"/>
      <c r="AS311" s="629"/>
      <c r="AT311" s="629"/>
      <c r="AU311" s="629"/>
    </row>
    <row r="312" spans="1:47" s="607" customFormat="1" ht="11.25">
      <c r="A312" s="605"/>
      <c r="B312" s="751" t="str">
        <f>+B277</f>
        <v>Gradbene dela ČN Prevalje</v>
      </c>
      <c r="C312" s="630"/>
      <c r="D312" s="631"/>
      <c r="E312" s="595"/>
      <c r="F312" s="595">
        <f>+'Nov. investicije'!G95</f>
        <v>0</v>
      </c>
      <c r="G312" s="595">
        <f>+'Nov. investicije'!H95</f>
        <v>0</v>
      </c>
      <c r="H312" s="595">
        <f>+'Nov. investicije'!I95</f>
        <v>1025098.31</v>
      </c>
      <c r="I312" s="595">
        <f>+'Nov. investicije'!J95</f>
        <v>1405145.25</v>
      </c>
      <c r="J312" s="595">
        <f>+'Nov. investicije'!K95</f>
        <v>55556.37</v>
      </c>
      <c r="K312" s="595">
        <f>+'Nov. investicije'!L95</f>
        <v>0</v>
      </c>
      <c r="L312" s="595">
        <f>+'Nov. investicije'!M95</f>
        <v>0</v>
      </c>
      <c r="M312" s="595">
        <f>+'Nov. investicije'!N95</f>
        <v>0</v>
      </c>
      <c r="N312" s="595">
        <f>+'Nov. investicije'!O95</f>
        <v>0</v>
      </c>
      <c r="O312" s="595">
        <f>+'Nov. investicije'!P95</f>
        <v>0</v>
      </c>
      <c r="P312" s="595">
        <f>+'Nov. investicije'!Q95</f>
        <v>0</v>
      </c>
      <c r="Q312" s="595">
        <f>+'Nov. investicije'!R95</f>
        <v>0</v>
      </c>
      <c r="R312" s="595">
        <f>+'Nov. investicije'!S95</f>
        <v>0</v>
      </c>
      <c r="S312" s="595">
        <f>+'Nov. investicije'!T95</f>
        <v>0</v>
      </c>
      <c r="T312" s="595">
        <f>+'Nov. investicije'!U95</f>
        <v>0</v>
      </c>
      <c r="U312" s="595">
        <f>+'Nov. investicije'!V95</f>
        <v>0</v>
      </c>
      <c r="V312" s="595">
        <f>+'Nov. investicije'!W95</f>
        <v>0</v>
      </c>
      <c r="W312" s="595">
        <f>+'Nov. investicije'!X95</f>
        <v>0</v>
      </c>
      <c r="X312" s="595">
        <f>+'Nov. investicije'!Y95</f>
        <v>0</v>
      </c>
      <c r="Y312" s="595">
        <f>+'Nov. investicije'!Z95</f>
        <v>0</v>
      </c>
      <c r="Z312" s="595">
        <f>+'Nov. investicije'!AA95</f>
        <v>0</v>
      </c>
      <c r="AA312" s="595">
        <f>+'Nov. investicije'!AB95</f>
        <v>0</v>
      </c>
      <c r="AB312" s="595">
        <f>+'Nov. investicije'!AC95</f>
        <v>0</v>
      </c>
      <c r="AC312" s="595">
        <f>+'Nov. investicije'!AD95</f>
        <v>0</v>
      </c>
      <c r="AD312" s="595">
        <f>+'Nov. investicije'!AE95</f>
        <v>0</v>
      </c>
      <c r="AE312" s="595">
        <f>+'Nov. investicije'!AF95</f>
        <v>0</v>
      </c>
      <c r="AF312" s="595">
        <f>+'Nov. investicije'!AG95</f>
        <v>0</v>
      </c>
      <c r="AG312" s="595">
        <f>+'Nov. investicije'!AH95</f>
        <v>0</v>
      </c>
      <c r="AH312" s="595">
        <f>+'Nov. investicije'!AI95</f>
        <v>0</v>
      </c>
      <c r="AI312" s="595">
        <f>+'Nov. investicije'!AJ95</f>
        <v>0</v>
      </c>
      <c r="AJ312" s="629"/>
      <c r="AK312" s="629"/>
      <c r="AL312" s="629"/>
      <c r="AM312" s="629"/>
      <c r="AN312" s="629"/>
      <c r="AO312" s="629"/>
      <c r="AP312" s="629"/>
      <c r="AQ312" s="629"/>
      <c r="AR312" s="629"/>
      <c r="AS312" s="629"/>
      <c r="AT312" s="629"/>
      <c r="AU312" s="629"/>
    </row>
    <row r="313" spans="1:47" s="607" customFormat="1" ht="11.25">
      <c r="A313" s="605"/>
      <c r="B313" s="751" t="str">
        <f>+B278</f>
        <v>Stroški gradbenega nadzora</v>
      </c>
      <c r="C313" s="630"/>
      <c r="D313" s="631"/>
      <c r="E313" s="595"/>
      <c r="F313" s="595">
        <f>+'Nov. investicije'!G96</f>
        <v>0</v>
      </c>
      <c r="G313" s="595">
        <f>+'Nov. investicije'!H96</f>
        <v>2224.7780499374958</v>
      </c>
      <c r="H313" s="595">
        <f>+'Nov. investicije'!I96</f>
        <v>29111.3284030301</v>
      </c>
      <c r="I313" s="595">
        <f>+'Nov. investicije'!J96</f>
        <v>27802.826603196845</v>
      </c>
      <c r="J313" s="595">
        <f>+'Nov. investicije'!K96</f>
        <v>661.06698111521462</v>
      </c>
      <c r="K313" s="595">
        <f>+'Nov. investicije'!L96</f>
        <v>0</v>
      </c>
      <c r="L313" s="595">
        <f>+'Nov. investicije'!M96</f>
        <v>0</v>
      </c>
      <c r="M313" s="595">
        <f>+'Nov. investicije'!N96</f>
        <v>0</v>
      </c>
      <c r="N313" s="595">
        <f>+'Nov. investicije'!O96</f>
        <v>0</v>
      </c>
      <c r="O313" s="595">
        <f>+'Nov. investicije'!P96</f>
        <v>0</v>
      </c>
      <c r="P313" s="595">
        <f>+'Nov. investicije'!Q96</f>
        <v>0</v>
      </c>
      <c r="Q313" s="595">
        <f>+'Nov. investicije'!R96</f>
        <v>0</v>
      </c>
      <c r="R313" s="595">
        <f>+'Nov. investicije'!S96</f>
        <v>0</v>
      </c>
      <c r="S313" s="595">
        <f>+'Nov. investicije'!T96</f>
        <v>0</v>
      </c>
      <c r="T313" s="595">
        <f>+'Nov. investicije'!U96</f>
        <v>0</v>
      </c>
      <c r="U313" s="595">
        <f>+'Nov. investicije'!V96</f>
        <v>0</v>
      </c>
      <c r="V313" s="595">
        <f>+'Nov. investicije'!W96</f>
        <v>0</v>
      </c>
      <c r="W313" s="595">
        <f>+'Nov. investicije'!X96</f>
        <v>0</v>
      </c>
      <c r="X313" s="595">
        <f>+'Nov. investicije'!Y96</f>
        <v>0</v>
      </c>
      <c r="Y313" s="595">
        <f>+'Nov. investicije'!Z96</f>
        <v>0</v>
      </c>
      <c r="Z313" s="595">
        <f>+'Nov. investicije'!AA96</f>
        <v>0</v>
      </c>
      <c r="AA313" s="595">
        <f>+'Nov. investicije'!AB96</f>
        <v>0</v>
      </c>
      <c r="AB313" s="595">
        <f>+'Nov. investicije'!AC96</f>
        <v>0</v>
      </c>
      <c r="AC313" s="595">
        <f>+'Nov. investicije'!AD96</f>
        <v>0</v>
      </c>
      <c r="AD313" s="595">
        <f>+'Nov. investicije'!AE96</f>
        <v>0</v>
      </c>
      <c r="AE313" s="595">
        <f>+'Nov. investicije'!AF96</f>
        <v>0</v>
      </c>
      <c r="AF313" s="595">
        <f>+'Nov. investicije'!AG96</f>
        <v>0</v>
      </c>
      <c r="AG313" s="595">
        <f>+'Nov. investicije'!AH96</f>
        <v>0</v>
      </c>
      <c r="AH313" s="595">
        <f>+'Nov. investicije'!AI96</f>
        <v>0</v>
      </c>
      <c r="AI313" s="595">
        <f>+'Nov. investicije'!AJ96</f>
        <v>0</v>
      </c>
      <c r="AJ313" s="629"/>
      <c r="AK313" s="629"/>
      <c r="AL313" s="629"/>
      <c r="AM313" s="629"/>
      <c r="AN313" s="629"/>
      <c r="AO313" s="629"/>
      <c r="AP313" s="629"/>
      <c r="AQ313" s="629"/>
      <c r="AR313" s="629"/>
      <c r="AS313" s="629"/>
      <c r="AT313" s="629"/>
      <c r="AU313" s="629"/>
    </row>
    <row r="314" spans="1:47" s="607" customFormat="1" ht="11.25">
      <c r="A314" s="605"/>
      <c r="B314" s="751" t="str">
        <f>+B279</f>
        <v>Stroški obveščanja in informiranja javnosti</v>
      </c>
      <c r="C314" s="630"/>
      <c r="D314" s="631"/>
      <c r="E314" s="595"/>
      <c r="F314" s="595">
        <f>+'Nov. investicije'!G97</f>
        <v>0</v>
      </c>
      <c r="G314" s="595">
        <f>+'Nov. investicije'!H97</f>
        <v>0</v>
      </c>
      <c r="H314" s="595">
        <f>+'Nov. investicije'!I97</f>
        <v>6000</v>
      </c>
      <c r="I314" s="595">
        <f>+'Nov. investicije'!J97</f>
        <v>4530</v>
      </c>
      <c r="J314" s="595">
        <f>+'Nov. investicije'!K97</f>
        <v>6000</v>
      </c>
      <c r="K314" s="595">
        <f>+'Nov. investicije'!L97</f>
        <v>0</v>
      </c>
      <c r="L314" s="595">
        <f>+'Nov. investicije'!M97</f>
        <v>0</v>
      </c>
      <c r="M314" s="595">
        <f>+'Nov. investicije'!N97</f>
        <v>0</v>
      </c>
      <c r="N314" s="595">
        <f>+'Nov. investicije'!O97</f>
        <v>0</v>
      </c>
      <c r="O314" s="595">
        <f>+'Nov. investicije'!P97</f>
        <v>0</v>
      </c>
      <c r="P314" s="595">
        <f>+'Nov. investicije'!Q97</f>
        <v>0</v>
      </c>
      <c r="Q314" s="595">
        <f>+'Nov. investicije'!R97</f>
        <v>0</v>
      </c>
      <c r="R314" s="595">
        <f>+'Nov. investicije'!S97</f>
        <v>0</v>
      </c>
      <c r="S314" s="595">
        <f>+'Nov. investicije'!T97</f>
        <v>0</v>
      </c>
      <c r="T314" s="595">
        <f>+'Nov. investicije'!U97</f>
        <v>0</v>
      </c>
      <c r="U314" s="595">
        <f>+'Nov. investicije'!V97</f>
        <v>0</v>
      </c>
      <c r="V314" s="595">
        <f>+'Nov. investicije'!W97</f>
        <v>0</v>
      </c>
      <c r="W314" s="595">
        <f>+'Nov. investicije'!X97</f>
        <v>0</v>
      </c>
      <c r="X314" s="595">
        <f>+'Nov. investicije'!Y97</f>
        <v>0</v>
      </c>
      <c r="Y314" s="595">
        <f>+'Nov. investicije'!Z97</f>
        <v>0</v>
      </c>
      <c r="Z314" s="595">
        <f>+'Nov. investicije'!AA97</f>
        <v>0</v>
      </c>
      <c r="AA314" s="595">
        <f>+'Nov. investicije'!AB97</f>
        <v>0</v>
      </c>
      <c r="AB314" s="595">
        <f>+'Nov. investicije'!AC97</f>
        <v>0</v>
      </c>
      <c r="AC314" s="595">
        <f>+'Nov. investicije'!AD97</f>
        <v>0</v>
      </c>
      <c r="AD314" s="595">
        <f>+'Nov. investicije'!AE97</f>
        <v>0</v>
      </c>
      <c r="AE314" s="595">
        <f>+'Nov. investicije'!AF97</f>
        <v>0</v>
      </c>
      <c r="AF314" s="595">
        <f>+'Nov. investicije'!AG97</f>
        <v>0</v>
      </c>
      <c r="AG314" s="595">
        <f>+'Nov. investicije'!AH97</f>
        <v>0</v>
      </c>
      <c r="AH314" s="595">
        <f>+'Nov. investicije'!AI97</f>
        <v>0</v>
      </c>
      <c r="AI314" s="595">
        <f>+'Nov. investicije'!AJ97</f>
        <v>0</v>
      </c>
      <c r="AJ314" s="629"/>
      <c r="AK314" s="629"/>
      <c r="AL314" s="629"/>
      <c r="AM314" s="629"/>
      <c r="AN314" s="629"/>
      <c r="AO314" s="629"/>
      <c r="AP314" s="629"/>
      <c r="AQ314" s="629"/>
      <c r="AR314" s="629"/>
      <c r="AS314" s="629"/>
      <c r="AT314" s="629"/>
      <c r="AU314" s="629"/>
    </row>
    <row r="315" spans="1:47" s="607" customFormat="1" ht="11.25">
      <c r="A315" s="605"/>
      <c r="B315" s="751" t="str">
        <f>+B280</f>
        <v>Ostali stroški projekta</v>
      </c>
      <c r="C315" s="630"/>
      <c r="D315" s="631"/>
      <c r="E315" s="595"/>
      <c r="F315" s="595">
        <f t="shared" ref="F315:AI315" si="168">+F280</f>
        <v>827880.5199999999</v>
      </c>
      <c r="G315" s="595">
        <f t="shared" si="168"/>
        <v>33170</v>
      </c>
      <c r="H315" s="595">
        <f t="shared" si="168"/>
        <v>31047.14</v>
      </c>
      <c r="I315" s="595">
        <f t="shared" si="168"/>
        <v>18899.5</v>
      </c>
      <c r="J315" s="595">
        <f t="shared" si="168"/>
        <v>13998.34</v>
      </c>
      <c r="K315" s="595">
        <f t="shared" si="168"/>
        <v>0</v>
      </c>
      <c r="L315" s="595">
        <f t="shared" si="168"/>
        <v>0</v>
      </c>
      <c r="M315" s="595">
        <f t="shared" si="168"/>
        <v>0</v>
      </c>
      <c r="N315" s="595">
        <f t="shared" si="168"/>
        <v>0</v>
      </c>
      <c r="O315" s="595">
        <f t="shared" si="168"/>
        <v>0</v>
      </c>
      <c r="P315" s="595">
        <f t="shared" si="168"/>
        <v>0</v>
      </c>
      <c r="Q315" s="595">
        <f t="shared" si="168"/>
        <v>0</v>
      </c>
      <c r="R315" s="595">
        <f t="shared" si="168"/>
        <v>0</v>
      </c>
      <c r="S315" s="595">
        <f t="shared" si="168"/>
        <v>0</v>
      </c>
      <c r="T315" s="595">
        <f t="shared" si="168"/>
        <v>0</v>
      </c>
      <c r="U315" s="595">
        <f t="shared" si="168"/>
        <v>0</v>
      </c>
      <c r="V315" s="595">
        <f t="shared" si="168"/>
        <v>0</v>
      </c>
      <c r="W315" s="595">
        <f t="shared" si="168"/>
        <v>0</v>
      </c>
      <c r="X315" s="595">
        <f t="shared" si="168"/>
        <v>0</v>
      </c>
      <c r="Y315" s="595">
        <f t="shared" si="168"/>
        <v>0</v>
      </c>
      <c r="Z315" s="595">
        <f t="shared" si="168"/>
        <v>0</v>
      </c>
      <c r="AA315" s="595">
        <f t="shared" si="168"/>
        <v>0</v>
      </c>
      <c r="AB315" s="595">
        <f t="shared" si="168"/>
        <v>0</v>
      </c>
      <c r="AC315" s="595">
        <f t="shared" si="168"/>
        <v>0</v>
      </c>
      <c r="AD315" s="595">
        <f t="shared" si="168"/>
        <v>0</v>
      </c>
      <c r="AE315" s="595">
        <f t="shared" si="168"/>
        <v>0</v>
      </c>
      <c r="AF315" s="595">
        <f t="shared" si="168"/>
        <v>0</v>
      </c>
      <c r="AG315" s="595">
        <f t="shared" si="168"/>
        <v>0</v>
      </c>
      <c r="AH315" s="595">
        <f t="shared" si="168"/>
        <v>0</v>
      </c>
      <c r="AI315" s="595">
        <f t="shared" si="168"/>
        <v>0</v>
      </c>
      <c r="AJ315" s="629"/>
      <c r="AK315" s="629"/>
      <c r="AL315" s="629"/>
      <c r="AM315" s="629"/>
      <c r="AN315" s="629"/>
      <c r="AO315" s="629"/>
      <c r="AP315" s="629"/>
      <c r="AQ315" s="629"/>
      <c r="AR315" s="629"/>
      <c r="AS315" s="629"/>
      <c r="AT315" s="629"/>
      <c r="AU315" s="629"/>
    </row>
    <row r="316" spans="1:47" s="607" customFormat="1" ht="11.25">
      <c r="A316" s="605">
        <v>5</v>
      </c>
      <c r="B316" s="753" t="s">
        <v>402</v>
      </c>
      <c r="C316" s="627">
        <f>NPV($C$328,G316:AI316)+F316</f>
        <v>1216468.9932529344</v>
      </c>
      <c r="D316" s="628">
        <f>SUM(F316:AI316)</f>
        <v>2508861.7022828488</v>
      </c>
      <c r="E316" s="606"/>
      <c r="F316" s="606">
        <f t="shared" ref="F316:AI316" si="169">SUM(F317:F320)</f>
        <v>0</v>
      </c>
      <c r="G316" s="606">
        <f t="shared" si="169"/>
        <v>0</v>
      </c>
      <c r="H316" s="606">
        <f t="shared" si="169"/>
        <v>0</v>
      </c>
      <c r="I316" s="606">
        <f t="shared" si="169"/>
        <v>0</v>
      </c>
      <c r="J316" s="606">
        <f t="shared" si="169"/>
        <v>0</v>
      </c>
      <c r="K316" s="606">
        <f t="shared" si="169"/>
        <v>0</v>
      </c>
      <c r="L316" s="606">
        <f t="shared" si="169"/>
        <v>0</v>
      </c>
      <c r="M316" s="606">
        <f t="shared" si="169"/>
        <v>0</v>
      </c>
      <c r="N316" s="606">
        <f t="shared" si="169"/>
        <v>0</v>
      </c>
      <c r="O316" s="606">
        <f t="shared" si="169"/>
        <v>0</v>
      </c>
      <c r="P316" s="606">
        <f t="shared" si="169"/>
        <v>0</v>
      </c>
      <c r="Q316" s="606">
        <f t="shared" si="169"/>
        <v>0</v>
      </c>
      <c r="R316" s="606">
        <f t="shared" si="169"/>
        <v>0</v>
      </c>
      <c r="S316" s="606">
        <f t="shared" si="169"/>
        <v>0</v>
      </c>
      <c r="T316" s="606">
        <f t="shared" si="169"/>
        <v>1117805.0351456569</v>
      </c>
      <c r="U316" s="606">
        <f t="shared" si="169"/>
        <v>0</v>
      </c>
      <c r="V316" s="606">
        <f t="shared" si="169"/>
        <v>0</v>
      </c>
      <c r="W316" s="606">
        <f t="shared" si="169"/>
        <v>0</v>
      </c>
      <c r="X316" s="606">
        <f t="shared" si="169"/>
        <v>273251.6319915349</v>
      </c>
      <c r="Y316" s="606">
        <f t="shared" si="169"/>
        <v>0</v>
      </c>
      <c r="Z316" s="606">
        <f t="shared" si="169"/>
        <v>0</v>
      </c>
      <c r="AA316" s="606">
        <f t="shared" si="169"/>
        <v>0</v>
      </c>
      <c r="AB316" s="606">
        <f t="shared" si="169"/>
        <v>0</v>
      </c>
      <c r="AC316" s="606">
        <f t="shared" si="169"/>
        <v>0</v>
      </c>
      <c r="AD316" s="606">
        <f t="shared" si="169"/>
        <v>1117805.0351456569</v>
      </c>
      <c r="AE316" s="606">
        <f t="shared" si="169"/>
        <v>0</v>
      </c>
      <c r="AF316" s="606">
        <f t="shared" si="169"/>
        <v>0</v>
      </c>
      <c r="AG316" s="606">
        <f t="shared" si="169"/>
        <v>0</v>
      </c>
      <c r="AH316" s="606">
        <f t="shared" si="169"/>
        <v>0</v>
      </c>
      <c r="AI316" s="606">
        <f t="shared" si="169"/>
        <v>0</v>
      </c>
      <c r="AJ316" s="629">
        <f t="shared" ref="AJ316:AU316" si="170">+AJ317+AJ318+AJ319+AJ320</f>
        <v>0</v>
      </c>
      <c r="AK316" s="629">
        <f t="shared" si="170"/>
        <v>0</v>
      </c>
      <c r="AL316" s="629">
        <f t="shared" si="170"/>
        <v>273251.6319915349</v>
      </c>
      <c r="AM316" s="629">
        <f t="shared" si="170"/>
        <v>0</v>
      </c>
      <c r="AN316" s="629">
        <f t="shared" si="170"/>
        <v>1117805.0351456569</v>
      </c>
      <c r="AO316" s="629">
        <f t="shared" si="170"/>
        <v>0</v>
      </c>
      <c r="AP316" s="629">
        <f t="shared" si="170"/>
        <v>0</v>
      </c>
      <c r="AQ316" s="629">
        <f t="shared" si="170"/>
        <v>0</v>
      </c>
      <c r="AR316" s="629">
        <f t="shared" si="170"/>
        <v>0</v>
      </c>
      <c r="AS316" s="629">
        <f t="shared" si="170"/>
        <v>0</v>
      </c>
      <c r="AT316" s="629">
        <f t="shared" si="170"/>
        <v>0</v>
      </c>
      <c r="AU316" s="629">
        <f t="shared" si="170"/>
        <v>0</v>
      </c>
    </row>
    <row r="317" spans="1:47" s="607" customFormat="1" ht="11.25">
      <c r="A317" s="605"/>
      <c r="B317" s="751" t="str">
        <f>+B282</f>
        <v>Oprema na razbremenilnikih</v>
      </c>
      <c r="C317" s="630"/>
      <c r="D317" s="631"/>
      <c r="E317" s="595"/>
      <c r="F317" s="595">
        <f>+Amortizacija!F46</f>
        <v>0</v>
      </c>
      <c r="G317" s="595">
        <f>+Amortizacija!G46</f>
        <v>0</v>
      </c>
      <c r="H317" s="595">
        <f>+Amortizacija!H46</f>
        <v>0</v>
      </c>
      <c r="I317" s="595">
        <f>+Amortizacija!I46</f>
        <v>0</v>
      </c>
      <c r="J317" s="595">
        <f>+Amortizacija!J46</f>
        <v>0</v>
      </c>
      <c r="K317" s="595">
        <f>+Amortizacija!K46</f>
        <v>0</v>
      </c>
      <c r="L317" s="595">
        <f>+Amortizacija!L46</f>
        <v>0</v>
      </c>
      <c r="M317" s="595">
        <f>+Amortizacija!M46</f>
        <v>0</v>
      </c>
      <c r="N317" s="595">
        <f>+Amortizacija!N46</f>
        <v>0</v>
      </c>
      <c r="O317" s="595">
        <f>+Amortizacija!O46</f>
        <v>0</v>
      </c>
      <c r="P317" s="595">
        <f>+Amortizacija!P46</f>
        <v>0</v>
      </c>
      <c r="Q317" s="595">
        <f>+Amortizacija!Q46</f>
        <v>0</v>
      </c>
      <c r="R317" s="595">
        <f>+Amortizacija!R46</f>
        <v>0</v>
      </c>
      <c r="S317" s="595">
        <f>+Amortizacija!S46</f>
        <v>0</v>
      </c>
      <c r="T317" s="595">
        <f>+Amortizacija!T46</f>
        <v>91081.2</v>
      </c>
      <c r="U317" s="595">
        <f>+Amortizacija!U46</f>
        <v>0</v>
      </c>
      <c r="V317" s="595">
        <f>+Amortizacija!V46</f>
        <v>0</v>
      </c>
      <c r="W317" s="595">
        <f>+Amortizacija!W46</f>
        <v>0</v>
      </c>
      <c r="X317" s="595">
        <f>+Amortizacija!X46</f>
        <v>0</v>
      </c>
      <c r="Y317" s="595">
        <f>+Amortizacija!Y46</f>
        <v>0</v>
      </c>
      <c r="Z317" s="595">
        <f>+Amortizacija!Z46</f>
        <v>0</v>
      </c>
      <c r="AA317" s="595">
        <f>+Amortizacija!AA46</f>
        <v>0</v>
      </c>
      <c r="AB317" s="595">
        <f>+Amortizacija!AB46</f>
        <v>0</v>
      </c>
      <c r="AC317" s="595">
        <f>+Amortizacija!AC46</f>
        <v>0</v>
      </c>
      <c r="AD317" s="595">
        <f>+Amortizacija!AD46</f>
        <v>91081.2</v>
      </c>
      <c r="AE317" s="595">
        <f>+Amortizacija!AE46</f>
        <v>0</v>
      </c>
      <c r="AF317" s="595">
        <f>+Amortizacija!AF46</f>
        <v>0</v>
      </c>
      <c r="AG317" s="595">
        <f>+Amortizacija!AG46</f>
        <v>0</v>
      </c>
      <c r="AH317" s="595">
        <f>+Amortizacija!AH46</f>
        <v>0</v>
      </c>
      <c r="AI317" s="595">
        <f>+Amortizacija!AI46</f>
        <v>0</v>
      </c>
      <c r="AJ317" s="632">
        <f>+Amortizacija!AJ46</f>
        <v>0</v>
      </c>
      <c r="AK317" s="632">
        <f>+Amortizacija!AK46</f>
        <v>0</v>
      </c>
      <c r="AL317" s="632">
        <f>+Amortizacija!AL46</f>
        <v>0</v>
      </c>
      <c r="AM317" s="632">
        <f>+Amortizacija!AM46</f>
        <v>0</v>
      </c>
      <c r="AN317" s="632">
        <f>+Amortizacija!AN46</f>
        <v>91081.2</v>
      </c>
      <c r="AO317" s="632">
        <f>+Amortizacija!AO46</f>
        <v>0</v>
      </c>
      <c r="AP317" s="632">
        <f>+Amortizacija!AP46</f>
        <v>0</v>
      </c>
      <c r="AQ317" s="632">
        <f>+Amortizacija!AQ46</f>
        <v>0</v>
      </c>
      <c r="AR317" s="632">
        <f>+Amortizacija!AR46</f>
        <v>0</v>
      </c>
      <c r="AS317" s="632">
        <f>+Amortizacija!AS46</f>
        <v>0</v>
      </c>
      <c r="AT317" s="632">
        <f>+Amortizacija!AT46</f>
        <v>0</v>
      </c>
      <c r="AU317" s="632">
        <f>+Amortizacija!AU46</f>
        <v>0</v>
      </c>
    </row>
    <row r="318" spans="1:47" s="607" customFormat="1" ht="11.25">
      <c r="A318" s="605"/>
      <c r="B318" s="751" t="str">
        <f>+B283</f>
        <v>Oprema na črpališčih</v>
      </c>
      <c r="C318" s="630"/>
      <c r="D318" s="631"/>
      <c r="E318" s="595"/>
      <c r="F318" s="595">
        <f>+Amortizacija!F47</f>
        <v>0</v>
      </c>
      <c r="G318" s="595">
        <f>+Amortizacija!G47</f>
        <v>0</v>
      </c>
      <c r="H318" s="595">
        <f>+Amortizacija!H47</f>
        <v>0</v>
      </c>
      <c r="I318" s="595">
        <f>+Amortizacija!I47</f>
        <v>0</v>
      </c>
      <c r="J318" s="595">
        <f>+Amortizacija!J47</f>
        <v>0</v>
      </c>
      <c r="K318" s="595">
        <f>+Amortizacija!K47</f>
        <v>0</v>
      </c>
      <c r="L318" s="595">
        <f>+Amortizacija!L47</f>
        <v>0</v>
      </c>
      <c r="M318" s="595">
        <f>+Amortizacija!M47</f>
        <v>0</v>
      </c>
      <c r="N318" s="595">
        <f>+Amortizacija!N47</f>
        <v>0</v>
      </c>
      <c r="O318" s="595">
        <f>+Amortizacija!O47</f>
        <v>0</v>
      </c>
      <c r="P318" s="595">
        <f>+Amortizacija!P47</f>
        <v>0</v>
      </c>
      <c r="Q318" s="595">
        <f>+Amortizacija!Q47</f>
        <v>0</v>
      </c>
      <c r="R318" s="595">
        <f>+Amortizacija!R47</f>
        <v>0</v>
      </c>
      <c r="S318" s="595">
        <f>+Amortizacija!S47</f>
        <v>0</v>
      </c>
      <c r="T318" s="595">
        <f>+Amortizacija!T47</f>
        <v>52508.4</v>
      </c>
      <c r="U318" s="595">
        <f>+Amortizacija!U47</f>
        <v>0</v>
      </c>
      <c r="V318" s="595">
        <f>+Amortizacija!V47</f>
        <v>0</v>
      </c>
      <c r="W318" s="595">
        <f>+Amortizacija!W47</f>
        <v>0</v>
      </c>
      <c r="X318" s="595">
        <f>+Amortizacija!X47</f>
        <v>0</v>
      </c>
      <c r="Y318" s="595">
        <f>+Amortizacija!Y47</f>
        <v>0</v>
      </c>
      <c r="Z318" s="595">
        <f>+Amortizacija!Z47</f>
        <v>0</v>
      </c>
      <c r="AA318" s="595">
        <f>+Amortizacija!AA47</f>
        <v>0</v>
      </c>
      <c r="AB318" s="595">
        <f>+Amortizacija!AB47</f>
        <v>0</v>
      </c>
      <c r="AC318" s="595">
        <f>+Amortizacija!AC47</f>
        <v>0</v>
      </c>
      <c r="AD318" s="595">
        <f>+Amortizacija!AD47</f>
        <v>52508.4</v>
      </c>
      <c r="AE318" s="595">
        <f>+Amortizacija!AE47</f>
        <v>0</v>
      </c>
      <c r="AF318" s="595">
        <f>+Amortizacija!AF47</f>
        <v>0</v>
      </c>
      <c r="AG318" s="595">
        <f>+Amortizacija!AG47</f>
        <v>0</v>
      </c>
      <c r="AH318" s="595">
        <f>+Amortizacija!AH47</f>
        <v>0</v>
      </c>
      <c r="AI318" s="595">
        <f>+Amortizacija!AI47</f>
        <v>0</v>
      </c>
      <c r="AJ318" s="632">
        <f>+Amortizacija!AJ47</f>
        <v>0</v>
      </c>
      <c r="AK318" s="632">
        <f>+Amortizacija!AK47</f>
        <v>0</v>
      </c>
      <c r="AL318" s="632">
        <f>+Amortizacija!AL47</f>
        <v>0</v>
      </c>
      <c r="AM318" s="632">
        <f>+Amortizacija!AM47</f>
        <v>0</v>
      </c>
      <c r="AN318" s="632">
        <f>+Amortizacija!AN47</f>
        <v>52508.4</v>
      </c>
      <c r="AO318" s="632">
        <f>+Amortizacija!AO47</f>
        <v>0</v>
      </c>
      <c r="AP318" s="632">
        <f>+Amortizacija!AP47</f>
        <v>0</v>
      </c>
      <c r="AQ318" s="632">
        <f>+Amortizacija!AQ47</f>
        <v>0</v>
      </c>
      <c r="AR318" s="632">
        <f>+Amortizacija!AR47</f>
        <v>0</v>
      </c>
      <c r="AS318" s="632">
        <f>+Amortizacija!AS47</f>
        <v>0</v>
      </c>
      <c r="AT318" s="632">
        <f>+Amortizacija!AT47</f>
        <v>0</v>
      </c>
      <c r="AU318" s="632">
        <f>+Amortizacija!AU47</f>
        <v>0</v>
      </c>
    </row>
    <row r="319" spans="1:47" s="607" customFormat="1" ht="11.25">
      <c r="A319" s="605"/>
      <c r="B319" s="751" t="str">
        <f>+B284</f>
        <v>Električna oprema ČN in oprema za vodenje</v>
      </c>
      <c r="C319" s="630"/>
      <c r="D319" s="631"/>
      <c r="E319" s="595"/>
      <c r="F319" s="595">
        <f>+Amortizacija!F48</f>
        <v>0</v>
      </c>
      <c r="G319" s="595">
        <f>+Amortizacija!G48</f>
        <v>0</v>
      </c>
      <c r="H319" s="595">
        <f>+Amortizacija!H48</f>
        <v>0</v>
      </c>
      <c r="I319" s="595">
        <f>+Amortizacija!I48</f>
        <v>0</v>
      </c>
      <c r="J319" s="595">
        <f>+Amortizacija!J48</f>
        <v>0</v>
      </c>
      <c r="K319" s="595">
        <f>+Amortizacija!K48</f>
        <v>0</v>
      </c>
      <c r="L319" s="595">
        <f>+Amortizacija!L48</f>
        <v>0</v>
      </c>
      <c r="M319" s="595">
        <f>+Amortizacija!M48</f>
        <v>0</v>
      </c>
      <c r="N319" s="595">
        <f>+Amortizacija!N48</f>
        <v>0</v>
      </c>
      <c r="O319" s="595">
        <f>+Amortizacija!O48</f>
        <v>0</v>
      </c>
      <c r="P319" s="595">
        <f>+Amortizacija!P48</f>
        <v>0</v>
      </c>
      <c r="Q319" s="595">
        <f>+Amortizacija!Q48</f>
        <v>0</v>
      </c>
      <c r="R319" s="595">
        <f>+Amortizacija!R48</f>
        <v>0</v>
      </c>
      <c r="S319" s="595">
        <f>+Amortizacija!S48</f>
        <v>0</v>
      </c>
      <c r="T319" s="595">
        <f>+Amortizacija!T48</f>
        <v>0</v>
      </c>
      <c r="U319" s="595">
        <f>+Amortizacija!U48</f>
        <v>0</v>
      </c>
      <c r="V319" s="595">
        <f>+Amortizacija!V48</f>
        <v>0</v>
      </c>
      <c r="W319" s="595">
        <f>+Amortizacija!W48</f>
        <v>0</v>
      </c>
      <c r="X319" s="595">
        <f>+Amortizacija!X48</f>
        <v>273251.6319915349</v>
      </c>
      <c r="Y319" s="595">
        <f>+Amortizacija!Y48</f>
        <v>0</v>
      </c>
      <c r="Z319" s="595">
        <f>+Amortizacija!Z48</f>
        <v>0</v>
      </c>
      <c r="AA319" s="595">
        <f>+Amortizacija!AA48</f>
        <v>0</v>
      </c>
      <c r="AB319" s="595">
        <f>+Amortizacija!AB48</f>
        <v>0</v>
      </c>
      <c r="AC319" s="595">
        <f>+Amortizacija!AC48</f>
        <v>0</v>
      </c>
      <c r="AD319" s="595">
        <f>+Amortizacija!AD48</f>
        <v>0</v>
      </c>
      <c r="AE319" s="595">
        <f>+Amortizacija!AE48</f>
        <v>0</v>
      </c>
      <c r="AF319" s="595">
        <f>+Amortizacija!AF48</f>
        <v>0</v>
      </c>
      <c r="AG319" s="595">
        <f>+Amortizacija!AG48</f>
        <v>0</v>
      </c>
      <c r="AH319" s="595">
        <f>+Amortizacija!AH48</f>
        <v>0</v>
      </c>
      <c r="AI319" s="595">
        <f>+Amortizacija!AI48</f>
        <v>0</v>
      </c>
      <c r="AJ319" s="632">
        <f>+Amortizacija!AJ48</f>
        <v>0</v>
      </c>
      <c r="AK319" s="632">
        <f>+Amortizacija!AK48</f>
        <v>0</v>
      </c>
      <c r="AL319" s="632">
        <f>+Amortizacija!AL48</f>
        <v>273251.6319915349</v>
      </c>
      <c r="AM319" s="632">
        <f>+Amortizacija!AM48</f>
        <v>0</v>
      </c>
      <c r="AN319" s="632">
        <f>+Amortizacija!AN48</f>
        <v>0</v>
      </c>
      <c r="AO319" s="632">
        <f>+Amortizacija!AO48</f>
        <v>0</v>
      </c>
      <c r="AP319" s="632">
        <f>+Amortizacija!AP48</f>
        <v>0</v>
      </c>
      <c r="AQ319" s="632">
        <f>+Amortizacija!AQ48</f>
        <v>0</v>
      </c>
      <c r="AR319" s="632">
        <f>+Amortizacija!AR48</f>
        <v>0</v>
      </c>
      <c r="AS319" s="632">
        <f>+Amortizacija!AS48</f>
        <v>0</v>
      </c>
      <c r="AT319" s="632">
        <f>+Amortizacija!AT48</f>
        <v>0</v>
      </c>
      <c r="AU319" s="632">
        <f>+Amortizacija!AU48</f>
        <v>0</v>
      </c>
    </row>
    <row r="320" spans="1:47" s="607" customFormat="1" ht="11.25">
      <c r="A320" s="605"/>
      <c r="B320" s="751" t="str">
        <f>+B285</f>
        <v>Strojna oprema na ČN</v>
      </c>
      <c r="C320" s="630"/>
      <c r="D320" s="631"/>
      <c r="E320" s="595"/>
      <c r="F320" s="595">
        <f>+Amortizacija!F49</f>
        <v>0</v>
      </c>
      <c r="G320" s="595">
        <f>+Amortizacija!G49</f>
        <v>0</v>
      </c>
      <c r="H320" s="595">
        <f>+Amortizacija!H49</f>
        <v>0</v>
      </c>
      <c r="I320" s="595">
        <f>+Amortizacija!I49</f>
        <v>0</v>
      </c>
      <c r="J320" s="595">
        <f>+Amortizacija!J49</f>
        <v>0</v>
      </c>
      <c r="K320" s="595">
        <f>+Amortizacija!K49</f>
        <v>0</v>
      </c>
      <c r="L320" s="595">
        <f>+Amortizacija!L49</f>
        <v>0</v>
      </c>
      <c r="M320" s="595">
        <f>+Amortizacija!M49</f>
        <v>0</v>
      </c>
      <c r="N320" s="595">
        <f>+Amortizacija!N49</f>
        <v>0</v>
      </c>
      <c r="O320" s="595">
        <f>+Amortizacija!O49</f>
        <v>0</v>
      </c>
      <c r="P320" s="595">
        <f>+Amortizacija!P49</f>
        <v>0</v>
      </c>
      <c r="Q320" s="595">
        <f>+Amortizacija!Q49</f>
        <v>0</v>
      </c>
      <c r="R320" s="595">
        <f>+Amortizacija!R49</f>
        <v>0</v>
      </c>
      <c r="S320" s="595">
        <f>+Amortizacija!S49</f>
        <v>0</v>
      </c>
      <c r="T320" s="595">
        <f>+Amortizacija!T49</f>
        <v>974215.43514565681</v>
      </c>
      <c r="U320" s="595">
        <f>+Amortizacija!U49</f>
        <v>0</v>
      </c>
      <c r="V320" s="595">
        <f>+Amortizacija!V49</f>
        <v>0</v>
      </c>
      <c r="W320" s="595">
        <f>+Amortizacija!W49</f>
        <v>0</v>
      </c>
      <c r="X320" s="595">
        <f>+Amortizacija!X49</f>
        <v>0</v>
      </c>
      <c r="Y320" s="595">
        <f>+Amortizacija!Y49</f>
        <v>0</v>
      </c>
      <c r="Z320" s="595">
        <f>+Amortizacija!Z49</f>
        <v>0</v>
      </c>
      <c r="AA320" s="595">
        <f>+Amortizacija!AA49</f>
        <v>0</v>
      </c>
      <c r="AB320" s="595">
        <f>+Amortizacija!AB49</f>
        <v>0</v>
      </c>
      <c r="AC320" s="595">
        <f>+Amortizacija!AC49</f>
        <v>0</v>
      </c>
      <c r="AD320" s="595">
        <f>+Amortizacija!AD49</f>
        <v>974215.43514565681</v>
      </c>
      <c r="AE320" s="595">
        <f>+Amortizacija!AE49</f>
        <v>0</v>
      </c>
      <c r="AF320" s="595">
        <f>+Amortizacija!AF49</f>
        <v>0</v>
      </c>
      <c r="AG320" s="595">
        <f>+Amortizacija!AG49</f>
        <v>0</v>
      </c>
      <c r="AH320" s="595">
        <f>+Amortizacija!AH49</f>
        <v>0</v>
      </c>
      <c r="AI320" s="595">
        <f>+Amortizacija!AI49</f>
        <v>0</v>
      </c>
      <c r="AJ320" s="632">
        <f>+Amortizacija!AJ49</f>
        <v>0</v>
      </c>
      <c r="AK320" s="632">
        <f>+Amortizacija!AK49</f>
        <v>0</v>
      </c>
      <c r="AL320" s="632">
        <f>+Amortizacija!AL49</f>
        <v>0</v>
      </c>
      <c r="AM320" s="632">
        <f>+Amortizacija!AM49</f>
        <v>0</v>
      </c>
      <c r="AN320" s="632">
        <f>+Amortizacija!AN49</f>
        <v>974215.43514565681</v>
      </c>
      <c r="AO320" s="632">
        <f>+Amortizacija!AO49</f>
        <v>0</v>
      </c>
      <c r="AP320" s="632">
        <f>+Amortizacija!AP49</f>
        <v>0</v>
      </c>
      <c r="AQ320" s="632">
        <f>+Amortizacija!AQ49</f>
        <v>0</v>
      </c>
      <c r="AR320" s="632">
        <f>+Amortizacija!AR49</f>
        <v>0</v>
      </c>
      <c r="AS320" s="632">
        <f>+Amortizacija!AS49</f>
        <v>0</v>
      </c>
      <c r="AT320" s="632">
        <f>+Amortizacija!AT49</f>
        <v>0</v>
      </c>
      <c r="AU320" s="632">
        <f>+Amortizacija!AU49</f>
        <v>0</v>
      </c>
    </row>
    <row r="321" spans="1:47" s="589" customFormat="1" ht="11.25">
      <c r="A321" s="592" t="s">
        <v>155</v>
      </c>
      <c r="B321" s="749" t="s">
        <v>403</v>
      </c>
      <c r="C321" s="627">
        <f>NPV($C$328,G321:AI321)+F321</f>
        <v>-4265012.0661067851</v>
      </c>
      <c r="D321" s="628">
        <f>SUM(F321:AI321)</f>
        <v>-3401869.3669603812</v>
      </c>
      <c r="E321" s="593"/>
      <c r="F321" s="593">
        <f t="shared" ref="F321:AU321" si="171">+F294-F302</f>
        <v>-864682.33999999985</v>
      </c>
      <c r="G321" s="593">
        <f t="shared" si="171"/>
        <v>-205368.74188707207</v>
      </c>
      <c r="H321" s="593">
        <f t="shared" si="171"/>
        <v>-2346664.9417475527</v>
      </c>
      <c r="I321" s="593">
        <f t="shared" si="171"/>
        <v>-2303120.2622697218</v>
      </c>
      <c r="J321" s="593">
        <f t="shared" si="171"/>
        <v>-76215.77698111521</v>
      </c>
      <c r="K321" s="593">
        <f t="shared" si="171"/>
        <v>126759.43834252836</v>
      </c>
      <c r="L321" s="593">
        <f t="shared" si="171"/>
        <v>126759.43834252836</v>
      </c>
      <c r="M321" s="593">
        <f t="shared" si="171"/>
        <v>126759.43834252836</v>
      </c>
      <c r="N321" s="593">
        <f t="shared" si="171"/>
        <v>126759.43834252836</v>
      </c>
      <c r="O321" s="593">
        <f t="shared" si="171"/>
        <v>126759.43834252836</v>
      </c>
      <c r="P321" s="593">
        <f t="shared" si="171"/>
        <v>126759.43834252836</v>
      </c>
      <c r="Q321" s="593">
        <f t="shared" si="171"/>
        <v>126759.43834252836</v>
      </c>
      <c r="R321" s="593">
        <f t="shared" si="171"/>
        <v>126759.43834252836</v>
      </c>
      <c r="S321" s="593">
        <f t="shared" si="171"/>
        <v>126759.43834252836</v>
      </c>
      <c r="T321" s="593">
        <f t="shared" si="171"/>
        <v>-991045.59680312849</v>
      </c>
      <c r="U321" s="593">
        <f t="shared" si="171"/>
        <v>126759.43834252836</v>
      </c>
      <c r="V321" s="593">
        <f t="shared" si="171"/>
        <v>126759.43834252836</v>
      </c>
      <c r="W321" s="593">
        <f t="shared" si="171"/>
        <v>126759.43834252836</v>
      </c>
      <c r="X321" s="593">
        <f t="shared" si="171"/>
        <v>-146492.19364900654</v>
      </c>
      <c r="Y321" s="593">
        <f t="shared" si="171"/>
        <v>126759.43834252836</v>
      </c>
      <c r="Z321" s="593">
        <f t="shared" si="171"/>
        <v>126759.43834252836</v>
      </c>
      <c r="AA321" s="593">
        <f t="shared" si="171"/>
        <v>219556.76662554347</v>
      </c>
      <c r="AB321" s="593">
        <f t="shared" si="171"/>
        <v>219556.76662554347</v>
      </c>
      <c r="AC321" s="593">
        <f t="shared" si="171"/>
        <v>219556.76662554347</v>
      </c>
      <c r="AD321" s="593">
        <f t="shared" si="171"/>
        <v>-898248.26852011331</v>
      </c>
      <c r="AE321" s="593">
        <f t="shared" si="171"/>
        <v>219556.76662554347</v>
      </c>
      <c r="AF321" s="593">
        <f t="shared" si="171"/>
        <v>219556.76662554347</v>
      </c>
      <c r="AG321" s="593">
        <f t="shared" si="171"/>
        <v>219556.76662554347</v>
      </c>
      <c r="AH321" s="593">
        <f t="shared" si="171"/>
        <v>219556.76662554347</v>
      </c>
      <c r="AI321" s="593">
        <f t="shared" si="171"/>
        <v>1118439.2517231293</v>
      </c>
      <c r="AJ321" s="626">
        <f t="shared" si="171"/>
        <v>219556.76662554347</v>
      </c>
      <c r="AK321" s="626">
        <f t="shared" si="171"/>
        <v>219556.76662554347</v>
      </c>
      <c r="AL321" s="626">
        <f t="shared" si="171"/>
        <v>-53694.865365991427</v>
      </c>
      <c r="AM321" s="626">
        <f t="shared" si="171"/>
        <v>219556.76662554347</v>
      </c>
      <c r="AN321" s="626">
        <f t="shared" si="171"/>
        <v>-898248.26852011331</v>
      </c>
      <c r="AO321" s="626">
        <f t="shared" si="171"/>
        <v>219556.76662554347</v>
      </c>
      <c r="AP321" s="626">
        <f t="shared" si="171"/>
        <v>219556.76662554347</v>
      </c>
      <c r="AQ321" s="626">
        <f t="shared" si="171"/>
        <v>219556.76662554347</v>
      </c>
      <c r="AR321" s="626">
        <f t="shared" si="171"/>
        <v>219556.76662554347</v>
      </c>
      <c r="AS321" s="626">
        <f t="shared" si="171"/>
        <v>219556.76662554347</v>
      </c>
      <c r="AT321" s="626">
        <f t="shared" si="171"/>
        <v>219556.76662554347</v>
      </c>
      <c r="AU321" s="626">
        <f t="shared" si="171"/>
        <v>219556.76662554347</v>
      </c>
    </row>
    <row r="322" spans="1:47" s="742" customFormat="1">
      <c r="B322" s="757"/>
      <c r="H322" s="743"/>
      <c r="I322" s="743"/>
      <c r="J322" s="743"/>
      <c r="K322" s="743"/>
      <c r="L322" s="743"/>
      <c r="M322" s="743"/>
      <c r="N322" s="743"/>
      <c r="O322" s="743"/>
      <c r="P322" s="743"/>
      <c r="Q322" s="743"/>
      <c r="R322" s="743"/>
      <c r="S322" s="743"/>
      <c r="T322" s="743"/>
      <c r="U322" s="743"/>
      <c r="V322" s="743"/>
      <c r="W322" s="743"/>
      <c r="X322" s="743"/>
      <c r="Y322" s="743"/>
      <c r="Z322" s="743"/>
      <c r="AA322" s="743"/>
      <c r="AB322" s="743"/>
      <c r="AC322" s="743"/>
      <c r="AD322" s="743"/>
      <c r="AE322" s="743"/>
      <c r="AF322" s="743"/>
      <c r="AG322" s="743"/>
      <c r="AH322" s="743"/>
      <c r="AI322" s="743"/>
    </row>
    <row r="323" spans="1:47">
      <c r="I323" s="550"/>
      <c r="J323" s="550"/>
      <c r="K323" s="550"/>
      <c r="L323" s="550"/>
      <c r="M323" s="550"/>
      <c r="N323" s="550"/>
      <c r="O323" s="550"/>
      <c r="P323" s="550"/>
      <c r="Q323" s="550"/>
      <c r="R323" s="550"/>
      <c r="S323" s="550"/>
      <c r="T323" s="550"/>
      <c r="U323" s="550"/>
      <c r="V323" s="550"/>
      <c r="W323" s="550"/>
      <c r="X323" s="550"/>
      <c r="Y323" s="550"/>
      <c r="Z323" s="550"/>
      <c r="AA323" s="550"/>
      <c r="AB323" s="550"/>
      <c r="AC323" s="550"/>
      <c r="AD323" s="550"/>
      <c r="AE323" s="550"/>
      <c r="AF323" s="550"/>
      <c r="AG323" s="550"/>
      <c r="AH323" s="550"/>
      <c r="AI323" s="550"/>
    </row>
    <row r="324" spans="1:47" ht="15">
      <c r="A324" s="557" t="s">
        <v>458</v>
      </c>
    </row>
    <row r="325" spans="1:47" ht="15">
      <c r="B325" s="758"/>
      <c r="C325" s="558"/>
      <c r="D325" s="558"/>
      <c r="E325" s="558"/>
      <c r="F325" s="559"/>
      <c r="G325" s="559"/>
      <c r="H325" s="559"/>
    </row>
    <row r="326" spans="1:47" ht="23.25" thickBot="1">
      <c r="B326" s="635" t="s">
        <v>420</v>
      </c>
      <c r="C326" s="634"/>
      <c r="D326" s="635" t="s">
        <v>421</v>
      </c>
      <c r="E326" s="635" t="s">
        <v>422</v>
      </c>
      <c r="F326" s="559"/>
      <c r="G326" s="559"/>
      <c r="H326" s="559"/>
    </row>
    <row r="327" spans="1:47" ht="12.75" thickTop="1">
      <c r="B327" s="636" t="s">
        <v>423</v>
      </c>
      <c r="C327" s="637">
        <v>30</v>
      </c>
      <c r="D327" s="638"/>
      <c r="E327" s="638"/>
      <c r="F327" s="565"/>
      <c r="G327" s="559"/>
      <c r="H327" s="559"/>
    </row>
    <row r="328" spans="1:47">
      <c r="B328" s="759" t="s">
        <v>424</v>
      </c>
      <c r="C328" s="640">
        <v>0.04</v>
      </c>
      <c r="D328" s="641"/>
      <c r="E328" s="641"/>
      <c r="F328" s="565"/>
      <c r="G328" s="559"/>
      <c r="H328" s="559"/>
    </row>
    <row r="329" spans="1:47">
      <c r="B329" s="639" t="s">
        <v>425</v>
      </c>
      <c r="C329" s="640"/>
      <c r="D329" s="642">
        <f>+D310</f>
        <v>5796052.0628854614</v>
      </c>
      <c r="E329" s="642"/>
      <c r="F329" s="569"/>
      <c r="G329" s="570"/>
      <c r="H329" s="571"/>
    </row>
    <row r="330" spans="1:47">
      <c r="B330" s="639" t="s">
        <v>426</v>
      </c>
      <c r="C330" s="640"/>
      <c r="D330" s="642"/>
      <c r="E330" s="642">
        <f>+C310</f>
        <v>5344391.0282108523</v>
      </c>
      <c r="G330" s="559"/>
      <c r="H330" s="571"/>
    </row>
    <row r="331" spans="1:47">
      <c r="B331" s="639" t="s">
        <v>427</v>
      </c>
      <c r="C331" s="640"/>
      <c r="D331" s="642">
        <f>+D301</f>
        <v>898882.48509758571</v>
      </c>
      <c r="E331" s="642"/>
      <c r="G331" s="559"/>
      <c r="H331" s="571"/>
    </row>
    <row r="332" spans="1:47">
      <c r="B332" s="639" t="s">
        <v>428</v>
      </c>
      <c r="C332" s="640"/>
      <c r="D332" s="642"/>
      <c r="E332" s="642">
        <f>+C301</f>
        <v>288227.94048872252</v>
      </c>
      <c r="G332" s="559"/>
      <c r="H332" s="571"/>
    </row>
    <row r="333" spans="1:47">
      <c r="B333" s="639" t="s">
        <v>429</v>
      </c>
      <c r="C333" s="640"/>
      <c r="D333" s="642"/>
      <c r="E333" s="642">
        <f>+C295</f>
        <v>4935704.399185488</v>
      </c>
      <c r="G333" s="559"/>
      <c r="H333" s="571"/>
    </row>
    <row r="334" spans="1:47">
      <c r="B334" s="639" t="s">
        <v>430</v>
      </c>
      <c r="C334" s="640"/>
      <c r="D334" s="642"/>
      <c r="E334" s="642">
        <f>+C316+C303</f>
        <v>4144553.3775701448</v>
      </c>
      <c r="G334" s="559"/>
      <c r="H334" s="571"/>
    </row>
    <row r="335" spans="1:47" ht="22.5">
      <c r="B335" s="639" t="s">
        <v>431</v>
      </c>
      <c r="C335" s="640"/>
      <c r="D335" s="642"/>
      <c r="E335" s="642">
        <f>+E333+E332-E334</f>
        <v>1079378.9621040653</v>
      </c>
      <c r="G335" s="559"/>
      <c r="H335" s="571"/>
    </row>
    <row r="336" spans="1:47">
      <c r="B336" s="643" t="s">
        <v>432</v>
      </c>
      <c r="C336" s="644"/>
      <c r="D336" s="642"/>
      <c r="E336" s="642">
        <f>+E330-E335</f>
        <v>4265012.066106787</v>
      </c>
      <c r="G336" s="559"/>
      <c r="H336" s="571"/>
    </row>
    <row r="337" spans="1:8" ht="12.75" thickBot="1">
      <c r="B337" s="645" t="s">
        <v>433</v>
      </c>
      <c r="C337" s="646">
        <f>+ROUND(E336/E330,4)</f>
        <v>0.79800000000000004</v>
      </c>
      <c r="D337" s="647"/>
      <c r="E337" s="573"/>
      <c r="F337" s="572"/>
      <c r="G337" s="559"/>
      <c r="H337" s="571"/>
    </row>
    <row r="338" spans="1:8" ht="12.75" thickTop="1">
      <c r="B338" s="760"/>
      <c r="C338" s="573"/>
      <c r="D338" s="559"/>
      <c r="E338" s="559"/>
      <c r="F338" s="559"/>
      <c r="G338" s="559"/>
      <c r="H338" s="559"/>
    </row>
    <row r="339" spans="1:8" ht="15">
      <c r="A339" s="557" t="s">
        <v>860</v>
      </c>
      <c r="B339" s="761"/>
      <c r="C339" s="574"/>
      <c r="D339" s="574"/>
      <c r="E339" s="574"/>
      <c r="F339" s="574"/>
      <c r="G339" s="574"/>
      <c r="H339" s="574"/>
    </row>
    <row r="340" spans="1:8">
      <c r="B340" s="761"/>
      <c r="C340" s="574"/>
      <c r="D340" s="574"/>
      <c r="E340" s="574"/>
      <c r="F340" s="574"/>
      <c r="G340" s="574"/>
      <c r="H340" s="574"/>
    </row>
    <row r="341" spans="1:8" ht="22.5">
      <c r="A341" s="648">
        <v>1</v>
      </c>
      <c r="B341" s="648" t="s">
        <v>445</v>
      </c>
      <c r="C341" s="650">
        <f>+'Nov. investicije'!E84</f>
        <v>5049911.1199999992</v>
      </c>
      <c r="D341" s="574"/>
      <c r="E341" s="574"/>
      <c r="F341" s="574"/>
      <c r="G341" s="574"/>
      <c r="H341" s="574"/>
    </row>
    <row r="342" spans="1:8" ht="22.5">
      <c r="A342" s="648">
        <v>2</v>
      </c>
      <c r="B342" s="648" t="s">
        <v>446</v>
      </c>
      <c r="C342" s="651">
        <f>+C337</f>
        <v>0.79800000000000004</v>
      </c>
      <c r="D342" s="574"/>
      <c r="E342" s="574"/>
      <c r="F342" s="574"/>
      <c r="G342" s="574"/>
      <c r="H342" s="574"/>
    </row>
    <row r="343" spans="1:8" ht="22.5">
      <c r="A343" s="648"/>
      <c r="B343" s="648" t="s">
        <v>447</v>
      </c>
      <c r="C343" s="650">
        <f>+ROUND(C342*C341,2)</f>
        <v>4029829.07</v>
      </c>
      <c r="D343" s="574"/>
      <c r="E343" s="574"/>
      <c r="F343" s="574"/>
      <c r="G343" s="574"/>
      <c r="H343" s="574"/>
    </row>
    <row r="344" spans="1:8">
      <c r="A344" s="589"/>
      <c r="B344" s="751" t="s">
        <v>680</v>
      </c>
      <c r="C344" s="652">
        <f>+ROUND(C343*0.8,2)</f>
        <v>3223863.26</v>
      </c>
      <c r="D344" s="574"/>
      <c r="E344" s="574"/>
      <c r="F344" s="574"/>
      <c r="G344" s="574"/>
      <c r="H344" s="574"/>
    </row>
    <row r="345" spans="1:8">
      <c r="A345" s="589"/>
      <c r="B345" s="751" t="s">
        <v>681</v>
      </c>
      <c r="C345" s="652">
        <f>+ROUND(C343*0.2,2)</f>
        <v>805965.81</v>
      </c>
      <c r="D345" s="574"/>
      <c r="E345" s="574"/>
      <c r="F345" s="574"/>
      <c r="G345" s="574"/>
      <c r="H345" s="574"/>
    </row>
    <row r="346" spans="1:8" ht="12.75" thickBot="1">
      <c r="C346" s="653"/>
      <c r="D346" s="574"/>
      <c r="E346" s="574"/>
      <c r="F346" s="574"/>
      <c r="G346" s="574"/>
      <c r="H346" s="574"/>
    </row>
    <row r="347" spans="1:8">
      <c r="B347" s="649" t="s">
        <v>448</v>
      </c>
      <c r="C347" s="654">
        <v>3872135.4</v>
      </c>
      <c r="D347" s="574"/>
      <c r="E347" s="574"/>
      <c r="F347" s="574"/>
      <c r="G347" s="574"/>
      <c r="H347" s="574"/>
    </row>
    <row r="348" spans="1:8" ht="12.75" thickBot="1">
      <c r="B348" s="762" t="s">
        <v>859</v>
      </c>
      <c r="C348" s="700">
        <f>+C343-C347</f>
        <v>157693.66999999993</v>
      </c>
      <c r="D348" s="574"/>
      <c r="E348" s="574"/>
      <c r="F348" s="574"/>
      <c r="G348" s="574"/>
      <c r="H348" s="574"/>
    </row>
    <row r="349" spans="1:8">
      <c r="B349" s="761"/>
      <c r="C349" s="574"/>
      <c r="D349" s="574"/>
      <c r="E349" s="574"/>
      <c r="F349" s="574"/>
      <c r="G349" s="574"/>
      <c r="H349" s="574"/>
    </row>
    <row r="350" spans="1:8">
      <c r="B350" s="761"/>
      <c r="C350" s="574"/>
      <c r="D350" s="574"/>
      <c r="E350" s="574"/>
      <c r="F350" s="574"/>
      <c r="G350" s="574"/>
      <c r="H350" s="574"/>
    </row>
    <row r="351" spans="1:8" ht="15">
      <c r="A351" s="557" t="s">
        <v>459</v>
      </c>
    </row>
    <row r="352" spans="1:8">
      <c r="D352" s="559"/>
    </row>
    <row r="353" spans="2:11" ht="24.75" thickBot="1">
      <c r="B353" s="561"/>
      <c r="C353" s="560"/>
      <c r="D353" s="561" t="s">
        <v>434</v>
      </c>
      <c r="E353" s="561"/>
      <c r="F353" s="561" t="s">
        <v>435</v>
      </c>
      <c r="G353" s="561"/>
      <c r="H353" s="559"/>
    </row>
    <row r="354" spans="2:11" ht="12.75" thickTop="1">
      <c r="B354" s="562" t="s">
        <v>436</v>
      </c>
      <c r="C354" s="563" t="s">
        <v>437</v>
      </c>
      <c r="D354" s="575">
        <f>+C321</f>
        <v>-4265012.0661067851</v>
      </c>
      <c r="E354" s="564" t="s">
        <v>438</v>
      </c>
      <c r="F354" s="575">
        <f>+C404</f>
        <v>-958525.12301657721</v>
      </c>
      <c r="G354" s="564" t="s">
        <v>442</v>
      </c>
      <c r="H354" s="559"/>
    </row>
    <row r="355" spans="2:11">
      <c r="B355" s="566" t="s">
        <v>439</v>
      </c>
      <c r="C355" s="567" t="s">
        <v>440</v>
      </c>
      <c r="D355" s="576">
        <f>IRR(F321:AI321)</f>
        <v>-3.9713616546471764E-2</v>
      </c>
      <c r="E355" s="568" t="s">
        <v>441</v>
      </c>
      <c r="F355" s="576">
        <f>IRR(E404:AI404)</f>
        <v>5.1205022708313841E-3</v>
      </c>
      <c r="G355" s="568" t="s">
        <v>441</v>
      </c>
      <c r="H355" s="559"/>
    </row>
    <row r="358" spans="2:11">
      <c r="B358" s="721"/>
      <c r="C358" s="657" t="s">
        <v>162</v>
      </c>
      <c r="D358" s="657" t="s">
        <v>342</v>
      </c>
      <c r="E358" s="851"/>
      <c r="F358" s="657">
        <v>2018</v>
      </c>
      <c r="G358" s="657">
        <f>+F358+1</f>
        <v>2019</v>
      </c>
      <c r="H358" s="657">
        <f>+G358+1</f>
        <v>2020</v>
      </c>
      <c r="I358" s="657">
        <f>+H358+1</f>
        <v>2021</v>
      </c>
      <c r="J358" s="657">
        <f>+I358+1</f>
        <v>2022</v>
      </c>
    </row>
    <row r="359" spans="2:11">
      <c r="B359" s="763" t="s">
        <v>25</v>
      </c>
      <c r="C359" s="658">
        <f>SUM(E359:J359)</f>
        <v>5049911.1231702799</v>
      </c>
      <c r="D359" s="659"/>
      <c r="E359" s="852"/>
      <c r="F359" s="658">
        <f>+'Nov. investicije'!G88</f>
        <v>0</v>
      </c>
      <c r="G359" s="658">
        <f>+'Nov. investicije'!H88</f>
        <v>189196.13804993749</v>
      </c>
      <c r="H359" s="658">
        <f>+'Nov. investicije'!I88</f>
        <v>2434173.4024030301</v>
      </c>
      <c r="I359" s="658">
        <f>+'Nov. investicije'!J88</f>
        <v>2364324.145736197</v>
      </c>
      <c r="J359" s="658">
        <f>+'Nov. investicije'!K88</f>
        <v>62217.436981115228</v>
      </c>
    </row>
    <row r="360" spans="2:11">
      <c r="B360" s="764" t="s">
        <v>448</v>
      </c>
      <c r="C360" s="660">
        <f>+C347</f>
        <v>3872135.4</v>
      </c>
      <c r="D360" s="661">
        <f>+C360/C359</f>
        <v>0.7667729798715972</v>
      </c>
      <c r="E360" s="852"/>
      <c r="F360" s="660"/>
      <c r="G360" s="660">
        <f>+ROUND(G359/C359*C360,2)</f>
        <v>145070.49</v>
      </c>
      <c r="H360" s="660">
        <f>+ROUND(H359/C359*C360,2)</f>
        <v>1866458.39</v>
      </c>
      <c r="I360" s="660">
        <f>+ROUND(I359/C359*C360,2)</f>
        <v>1812899.87</v>
      </c>
      <c r="J360" s="660">
        <f>+ROUND(J359/C359*C360,2)</f>
        <v>47706.65</v>
      </c>
    </row>
    <row r="361" spans="2:11">
      <c r="B361" s="765" t="s">
        <v>449</v>
      </c>
      <c r="C361" s="660">
        <f>ROUND(0.8*C360,2)</f>
        <v>3097708.32</v>
      </c>
      <c r="D361" s="660">
        <f t="shared" ref="D361:J361" si="172">ROUND(0.8*D360,2)</f>
        <v>0.61</v>
      </c>
      <c r="E361" s="852"/>
      <c r="F361" s="660">
        <f t="shared" si="172"/>
        <v>0</v>
      </c>
      <c r="G361" s="660">
        <f t="shared" si="172"/>
        <v>116056.39</v>
      </c>
      <c r="H361" s="660">
        <f>ROUND(0.8*H360,2)</f>
        <v>1493166.71</v>
      </c>
      <c r="I361" s="660">
        <f t="shared" si="172"/>
        <v>1450319.9</v>
      </c>
      <c r="J361" s="660">
        <f t="shared" si="172"/>
        <v>38165.32</v>
      </c>
      <c r="K361" s="656">
        <f t="shared" ref="K361:K373" si="173">+C361-F361-G361-H361-I361-J361</f>
        <v>-1.673470251262188E-10</v>
      </c>
    </row>
    <row r="362" spans="2:11">
      <c r="B362" s="765" t="s">
        <v>450</v>
      </c>
      <c r="C362" s="660">
        <f>ROUND(0.2*C360,2)</f>
        <v>774427.08</v>
      </c>
      <c r="D362" s="660">
        <f t="shared" ref="D362:J362" si="174">ROUND(0.2*D360,2)</f>
        <v>0.15</v>
      </c>
      <c r="E362" s="852"/>
      <c r="F362" s="660">
        <f t="shared" si="174"/>
        <v>0</v>
      </c>
      <c r="G362" s="660">
        <f t="shared" si="174"/>
        <v>29014.1</v>
      </c>
      <c r="H362" s="660">
        <f t="shared" si="174"/>
        <v>373291.68</v>
      </c>
      <c r="I362" s="660">
        <f t="shared" si="174"/>
        <v>362579.97</v>
      </c>
      <c r="J362" s="660">
        <f t="shared" si="174"/>
        <v>9541.33</v>
      </c>
      <c r="K362" s="656">
        <f t="shared" si="173"/>
        <v>1.6370904631912708E-11</v>
      </c>
    </row>
    <row r="363" spans="2:11">
      <c r="B363" s="765" t="s">
        <v>733</v>
      </c>
      <c r="C363" s="660">
        <f>+C359-C360</f>
        <v>1177775.72317028</v>
      </c>
      <c r="D363" s="660">
        <f t="shared" ref="D363:J363" si="175">+D359-D360</f>
        <v>-0.7667729798715972</v>
      </c>
      <c r="E363" s="852"/>
      <c r="F363" s="660">
        <f t="shared" si="175"/>
        <v>0</v>
      </c>
      <c r="G363" s="660">
        <f t="shared" si="175"/>
        <v>44125.648049937503</v>
      </c>
      <c r="H363" s="660">
        <f>+H359-H361-H362</f>
        <v>567715.01240303018</v>
      </c>
      <c r="I363" s="660">
        <f t="shared" si="175"/>
        <v>551424.2757361969</v>
      </c>
      <c r="J363" s="660">
        <f t="shared" si="175"/>
        <v>14510.786981115227</v>
      </c>
      <c r="K363" s="656">
        <f t="shared" si="173"/>
        <v>1.2369127944111824E-10</v>
      </c>
    </row>
    <row r="364" spans="2:11">
      <c r="B364" s="763" t="s">
        <v>26</v>
      </c>
      <c r="C364" s="658">
        <f>SUM(E364:J364)</f>
        <v>977033.59999999974</v>
      </c>
      <c r="D364" s="659"/>
      <c r="E364" s="852"/>
      <c r="F364" s="658">
        <f>+'Nov. investicije'!G89</f>
        <v>864682.33999999985</v>
      </c>
      <c r="G364" s="658">
        <f>+'Nov. investicije'!H89</f>
        <v>33170</v>
      </c>
      <c r="H364" s="658">
        <f>+'Nov. investicije'!I89</f>
        <v>41712.536</v>
      </c>
      <c r="I364" s="658">
        <f>+'Nov. investicije'!J89</f>
        <v>23470.383999999998</v>
      </c>
      <c r="J364" s="658">
        <f>+'Nov. investicije'!K89</f>
        <v>13998.34</v>
      </c>
      <c r="K364" s="656">
        <f t="shared" si="173"/>
        <v>-1.0550138540565968E-10</v>
      </c>
    </row>
    <row r="365" spans="2:11">
      <c r="B365" s="764" t="s">
        <v>448</v>
      </c>
      <c r="C365" s="660">
        <f>SUM(E365:I365)</f>
        <v>0</v>
      </c>
      <c r="D365" s="662"/>
      <c r="E365" s="852"/>
      <c r="F365" s="660"/>
      <c r="G365" s="660"/>
      <c r="H365" s="660"/>
      <c r="I365" s="660"/>
      <c r="J365" s="660"/>
      <c r="K365" s="656">
        <f t="shared" si="173"/>
        <v>0</v>
      </c>
    </row>
    <row r="366" spans="2:11">
      <c r="B366" s="765" t="s">
        <v>449</v>
      </c>
      <c r="C366" s="660">
        <f>SUM(E366:I366)</f>
        <v>0</v>
      </c>
      <c r="D366" s="662"/>
      <c r="E366" s="852"/>
      <c r="F366" s="660"/>
      <c r="G366" s="660"/>
      <c r="H366" s="660"/>
      <c r="I366" s="660"/>
      <c r="J366" s="660"/>
      <c r="K366" s="656">
        <f t="shared" si="173"/>
        <v>0</v>
      </c>
    </row>
    <row r="367" spans="2:11">
      <c r="B367" s="765" t="s">
        <v>450</v>
      </c>
      <c r="C367" s="660">
        <f>SUM(E367:I367)</f>
        <v>0</v>
      </c>
      <c r="D367" s="662"/>
      <c r="E367" s="852"/>
      <c r="F367" s="660"/>
      <c r="G367" s="660"/>
      <c r="H367" s="660"/>
      <c r="I367" s="660"/>
      <c r="J367" s="660"/>
      <c r="K367" s="656">
        <f t="shared" si="173"/>
        <v>0</v>
      </c>
    </row>
    <row r="368" spans="2:11">
      <c r="B368" s="765" t="s">
        <v>451</v>
      </c>
      <c r="C368" s="660">
        <f>SUM(E368:J368)</f>
        <v>977033.59999999974</v>
      </c>
      <c r="D368" s="661">
        <f>+C368/C364</f>
        <v>1</v>
      </c>
      <c r="E368" s="852"/>
      <c r="F368" s="660">
        <f t="shared" ref="F368:J368" si="176">+F364</f>
        <v>864682.33999999985</v>
      </c>
      <c r="G368" s="660">
        <f t="shared" si="176"/>
        <v>33170</v>
      </c>
      <c r="H368" s="660">
        <f t="shared" si="176"/>
        <v>41712.536</v>
      </c>
      <c r="I368" s="660">
        <f t="shared" si="176"/>
        <v>23470.383999999998</v>
      </c>
      <c r="J368" s="660">
        <f t="shared" si="176"/>
        <v>13998.34</v>
      </c>
      <c r="K368" s="656">
        <f t="shared" si="173"/>
        <v>-1.0550138540565968E-10</v>
      </c>
    </row>
    <row r="369" spans="1:43">
      <c r="B369" s="763" t="s">
        <v>452</v>
      </c>
      <c r="C369" s="658">
        <f>+C370+C373</f>
        <v>6026944.7231702805</v>
      </c>
      <c r="D369" s="658">
        <f t="shared" ref="D369:J369" si="177">+D370+D373</f>
        <v>1</v>
      </c>
      <c r="E369" s="852"/>
      <c r="F369" s="658">
        <f t="shared" si="177"/>
        <v>864682.33999999985</v>
      </c>
      <c r="G369" s="658">
        <f t="shared" si="177"/>
        <v>222366.13804993749</v>
      </c>
      <c r="H369" s="658">
        <f t="shared" si="177"/>
        <v>2475885.9384030299</v>
      </c>
      <c r="I369" s="658">
        <f t="shared" si="177"/>
        <v>2387794.5297361971</v>
      </c>
      <c r="J369" s="658">
        <f t="shared" si="177"/>
        <v>76215.776981115225</v>
      </c>
      <c r="K369" s="656">
        <f t="shared" si="173"/>
        <v>5.8207660913467407E-10</v>
      </c>
    </row>
    <row r="370" spans="1:43">
      <c r="B370" s="764" t="s">
        <v>448</v>
      </c>
      <c r="C370" s="660">
        <f>SUM(E370:J370)</f>
        <v>3872135.4</v>
      </c>
      <c r="D370" s="661">
        <f>+C370/C369</f>
        <v>0.64247070080363833</v>
      </c>
      <c r="E370" s="852"/>
      <c r="F370" s="660">
        <f t="shared" ref="F370:J373" si="178">+F365+F360</f>
        <v>0</v>
      </c>
      <c r="G370" s="660">
        <f t="shared" si="178"/>
        <v>145070.49</v>
      </c>
      <c r="H370" s="660">
        <f t="shared" si="178"/>
        <v>1866458.39</v>
      </c>
      <c r="I370" s="660">
        <f t="shared" si="178"/>
        <v>1812899.87</v>
      </c>
      <c r="J370" s="660">
        <f t="shared" si="178"/>
        <v>47706.65</v>
      </c>
      <c r="K370" s="656">
        <f t="shared" si="173"/>
        <v>1.3824319466948509E-10</v>
      </c>
    </row>
    <row r="371" spans="1:43">
      <c r="B371" s="765" t="s">
        <v>449</v>
      </c>
      <c r="C371" s="660">
        <f>SUM(E371:J371)</f>
        <v>3097708.32</v>
      </c>
      <c r="D371" s="661">
        <f>+C371/C370</f>
        <v>0.79999999999999993</v>
      </c>
      <c r="E371" s="852"/>
      <c r="F371" s="660">
        <f t="shared" si="178"/>
        <v>0</v>
      </c>
      <c r="G371" s="660">
        <f t="shared" si="178"/>
        <v>116056.39</v>
      </c>
      <c r="H371" s="660">
        <f t="shared" si="178"/>
        <v>1493166.71</v>
      </c>
      <c r="I371" s="660">
        <f t="shared" si="178"/>
        <v>1450319.9</v>
      </c>
      <c r="J371" s="660">
        <f t="shared" si="178"/>
        <v>38165.32</v>
      </c>
      <c r="K371" s="656">
        <f t="shared" si="173"/>
        <v>-1.673470251262188E-10</v>
      </c>
    </row>
    <row r="372" spans="1:43">
      <c r="B372" s="765" t="s">
        <v>450</v>
      </c>
      <c r="C372" s="660">
        <f>SUM(E372:J372)</f>
        <v>774427.08</v>
      </c>
      <c r="D372" s="661">
        <f>+C372/C370</f>
        <v>0.19999999999999998</v>
      </c>
      <c r="E372" s="852"/>
      <c r="F372" s="660">
        <f t="shared" si="178"/>
        <v>0</v>
      </c>
      <c r="G372" s="660">
        <f t="shared" si="178"/>
        <v>29014.1</v>
      </c>
      <c r="H372" s="660">
        <f t="shared" si="178"/>
        <v>373291.68</v>
      </c>
      <c r="I372" s="660">
        <f t="shared" si="178"/>
        <v>362579.97</v>
      </c>
      <c r="J372" s="660">
        <f t="shared" si="178"/>
        <v>9541.33</v>
      </c>
      <c r="K372" s="656">
        <f t="shared" si="173"/>
        <v>1.6370904631912708E-11</v>
      </c>
    </row>
    <row r="373" spans="1:43">
      <c r="B373" s="765" t="s">
        <v>451</v>
      </c>
      <c r="C373" s="660">
        <f>SUM(E373:J373)</f>
        <v>2154809.3231702801</v>
      </c>
      <c r="D373" s="661">
        <f>+C373/C369</f>
        <v>0.35752929919636162</v>
      </c>
      <c r="E373" s="853"/>
      <c r="F373" s="660">
        <f t="shared" si="178"/>
        <v>864682.33999999985</v>
      </c>
      <c r="G373" s="660">
        <f t="shared" si="178"/>
        <v>77295.648049937503</v>
      </c>
      <c r="H373" s="660">
        <f t="shared" si="178"/>
        <v>609427.54840303014</v>
      </c>
      <c r="I373" s="660">
        <f t="shared" si="178"/>
        <v>574894.65973619686</v>
      </c>
      <c r="J373" s="660">
        <f t="shared" si="178"/>
        <v>28509.126981115227</v>
      </c>
      <c r="K373" s="656">
        <f t="shared" si="173"/>
        <v>4.4019543565809727E-10</v>
      </c>
    </row>
    <row r="378" spans="1:43" ht="15">
      <c r="A378" s="557" t="s">
        <v>461</v>
      </c>
    </row>
    <row r="379" spans="1:43" ht="12.75" thickBot="1"/>
    <row r="380" spans="1:43" s="589" customFormat="1" ht="11.25">
      <c r="A380" s="618"/>
      <c r="B380" s="756" t="s">
        <v>388</v>
      </c>
      <c r="C380" s="619"/>
      <c r="D380" s="620"/>
      <c r="E380" s="618"/>
      <c r="F380" s="618">
        <f t="shared" ref="F380:AI380" si="179">+F292</f>
        <v>1</v>
      </c>
      <c r="G380" s="618">
        <f t="shared" si="179"/>
        <v>2</v>
      </c>
      <c r="H380" s="618">
        <f t="shared" si="179"/>
        <v>3</v>
      </c>
      <c r="I380" s="618">
        <f t="shared" si="179"/>
        <v>4</v>
      </c>
      <c r="J380" s="618">
        <f t="shared" si="179"/>
        <v>5</v>
      </c>
      <c r="K380" s="618">
        <f t="shared" si="179"/>
        <v>6</v>
      </c>
      <c r="L380" s="618">
        <f t="shared" si="179"/>
        <v>7</v>
      </c>
      <c r="M380" s="618">
        <f t="shared" si="179"/>
        <v>8</v>
      </c>
      <c r="N380" s="618">
        <f t="shared" si="179"/>
        <v>9</v>
      </c>
      <c r="O380" s="618">
        <f t="shared" si="179"/>
        <v>10</v>
      </c>
      <c r="P380" s="618">
        <f t="shared" si="179"/>
        <v>11</v>
      </c>
      <c r="Q380" s="618">
        <f t="shared" si="179"/>
        <v>12</v>
      </c>
      <c r="R380" s="618">
        <f t="shared" si="179"/>
        <v>13</v>
      </c>
      <c r="S380" s="618">
        <f t="shared" si="179"/>
        <v>14</v>
      </c>
      <c r="T380" s="618">
        <f t="shared" si="179"/>
        <v>15</v>
      </c>
      <c r="U380" s="618">
        <f t="shared" si="179"/>
        <v>16</v>
      </c>
      <c r="V380" s="618">
        <f t="shared" si="179"/>
        <v>17</v>
      </c>
      <c r="W380" s="618">
        <f t="shared" si="179"/>
        <v>18</v>
      </c>
      <c r="X380" s="618">
        <f t="shared" si="179"/>
        <v>19</v>
      </c>
      <c r="Y380" s="618">
        <f t="shared" si="179"/>
        <v>20</v>
      </c>
      <c r="Z380" s="618">
        <f t="shared" si="179"/>
        <v>21</v>
      </c>
      <c r="AA380" s="618">
        <f t="shared" si="179"/>
        <v>22</v>
      </c>
      <c r="AB380" s="618">
        <f t="shared" si="179"/>
        <v>23</v>
      </c>
      <c r="AC380" s="618">
        <f t="shared" si="179"/>
        <v>24</v>
      </c>
      <c r="AD380" s="618">
        <f t="shared" si="179"/>
        <v>25</v>
      </c>
      <c r="AE380" s="618">
        <f t="shared" si="179"/>
        <v>26</v>
      </c>
      <c r="AF380" s="618">
        <f t="shared" si="179"/>
        <v>27</v>
      </c>
      <c r="AG380" s="618">
        <f t="shared" si="179"/>
        <v>28</v>
      </c>
      <c r="AH380" s="618">
        <f t="shared" si="179"/>
        <v>29</v>
      </c>
      <c r="AI380" s="618">
        <f t="shared" si="179"/>
        <v>30</v>
      </c>
    </row>
    <row r="381" spans="1:43" s="589" customFormat="1" ht="11.25">
      <c r="A381" s="618" t="s">
        <v>147</v>
      </c>
      <c r="B381" s="756" t="s">
        <v>397</v>
      </c>
      <c r="C381" s="622" t="s">
        <v>418</v>
      </c>
      <c r="D381" s="623" t="s">
        <v>419</v>
      </c>
      <c r="E381" s="618"/>
      <c r="F381" s="655" t="str">
        <f t="shared" ref="F381:AI381" si="180">+F293</f>
        <v>do 2018</v>
      </c>
      <c r="G381" s="618">
        <f t="shared" si="180"/>
        <v>2019</v>
      </c>
      <c r="H381" s="618">
        <f t="shared" si="180"/>
        <v>2020</v>
      </c>
      <c r="I381" s="618">
        <f t="shared" si="180"/>
        <v>2021</v>
      </c>
      <c r="J381" s="618">
        <f t="shared" si="180"/>
        <v>2022</v>
      </c>
      <c r="K381" s="618">
        <f t="shared" si="180"/>
        <v>2023</v>
      </c>
      <c r="L381" s="618">
        <f t="shared" si="180"/>
        <v>2024</v>
      </c>
      <c r="M381" s="618">
        <f t="shared" si="180"/>
        <v>2025</v>
      </c>
      <c r="N381" s="618">
        <f t="shared" si="180"/>
        <v>2026</v>
      </c>
      <c r="O381" s="618">
        <f t="shared" si="180"/>
        <v>2027</v>
      </c>
      <c r="P381" s="618">
        <f t="shared" si="180"/>
        <v>2028</v>
      </c>
      <c r="Q381" s="618">
        <f t="shared" si="180"/>
        <v>2029</v>
      </c>
      <c r="R381" s="618">
        <f t="shared" si="180"/>
        <v>2030</v>
      </c>
      <c r="S381" s="618">
        <f t="shared" si="180"/>
        <v>2031</v>
      </c>
      <c r="T381" s="618">
        <f t="shared" si="180"/>
        <v>2032</v>
      </c>
      <c r="U381" s="618">
        <f t="shared" si="180"/>
        <v>2033</v>
      </c>
      <c r="V381" s="618">
        <f t="shared" si="180"/>
        <v>2034</v>
      </c>
      <c r="W381" s="618">
        <f t="shared" si="180"/>
        <v>2035</v>
      </c>
      <c r="X381" s="618">
        <f t="shared" si="180"/>
        <v>2036</v>
      </c>
      <c r="Y381" s="618">
        <f t="shared" si="180"/>
        <v>2037</v>
      </c>
      <c r="Z381" s="618">
        <f t="shared" si="180"/>
        <v>2038</v>
      </c>
      <c r="AA381" s="618">
        <f t="shared" si="180"/>
        <v>2039</v>
      </c>
      <c r="AB381" s="618">
        <f t="shared" si="180"/>
        <v>2040</v>
      </c>
      <c r="AC381" s="618">
        <f t="shared" si="180"/>
        <v>2041</v>
      </c>
      <c r="AD381" s="618">
        <f t="shared" si="180"/>
        <v>2042</v>
      </c>
      <c r="AE381" s="618">
        <f t="shared" si="180"/>
        <v>2043</v>
      </c>
      <c r="AF381" s="618">
        <f t="shared" si="180"/>
        <v>2044</v>
      </c>
      <c r="AG381" s="618">
        <f t="shared" si="180"/>
        <v>2045</v>
      </c>
      <c r="AH381" s="618">
        <f t="shared" si="180"/>
        <v>2046</v>
      </c>
      <c r="AI381" s="618">
        <f t="shared" si="180"/>
        <v>2047</v>
      </c>
    </row>
    <row r="382" spans="1:43" s="589" customFormat="1" ht="11.25">
      <c r="A382" s="592" t="s">
        <v>242</v>
      </c>
      <c r="B382" s="749" t="s">
        <v>398</v>
      </c>
      <c r="C382" s="624"/>
      <c r="D382" s="625"/>
      <c r="E382" s="593"/>
      <c r="F382" s="593">
        <f t="shared" ref="F382:AI382" si="181">+F383+F386+F387+F388</f>
        <v>0</v>
      </c>
      <c r="G382" s="593">
        <f t="shared" si="181"/>
        <v>0</v>
      </c>
      <c r="H382" s="593">
        <f t="shared" si="181"/>
        <v>0</v>
      </c>
      <c r="I382" s="593">
        <f t="shared" si="181"/>
        <v>0</v>
      </c>
      <c r="J382" s="593">
        <f t="shared" si="181"/>
        <v>0</v>
      </c>
      <c r="K382" s="593">
        <f t="shared" si="181"/>
        <v>346028.86941390019</v>
      </c>
      <c r="L382" s="593">
        <f t="shared" si="181"/>
        <v>346028.86941390019</v>
      </c>
      <c r="M382" s="593">
        <f t="shared" si="181"/>
        <v>346028.86941390019</v>
      </c>
      <c r="N382" s="593">
        <f t="shared" si="181"/>
        <v>346028.86941390019</v>
      </c>
      <c r="O382" s="593">
        <f t="shared" si="181"/>
        <v>346028.86941390019</v>
      </c>
      <c r="P382" s="593">
        <f t="shared" si="181"/>
        <v>346028.86941390019</v>
      </c>
      <c r="Q382" s="593">
        <f t="shared" si="181"/>
        <v>346028.86941390019</v>
      </c>
      <c r="R382" s="593">
        <f t="shared" si="181"/>
        <v>346028.86941390019</v>
      </c>
      <c r="S382" s="593">
        <f t="shared" si="181"/>
        <v>346028.86941390019</v>
      </c>
      <c r="T382" s="593">
        <f t="shared" si="181"/>
        <v>346028.86941390019</v>
      </c>
      <c r="U382" s="593">
        <f t="shared" si="181"/>
        <v>346028.86941390019</v>
      </c>
      <c r="V382" s="593">
        <f t="shared" si="181"/>
        <v>346028.86941390019</v>
      </c>
      <c r="W382" s="593">
        <f t="shared" si="181"/>
        <v>346028.86941390019</v>
      </c>
      <c r="X382" s="593">
        <f t="shared" si="181"/>
        <v>346028.86941390019</v>
      </c>
      <c r="Y382" s="593">
        <f t="shared" si="181"/>
        <v>346028.86941390019</v>
      </c>
      <c r="Z382" s="593">
        <f t="shared" si="181"/>
        <v>346028.86941390019</v>
      </c>
      <c r="AA382" s="593">
        <f t="shared" si="181"/>
        <v>438826.1976969153</v>
      </c>
      <c r="AB382" s="593">
        <f t="shared" si="181"/>
        <v>438826.1976969153</v>
      </c>
      <c r="AC382" s="593">
        <f t="shared" si="181"/>
        <v>438826.1976969153</v>
      </c>
      <c r="AD382" s="593">
        <f t="shared" si="181"/>
        <v>438826.1976969153</v>
      </c>
      <c r="AE382" s="593">
        <f t="shared" si="181"/>
        <v>438826.1976969153</v>
      </c>
      <c r="AF382" s="593">
        <f t="shared" si="181"/>
        <v>438826.1976969153</v>
      </c>
      <c r="AG382" s="593">
        <f t="shared" si="181"/>
        <v>438826.1976969153</v>
      </c>
      <c r="AH382" s="593">
        <f t="shared" si="181"/>
        <v>438826.1976969153</v>
      </c>
      <c r="AI382" s="593">
        <f t="shared" si="181"/>
        <v>1337708.6827945011</v>
      </c>
    </row>
    <row r="383" spans="1:43" s="607" customFormat="1" ht="11.25">
      <c r="A383" s="605">
        <v>1</v>
      </c>
      <c r="B383" s="753" t="s">
        <v>245</v>
      </c>
      <c r="C383" s="627"/>
      <c r="D383" s="628"/>
      <c r="E383" s="606"/>
      <c r="F383" s="606">
        <f t="shared" ref="F383:AI383" si="182">+F384+F385</f>
        <v>0</v>
      </c>
      <c r="G383" s="606">
        <f t="shared" si="182"/>
        <v>0</v>
      </c>
      <c r="H383" s="606">
        <f t="shared" si="182"/>
        <v>0</v>
      </c>
      <c r="I383" s="606">
        <f t="shared" si="182"/>
        <v>0</v>
      </c>
      <c r="J383" s="606">
        <f t="shared" si="182"/>
        <v>0</v>
      </c>
      <c r="K383" s="606">
        <f t="shared" si="182"/>
        <v>346028.86941390019</v>
      </c>
      <c r="L383" s="606">
        <f t="shared" si="182"/>
        <v>346028.86941390019</v>
      </c>
      <c r="M383" s="606">
        <f t="shared" si="182"/>
        <v>346028.86941390019</v>
      </c>
      <c r="N383" s="606">
        <f t="shared" si="182"/>
        <v>346028.86941390019</v>
      </c>
      <c r="O383" s="606">
        <f t="shared" si="182"/>
        <v>346028.86941390019</v>
      </c>
      <c r="P383" s="606">
        <f t="shared" si="182"/>
        <v>346028.86941390019</v>
      </c>
      <c r="Q383" s="606">
        <f t="shared" si="182"/>
        <v>346028.86941390019</v>
      </c>
      <c r="R383" s="606">
        <f t="shared" si="182"/>
        <v>346028.86941390019</v>
      </c>
      <c r="S383" s="606">
        <f t="shared" si="182"/>
        <v>346028.86941390019</v>
      </c>
      <c r="T383" s="606">
        <f t="shared" si="182"/>
        <v>346028.86941390019</v>
      </c>
      <c r="U383" s="606">
        <f t="shared" si="182"/>
        <v>346028.86941390019</v>
      </c>
      <c r="V383" s="606">
        <f t="shared" si="182"/>
        <v>346028.86941390019</v>
      </c>
      <c r="W383" s="606">
        <f t="shared" si="182"/>
        <v>346028.86941390019</v>
      </c>
      <c r="X383" s="606">
        <f t="shared" si="182"/>
        <v>346028.86941390019</v>
      </c>
      <c r="Y383" s="606">
        <f t="shared" si="182"/>
        <v>346028.86941390019</v>
      </c>
      <c r="Z383" s="606">
        <f t="shared" si="182"/>
        <v>346028.86941390019</v>
      </c>
      <c r="AA383" s="606">
        <f t="shared" si="182"/>
        <v>438826.1976969153</v>
      </c>
      <c r="AB383" s="606">
        <f t="shared" si="182"/>
        <v>438826.1976969153</v>
      </c>
      <c r="AC383" s="606">
        <f t="shared" si="182"/>
        <v>438826.1976969153</v>
      </c>
      <c r="AD383" s="606">
        <f t="shared" si="182"/>
        <v>438826.1976969153</v>
      </c>
      <c r="AE383" s="606">
        <f t="shared" si="182"/>
        <v>438826.1976969153</v>
      </c>
      <c r="AF383" s="606">
        <f t="shared" si="182"/>
        <v>438826.1976969153</v>
      </c>
      <c r="AG383" s="606">
        <f t="shared" si="182"/>
        <v>438826.1976969153</v>
      </c>
      <c r="AH383" s="606">
        <f t="shared" si="182"/>
        <v>438826.1976969153</v>
      </c>
      <c r="AI383" s="606">
        <f t="shared" si="182"/>
        <v>438826.1976969153</v>
      </c>
      <c r="AJ383" s="589"/>
      <c r="AK383" s="589"/>
      <c r="AL383" s="589"/>
      <c r="AM383" s="589"/>
      <c r="AN383" s="589"/>
      <c r="AO383" s="589"/>
      <c r="AP383" s="589"/>
      <c r="AQ383" s="589"/>
    </row>
    <row r="384" spans="1:43" s="589" customFormat="1" ht="11.25">
      <c r="A384" s="594"/>
      <c r="B384" s="751" t="s">
        <v>249</v>
      </c>
      <c r="C384" s="630"/>
      <c r="D384" s="631"/>
      <c r="E384" s="599"/>
      <c r="F384" s="599">
        <f t="shared" ref="F384:AI384" si="183">+F296</f>
        <v>0</v>
      </c>
      <c r="G384" s="599">
        <f t="shared" si="183"/>
        <v>0</v>
      </c>
      <c r="H384" s="599">
        <f t="shared" si="183"/>
        <v>0</v>
      </c>
      <c r="I384" s="599">
        <f t="shared" si="183"/>
        <v>0</v>
      </c>
      <c r="J384" s="599">
        <f t="shared" si="183"/>
        <v>0</v>
      </c>
      <c r="K384" s="599">
        <f t="shared" si="183"/>
        <v>219269.43107137195</v>
      </c>
      <c r="L384" s="599">
        <f t="shared" si="183"/>
        <v>219269.43107137195</v>
      </c>
      <c r="M384" s="599">
        <f t="shared" si="183"/>
        <v>219269.43107137195</v>
      </c>
      <c r="N384" s="599">
        <f t="shared" si="183"/>
        <v>219269.43107137195</v>
      </c>
      <c r="O384" s="599">
        <f t="shared" si="183"/>
        <v>219269.43107137195</v>
      </c>
      <c r="P384" s="599">
        <f t="shared" si="183"/>
        <v>219269.43107137195</v>
      </c>
      <c r="Q384" s="599">
        <f t="shared" si="183"/>
        <v>219269.43107137195</v>
      </c>
      <c r="R384" s="599">
        <f t="shared" si="183"/>
        <v>219269.43107137195</v>
      </c>
      <c r="S384" s="599">
        <f t="shared" si="183"/>
        <v>219269.43107137195</v>
      </c>
      <c r="T384" s="599">
        <f t="shared" si="183"/>
        <v>219269.43107137195</v>
      </c>
      <c r="U384" s="599">
        <f t="shared" si="183"/>
        <v>219269.43107137195</v>
      </c>
      <c r="V384" s="599">
        <f t="shared" si="183"/>
        <v>219269.43107137195</v>
      </c>
      <c r="W384" s="599">
        <f t="shared" si="183"/>
        <v>219269.43107137195</v>
      </c>
      <c r="X384" s="599">
        <f t="shared" si="183"/>
        <v>219269.43107137195</v>
      </c>
      <c r="Y384" s="599">
        <f t="shared" si="183"/>
        <v>219269.43107137195</v>
      </c>
      <c r="Z384" s="599">
        <f t="shared" si="183"/>
        <v>219269.43107137195</v>
      </c>
      <c r="AA384" s="599">
        <f t="shared" si="183"/>
        <v>219269.43107137195</v>
      </c>
      <c r="AB384" s="599">
        <f t="shared" si="183"/>
        <v>219269.43107137195</v>
      </c>
      <c r="AC384" s="599">
        <f t="shared" si="183"/>
        <v>219269.43107137195</v>
      </c>
      <c r="AD384" s="599">
        <f t="shared" si="183"/>
        <v>219269.43107137195</v>
      </c>
      <c r="AE384" s="599">
        <f t="shared" si="183"/>
        <v>219269.43107137195</v>
      </c>
      <c r="AF384" s="599">
        <f t="shared" si="183"/>
        <v>219269.43107137195</v>
      </c>
      <c r="AG384" s="599">
        <f t="shared" si="183"/>
        <v>219269.43107137195</v>
      </c>
      <c r="AH384" s="599">
        <f t="shared" si="183"/>
        <v>219269.43107137195</v>
      </c>
      <c r="AI384" s="599">
        <f t="shared" si="183"/>
        <v>219269.43107137195</v>
      </c>
    </row>
    <row r="385" spans="1:43" s="589" customFormat="1" ht="11.25">
      <c r="A385" s="594"/>
      <c r="B385" s="751" t="s">
        <v>250</v>
      </c>
      <c r="C385" s="630"/>
      <c r="D385" s="631"/>
      <c r="E385" s="599"/>
      <c r="F385" s="599">
        <f t="shared" ref="F385:AI385" si="184">+F297</f>
        <v>0</v>
      </c>
      <c r="G385" s="599">
        <f t="shared" si="184"/>
        <v>0</v>
      </c>
      <c r="H385" s="599">
        <f t="shared" si="184"/>
        <v>0</v>
      </c>
      <c r="I385" s="599">
        <f t="shared" si="184"/>
        <v>0</v>
      </c>
      <c r="J385" s="599">
        <f t="shared" si="184"/>
        <v>0</v>
      </c>
      <c r="K385" s="599">
        <f t="shared" si="184"/>
        <v>126759.43834252824</v>
      </c>
      <c r="L385" s="599">
        <f t="shared" si="184"/>
        <v>126759.43834252824</v>
      </c>
      <c r="M385" s="599">
        <f t="shared" si="184"/>
        <v>126759.43834252824</v>
      </c>
      <c r="N385" s="599">
        <f t="shared" si="184"/>
        <v>126759.43834252824</v>
      </c>
      <c r="O385" s="599">
        <f t="shared" si="184"/>
        <v>126759.43834252824</v>
      </c>
      <c r="P385" s="599">
        <f t="shared" si="184"/>
        <v>126759.43834252824</v>
      </c>
      <c r="Q385" s="599">
        <f t="shared" si="184"/>
        <v>126759.43834252824</v>
      </c>
      <c r="R385" s="599">
        <f t="shared" si="184"/>
        <v>126759.43834252824</v>
      </c>
      <c r="S385" s="599">
        <f t="shared" si="184"/>
        <v>126759.43834252824</v>
      </c>
      <c r="T385" s="599">
        <f t="shared" si="184"/>
        <v>126759.43834252824</v>
      </c>
      <c r="U385" s="599">
        <f t="shared" si="184"/>
        <v>126759.43834252824</v>
      </c>
      <c r="V385" s="599">
        <f t="shared" si="184"/>
        <v>126759.43834252824</v>
      </c>
      <c r="W385" s="599">
        <f t="shared" si="184"/>
        <v>126759.43834252824</v>
      </c>
      <c r="X385" s="599">
        <f t="shared" si="184"/>
        <v>126759.43834252824</v>
      </c>
      <c r="Y385" s="599">
        <f t="shared" si="184"/>
        <v>126759.43834252824</v>
      </c>
      <c r="Z385" s="599">
        <f t="shared" si="184"/>
        <v>126759.43834252824</v>
      </c>
      <c r="AA385" s="599">
        <f t="shared" si="184"/>
        <v>219556.76662554336</v>
      </c>
      <c r="AB385" s="599">
        <f t="shared" si="184"/>
        <v>219556.76662554336</v>
      </c>
      <c r="AC385" s="599">
        <f t="shared" si="184"/>
        <v>219556.76662554336</v>
      </c>
      <c r="AD385" s="599">
        <f t="shared" si="184"/>
        <v>219556.76662554336</v>
      </c>
      <c r="AE385" s="599">
        <f t="shared" si="184"/>
        <v>219556.76662554336</v>
      </c>
      <c r="AF385" s="599">
        <f t="shared" si="184"/>
        <v>219556.76662554336</v>
      </c>
      <c r="AG385" s="599">
        <f t="shared" si="184"/>
        <v>219556.76662554336</v>
      </c>
      <c r="AH385" s="599">
        <f t="shared" si="184"/>
        <v>219556.76662554336</v>
      </c>
      <c r="AI385" s="599">
        <f t="shared" si="184"/>
        <v>219556.76662554336</v>
      </c>
    </row>
    <row r="386" spans="1:43" s="607" customFormat="1" ht="11.25">
      <c r="A386" s="605">
        <v>2</v>
      </c>
      <c r="B386" s="753" t="s">
        <v>247</v>
      </c>
      <c r="C386" s="627"/>
      <c r="D386" s="628"/>
      <c r="E386" s="606"/>
      <c r="F386" s="606">
        <f t="shared" ref="F386:AI386" si="185">+F299</f>
        <v>0</v>
      </c>
      <c r="G386" s="606">
        <f t="shared" si="185"/>
        <v>0</v>
      </c>
      <c r="H386" s="606">
        <f t="shared" si="185"/>
        <v>0</v>
      </c>
      <c r="I386" s="606">
        <f t="shared" si="185"/>
        <v>0</v>
      </c>
      <c r="J386" s="606">
        <f t="shared" si="185"/>
        <v>0</v>
      </c>
      <c r="K386" s="606">
        <f t="shared" si="185"/>
        <v>0</v>
      </c>
      <c r="L386" s="606">
        <f t="shared" si="185"/>
        <v>0</v>
      </c>
      <c r="M386" s="606">
        <f t="shared" si="185"/>
        <v>0</v>
      </c>
      <c r="N386" s="606">
        <f t="shared" si="185"/>
        <v>0</v>
      </c>
      <c r="O386" s="606">
        <f t="shared" si="185"/>
        <v>0</v>
      </c>
      <c r="P386" s="606">
        <f t="shared" si="185"/>
        <v>0</v>
      </c>
      <c r="Q386" s="606">
        <f t="shared" si="185"/>
        <v>0</v>
      </c>
      <c r="R386" s="606">
        <f t="shared" si="185"/>
        <v>0</v>
      </c>
      <c r="S386" s="606">
        <f t="shared" si="185"/>
        <v>0</v>
      </c>
      <c r="T386" s="606">
        <f t="shared" si="185"/>
        <v>0</v>
      </c>
      <c r="U386" s="606">
        <f t="shared" si="185"/>
        <v>0</v>
      </c>
      <c r="V386" s="606">
        <f t="shared" si="185"/>
        <v>0</v>
      </c>
      <c r="W386" s="606">
        <f t="shared" si="185"/>
        <v>0</v>
      </c>
      <c r="X386" s="606">
        <f t="shared" si="185"/>
        <v>0</v>
      </c>
      <c r="Y386" s="606">
        <f t="shared" si="185"/>
        <v>0</v>
      </c>
      <c r="Z386" s="606">
        <f t="shared" si="185"/>
        <v>0</v>
      </c>
      <c r="AA386" s="606">
        <f t="shared" si="185"/>
        <v>0</v>
      </c>
      <c r="AB386" s="606">
        <f t="shared" si="185"/>
        <v>0</v>
      </c>
      <c r="AC386" s="606">
        <f t="shared" si="185"/>
        <v>0</v>
      </c>
      <c r="AD386" s="606">
        <f t="shared" si="185"/>
        <v>0</v>
      </c>
      <c r="AE386" s="606">
        <f t="shared" si="185"/>
        <v>0</v>
      </c>
      <c r="AF386" s="606">
        <f t="shared" si="185"/>
        <v>0</v>
      </c>
      <c r="AG386" s="606">
        <f t="shared" si="185"/>
        <v>0</v>
      </c>
      <c r="AH386" s="606">
        <f t="shared" si="185"/>
        <v>0</v>
      </c>
      <c r="AI386" s="606">
        <f t="shared" si="185"/>
        <v>0</v>
      </c>
      <c r="AJ386" s="589"/>
      <c r="AK386" s="589"/>
      <c r="AL386" s="589"/>
      <c r="AM386" s="589"/>
      <c r="AN386" s="589"/>
      <c r="AO386" s="589"/>
      <c r="AP386" s="589"/>
      <c r="AQ386" s="589"/>
    </row>
    <row r="387" spans="1:43" s="607" customFormat="1" ht="11.25">
      <c r="A387" s="605">
        <v>3</v>
      </c>
      <c r="B387" s="753" t="s">
        <v>251</v>
      </c>
      <c r="C387" s="627"/>
      <c r="D387" s="628"/>
      <c r="E387" s="606"/>
      <c r="F387" s="606">
        <f t="shared" ref="F387:AI387" si="186">+F300</f>
        <v>0</v>
      </c>
      <c r="G387" s="606">
        <f t="shared" si="186"/>
        <v>0</v>
      </c>
      <c r="H387" s="606">
        <f t="shared" si="186"/>
        <v>0</v>
      </c>
      <c r="I387" s="606">
        <f t="shared" si="186"/>
        <v>0</v>
      </c>
      <c r="J387" s="606">
        <f t="shared" si="186"/>
        <v>0</v>
      </c>
      <c r="K387" s="606">
        <f t="shared" si="186"/>
        <v>0</v>
      </c>
      <c r="L387" s="606">
        <f t="shared" si="186"/>
        <v>0</v>
      </c>
      <c r="M387" s="606">
        <f t="shared" si="186"/>
        <v>0</v>
      </c>
      <c r="N387" s="606">
        <f t="shared" si="186"/>
        <v>0</v>
      </c>
      <c r="O387" s="606">
        <f t="shared" si="186"/>
        <v>0</v>
      </c>
      <c r="P387" s="606">
        <f t="shared" si="186"/>
        <v>0</v>
      </c>
      <c r="Q387" s="606">
        <f t="shared" si="186"/>
        <v>0</v>
      </c>
      <c r="R387" s="606">
        <f t="shared" si="186"/>
        <v>0</v>
      </c>
      <c r="S387" s="606">
        <f t="shared" si="186"/>
        <v>0</v>
      </c>
      <c r="T387" s="606">
        <f t="shared" si="186"/>
        <v>0</v>
      </c>
      <c r="U387" s="606">
        <f t="shared" si="186"/>
        <v>0</v>
      </c>
      <c r="V387" s="606">
        <f t="shared" si="186"/>
        <v>0</v>
      </c>
      <c r="W387" s="606">
        <f t="shared" si="186"/>
        <v>0</v>
      </c>
      <c r="X387" s="606">
        <f t="shared" si="186"/>
        <v>0</v>
      </c>
      <c r="Y387" s="606">
        <f t="shared" si="186"/>
        <v>0</v>
      </c>
      <c r="Z387" s="606">
        <f t="shared" si="186"/>
        <v>0</v>
      </c>
      <c r="AA387" s="606">
        <f t="shared" si="186"/>
        <v>0</v>
      </c>
      <c r="AB387" s="606">
        <f t="shared" si="186"/>
        <v>0</v>
      </c>
      <c r="AC387" s="606">
        <f t="shared" si="186"/>
        <v>0</v>
      </c>
      <c r="AD387" s="606">
        <f t="shared" si="186"/>
        <v>0</v>
      </c>
      <c r="AE387" s="606">
        <f t="shared" si="186"/>
        <v>0</v>
      </c>
      <c r="AF387" s="606">
        <f t="shared" si="186"/>
        <v>0</v>
      </c>
      <c r="AG387" s="606">
        <f t="shared" si="186"/>
        <v>0</v>
      </c>
      <c r="AH387" s="606">
        <f t="shared" si="186"/>
        <v>0</v>
      </c>
      <c r="AI387" s="606">
        <f t="shared" si="186"/>
        <v>0</v>
      </c>
      <c r="AJ387" s="589"/>
      <c r="AK387" s="589"/>
      <c r="AL387" s="589"/>
      <c r="AM387" s="589"/>
      <c r="AN387" s="589"/>
      <c r="AO387" s="589"/>
      <c r="AP387" s="589"/>
      <c r="AQ387" s="589"/>
    </row>
    <row r="388" spans="1:43" s="607" customFormat="1" ht="11.25">
      <c r="A388" s="605">
        <v>4</v>
      </c>
      <c r="B388" s="753" t="s">
        <v>400</v>
      </c>
      <c r="C388" s="627"/>
      <c r="D388" s="628"/>
      <c r="E388" s="606"/>
      <c r="F388" s="606">
        <f t="shared" ref="F388:AI388" si="187">+F301</f>
        <v>0</v>
      </c>
      <c r="G388" s="606">
        <f t="shared" si="187"/>
        <v>0</v>
      </c>
      <c r="H388" s="606">
        <f t="shared" si="187"/>
        <v>0</v>
      </c>
      <c r="I388" s="606">
        <f t="shared" si="187"/>
        <v>0</v>
      </c>
      <c r="J388" s="606">
        <f t="shared" si="187"/>
        <v>0</v>
      </c>
      <c r="K388" s="606">
        <f t="shared" si="187"/>
        <v>0</v>
      </c>
      <c r="L388" s="606">
        <f t="shared" si="187"/>
        <v>0</v>
      </c>
      <c r="M388" s="606">
        <f t="shared" si="187"/>
        <v>0</v>
      </c>
      <c r="N388" s="606">
        <f t="shared" si="187"/>
        <v>0</v>
      </c>
      <c r="O388" s="606">
        <f t="shared" si="187"/>
        <v>0</v>
      </c>
      <c r="P388" s="606">
        <f t="shared" si="187"/>
        <v>0</v>
      </c>
      <c r="Q388" s="606">
        <f t="shared" si="187"/>
        <v>0</v>
      </c>
      <c r="R388" s="606">
        <f t="shared" si="187"/>
        <v>0</v>
      </c>
      <c r="S388" s="606">
        <f t="shared" si="187"/>
        <v>0</v>
      </c>
      <c r="T388" s="606">
        <f t="shared" si="187"/>
        <v>0</v>
      </c>
      <c r="U388" s="606">
        <f t="shared" si="187"/>
        <v>0</v>
      </c>
      <c r="V388" s="606">
        <f t="shared" si="187"/>
        <v>0</v>
      </c>
      <c r="W388" s="606">
        <f t="shared" si="187"/>
        <v>0</v>
      </c>
      <c r="X388" s="606">
        <f t="shared" si="187"/>
        <v>0</v>
      </c>
      <c r="Y388" s="606">
        <f t="shared" si="187"/>
        <v>0</v>
      </c>
      <c r="Z388" s="606">
        <f t="shared" si="187"/>
        <v>0</v>
      </c>
      <c r="AA388" s="606">
        <f t="shared" si="187"/>
        <v>0</v>
      </c>
      <c r="AB388" s="606">
        <f t="shared" si="187"/>
        <v>0</v>
      </c>
      <c r="AC388" s="606">
        <f t="shared" si="187"/>
        <v>0</v>
      </c>
      <c r="AD388" s="606">
        <f t="shared" si="187"/>
        <v>0</v>
      </c>
      <c r="AE388" s="606">
        <f t="shared" si="187"/>
        <v>0</v>
      </c>
      <c r="AF388" s="606">
        <f t="shared" si="187"/>
        <v>0</v>
      </c>
      <c r="AG388" s="606">
        <f t="shared" si="187"/>
        <v>0</v>
      </c>
      <c r="AH388" s="606">
        <f t="shared" si="187"/>
        <v>0</v>
      </c>
      <c r="AI388" s="606">
        <f t="shared" si="187"/>
        <v>898882.48509758571</v>
      </c>
      <c r="AJ388" s="589"/>
      <c r="AK388" s="589"/>
      <c r="AL388" s="589"/>
      <c r="AM388" s="589"/>
      <c r="AN388" s="589"/>
      <c r="AO388" s="589"/>
      <c r="AP388" s="589"/>
      <c r="AQ388" s="589"/>
    </row>
    <row r="389" spans="1:43" s="589" customFormat="1" ht="11.25">
      <c r="A389" s="592" t="s">
        <v>243</v>
      </c>
      <c r="B389" s="749" t="s">
        <v>399</v>
      </c>
      <c r="C389" s="624"/>
      <c r="D389" s="625"/>
      <c r="E389" s="593"/>
      <c r="F389" s="593">
        <f>+F395+F396+F397+F399+F390</f>
        <v>864682.33999999985</v>
      </c>
      <c r="G389" s="593">
        <f t="shared" ref="G389:AI389" si="188">+G395+G396+G397+G399+G390</f>
        <v>77295.648049937503</v>
      </c>
      <c r="H389" s="593">
        <f t="shared" si="188"/>
        <v>609427.54840303014</v>
      </c>
      <c r="I389" s="593">
        <f t="shared" si="188"/>
        <v>574894.65973619686</v>
      </c>
      <c r="J389" s="593">
        <f t="shared" si="188"/>
        <v>28509.126981115227</v>
      </c>
      <c r="K389" s="593">
        <f t="shared" si="188"/>
        <v>219269.43107137227</v>
      </c>
      <c r="L389" s="593">
        <f t="shared" si="188"/>
        <v>219269.43107137183</v>
      </c>
      <c r="M389" s="593">
        <f t="shared" si="188"/>
        <v>219269.43107137183</v>
      </c>
      <c r="N389" s="593">
        <f t="shared" si="188"/>
        <v>219269.43107137183</v>
      </c>
      <c r="O389" s="593">
        <f t="shared" si="188"/>
        <v>219269.43107137183</v>
      </c>
      <c r="P389" s="593">
        <f t="shared" si="188"/>
        <v>219269.43107137183</v>
      </c>
      <c r="Q389" s="593">
        <f t="shared" si="188"/>
        <v>219269.43107137183</v>
      </c>
      <c r="R389" s="593">
        <f t="shared" si="188"/>
        <v>219269.43107137183</v>
      </c>
      <c r="S389" s="593">
        <f t="shared" si="188"/>
        <v>219269.43107137183</v>
      </c>
      <c r="T389" s="593">
        <f t="shared" si="188"/>
        <v>1337074.4662170287</v>
      </c>
      <c r="U389" s="593">
        <f t="shared" si="188"/>
        <v>219269.43107137183</v>
      </c>
      <c r="V389" s="593">
        <f t="shared" si="188"/>
        <v>219269.43107137183</v>
      </c>
      <c r="W389" s="593">
        <f t="shared" si="188"/>
        <v>219269.43107137183</v>
      </c>
      <c r="X389" s="593">
        <f t="shared" si="188"/>
        <v>492521.06306290673</v>
      </c>
      <c r="Y389" s="593">
        <f t="shared" si="188"/>
        <v>219269.43107137183</v>
      </c>
      <c r="Z389" s="593">
        <f t="shared" si="188"/>
        <v>219269.43107137183</v>
      </c>
      <c r="AA389" s="593">
        <f t="shared" si="188"/>
        <v>219269.43107137183</v>
      </c>
      <c r="AB389" s="593">
        <f t="shared" si="188"/>
        <v>219269.43107137183</v>
      </c>
      <c r="AC389" s="593">
        <f t="shared" si="188"/>
        <v>219269.43107137183</v>
      </c>
      <c r="AD389" s="593">
        <f t="shared" si="188"/>
        <v>1337074.4662170287</v>
      </c>
      <c r="AE389" s="593">
        <f t="shared" si="188"/>
        <v>219269.43107137183</v>
      </c>
      <c r="AF389" s="593">
        <f t="shared" si="188"/>
        <v>219269.43107137183</v>
      </c>
      <c r="AG389" s="593">
        <f t="shared" si="188"/>
        <v>219269.43107137183</v>
      </c>
      <c r="AH389" s="593">
        <f t="shared" si="188"/>
        <v>219269.43107137183</v>
      </c>
      <c r="AI389" s="593">
        <f t="shared" si="188"/>
        <v>219269.43107137183</v>
      </c>
    </row>
    <row r="390" spans="1:43" s="607" customFormat="1" ht="11.25">
      <c r="A390" s="605">
        <v>1</v>
      </c>
      <c r="B390" s="753" t="s">
        <v>246</v>
      </c>
      <c r="C390" s="627"/>
      <c r="D390" s="628"/>
      <c r="E390" s="606"/>
      <c r="F390" s="606">
        <f>+F391+F392+F393+F394</f>
        <v>0</v>
      </c>
      <c r="G390" s="606">
        <f t="shared" ref="G390:AI390" si="189">+G391+G392+G393+G394</f>
        <v>0</v>
      </c>
      <c r="H390" s="606">
        <f t="shared" si="189"/>
        <v>0</v>
      </c>
      <c r="I390" s="606">
        <f t="shared" si="189"/>
        <v>0</v>
      </c>
      <c r="J390" s="606">
        <f t="shared" si="189"/>
        <v>0</v>
      </c>
      <c r="K390" s="606">
        <f t="shared" si="189"/>
        <v>219269.43107137183</v>
      </c>
      <c r="L390" s="606">
        <f t="shared" si="189"/>
        <v>219269.43107137183</v>
      </c>
      <c r="M390" s="606">
        <f t="shared" si="189"/>
        <v>219269.43107137183</v>
      </c>
      <c r="N390" s="606">
        <f t="shared" si="189"/>
        <v>219269.43107137183</v>
      </c>
      <c r="O390" s="606">
        <f t="shared" si="189"/>
        <v>219269.43107137183</v>
      </c>
      <c r="P390" s="606">
        <f t="shared" si="189"/>
        <v>219269.43107137183</v>
      </c>
      <c r="Q390" s="606">
        <f t="shared" si="189"/>
        <v>219269.43107137183</v>
      </c>
      <c r="R390" s="606">
        <f t="shared" si="189"/>
        <v>219269.43107137183</v>
      </c>
      <c r="S390" s="606">
        <f t="shared" si="189"/>
        <v>219269.43107137183</v>
      </c>
      <c r="T390" s="606">
        <f t="shared" si="189"/>
        <v>219269.43107137183</v>
      </c>
      <c r="U390" s="606">
        <f t="shared" si="189"/>
        <v>219269.43107137183</v>
      </c>
      <c r="V390" s="606">
        <f t="shared" si="189"/>
        <v>219269.43107137183</v>
      </c>
      <c r="W390" s="606">
        <f t="shared" si="189"/>
        <v>219269.43107137183</v>
      </c>
      <c r="X390" s="606">
        <f t="shared" si="189"/>
        <v>219269.43107137183</v>
      </c>
      <c r="Y390" s="606">
        <f t="shared" si="189"/>
        <v>219269.43107137183</v>
      </c>
      <c r="Z390" s="606">
        <f t="shared" si="189"/>
        <v>219269.43107137183</v>
      </c>
      <c r="AA390" s="606">
        <f t="shared" si="189"/>
        <v>219269.43107137183</v>
      </c>
      <c r="AB390" s="606">
        <f t="shared" si="189"/>
        <v>219269.43107137183</v>
      </c>
      <c r="AC390" s="606">
        <f t="shared" si="189"/>
        <v>219269.43107137183</v>
      </c>
      <c r="AD390" s="606">
        <f t="shared" si="189"/>
        <v>219269.43107137183</v>
      </c>
      <c r="AE390" s="606">
        <f t="shared" si="189"/>
        <v>219269.43107137183</v>
      </c>
      <c r="AF390" s="606">
        <f t="shared" si="189"/>
        <v>219269.43107137183</v>
      </c>
      <c r="AG390" s="606">
        <f t="shared" si="189"/>
        <v>219269.43107137183</v>
      </c>
      <c r="AH390" s="606">
        <f t="shared" si="189"/>
        <v>219269.43107137183</v>
      </c>
      <c r="AI390" s="606">
        <f t="shared" si="189"/>
        <v>219269.43107137183</v>
      </c>
      <c r="AJ390" s="589"/>
      <c r="AK390" s="589"/>
      <c r="AL390" s="589"/>
      <c r="AM390" s="589"/>
      <c r="AN390" s="589"/>
      <c r="AO390" s="589"/>
      <c r="AP390" s="589"/>
      <c r="AQ390" s="589"/>
    </row>
    <row r="391" spans="1:43" s="589" customFormat="1" ht="11.25">
      <c r="A391" s="594"/>
      <c r="B391" s="751" t="s">
        <v>106</v>
      </c>
      <c r="C391" s="630"/>
      <c r="D391" s="631"/>
      <c r="E391" s="595"/>
      <c r="F391" s="595">
        <f t="shared" ref="F391:AI391" si="190">+F304</f>
        <v>0</v>
      </c>
      <c r="G391" s="595">
        <f t="shared" si="190"/>
        <v>0</v>
      </c>
      <c r="H391" s="595">
        <f t="shared" si="190"/>
        <v>0</v>
      </c>
      <c r="I391" s="595">
        <f t="shared" si="190"/>
        <v>0</v>
      </c>
      <c r="J391" s="595">
        <f t="shared" si="190"/>
        <v>0</v>
      </c>
      <c r="K391" s="595">
        <f t="shared" si="190"/>
        <v>14880.460500000001</v>
      </c>
      <c r="L391" s="595">
        <f t="shared" si="190"/>
        <v>14880.460500000001</v>
      </c>
      <c r="M391" s="595">
        <f t="shared" si="190"/>
        <v>14880.460500000001</v>
      </c>
      <c r="N391" s="595">
        <f t="shared" si="190"/>
        <v>14880.460500000001</v>
      </c>
      <c r="O391" s="595">
        <f t="shared" si="190"/>
        <v>14880.460500000001</v>
      </c>
      <c r="P391" s="595">
        <f t="shared" si="190"/>
        <v>14880.460500000001</v>
      </c>
      <c r="Q391" s="595">
        <f t="shared" si="190"/>
        <v>14880.460500000001</v>
      </c>
      <c r="R391" s="595">
        <f t="shared" si="190"/>
        <v>14880.460500000001</v>
      </c>
      <c r="S391" s="595">
        <f t="shared" si="190"/>
        <v>14880.460500000001</v>
      </c>
      <c r="T391" s="595">
        <f t="shared" si="190"/>
        <v>14880.460500000001</v>
      </c>
      <c r="U391" s="595">
        <f t="shared" si="190"/>
        <v>14880.460500000001</v>
      </c>
      <c r="V391" s="595">
        <f t="shared" si="190"/>
        <v>14880.460500000001</v>
      </c>
      <c r="W391" s="595">
        <f t="shared" si="190"/>
        <v>14880.460500000001</v>
      </c>
      <c r="X391" s="595">
        <f t="shared" si="190"/>
        <v>14880.460500000001</v>
      </c>
      <c r="Y391" s="595">
        <f t="shared" si="190"/>
        <v>14880.460500000001</v>
      </c>
      <c r="Z391" s="595">
        <f t="shared" si="190"/>
        <v>14880.460500000001</v>
      </c>
      <c r="AA391" s="595">
        <f t="shared" si="190"/>
        <v>14880.460500000001</v>
      </c>
      <c r="AB391" s="595">
        <f t="shared" si="190"/>
        <v>14880.460500000001</v>
      </c>
      <c r="AC391" s="595">
        <f t="shared" si="190"/>
        <v>14880.460500000001</v>
      </c>
      <c r="AD391" s="595">
        <f t="shared" si="190"/>
        <v>14880.460500000001</v>
      </c>
      <c r="AE391" s="595">
        <f t="shared" si="190"/>
        <v>14880.460500000001</v>
      </c>
      <c r="AF391" s="595">
        <f t="shared" si="190"/>
        <v>14880.460500000001</v>
      </c>
      <c r="AG391" s="595">
        <f t="shared" si="190"/>
        <v>14880.460500000001</v>
      </c>
      <c r="AH391" s="595">
        <f t="shared" si="190"/>
        <v>14880.460500000001</v>
      </c>
      <c r="AI391" s="595">
        <f t="shared" si="190"/>
        <v>14880.460500000001</v>
      </c>
    </row>
    <row r="392" spans="1:43" s="589" customFormat="1" ht="11.25">
      <c r="A392" s="594"/>
      <c r="B392" s="751" t="s">
        <v>254</v>
      </c>
      <c r="C392" s="630"/>
      <c r="D392" s="631"/>
      <c r="E392" s="595"/>
      <c r="F392" s="595">
        <f t="shared" ref="F392:AI392" si="191">+F305</f>
        <v>0</v>
      </c>
      <c r="G392" s="595">
        <f t="shared" si="191"/>
        <v>0</v>
      </c>
      <c r="H392" s="595">
        <f t="shared" si="191"/>
        <v>0</v>
      </c>
      <c r="I392" s="595">
        <f t="shared" si="191"/>
        <v>0</v>
      </c>
      <c r="J392" s="595">
        <f t="shared" si="191"/>
        <v>0</v>
      </c>
      <c r="K392" s="595">
        <f t="shared" si="191"/>
        <v>158388.97057137184</v>
      </c>
      <c r="L392" s="595">
        <f t="shared" si="191"/>
        <v>158388.97057137184</v>
      </c>
      <c r="M392" s="595">
        <f t="shared" si="191"/>
        <v>158388.97057137184</v>
      </c>
      <c r="N392" s="595">
        <f t="shared" si="191"/>
        <v>158388.97057137184</v>
      </c>
      <c r="O392" s="595">
        <f t="shared" si="191"/>
        <v>158388.97057137184</v>
      </c>
      <c r="P392" s="595">
        <f t="shared" si="191"/>
        <v>158388.97057137184</v>
      </c>
      <c r="Q392" s="595">
        <f t="shared" si="191"/>
        <v>158388.97057137184</v>
      </c>
      <c r="R392" s="595">
        <f t="shared" si="191"/>
        <v>158388.97057137184</v>
      </c>
      <c r="S392" s="595">
        <f t="shared" si="191"/>
        <v>158388.97057137184</v>
      </c>
      <c r="T392" s="595">
        <f t="shared" si="191"/>
        <v>158388.97057137184</v>
      </c>
      <c r="U392" s="595">
        <f t="shared" si="191"/>
        <v>158388.97057137184</v>
      </c>
      <c r="V392" s="595">
        <f t="shared" si="191"/>
        <v>158388.97057137184</v>
      </c>
      <c r="W392" s="595">
        <f t="shared" si="191"/>
        <v>158388.97057137184</v>
      </c>
      <c r="X392" s="595">
        <f t="shared" si="191"/>
        <v>158388.97057137184</v>
      </c>
      <c r="Y392" s="595">
        <f t="shared" si="191"/>
        <v>158388.97057137184</v>
      </c>
      <c r="Z392" s="595">
        <f t="shared" si="191"/>
        <v>158388.97057137184</v>
      </c>
      <c r="AA392" s="595">
        <f t="shared" si="191"/>
        <v>158388.97057137184</v>
      </c>
      <c r="AB392" s="595">
        <f t="shared" si="191"/>
        <v>158388.97057137184</v>
      </c>
      <c r="AC392" s="595">
        <f t="shared" si="191"/>
        <v>158388.97057137184</v>
      </c>
      <c r="AD392" s="595">
        <f t="shared" si="191"/>
        <v>158388.97057137184</v>
      </c>
      <c r="AE392" s="595">
        <f t="shared" si="191"/>
        <v>158388.97057137184</v>
      </c>
      <c r="AF392" s="595">
        <f t="shared" si="191"/>
        <v>158388.97057137184</v>
      </c>
      <c r="AG392" s="595">
        <f t="shared" si="191"/>
        <v>158388.97057137184</v>
      </c>
      <c r="AH392" s="595">
        <f t="shared" si="191"/>
        <v>158388.97057137184</v>
      </c>
      <c r="AI392" s="595">
        <f t="shared" si="191"/>
        <v>158388.97057137184</v>
      </c>
    </row>
    <row r="393" spans="1:43" s="589" customFormat="1" ht="11.25">
      <c r="A393" s="594"/>
      <c r="B393" s="751" t="s">
        <v>256</v>
      </c>
      <c r="C393" s="630"/>
      <c r="D393" s="631"/>
      <c r="E393" s="595"/>
      <c r="F393" s="595">
        <f t="shared" ref="F393:AI393" si="192">+F306</f>
        <v>0</v>
      </c>
      <c r="G393" s="595">
        <f t="shared" si="192"/>
        <v>0</v>
      </c>
      <c r="H393" s="595">
        <f t="shared" si="192"/>
        <v>0</v>
      </c>
      <c r="I393" s="595">
        <f t="shared" si="192"/>
        <v>0</v>
      </c>
      <c r="J393" s="595">
        <f t="shared" si="192"/>
        <v>0</v>
      </c>
      <c r="K393" s="595">
        <f t="shared" si="192"/>
        <v>46000</v>
      </c>
      <c r="L393" s="595">
        <f t="shared" si="192"/>
        <v>46000</v>
      </c>
      <c r="M393" s="595">
        <f t="shared" si="192"/>
        <v>46000</v>
      </c>
      <c r="N393" s="595">
        <f t="shared" si="192"/>
        <v>46000</v>
      </c>
      <c r="O393" s="595">
        <f t="shared" si="192"/>
        <v>46000</v>
      </c>
      <c r="P393" s="595">
        <f t="shared" si="192"/>
        <v>46000</v>
      </c>
      <c r="Q393" s="595">
        <f t="shared" si="192"/>
        <v>46000</v>
      </c>
      <c r="R393" s="595">
        <f t="shared" si="192"/>
        <v>46000</v>
      </c>
      <c r="S393" s="595">
        <f t="shared" si="192"/>
        <v>46000</v>
      </c>
      <c r="T393" s="595">
        <f t="shared" si="192"/>
        <v>46000</v>
      </c>
      <c r="U393" s="595">
        <f t="shared" si="192"/>
        <v>46000</v>
      </c>
      <c r="V393" s="595">
        <f t="shared" si="192"/>
        <v>46000</v>
      </c>
      <c r="W393" s="595">
        <f t="shared" si="192"/>
        <v>46000</v>
      </c>
      <c r="X393" s="595">
        <f t="shared" si="192"/>
        <v>46000</v>
      </c>
      <c r="Y393" s="595">
        <f t="shared" si="192"/>
        <v>46000</v>
      </c>
      <c r="Z393" s="595">
        <f t="shared" si="192"/>
        <v>46000</v>
      </c>
      <c r="AA393" s="595">
        <f t="shared" si="192"/>
        <v>46000</v>
      </c>
      <c r="AB393" s="595">
        <f t="shared" si="192"/>
        <v>46000</v>
      </c>
      <c r="AC393" s="595">
        <f t="shared" si="192"/>
        <v>46000</v>
      </c>
      <c r="AD393" s="595">
        <f t="shared" si="192"/>
        <v>46000</v>
      </c>
      <c r="AE393" s="595">
        <f t="shared" si="192"/>
        <v>46000</v>
      </c>
      <c r="AF393" s="595">
        <f t="shared" si="192"/>
        <v>46000</v>
      </c>
      <c r="AG393" s="595">
        <f t="shared" si="192"/>
        <v>46000</v>
      </c>
      <c r="AH393" s="595">
        <f t="shared" si="192"/>
        <v>46000</v>
      </c>
      <c r="AI393" s="595">
        <f t="shared" si="192"/>
        <v>46000</v>
      </c>
    </row>
    <row r="394" spans="1:43" s="589" customFormat="1" ht="11.25">
      <c r="A394" s="594"/>
      <c r="B394" s="751" t="s">
        <v>257</v>
      </c>
      <c r="C394" s="630"/>
      <c r="D394" s="631"/>
      <c r="E394" s="595"/>
      <c r="F394" s="595">
        <f t="shared" ref="F394:AI394" si="193">+F307</f>
        <v>0</v>
      </c>
      <c r="G394" s="595">
        <f t="shared" si="193"/>
        <v>0</v>
      </c>
      <c r="H394" s="595">
        <f t="shared" si="193"/>
        <v>0</v>
      </c>
      <c r="I394" s="595">
        <f t="shared" si="193"/>
        <v>0</v>
      </c>
      <c r="J394" s="595">
        <f t="shared" si="193"/>
        <v>0</v>
      </c>
      <c r="K394" s="595">
        <f t="shared" si="193"/>
        <v>0</v>
      </c>
      <c r="L394" s="595">
        <f t="shared" si="193"/>
        <v>0</v>
      </c>
      <c r="M394" s="595">
        <f t="shared" si="193"/>
        <v>0</v>
      </c>
      <c r="N394" s="595">
        <f t="shared" si="193"/>
        <v>0</v>
      </c>
      <c r="O394" s="595">
        <f t="shared" si="193"/>
        <v>0</v>
      </c>
      <c r="P394" s="595">
        <f t="shared" si="193"/>
        <v>0</v>
      </c>
      <c r="Q394" s="595">
        <f t="shared" si="193"/>
        <v>0</v>
      </c>
      <c r="R394" s="595">
        <f t="shared" si="193"/>
        <v>0</v>
      </c>
      <c r="S394" s="595">
        <f t="shared" si="193"/>
        <v>0</v>
      </c>
      <c r="T394" s="595">
        <f t="shared" si="193"/>
        <v>0</v>
      </c>
      <c r="U394" s="595">
        <f t="shared" si="193"/>
        <v>0</v>
      </c>
      <c r="V394" s="595">
        <f t="shared" si="193"/>
        <v>0</v>
      </c>
      <c r="W394" s="595">
        <f t="shared" si="193"/>
        <v>0</v>
      </c>
      <c r="X394" s="595">
        <f t="shared" si="193"/>
        <v>0</v>
      </c>
      <c r="Y394" s="595">
        <f t="shared" si="193"/>
        <v>0</v>
      </c>
      <c r="Z394" s="595">
        <f t="shared" si="193"/>
        <v>0</v>
      </c>
      <c r="AA394" s="595">
        <f t="shared" si="193"/>
        <v>0</v>
      </c>
      <c r="AB394" s="595">
        <f t="shared" si="193"/>
        <v>0</v>
      </c>
      <c r="AC394" s="595">
        <f t="shared" si="193"/>
        <v>0</v>
      </c>
      <c r="AD394" s="595">
        <f t="shared" si="193"/>
        <v>0</v>
      </c>
      <c r="AE394" s="595">
        <f t="shared" si="193"/>
        <v>0</v>
      </c>
      <c r="AF394" s="595">
        <f t="shared" si="193"/>
        <v>0</v>
      </c>
      <c r="AG394" s="595">
        <f t="shared" si="193"/>
        <v>0</v>
      </c>
      <c r="AH394" s="595">
        <f t="shared" si="193"/>
        <v>0</v>
      </c>
      <c r="AI394" s="595">
        <f t="shared" si="193"/>
        <v>0</v>
      </c>
    </row>
    <row r="395" spans="1:43" s="607" customFormat="1" ht="11.25">
      <c r="A395" s="605">
        <v>2</v>
      </c>
      <c r="B395" s="753" t="s">
        <v>248</v>
      </c>
      <c r="C395" s="627"/>
      <c r="D395" s="628"/>
      <c r="E395" s="606"/>
      <c r="F395" s="606">
        <f t="shared" ref="F395:AI395" si="194">+F308</f>
        <v>0</v>
      </c>
      <c r="G395" s="606">
        <f t="shared" si="194"/>
        <v>0</v>
      </c>
      <c r="H395" s="606">
        <f t="shared" si="194"/>
        <v>0</v>
      </c>
      <c r="I395" s="606">
        <f t="shared" si="194"/>
        <v>0</v>
      </c>
      <c r="J395" s="606">
        <f t="shared" si="194"/>
        <v>0</v>
      </c>
      <c r="K395" s="606">
        <f t="shared" si="194"/>
        <v>0</v>
      </c>
      <c r="L395" s="606">
        <f t="shared" si="194"/>
        <v>0</v>
      </c>
      <c r="M395" s="606">
        <f t="shared" si="194"/>
        <v>0</v>
      </c>
      <c r="N395" s="606">
        <f t="shared" si="194"/>
        <v>0</v>
      </c>
      <c r="O395" s="606">
        <f t="shared" si="194"/>
        <v>0</v>
      </c>
      <c r="P395" s="606">
        <f t="shared" si="194"/>
        <v>0</v>
      </c>
      <c r="Q395" s="606">
        <f t="shared" si="194"/>
        <v>0</v>
      </c>
      <c r="R395" s="606">
        <f t="shared" si="194"/>
        <v>0</v>
      </c>
      <c r="S395" s="606">
        <f t="shared" si="194"/>
        <v>0</v>
      </c>
      <c r="T395" s="606">
        <f t="shared" si="194"/>
        <v>0</v>
      </c>
      <c r="U395" s="606">
        <f t="shared" si="194"/>
        <v>0</v>
      </c>
      <c r="V395" s="606">
        <f t="shared" si="194"/>
        <v>0</v>
      </c>
      <c r="W395" s="606">
        <f t="shared" si="194"/>
        <v>0</v>
      </c>
      <c r="X395" s="606">
        <f t="shared" si="194"/>
        <v>0</v>
      </c>
      <c r="Y395" s="606">
        <f t="shared" si="194"/>
        <v>0</v>
      </c>
      <c r="Z395" s="606">
        <f t="shared" si="194"/>
        <v>0</v>
      </c>
      <c r="AA395" s="606">
        <f t="shared" si="194"/>
        <v>0</v>
      </c>
      <c r="AB395" s="606">
        <f t="shared" si="194"/>
        <v>0</v>
      </c>
      <c r="AC395" s="606">
        <f t="shared" si="194"/>
        <v>0</v>
      </c>
      <c r="AD395" s="606">
        <f t="shared" si="194"/>
        <v>0</v>
      </c>
      <c r="AE395" s="606">
        <f t="shared" si="194"/>
        <v>0</v>
      </c>
      <c r="AF395" s="606">
        <f t="shared" si="194"/>
        <v>0</v>
      </c>
      <c r="AG395" s="606">
        <f t="shared" si="194"/>
        <v>0</v>
      </c>
      <c r="AH395" s="606">
        <f t="shared" si="194"/>
        <v>0</v>
      </c>
      <c r="AI395" s="606">
        <f t="shared" si="194"/>
        <v>0</v>
      </c>
      <c r="AJ395" s="589"/>
      <c r="AK395" s="589"/>
      <c r="AL395" s="589"/>
      <c r="AM395" s="589"/>
      <c r="AN395" s="589"/>
      <c r="AO395" s="589"/>
      <c r="AP395" s="589"/>
      <c r="AQ395" s="589"/>
    </row>
    <row r="396" spans="1:43" s="607" customFormat="1" ht="11.25">
      <c r="A396" s="605">
        <v>3</v>
      </c>
      <c r="B396" s="753" t="s">
        <v>258</v>
      </c>
      <c r="C396" s="627"/>
      <c r="D396" s="628"/>
      <c r="E396" s="606"/>
      <c r="F396" s="606">
        <f t="shared" ref="F396:AI396" si="195">+F309</f>
        <v>0</v>
      </c>
      <c r="G396" s="606">
        <f t="shared" si="195"/>
        <v>0</v>
      </c>
      <c r="H396" s="606">
        <f t="shared" si="195"/>
        <v>0</v>
      </c>
      <c r="I396" s="606">
        <f t="shared" si="195"/>
        <v>0</v>
      </c>
      <c r="J396" s="606">
        <f t="shared" si="195"/>
        <v>0</v>
      </c>
      <c r="K396" s="606">
        <f t="shared" si="195"/>
        <v>0</v>
      </c>
      <c r="L396" s="606">
        <f t="shared" si="195"/>
        <v>0</v>
      </c>
      <c r="M396" s="606">
        <f t="shared" si="195"/>
        <v>0</v>
      </c>
      <c r="N396" s="606">
        <f t="shared" si="195"/>
        <v>0</v>
      </c>
      <c r="O396" s="606">
        <f t="shared" si="195"/>
        <v>0</v>
      </c>
      <c r="P396" s="606">
        <f t="shared" si="195"/>
        <v>0</v>
      </c>
      <c r="Q396" s="606">
        <f t="shared" si="195"/>
        <v>0</v>
      </c>
      <c r="R396" s="606">
        <f t="shared" si="195"/>
        <v>0</v>
      </c>
      <c r="S396" s="606">
        <f t="shared" si="195"/>
        <v>0</v>
      </c>
      <c r="T396" s="606">
        <f t="shared" si="195"/>
        <v>0</v>
      </c>
      <c r="U396" s="606">
        <f t="shared" si="195"/>
        <v>0</v>
      </c>
      <c r="V396" s="606">
        <f t="shared" si="195"/>
        <v>0</v>
      </c>
      <c r="W396" s="606">
        <f t="shared" si="195"/>
        <v>0</v>
      </c>
      <c r="X396" s="606">
        <f t="shared" si="195"/>
        <v>0</v>
      </c>
      <c r="Y396" s="606">
        <f t="shared" si="195"/>
        <v>0</v>
      </c>
      <c r="Z396" s="606">
        <f t="shared" si="195"/>
        <v>0</v>
      </c>
      <c r="AA396" s="606">
        <f t="shared" si="195"/>
        <v>0</v>
      </c>
      <c r="AB396" s="606">
        <f t="shared" si="195"/>
        <v>0</v>
      </c>
      <c r="AC396" s="606">
        <f t="shared" si="195"/>
        <v>0</v>
      </c>
      <c r="AD396" s="606">
        <f t="shared" si="195"/>
        <v>0</v>
      </c>
      <c r="AE396" s="606">
        <f t="shared" si="195"/>
        <v>0</v>
      </c>
      <c r="AF396" s="606">
        <f t="shared" si="195"/>
        <v>0</v>
      </c>
      <c r="AG396" s="606">
        <f t="shared" si="195"/>
        <v>0</v>
      </c>
      <c r="AH396" s="606">
        <f t="shared" si="195"/>
        <v>0</v>
      </c>
      <c r="AI396" s="606">
        <f t="shared" si="195"/>
        <v>0</v>
      </c>
      <c r="AJ396" s="589"/>
      <c r="AK396" s="589"/>
      <c r="AL396" s="589"/>
      <c r="AM396" s="589"/>
      <c r="AN396" s="589"/>
      <c r="AO396" s="589"/>
      <c r="AP396" s="589"/>
      <c r="AQ396" s="589"/>
    </row>
    <row r="397" spans="1:43" s="607" customFormat="1" ht="11.25">
      <c r="A397" s="605">
        <v>4</v>
      </c>
      <c r="B397" s="753" t="s">
        <v>443</v>
      </c>
      <c r="C397" s="627"/>
      <c r="D397" s="628"/>
      <c r="E397" s="606"/>
      <c r="F397" s="606">
        <f>+F398</f>
        <v>864682.33999999985</v>
      </c>
      <c r="G397" s="606">
        <f t="shared" ref="G397:AI397" si="196">+G398</f>
        <v>77295.648049937503</v>
      </c>
      <c r="H397" s="606">
        <f t="shared" si="196"/>
        <v>609427.54840303014</v>
      </c>
      <c r="I397" s="606">
        <f t="shared" si="196"/>
        <v>574894.65973619686</v>
      </c>
      <c r="J397" s="606">
        <f t="shared" si="196"/>
        <v>28509.126981115227</v>
      </c>
      <c r="K397" s="606">
        <f t="shared" si="196"/>
        <v>4.4019543565809727E-10</v>
      </c>
      <c r="L397" s="606">
        <f t="shared" si="196"/>
        <v>0</v>
      </c>
      <c r="M397" s="606">
        <f t="shared" si="196"/>
        <v>0</v>
      </c>
      <c r="N397" s="606">
        <f t="shared" si="196"/>
        <v>0</v>
      </c>
      <c r="O397" s="606">
        <f t="shared" si="196"/>
        <v>0</v>
      </c>
      <c r="P397" s="606">
        <f t="shared" si="196"/>
        <v>0</v>
      </c>
      <c r="Q397" s="606">
        <f t="shared" si="196"/>
        <v>0</v>
      </c>
      <c r="R397" s="606">
        <f t="shared" si="196"/>
        <v>0</v>
      </c>
      <c r="S397" s="606">
        <f t="shared" si="196"/>
        <v>0</v>
      </c>
      <c r="T397" s="606">
        <f t="shared" si="196"/>
        <v>0</v>
      </c>
      <c r="U397" s="606">
        <f t="shared" si="196"/>
        <v>0</v>
      </c>
      <c r="V397" s="606">
        <f t="shared" si="196"/>
        <v>0</v>
      </c>
      <c r="W397" s="606">
        <f t="shared" si="196"/>
        <v>0</v>
      </c>
      <c r="X397" s="606">
        <f t="shared" si="196"/>
        <v>0</v>
      </c>
      <c r="Y397" s="606">
        <f t="shared" si="196"/>
        <v>0</v>
      </c>
      <c r="Z397" s="606">
        <f t="shared" si="196"/>
        <v>0</v>
      </c>
      <c r="AA397" s="606">
        <f t="shared" si="196"/>
        <v>0</v>
      </c>
      <c r="AB397" s="606">
        <f t="shared" si="196"/>
        <v>0</v>
      </c>
      <c r="AC397" s="606">
        <f t="shared" si="196"/>
        <v>0</v>
      </c>
      <c r="AD397" s="606">
        <f t="shared" si="196"/>
        <v>0</v>
      </c>
      <c r="AE397" s="606">
        <f t="shared" si="196"/>
        <v>0</v>
      </c>
      <c r="AF397" s="606">
        <f t="shared" si="196"/>
        <v>0</v>
      </c>
      <c r="AG397" s="606">
        <f t="shared" si="196"/>
        <v>0</v>
      </c>
      <c r="AH397" s="606">
        <f t="shared" si="196"/>
        <v>0</v>
      </c>
      <c r="AI397" s="606">
        <f t="shared" si="196"/>
        <v>0</v>
      </c>
      <c r="AJ397" s="589"/>
      <c r="AK397" s="589"/>
      <c r="AL397" s="589"/>
      <c r="AM397" s="589"/>
      <c r="AN397" s="589"/>
      <c r="AO397" s="589"/>
      <c r="AP397" s="589"/>
      <c r="AQ397" s="589"/>
    </row>
    <row r="398" spans="1:43" s="607" customFormat="1" ht="11.25">
      <c r="A398" s="605"/>
      <c r="B398" s="751" t="s">
        <v>444</v>
      </c>
      <c r="C398" s="630"/>
      <c r="D398" s="631"/>
      <c r="E398" s="595"/>
      <c r="F398" s="595">
        <f>+F373</f>
        <v>864682.33999999985</v>
      </c>
      <c r="G398" s="595">
        <f t="shared" ref="G398:AI398" si="197">+G373</f>
        <v>77295.648049937503</v>
      </c>
      <c r="H398" s="595">
        <f t="shared" si="197"/>
        <v>609427.54840303014</v>
      </c>
      <c r="I398" s="595">
        <f t="shared" si="197"/>
        <v>574894.65973619686</v>
      </c>
      <c r="J398" s="595">
        <f t="shared" si="197"/>
        <v>28509.126981115227</v>
      </c>
      <c r="K398" s="595">
        <f t="shared" si="197"/>
        <v>4.4019543565809727E-10</v>
      </c>
      <c r="L398" s="595">
        <f t="shared" si="197"/>
        <v>0</v>
      </c>
      <c r="M398" s="595">
        <f t="shared" si="197"/>
        <v>0</v>
      </c>
      <c r="N398" s="595">
        <f t="shared" si="197"/>
        <v>0</v>
      </c>
      <c r="O398" s="595">
        <f t="shared" si="197"/>
        <v>0</v>
      </c>
      <c r="P398" s="595">
        <f t="shared" si="197"/>
        <v>0</v>
      </c>
      <c r="Q398" s="595">
        <f t="shared" si="197"/>
        <v>0</v>
      </c>
      <c r="R398" s="595">
        <f t="shared" si="197"/>
        <v>0</v>
      </c>
      <c r="S398" s="595">
        <f t="shared" si="197"/>
        <v>0</v>
      </c>
      <c r="T398" s="595">
        <f t="shared" si="197"/>
        <v>0</v>
      </c>
      <c r="U398" s="595">
        <f t="shared" si="197"/>
        <v>0</v>
      </c>
      <c r="V398" s="595">
        <f t="shared" si="197"/>
        <v>0</v>
      </c>
      <c r="W398" s="595">
        <f t="shared" si="197"/>
        <v>0</v>
      </c>
      <c r="X398" s="595">
        <f t="shared" si="197"/>
        <v>0</v>
      </c>
      <c r="Y398" s="595">
        <f t="shared" si="197"/>
        <v>0</v>
      </c>
      <c r="Z398" s="595">
        <f t="shared" si="197"/>
        <v>0</v>
      </c>
      <c r="AA398" s="595">
        <f t="shared" si="197"/>
        <v>0</v>
      </c>
      <c r="AB398" s="595">
        <f t="shared" si="197"/>
        <v>0</v>
      </c>
      <c r="AC398" s="595">
        <f t="shared" si="197"/>
        <v>0</v>
      </c>
      <c r="AD398" s="595">
        <f t="shared" si="197"/>
        <v>0</v>
      </c>
      <c r="AE398" s="595">
        <f t="shared" si="197"/>
        <v>0</v>
      </c>
      <c r="AF398" s="595">
        <f t="shared" si="197"/>
        <v>0</v>
      </c>
      <c r="AG398" s="595">
        <f t="shared" si="197"/>
        <v>0</v>
      </c>
      <c r="AH398" s="595">
        <f t="shared" si="197"/>
        <v>0</v>
      </c>
      <c r="AI398" s="595">
        <f t="shared" si="197"/>
        <v>0</v>
      </c>
      <c r="AJ398" s="589"/>
      <c r="AK398" s="589"/>
      <c r="AL398" s="589"/>
      <c r="AM398" s="589"/>
      <c r="AN398" s="589"/>
      <c r="AO398" s="589"/>
      <c r="AP398" s="589"/>
      <c r="AQ398" s="589"/>
    </row>
    <row r="399" spans="1:43" s="607" customFormat="1" ht="11.25">
      <c r="A399" s="605">
        <v>5</v>
      </c>
      <c r="B399" s="753" t="s">
        <v>402</v>
      </c>
      <c r="C399" s="627"/>
      <c r="D399" s="628"/>
      <c r="E399" s="606"/>
      <c r="F399" s="606">
        <f>SUM(F400:F403)</f>
        <v>0</v>
      </c>
      <c r="G399" s="606">
        <f t="shared" ref="G399:AI399" si="198">SUM(G400:G403)</f>
        <v>0</v>
      </c>
      <c r="H399" s="606">
        <f t="shared" si="198"/>
        <v>0</v>
      </c>
      <c r="I399" s="606">
        <f t="shared" si="198"/>
        <v>0</v>
      </c>
      <c r="J399" s="606">
        <f t="shared" si="198"/>
        <v>0</v>
      </c>
      <c r="K399" s="606">
        <f t="shared" si="198"/>
        <v>0</v>
      </c>
      <c r="L399" s="606">
        <f t="shared" si="198"/>
        <v>0</v>
      </c>
      <c r="M399" s="606">
        <f t="shared" si="198"/>
        <v>0</v>
      </c>
      <c r="N399" s="606">
        <f t="shared" si="198"/>
        <v>0</v>
      </c>
      <c r="O399" s="606">
        <f t="shared" si="198"/>
        <v>0</v>
      </c>
      <c r="P399" s="606">
        <f t="shared" si="198"/>
        <v>0</v>
      </c>
      <c r="Q399" s="606">
        <f t="shared" si="198"/>
        <v>0</v>
      </c>
      <c r="R399" s="606">
        <f t="shared" si="198"/>
        <v>0</v>
      </c>
      <c r="S399" s="606">
        <f t="shared" si="198"/>
        <v>0</v>
      </c>
      <c r="T399" s="606">
        <f t="shared" si="198"/>
        <v>1117805.0351456569</v>
      </c>
      <c r="U399" s="606">
        <f t="shared" si="198"/>
        <v>0</v>
      </c>
      <c r="V399" s="606">
        <f t="shared" si="198"/>
        <v>0</v>
      </c>
      <c r="W399" s="606">
        <f t="shared" si="198"/>
        <v>0</v>
      </c>
      <c r="X399" s="606">
        <f t="shared" si="198"/>
        <v>273251.6319915349</v>
      </c>
      <c r="Y399" s="606">
        <f t="shared" si="198"/>
        <v>0</v>
      </c>
      <c r="Z399" s="606">
        <f t="shared" si="198"/>
        <v>0</v>
      </c>
      <c r="AA399" s="606">
        <f t="shared" si="198"/>
        <v>0</v>
      </c>
      <c r="AB399" s="606">
        <f t="shared" si="198"/>
        <v>0</v>
      </c>
      <c r="AC399" s="606">
        <f t="shared" si="198"/>
        <v>0</v>
      </c>
      <c r="AD399" s="606">
        <f t="shared" si="198"/>
        <v>1117805.0351456569</v>
      </c>
      <c r="AE399" s="606">
        <f t="shared" si="198"/>
        <v>0</v>
      </c>
      <c r="AF399" s="606">
        <f t="shared" si="198"/>
        <v>0</v>
      </c>
      <c r="AG399" s="606">
        <f t="shared" si="198"/>
        <v>0</v>
      </c>
      <c r="AH399" s="606">
        <f t="shared" si="198"/>
        <v>0</v>
      </c>
      <c r="AI399" s="606">
        <f t="shared" si="198"/>
        <v>0</v>
      </c>
      <c r="AJ399" s="589"/>
      <c r="AK399" s="589"/>
      <c r="AL399" s="589"/>
      <c r="AM399" s="589"/>
      <c r="AN399" s="589"/>
      <c r="AO399" s="589"/>
      <c r="AP399" s="589"/>
      <c r="AQ399" s="589"/>
    </row>
    <row r="400" spans="1:43" s="607" customFormat="1" ht="11.25">
      <c r="A400" s="605"/>
      <c r="B400" s="751" t="str">
        <f>+B317</f>
        <v>Oprema na razbremenilnikih</v>
      </c>
      <c r="C400" s="630"/>
      <c r="D400" s="631"/>
      <c r="E400" s="595"/>
      <c r="F400" s="595">
        <f t="shared" ref="F400:AI400" si="199">+F317</f>
        <v>0</v>
      </c>
      <c r="G400" s="595">
        <f t="shared" si="199"/>
        <v>0</v>
      </c>
      <c r="H400" s="595">
        <f t="shared" si="199"/>
        <v>0</v>
      </c>
      <c r="I400" s="595">
        <f t="shared" si="199"/>
        <v>0</v>
      </c>
      <c r="J400" s="595">
        <f t="shared" si="199"/>
        <v>0</v>
      </c>
      <c r="K400" s="595">
        <f t="shared" si="199"/>
        <v>0</v>
      </c>
      <c r="L400" s="595">
        <f t="shared" si="199"/>
        <v>0</v>
      </c>
      <c r="M400" s="595">
        <f t="shared" si="199"/>
        <v>0</v>
      </c>
      <c r="N400" s="595">
        <f t="shared" si="199"/>
        <v>0</v>
      </c>
      <c r="O400" s="595">
        <f t="shared" si="199"/>
        <v>0</v>
      </c>
      <c r="P400" s="595">
        <f t="shared" si="199"/>
        <v>0</v>
      </c>
      <c r="Q400" s="595">
        <f t="shared" si="199"/>
        <v>0</v>
      </c>
      <c r="R400" s="595">
        <f t="shared" si="199"/>
        <v>0</v>
      </c>
      <c r="S400" s="595">
        <f t="shared" si="199"/>
        <v>0</v>
      </c>
      <c r="T400" s="595">
        <f t="shared" si="199"/>
        <v>91081.2</v>
      </c>
      <c r="U400" s="595">
        <f t="shared" si="199"/>
        <v>0</v>
      </c>
      <c r="V400" s="595">
        <f t="shared" si="199"/>
        <v>0</v>
      </c>
      <c r="W400" s="595">
        <f t="shared" si="199"/>
        <v>0</v>
      </c>
      <c r="X400" s="595">
        <f t="shared" si="199"/>
        <v>0</v>
      </c>
      <c r="Y400" s="595">
        <f t="shared" si="199"/>
        <v>0</v>
      </c>
      <c r="Z400" s="595">
        <f t="shared" si="199"/>
        <v>0</v>
      </c>
      <c r="AA400" s="595">
        <f t="shared" si="199"/>
        <v>0</v>
      </c>
      <c r="AB400" s="595">
        <f t="shared" si="199"/>
        <v>0</v>
      </c>
      <c r="AC400" s="595">
        <f t="shared" si="199"/>
        <v>0</v>
      </c>
      <c r="AD400" s="595">
        <f t="shared" si="199"/>
        <v>91081.2</v>
      </c>
      <c r="AE400" s="595">
        <f t="shared" si="199"/>
        <v>0</v>
      </c>
      <c r="AF400" s="595">
        <f t="shared" si="199"/>
        <v>0</v>
      </c>
      <c r="AG400" s="595">
        <f t="shared" si="199"/>
        <v>0</v>
      </c>
      <c r="AH400" s="595">
        <f t="shared" si="199"/>
        <v>0</v>
      </c>
      <c r="AI400" s="595">
        <f t="shared" si="199"/>
        <v>0</v>
      </c>
      <c r="AJ400" s="589"/>
      <c r="AK400" s="589"/>
      <c r="AL400" s="589"/>
      <c r="AM400" s="589"/>
      <c r="AN400" s="589"/>
      <c r="AO400" s="589"/>
      <c r="AP400" s="589"/>
      <c r="AQ400" s="589"/>
    </row>
    <row r="401" spans="1:43" s="607" customFormat="1" ht="11.25">
      <c r="A401" s="605"/>
      <c r="B401" s="751" t="str">
        <f>+B318</f>
        <v>Oprema na črpališčih</v>
      </c>
      <c r="C401" s="630"/>
      <c r="D401" s="631"/>
      <c r="E401" s="595"/>
      <c r="F401" s="595">
        <f t="shared" ref="F401:AI401" si="200">+F318</f>
        <v>0</v>
      </c>
      <c r="G401" s="595">
        <f t="shared" si="200"/>
        <v>0</v>
      </c>
      <c r="H401" s="595">
        <f t="shared" si="200"/>
        <v>0</v>
      </c>
      <c r="I401" s="595">
        <f t="shared" si="200"/>
        <v>0</v>
      </c>
      <c r="J401" s="595">
        <f t="shared" si="200"/>
        <v>0</v>
      </c>
      <c r="K401" s="595">
        <f t="shared" si="200"/>
        <v>0</v>
      </c>
      <c r="L401" s="595">
        <f t="shared" si="200"/>
        <v>0</v>
      </c>
      <c r="M401" s="595">
        <f t="shared" si="200"/>
        <v>0</v>
      </c>
      <c r="N401" s="595">
        <f t="shared" si="200"/>
        <v>0</v>
      </c>
      <c r="O401" s="595">
        <f t="shared" si="200"/>
        <v>0</v>
      </c>
      <c r="P401" s="595">
        <f t="shared" si="200"/>
        <v>0</v>
      </c>
      <c r="Q401" s="595">
        <f t="shared" si="200"/>
        <v>0</v>
      </c>
      <c r="R401" s="595">
        <f t="shared" si="200"/>
        <v>0</v>
      </c>
      <c r="S401" s="595">
        <f t="shared" si="200"/>
        <v>0</v>
      </c>
      <c r="T401" s="595">
        <f t="shared" si="200"/>
        <v>52508.4</v>
      </c>
      <c r="U401" s="595">
        <f t="shared" si="200"/>
        <v>0</v>
      </c>
      <c r="V401" s="595">
        <f t="shared" si="200"/>
        <v>0</v>
      </c>
      <c r="W401" s="595">
        <f t="shared" si="200"/>
        <v>0</v>
      </c>
      <c r="X401" s="595">
        <f t="shared" si="200"/>
        <v>0</v>
      </c>
      <c r="Y401" s="595">
        <f t="shared" si="200"/>
        <v>0</v>
      </c>
      <c r="Z401" s="595">
        <f t="shared" si="200"/>
        <v>0</v>
      </c>
      <c r="AA401" s="595">
        <f t="shared" si="200"/>
        <v>0</v>
      </c>
      <c r="AB401" s="595">
        <f t="shared" si="200"/>
        <v>0</v>
      </c>
      <c r="AC401" s="595">
        <f t="shared" si="200"/>
        <v>0</v>
      </c>
      <c r="AD401" s="595">
        <f t="shared" si="200"/>
        <v>52508.4</v>
      </c>
      <c r="AE401" s="595">
        <f t="shared" si="200"/>
        <v>0</v>
      </c>
      <c r="AF401" s="595">
        <f t="shared" si="200"/>
        <v>0</v>
      </c>
      <c r="AG401" s="595">
        <f t="shared" si="200"/>
        <v>0</v>
      </c>
      <c r="AH401" s="595">
        <f t="shared" si="200"/>
        <v>0</v>
      </c>
      <c r="AI401" s="595">
        <f t="shared" si="200"/>
        <v>0</v>
      </c>
      <c r="AJ401" s="589"/>
      <c r="AK401" s="589"/>
      <c r="AL401" s="589"/>
      <c r="AM401" s="589"/>
      <c r="AN401" s="589"/>
      <c r="AO401" s="589"/>
      <c r="AP401" s="589"/>
      <c r="AQ401" s="589"/>
    </row>
    <row r="402" spans="1:43" s="607" customFormat="1" ht="11.25">
      <c r="A402" s="605"/>
      <c r="B402" s="751" t="str">
        <f>+B319</f>
        <v>Električna oprema ČN in oprema za vodenje</v>
      </c>
      <c r="C402" s="630"/>
      <c r="D402" s="631"/>
      <c r="E402" s="595"/>
      <c r="F402" s="595">
        <f t="shared" ref="F402:AI402" si="201">+F319</f>
        <v>0</v>
      </c>
      <c r="G402" s="595">
        <f t="shared" si="201"/>
        <v>0</v>
      </c>
      <c r="H402" s="595">
        <f t="shared" si="201"/>
        <v>0</v>
      </c>
      <c r="I402" s="595">
        <f t="shared" si="201"/>
        <v>0</v>
      </c>
      <c r="J402" s="595">
        <f t="shared" si="201"/>
        <v>0</v>
      </c>
      <c r="K402" s="595">
        <f t="shared" si="201"/>
        <v>0</v>
      </c>
      <c r="L402" s="595">
        <f t="shared" si="201"/>
        <v>0</v>
      </c>
      <c r="M402" s="595">
        <f t="shared" si="201"/>
        <v>0</v>
      </c>
      <c r="N402" s="595">
        <f t="shared" si="201"/>
        <v>0</v>
      </c>
      <c r="O402" s="595">
        <f t="shared" si="201"/>
        <v>0</v>
      </c>
      <c r="P402" s="595">
        <f t="shared" si="201"/>
        <v>0</v>
      </c>
      <c r="Q402" s="595">
        <f t="shared" si="201"/>
        <v>0</v>
      </c>
      <c r="R402" s="595">
        <f t="shared" si="201"/>
        <v>0</v>
      </c>
      <c r="S402" s="595">
        <f t="shared" si="201"/>
        <v>0</v>
      </c>
      <c r="T402" s="595">
        <f t="shared" si="201"/>
        <v>0</v>
      </c>
      <c r="U402" s="595">
        <f t="shared" si="201"/>
        <v>0</v>
      </c>
      <c r="V402" s="595">
        <f t="shared" si="201"/>
        <v>0</v>
      </c>
      <c r="W402" s="595">
        <f t="shared" si="201"/>
        <v>0</v>
      </c>
      <c r="X402" s="595">
        <f t="shared" si="201"/>
        <v>273251.6319915349</v>
      </c>
      <c r="Y402" s="595">
        <f t="shared" si="201"/>
        <v>0</v>
      </c>
      <c r="Z402" s="595">
        <f t="shared" si="201"/>
        <v>0</v>
      </c>
      <c r="AA402" s="595">
        <f t="shared" si="201"/>
        <v>0</v>
      </c>
      <c r="AB402" s="595">
        <f t="shared" si="201"/>
        <v>0</v>
      </c>
      <c r="AC402" s="595">
        <f t="shared" si="201"/>
        <v>0</v>
      </c>
      <c r="AD402" s="595">
        <f t="shared" si="201"/>
        <v>0</v>
      </c>
      <c r="AE402" s="595">
        <f t="shared" si="201"/>
        <v>0</v>
      </c>
      <c r="AF402" s="595">
        <f t="shared" si="201"/>
        <v>0</v>
      </c>
      <c r="AG402" s="595">
        <f t="shared" si="201"/>
        <v>0</v>
      </c>
      <c r="AH402" s="595">
        <f t="shared" si="201"/>
        <v>0</v>
      </c>
      <c r="AI402" s="595">
        <f t="shared" si="201"/>
        <v>0</v>
      </c>
      <c r="AJ402" s="589"/>
      <c r="AK402" s="589"/>
      <c r="AL402" s="589"/>
      <c r="AM402" s="589"/>
      <c r="AN402" s="589"/>
      <c r="AO402" s="589"/>
      <c r="AP402" s="589"/>
      <c r="AQ402" s="589"/>
    </row>
    <row r="403" spans="1:43" s="607" customFormat="1" ht="11.25">
      <c r="A403" s="605"/>
      <c r="B403" s="751" t="str">
        <f>+B320</f>
        <v>Strojna oprema na ČN</v>
      </c>
      <c r="C403" s="630"/>
      <c r="D403" s="631"/>
      <c r="E403" s="595"/>
      <c r="F403" s="595">
        <f t="shared" ref="F403:AI403" si="202">+F320</f>
        <v>0</v>
      </c>
      <c r="G403" s="595">
        <f t="shared" si="202"/>
        <v>0</v>
      </c>
      <c r="H403" s="595">
        <f t="shared" si="202"/>
        <v>0</v>
      </c>
      <c r="I403" s="595">
        <f t="shared" si="202"/>
        <v>0</v>
      </c>
      <c r="J403" s="595">
        <f t="shared" si="202"/>
        <v>0</v>
      </c>
      <c r="K403" s="595">
        <f t="shared" si="202"/>
        <v>0</v>
      </c>
      <c r="L403" s="595">
        <f t="shared" si="202"/>
        <v>0</v>
      </c>
      <c r="M403" s="595">
        <f t="shared" si="202"/>
        <v>0</v>
      </c>
      <c r="N403" s="595">
        <f t="shared" si="202"/>
        <v>0</v>
      </c>
      <c r="O403" s="595">
        <f t="shared" si="202"/>
        <v>0</v>
      </c>
      <c r="P403" s="595">
        <f t="shared" si="202"/>
        <v>0</v>
      </c>
      <c r="Q403" s="595">
        <f t="shared" si="202"/>
        <v>0</v>
      </c>
      <c r="R403" s="595">
        <f t="shared" si="202"/>
        <v>0</v>
      </c>
      <c r="S403" s="595">
        <f t="shared" si="202"/>
        <v>0</v>
      </c>
      <c r="T403" s="595">
        <f t="shared" si="202"/>
        <v>974215.43514565681</v>
      </c>
      <c r="U403" s="595">
        <f t="shared" si="202"/>
        <v>0</v>
      </c>
      <c r="V403" s="595">
        <f t="shared" si="202"/>
        <v>0</v>
      </c>
      <c r="W403" s="595">
        <f t="shared" si="202"/>
        <v>0</v>
      </c>
      <c r="X403" s="595">
        <f t="shared" si="202"/>
        <v>0</v>
      </c>
      <c r="Y403" s="595">
        <f t="shared" si="202"/>
        <v>0</v>
      </c>
      <c r="Z403" s="595">
        <f t="shared" si="202"/>
        <v>0</v>
      </c>
      <c r="AA403" s="595">
        <f t="shared" si="202"/>
        <v>0</v>
      </c>
      <c r="AB403" s="595">
        <f t="shared" si="202"/>
        <v>0</v>
      </c>
      <c r="AC403" s="595">
        <f t="shared" si="202"/>
        <v>0</v>
      </c>
      <c r="AD403" s="595">
        <f t="shared" si="202"/>
        <v>974215.43514565681</v>
      </c>
      <c r="AE403" s="595">
        <f t="shared" si="202"/>
        <v>0</v>
      </c>
      <c r="AF403" s="595">
        <f t="shared" si="202"/>
        <v>0</v>
      </c>
      <c r="AG403" s="595">
        <f t="shared" si="202"/>
        <v>0</v>
      </c>
      <c r="AH403" s="595">
        <f t="shared" si="202"/>
        <v>0</v>
      </c>
      <c r="AI403" s="595">
        <f t="shared" si="202"/>
        <v>0</v>
      </c>
      <c r="AJ403" s="589"/>
      <c r="AK403" s="589"/>
      <c r="AL403" s="589"/>
      <c r="AM403" s="589"/>
      <c r="AN403" s="589"/>
      <c r="AO403" s="589"/>
      <c r="AP403" s="589"/>
      <c r="AQ403" s="589"/>
    </row>
    <row r="404" spans="1:43" s="589" customFormat="1" thickBot="1">
      <c r="A404" s="592" t="s">
        <v>155</v>
      </c>
      <c r="B404" s="749" t="s">
        <v>403</v>
      </c>
      <c r="C404" s="663">
        <f>NPV($C$328,G404:AI404)+F404</f>
        <v>-958525.12301657721</v>
      </c>
      <c r="D404" s="633">
        <f>SUM(F404:AI404)</f>
        <v>239373.37275480281</v>
      </c>
      <c r="E404" s="593"/>
      <c r="F404" s="593">
        <f>+F382-F389</f>
        <v>-864682.33999999985</v>
      </c>
      <c r="G404" s="593">
        <f t="shared" ref="G404:AI404" si="203">+G382-G389</f>
        <v>-77295.648049937503</v>
      </c>
      <c r="H404" s="593">
        <f t="shared" si="203"/>
        <v>-609427.54840303014</v>
      </c>
      <c r="I404" s="593">
        <f t="shared" si="203"/>
        <v>-574894.65973619686</v>
      </c>
      <c r="J404" s="593">
        <f t="shared" si="203"/>
        <v>-28509.126981115227</v>
      </c>
      <c r="K404" s="593">
        <f t="shared" si="203"/>
        <v>126759.43834252792</v>
      </c>
      <c r="L404" s="593">
        <f t="shared" si="203"/>
        <v>126759.43834252836</v>
      </c>
      <c r="M404" s="593">
        <f t="shared" si="203"/>
        <v>126759.43834252836</v>
      </c>
      <c r="N404" s="593">
        <f t="shared" si="203"/>
        <v>126759.43834252836</v>
      </c>
      <c r="O404" s="593">
        <f t="shared" si="203"/>
        <v>126759.43834252836</v>
      </c>
      <c r="P404" s="593">
        <f t="shared" si="203"/>
        <v>126759.43834252836</v>
      </c>
      <c r="Q404" s="593">
        <f t="shared" si="203"/>
        <v>126759.43834252836</v>
      </c>
      <c r="R404" s="593">
        <f t="shared" si="203"/>
        <v>126759.43834252836</v>
      </c>
      <c r="S404" s="593">
        <f t="shared" si="203"/>
        <v>126759.43834252836</v>
      </c>
      <c r="T404" s="593">
        <f t="shared" si="203"/>
        <v>-991045.59680312849</v>
      </c>
      <c r="U404" s="593">
        <f t="shared" si="203"/>
        <v>126759.43834252836</v>
      </c>
      <c r="V404" s="593">
        <f t="shared" si="203"/>
        <v>126759.43834252836</v>
      </c>
      <c r="W404" s="593">
        <f t="shared" si="203"/>
        <v>126759.43834252836</v>
      </c>
      <c r="X404" s="593">
        <f t="shared" si="203"/>
        <v>-146492.19364900654</v>
      </c>
      <c r="Y404" s="593">
        <f t="shared" si="203"/>
        <v>126759.43834252836</v>
      </c>
      <c r="Z404" s="593">
        <f t="shared" si="203"/>
        <v>126759.43834252836</v>
      </c>
      <c r="AA404" s="593">
        <f t="shared" si="203"/>
        <v>219556.76662554347</v>
      </c>
      <c r="AB404" s="593">
        <f t="shared" si="203"/>
        <v>219556.76662554347</v>
      </c>
      <c r="AC404" s="593">
        <f t="shared" si="203"/>
        <v>219556.76662554347</v>
      </c>
      <c r="AD404" s="593">
        <f t="shared" si="203"/>
        <v>-898248.26852011331</v>
      </c>
      <c r="AE404" s="593">
        <f t="shared" si="203"/>
        <v>219556.76662554347</v>
      </c>
      <c r="AF404" s="593">
        <f t="shared" si="203"/>
        <v>219556.76662554347</v>
      </c>
      <c r="AG404" s="593">
        <f t="shared" si="203"/>
        <v>219556.76662554347</v>
      </c>
      <c r="AH404" s="593">
        <f t="shared" si="203"/>
        <v>219556.76662554347</v>
      </c>
      <c r="AI404" s="593">
        <f t="shared" si="203"/>
        <v>1118439.2517231293</v>
      </c>
    </row>
    <row r="406" spans="1:43" ht="15">
      <c r="A406" s="557" t="s">
        <v>462</v>
      </c>
    </row>
    <row r="407" spans="1:43" ht="12.75" thickBot="1"/>
    <row r="408" spans="1:43" s="589" customFormat="1" ht="12" customHeight="1">
      <c r="A408" s="618"/>
      <c r="B408" s="756" t="s">
        <v>388</v>
      </c>
      <c r="C408" s="854"/>
      <c r="D408" s="855"/>
      <c r="E408" s="618"/>
      <c r="F408" s="618">
        <f t="shared" ref="F408:AI408" si="204">+F380</f>
        <v>1</v>
      </c>
      <c r="G408" s="618">
        <f t="shared" si="204"/>
        <v>2</v>
      </c>
      <c r="H408" s="618">
        <f t="shared" si="204"/>
        <v>3</v>
      </c>
      <c r="I408" s="618">
        <f t="shared" si="204"/>
        <v>4</v>
      </c>
      <c r="J408" s="618">
        <f t="shared" si="204"/>
        <v>5</v>
      </c>
      <c r="K408" s="618">
        <f t="shared" si="204"/>
        <v>6</v>
      </c>
      <c r="L408" s="618">
        <f t="shared" si="204"/>
        <v>7</v>
      </c>
      <c r="M408" s="618">
        <f t="shared" si="204"/>
        <v>8</v>
      </c>
      <c r="N408" s="618">
        <f t="shared" si="204"/>
        <v>9</v>
      </c>
      <c r="O408" s="618">
        <f t="shared" si="204"/>
        <v>10</v>
      </c>
      <c r="P408" s="618">
        <f t="shared" si="204"/>
        <v>11</v>
      </c>
      <c r="Q408" s="618">
        <f t="shared" si="204"/>
        <v>12</v>
      </c>
      <c r="R408" s="618">
        <f t="shared" si="204"/>
        <v>13</v>
      </c>
      <c r="S408" s="618">
        <f t="shared" si="204"/>
        <v>14</v>
      </c>
      <c r="T408" s="618">
        <f t="shared" si="204"/>
        <v>15</v>
      </c>
      <c r="U408" s="618">
        <f t="shared" si="204"/>
        <v>16</v>
      </c>
      <c r="V408" s="618">
        <f t="shared" si="204"/>
        <v>17</v>
      </c>
      <c r="W408" s="618">
        <f t="shared" si="204"/>
        <v>18</v>
      </c>
      <c r="X408" s="618">
        <f t="shared" si="204"/>
        <v>19</v>
      </c>
      <c r="Y408" s="618">
        <f t="shared" si="204"/>
        <v>20</v>
      </c>
      <c r="Z408" s="618">
        <f t="shared" si="204"/>
        <v>21</v>
      </c>
      <c r="AA408" s="618">
        <f t="shared" si="204"/>
        <v>22</v>
      </c>
      <c r="AB408" s="618">
        <f t="shared" si="204"/>
        <v>23</v>
      </c>
      <c r="AC408" s="618">
        <f t="shared" si="204"/>
        <v>24</v>
      </c>
      <c r="AD408" s="618">
        <f t="shared" si="204"/>
        <v>25</v>
      </c>
      <c r="AE408" s="618">
        <f t="shared" si="204"/>
        <v>26</v>
      </c>
      <c r="AF408" s="618">
        <f t="shared" si="204"/>
        <v>27</v>
      </c>
      <c r="AG408" s="618">
        <f t="shared" si="204"/>
        <v>28</v>
      </c>
      <c r="AH408" s="618">
        <f t="shared" si="204"/>
        <v>29</v>
      </c>
      <c r="AI408" s="618">
        <f t="shared" si="204"/>
        <v>30</v>
      </c>
    </row>
    <row r="409" spans="1:43" s="589" customFormat="1" ht="12" customHeight="1">
      <c r="A409" s="618" t="s">
        <v>147</v>
      </c>
      <c r="B409" s="756" t="s">
        <v>397</v>
      </c>
      <c r="C409" s="856"/>
      <c r="D409" s="857"/>
      <c r="E409" s="618"/>
      <c r="F409" s="655" t="str">
        <f t="shared" ref="F409:AI409" si="205">+F381</f>
        <v>do 2018</v>
      </c>
      <c r="G409" s="618">
        <f t="shared" si="205"/>
        <v>2019</v>
      </c>
      <c r="H409" s="618">
        <f t="shared" si="205"/>
        <v>2020</v>
      </c>
      <c r="I409" s="618">
        <f t="shared" si="205"/>
        <v>2021</v>
      </c>
      <c r="J409" s="618">
        <f t="shared" si="205"/>
        <v>2022</v>
      </c>
      <c r="K409" s="618">
        <f t="shared" si="205"/>
        <v>2023</v>
      </c>
      <c r="L409" s="618">
        <f t="shared" si="205"/>
        <v>2024</v>
      </c>
      <c r="M409" s="618">
        <f t="shared" si="205"/>
        <v>2025</v>
      </c>
      <c r="N409" s="618">
        <f t="shared" si="205"/>
        <v>2026</v>
      </c>
      <c r="O409" s="618">
        <f t="shared" si="205"/>
        <v>2027</v>
      </c>
      <c r="P409" s="618">
        <f t="shared" si="205"/>
        <v>2028</v>
      </c>
      <c r="Q409" s="618">
        <f t="shared" si="205"/>
        <v>2029</v>
      </c>
      <c r="R409" s="618">
        <f t="shared" si="205"/>
        <v>2030</v>
      </c>
      <c r="S409" s="618">
        <f t="shared" si="205"/>
        <v>2031</v>
      </c>
      <c r="T409" s="618">
        <f t="shared" si="205"/>
        <v>2032</v>
      </c>
      <c r="U409" s="618">
        <f t="shared" si="205"/>
        <v>2033</v>
      </c>
      <c r="V409" s="618">
        <f t="shared" si="205"/>
        <v>2034</v>
      </c>
      <c r="W409" s="618">
        <f t="shared" si="205"/>
        <v>2035</v>
      </c>
      <c r="X409" s="618">
        <f t="shared" si="205"/>
        <v>2036</v>
      </c>
      <c r="Y409" s="618">
        <f t="shared" si="205"/>
        <v>2037</v>
      </c>
      <c r="Z409" s="618">
        <f t="shared" si="205"/>
        <v>2038</v>
      </c>
      <c r="AA409" s="618">
        <f t="shared" si="205"/>
        <v>2039</v>
      </c>
      <c r="AB409" s="618">
        <f t="shared" si="205"/>
        <v>2040</v>
      </c>
      <c r="AC409" s="618">
        <f t="shared" si="205"/>
        <v>2041</v>
      </c>
      <c r="AD409" s="618">
        <f t="shared" si="205"/>
        <v>2042</v>
      </c>
      <c r="AE409" s="618">
        <f t="shared" si="205"/>
        <v>2043</v>
      </c>
      <c r="AF409" s="618">
        <f t="shared" si="205"/>
        <v>2044</v>
      </c>
      <c r="AG409" s="618">
        <f t="shared" si="205"/>
        <v>2045</v>
      </c>
      <c r="AH409" s="618">
        <f t="shared" si="205"/>
        <v>2046</v>
      </c>
      <c r="AI409" s="618">
        <f t="shared" si="205"/>
        <v>2047</v>
      </c>
    </row>
    <row r="410" spans="1:43" s="589" customFormat="1" ht="12" customHeight="1">
      <c r="A410" s="592" t="s">
        <v>242</v>
      </c>
      <c r="B410" s="749" t="s">
        <v>398</v>
      </c>
      <c r="C410" s="856"/>
      <c r="D410" s="857"/>
      <c r="E410" s="593"/>
      <c r="F410" s="593">
        <f t="shared" ref="F410:AI410" si="206">+F411+F414+F415+F416</f>
        <v>864682.33999999985</v>
      </c>
      <c r="G410" s="593">
        <f t="shared" si="206"/>
        <v>222366.13804993749</v>
      </c>
      <c r="H410" s="593">
        <f t="shared" si="206"/>
        <v>2475885.9384030299</v>
      </c>
      <c r="I410" s="593">
        <f t="shared" si="206"/>
        <v>2387794.5297361966</v>
      </c>
      <c r="J410" s="593">
        <f t="shared" si="206"/>
        <v>76215.776981115225</v>
      </c>
      <c r="K410" s="593">
        <f t="shared" si="206"/>
        <v>346028.86941390048</v>
      </c>
      <c r="L410" s="593">
        <f t="shared" si="206"/>
        <v>346028.86941390019</v>
      </c>
      <c r="M410" s="593">
        <f t="shared" si="206"/>
        <v>346028.86941390019</v>
      </c>
      <c r="N410" s="593">
        <f t="shared" si="206"/>
        <v>346028.86941390019</v>
      </c>
      <c r="O410" s="593">
        <f t="shared" si="206"/>
        <v>346028.86941390019</v>
      </c>
      <c r="P410" s="593">
        <f t="shared" si="206"/>
        <v>346028.86941390019</v>
      </c>
      <c r="Q410" s="593">
        <f t="shared" si="206"/>
        <v>346028.86941390019</v>
      </c>
      <c r="R410" s="593">
        <f t="shared" si="206"/>
        <v>346028.86941390019</v>
      </c>
      <c r="S410" s="593">
        <f t="shared" si="206"/>
        <v>346028.86941390019</v>
      </c>
      <c r="T410" s="593">
        <f t="shared" si="206"/>
        <v>346028.86941390019</v>
      </c>
      <c r="U410" s="593">
        <f t="shared" si="206"/>
        <v>346028.86941390019</v>
      </c>
      <c r="V410" s="593">
        <f t="shared" si="206"/>
        <v>346028.86941390019</v>
      </c>
      <c r="W410" s="593">
        <f t="shared" si="206"/>
        <v>346028.86941390019</v>
      </c>
      <c r="X410" s="593">
        <f t="shared" si="206"/>
        <v>346028.86941390019</v>
      </c>
      <c r="Y410" s="593">
        <f t="shared" si="206"/>
        <v>346028.86941390019</v>
      </c>
      <c r="Z410" s="593">
        <f t="shared" si="206"/>
        <v>346028.86941390019</v>
      </c>
      <c r="AA410" s="593">
        <f t="shared" si="206"/>
        <v>438826.1976969153</v>
      </c>
      <c r="AB410" s="593">
        <f t="shared" si="206"/>
        <v>438826.1976969153</v>
      </c>
      <c r="AC410" s="593">
        <f t="shared" si="206"/>
        <v>438826.1976969153</v>
      </c>
      <c r="AD410" s="593">
        <f t="shared" si="206"/>
        <v>438826.1976969153</v>
      </c>
      <c r="AE410" s="593">
        <f t="shared" si="206"/>
        <v>438826.1976969153</v>
      </c>
      <c r="AF410" s="593">
        <f t="shared" si="206"/>
        <v>438826.1976969153</v>
      </c>
      <c r="AG410" s="593">
        <f t="shared" si="206"/>
        <v>438826.1976969153</v>
      </c>
      <c r="AH410" s="593">
        <f t="shared" si="206"/>
        <v>438826.1976969153</v>
      </c>
      <c r="AI410" s="593">
        <f t="shared" si="206"/>
        <v>438826.1976969153</v>
      </c>
    </row>
    <row r="411" spans="1:43" s="607" customFormat="1" ht="12" customHeight="1">
      <c r="A411" s="605">
        <v>1</v>
      </c>
      <c r="B411" s="753" t="s">
        <v>245</v>
      </c>
      <c r="C411" s="856"/>
      <c r="D411" s="857"/>
      <c r="E411" s="606"/>
      <c r="F411" s="606">
        <f t="shared" ref="F411:AI411" si="207">+F412+F413</f>
        <v>0</v>
      </c>
      <c r="G411" s="606">
        <f t="shared" si="207"/>
        <v>0</v>
      </c>
      <c r="H411" s="606">
        <f t="shared" si="207"/>
        <v>0</v>
      </c>
      <c r="I411" s="606">
        <f t="shared" si="207"/>
        <v>0</v>
      </c>
      <c r="J411" s="606">
        <f t="shared" si="207"/>
        <v>0</v>
      </c>
      <c r="K411" s="606">
        <f t="shared" si="207"/>
        <v>346028.86941390019</v>
      </c>
      <c r="L411" s="606">
        <f t="shared" si="207"/>
        <v>346028.86941390019</v>
      </c>
      <c r="M411" s="606">
        <f t="shared" si="207"/>
        <v>346028.86941390019</v>
      </c>
      <c r="N411" s="606">
        <f t="shared" si="207"/>
        <v>346028.86941390019</v>
      </c>
      <c r="O411" s="606">
        <f t="shared" si="207"/>
        <v>346028.86941390019</v>
      </c>
      <c r="P411" s="606">
        <f t="shared" si="207"/>
        <v>346028.86941390019</v>
      </c>
      <c r="Q411" s="606">
        <f t="shared" si="207"/>
        <v>346028.86941390019</v>
      </c>
      <c r="R411" s="606">
        <f t="shared" si="207"/>
        <v>346028.86941390019</v>
      </c>
      <c r="S411" s="606">
        <f t="shared" si="207"/>
        <v>346028.86941390019</v>
      </c>
      <c r="T411" s="606">
        <f t="shared" si="207"/>
        <v>346028.86941390019</v>
      </c>
      <c r="U411" s="606">
        <f t="shared" si="207"/>
        <v>346028.86941390019</v>
      </c>
      <c r="V411" s="606">
        <f t="shared" si="207"/>
        <v>346028.86941390019</v>
      </c>
      <c r="W411" s="606">
        <f t="shared" si="207"/>
        <v>346028.86941390019</v>
      </c>
      <c r="X411" s="606">
        <f t="shared" si="207"/>
        <v>346028.86941390019</v>
      </c>
      <c r="Y411" s="606">
        <f t="shared" si="207"/>
        <v>346028.86941390019</v>
      </c>
      <c r="Z411" s="606">
        <f t="shared" si="207"/>
        <v>346028.86941390019</v>
      </c>
      <c r="AA411" s="606">
        <f t="shared" si="207"/>
        <v>438826.1976969153</v>
      </c>
      <c r="AB411" s="606">
        <f t="shared" si="207"/>
        <v>438826.1976969153</v>
      </c>
      <c r="AC411" s="606">
        <f t="shared" si="207"/>
        <v>438826.1976969153</v>
      </c>
      <c r="AD411" s="606">
        <f t="shared" si="207"/>
        <v>438826.1976969153</v>
      </c>
      <c r="AE411" s="606">
        <f t="shared" si="207"/>
        <v>438826.1976969153</v>
      </c>
      <c r="AF411" s="606">
        <f t="shared" si="207"/>
        <v>438826.1976969153</v>
      </c>
      <c r="AG411" s="606">
        <f t="shared" si="207"/>
        <v>438826.1976969153</v>
      </c>
      <c r="AH411" s="606">
        <f t="shared" si="207"/>
        <v>438826.1976969153</v>
      </c>
      <c r="AI411" s="606">
        <f t="shared" si="207"/>
        <v>438826.1976969153</v>
      </c>
      <c r="AJ411" s="589"/>
      <c r="AK411" s="589"/>
      <c r="AL411" s="589"/>
      <c r="AM411" s="589"/>
      <c r="AN411" s="589"/>
      <c r="AO411" s="589"/>
      <c r="AP411" s="589"/>
    </row>
    <row r="412" spans="1:43" s="589" customFormat="1" ht="12" customHeight="1">
      <c r="A412" s="594"/>
      <c r="B412" s="751" t="s">
        <v>249</v>
      </c>
      <c r="C412" s="856"/>
      <c r="D412" s="857"/>
      <c r="E412" s="595"/>
      <c r="F412" s="595">
        <f t="shared" ref="F412:AI412" si="208">+F296</f>
        <v>0</v>
      </c>
      <c r="G412" s="595">
        <f t="shared" si="208"/>
        <v>0</v>
      </c>
      <c r="H412" s="595">
        <f t="shared" si="208"/>
        <v>0</v>
      </c>
      <c r="I412" s="595">
        <f t="shared" si="208"/>
        <v>0</v>
      </c>
      <c r="J412" s="595">
        <f t="shared" si="208"/>
        <v>0</v>
      </c>
      <c r="K412" s="595">
        <f t="shared" si="208"/>
        <v>219269.43107137195</v>
      </c>
      <c r="L412" s="595">
        <f t="shared" si="208"/>
        <v>219269.43107137195</v>
      </c>
      <c r="M412" s="595">
        <f t="shared" si="208"/>
        <v>219269.43107137195</v>
      </c>
      <c r="N412" s="595">
        <f t="shared" si="208"/>
        <v>219269.43107137195</v>
      </c>
      <c r="O412" s="595">
        <f t="shared" si="208"/>
        <v>219269.43107137195</v>
      </c>
      <c r="P412" s="595">
        <f t="shared" si="208"/>
        <v>219269.43107137195</v>
      </c>
      <c r="Q412" s="595">
        <f t="shared" si="208"/>
        <v>219269.43107137195</v>
      </c>
      <c r="R412" s="595">
        <f t="shared" si="208"/>
        <v>219269.43107137195</v>
      </c>
      <c r="S412" s="595">
        <f t="shared" si="208"/>
        <v>219269.43107137195</v>
      </c>
      <c r="T412" s="595">
        <f t="shared" si="208"/>
        <v>219269.43107137195</v>
      </c>
      <c r="U412" s="595">
        <f t="shared" si="208"/>
        <v>219269.43107137195</v>
      </c>
      <c r="V412" s="595">
        <f t="shared" si="208"/>
        <v>219269.43107137195</v>
      </c>
      <c r="W412" s="595">
        <f t="shared" si="208"/>
        <v>219269.43107137195</v>
      </c>
      <c r="X412" s="595">
        <f t="shared" si="208"/>
        <v>219269.43107137195</v>
      </c>
      <c r="Y412" s="595">
        <f t="shared" si="208"/>
        <v>219269.43107137195</v>
      </c>
      <c r="Z412" s="595">
        <f t="shared" si="208"/>
        <v>219269.43107137195</v>
      </c>
      <c r="AA412" s="595">
        <f t="shared" si="208"/>
        <v>219269.43107137195</v>
      </c>
      <c r="AB412" s="595">
        <f t="shared" si="208"/>
        <v>219269.43107137195</v>
      </c>
      <c r="AC412" s="595">
        <f t="shared" si="208"/>
        <v>219269.43107137195</v>
      </c>
      <c r="AD412" s="595">
        <f t="shared" si="208"/>
        <v>219269.43107137195</v>
      </c>
      <c r="AE412" s="595">
        <f t="shared" si="208"/>
        <v>219269.43107137195</v>
      </c>
      <c r="AF412" s="595">
        <f t="shared" si="208"/>
        <v>219269.43107137195</v>
      </c>
      <c r="AG412" s="595">
        <f t="shared" si="208"/>
        <v>219269.43107137195</v>
      </c>
      <c r="AH412" s="595">
        <f t="shared" si="208"/>
        <v>219269.43107137195</v>
      </c>
      <c r="AI412" s="595">
        <f t="shared" si="208"/>
        <v>219269.43107137195</v>
      </c>
    </row>
    <row r="413" spans="1:43" s="589" customFormat="1" ht="12" customHeight="1">
      <c r="A413" s="594"/>
      <c r="B413" s="751" t="s">
        <v>250</v>
      </c>
      <c r="C413" s="856"/>
      <c r="D413" s="857"/>
      <c r="E413" s="595"/>
      <c r="F413" s="595">
        <f t="shared" ref="F413:AI413" si="209">+F297</f>
        <v>0</v>
      </c>
      <c r="G413" s="595">
        <f t="shared" si="209"/>
        <v>0</v>
      </c>
      <c r="H413" s="595">
        <f t="shared" si="209"/>
        <v>0</v>
      </c>
      <c r="I413" s="595">
        <f t="shared" si="209"/>
        <v>0</v>
      </c>
      <c r="J413" s="595">
        <f t="shared" si="209"/>
        <v>0</v>
      </c>
      <c r="K413" s="595">
        <f t="shared" si="209"/>
        <v>126759.43834252824</v>
      </c>
      <c r="L413" s="595">
        <f t="shared" si="209"/>
        <v>126759.43834252824</v>
      </c>
      <c r="M413" s="595">
        <f t="shared" si="209"/>
        <v>126759.43834252824</v>
      </c>
      <c r="N413" s="595">
        <f t="shared" si="209"/>
        <v>126759.43834252824</v>
      </c>
      <c r="O413" s="595">
        <f t="shared" si="209"/>
        <v>126759.43834252824</v>
      </c>
      <c r="P413" s="595">
        <f t="shared" si="209"/>
        <v>126759.43834252824</v>
      </c>
      <c r="Q413" s="595">
        <f t="shared" si="209"/>
        <v>126759.43834252824</v>
      </c>
      <c r="R413" s="595">
        <f t="shared" si="209"/>
        <v>126759.43834252824</v>
      </c>
      <c r="S413" s="595">
        <f t="shared" si="209"/>
        <v>126759.43834252824</v>
      </c>
      <c r="T413" s="595">
        <f t="shared" si="209"/>
        <v>126759.43834252824</v>
      </c>
      <c r="U413" s="595">
        <f t="shared" si="209"/>
        <v>126759.43834252824</v>
      </c>
      <c r="V413" s="595">
        <f t="shared" si="209"/>
        <v>126759.43834252824</v>
      </c>
      <c r="W413" s="595">
        <f t="shared" si="209"/>
        <v>126759.43834252824</v>
      </c>
      <c r="X413" s="595">
        <f t="shared" si="209"/>
        <v>126759.43834252824</v>
      </c>
      <c r="Y413" s="595">
        <f t="shared" si="209"/>
        <v>126759.43834252824</v>
      </c>
      <c r="Z413" s="595">
        <f t="shared" si="209"/>
        <v>126759.43834252824</v>
      </c>
      <c r="AA413" s="595">
        <f t="shared" si="209"/>
        <v>219556.76662554336</v>
      </c>
      <c r="AB413" s="595">
        <f t="shared" si="209"/>
        <v>219556.76662554336</v>
      </c>
      <c r="AC413" s="595">
        <f t="shared" si="209"/>
        <v>219556.76662554336</v>
      </c>
      <c r="AD413" s="595">
        <f t="shared" si="209"/>
        <v>219556.76662554336</v>
      </c>
      <c r="AE413" s="595">
        <f t="shared" si="209"/>
        <v>219556.76662554336</v>
      </c>
      <c r="AF413" s="595">
        <f t="shared" si="209"/>
        <v>219556.76662554336</v>
      </c>
      <c r="AG413" s="595">
        <f t="shared" si="209"/>
        <v>219556.76662554336</v>
      </c>
      <c r="AH413" s="595">
        <f t="shared" si="209"/>
        <v>219556.76662554336</v>
      </c>
      <c r="AI413" s="595">
        <f t="shared" si="209"/>
        <v>219556.76662554336</v>
      </c>
    </row>
    <row r="414" spans="1:43" s="607" customFormat="1" ht="12" customHeight="1">
      <c r="A414" s="605">
        <v>2</v>
      </c>
      <c r="B414" s="753" t="s">
        <v>247</v>
      </c>
      <c r="C414" s="856"/>
      <c r="D414" s="857"/>
      <c r="E414" s="606"/>
      <c r="F414" s="606">
        <f t="shared" ref="F414:AI414" si="210">+F299</f>
        <v>0</v>
      </c>
      <c r="G414" s="606">
        <f t="shared" si="210"/>
        <v>0</v>
      </c>
      <c r="H414" s="606">
        <f t="shared" si="210"/>
        <v>0</v>
      </c>
      <c r="I414" s="606">
        <f t="shared" si="210"/>
        <v>0</v>
      </c>
      <c r="J414" s="606">
        <f t="shared" si="210"/>
        <v>0</v>
      </c>
      <c r="K414" s="606">
        <f t="shared" si="210"/>
        <v>0</v>
      </c>
      <c r="L414" s="606">
        <f t="shared" si="210"/>
        <v>0</v>
      </c>
      <c r="M414" s="606">
        <f t="shared" si="210"/>
        <v>0</v>
      </c>
      <c r="N414" s="606">
        <f t="shared" si="210"/>
        <v>0</v>
      </c>
      <c r="O414" s="606">
        <f t="shared" si="210"/>
        <v>0</v>
      </c>
      <c r="P414" s="606">
        <f t="shared" si="210"/>
        <v>0</v>
      </c>
      <c r="Q414" s="606">
        <f t="shared" si="210"/>
        <v>0</v>
      </c>
      <c r="R414" s="606">
        <f t="shared" si="210"/>
        <v>0</v>
      </c>
      <c r="S414" s="606">
        <f t="shared" si="210"/>
        <v>0</v>
      </c>
      <c r="T414" s="606">
        <f t="shared" si="210"/>
        <v>0</v>
      </c>
      <c r="U414" s="606">
        <f t="shared" si="210"/>
        <v>0</v>
      </c>
      <c r="V414" s="606">
        <f t="shared" si="210"/>
        <v>0</v>
      </c>
      <c r="W414" s="606">
        <f t="shared" si="210"/>
        <v>0</v>
      </c>
      <c r="X414" s="606">
        <f t="shared" si="210"/>
        <v>0</v>
      </c>
      <c r="Y414" s="606">
        <f t="shared" si="210"/>
        <v>0</v>
      </c>
      <c r="Z414" s="606">
        <f t="shared" si="210"/>
        <v>0</v>
      </c>
      <c r="AA414" s="606">
        <f t="shared" si="210"/>
        <v>0</v>
      </c>
      <c r="AB414" s="606">
        <f t="shared" si="210"/>
        <v>0</v>
      </c>
      <c r="AC414" s="606">
        <f t="shared" si="210"/>
        <v>0</v>
      </c>
      <c r="AD414" s="606">
        <f t="shared" si="210"/>
        <v>0</v>
      </c>
      <c r="AE414" s="606">
        <f t="shared" si="210"/>
        <v>0</v>
      </c>
      <c r="AF414" s="606">
        <f t="shared" si="210"/>
        <v>0</v>
      </c>
      <c r="AG414" s="606">
        <f t="shared" si="210"/>
        <v>0</v>
      </c>
      <c r="AH414" s="606">
        <f t="shared" si="210"/>
        <v>0</v>
      </c>
      <c r="AI414" s="606">
        <f t="shared" si="210"/>
        <v>0</v>
      </c>
      <c r="AJ414" s="589"/>
      <c r="AK414" s="589"/>
      <c r="AL414" s="589"/>
      <c r="AM414" s="589"/>
      <c r="AN414" s="589"/>
      <c r="AO414" s="589"/>
      <c r="AP414" s="589"/>
    </row>
    <row r="415" spans="1:43" s="607" customFormat="1" ht="12" customHeight="1">
      <c r="A415" s="605">
        <v>3</v>
      </c>
      <c r="B415" s="753" t="s">
        <v>251</v>
      </c>
      <c r="C415" s="856"/>
      <c r="D415" s="857"/>
      <c r="E415" s="606"/>
      <c r="F415" s="606">
        <f t="shared" ref="F415:AI415" si="211">+F300</f>
        <v>0</v>
      </c>
      <c r="G415" s="606">
        <f t="shared" si="211"/>
        <v>0</v>
      </c>
      <c r="H415" s="606">
        <f t="shared" si="211"/>
        <v>0</v>
      </c>
      <c r="I415" s="606">
        <f t="shared" si="211"/>
        <v>0</v>
      </c>
      <c r="J415" s="606">
        <f t="shared" si="211"/>
        <v>0</v>
      </c>
      <c r="K415" s="606">
        <f t="shared" si="211"/>
        <v>0</v>
      </c>
      <c r="L415" s="606">
        <f t="shared" si="211"/>
        <v>0</v>
      </c>
      <c r="M415" s="606">
        <f t="shared" si="211"/>
        <v>0</v>
      </c>
      <c r="N415" s="606">
        <f t="shared" si="211"/>
        <v>0</v>
      </c>
      <c r="O415" s="606">
        <f t="shared" si="211"/>
        <v>0</v>
      </c>
      <c r="P415" s="606">
        <f t="shared" si="211"/>
        <v>0</v>
      </c>
      <c r="Q415" s="606">
        <f t="shared" si="211"/>
        <v>0</v>
      </c>
      <c r="R415" s="606">
        <f t="shared" si="211"/>
        <v>0</v>
      </c>
      <c r="S415" s="606">
        <f t="shared" si="211"/>
        <v>0</v>
      </c>
      <c r="T415" s="606">
        <f t="shared" si="211"/>
        <v>0</v>
      </c>
      <c r="U415" s="606">
        <f t="shared" si="211"/>
        <v>0</v>
      </c>
      <c r="V415" s="606">
        <f t="shared" si="211"/>
        <v>0</v>
      </c>
      <c r="W415" s="606">
        <f t="shared" si="211"/>
        <v>0</v>
      </c>
      <c r="X415" s="606">
        <f t="shared" si="211"/>
        <v>0</v>
      </c>
      <c r="Y415" s="606">
        <f t="shared" si="211"/>
        <v>0</v>
      </c>
      <c r="Z415" s="606">
        <f t="shared" si="211"/>
        <v>0</v>
      </c>
      <c r="AA415" s="606">
        <f t="shared" si="211"/>
        <v>0</v>
      </c>
      <c r="AB415" s="606">
        <f t="shared" si="211"/>
        <v>0</v>
      </c>
      <c r="AC415" s="606">
        <f t="shared" si="211"/>
        <v>0</v>
      </c>
      <c r="AD415" s="606">
        <f t="shared" si="211"/>
        <v>0</v>
      </c>
      <c r="AE415" s="606">
        <f t="shared" si="211"/>
        <v>0</v>
      </c>
      <c r="AF415" s="606">
        <f t="shared" si="211"/>
        <v>0</v>
      </c>
      <c r="AG415" s="606">
        <f t="shared" si="211"/>
        <v>0</v>
      </c>
      <c r="AH415" s="606">
        <f t="shared" si="211"/>
        <v>0</v>
      </c>
      <c r="AI415" s="606">
        <f t="shared" si="211"/>
        <v>0</v>
      </c>
      <c r="AJ415" s="589"/>
      <c r="AK415" s="589"/>
      <c r="AL415" s="589"/>
      <c r="AM415" s="589"/>
      <c r="AN415" s="589"/>
      <c r="AO415" s="589"/>
      <c r="AP415" s="589"/>
    </row>
    <row r="416" spans="1:43" s="607" customFormat="1" ht="12" customHeight="1">
      <c r="A416" s="605">
        <v>4</v>
      </c>
      <c r="B416" s="753" t="s">
        <v>463</v>
      </c>
      <c r="C416" s="856"/>
      <c r="D416" s="857"/>
      <c r="E416" s="606"/>
      <c r="F416" s="606">
        <f t="shared" ref="F416:AI416" si="212">+F417+F418+F419</f>
        <v>864682.33999999985</v>
      </c>
      <c r="G416" s="606">
        <f t="shared" si="212"/>
        <v>222366.13804993749</v>
      </c>
      <c r="H416" s="606">
        <f t="shared" si="212"/>
        <v>2475885.9384030299</v>
      </c>
      <c r="I416" s="606">
        <f t="shared" si="212"/>
        <v>2387794.5297361966</v>
      </c>
      <c r="J416" s="606">
        <f t="shared" si="212"/>
        <v>76215.776981115225</v>
      </c>
      <c r="K416" s="606">
        <f t="shared" si="212"/>
        <v>2.8921931516379118E-10</v>
      </c>
      <c r="L416" s="606">
        <f t="shared" si="212"/>
        <v>0</v>
      </c>
      <c r="M416" s="606">
        <f t="shared" si="212"/>
        <v>0</v>
      </c>
      <c r="N416" s="606">
        <f t="shared" si="212"/>
        <v>0</v>
      </c>
      <c r="O416" s="606">
        <f t="shared" si="212"/>
        <v>0</v>
      </c>
      <c r="P416" s="606">
        <f t="shared" si="212"/>
        <v>0</v>
      </c>
      <c r="Q416" s="606">
        <f t="shared" si="212"/>
        <v>0</v>
      </c>
      <c r="R416" s="606">
        <f t="shared" si="212"/>
        <v>0</v>
      </c>
      <c r="S416" s="606">
        <f t="shared" si="212"/>
        <v>0</v>
      </c>
      <c r="T416" s="606">
        <f t="shared" si="212"/>
        <v>0</v>
      </c>
      <c r="U416" s="606">
        <f t="shared" si="212"/>
        <v>0</v>
      </c>
      <c r="V416" s="606">
        <f t="shared" si="212"/>
        <v>0</v>
      </c>
      <c r="W416" s="606">
        <f t="shared" si="212"/>
        <v>0</v>
      </c>
      <c r="X416" s="606">
        <f t="shared" si="212"/>
        <v>0</v>
      </c>
      <c r="Y416" s="606">
        <f t="shared" si="212"/>
        <v>0</v>
      </c>
      <c r="Z416" s="606">
        <f t="shared" si="212"/>
        <v>0</v>
      </c>
      <c r="AA416" s="606">
        <f t="shared" si="212"/>
        <v>0</v>
      </c>
      <c r="AB416" s="606">
        <f t="shared" si="212"/>
        <v>0</v>
      </c>
      <c r="AC416" s="606">
        <f t="shared" si="212"/>
        <v>0</v>
      </c>
      <c r="AD416" s="606">
        <f t="shared" si="212"/>
        <v>0</v>
      </c>
      <c r="AE416" s="606">
        <f t="shared" si="212"/>
        <v>0</v>
      </c>
      <c r="AF416" s="606">
        <f t="shared" si="212"/>
        <v>0</v>
      </c>
      <c r="AG416" s="606">
        <f t="shared" si="212"/>
        <v>0</v>
      </c>
      <c r="AH416" s="606">
        <f t="shared" si="212"/>
        <v>0</v>
      </c>
      <c r="AI416" s="606">
        <f t="shared" si="212"/>
        <v>0</v>
      </c>
      <c r="AJ416" s="589"/>
      <c r="AK416" s="589"/>
      <c r="AL416" s="589"/>
      <c r="AM416" s="589"/>
      <c r="AN416" s="589"/>
      <c r="AO416" s="589"/>
      <c r="AP416" s="589"/>
    </row>
    <row r="417" spans="1:42" s="589" customFormat="1" ht="12" customHeight="1">
      <c r="A417" s="594"/>
      <c r="B417" s="751" t="str">
        <f>+'18 Viri financiranja'!B27</f>
        <v>EU sredstva</v>
      </c>
      <c r="C417" s="856"/>
      <c r="D417" s="857"/>
      <c r="E417" s="595"/>
      <c r="F417" s="595">
        <f>+F371</f>
        <v>0</v>
      </c>
      <c r="G417" s="595">
        <f t="shared" ref="G417:AI419" si="213">+G371</f>
        <v>116056.39</v>
      </c>
      <c r="H417" s="595">
        <f t="shared" si="213"/>
        <v>1493166.71</v>
      </c>
      <c r="I417" s="595">
        <f t="shared" si="213"/>
        <v>1450319.9</v>
      </c>
      <c r="J417" s="595">
        <f t="shared" si="213"/>
        <v>38165.32</v>
      </c>
      <c r="K417" s="595">
        <f t="shared" si="213"/>
        <v>-1.673470251262188E-10</v>
      </c>
      <c r="L417" s="595">
        <f t="shared" si="213"/>
        <v>0</v>
      </c>
      <c r="M417" s="595">
        <f t="shared" si="213"/>
        <v>0</v>
      </c>
      <c r="N417" s="595">
        <f t="shared" si="213"/>
        <v>0</v>
      </c>
      <c r="O417" s="595">
        <f t="shared" si="213"/>
        <v>0</v>
      </c>
      <c r="P417" s="595">
        <f t="shared" si="213"/>
        <v>0</v>
      </c>
      <c r="Q417" s="595">
        <f t="shared" si="213"/>
        <v>0</v>
      </c>
      <c r="R417" s="595">
        <f t="shared" si="213"/>
        <v>0</v>
      </c>
      <c r="S417" s="595">
        <f t="shared" si="213"/>
        <v>0</v>
      </c>
      <c r="T417" s="595">
        <f t="shared" si="213"/>
        <v>0</v>
      </c>
      <c r="U417" s="595">
        <f t="shared" si="213"/>
        <v>0</v>
      </c>
      <c r="V417" s="595">
        <f t="shared" si="213"/>
        <v>0</v>
      </c>
      <c r="W417" s="595">
        <f t="shared" si="213"/>
        <v>0</v>
      </c>
      <c r="X417" s="595">
        <f t="shared" si="213"/>
        <v>0</v>
      </c>
      <c r="Y417" s="595">
        <f t="shared" si="213"/>
        <v>0</v>
      </c>
      <c r="Z417" s="595">
        <f t="shared" si="213"/>
        <v>0</v>
      </c>
      <c r="AA417" s="595">
        <f t="shared" si="213"/>
        <v>0</v>
      </c>
      <c r="AB417" s="595">
        <f t="shared" si="213"/>
        <v>0</v>
      </c>
      <c r="AC417" s="595">
        <f t="shared" si="213"/>
        <v>0</v>
      </c>
      <c r="AD417" s="595">
        <f t="shared" si="213"/>
        <v>0</v>
      </c>
      <c r="AE417" s="595">
        <f t="shared" si="213"/>
        <v>0</v>
      </c>
      <c r="AF417" s="595">
        <f t="shared" si="213"/>
        <v>0</v>
      </c>
      <c r="AG417" s="595">
        <f t="shared" si="213"/>
        <v>0</v>
      </c>
      <c r="AH417" s="595">
        <f t="shared" si="213"/>
        <v>0</v>
      </c>
      <c r="AI417" s="595">
        <f t="shared" si="213"/>
        <v>0</v>
      </c>
    </row>
    <row r="418" spans="1:42" s="589" customFormat="1" ht="12" customHeight="1">
      <c r="A418" s="594"/>
      <c r="B418" s="751" t="str">
        <f>+'18 Viri financiranja'!B28</f>
        <v>Državni proračun - MOP</v>
      </c>
      <c r="C418" s="856"/>
      <c r="D418" s="857"/>
      <c r="E418" s="595"/>
      <c r="F418" s="595">
        <f>+F372</f>
        <v>0</v>
      </c>
      <c r="G418" s="595">
        <f t="shared" si="213"/>
        <v>29014.1</v>
      </c>
      <c r="H418" s="595">
        <f t="shared" si="213"/>
        <v>373291.68</v>
      </c>
      <c r="I418" s="595">
        <f t="shared" si="213"/>
        <v>362579.97</v>
      </c>
      <c r="J418" s="595">
        <f t="shared" si="213"/>
        <v>9541.33</v>
      </c>
      <c r="K418" s="595">
        <f t="shared" si="213"/>
        <v>1.6370904631912708E-11</v>
      </c>
      <c r="L418" s="595">
        <f t="shared" si="213"/>
        <v>0</v>
      </c>
      <c r="M418" s="595">
        <f t="shared" si="213"/>
        <v>0</v>
      </c>
      <c r="N418" s="595">
        <f t="shared" si="213"/>
        <v>0</v>
      </c>
      <c r="O418" s="595">
        <f t="shared" si="213"/>
        <v>0</v>
      </c>
      <c r="P418" s="595">
        <f t="shared" si="213"/>
        <v>0</v>
      </c>
      <c r="Q418" s="595">
        <f t="shared" si="213"/>
        <v>0</v>
      </c>
      <c r="R418" s="595">
        <f t="shared" si="213"/>
        <v>0</v>
      </c>
      <c r="S418" s="595">
        <f t="shared" si="213"/>
        <v>0</v>
      </c>
      <c r="T418" s="595">
        <f t="shared" si="213"/>
        <v>0</v>
      </c>
      <c r="U418" s="595">
        <f t="shared" si="213"/>
        <v>0</v>
      </c>
      <c r="V418" s="595">
        <f t="shared" si="213"/>
        <v>0</v>
      </c>
      <c r="W418" s="595">
        <f t="shared" si="213"/>
        <v>0</v>
      </c>
      <c r="X418" s="595">
        <f t="shared" si="213"/>
        <v>0</v>
      </c>
      <c r="Y418" s="595">
        <f t="shared" si="213"/>
        <v>0</v>
      </c>
      <c r="Z418" s="595">
        <f t="shared" si="213"/>
        <v>0</v>
      </c>
      <c r="AA418" s="595">
        <f t="shared" si="213"/>
        <v>0</v>
      </c>
      <c r="AB418" s="595">
        <f t="shared" si="213"/>
        <v>0</v>
      </c>
      <c r="AC418" s="595">
        <f t="shared" si="213"/>
        <v>0</v>
      </c>
      <c r="AD418" s="595">
        <f t="shared" si="213"/>
        <v>0</v>
      </c>
      <c r="AE418" s="595">
        <f t="shared" si="213"/>
        <v>0</v>
      </c>
      <c r="AF418" s="595">
        <f t="shared" si="213"/>
        <v>0</v>
      </c>
      <c r="AG418" s="595">
        <f t="shared" si="213"/>
        <v>0</v>
      </c>
      <c r="AH418" s="595">
        <f t="shared" si="213"/>
        <v>0</v>
      </c>
      <c r="AI418" s="595">
        <f t="shared" si="213"/>
        <v>0</v>
      </c>
    </row>
    <row r="419" spans="1:42" s="589" customFormat="1" ht="12" customHeight="1">
      <c r="A419" s="594"/>
      <c r="B419" s="751" t="str">
        <f>+'18 Viri financiranja'!B29</f>
        <v>Občinski proračun</v>
      </c>
      <c r="C419" s="856"/>
      <c r="D419" s="857"/>
      <c r="E419" s="595"/>
      <c r="F419" s="595">
        <f>+F373</f>
        <v>864682.33999999985</v>
      </c>
      <c r="G419" s="595">
        <f t="shared" si="213"/>
        <v>77295.648049937503</v>
      </c>
      <c r="H419" s="595">
        <f t="shared" si="213"/>
        <v>609427.54840303014</v>
      </c>
      <c r="I419" s="595">
        <f t="shared" si="213"/>
        <v>574894.65973619686</v>
      </c>
      <c r="J419" s="595">
        <f t="shared" si="213"/>
        <v>28509.126981115227</v>
      </c>
      <c r="K419" s="595">
        <f t="shared" si="213"/>
        <v>4.4019543565809727E-10</v>
      </c>
      <c r="L419" s="595">
        <f t="shared" si="213"/>
        <v>0</v>
      </c>
      <c r="M419" s="595">
        <f t="shared" si="213"/>
        <v>0</v>
      </c>
      <c r="N419" s="595">
        <f t="shared" si="213"/>
        <v>0</v>
      </c>
      <c r="O419" s="595">
        <f t="shared" si="213"/>
        <v>0</v>
      </c>
      <c r="P419" s="595">
        <f t="shared" si="213"/>
        <v>0</v>
      </c>
      <c r="Q419" s="595">
        <f t="shared" si="213"/>
        <v>0</v>
      </c>
      <c r="R419" s="595">
        <f t="shared" si="213"/>
        <v>0</v>
      </c>
      <c r="S419" s="595">
        <f t="shared" si="213"/>
        <v>0</v>
      </c>
      <c r="T419" s="595">
        <f t="shared" si="213"/>
        <v>0</v>
      </c>
      <c r="U419" s="595">
        <f t="shared" si="213"/>
        <v>0</v>
      </c>
      <c r="V419" s="595">
        <f t="shared" si="213"/>
        <v>0</v>
      </c>
      <c r="W419" s="595">
        <f t="shared" si="213"/>
        <v>0</v>
      </c>
      <c r="X419" s="595">
        <f t="shared" si="213"/>
        <v>0</v>
      </c>
      <c r="Y419" s="595">
        <f t="shared" si="213"/>
        <v>0</v>
      </c>
      <c r="Z419" s="595">
        <f t="shared" si="213"/>
        <v>0</v>
      </c>
      <c r="AA419" s="595">
        <f t="shared" si="213"/>
        <v>0</v>
      </c>
      <c r="AB419" s="595">
        <f t="shared" si="213"/>
        <v>0</v>
      </c>
      <c r="AC419" s="595">
        <f t="shared" si="213"/>
        <v>0</v>
      </c>
      <c r="AD419" s="595">
        <f t="shared" si="213"/>
        <v>0</v>
      </c>
      <c r="AE419" s="595">
        <f t="shared" si="213"/>
        <v>0</v>
      </c>
      <c r="AF419" s="595">
        <f t="shared" si="213"/>
        <v>0</v>
      </c>
      <c r="AG419" s="595">
        <f t="shared" si="213"/>
        <v>0</v>
      </c>
      <c r="AH419" s="595">
        <f t="shared" si="213"/>
        <v>0</v>
      </c>
      <c r="AI419" s="595">
        <f t="shared" si="213"/>
        <v>0</v>
      </c>
    </row>
    <row r="420" spans="1:42" s="589" customFormat="1" ht="12" customHeight="1">
      <c r="A420" s="592" t="s">
        <v>243</v>
      </c>
      <c r="B420" s="749" t="s">
        <v>399</v>
      </c>
      <c r="C420" s="856"/>
      <c r="D420" s="857"/>
      <c r="E420" s="593"/>
      <c r="F420" s="593">
        <f>+F426+F427+F428+F435+F421</f>
        <v>864682.33999999985</v>
      </c>
      <c r="G420" s="593">
        <f t="shared" ref="G420:AI420" si="214">+G426+G427+G428+G435+G421</f>
        <v>222366.13804993749</v>
      </c>
      <c r="H420" s="593">
        <f t="shared" si="214"/>
        <v>2475885.9384030299</v>
      </c>
      <c r="I420" s="593">
        <f t="shared" si="214"/>
        <v>2387794.5297361971</v>
      </c>
      <c r="J420" s="593">
        <f t="shared" si="214"/>
        <v>76215.77698111521</v>
      </c>
      <c r="K420" s="593">
        <f t="shared" si="214"/>
        <v>219269.43078655362</v>
      </c>
      <c r="L420" s="593">
        <f t="shared" si="214"/>
        <v>219269.52198046166</v>
      </c>
      <c r="M420" s="593">
        <f t="shared" si="214"/>
        <v>219269.43107137183</v>
      </c>
      <c r="N420" s="593">
        <f t="shared" si="214"/>
        <v>219269.43107137183</v>
      </c>
      <c r="O420" s="593">
        <f t="shared" si="214"/>
        <v>219269.43107137183</v>
      </c>
      <c r="P420" s="593">
        <f t="shared" si="214"/>
        <v>219269.43107137183</v>
      </c>
      <c r="Q420" s="593">
        <f t="shared" si="214"/>
        <v>219269.43107137183</v>
      </c>
      <c r="R420" s="593">
        <f t="shared" si="214"/>
        <v>219269.43107137183</v>
      </c>
      <c r="S420" s="593">
        <f t="shared" si="214"/>
        <v>219269.43107137183</v>
      </c>
      <c r="T420" s="593">
        <f t="shared" si="214"/>
        <v>1337074.4662170287</v>
      </c>
      <c r="U420" s="593">
        <f t="shared" si="214"/>
        <v>219269.43107137183</v>
      </c>
      <c r="V420" s="593">
        <f t="shared" si="214"/>
        <v>219269.43107137183</v>
      </c>
      <c r="W420" s="593">
        <f t="shared" si="214"/>
        <v>219269.43107137183</v>
      </c>
      <c r="X420" s="593">
        <f t="shared" si="214"/>
        <v>492521.06306290673</v>
      </c>
      <c r="Y420" s="593">
        <f t="shared" si="214"/>
        <v>219269.43107137183</v>
      </c>
      <c r="Z420" s="593">
        <f t="shared" si="214"/>
        <v>219269.43107137183</v>
      </c>
      <c r="AA420" s="593">
        <f t="shared" si="214"/>
        <v>219269.43107137183</v>
      </c>
      <c r="AB420" s="593">
        <f t="shared" si="214"/>
        <v>219269.43107137183</v>
      </c>
      <c r="AC420" s="593">
        <f t="shared" si="214"/>
        <v>219269.43107137183</v>
      </c>
      <c r="AD420" s="593">
        <f t="shared" si="214"/>
        <v>1337074.4662170287</v>
      </c>
      <c r="AE420" s="593">
        <f t="shared" si="214"/>
        <v>219269.43107137183</v>
      </c>
      <c r="AF420" s="593">
        <f t="shared" si="214"/>
        <v>219269.43107137183</v>
      </c>
      <c r="AG420" s="593">
        <f t="shared" si="214"/>
        <v>219269.43107137183</v>
      </c>
      <c r="AH420" s="593">
        <f t="shared" si="214"/>
        <v>219269.43107137183</v>
      </c>
      <c r="AI420" s="593">
        <f t="shared" si="214"/>
        <v>219269.43107137183</v>
      </c>
    </row>
    <row r="421" spans="1:42" s="607" customFormat="1" ht="12" customHeight="1">
      <c r="A421" s="605">
        <v>1</v>
      </c>
      <c r="B421" s="753" t="s">
        <v>246</v>
      </c>
      <c r="C421" s="856"/>
      <c r="D421" s="857"/>
      <c r="E421" s="606"/>
      <c r="F421" s="606">
        <f t="shared" ref="F421:AI421" si="215">+F422+F423+F424+F425</f>
        <v>0</v>
      </c>
      <c r="G421" s="606">
        <f t="shared" si="215"/>
        <v>0</v>
      </c>
      <c r="H421" s="606">
        <f t="shared" si="215"/>
        <v>0</v>
      </c>
      <c r="I421" s="606">
        <f t="shared" si="215"/>
        <v>0</v>
      </c>
      <c r="J421" s="606">
        <f t="shared" si="215"/>
        <v>0</v>
      </c>
      <c r="K421" s="606">
        <f t="shared" si="215"/>
        <v>219269.43107137183</v>
      </c>
      <c r="L421" s="606">
        <f t="shared" si="215"/>
        <v>219269.43107137183</v>
      </c>
      <c r="M421" s="606">
        <f t="shared" si="215"/>
        <v>219269.43107137183</v>
      </c>
      <c r="N421" s="606">
        <f t="shared" si="215"/>
        <v>219269.43107137183</v>
      </c>
      <c r="O421" s="606">
        <f t="shared" si="215"/>
        <v>219269.43107137183</v>
      </c>
      <c r="P421" s="606">
        <f t="shared" si="215"/>
        <v>219269.43107137183</v>
      </c>
      <c r="Q421" s="606">
        <f t="shared" si="215"/>
        <v>219269.43107137183</v>
      </c>
      <c r="R421" s="606">
        <f t="shared" si="215"/>
        <v>219269.43107137183</v>
      </c>
      <c r="S421" s="606">
        <f t="shared" si="215"/>
        <v>219269.43107137183</v>
      </c>
      <c r="T421" s="606">
        <f t="shared" si="215"/>
        <v>219269.43107137183</v>
      </c>
      <c r="U421" s="606">
        <f t="shared" si="215"/>
        <v>219269.43107137183</v>
      </c>
      <c r="V421" s="606">
        <f t="shared" si="215"/>
        <v>219269.43107137183</v>
      </c>
      <c r="W421" s="606">
        <f t="shared" si="215"/>
        <v>219269.43107137183</v>
      </c>
      <c r="X421" s="606">
        <f t="shared" si="215"/>
        <v>219269.43107137183</v>
      </c>
      <c r="Y421" s="606">
        <f t="shared" si="215"/>
        <v>219269.43107137183</v>
      </c>
      <c r="Z421" s="606">
        <f t="shared" si="215"/>
        <v>219269.43107137183</v>
      </c>
      <c r="AA421" s="606">
        <f t="shared" si="215"/>
        <v>219269.43107137183</v>
      </c>
      <c r="AB421" s="606">
        <f t="shared" si="215"/>
        <v>219269.43107137183</v>
      </c>
      <c r="AC421" s="606">
        <f t="shared" si="215"/>
        <v>219269.43107137183</v>
      </c>
      <c r="AD421" s="606">
        <f t="shared" si="215"/>
        <v>219269.43107137183</v>
      </c>
      <c r="AE421" s="606">
        <f t="shared" si="215"/>
        <v>219269.43107137183</v>
      </c>
      <c r="AF421" s="606">
        <f t="shared" si="215"/>
        <v>219269.43107137183</v>
      </c>
      <c r="AG421" s="606">
        <f t="shared" si="215"/>
        <v>219269.43107137183</v>
      </c>
      <c r="AH421" s="606">
        <f t="shared" si="215"/>
        <v>219269.43107137183</v>
      </c>
      <c r="AI421" s="606">
        <f t="shared" si="215"/>
        <v>219269.43107137183</v>
      </c>
      <c r="AJ421" s="589"/>
      <c r="AK421" s="589"/>
      <c r="AL421" s="589"/>
      <c r="AM421" s="589"/>
      <c r="AN421" s="589"/>
      <c r="AO421" s="589"/>
      <c r="AP421" s="589"/>
    </row>
    <row r="422" spans="1:42" s="589" customFormat="1" ht="12" customHeight="1">
      <c r="A422" s="594"/>
      <c r="B422" s="751" t="s">
        <v>106</v>
      </c>
      <c r="C422" s="856"/>
      <c r="D422" s="857"/>
      <c r="E422" s="595"/>
      <c r="F422" s="595">
        <f t="shared" ref="F422:AI422" si="216">+F304</f>
        <v>0</v>
      </c>
      <c r="G422" s="595">
        <f t="shared" si="216"/>
        <v>0</v>
      </c>
      <c r="H422" s="595">
        <f t="shared" si="216"/>
        <v>0</v>
      </c>
      <c r="I422" s="595">
        <f t="shared" si="216"/>
        <v>0</v>
      </c>
      <c r="J422" s="595">
        <f t="shared" si="216"/>
        <v>0</v>
      </c>
      <c r="K422" s="595">
        <f t="shared" si="216"/>
        <v>14880.460500000001</v>
      </c>
      <c r="L422" s="595">
        <f t="shared" si="216"/>
        <v>14880.460500000001</v>
      </c>
      <c r="M422" s="595">
        <f t="shared" si="216"/>
        <v>14880.460500000001</v>
      </c>
      <c r="N422" s="595">
        <f t="shared" si="216"/>
        <v>14880.460500000001</v>
      </c>
      <c r="O422" s="595">
        <f t="shared" si="216"/>
        <v>14880.460500000001</v>
      </c>
      <c r="P422" s="595">
        <f t="shared" si="216"/>
        <v>14880.460500000001</v>
      </c>
      <c r="Q422" s="595">
        <f t="shared" si="216"/>
        <v>14880.460500000001</v>
      </c>
      <c r="R422" s="595">
        <f t="shared" si="216"/>
        <v>14880.460500000001</v>
      </c>
      <c r="S422" s="595">
        <f t="shared" si="216"/>
        <v>14880.460500000001</v>
      </c>
      <c r="T422" s="595">
        <f t="shared" si="216"/>
        <v>14880.460500000001</v>
      </c>
      <c r="U422" s="595">
        <f t="shared" si="216"/>
        <v>14880.460500000001</v>
      </c>
      <c r="V422" s="595">
        <f t="shared" si="216"/>
        <v>14880.460500000001</v>
      </c>
      <c r="W422" s="595">
        <f t="shared" si="216"/>
        <v>14880.460500000001</v>
      </c>
      <c r="X422" s="595">
        <f t="shared" si="216"/>
        <v>14880.460500000001</v>
      </c>
      <c r="Y422" s="595">
        <f t="shared" si="216"/>
        <v>14880.460500000001</v>
      </c>
      <c r="Z422" s="595">
        <f t="shared" si="216"/>
        <v>14880.460500000001</v>
      </c>
      <c r="AA422" s="595">
        <f t="shared" si="216"/>
        <v>14880.460500000001</v>
      </c>
      <c r="AB422" s="595">
        <f t="shared" si="216"/>
        <v>14880.460500000001</v>
      </c>
      <c r="AC422" s="595">
        <f t="shared" si="216"/>
        <v>14880.460500000001</v>
      </c>
      <c r="AD422" s="595">
        <f t="shared" si="216"/>
        <v>14880.460500000001</v>
      </c>
      <c r="AE422" s="595">
        <f t="shared" si="216"/>
        <v>14880.460500000001</v>
      </c>
      <c r="AF422" s="595">
        <f t="shared" si="216"/>
        <v>14880.460500000001</v>
      </c>
      <c r="AG422" s="595">
        <f t="shared" si="216"/>
        <v>14880.460500000001</v>
      </c>
      <c r="AH422" s="595">
        <f t="shared" si="216"/>
        <v>14880.460500000001</v>
      </c>
      <c r="AI422" s="595">
        <f t="shared" si="216"/>
        <v>14880.460500000001</v>
      </c>
    </row>
    <row r="423" spans="1:42" s="589" customFormat="1" ht="12" customHeight="1">
      <c r="A423" s="594"/>
      <c r="B423" s="751" t="s">
        <v>254</v>
      </c>
      <c r="C423" s="856"/>
      <c r="D423" s="857"/>
      <c r="E423" s="595"/>
      <c r="F423" s="595">
        <f t="shared" ref="F423:AI423" si="217">+F305</f>
        <v>0</v>
      </c>
      <c r="G423" s="595">
        <f t="shared" si="217"/>
        <v>0</v>
      </c>
      <c r="H423" s="595">
        <f t="shared" si="217"/>
        <v>0</v>
      </c>
      <c r="I423" s="595">
        <f t="shared" si="217"/>
        <v>0</v>
      </c>
      <c r="J423" s="595">
        <f t="shared" si="217"/>
        <v>0</v>
      </c>
      <c r="K423" s="595">
        <f t="shared" si="217"/>
        <v>158388.97057137184</v>
      </c>
      <c r="L423" s="595">
        <f t="shared" si="217"/>
        <v>158388.97057137184</v>
      </c>
      <c r="M423" s="595">
        <f t="shared" si="217"/>
        <v>158388.97057137184</v>
      </c>
      <c r="N423" s="595">
        <f t="shared" si="217"/>
        <v>158388.97057137184</v>
      </c>
      <c r="O423" s="595">
        <f t="shared" si="217"/>
        <v>158388.97057137184</v>
      </c>
      <c r="P423" s="595">
        <f t="shared" si="217"/>
        <v>158388.97057137184</v>
      </c>
      <c r="Q423" s="595">
        <f t="shared" si="217"/>
        <v>158388.97057137184</v>
      </c>
      <c r="R423" s="595">
        <f t="shared" si="217"/>
        <v>158388.97057137184</v>
      </c>
      <c r="S423" s="595">
        <f t="shared" si="217"/>
        <v>158388.97057137184</v>
      </c>
      <c r="T423" s="595">
        <f t="shared" si="217"/>
        <v>158388.97057137184</v>
      </c>
      <c r="U423" s="595">
        <f t="shared" si="217"/>
        <v>158388.97057137184</v>
      </c>
      <c r="V423" s="595">
        <f t="shared" si="217"/>
        <v>158388.97057137184</v>
      </c>
      <c r="W423" s="595">
        <f t="shared" si="217"/>
        <v>158388.97057137184</v>
      </c>
      <c r="X423" s="595">
        <f t="shared" si="217"/>
        <v>158388.97057137184</v>
      </c>
      <c r="Y423" s="595">
        <f t="shared" si="217"/>
        <v>158388.97057137184</v>
      </c>
      <c r="Z423" s="595">
        <f t="shared" si="217"/>
        <v>158388.97057137184</v>
      </c>
      <c r="AA423" s="595">
        <f t="shared" si="217"/>
        <v>158388.97057137184</v>
      </c>
      <c r="AB423" s="595">
        <f t="shared" si="217"/>
        <v>158388.97057137184</v>
      </c>
      <c r="AC423" s="595">
        <f t="shared" si="217"/>
        <v>158388.97057137184</v>
      </c>
      <c r="AD423" s="595">
        <f t="shared" si="217"/>
        <v>158388.97057137184</v>
      </c>
      <c r="AE423" s="595">
        <f t="shared" si="217"/>
        <v>158388.97057137184</v>
      </c>
      <c r="AF423" s="595">
        <f t="shared" si="217"/>
        <v>158388.97057137184</v>
      </c>
      <c r="AG423" s="595">
        <f t="shared" si="217"/>
        <v>158388.97057137184</v>
      </c>
      <c r="AH423" s="595">
        <f t="shared" si="217"/>
        <v>158388.97057137184</v>
      </c>
      <c r="AI423" s="595">
        <f t="shared" si="217"/>
        <v>158388.97057137184</v>
      </c>
    </row>
    <row r="424" spans="1:42" s="589" customFormat="1" ht="12" customHeight="1">
      <c r="A424" s="594"/>
      <c r="B424" s="751" t="s">
        <v>256</v>
      </c>
      <c r="C424" s="856"/>
      <c r="D424" s="857"/>
      <c r="E424" s="595"/>
      <c r="F424" s="595">
        <f t="shared" ref="F424:AI424" si="218">+F306</f>
        <v>0</v>
      </c>
      <c r="G424" s="595">
        <f t="shared" si="218"/>
        <v>0</v>
      </c>
      <c r="H424" s="595">
        <f t="shared" si="218"/>
        <v>0</v>
      </c>
      <c r="I424" s="595">
        <f t="shared" si="218"/>
        <v>0</v>
      </c>
      <c r="J424" s="595">
        <f t="shared" si="218"/>
        <v>0</v>
      </c>
      <c r="K424" s="595">
        <f t="shared" si="218"/>
        <v>46000</v>
      </c>
      <c r="L424" s="595">
        <f t="shared" si="218"/>
        <v>46000</v>
      </c>
      <c r="M424" s="595">
        <f t="shared" si="218"/>
        <v>46000</v>
      </c>
      <c r="N424" s="595">
        <f t="shared" si="218"/>
        <v>46000</v>
      </c>
      <c r="O424" s="595">
        <f t="shared" si="218"/>
        <v>46000</v>
      </c>
      <c r="P424" s="595">
        <f t="shared" si="218"/>
        <v>46000</v>
      </c>
      <c r="Q424" s="595">
        <f t="shared" si="218"/>
        <v>46000</v>
      </c>
      <c r="R424" s="595">
        <f t="shared" si="218"/>
        <v>46000</v>
      </c>
      <c r="S424" s="595">
        <f t="shared" si="218"/>
        <v>46000</v>
      </c>
      <c r="T424" s="595">
        <f t="shared" si="218"/>
        <v>46000</v>
      </c>
      <c r="U424" s="595">
        <f t="shared" si="218"/>
        <v>46000</v>
      </c>
      <c r="V424" s="595">
        <f t="shared" si="218"/>
        <v>46000</v>
      </c>
      <c r="W424" s="595">
        <f t="shared" si="218"/>
        <v>46000</v>
      </c>
      <c r="X424" s="595">
        <f t="shared" si="218"/>
        <v>46000</v>
      </c>
      <c r="Y424" s="595">
        <f t="shared" si="218"/>
        <v>46000</v>
      </c>
      <c r="Z424" s="595">
        <f t="shared" si="218"/>
        <v>46000</v>
      </c>
      <c r="AA424" s="595">
        <f t="shared" si="218"/>
        <v>46000</v>
      </c>
      <c r="AB424" s="595">
        <f t="shared" si="218"/>
        <v>46000</v>
      </c>
      <c r="AC424" s="595">
        <f t="shared" si="218"/>
        <v>46000</v>
      </c>
      <c r="AD424" s="595">
        <f t="shared" si="218"/>
        <v>46000</v>
      </c>
      <c r="AE424" s="595">
        <f t="shared" si="218"/>
        <v>46000</v>
      </c>
      <c r="AF424" s="595">
        <f t="shared" si="218"/>
        <v>46000</v>
      </c>
      <c r="AG424" s="595">
        <f t="shared" si="218"/>
        <v>46000</v>
      </c>
      <c r="AH424" s="595">
        <f t="shared" si="218"/>
        <v>46000</v>
      </c>
      <c r="AI424" s="595">
        <f t="shared" si="218"/>
        <v>46000</v>
      </c>
    </row>
    <row r="425" spans="1:42" s="589" customFormat="1" ht="12" customHeight="1">
      <c r="A425" s="594"/>
      <c r="B425" s="751" t="s">
        <v>257</v>
      </c>
      <c r="C425" s="856"/>
      <c r="D425" s="857"/>
      <c r="E425" s="595"/>
      <c r="F425" s="595">
        <f t="shared" ref="F425:AI425" si="219">+F307</f>
        <v>0</v>
      </c>
      <c r="G425" s="595">
        <f t="shared" si="219"/>
        <v>0</v>
      </c>
      <c r="H425" s="595">
        <f t="shared" si="219"/>
        <v>0</v>
      </c>
      <c r="I425" s="595">
        <f t="shared" si="219"/>
        <v>0</v>
      </c>
      <c r="J425" s="595">
        <f t="shared" si="219"/>
        <v>0</v>
      </c>
      <c r="K425" s="595">
        <f t="shared" si="219"/>
        <v>0</v>
      </c>
      <c r="L425" s="595">
        <f t="shared" si="219"/>
        <v>0</v>
      </c>
      <c r="M425" s="595">
        <f t="shared" si="219"/>
        <v>0</v>
      </c>
      <c r="N425" s="595">
        <f t="shared" si="219"/>
        <v>0</v>
      </c>
      <c r="O425" s="595">
        <f t="shared" si="219"/>
        <v>0</v>
      </c>
      <c r="P425" s="595">
        <f t="shared" si="219"/>
        <v>0</v>
      </c>
      <c r="Q425" s="595">
        <f t="shared" si="219"/>
        <v>0</v>
      </c>
      <c r="R425" s="595">
        <f t="shared" si="219"/>
        <v>0</v>
      </c>
      <c r="S425" s="595">
        <f t="shared" si="219"/>
        <v>0</v>
      </c>
      <c r="T425" s="595">
        <f t="shared" si="219"/>
        <v>0</v>
      </c>
      <c r="U425" s="595">
        <f t="shared" si="219"/>
        <v>0</v>
      </c>
      <c r="V425" s="595">
        <f t="shared" si="219"/>
        <v>0</v>
      </c>
      <c r="W425" s="595">
        <f t="shared" si="219"/>
        <v>0</v>
      </c>
      <c r="X425" s="595">
        <f t="shared" si="219"/>
        <v>0</v>
      </c>
      <c r="Y425" s="595">
        <f t="shared" si="219"/>
        <v>0</v>
      </c>
      <c r="Z425" s="595">
        <f t="shared" si="219"/>
        <v>0</v>
      </c>
      <c r="AA425" s="595">
        <f t="shared" si="219"/>
        <v>0</v>
      </c>
      <c r="AB425" s="595">
        <f t="shared" si="219"/>
        <v>0</v>
      </c>
      <c r="AC425" s="595">
        <f t="shared" si="219"/>
        <v>0</v>
      </c>
      <c r="AD425" s="595">
        <f t="shared" si="219"/>
        <v>0</v>
      </c>
      <c r="AE425" s="595">
        <f t="shared" si="219"/>
        <v>0</v>
      </c>
      <c r="AF425" s="595">
        <f t="shared" si="219"/>
        <v>0</v>
      </c>
      <c r="AG425" s="595">
        <f t="shared" si="219"/>
        <v>0</v>
      </c>
      <c r="AH425" s="595">
        <f t="shared" si="219"/>
        <v>0</v>
      </c>
      <c r="AI425" s="595">
        <f t="shared" si="219"/>
        <v>0</v>
      </c>
    </row>
    <row r="426" spans="1:42" s="607" customFormat="1" ht="12" customHeight="1">
      <c r="A426" s="605">
        <v>2</v>
      </c>
      <c r="B426" s="753" t="s">
        <v>248</v>
      </c>
      <c r="C426" s="856"/>
      <c r="D426" s="857"/>
      <c r="E426" s="606"/>
      <c r="F426" s="606">
        <f t="shared" ref="F426:AI426" si="220">+F308</f>
        <v>0</v>
      </c>
      <c r="G426" s="606">
        <f t="shared" si="220"/>
        <v>0</v>
      </c>
      <c r="H426" s="606">
        <f t="shared" si="220"/>
        <v>0</v>
      </c>
      <c r="I426" s="606">
        <f t="shared" si="220"/>
        <v>0</v>
      </c>
      <c r="J426" s="606">
        <f t="shared" si="220"/>
        <v>0</v>
      </c>
      <c r="K426" s="606">
        <f t="shared" si="220"/>
        <v>0</v>
      </c>
      <c r="L426" s="606">
        <f t="shared" si="220"/>
        <v>0</v>
      </c>
      <c r="M426" s="606">
        <f t="shared" si="220"/>
        <v>0</v>
      </c>
      <c r="N426" s="606">
        <f t="shared" si="220"/>
        <v>0</v>
      </c>
      <c r="O426" s="606">
        <f t="shared" si="220"/>
        <v>0</v>
      </c>
      <c r="P426" s="606">
        <f t="shared" si="220"/>
        <v>0</v>
      </c>
      <c r="Q426" s="606">
        <f t="shared" si="220"/>
        <v>0</v>
      </c>
      <c r="R426" s="606">
        <f t="shared" si="220"/>
        <v>0</v>
      </c>
      <c r="S426" s="606">
        <f t="shared" si="220"/>
        <v>0</v>
      </c>
      <c r="T426" s="606">
        <f t="shared" si="220"/>
        <v>0</v>
      </c>
      <c r="U426" s="606">
        <f t="shared" si="220"/>
        <v>0</v>
      </c>
      <c r="V426" s="606">
        <f t="shared" si="220"/>
        <v>0</v>
      </c>
      <c r="W426" s="606">
        <f t="shared" si="220"/>
        <v>0</v>
      </c>
      <c r="X426" s="606">
        <f t="shared" si="220"/>
        <v>0</v>
      </c>
      <c r="Y426" s="606">
        <f t="shared" si="220"/>
        <v>0</v>
      </c>
      <c r="Z426" s="606">
        <f t="shared" si="220"/>
        <v>0</v>
      </c>
      <c r="AA426" s="606">
        <f t="shared" si="220"/>
        <v>0</v>
      </c>
      <c r="AB426" s="606">
        <f t="shared" si="220"/>
        <v>0</v>
      </c>
      <c r="AC426" s="606">
        <f t="shared" si="220"/>
        <v>0</v>
      </c>
      <c r="AD426" s="606">
        <f t="shared" si="220"/>
        <v>0</v>
      </c>
      <c r="AE426" s="606">
        <f t="shared" si="220"/>
        <v>0</v>
      </c>
      <c r="AF426" s="606">
        <f t="shared" si="220"/>
        <v>0</v>
      </c>
      <c r="AG426" s="606">
        <f t="shared" si="220"/>
        <v>0</v>
      </c>
      <c r="AH426" s="606">
        <f t="shared" si="220"/>
        <v>0</v>
      </c>
      <c r="AI426" s="606">
        <f t="shared" si="220"/>
        <v>0</v>
      </c>
      <c r="AJ426" s="589"/>
      <c r="AK426" s="589"/>
      <c r="AL426" s="589"/>
      <c r="AM426" s="589"/>
      <c r="AN426" s="589"/>
      <c r="AO426" s="589"/>
      <c r="AP426" s="589"/>
    </row>
    <row r="427" spans="1:42" s="607" customFormat="1" ht="12" customHeight="1">
      <c r="A427" s="605">
        <v>3</v>
      </c>
      <c r="B427" s="753" t="s">
        <v>258</v>
      </c>
      <c r="C427" s="856"/>
      <c r="D427" s="857"/>
      <c r="E427" s="606"/>
      <c r="F427" s="606">
        <f t="shared" ref="F427:AI427" si="221">+F309</f>
        <v>0</v>
      </c>
      <c r="G427" s="606">
        <f t="shared" si="221"/>
        <v>0</v>
      </c>
      <c r="H427" s="606">
        <f t="shared" si="221"/>
        <v>0</v>
      </c>
      <c r="I427" s="606">
        <f t="shared" si="221"/>
        <v>0</v>
      </c>
      <c r="J427" s="606">
        <f t="shared" si="221"/>
        <v>0</v>
      </c>
      <c r="K427" s="606">
        <f t="shared" si="221"/>
        <v>0</v>
      </c>
      <c r="L427" s="606">
        <f t="shared" si="221"/>
        <v>0</v>
      </c>
      <c r="M427" s="606">
        <f t="shared" si="221"/>
        <v>0</v>
      </c>
      <c r="N427" s="606">
        <f t="shared" si="221"/>
        <v>0</v>
      </c>
      <c r="O427" s="606">
        <f t="shared" si="221"/>
        <v>0</v>
      </c>
      <c r="P427" s="606">
        <f t="shared" si="221"/>
        <v>0</v>
      </c>
      <c r="Q427" s="606">
        <f t="shared" si="221"/>
        <v>0</v>
      </c>
      <c r="R427" s="606">
        <f t="shared" si="221"/>
        <v>0</v>
      </c>
      <c r="S427" s="606">
        <f t="shared" si="221"/>
        <v>0</v>
      </c>
      <c r="T427" s="606">
        <f t="shared" si="221"/>
        <v>0</v>
      </c>
      <c r="U427" s="606">
        <f t="shared" si="221"/>
        <v>0</v>
      </c>
      <c r="V427" s="606">
        <f t="shared" si="221"/>
        <v>0</v>
      </c>
      <c r="W427" s="606">
        <f t="shared" si="221"/>
        <v>0</v>
      </c>
      <c r="X427" s="606">
        <f t="shared" si="221"/>
        <v>0</v>
      </c>
      <c r="Y427" s="606">
        <f t="shared" si="221"/>
        <v>0</v>
      </c>
      <c r="Z427" s="606">
        <f t="shared" si="221"/>
        <v>0</v>
      </c>
      <c r="AA427" s="606">
        <f t="shared" si="221"/>
        <v>0</v>
      </c>
      <c r="AB427" s="606">
        <f t="shared" si="221"/>
        <v>0</v>
      </c>
      <c r="AC427" s="606">
        <f t="shared" si="221"/>
        <v>0</v>
      </c>
      <c r="AD427" s="606">
        <f t="shared" si="221"/>
        <v>0</v>
      </c>
      <c r="AE427" s="606">
        <f t="shared" si="221"/>
        <v>0</v>
      </c>
      <c r="AF427" s="606">
        <f t="shared" si="221"/>
        <v>0</v>
      </c>
      <c r="AG427" s="606">
        <f t="shared" si="221"/>
        <v>0</v>
      </c>
      <c r="AH427" s="606">
        <f t="shared" si="221"/>
        <v>0</v>
      </c>
      <c r="AI427" s="606">
        <f t="shared" si="221"/>
        <v>0</v>
      </c>
      <c r="AJ427" s="589"/>
      <c r="AK427" s="589"/>
      <c r="AL427" s="589"/>
      <c r="AM427" s="589"/>
      <c r="AN427" s="589"/>
      <c r="AO427" s="589"/>
      <c r="AP427" s="589"/>
    </row>
    <row r="428" spans="1:42" s="607" customFormat="1" ht="12" customHeight="1">
      <c r="A428" s="605">
        <v>4</v>
      </c>
      <c r="B428" s="753" t="s">
        <v>401</v>
      </c>
      <c r="C428" s="856"/>
      <c r="D428" s="857"/>
      <c r="E428" s="606"/>
      <c r="F428" s="606">
        <f t="shared" ref="F428:AI428" si="222">+F429+F430+F431+F432+F433+F434</f>
        <v>864682.33999999985</v>
      </c>
      <c r="G428" s="606">
        <f t="shared" si="222"/>
        <v>222366.13804993749</v>
      </c>
      <c r="H428" s="606">
        <f t="shared" si="222"/>
        <v>2475885.9384030299</v>
      </c>
      <c r="I428" s="606">
        <f t="shared" si="222"/>
        <v>2387794.5297361971</v>
      </c>
      <c r="J428" s="606">
        <f t="shared" si="222"/>
        <v>76215.77698111521</v>
      </c>
      <c r="K428" s="606">
        <f t="shared" si="222"/>
        <v>-2.8481820481829345E-4</v>
      </c>
      <c r="L428" s="606">
        <f t="shared" si="222"/>
        <v>9.090908983528509E-2</v>
      </c>
      <c r="M428" s="606">
        <f t="shared" si="222"/>
        <v>0</v>
      </c>
      <c r="N428" s="606">
        <f t="shared" si="222"/>
        <v>0</v>
      </c>
      <c r="O428" s="606">
        <f t="shared" si="222"/>
        <v>0</v>
      </c>
      <c r="P428" s="606">
        <f t="shared" si="222"/>
        <v>0</v>
      </c>
      <c r="Q428" s="606">
        <f t="shared" si="222"/>
        <v>0</v>
      </c>
      <c r="R428" s="606">
        <f t="shared" si="222"/>
        <v>0</v>
      </c>
      <c r="S428" s="606">
        <f t="shared" si="222"/>
        <v>0</v>
      </c>
      <c r="T428" s="606">
        <f t="shared" si="222"/>
        <v>0</v>
      </c>
      <c r="U428" s="606">
        <f t="shared" si="222"/>
        <v>0</v>
      </c>
      <c r="V428" s="606">
        <f t="shared" si="222"/>
        <v>0</v>
      </c>
      <c r="W428" s="606">
        <f t="shared" si="222"/>
        <v>0</v>
      </c>
      <c r="X428" s="606">
        <f t="shared" si="222"/>
        <v>0</v>
      </c>
      <c r="Y428" s="606">
        <f t="shared" si="222"/>
        <v>0</v>
      </c>
      <c r="Z428" s="606">
        <f t="shared" si="222"/>
        <v>0</v>
      </c>
      <c r="AA428" s="606">
        <f t="shared" si="222"/>
        <v>0</v>
      </c>
      <c r="AB428" s="606">
        <f t="shared" si="222"/>
        <v>0</v>
      </c>
      <c r="AC428" s="606">
        <f t="shared" si="222"/>
        <v>0</v>
      </c>
      <c r="AD428" s="606">
        <f t="shared" si="222"/>
        <v>0</v>
      </c>
      <c r="AE428" s="606">
        <f t="shared" si="222"/>
        <v>0</v>
      </c>
      <c r="AF428" s="606">
        <f t="shared" si="222"/>
        <v>0</v>
      </c>
      <c r="AG428" s="606">
        <f t="shared" si="222"/>
        <v>0</v>
      </c>
      <c r="AH428" s="606">
        <f t="shared" si="222"/>
        <v>0</v>
      </c>
      <c r="AI428" s="606">
        <f t="shared" si="222"/>
        <v>0</v>
      </c>
      <c r="AJ428" s="589"/>
      <c r="AK428" s="589"/>
      <c r="AL428" s="589"/>
      <c r="AM428" s="589"/>
      <c r="AN428" s="589"/>
      <c r="AO428" s="589"/>
      <c r="AP428" s="589"/>
    </row>
    <row r="429" spans="1:42" s="607" customFormat="1" ht="12" customHeight="1">
      <c r="A429" s="605"/>
      <c r="B429" s="751" t="str">
        <f>+B311</f>
        <v>Gradbena dela za kanalizacijo brez nepredvidenih del</v>
      </c>
      <c r="C429" s="856"/>
      <c r="D429" s="857"/>
      <c r="E429" s="595"/>
      <c r="F429" s="595">
        <f t="shared" ref="F429:AI429" si="223">+F311</f>
        <v>36801.82</v>
      </c>
      <c r="G429" s="595">
        <f t="shared" si="223"/>
        <v>169973.96383713456</v>
      </c>
      <c r="H429" s="595">
        <f t="shared" si="223"/>
        <v>1255408.1633445225</v>
      </c>
      <c r="I429" s="595">
        <f t="shared" si="223"/>
        <v>846742.68566652492</v>
      </c>
      <c r="J429" s="595">
        <f t="shared" si="223"/>
        <v>0</v>
      </c>
      <c r="K429" s="595">
        <f t="shared" si="223"/>
        <v>0</v>
      </c>
      <c r="L429" s="595">
        <f t="shared" si="223"/>
        <v>0</v>
      </c>
      <c r="M429" s="595">
        <f t="shared" si="223"/>
        <v>0</v>
      </c>
      <c r="N429" s="595">
        <f t="shared" si="223"/>
        <v>0</v>
      </c>
      <c r="O429" s="595">
        <f t="shared" si="223"/>
        <v>0</v>
      </c>
      <c r="P429" s="595">
        <f t="shared" si="223"/>
        <v>0</v>
      </c>
      <c r="Q429" s="595">
        <f t="shared" si="223"/>
        <v>0</v>
      </c>
      <c r="R429" s="595">
        <f t="shared" si="223"/>
        <v>0</v>
      </c>
      <c r="S429" s="595">
        <f t="shared" si="223"/>
        <v>0</v>
      </c>
      <c r="T429" s="595">
        <f t="shared" si="223"/>
        <v>0</v>
      </c>
      <c r="U429" s="595">
        <f t="shared" si="223"/>
        <v>0</v>
      </c>
      <c r="V429" s="595">
        <f t="shared" si="223"/>
        <v>0</v>
      </c>
      <c r="W429" s="595">
        <f t="shared" si="223"/>
        <v>0</v>
      </c>
      <c r="X429" s="595">
        <f t="shared" si="223"/>
        <v>0</v>
      </c>
      <c r="Y429" s="595">
        <f t="shared" si="223"/>
        <v>0</v>
      </c>
      <c r="Z429" s="595">
        <f t="shared" si="223"/>
        <v>0</v>
      </c>
      <c r="AA429" s="595">
        <f t="shared" si="223"/>
        <v>0</v>
      </c>
      <c r="AB429" s="595">
        <f t="shared" si="223"/>
        <v>0</v>
      </c>
      <c r="AC429" s="595">
        <f t="shared" si="223"/>
        <v>0</v>
      </c>
      <c r="AD429" s="595">
        <f t="shared" si="223"/>
        <v>0</v>
      </c>
      <c r="AE429" s="595">
        <f t="shared" si="223"/>
        <v>0</v>
      </c>
      <c r="AF429" s="595">
        <f t="shared" si="223"/>
        <v>0</v>
      </c>
      <c r="AG429" s="595">
        <f t="shared" si="223"/>
        <v>0</v>
      </c>
      <c r="AH429" s="595">
        <f t="shared" si="223"/>
        <v>0</v>
      </c>
      <c r="AI429" s="595">
        <f t="shared" si="223"/>
        <v>0</v>
      </c>
      <c r="AJ429" s="589"/>
      <c r="AK429" s="589"/>
      <c r="AL429" s="589"/>
      <c r="AM429" s="589"/>
      <c r="AN429" s="589"/>
      <c r="AO429" s="589"/>
      <c r="AP429" s="589"/>
    </row>
    <row r="430" spans="1:42" s="607" customFormat="1" ht="12" customHeight="1">
      <c r="A430" s="605"/>
      <c r="B430" s="751" t="str">
        <f>+B312</f>
        <v>Gradbene dela ČN Prevalje</v>
      </c>
      <c r="C430" s="856"/>
      <c r="D430" s="857"/>
      <c r="E430" s="595"/>
      <c r="F430" s="595">
        <f t="shared" ref="F430:AI430" si="224">+F312</f>
        <v>0</v>
      </c>
      <c r="G430" s="595">
        <f t="shared" si="224"/>
        <v>0</v>
      </c>
      <c r="H430" s="595">
        <f t="shared" si="224"/>
        <v>1025098.31</v>
      </c>
      <c r="I430" s="595">
        <f t="shared" si="224"/>
        <v>1405145.25</v>
      </c>
      <c r="J430" s="595">
        <f t="shared" si="224"/>
        <v>55556.37</v>
      </c>
      <c r="K430" s="595">
        <f t="shared" si="224"/>
        <v>0</v>
      </c>
      <c r="L430" s="595">
        <f t="shared" si="224"/>
        <v>0</v>
      </c>
      <c r="M430" s="595">
        <f t="shared" si="224"/>
        <v>0</v>
      </c>
      <c r="N430" s="595">
        <f t="shared" si="224"/>
        <v>0</v>
      </c>
      <c r="O430" s="595">
        <f t="shared" si="224"/>
        <v>0</v>
      </c>
      <c r="P430" s="595">
        <f t="shared" si="224"/>
        <v>0</v>
      </c>
      <c r="Q430" s="595">
        <f t="shared" si="224"/>
        <v>0</v>
      </c>
      <c r="R430" s="595">
        <f t="shared" si="224"/>
        <v>0</v>
      </c>
      <c r="S430" s="595">
        <f t="shared" si="224"/>
        <v>0</v>
      </c>
      <c r="T430" s="595">
        <f t="shared" si="224"/>
        <v>0</v>
      </c>
      <c r="U430" s="595">
        <f t="shared" si="224"/>
        <v>0</v>
      </c>
      <c r="V430" s="595">
        <f t="shared" si="224"/>
        <v>0</v>
      </c>
      <c r="W430" s="595">
        <f t="shared" si="224"/>
        <v>0</v>
      </c>
      <c r="X430" s="595">
        <f t="shared" si="224"/>
        <v>0</v>
      </c>
      <c r="Y430" s="595">
        <f t="shared" si="224"/>
        <v>0</v>
      </c>
      <c r="Z430" s="595">
        <f t="shared" si="224"/>
        <v>0</v>
      </c>
      <c r="AA430" s="595">
        <f t="shared" si="224"/>
        <v>0</v>
      </c>
      <c r="AB430" s="595">
        <f t="shared" si="224"/>
        <v>0</v>
      </c>
      <c r="AC430" s="595">
        <f t="shared" si="224"/>
        <v>0</v>
      </c>
      <c r="AD430" s="595">
        <f t="shared" si="224"/>
        <v>0</v>
      </c>
      <c r="AE430" s="595">
        <f t="shared" si="224"/>
        <v>0</v>
      </c>
      <c r="AF430" s="595">
        <f t="shared" si="224"/>
        <v>0</v>
      </c>
      <c r="AG430" s="595">
        <f t="shared" si="224"/>
        <v>0</v>
      </c>
      <c r="AH430" s="595">
        <f t="shared" si="224"/>
        <v>0</v>
      </c>
      <c r="AI430" s="595">
        <f t="shared" si="224"/>
        <v>0</v>
      </c>
      <c r="AJ430" s="589"/>
      <c r="AK430" s="589"/>
      <c r="AL430" s="589"/>
      <c r="AM430" s="589"/>
      <c r="AN430" s="589"/>
      <c r="AO430" s="589"/>
      <c r="AP430" s="589"/>
    </row>
    <row r="431" spans="1:42" s="607" customFormat="1" ht="12" customHeight="1">
      <c r="A431" s="605"/>
      <c r="B431" s="751" t="str">
        <f>+B313</f>
        <v>Stroški gradbenega nadzora</v>
      </c>
      <c r="C431" s="856"/>
      <c r="D431" s="857"/>
      <c r="E431" s="595"/>
      <c r="F431" s="595">
        <f t="shared" ref="F431:AI431" si="225">+F313</f>
        <v>0</v>
      </c>
      <c r="G431" s="595">
        <f t="shared" si="225"/>
        <v>2224.7780499374958</v>
      </c>
      <c r="H431" s="595">
        <f t="shared" si="225"/>
        <v>29111.3284030301</v>
      </c>
      <c r="I431" s="595">
        <f t="shared" si="225"/>
        <v>27802.826603196845</v>
      </c>
      <c r="J431" s="595">
        <f t="shared" si="225"/>
        <v>661.06698111521462</v>
      </c>
      <c r="K431" s="595">
        <f t="shared" si="225"/>
        <v>0</v>
      </c>
      <c r="L431" s="595">
        <f t="shared" si="225"/>
        <v>0</v>
      </c>
      <c r="M431" s="595">
        <f t="shared" si="225"/>
        <v>0</v>
      </c>
      <c r="N431" s="595">
        <f t="shared" si="225"/>
        <v>0</v>
      </c>
      <c r="O431" s="595">
        <f t="shared" si="225"/>
        <v>0</v>
      </c>
      <c r="P431" s="595">
        <f t="shared" si="225"/>
        <v>0</v>
      </c>
      <c r="Q431" s="595">
        <f t="shared" si="225"/>
        <v>0</v>
      </c>
      <c r="R431" s="595">
        <f t="shared" si="225"/>
        <v>0</v>
      </c>
      <c r="S431" s="595">
        <f t="shared" si="225"/>
        <v>0</v>
      </c>
      <c r="T431" s="595">
        <f t="shared" si="225"/>
        <v>0</v>
      </c>
      <c r="U431" s="595">
        <f t="shared" si="225"/>
        <v>0</v>
      </c>
      <c r="V431" s="595">
        <f t="shared" si="225"/>
        <v>0</v>
      </c>
      <c r="W431" s="595">
        <f t="shared" si="225"/>
        <v>0</v>
      </c>
      <c r="X431" s="595">
        <f t="shared" si="225"/>
        <v>0</v>
      </c>
      <c r="Y431" s="595">
        <f t="shared" si="225"/>
        <v>0</v>
      </c>
      <c r="Z431" s="595">
        <f t="shared" si="225"/>
        <v>0</v>
      </c>
      <c r="AA431" s="595">
        <f t="shared" si="225"/>
        <v>0</v>
      </c>
      <c r="AB431" s="595">
        <f t="shared" si="225"/>
        <v>0</v>
      </c>
      <c r="AC431" s="595">
        <f t="shared" si="225"/>
        <v>0</v>
      </c>
      <c r="AD431" s="595">
        <f t="shared" si="225"/>
        <v>0</v>
      </c>
      <c r="AE431" s="595">
        <f t="shared" si="225"/>
        <v>0</v>
      </c>
      <c r="AF431" s="595">
        <f t="shared" si="225"/>
        <v>0</v>
      </c>
      <c r="AG431" s="595">
        <f t="shared" si="225"/>
        <v>0</v>
      </c>
      <c r="AH431" s="595">
        <f t="shared" si="225"/>
        <v>0</v>
      </c>
      <c r="AI431" s="595">
        <f t="shared" si="225"/>
        <v>0</v>
      </c>
      <c r="AJ431" s="589"/>
      <c r="AK431" s="589"/>
      <c r="AL431" s="589"/>
      <c r="AM431" s="589"/>
      <c r="AN431" s="589"/>
      <c r="AO431" s="589"/>
      <c r="AP431" s="589"/>
    </row>
    <row r="432" spans="1:42" s="607" customFormat="1" ht="12" customHeight="1">
      <c r="A432" s="605"/>
      <c r="B432" s="751" t="str">
        <f>+B314</f>
        <v>Stroški obveščanja in informiranja javnosti</v>
      </c>
      <c r="C432" s="856"/>
      <c r="D432" s="857"/>
      <c r="E432" s="595"/>
      <c r="F432" s="595">
        <f t="shared" ref="F432:AI432" si="226">+F314</f>
        <v>0</v>
      </c>
      <c r="G432" s="595">
        <f t="shared" si="226"/>
        <v>0</v>
      </c>
      <c r="H432" s="595">
        <f t="shared" si="226"/>
        <v>6000</v>
      </c>
      <c r="I432" s="595">
        <f t="shared" si="226"/>
        <v>4530</v>
      </c>
      <c r="J432" s="595">
        <f t="shared" si="226"/>
        <v>6000</v>
      </c>
      <c r="K432" s="595">
        <f t="shared" si="226"/>
        <v>0</v>
      </c>
      <c r="L432" s="595">
        <f t="shared" si="226"/>
        <v>0</v>
      </c>
      <c r="M432" s="595">
        <f t="shared" si="226"/>
        <v>0</v>
      </c>
      <c r="N432" s="595">
        <f t="shared" si="226"/>
        <v>0</v>
      </c>
      <c r="O432" s="595">
        <f t="shared" si="226"/>
        <v>0</v>
      </c>
      <c r="P432" s="595">
        <f t="shared" si="226"/>
        <v>0</v>
      </c>
      <c r="Q432" s="595">
        <f t="shared" si="226"/>
        <v>0</v>
      </c>
      <c r="R432" s="595">
        <f t="shared" si="226"/>
        <v>0</v>
      </c>
      <c r="S432" s="595">
        <f t="shared" si="226"/>
        <v>0</v>
      </c>
      <c r="T432" s="595">
        <f t="shared" si="226"/>
        <v>0</v>
      </c>
      <c r="U432" s="595">
        <f t="shared" si="226"/>
        <v>0</v>
      </c>
      <c r="V432" s="595">
        <f t="shared" si="226"/>
        <v>0</v>
      </c>
      <c r="W432" s="595">
        <f t="shared" si="226"/>
        <v>0</v>
      </c>
      <c r="X432" s="595">
        <f t="shared" si="226"/>
        <v>0</v>
      </c>
      <c r="Y432" s="595">
        <f t="shared" si="226"/>
        <v>0</v>
      </c>
      <c r="Z432" s="595">
        <f t="shared" si="226"/>
        <v>0</v>
      </c>
      <c r="AA432" s="595">
        <f t="shared" si="226"/>
        <v>0</v>
      </c>
      <c r="AB432" s="595">
        <f t="shared" si="226"/>
        <v>0</v>
      </c>
      <c r="AC432" s="595">
        <f t="shared" si="226"/>
        <v>0</v>
      </c>
      <c r="AD432" s="595">
        <f t="shared" si="226"/>
        <v>0</v>
      </c>
      <c r="AE432" s="595">
        <f t="shared" si="226"/>
        <v>0</v>
      </c>
      <c r="AF432" s="595">
        <f t="shared" si="226"/>
        <v>0</v>
      </c>
      <c r="AG432" s="595">
        <f t="shared" si="226"/>
        <v>0</v>
      </c>
      <c r="AH432" s="595">
        <f t="shared" si="226"/>
        <v>0</v>
      </c>
      <c r="AI432" s="595">
        <f t="shared" si="226"/>
        <v>0</v>
      </c>
      <c r="AJ432" s="589"/>
      <c r="AK432" s="589"/>
      <c r="AL432" s="589"/>
      <c r="AM432" s="589"/>
      <c r="AN432" s="589"/>
      <c r="AO432" s="589"/>
      <c r="AP432" s="589"/>
    </row>
    <row r="433" spans="1:47" s="607" customFormat="1" ht="12" customHeight="1">
      <c r="A433" s="605"/>
      <c r="B433" s="751" t="str">
        <f>+B315</f>
        <v>Ostali stroški projekta</v>
      </c>
      <c r="C433" s="856"/>
      <c r="D433" s="857"/>
      <c r="E433" s="595"/>
      <c r="F433" s="595">
        <f t="shared" ref="F433:AI433" si="227">+F315</f>
        <v>827880.5199999999</v>
      </c>
      <c r="G433" s="595">
        <f t="shared" si="227"/>
        <v>33170</v>
      </c>
      <c r="H433" s="595">
        <f t="shared" si="227"/>
        <v>31047.14</v>
      </c>
      <c r="I433" s="595">
        <f t="shared" si="227"/>
        <v>18899.5</v>
      </c>
      <c r="J433" s="595">
        <f t="shared" si="227"/>
        <v>13998.34</v>
      </c>
      <c r="K433" s="595">
        <f t="shared" si="227"/>
        <v>0</v>
      </c>
      <c r="L433" s="595">
        <f t="shared" si="227"/>
        <v>0</v>
      </c>
      <c r="M433" s="595">
        <f t="shared" si="227"/>
        <v>0</v>
      </c>
      <c r="N433" s="595">
        <f t="shared" si="227"/>
        <v>0</v>
      </c>
      <c r="O433" s="595">
        <f t="shared" si="227"/>
        <v>0</v>
      </c>
      <c r="P433" s="595">
        <f t="shared" si="227"/>
        <v>0</v>
      </c>
      <c r="Q433" s="595">
        <f t="shared" si="227"/>
        <v>0</v>
      </c>
      <c r="R433" s="595">
        <f t="shared" si="227"/>
        <v>0</v>
      </c>
      <c r="S433" s="595">
        <f t="shared" si="227"/>
        <v>0</v>
      </c>
      <c r="T433" s="595">
        <f t="shared" si="227"/>
        <v>0</v>
      </c>
      <c r="U433" s="595">
        <f t="shared" si="227"/>
        <v>0</v>
      </c>
      <c r="V433" s="595">
        <f t="shared" si="227"/>
        <v>0</v>
      </c>
      <c r="W433" s="595">
        <f t="shared" si="227"/>
        <v>0</v>
      </c>
      <c r="X433" s="595">
        <f t="shared" si="227"/>
        <v>0</v>
      </c>
      <c r="Y433" s="595">
        <f t="shared" si="227"/>
        <v>0</v>
      </c>
      <c r="Z433" s="595">
        <f t="shared" si="227"/>
        <v>0</v>
      </c>
      <c r="AA433" s="595">
        <f t="shared" si="227"/>
        <v>0</v>
      </c>
      <c r="AB433" s="595">
        <f t="shared" si="227"/>
        <v>0</v>
      </c>
      <c r="AC433" s="595">
        <f t="shared" si="227"/>
        <v>0</v>
      </c>
      <c r="AD433" s="595">
        <f t="shared" si="227"/>
        <v>0</v>
      </c>
      <c r="AE433" s="595">
        <f t="shared" si="227"/>
        <v>0</v>
      </c>
      <c r="AF433" s="595">
        <f t="shared" si="227"/>
        <v>0</v>
      </c>
      <c r="AG433" s="595">
        <f t="shared" si="227"/>
        <v>0</v>
      </c>
      <c r="AH433" s="595">
        <f t="shared" si="227"/>
        <v>0</v>
      </c>
      <c r="AI433" s="595">
        <f t="shared" si="227"/>
        <v>0</v>
      </c>
      <c r="AJ433" s="589"/>
      <c r="AK433" s="589"/>
      <c r="AL433" s="589"/>
      <c r="AM433" s="589"/>
      <c r="AN433" s="589"/>
      <c r="AO433" s="589"/>
      <c r="AP433" s="589"/>
    </row>
    <row r="434" spans="1:47" s="607" customFormat="1" ht="12" customHeight="1">
      <c r="A434" s="605"/>
      <c r="B434" s="751" t="s">
        <v>464</v>
      </c>
      <c r="C434" s="856"/>
      <c r="D434" s="857"/>
      <c r="E434" s="595"/>
      <c r="F434" s="595">
        <f>+'Nov. investicije'!L55</f>
        <v>0</v>
      </c>
      <c r="G434" s="595">
        <f>+'Nov. investicije'!M55</f>
        <v>16997.396162865429</v>
      </c>
      <c r="H434" s="595">
        <f>+'Nov. investicije'!N55</f>
        <v>129220.99665547733</v>
      </c>
      <c r="I434" s="595">
        <f>+'Nov. investicije'!O55</f>
        <v>84674.26746647546</v>
      </c>
      <c r="J434" s="595">
        <f>+'Nov. investicije'!P55</f>
        <v>0</v>
      </c>
      <c r="K434" s="595">
        <f>+'Nov. investicije'!Q55</f>
        <v>-2.8481820481829345E-4</v>
      </c>
      <c r="L434" s="595">
        <f>+'Nov. investicije'!R55</f>
        <v>9.090908983528509E-2</v>
      </c>
      <c r="M434" s="595">
        <f>+'Nov. investicije'!S55</f>
        <v>0</v>
      </c>
      <c r="N434" s="595">
        <f>+'Nov. investicije'!T55</f>
        <v>0</v>
      </c>
      <c r="O434" s="595">
        <f>+'Nov. investicije'!U55</f>
        <v>0</v>
      </c>
      <c r="P434" s="595">
        <f>+'Nov. investicije'!V55</f>
        <v>0</v>
      </c>
      <c r="Q434" s="595">
        <f>+'Nov. investicije'!W55</f>
        <v>0</v>
      </c>
      <c r="R434" s="595">
        <f>+'Nov. investicije'!X55</f>
        <v>0</v>
      </c>
      <c r="S434" s="595">
        <f>+'Nov. investicije'!Y55</f>
        <v>0</v>
      </c>
      <c r="T434" s="595">
        <f>+'Nov. investicije'!Z55</f>
        <v>0</v>
      </c>
      <c r="U434" s="595">
        <f>+'Nov. investicije'!AA55</f>
        <v>0</v>
      </c>
      <c r="V434" s="595">
        <f>+'Nov. investicije'!AB55</f>
        <v>0</v>
      </c>
      <c r="W434" s="595">
        <f>+'Nov. investicije'!AC55</f>
        <v>0</v>
      </c>
      <c r="X434" s="595">
        <f>+'Nov. investicije'!AD55</f>
        <v>0</v>
      </c>
      <c r="Y434" s="595">
        <f>+'Nov. investicije'!AE55</f>
        <v>0</v>
      </c>
      <c r="Z434" s="595">
        <f>+'Nov. investicije'!AF55</f>
        <v>0</v>
      </c>
      <c r="AA434" s="595">
        <f>+'Nov. investicije'!AG55</f>
        <v>0</v>
      </c>
      <c r="AB434" s="595">
        <f>+'Nov. investicije'!AH55</f>
        <v>0</v>
      </c>
      <c r="AC434" s="595">
        <f>+'Nov. investicije'!AI55</f>
        <v>0</v>
      </c>
      <c r="AD434" s="595">
        <f>+'Nov. investicije'!AJ55</f>
        <v>0</v>
      </c>
      <c r="AE434" s="595">
        <f>+'Nov. investicije'!AK55</f>
        <v>0</v>
      </c>
      <c r="AF434" s="595">
        <f>+'Nov. investicije'!AL55</f>
        <v>0</v>
      </c>
      <c r="AG434" s="595">
        <f>+'Nov. investicije'!AM55</f>
        <v>0</v>
      </c>
      <c r="AH434" s="595">
        <f>+'Nov. investicije'!AN55</f>
        <v>0</v>
      </c>
      <c r="AI434" s="595">
        <f>+'Nov. investicije'!AO55</f>
        <v>0</v>
      </c>
      <c r="AJ434" s="589"/>
      <c r="AK434" s="589"/>
      <c r="AL434" s="589"/>
      <c r="AM434" s="589"/>
      <c r="AN434" s="589"/>
      <c r="AO434" s="589"/>
      <c r="AP434" s="589"/>
    </row>
    <row r="435" spans="1:47" s="607" customFormat="1" ht="12" customHeight="1">
      <c r="A435" s="605">
        <v>5</v>
      </c>
      <c r="B435" s="753" t="s">
        <v>402</v>
      </c>
      <c r="C435" s="856"/>
      <c r="D435" s="857"/>
      <c r="E435" s="606"/>
      <c r="F435" s="606">
        <f t="shared" ref="F435:AI435" si="228">SUM(F436:F439)</f>
        <v>0</v>
      </c>
      <c r="G435" s="606">
        <f t="shared" si="228"/>
        <v>0</v>
      </c>
      <c r="H435" s="606">
        <f t="shared" si="228"/>
        <v>0</v>
      </c>
      <c r="I435" s="606">
        <f t="shared" si="228"/>
        <v>0</v>
      </c>
      <c r="J435" s="606">
        <f t="shared" si="228"/>
        <v>0</v>
      </c>
      <c r="K435" s="606">
        <f t="shared" si="228"/>
        <v>0</v>
      </c>
      <c r="L435" s="606">
        <f t="shared" si="228"/>
        <v>0</v>
      </c>
      <c r="M435" s="606">
        <f t="shared" si="228"/>
        <v>0</v>
      </c>
      <c r="N435" s="606">
        <f t="shared" si="228"/>
        <v>0</v>
      </c>
      <c r="O435" s="606">
        <f t="shared" si="228"/>
        <v>0</v>
      </c>
      <c r="P435" s="606">
        <f t="shared" si="228"/>
        <v>0</v>
      </c>
      <c r="Q435" s="606">
        <f t="shared" si="228"/>
        <v>0</v>
      </c>
      <c r="R435" s="606">
        <f t="shared" si="228"/>
        <v>0</v>
      </c>
      <c r="S435" s="606">
        <f t="shared" si="228"/>
        <v>0</v>
      </c>
      <c r="T435" s="606">
        <f t="shared" si="228"/>
        <v>1117805.0351456569</v>
      </c>
      <c r="U435" s="606">
        <f t="shared" si="228"/>
        <v>0</v>
      </c>
      <c r="V435" s="606">
        <f t="shared" si="228"/>
        <v>0</v>
      </c>
      <c r="W435" s="606">
        <f t="shared" si="228"/>
        <v>0</v>
      </c>
      <c r="X435" s="606">
        <f t="shared" si="228"/>
        <v>273251.6319915349</v>
      </c>
      <c r="Y435" s="606">
        <f t="shared" si="228"/>
        <v>0</v>
      </c>
      <c r="Z435" s="606">
        <f t="shared" si="228"/>
        <v>0</v>
      </c>
      <c r="AA435" s="606">
        <f t="shared" si="228"/>
        <v>0</v>
      </c>
      <c r="AB435" s="606">
        <f t="shared" si="228"/>
        <v>0</v>
      </c>
      <c r="AC435" s="606">
        <f t="shared" si="228"/>
        <v>0</v>
      </c>
      <c r="AD435" s="606">
        <f t="shared" si="228"/>
        <v>1117805.0351456569</v>
      </c>
      <c r="AE435" s="606">
        <f t="shared" si="228"/>
        <v>0</v>
      </c>
      <c r="AF435" s="606">
        <f t="shared" si="228"/>
        <v>0</v>
      </c>
      <c r="AG435" s="606">
        <f t="shared" si="228"/>
        <v>0</v>
      </c>
      <c r="AH435" s="606">
        <f t="shared" si="228"/>
        <v>0</v>
      </c>
      <c r="AI435" s="606">
        <f t="shared" si="228"/>
        <v>0</v>
      </c>
      <c r="AJ435" s="589"/>
      <c r="AK435" s="589"/>
      <c r="AL435" s="589"/>
      <c r="AM435" s="589"/>
      <c r="AN435" s="589"/>
      <c r="AO435" s="589"/>
      <c r="AP435" s="589"/>
    </row>
    <row r="436" spans="1:47" s="607" customFormat="1" ht="12" customHeight="1">
      <c r="A436" s="605"/>
      <c r="B436" s="751" t="str">
        <f>+B400</f>
        <v>Oprema na razbremenilnikih</v>
      </c>
      <c r="C436" s="856"/>
      <c r="D436" s="857"/>
      <c r="E436" s="595"/>
      <c r="F436" s="595">
        <f>+F400</f>
        <v>0</v>
      </c>
      <c r="G436" s="595">
        <f t="shared" ref="G436:AI439" si="229">+G400</f>
        <v>0</v>
      </c>
      <c r="H436" s="595">
        <f t="shared" si="229"/>
        <v>0</v>
      </c>
      <c r="I436" s="595">
        <f t="shared" si="229"/>
        <v>0</v>
      </c>
      <c r="J436" s="595">
        <f t="shared" si="229"/>
        <v>0</v>
      </c>
      <c r="K436" s="595">
        <f t="shared" si="229"/>
        <v>0</v>
      </c>
      <c r="L436" s="595">
        <f t="shared" si="229"/>
        <v>0</v>
      </c>
      <c r="M436" s="595">
        <f t="shared" si="229"/>
        <v>0</v>
      </c>
      <c r="N436" s="595">
        <f t="shared" si="229"/>
        <v>0</v>
      </c>
      <c r="O436" s="595">
        <f t="shared" si="229"/>
        <v>0</v>
      </c>
      <c r="P436" s="595">
        <f t="shared" si="229"/>
        <v>0</v>
      </c>
      <c r="Q436" s="595">
        <f t="shared" si="229"/>
        <v>0</v>
      </c>
      <c r="R436" s="595">
        <f t="shared" si="229"/>
        <v>0</v>
      </c>
      <c r="S436" s="595">
        <f t="shared" si="229"/>
        <v>0</v>
      </c>
      <c r="T436" s="595">
        <f t="shared" si="229"/>
        <v>91081.2</v>
      </c>
      <c r="U436" s="595">
        <f t="shared" si="229"/>
        <v>0</v>
      </c>
      <c r="V436" s="595">
        <f t="shared" si="229"/>
        <v>0</v>
      </c>
      <c r="W436" s="595">
        <f t="shared" si="229"/>
        <v>0</v>
      </c>
      <c r="X436" s="595">
        <f t="shared" si="229"/>
        <v>0</v>
      </c>
      <c r="Y436" s="595">
        <f t="shared" si="229"/>
        <v>0</v>
      </c>
      <c r="Z436" s="595">
        <f t="shared" si="229"/>
        <v>0</v>
      </c>
      <c r="AA436" s="595">
        <f t="shared" si="229"/>
        <v>0</v>
      </c>
      <c r="AB436" s="595">
        <f t="shared" si="229"/>
        <v>0</v>
      </c>
      <c r="AC436" s="595">
        <f t="shared" si="229"/>
        <v>0</v>
      </c>
      <c r="AD436" s="595">
        <f t="shared" si="229"/>
        <v>91081.2</v>
      </c>
      <c r="AE436" s="595">
        <f t="shared" si="229"/>
        <v>0</v>
      </c>
      <c r="AF436" s="595">
        <f t="shared" si="229"/>
        <v>0</v>
      </c>
      <c r="AG436" s="595">
        <f t="shared" si="229"/>
        <v>0</v>
      </c>
      <c r="AH436" s="595">
        <f t="shared" si="229"/>
        <v>0</v>
      </c>
      <c r="AI436" s="595">
        <f t="shared" si="229"/>
        <v>0</v>
      </c>
      <c r="AJ436" s="589"/>
      <c r="AK436" s="589"/>
      <c r="AL436" s="589"/>
      <c r="AM436" s="589"/>
      <c r="AN436" s="589"/>
      <c r="AO436" s="589"/>
      <c r="AP436" s="589"/>
    </row>
    <row r="437" spans="1:47" s="607" customFormat="1" ht="12" customHeight="1">
      <c r="A437" s="605"/>
      <c r="B437" s="751" t="str">
        <f>+B401</f>
        <v>Oprema na črpališčih</v>
      </c>
      <c r="C437" s="856"/>
      <c r="D437" s="857"/>
      <c r="E437" s="595"/>
      <c r="F437" s="595">
        <f>+F401</f>
        <v>0</v>
      </c>
      <c r="G437" s="595">
        <f t="shared" si="229"/>
        <v>0</v>
      </c>
      <c r="H437" s="595">
        <f t="shared" si="229"/>
        <v>0</v>
      </c>
      <c r="I437" s="595">
        <f t="shared" si="229"/>
        <v>0</v>
      </c>
      <c r="J437" s="595">
        <f t="shared" si="229"/>
        <v>0</v>
      </c>
      <c r="K437" s="595">
        <f t="shared" si="229"/>
        <v>0</v>
      </c>
      <c r="L437" s="595">
        <f t="shared" si="229"/>
        <v>0</v>
      </c>
      <c r="M437" s="595">
        <f t="shared" si="229"/>
        <v>0</v>
      </c>
      <c r="N437" s="595">
        <f t="shared" si="229"/>
        <v>0</v>
      </c>
      <c r="O437" s="595">
        <f t="shared" si="229"/>
        <v>0</v>
      </c>
      <c r="P437" s="595">
        <f t="shared" si="229"/>
        <v>0</v>
      </c>
      <c r="Q437" s="595">
        <f t="shared" si="229"/>
        <v>0</v>
      </c>
      <c r="R437" s="595">
        <f t="shared" si="229"/>
        <v>0</v>
      </c>
      <c r="S437" s="595">
        <f t="shared" si="229"/>
        <v>0</v>
      </c>
      <c r="T437" s="595">
        <f t="shared" si="229"/>
        <v>52508.4</v>
      </c>
      <c r="U437" s="595">
        <f t="shared" si="229"/>
        <v>0</v>
      </c>
      <c r="V437" s="595">
        <f t="shared" si="229"/>
        <v>0</v>
      </c>
      <c r="W437" s="595">
        <f t="shared" si="229"/>
        <v>0</v>
      </c>
      <c r="X437" s="595">
        <f t="shared" si="229"/>
        <v>0</v>
      </c>
      <c r="Y437" s="595">
        <f t="shared" si="229"/>
        <v>0</v>
      </c>
      <c r="Z437" s="595">
        <f t="shared" si="229"/>
        <v>0</v>
      </c>
      <c r="AA437" s="595">
        <f t="shared" si="229"/>
        <v>0</v>
      </c>
      <c r="AB437" s="595">
        <f t="shared" si="229"/>
        <v>0</v>
      </c>
      <c r="AC437" s="595">
        <f t="shared" si="229"/>
        <v>0</v>
      </c>
      <c r="AD437" s="595">
        <f t="shared" si="229"/>
        <v>52508.4</v>
      </c>
      <c r="AE437" s="595">
        <f t="shared" si="229"/>
        <v>0</v>
      </c>
      <c r="AF437" s="595">
        <f t="shared" si="229"/>
        <v>0</v>
      </c>
      <c r="AG437" s="595">
        <f t="shared" si="229"/>
        <v>0</v>
      </c>
      <c r="AH437" s="595">
        <f t="shared" si="229"/>
        <v>0</v>
      </c>
      <c r="AI437" s="595">
        <f t="shared" si="229"/>
        <v>0</v>
      </c>
      <c r="AJ437" s="589"/>
      <c r="AK437" s="589"/>
      <c r="AL437" s="589"/>
      <c r="AM437" s="589"/>
      <c r="AN437" s="589"/>
      <c r="AO437" s="589"/>
      <c r="AP437" s="589"/>
    </row>
    <row r="438" spans="1:47" s="607" customFormat="1" ht="12" customHeight="1">
      <c r="A438" s="605"/>
      <c r="B438" s="751" t="str">
        <f>+B402</f>
        <v>Električna oprema ČN in oprema za vodenje</v>
      </c>
      <c r="C438" s="856"/>
      <c r="D438" s="857"/>
      <c r="E438" s="595"/>
      <c r="F438" s="595">
        <f>+F402</f>
        <v>0</v>
      </c>
      <c r="G438" s="595">
        <f t="shared" si="229"/>
        <v>0</v>
      </c>
      <c r="H438" s="595">
        <f t="shared" si="229"/>
        <v>0</v>
      </c>
      <c r="I438" s="595">
        <f t="shared" si="229"/>
        <v>0</v>
      </c>
      <c r="J438" s="595">
        <f t="shared" si="229"/>
        <v>0</v>
      </c>
      <c r="K438" s="595">
        <f t="shared" si="229"/>
        <v>0</v>
      </c>
      <c r="L438" s="595">
        <f t="shared" si="229"/>
        <v>0</v>
      </c>
      <c r="M438" s="595">
        <f t="shared" si="229"/>
        <v>0</v>
      </c>
      <c r="N438" s="595">
        <f t="shared" si="229"/>
        <v>0</v>
      </c>
      <c r="O438" s="595">
        <f t="shared" si="229"/>
        <v>0</v>
      </c>
      <c r="P438" s="595">
        <f t="shared" si="229"/>
        <v>0</v>
      </c>
      <c r="Q438" s="595">
        <f t="shared" si="229"/>
        <v>0</v>
      </c>
      <c r="R438" s="595">
        <f t="shared" si="229"/>
        <v>0</v>
      </c>
      <c r="S438" s="595">
        <f t="shared" si="229"/>
        <v>0</v>
      </c>
      <c r="T438" s="595">
        <f t="shared" si="229"/>
        <v>0</v>
      </c>
      <c r="U438" s="595">
        <f t="shared" si="229"/>
        <v>0</v>
      </c>
      <c r="V438" s="595">
        <f t="shared" si="229"/>
        <v>0</v>
      </c>
      <c r="W438" s="595">
        <f t="shared" si="229"/>
        <v>0</v>
      </c>
      <c r="X438" s="595">
        <f t="shared" si="229"/>
        <v>273251.6319915349</v>
      </c>
      <c r="Y438" s="595">
        <f t="shared" si="229"/>
        <v>0</v>
      </c>
      <c r="Z438" s="595">
        <f t="shared" si="229"/>
        <v>0</v>
      </c>
      <c r="AA438" s="595">
        <f t="shared" si="229"/>
        <v>0</v>
      </c>
      <c r="AB438" s="595">
        <f t="shared" si="229"/>
        <v>0</v>
      </c>
      <c r="AC438" s="595">
        <f t="shared" si="229"/>
        <v>0</v>
      </c>
      <c r="AD438" s="595">
        <f t="shared" si="229"/>
        <v>0</v>
      </c>
      <c r="AE438" s="595">
        <f t="shared" si="229"/>
        <v>0</v>
      </c>
      <c r="AF438" s="595">
        <f t="shared" si="229"/>
        <v>0</v>
      </c>
      <c r="AG438" s="595">
        <f t="shared" si="229"/>
        <v>0</v>
      </c>
      <c r="AH438" s="595">
        <f t="shared" si="229"/>
        <v>0</v>
      </c>
      <c r="AI438" s="595">
        <f t="shared" si="229"/>
        <v>0</v>
      </c>
      <c r="AJ438" s="589"/>
      <c r="AK438" s="589"/>
      <c r="AL438" s="589"/>
      <c r="AM438" s="589"/>
      <c r="AN438" s="589"/>
      <c r="AO438" s="589"/>
      <c r="AP438" s="589"/>
    </row>
    <row r="439" spans="1:47" s="607" customFormat="1" ht="12" customHeight="1">
      <c r="A439" s="605"/>
      <c r="B439" s="751" t="str">
        <f>+B403</f>
        <v>Strojna oprema na ČN</v>
      </c>
      <c r="C439" s="856"/>
      <c r="D439" s="857"/>
      <c r="E439" s="595"/>
      <c r="F439" s="595">
        <f>+F403</f>
        <v>0</v>
      </c>
      <c r="G439" s="595">
        <f t="shared" si="229"/>
        <v>0</v>
      </c>
      <c r="H439" s="595">
        <f t="shared" si="229"/>
        <v>0</v>
      </c>
      <c r="I439" s="595">
        <f t="shared" si="229"/>
        <v>0</v>
      </c>
      <c r="J439" s="595">
        <f t="shared" si="229"/>
        <v>0</v>
      </c>
      <c r="K439" s="595">
        <f t="shared" si="229"/>
        <v>0</v>
      </c>
      <c r="L439" s="595">
        <f t="shared" si="229"/>
        <v>0</v>
      </c>
      <c r="M439" s="595">
        <f t="shared" si="229"/>
        <v>0</v>
      </c>
      <c r="N439" s="595">
        <f t="shared" si="229"/>
        <v>0</v>
      </c>
      <c r="O439" s="595">
        <f t="shared" si="229"/>
        <v>0</v>
      </c>
      <c r="P439" s="595">
        <f t="shared" si="229"/>
        <v>0</v>
      </c>
      <c r="Q439" s="595">
        <f t="shared" si="229"/>
        <v>0</v>
      </c>
      <c r="R439" s="595">
        <f t="shared" si="229"/>
        <v>0</v>
      </c>
      <c r="S439" s="595">
        <f t="shared" si="229"/>
        <v>0</v>
      </c>
      <c r="T439" s="595">
        <f t="shared" si="229"/>
        <v>974215.43514565681</v>
      </c>
      <c r="U439" s="595">
        <f t="shared" si="229"/>
        <v>0</v>
      </c>
      <c r="V439" s="595">
        <f t="shared" si="229"/>
        <v>0</v>
      </c>
      <c r="W439" s="595">
        <f t="shared" si="229"/>
        <v>0</v>
      </c>
      <c r="X439" s="595">
        <f t="shared" si="229"/>
        <v>0</v>
      </c>
      <c r="Y439" s="595">
        <f t="shared" si="229"/>
        <v>0</v>
      </c>
      <c r="Z439" s="595">
        <f t="shared" si="229"/>
        <v>0</v>
      </c>
      <c r="AA439" s="595">
        <f t="shared" si="229"/>
        <v>0</v>
      </c>
      <c r="AB439" s="595">
        <f t="shared" si="229"/>
        <v>0</v>
      </c>
      <c r="AC439" s="595">
        <f t="shared" si="229"/>
        <v>0</v>
      </c>
      <c r="AD439" s="595">
        <f t="shared" si="229"/>
        <v>974215.43514565681</v>
      </c>
      <c r="AE439" s="595">
        <f t="shared" si="229"/>
        <v>0</v>
      </c>
      <c r="AF439" s="595">
        <f t="shared" si="229"/>
        <v>0</v>
      </c>
      <c r="AG439" s="595">
        <f t="shared" si="229"/>
        <v>0</v>
      </c>
      <c r="AH439" s="595">
        <f t="shared" si="229"/>
        <v>0</v>
      </c>
      <c r="AI439" s="595">
        <f t="shared" si="229"/>
        <v>0</v>
      </c>
      <c r="AJ439" s="589"/>
      <c r="AK439" s="589"/>
      <c r="AL439" s="589"/>
      <c r="AM439" s="589"/>
      <c r="AN439" s="589"/>
      <c r="AO439" s="589"/>
      <c r="AP439" s="589"/>
    </row>
    <row r="440" spans="1:47" s="589" customFormat="1" ht="12" customHeight="1">
      <c r="A440" s="592" t="s">
        <v>155</v>
      </c>
      <c r="B440" s="749" t="s">
        <v>403</v>
      </c>
      <c r="C440" s="856"/>
      <c r="D440" s="857"/>
      <c r="E440" s="593"/>
      <c r="F440" s="593">
        <f t="shared" ref="F440:AI440" si="230">+F410-F420</f>
        <v>0</v>
      </c>
      <c r="G440" s="593">
        <f t="shared" si="230"/>
        <v>0</v>
      </c>
      <c r="H440" s="593">
        <f t="shared" si="230"/>
        <v>0</v>
      </c>
      <c r="I440" s="593">
        <f t="shared" si="230"/>
        <v>0</v>
      </c>
      <c r="J440" s="593">
        <f t="shared" si="230"/>
        <v>0</v>
      </c>
      <c r="K440" s="593">
        <f t="shared" si="230"/>
        <v>126759.43862734686</v>
      </c>
      <c r="L440" s="593">
        <f t="shared" si="230"/>
        <v>126759.34743343852</v>
      </c>
      <c r="M440" s="593">
        <f t="shared" si="230"/>
        <v>126759.43834252836</v>
      </c>
      <c r="N440" s="593">
        <f t="shared" si="230"/>
        <v>126759.43834252836</v>
      </c>
      <c r="O440" s="593">
        <f t="shared" si="230"/>
        <v>126759.43834252836</v>
      </c>
      <c r="P440" s="593">
        <f t="shared" si="230"/>
        <v>126759.43834252836</v>
      </c>
      <c r="Q440" s="593">
        <f t="shared" si="230"/>
        <v>126759.43834252836</v>
      </c>
      <c r="R440" s="593">
        <f t="shared" si="230"/>
        <v>126759.43834252836</v>
      </c>
      <c r="S440" s="593">
        <f t="shared" si="230"/>
        <v>126759.43834252836</v>
      </c>
      <c r="T440" s="593">
        <f t="shared" si="230"/>
        <v>-991045.59680312849</v>
      </c>
      <c r="U440" s="593">
        <f t="shared" si="230"/>
        <v>126759.43834252836</v>
      </c>
      <c r="V440" s="593">
        <f t="shared" si="230"/>
        <v>126759.43834252836</v>
      </c>
      <c r="W440" s="593">
        <f t="shared" si="230"/>
        <v>126759.43834252836</v>
      </c>
      <c r="X440" s="593">
        <f t="shared" si="230"/>
        <v>-146492.19364900654</v>
      </c>
      <c r="Y440" s="593">
        <f t="shared" si="230"/>
        <v>126759.43834252836</v>
      </c>
      <c r="Z440" s="593">
        <f t="shared" si="230"/>
        <v>126759.43834252836</v>
      </c>
      <c r="AA440" s="593">
        <f t="shared" si="230"/>
        <v>219556.76662554347</v>
      </c>
      <c r="AB440" s="593">
        <f t="shared" si="230"/>
        <v>219556.76662554347</v>
      </c>
      <c r="AC440" s="593">
        <f t="shared" si="230"/>
        <v>219556.76662554347</v>
      </c>
      <c r="AD440" s="593">
        <f t="shared" si="230"/>
        <v>-898248.26852011331</v>
      </c>
      <c r="AE440" s="593">
        <f t="shared" si="230"/>
        <v>219556.76662554347</v>
      </c>
      <c r="AF440" s="593">
        <f t="shared" si="230"/>
        <v>219556.76662554347</v>
      </c>
      <c r="AG440" s="593">
        <f t="shared" si="230"/>
        <v>219556.76662554347</v>
      </c>
      <c r="AH440" s="593">
        <f t="shared" si="230"/>
        <v>219556.76662554347</v>
      </c>
      <c r="AI440" s="593">
        <f t="shared" si="230"/>
        <v>219556.76662554347</v>
      </c>
    </row>
    <row r="441" spans="1:47" s="589" customFormat="1" ht="12" customHeight="1">
      <c r="A441" s="592" t="s">
        <v>244</v>
      </c>
      <c r="B441" s="749" t="s">
        <v>465</v>
      </c>
      <c r="C441" s="856"/>
      <c r="D441" s="857"/>
      <c r="E441" s="593">
        <v>0</v>
      </c>
      <c r="F441" s="593">
        <f>+E441+F440</f>
        <v>0</v>
      </c>
      <c r="G441" s="593">
        <f t="shared" ref="G441:J441" si="231">+F441+G440</f>
        <v>0</v>
      </c>
      <c r="H441" s="593">
        <f>+G441+H440</f>
        <v>0</v>
      </c>
      <c r="I441" s="593">
        <f t="shared" si="231"/>
        <v>0</v>
      </c>
      <c r="J441" s="593">
        <f t="shared" si="231"/>
        <v>0</v>
      </c>
      <c r="K441" s="593">
        <f>+J441+K440</f>
        <v>126759.43862734686</v>
      </c>
      <c r="L441" s="593">
        <f>+K441+L440</f>
        <v>253518.78606078538</v>
      </c>
      <c r="M441" s="593">
        <f t="shared" ref="M441:AI441" si="232">+L441+M440</f>
        <v>380278.22440331371</v>
      </c>
      <c r="N441" s="593">
        <f t="shared" si="232"/>
        <v>507037.66274584207</v>
      </c>
      <c r="O441" s="593">
        <f t="shared" si="232"/>
        <v>633797.10108837043</v>
      </c>
      <c r="P441" s="593">
        <f t="shared" si="232"/>
        <v>760556.53943089885</v>
      </c>
      <c r="Q441" s="593">
        <f t="shared" si="232"/>
        <v>887315.97777342726</v>
      </c>
      <c r="R441" s="593">
        <f t="shared" si="232"/>
        <v>1014075.4161159557</v>
      </c>
      <c r="S441" s="593">
        <f t="shared" si="232"/>
        <v>1140834.8544584841</v>
      </c>
      <c r="T441" s="593">
        <f t="shared" si="232"/>
        <v>149789.25765535561</v>
      </c>
      <c r="U441" s="593">
        <f t="shared" si="232"/>
        <v>276548.69599788397</v>
      </c>
      <c r="V441" s="593">
        <f t="shared" si="232"/>
        <v>403308.13434041233</v>
      </c>
      <c r="W441" s="593">
        <f t="shared" si="232"/>
        <v>530067.57268294063</v>
      </c>
      <c r="X441" s="593">
        <f t="shared" si="232"/>
        <v>383575.37903393409</v>
      </c>
      <c r="Y441" s="593">
        <f t="shared" si="232"/>
        <v>510334.81737646245</v>
      </c>
      <c r="Z441" s="593">
        <f t="shared" si="232"/>
        <v>637094.25571899081</v>
      </c>
      <c r="AA441" s="593">
        <f t="shared" si="232"/>
        <v>856651.02234453429</v>
      </c>
      <c r="AB441" s="593">
        <f t="shared" si="232"/>
        <v>1076207.7889700779</v>
      </c>
      <c r="AC441" s="593">
        <f t="shared" si="232"/>
        <v>1295764.5555956215</v>
      </c>
      <c r="AD441" s="593">
        <f t="shared" si="232"/>
        <v>397516.28707550815</v>
      </c>
      <c r="AE441" s="593">
        <f t="shared" si="232"/>
        <v>617073.05370105163</v>
      </c>
      <c r="AF441" s="593">
        <f t="shared" si="232"/>
        <v>836629.8203265951</v>
      </c>
      <c r="AG441" s="593">
        <f t="shared" si="232"/>
        <v>1056186.5869521387</v>
      </c>
      <c r="AH441" s="593">
        <f t="shared" si="232"/>
        <v>1275743.3535776823</v>
      </c>
      <c r="AI441" s="593">
        <f t="shared" si="232"/>
        <v>1495300.1202032259</v>
      </c>
    </row>
    <row r="442" spans="1:47" s="589" customFormat="1" ht="12" customHeight="1" thickBot="1">
      <c r="A442" s="592"/>
      <c r="B442" s="749" t="s">
        <v>466</v>
      </c>
      <c r="C442" s="858"/>
      <c r="D442" s="859"/>
      <c r="E442" s="664" t="str">
        <f>IF(E441&gt;-0.01,"DA","NE")</f>
        <v>DA</v>
      </c>
      <c r="F442" s="664" t="str">
        <f>IF(F441&gt;-0.01,"DA","NE")</f>
        <v>DA</v>
      </c>
      <c r="G442" s="664" t="str">
        <f>IF(G441&gt;-0.01,"DA","NE")</f>
        <v>DA</v>
      </c>
      <c r="H442" s="664" t="str">
        <f>IF(H441&gt;-0.01,"DA","NE")</f>
        <v>DA</v>
      </c>
      <c r="I442" s="664" t="str">
        <f t="shared" ref="I442:AI442" si="233">IF(I441&gt;-0.01,"DA","NE")</f>
        <v>DA</v>
      </c>
      <c r="J442" s="664" t="str">
        <f t="shared" si="233"/>
        <v>DA</v>
      </c>
      <c r="K442" s="664" t="str">
        <f t="shared" si="233"/>
        <v>DA</v>
      </c>
      <c r="L442" s="664" t="str">
        <f t="shared" si="233"/>
        <v>DA</v>
      </c>
      <c r="M442" s="664" t="str">
        <f t="shared" si="233"/>
        <v>DA</v>
      </c>
      <c r="N442" s="664" t="str">
        <f t="shared" si="233"/>
        <v>DA</v>
      </c>
      <c r="O442" s="664" t="str">
        <f t="shared" si="233"/>
        <v>DA</v>
      </c>
      <c r="P442" s="664" t="str">
        <f t="shared" si="233"/>
        <v>DA</v>
      </c>
      <c r="Q442" s="664" t="str">
        <f t="shared" si="233"/>
        <v>DA</v>
      </c>
      <c r="R442" s="664" t="str">
        <f t="shared" si="233"/>
        <v>DA</v>
      </c>
      <c r="S442" s="664" t="str">
        <f t="shared" si="233"/>
        <v>DA</v>
      </c>
      <c r="T442" s="664" t="str">
        <f t="shared" si="233"/>
        <v>DA</v>
      </c>
      <c r="U442" s="664" t="str">
        <f t="shared" si="233"/>
        <v>DA</v>
      </c>
      <c r="V442" s="664" t="str">
        <f t="shared" si="233"/>
        <v>DA</v>
      </c>
      <c r="W442" s="664" t="str">
        <f t="shared" si="233"/>
        <v>DA</v>
      </c>
      <c r="X442" s="664" t="str">
        <f t="shared" si="233"/>
        <v>DA</v>
      </c>
      <c r="Y442" s="664" t="str">
        <f t="shared" si="233"/>
        <v>DA</v>
      </c>
      <c r="Z442" s="664" t="str">
        <f t="shared" si="233"/>
        <v>DA</v>
      </c>
      <c r="AA442" s="664" t="str">
        <f t="shared" si="233"/>
        <v>DA</v>
      </c>
      <c r="AB442" s="664" t="str">
        <f t="shared" si="233"/>
        <v>DA</v>
      </c>
      <c r="AC442" s="664" t="str">
        <f t="shared" si="233"/>
        <v>DA</v>
      </c>
      <c r="AD442" s="664" t="str">
        <f t="shared" si="233"/>
        <v>DA</v>
      </c>
      <c r="AE442" s="664" t="str">
        <f t="shared" si="233"/>
        <v>DA</v>
      </c>
      <c r="AF442" s="664" t="str">
        <f t="shared" si="233"/>
        <v>DA</v>
      </c>
      <c r="AG442" s="664" t="str">
        <f t="shared" si="233"/>
        <v>DA</v>
      </c>
      <c r="AH442" s="664" t="str">
        <f t="shared" si="233"/>
        <v>DA</v>
      </c>
      <c r="AI442" s="664" t="str">
        <f t="shared" si="233"/>
        <v>DA</v>
      </c>
    </row>
    <row r="446" spans="1:47" ht="15">
      <c r="A446" s="557" t="s">
        <v>477</v>
      </c>
    </row>
    <row r="447" spans="1:47" ht="12.75" thickBot="1"/>
    <row r="448" spans="1:47" s="589" customFormat="1" ht="11.25">
      <c r="A448" s="588" t="s">
        <v>520</v>
      </c>
      <c r="B448" s="748" t="s">
        <v>388</v>
      </c>
      <c r="C448" s="665"/>
      <c r="D448" s="666"/>
      <c r="E448" s="588"/>
      <c r="F448" s="588">
        <f>+F408</f>
        <v>1</v>
      </c>
      <c r="G448" s="588">
        <f t="shared" ref="G448:AI449" si="234">+G408</f>
        <v>2</v>
      </c>
      <c r="H448" s="588">
        <f t="shared" si="234"/>
        <v>3</v>
      </c>
      <c r="I448" s="588">
        <f t="shared" si="234"/>
        <v>4</v>
      </c>
      <c r="J448" s="588">
        <f t="shared" si="234"/>
        <v>5</v>
      </c>
      <c r="K448" s="588">
        <f t="shared" si="234"/>
        <v>6</v>
      </c>
      <c r="L448" s="588">
        <f t="shared" si="234"/>
        <v>7</v>
      </c>
      <c r="M448" s="588">
        <f t="shared" si="234"/>
        <v>8</v>
      </c>
      <c r="N448" s="588">
        <f t="shared" si="234"/>
        <v>9</v>
      </c>
      <c r="O448" s="588">
        <f t="shared" si="234"/>
        <v>10</v>
      </c>
      <c r="P448" s="588">
        <f t="shared" si="234"/>
        <v>11</v>
      </c>
      <c r="Q448" s="588">
        <f t="shared" si="234"/>
        <v>12</v>
      </c>
      <c r="R448" s="588">
        <f t="shared" si="234"/>
        <v>13</v>
      </c>
      <c r="S448" s="588">
        <f t="shared" si="234"/>
        <v>14</v>
      </c>
      <c r="T448" s="588">
        <f t="shared" si="234"/>
        <v>15</v>
      </c>
      <c r="U448" s="588">
        <f t="shared" si="234"/>
        <v>16</v>
      </c>
      <c r="V448" s="588">
        <f t="shared" si="234"/>
        <v>17</v>
      </c>
      <c r="W448" s="588">
        <f t="shared" si="234"/>
        <v>18</v>
      </c>
      <c r="X448" s="588">
        <f t="shared" si="234"/>
        <v>19</v>
      </c>
      <c r="Y448" s="588">
        <f t="shared" si="234"/>
        <v>20</v>
      </c>
      <c r="Z448" s="588">
        <f t="shared" si="234"/>
        <v>21</v>
      </c>
      <c r="AA448" s="588">
        <f t="shared" si="234"/>
        <v>22</v>
      </c>
      <c r="AB448" s="588">
        <f t="shared" si="234"/>
        <v>23</v>
      </c>
      <c r="AC448" s="588">
        <f t="shared" si="234"/>
        <v>24</v>
      </c>
      <c r="AD448" s="588">
        <f t="shared" si="234"/>
        <v>25</v>
      </c>
      <c r="AE448" s="588">
        <f t="shared" si="234"/>
        <v>26</v>
      </c>
      <c r="AF448" s="588">
        <f t="shared" si="234"/>
        <v>27</v>
      </c>
      <c r="AG448" s="588">
        <f t="shared" si="234"/>
        <v>28</v>
      </c>
      <c r="AH448" s="588">
        <f t="shared" si="234"/>
        <v>29</v>
      </c>
      <c r="AI448" s="588">
        <f t="shared" si="234"/>
        <v>30</v>
      </c>
      <c r="AJ448" s="667">
        <v>1</v>
      </c>
      <c r="AK448" s="667">
        <v>2</v>
      </c>
      <c r="AL448" s="667">
        <v>3</v>
      </c>
      <c r="AM448" s="667">
        <v>4</v>
      </c>
      <c r="AN448" s="667">
        <v>5</v>
      </c>
      <c r="AO448" s="667">
        <v>6</v>
      </c>
      <c r="AP448" s="667">
        <v>7</v>
      </c>
      <c r="AQ448" s="667">
        <v>8</v>
      </c>
      <c r="AR448" s="667">
        <v>9</v>
      </c>
      <c r="AS448" s="667">
        <v>10</v>
      </c>
      <c r="AT448" s="667">
        <v>11</v>
      </c>
      <c r="AU448" s="667">
        <v>12</v>
      </c>
    </row>
    <row r="449" spans="1:47" s="589" customFormat="1" ht="11.25">
      <c r="A449" s="668"/>
      <c r="B449" s="748" t="s">
        <v>397</v>
      </c>
      <c r="C449" s="669" t="s">
        <v>418</v>
      </c>
      <c r="D449" s="670" t="s">
        <v>419</v>
      </c>
      <c r="E449" s="588"/>
      <c r="F449" s="588" t="str">
        <f>+F409</f>
        <v>do 2018</v>
      </c>
      <c r="G449" s="588">
        <f t="shared" si="234"/>
        <v>2019</v>
      </c>
      <c r="H449" s="588">
        <f t="shared" si="234"/>
        <v>2020</v>
      </c>
      <c r="I449" s="588">
        <f t="shared" si="234"/>
        <v>2021</v>
      </c>
      <c r="J449" s="588">
        <f t="shared" si="234"/>
        <v>2022</v>
      </c>
      <c r="K449" s="588">
        <f t="shared" si="234"/>
        <v>2023</v>
      </c>
      <c r="L449" s="588">
        <f t="shared" si="234"/>
        <v>2024</v>
      </c>
      <c r="M449" s="588">
        <f t="shared" si="234"/>
        <v>2025</v>
      </c>
      <c r="N449" s="588">
        <f t="shared" si="234"/>
        <v>2026</v>
      </c>
      <c r="O449" s="588">
        <f t="shared" si="234"/>
        <v>2027</v>
      </c>
      <c r="P449" s="588">
        <f t="shared" si="234"/>
        <v>2028</v>
      </c>
      <c r="Q449" s="588">
        <f t="shared" si="234"/>
        <v>2029</v>
      </c>
      <c r="R449" s="588">
        <f t="shared" si="234"/>
        <v>2030</v>
      </c>
      <c r="S449" s="588">
        <f t="shared" si="234"/>
        <v>2031</v>
      </c>
      <c r="T449" s="588">
        <f t="shared" si="234"/>
        <v>2032</v>
      </c>
      <c r="U449" s="588">
        <f t="shared" si="234"/>
        <v>2033</v>
      </c>
      <c r="V449" s="588">
        <f t="shared" si="234"/>
        <v>2034</v>
      </c>
      <c r="W449" s="588">
        <f t="shared" si="234"/>
        <v>2035</v>
      </c>
      <c r="X449" s="588">
        <f t="shared" si="234"/>
        <v>2036</v>
      </c>
      <c r="Y449" s="588">
        <f t="shared" si="234"/>
        <v>2037</v>
      </c>
      <c r="Z449" s="588">
        <f t="shared" si="234"/>
        <v>2038</v>
      </c>
      <c r="AA449" s="588">
        <f t="shared" si="234"/>
        <v>2039</v>
      </c>
      <c r="AB449" s="588">
        <f t="shared" si="234"/>
        <v>2040</v>
      </c>
      <c r="AC449" s="588">
        <f t="shared" si="234"/>
        <v>2041</v>
      </c>
      <c r="AD449" s="588">
        <f t="shared" si="234"/>
        <v>2042</v>
      </c>
      <c r="AE449" s="588">
        <f t="shared" si="234"/>
        <v>2043</v>
      </c>
      <c r="AF449" s="588">
        <f t="shared" si="234"/>
        <v>2044</v>
      </c>
      <c r="AG449" s="588">
        <f t="shared" si="234"/>
        <v>2045</v>
      </c>
      <c r="AH449" s="588">
        <f t="shared" si="234"/>
        <v>2046</v>
      </c>
      <c r="AI449" s="588">
        <f t="shared" si="234"/>
        <v>2047</v>
      </c>
      <c r="AJ449" s="667">
        <f>+AI449+1</f>
        <v>2048</v>
      </c>
      <c r="AK449" s="667">
        <f t="shared" ref="AK449:AU449" si="235">+AJ449+1</f>
        <v>2049</v>
      </c>
      <c r="AL449" s="667">
        <f t="shared" si="235"/>
        <v>2050</v>
      </c>
      <c r="AM449" s="667">
        <f t="shared" si="235"/>
        <v>2051</v>
      </c>
      <c r="AN449" s="667">
        <f t="shared" si="235"/>
        <v>2052</v>
      </c>
      <c r="AO449" s="667">
        <f t="shared" si="235"/>
        <v>2053</v>
      </c>
      <c r="AP449" s="667">
        <f t="shared" si="235"/>
        <v>2054</v>
      </c>
      <c r="AQ449" s="667">
        <f t="shared" si="235"/>
        <v>2055</v>
      </c>
      <c r="AR449" s="667">
        <f t="shared" si="235"/>
        <v>2056</v>
      </c>
      <c r="AS449" s="667">
        <f t="shared" si="235"/>
        <v>2057</v>
      </c>
      <c r="AT449" s="667">
        <f t="shared" si="235"/>
        <v>2058</v>
      </c>
      <c r="AU449" s="667">
        <f t="shared" si="235"/>
        <v>2059</v>
      </c>
    </row>
    <row r="450" spans="1:47" s="589" customFormat="1" ht="11.25">
      <c r="A450" s="671">
        <v>1</v>
      </c>
      <c r="B450" s="749" t="s">
        <v>478</v>
      </c>
      <c r="C450" s="624">
        <f>NPV($C$490,G450:AI450)+F450</f>
        <v>9881229.2306346055</v>
      </c>
      <c r="D450" s="625">
        <f>SUM(F450:AI450)</f>
        <v>21984377.212567303</v>
      </c>
      <c r="E450" s="593"/>
      <c r="F450" s="593">
        <f>+F451+F454+F457+F459</f>
        <v>0</v>
      </c>
      <c r="G450" s="593">
        <f>+G451+G454+G457+G459</f>
        <v>0</v>
      </c>
      <c r="H450" s="593">
        <f>+H451+H454+H457+H459+H462</f>
        <v>0</v>
      </c>
      <c r="I450" s="593">
        <f t="shared" ref="I450:AU450" si="236">+I451+I454+I457+I459+I462</f>
        <v>0</v>
      </c>
      <c r="J450" s="593">
        <f t="shared" si="236"/>
        <v>0</v>
      </c>
      <c r="K450" s="593">
        <f t="shared" si="236"/>
        <v>1039817.8716645639</v>
      </c>
      <c r="L450" s="593">
        <f t="shared" si="236"/>
        <v>707247.82647268882</v>
      </c>
      <c r="M450" s="593">
        <f t="shared" si="236"/>
        <v>720217.09939443052</v>
      </c>
      <c r="N450" s="593">
        <f t="shared" si="236"/>
        <v>733440.7877159419</v>
      </c>
      <c r="O450" s="593">
        <f t="shared" si="236"/>
        <v>746923.83848740044</v>
      </c>
      <c r="P450" s="593">
        <f t="shared" si="236"/>
        <v>761114.201817489</v>
      </c>
      <c r="Q450" s="593">
        <f t="shared" si="236"/>
        <v>775587.31827689125</v>
      </c>
      <c r="R450" s="593">
        <f t="shared" si="236"/>
        <v>790348.81914989417</v>
      </c>
      <c r="S450" s="593">
        <f t="shared" si="236"/>
        <v>803877.75171986152</v>
      </c>
      <c r="T450" s="593">
        <f t="shared" si="236"/>
        <v>817656.97288274835</v>
      </c>
      <c r="U450" s="593">
        <f t="shared" si="236"/>
        <v>831691.07622533222</v>
      </c>
      <c r="V450" s="593">
        <f t="shared" si="236"/>
        <v>845984.74057216488</v>
      </c>
      <c r="W450" s="593">
        <f t="shared" si="236"/>
        <v>860542.73157890351</v>
      </c>
      <c r="X450" s="593">
        <f t="shared" si="236"/>
        <v>875369.90335565573</v>
      </c>
      <c r="Y450" s="593">
        <f t="shared" si="236"/>
        <v>890471.20012090425</v>
      </c>
      <c r="Z450" s="593">
        <f t="shared" si="236"/>
        <v>905851.65788658964</v>
      </c>
      <c r="AA450" s="593">
        <f t="shared" si="236"/>
        <v>921516.4061749489</v>
      </c>
      <c r="AB450" s="593">
        <f t="shared" si="236"/>
        <v>937470.66976770456</v>
      </c>
      <c r="AC450" s="593">
        <f t="shared" si="236"/>
        <v>953206.67534243013</v>
      </c>
      <c r="AD450" s="593">
        <f t="shared" si="236"/>
        <v>969227.99812517897</v>
      </c>
      <c r="AE450" s="593">
        <f t="shared" si="236"/>
        <v>985539.78648508759</v>
      </c>
      <c r="AF450" s="593">
        <f t="shared" si="236"/>
        <v>1002147.2833604971</v>
      </c>
      <c r="AG450" s="593">
        <f t="shared" si="236"/>
        <v>1019055.8280163693</v>
      </c>
      <c r="AH450" s="593">
        <f t="shared" si="236"/>
        <v>1036270.8578347457</v>
      </c>
      <c r="AI450" s="593">
        <f t="shared" si="236"/>
        <v>1053797.9101388815</v>
      </c>
      <c r="AJ450" s="672">
        <f t="shared" si="236"/>
        <v>1053797.9101388815</v>
      </c>
      <c r="AK450" s="672">
        <f t="shared" si="236"/>
        <v>1053797.9101388815</v>
      </c>
      <c r="AL450" s="672">
        <f t="shared" si="236"/>
        <v>1053797.9101388815</v>
      </c>
      <c r="AM450" s="672">
        <f t="shared" si="236"/>
        <v>1053797.9101388815</v>
      </c>
      <c r="AN450" s="672">
        <f t="shared" si="236"/>
        <v>1053797.9101388815</v>
      </c>
      <c r="AO450" s="672">
        <f t="shared" si="236"/>
        <v>1053797.9101388815</v>
      </c>
      <c r="AP450" s="672">
        <f t="shared" si="236"/>
        <v>1053797.9101388815</v>
      </c>
      <c r="AQ450" s="672">
        <f t="shared" si="236"/>
        <v>1053797.9101388815</v>
      </c>
      <c r="AR450" s="672">
        <f t="shared" si="236"/>
        <v>1053797.9101388815</v>
      </c>
      <c r="AS450" s="672">
        <f t="shared" si="236"/>
        <v>1053797.9101388815</v>
      </c>
      <c r="AT450" s="672">
        <f t="shared" si="236"/>
        <v>1053797.9101388815</v>
      </c>
      <c r="AU450" s="672">
        <f t="shared" si="236"/>
        <v>1053797.9101388815</v>
      </c>
    </row>
    <row r="451" spans="1:47" s="548" customFormat="1" ht="14.25" customHeight="1">
      <c r="A451" s="673"/>
      <c r="B451" s="679" t="s">
        <v>728</v>
      </c>
      <c r="C451" s="624">
        <f>NPV($C$490,G451:AI451)+F451</f>
        <v>4033702.1990690744</v>
      </c>
      <c r="D451" s="625">
        <f>SUM(F451:AI451)</f>
        <v>9075733.2034788374</v>
      </c>
      <c r="E451" s="593"/>
      <c r="F451" s="593">
        <f>+F452*32</f>
        <v>0</v>
      </c>
      <c r="G451" s="593">
        <f>+G452*32</f>
        <v>0</v>
      </c>
      <c r="H451" s="593">
        <f>+H452*H453</f>
        <v>0</v>
      </c>
      <c r="I451" s="593">
        <f>+I452*I453</f>
        <v>0</v>
      </c>
      <c r="J451" s="593">
        <f t="shared" ref="J451:AI451" si="237">+J452*J453</f>
        <v>0</v>
      </c>
      <c r="K451" s="593">
        <f t="shared" si="237"/>
        <v>290379.04291157192</v>
      </c>
      <c r="L451" s="593">
        <f t="shared" si="237"/>
        <v>296143.74256536015</v>
      </c>
      <c r="M451" s="593">
        <f t="shared" si="237"/>
        <v>302022.88492054032</v>
      </c>
      <c r="N451" s="593">
        <f t="shared" si="237"/>
        <v>308018.74193101941</v>
      </c>
      <c r="O451" s="593">
        <f t="shared" si="237"/>
        <v>314133.63065427617</v>
      </c>
      <c r="P451" s="593">
        <f t="shared" si="237"/>
        <v>320369.91414677125</v>
      </c>
      <c r="Q451" s="593">
        <f t="shared" si="237"/>
        <v>326730.00237713463</v>
      </c>
      <c r="R451" s="593">
        <f t="shared" si="237"/>
        <v>333216.353157481</v>
      </c>
      <c r="S451" s="593">
        <f t="shared" si="237"/>
        <v>338773.64797161106</v>
      </c>
      <c r="T451" s="593">
        <f t="shared" si="237"/>
        <v>344423.62588895176</v>
      </c>
      <c r="U451" s="593">
        <f t="shared" si="237"/>
        <v>350167.83265395375</v>
      </c>
      <c r="V451" s="593">
        <f t="shared" si="237"/>
        <v>356007.83979058819</v>
      </c>
      <c r="W451" s="593">
        <f t="shared" si="237"/>
        <v>361945.24503228965</v>
      </c>
      <c r="X451" s="593">
        <f t="shared" si="237"/>
        <v>367981.67275907163</v>
      </c>
      <c r="Y451" s="593">
        <f t="shared" si="237"/>
        <v>374118.77444193058</v>
      </c>
      <c r="Z451" s="593">
        <f t="shared" si="237"/>
        <v>380358.22909466259</v>
      </c>
      <c r="AA451" s="593">
        <f t="shared" si="237"/>
        <v>386701.74373321474</v>
      </c>
      <c r="AB451" s="593">
        <f t="shared" si="237"/>
        <v>393151.05384269787</v>
      </c>
      <c r="AC451" s="593">
        <f t="shared" si="237"/>
        <v>399345.92926228273</v>
      </c>
      <c r="AD451" s="593">
        <f t="shared" si="237"/>
        <v>405638.41724347486</v>
      </c>
      <c r="AE451" s="593">
        <f t="shared" si="237"/>
        <v>412030.05586598336</v>
      </c>
      <c r="AF451" s="593">
        <f t="shared" si="237"/>
        <v>418522.4074450169</v>
      </c>
      <c r="AG451" s="593">
        <f t="shared" si="237"/>
        <v>425117.05891316221</v>
      </c>
      <c r="AH451" s="593">
        <f t="shared" si="237"/>
        <v>431815.62220827938</v>
      </c>
      <c r="AI451" s="593">
        <f t="shared" si="237"/>
        <v>438619.73466751026</v>
      </c>
      <c r="AJ451" s="672">
        <f t="shared" ref="AJ451:AU452" si="238">+AI451</f>
        <v>438619.73466751026</v>
      </c>
      <c r="AK451" s="672">
        <f t="shared" si="238"/>
        <v>438619.73466751026</v>
      </c>
      <c r="AL451" s="672">
        <f t="shared" si="238"/>
        <v>438619.73466751026</v>
      </c>
      <c r="AM451" s="672">
        <f t="shared" si="238"/>
        <v>438619.73466751026</v>
      </c>
      <c r="AN451" s="672">
        <f t="shared" si="238"/>
        <v>438619.73466751026</v>
      </c>
      <c r="AO451" s="672">
        <f t="shared" si="238"/>
        <v>438619.73466751026</v>
      </c>
      <c r="AP451" s="672">
        <f t="shared" si="238"/>
        <v>438619.73466751026</v>
      </c>
      <c r="AQ451" s="672">
        <f t="shared" si="238"/>
        <v>438619.73466751026</v>
      </c>
      <c r="AR451" s="672">
        <f t="shared" si="238"/>
        <v>438619.73466751026</v>
      </c>
      <c r="AS451" s="672">
        <f t="shared" si="238"/>
        <v>438619.73466751026</v>
      </c>
      <c r="AT451" s="672">
        <f t="shared" si="238"/>
        <v>438619.73466751026</v>
      </c>
      <c r="AU451" s="672">
        <f t="shared" si="238"/>
        <v>438619.73466751026</v>
      </c>
    </row>
    <row r="452" spans="1:47" s="589" customFormat="1" ht="11.25">
      <c r="A452" s="674"/>
      <c r="B452" s="751" t="s">
        <v>479</v>
      </c>
      <c r="C452" s="675"/>
      <c r="D452" s="676"/>
      <c r="E452" s="595"/>
      <c r="F452" s="595"/>
      <c r="G452" s="595"/>
      <c r="H452" s="595"/>
      <c r="I452" s="595"/>
      <c r="J452" s="595"/>
      <c r="K452" s="595">
        <f>+'Količine s projektom'!J81+'Količine s projektom'!J82</f>
        <v>4588</v>
      </c>
      <c r="L452" s="595">
        <f>+'Količine s projektom'!K81+'Količine s projektom'!K82</f>
        <v>4587.335760124879</v>
      </c>
      <c r="M452" s="595">
        <f>+'Količine s projektom'!L81+'Količine s projektom'!L82</f>
        <v>4586.6716164168492</v>
      </c>
      <c r="N452" s="595">
        <f>+'Količine s projektom'!M81+'Količine s projektom'!M82</f>
        <v>4586.0075688619863</v>
      </c>
      <c r="O452" s="595">
        <f>+'Količine s projektom'!N81+'Količine s projektom'!N82</f>
        <v>4585.3436174463714</v>
      </c>
      <c r="P452" s="595">
        <f>+'Količine s projektom'!O81+'Količine s projektom'!O82</f>
        <v>4584.6797621560836</v>
      </c>
      <c r="Q452" s="595">
        <f>+'Količine s projektom'!P81+'Količine s projektom'!P82</f>
        <v>4584.0160029772078</v>
      </c>
      <c r="R452" s="595">
        <f>+'Količine s projektom'!Q81+'Količine s projektom'!Q82</f>
        <v>4583.3523398958278</v>
      </c>
      <c r="S452" s="595">
        <f>+'Količine s projektom'!R81+'Količine s projektom'!R82</f>
        <v>4568.4238101377077</v>
      </c>
      <c r="T452" s="595">
        <f>+'Količine s projektom'!S81+'Količine s projektom'!S82</f>
        <v>4553.5439043962924</v>
      </c>
      <c r="U452" s="595">
        <f>+'Količine s projektom'!T81+'Količine s projektom'!T82</f>
        <v>4538.7124642973104</v>
      </c>
      <c r="V452" s="595">
        <f>+'Količine s projektom'!U81+'Količine s projektom'!U82</f>
        <v>4523.9293319823391</v>
      </c>
      <c r="W452" s="595">
        <f>+'Količine s projektom'!V81+'Količine s projektom'!V82</f>
        <v>4509.1943501071146</v>
      </c>
      <c r="X452" s="595">
        <f>+'Količine s projektom'!W81+'Količine s projektom'!W82</f>
        <v>4494.5073618398646</v>
      </c>
      <c r="Y452" s="595">
        <f>+'Količine s projektom'!X81+'Količine s projektom'!X82</f>
        <v>4479.8682108596358</v>
      </c>
      <c r="Z452" s="595">
        <f>+'Količine s projektom'!Y81+'Količine s projektom'!Y82</f>
        <v>4465.2767413546326</v>
      </c>
      <c r="AA452" s="595">
        <f>+'Količine s projektom'!Z81+'Količine s projektom'!Z82</f>
        <v>4450.7327980205546</v>
      </c>
      <c r="AB452" s="595">
        <f>+'Količine s projektom'!AA81+'Količine s projektom'!AA82</f>
        <v>4436.2362260589489</v>
      </c>
      <c r="AC452" s="595">
        <f>+'Količine s projektom'!AB81+'Količine s projektom'!AB82</f>
        <v>4417.7822897560782</v>
      </c>
      <c r="AD452" s="595">
        <f>+'Količine s projektom'!AC81+'Količine s projektom'!AC82</f>
        <v>4399.40511847376</v>
      </c>
      <c r="AE452" s="595">
        <f>+'Količine s projektom'!AD81+'Količine s projektom'!AD82</f>
        <v>4381.1043928834633</v>
      </c>
      <c r="AF452" s="595">
        <f>+'Količine s projektom'!AE81+'Količine s projektom'!AE82</f>
        <v>4362.8797949850041</v>
      </c>
      <c r="AG452" s="595">
        <f>+'Količine s projektom'!AF81+'Količine s projektom'!AF82</f>
        <v>4344.7310081010246</v>
      </c>
      <c r="AH452" s="595">
        <f>+'Količine s projektom'!AG81+'Količine s projektom'!AG82</f>
        <v>4326.657716871483</v>
      </c>
      <c r="AI452" s="595">
        <f>+'Količine s projektom'!AH81+'Količine s projektom'!AH82</f>
        <v>4308.6596072481816</v>
      </c>
      <c r="AJ452" s="677">
        <f t="shared" si="238"/>
        <v>4308.6596072481816</v>
      </c>
      <c r="AK452" s="677">
        <f t="shared" si="238"/>
        <v>4308.6596072481816</v>
      </c>
      <c r="AL452" s="677">
        <f t="shared" si="238"/>
        <v>4308.6596072481816</v>
      </c>
      <c r="AM452" s="677">
        <f t="shared" si="238"/>
        <v>4308.6596072481816</v>
      </c>
      <c r="AN452" s="677">
        <f t="shared" si="238"/>
        <v>4308.6596072481816</v>
      </c>
      <c r="AO452" s="677">
        <f t="shared" si="238"/>
        <v>4308.6596072481816</v>
      </c>
      <c r="AP452" s="677">
        <f t="shared" si="238"/>
        <v>4308.6596072481816</v>
      </c>
      <c r="AQ452" s="677">
        <f t="shared" si="238"/>
        <v>4308.6596072481816</v>
      </c>
      <c r="AR452" s="677">
        <f t="shared" si="238"/>
        <v>4308.6596072481816</v>
      </c>
      <c r="AS452" s="677">
        <f t="shared" si="238"/>
        <v>4308.6596072481816</v>
      </c>
      <c r="AT452" s="677">
        <f t="shared" si="238"/>
        <v>4308.6596072481816</v>
      </c>
      <c r="AU452" s="677">
        <f t="shared" si="238"/>
        <v>4308.6596072481816</v>
      </c>
    </row>
    <row r="453" spans="1:47" s="589" customFormat="1" ht="11.25">
      <c r="A453" s="674"/>
      <c r="B453" s="751" t="s">
        <v>703</v>
      </c>
      <c r="C453" s="675"/>
      <c r="D453" s="676"/>
      <c r="E453" s="595"/>
      <c r="F453" s="595"/>
      <c r="G453" s="595"/>
      <c r="H453" s="595"/>
      <c r="I453" s="595"/>
      <c r="J453" s="595"/>
      <c r="K453" s="595">
        <f>+'17 Sive plače'!Y40</f>
        <v>63.290985813333023</v>
      </c>
      <c r="L453" s="595">
        <f>+'17 Sive plače'!Z40</f>
        <v>64.556805529599686</v>
      </c>
      <c r="M453" s="595">
        <f>+'17 Sive plače'!AA40</f>
        <v>65.847941640191678</v>
      </c>
      <c r="N453" s="595">
        <f>+'17 Sive plače'!AB40</f>
        <v>67.164900472995512</v>
      </c>
      <c r="O453" s="595">
        <f>+'17 Sive plače'!AC40</f>
        <v>68.508198482455427</v>
      </c>
      <c r="P453" s="595">
        <f>+'17 Sive plače'!AD40</f>
        <v>69.87836245210454</v>
      </c>
      <c r="Q453" s="595">
        <f>+'17 Sive plače'!AE40</f>
        <v>71.275929701146637</v>
      </c>
      <c r="R453" s="595">
        <f>+'17 Sive plače'!AF40</f>
        <v>72.70144829516957</v>
      </c>
      <c r="S453" s="595">
        <f>+'17 Sive plače'!AG40</f>
        <v>74.15547726107296</v>
      </c>
      <c r="T453" s="595">
        <f>+'17 Sive plače'!AH40</f>
        <v>75.638586806294413</v>
      </c>
      <c r="U453" s="595">
        <f>+'17 Sive plače'!AI40</f>
        <v>77.151358542420297</v>
      </c>
      <c r="V453" s="595">
        <f>+'17 Sive plače'!AJ40</f>
        <v>78.694385713268701</v>
      </c>
      <c r="W453" s="595">
        <f>+'17 Sive plače'!AK40</f>
        <v>80.268273427534069</v>
      </c>
      <c r="X453" s="595">
        <f>+'17 Sive plače'!AL40</f>
        <v>81.873638896084756</v>
      </c>
      <c r="Y453" s="595">
        <f>+'17 Sive plače'!AM40</f>
        <v>83.511111674006457</v>
      </c>
      <c r="Z453" s="595">
        <f>+'17 Sive plače'!AN40</f>
        <v>85.181333907486589</v>
      </c>
      <c r="AA453" s="595">
        <f>+'17 Sive plače'!AO40</f>
        <v>86.884960585636321</v>
      </c>
      <c r="AB453" s="595">
        <f>+'17 Sive plače'!AP40</f>
        <v>88.622659797349044</v>
      </c>
      <c r="AC453" s="595">
        <f>+'17 Sive plače'!AQ40</f>
        <v>90.395112993296024</v>
      </c>
      <c r="AD453" s="595">
        <f>+'17 Sive plače'!AR40</f>
        <v>92.203015253161951</v>
      </c>
      <c r="AE453" s="595">
        <f>+'17 Sive plače'!AS40</f>
        <v>94.047075558225188</v>
      </c>
      <c r="AF453" s="595">
        <f>+'17 Sive plače'!AT40</f>
        <v>95.928017069389696</v>
      </c>
      <c r="AG453" s="595">
        <f>+'17 Sive plače'!AU40</f>
        <v>97.846577410777485</v>
      </c>
      <c r="AH453" s="595">
        <f>+'17 Sive plače'!AV40</f>
        <v>99.803508958993035</v>
      </c>
      <c r="AI453" s="595">
        <f>+'17 Sive plače'!AW40</f>
        <v>101.7995791381729</v>
      </c>
      <c r="AJ453" s="677"/>
      <c r="AK453" s="677"/>
      <c r="AL453" s="677"/>
      <c r="AM453" s="677"/>
      <c r="AN453" s="677"/>
      <c r="AO453" s="677"/>
      <c r="AP453" s="677"/>
      <c r="AQ453" s="677"/>
      <c r="AR453" s="677"/>
      <c r="AS453" s="677"/>
      <c r="AT453" s="677"/>
      <c r="AU453" s="677"/>
    </row>
    <row r="454" spans="1:47" s="548" customFormat="1" ht="22.5">
      <c r="A454" s="678"/>
      <c r="B454" s="679" t="s">
        <v>503</v>
      </c>
      <c r="C454" s="624">
        <f>NPV($C$490,G454:AI454)+F454</f>
        <v>558725.14370394521</v>
      </c>
      <c r="D454" s="625">
        <f>SUM(F454:AI454)</f>
        <v>1196748.5328056233</v>
      </c>
      <c r="E454" s="593"/>
      <c r="F454" s="593">
        <v>0</v>
      </c>
      <c r="G454" s="593">
        <v>0</v>
      </c>
      <c r="H454" s="593">
        <f>510*H455</f>
        <v>0</v>
      </c>
      <c r="I454" s="593">
        <f t="shared" ref="I454:AI454" si="239">510*I455</f>
        <v>0</v>
      </c>
      <c r="J454" s="593">
        <f t="shared" si="239"/>
        <v>0</v>
      </c>
      <c r="K454" s="593">
        <f t="shared" si="239"/>
        <v>48916.048846678255</v>
      </c>
      <c r="L454" s="593">
        <f t="shared" si="239"/>
        <v>48908.966895898506</v>
      </c>
      <c r="M454" s="593">
        <f t="shared" si="239"/>
        <v>48901.88597042708</v>
      </c>
      <c r="N454" s="593">
        <f t="shared" si="239"/>
        <v>48894.806070115359</v>
      </c>
      <c r="O454" s="593">
        <f t="shared" si="239"/>
        <v>48887.727194815096</v>
      </c>
      <c r="P454" s="593">
        <f t="shared" si="239"/>
        <v>48880.649344377678</v>
      </c>
      <c r="Q454" s="593">
        <f t="shared" si="239"/>
        <v>48873.572518654677</v>
      </c>
      <c r="R454" s="593">
        <f t="shared" si="239"/>
        <v>48866.496717498034</v>
      </c>
      <c r="S454" s="593">
        <f t="shared" si="239"/>
        <v>48707.332661077569</v>
      </c>
      <c r="T454" s="593">
        <f t="shared" si="239"/>
        <v>48548.687021129772</v>
      </c>
      <c r="U454" s="593">
        <f t="shared" si="239"/>
        <v>48390.558109109632</v>
      </c>
      <c r="V454" s="593">
        <f t="shared" si="239"/>
        <v>48232.944241972131</v>
      </c>
      <c r="W454" s="593">
        <f t="shared" si="239"/>
        <v>48075.84374215448</v>
      </c>
      <c r="X454" s="593">
        <f t="shared" si="239"/>
        <v>47919.254937557387</v>
      </c>
      <c r="Y454" s="593">
        <f t="shared" si="239"/>
        <v>47763.176161528216</v>
      </c>
      <c r="Z454" s="593">
        <f t="shared" si="239"/>
        <v>47607.605752842246</v>
      </c>
      <c r="AA454" s="593">
        <f t="shared" si="239"/>
        <v>47452.542055685684</v>
      </c>
      <c r="AB454" s="593">
        <f t="shared" si="239"/>
        <v>47297.983419638833</v>
      </c>
      <c r="AC454" s="593">
        <f t="shared" si="239"/>
        <v>47101.232406211719</v>
      </c>
      <c r="AD454" s="593">
        <f t="shared" si="239"/>
        <v>46905.299841235574</v>
      </c>
      <c r="AE454" s="593">
        <f t="shared" si="239"/>
        <v>46710.182320114305</v>
      </c>
      <c r="AF454" s="593">
        <f t="shared" si="239"/>
        <v>46515.876452413126</v>
      </c>
      <c r="AG454" s="593">
        <f t="shared" si="239"/>
        <v>46322.378861801917</v>
      </c>
      <c r="AH454" s="593">
        <f t="shared" si="239"/>
        <v>46129.686185994353</v>
      </c>
      <c r="AI454" s="593">
        <f t="shared" si="239"/>
        <v>45937.795076691466</v>
      </c>
      <c r="AJ454" s="672">
        <f t="shared" ref="AJ454:AU456" si="240">+AI454</f>
        <v>45937.795076691466</v>
      </c>
      <c r="AK454" s="672">
        <f t="shared" si="240"/>
        <v>45937.795076691466</v>
      </c>
      <c r="AL454" s="672">
        <f t="shared" si="240"/>
        <v>45937.795076691466</v>
      </c>
      <c r="AM454" s="672">
        <f t="shared" si="240"/>
        <v>45937.795076691466</v>
      </c>
      <c r="AN454" s="672">
        <f t="shared" si="240"/>
        <v>45937.795076691466</v>
      </c>
      <c r="AO454" s="672">
        <f t="shared" si="240"/>
        <v>45937.795076691466</v>
      </c>
      <c r="AP454" s="672">
        <f t="shared" si="240"/>
        <v>45937.795076691466</v>
      </c>
      <c r="AQ454" s="672">
        <f t="shared" si="240"/>
        <v>45937.795076691466</v>
      </c>
      <c r="AR454" s="672">
        <f t="shared" si="240"/>
        <v>45937.795076691466</v>
      </c>
      <c r="AS454" s="672">
        <f t="shared" si="240"/>
        <v>45937.795076691466</v>
      </c>
      <c r="AT454" s="672">
        <f t="shared" si="240"/>
        <v>45937.795076691466</v>
      </c>
      <c r="AU454" s="672">
        <f t="shared" si="240"/>
        <v>45937.795076691466</v>
      </c>
    </row>
    <row r="455" spans="1:47" s="589" customFormat="1" ht="11.25">
      <c r="A455" s="674"/>
      <c r="B455" s="751" t="s">
        <v>487</v>
      </c>
      <c r="C455" s="675"/>
      <c r="D455" s="676"/>
      <c r="E455" s="595"/>
      <c r="F455" s="595"/>
      <c r="G455" s="595"/>
      <c r="H455" s="595"/>
      <c r="I455" s="595"/>
      <c r="J455" s="595"/>
      <c r="K455" s="595">
        <f t="shared" ref="K455:AI455" si="241">+K456/2.4</f>
        <v>95.913821267996582</v>
      </c>
      <c r="L455" s="595">
        <f t="shared" si="241"/>
        <v>95.899935089997072</v>
      </c>
      <c r="M455" s="595">
        <f t="shared" si="241"/>
        <v>95.886050922406042</v>
      </c>
      <c r="N455" s="595">
        <f t="shared" si="241"/>
        <v>95.87216876493207</v>
      </c>
      <c r="O455" s="595">
        <f t="shared" si="241"/>
        <v>95.858288617284501</v>
      </c>
      <c r="P455" s="595">
        <f t="shared" si="241"/>
        <v>95.844410479171913</v>
      </c>
      <c r="Q455" s="595">
        <f t="shared" si="241"/>
        <v>95.830534350303282</v>
      </c>
      <c r="R455" s="595">
        <f t="shared" si="241"/>
        <v>95.816660230388308</v>
      </c>
      <c r="S455" s="595">
        <f t="shared" si="241"/>
        <v>95.504573845250135</v>
      </c>
      <c r="T455" s="595">
        <f t="shared" si="241"/>
        <v>95.193503962999557</v>
      </c>
      <c r="U455" s="595">
        <f t="shared" si="241"/>
        <v>94.883447272763988</v>
      </c>
      <c r="V455" s="595">
        <f t="shared" si="241"/>
        <v>94.57440047445516</v>
      </c>
      <c r="W455" s="595">
        <f t="shared" si="241"/>
        <v>94.266360278734282</v>
      </c>
      <c r="X455" s="595">
        <f t="shared" si="241"/>
        <v>93.959323406975273</v>
      </c>
      <c r="Y455" s="595">
        <f t="shared" si="241"/>
        <v>93.65328659123179</v>
      </c>
      <c r="Z455" s="595">
        <f t="shared" si="241"/>
        <v>93.348246574200488</v>
      </c>
      <c r="AA455" s="595">
        <f t="shared" si="241"/>
        <v>93.044200109187614</v>
      </c>
      <c r="AB455" s="595">
        <f t="shared" si="241"/>
        <v>92.741143960076144</v>
      </c>
      <c r="AC455" s="595">
        <f t="shared" si="241"/>
        <v>92.355357659238663</v>
      </c>
      <c r="AD455" s="595">
        <f t="shared" si="241"/>
        <v>91.971176159285434</v>
      </c>
      <c r="AE455" s="595">
        <f t="shared" si="241"/>
        <v>91.588592784537852</v>
      </c>
      <c r="AF455" s="595">
        <f t="shared" si="241"/>
        <v>91.207600887084567</v>
      </c>
      <c r="AG455" s="595">
        <f t="shared" si="241"/>
        <v>90.82819384667043</v>
      </c>
      <c r="AH455" s="595">
        <f t="shared" si="241"/>
        <v>90.450365070577163</v>
      </c>
      <c r="AI455" s="595">
        <f t="shared" si="241"/>
        <v>90.074107993512683</v>
      </c>
      <c r="AJ455" s="677">
        <f t="shared" si="240"/>
        <v>90.074107993512683</v>
      </c>
      <c r="AK455" s="677">
        <f t="shared" si="240"/>
        <v>90.074107993512683</v>
      </c>
      <c r="AL455" s="677">
        <f t="shared" si="240"/>
        <v>90.074107993512683</v>
      </c>
      <c r="AM455" s="677">
        <f t="shared" si="240"/>
        <v>90.074107993512683</v>
      </c>
      <c r="AN455" s="677">
        <f t="shared" si="240"/>
        <v>90.074107993512683</v>
      </c>
      <c r="AO455" s="677">
        <f t="shared" si="240"/>
        <v>90.074107993512683</v>
      </c>
      <c r="AP455" s="677">
        <f t="shared" si="240"/>
        <v>90.074107993512683</v>
      </c>
      <c r="AQ455" s="677">
        <f t="shared" si="240"/>
        <v>90.074107993512683</v>
      </c>
      <c r="AR455" s="677">
        <f t="shared" si="240"/>
        <v>90.074107993512683</v>
      </c>
      <c r="AS455" s="677">
        <f t="shared" si="240"/>
        <v>90.074107993512683</v>
      </c>
      <c r="AT455" s="677">
        <f t="shared" si="240"/>
        <v>90.074107993512683</v>
      </c>
      <c r="AU455" s="677">
        <f t="shared" si="240"/>
        <v>90.074107993512683</v>
      </c>
    </row>
    <row r="456" spans="1:47" s="589" customFormat="1" ht="11.25">
      <c r="A456" s="674"/>
      <c r="B456" s="751" t="s">
        <v>480</v>
      </c>
      <c r="C456" s="675"/>
      <c r="D456" s="676"/>
      <c r="E456" s="595"/>
      <c r="F456" s="595"/>
      <c r="G456" s="595"/>
      <c r="H456" s="595"/>
      <c r="I456" s="595"/>
      <c r="J456" s="595"/>
      <c r="K456" s="595">
        <f>+'Količine s projektom'!J31-'Količine brez projekta'!J32</f>
        <v>230.1931710431918</v>
      </c>
      <c r="L456" s="595">
        <f>+'Količine s projektom'!K31-'Količine brez projekta'!K32</f>
        <v>230.15984421599296</v>
      </c>
      <c r="M456" s="595">
        <f>+'Količine s projektom'!L31-'Količine brez projekta'!L32</f>
        <v>230.12652221377448</v>
      </c>
      <c r="N456" s="595">
        <f>+'Količine s projektom'!M31-'Količine brez projekta'!M32</f>
        <v>230.09320503583695</v>
      </c>
      <c r="O456" s="595">
        <f>+'Količine s projektom'!N31-'Količine brez projekta'!N32</f>
        <v>230.05989268148278</v>
      </c>
      <c r="P456" s="595">
        <f>+'Količine s projektom'!O31-'Količine brez projekta'!O32</f>
        <v>230.02658515001258</v>
      </c>
      <c r="Q456" s="595">
        <f>+'Količine s projektom'!P31-'Količine brez projekta'!P32</f>
        <v>229.99328244072785</v>
      </c>
      <c r="R456" s="595">
        <f>+'Količine s projektom'!Q31-'Količine brez projekta'!Q32</f>
        <v>229.95998455293193</v>
      </c>
      <c r="S456" s="595">
        <f>+'Količine s projektom'!R31-'Količine brez projekta'!R32</f>
        <v>229.21097722860031</v>
      </c>
      <c r="T456" s="595">
        <f>+'Količine s projektom'!S31-'Količine brez projekta'!S32</f>
        <v>228.46440951119894</v>
      </c>
      <c r="U456" s="595">
        <f>+'Količine s projektom'!T31-'Količine brez projekta'!T32</f>
        <v>227.72027345463357</v>
      </c>
      <c r="V456" s="595">
        <f>+'Količine s projektom'!U31-'Količine brez projekta'!U32</f>
        <v>226.97856113869238</v>
      </c>
      <c r="W456" s="595">
        <f>+'Količine s projektom'!V31-'Količine brez projekta'!V32</f>
        <v>226.23926466896228</v>
      </c>
      <c r="X456" s="595">
        <f>+'Količine s projektom'!W31-'Količine brez projekta'!W32</f>
        <v>225.50237617674065</v>
      </c>
      <c r="Y456" s="595">
        <f>+'Količine s projektom'!X31-'Količine brez projekta'!X32</f>
        <v>224.7678878189563</v>
      </c>
      <c r="Z456" s="595">
        <f>+'Količine s projektom'!Y31-'Količine brez projekta'!Y32</f>
        <v>224.03579177808115</v>
      </c>
      <c r="AA456" s="595">
        <f>+'Količine s projektom'!Z31-'Količine brez projekta'!Z32</f>
        <v>223.30608026205027</v>
      </c>
      <c r="AB456" s="595">
        <f>+'Količine s projektom'!AA31-'Količine brez projekta'!AA32</f>
        <v>222.57874550418273</v>
      </c>
      <c r="AC456" s="595">
        <f>+'Količine s projektom'!AB31-'Količine brez projekta'!AB32</f>
        <v>221.65285838217278</v>
      </c>
      <c r="AD456" s="595">
        <f>+'Količine s projektom'!AC31-'Količine brez projekta'!AC32</f>
        <v>220.73082278228503</v>
      </c>
      <c r="AE456" s="595">
        <f>+'Količine s projektom'!AD31-'Količine brez projekta'!AD32</f>
        <v>219.81262268289083</v>
      </c>
      <c r="AF456" s="595">
        <f>+'Količine s projektom'!AE31-'Količine brez projekta'!AE32</f>
        <v>218.89824212900294</v>
      </c>
      <c r="AG456" s="595">
        <f>+'Količine s projektom'!AF31-'Količine brez projekta'!AF32</f>
        <v>217.98766523200902</v>
      </c>
      <c r="AH456" s="595">
        <f>+'Količine s projektom'!AG31-'Količine brez projekta'!AG32</f>
        <v>217.08087616938519</v>
      </c>
      <c r="AI456" s="595">
        <f>+'Količine s projektom'!AH31-'Količine brez projekta'!AH32</f>
        <v>216.17785918443042</v>
      </c>
      <c r="AJ456" s="677">
        <f t="shared" si="240"/>
        <v>216.17785918443042</v>
      </c>
      <c r="AK456" s="677">
        <f t="shared" si="240"/>
        <v>216.17785918443042</v>
      </c>
      <c r="AL456" s="677">
        <f t="shared" si="240"/>
        <v>216.17785918443042</v>
      </c>
      <c r="AM456" s="677">
        <f t="shared" si="240"/>
        <v>216.17785918443042</v>
      </c>
      <c r="AN456" s="677">
        <f t="shared" si="240"/>
        <v>216.17785918443042</v>
      </c>
      <c r="AO456" s="677">
        <f t="shared" si="240"/>
        <v>216.17785918443042</v>
      </c>
      <c r="AP456" s="677">
        <f t="shared" si="240"/>
        <v>216.17785918443042</v>
      </c>
      <c r="AQ456" s="677">
        <f t="shared" si="240"/>
        <v>216.17785918443042</v>
      </c>
      <c r="AR456" s="677">
        <f t="shared" si="240"/>
        <v>216.17785918443042</v>
      </c>
      <c r="AS456" s="677">
        <f t="shared" si="240"/>
        <v>216.17785918443042</v>
      </c>
      <c r="AT456" s="677">
        <f t="shared" si="240"/>
        <v>216.17785918443042</v>
      </c>
      <c r="AU456" s="677">
        <f t="shared" si="240"/>
        <v>216.17785918443042</v>
      </c>
    </row>
    <row r="457" spans="1:47" s="548" customFormat="1" ht="22.5">
      <c r="A457" s="678"/>
      <c r="B457" s="679" t="s">
        <v>481</v>
      </c>
      <c r="C457" s="624">
        <f>NPV($C$490,G457:AI457)+F457</f>
        <v>270543.55928203551</v>
      </c>
      <c r="D457" s="625">
        <f>SUM(F457:AI457)</f>
        <v>345289.75656478771</v>
      </c>
      <c r="E457" s="593"/>
      <c r="F457" s="593">
        <v>0</v>
      </c>
      <c r="G457" s="593">
        <v>0</v>
      </c>
      <c r="H457" s="593">
        <f>+H458*1500</f>
        <v>0</v>
      </c>
      <c r="I457" s="593">
        <v>0</v>
      </c>
      <c r="J457" s="593">
        <v>0</v>
      </c>
      <c r="K457" s="593">
        <f>1500*K458</f>
        <v>345289.75656478771</v>
      </c>
      <c r="L457" s="593"/>
      <c r="M457" s="593"/>
      <c r="N457" s="593"/>
      <c r="O457" s="593"/>
      <c r="P457" s="593"/>
      <c r="Q457" s="593"/>
      <c r="R457" s="593"/>
      <c r="S457" s="593"/>
      <c r="T457" s="593"/>
      <c r="U457" s="593"/>
      <c r="V457" s="593"/>
      <c r="W457" s="593"/>
      <c r="X457" s="593"/>
      <c r="Y457" s="593"/>
      <c r="Z457" s="593"/>
      <c r="AA457" s="593"/>
      <c r="AB457" s="593"/>
      <c r="AC457" s="593"/>
      <c r="AD457" s="593"/>
      <c r="AE457" s="593"/>
      <c r="AF457" s="593"/>
      <c r="AG457" s="593"/>
      <c r="AH457" s="593"/>
      <c r="AI457" s="593"/>
      <c r="AJ457" s="672"/>
      <c r="AK457" s="672"/>
      <c r="AL457" s="672"/>
      <c r="AM457" s="672"/>
      <c r="AN457" s="672"/>
      <c r="AO457" s="672"/>
      <c r="AP457" s="672"/>
      <c r="AQ457" s="672"/>
      <c r="AR457" s="672"/>
      <c r="AS457" s="672"/>
      <c r="AT457" s="672"/>
      <c r="AU457" s="672"/>
    </row>
    <row r="458" spans="1:47" s="589" customFormat="1" ht="11.25">
      <c r="A458" s="674"/>
      <c r="B458" s="751" t="s">
        <v>482</v>
      </c>
      <c r="C458" s="675"/>
      <c r="D458" s="676"/>
      <c r="E458" s="595"/>
      <c r="F458" s="595"/>
      <c r="G458" s="595"/>
      <c r="H458" s="595">
        <f>+H456</f>
        <v>0</v>
      </c>
      <c r="I458" s="595"/>
      <c r="J458" s="595"/>
      <c r="K458" s="595">
        <f>+K456</f>
        <v>230.1931710431918</v>
      </c>
      <c r="L458" s="595"/>
      <c r="M458" s="595"/>
      <c r="N458" s="595"/>
      <c r="O458" s="595"/>
      <c r="P458" s="595"/>
      <c r="Q458" s="595"/>
      <c r="R458" s="595"/>
      <c r="S458" s="595"/>
      <c r="T458" s="595"/>
      <c r="U458" s="595"/>
      <c r="V458" s="595"/>
      <c r="W458" s="595"/>
      <c r="X458" s="595"/>
      <c r="Y458" s="595"/>
      <c r="Z458" s="595"/>
      <c r="AA458" s="595"/>
      <c r="AB458" s="595"/>
      <c r="AC458" s="595"/>
      <c r="AD458" s="595"/>
      <c r="AE458" s="595"/>
      <c r="AF458" s="595"/>
      <c r="AG458" s="595"/>
      <c r="AH458" s="595"/>
      <c r="AI458" s="595"/>
      <c r="AJ458" s="677"/>
      <c r="AK458" s="677"/>
      <c r="AL458" s="677"/>
      <c r="AM458" s="677"/>
      <c r="AN458" s="677"/>
      <c r="AO458" s="677"/>
      <c r="AP458" s="677"/>
      <c r="AQ458" s="677"/>
      <c r="AR458" s="677"/>
      <c r="AS458" s="677"/>
      <c r="AT458" s="677"/>
      <c r="AU458" s="677"/>
    </row>
    <row r="459" spans="1:47" s="548" customFormat="1" ht="11.25">
      <c r="A459" s="673"/>
      <c r="B459" s="679" t="s">
        <v>483</v>
      </c>
      <c r="C459" s="624">
        <f>NPV($C$490,G459:AI459)+F459</f>
        <v>-169068.36635390678</v>
      </c>
      <c r="D459" s="625">
        <f>SUM(F459:AI459)</f>
        <v>-367071.95779249741</v>
      </c>
      <c r="E459" s="593"/>
      <c r="F459" s="593">
        <f>+-F460*F461</f>
        <v>0</v>
      </c>
      <c r="G459" s="593">
        <f t="shared" ref="G459:AI459" si="242">+-G460*G461</f>
        <v>0</v>
      </c>
      <c r="H459" s="593">
        <f t="shared" si="242"/>
        <v>0</v>
      </c>
      <c r="I459" s="593">
        <f t="shared" si="242"/>
        <v>0</v>
      </c>
      <c r="J459" s="593">
        <f t="shared" si="242"/>
        <v>0</v>
      </c>
      <c r="K459" s="593">
        <f t="shared" si="242"/>
        <v>-13202.979611563176</v>
      </c>
      <c r="L459" s="593">
        <f t="shared" si="242"/>
        <v>-13596.764574603998</v>
      </c>
      <c r="M459" s="593">
        <f t="shared" si="242"/>
        <v>-14002.294355987284</v>
      </c>
      <c r="N459" s="593">
        <f t="shared" si="242"/>
        <v>-14419.919250342955</v>
      </c>
      <c r="O459" s="593">
        <f t="shared" si="242"/>
        <v>-14850</v>
      </c>
      <c r="P459" s="593">
        <f t="shared" si="242"/>
        <v>-14850</v>
      </c>
      <c r="Q459" s="593">
        <f t="shared" si="242"/>
        <v>-14850</v>
      </c>
      <c r="R459" s="593">
        <f t="shared" si="242"/>
        <v>-14850</v>
      </c>
      <c r="S459" s="593">
        <f t="shared" si="242"/>
        <v>-14850</v>
      </c>
      <c r="T459" s="593">
        <f t="shared" si="242"/>
        <v>-14850</v>
      </c>
      <c r="U459" s="593">
        <f t="shared" si="242"/>
        <v>-14850</v>
      </c>
      <c r="V459" s="593">
        <f t="shared" si="242"/>
        <v>-14850</v>
      </c>
      <c r="W459" s="593">
        <f t="shared" si="242"/>
        <v>-14850</v>
      </c>
      <c r="X459" s="593">
        <f t="shared" si="242"/>
        <v>-14850</v>
      </c>
      <c r="Y459" s="593">
        <f t="shared" si="242"/>
        <v>-14850</v>
      </c>
      <c r="Z459" s="593">
        <f t="shared" si="242"/>
        <v>-14850</v>
      </c>
      <c r="AA459" s="593">
        <f t="shared" si="242"/>
        <v>-14850</v>
      </c>
      <c r="AB459" s="593">
        <f t="shared" si="242"/>
        <v>-14850</v>
      </c>
      <c r="AC459" s="593">
        <f t="shared" si="242"/>
        <v>-14850</v>
      </c>
      <c r="AD459" s="593">
        <f t="shared" si="242"/>
        <v>-14850</v>
      </c>
      <c r="AE459" s="593">
        <f t="shared" si="242"/>
        <v>-14850</v>
      </c>
      <c r="AF459" s="593">
        <f t="shared" si="242"/>
        <v>-14850</v>
      </c>
      <c r="AG459" s="593">
        <f t="shared" si="242"/>
        <v>-14850</v>
      </c>
      <c r="AH459" s="593">
        <f t="shared" si="242"/>
        <v>-14850</v>
      </c>
      <c r="AI459" s="593">
        <f t="shared" si="242"/>
        <v>-14850</v>
      </c>
      <c r="AJ459" s="672">
        <f t="shared" ref="AJ459:AU461" si="243">+AI459</f>
        <v>-14850</v>
      </c>
      <c r="AK459" s="672">
        <f t="shared" si="243"/>
        <v>-14850</v>
      </c>
      <c r="AL459" s="672">
        <f t="shared" si="243"/>
        <v>-14850</v>
      </c>
      <c r="AM459" s="672">
        <f t="shared" si="243"/>
        <v>-14850</v>
      </c>
      <c r="AN459" s="672">
        <f t="shared" si="243"/>
        <v>-14850</v>
      </c>
      <c r="AO459" s="672">
        <f t="shared" si="243"/>
        <v>-14850</v>
      </c>
      <c r="AP459" s="672">
        <f t="shared" si="243"/>
        <v>-14850</v>
      </c>
      <c r="AQ459" s="672">
        <f t="shared" si="243"/>
        <v>-14850</v>
      </c>
      <c r="AR459" s="672">
        <f t="shared" si="243"/>
        <v>-14850</v>
      </c>
      <c r="AS459" s="672">
        <f t="shared" si="243"/>
        <v>-14850</v>
      </c>
      <c r="AT459" s="672">
        <f t="shared" si="243"/>
        <v>-14850</v>
      </c>
      <c r="AU459" s="672">
        <f t="shared" si="243"/>
        <v>-14850</v>
      </c>
    </row>
    <row r="460" spans="1:47" s="589" customFormat="1" ht="11.25">
      <c r="A460" s="674"/>
      <c r="B460" s="751" t="s">
        <v>484</v>
      </c>
      <c r="C460" s="675"/>
      <c r="D460" s="676"/>
      <c r="E460" s="595"/>
      <c r="F460" s="595">
        <f>+'17 CO'!B13</f>
        <v>0</v>
      </c>
      <c r="G460" s="595">
        <f>+'17 CO'!C13</f>
        <v>0</v>
      </c>
      <c r="H460" s="595">
        <v>0</v>
      </c>
      <c r="I460" s="595"/>
      <c r="J460" s="595"/>
      <c r="K460" s="595">
        <f>+'17 CO'!G13</f>
        <v>330</v>
      </c>
      <c r="L460" s="595">
        <f>+'17 CO'!H13</f>
        <v>330</v>
      </c>
      <c r="M460" s="595">
        <f>+'17 CO'!I13</f>
        <v>330</v>
      </c>
      <c r="N460" s="595">
        <f>+'17 CO'!J13</f>
        <v>330</v>
      </c>
      <c r="O460" s="595">
        <f>+'17 CO'!K13</f>
        <v>330</v>
      </c>
      <c r="P460" s="595">
        <f>+'17 CO'!L13</f>
        <v>330</v>
      </c>
      <c r="Q460" s="595">
        <f>+'17 CO'!M13</f>
        <v>330</v>
      </c>
      <c r="R460" s="595">
        <f>+'17 CO'!N13</f>
        <v>330</v>
      </c>
      <c r="S460" s="595">
        <f>+'17 CO'!O13</f>
        <v>330</v>
      </c>
      <c r="T460" s="595">
        <f>+'17 CO'!P13</f>
        <v>330</v>
      </c>
      <c r="U460" s="595">
        <f>+'17 CO'!Q13</f>
        <v>330</v>
      </c>
      <c r="V460" s="595">
        <f>+'17 CO'!R13</f>
        <v>330</v>
      </c>
      <c r="W460" s="595">
        <f>+'17 CO'!S13</f>
        <v>330</v>
      </c>
      <c r="X460" s="595">
        <f>+'17 CO'!T13</f>
        <v>330</v>
      </c>
      <c r="Y460" s="595">
        <f>+'17 CO'!U13</f>
        <v>330</v>
      </c>
      <c r="Z460" s="595">
        <f>+'17 CO'!V13</f>
        <v>330</v>
      </c>
      <c r="AA460" s="595">
        <f>+'17 CO'!W13</f>
        <v>330</v>
      </c>
      <c r="AB460" s="595">
        <f>+'17 CO'!X13</f>
        <v>330</v>
      </c>
      <c r="AC460" s="595">
        <f>+'17 CO'!Y13</f>
        <v>330</v>
      </c>
      <c r="AD460" s="595">
        <f>+'17 CO'!Z13</f>
        <v>330</v>
      </c>
      <c r="AE460" s="595">
        <f>+'17 CO'!AA13</f>
        <v>330</v>
      </c>
      <c r="AF460" s="595">
        <f>+'17 CO'!AB13</f>
        <v>330</v>
      </c>
      <c r="AG460" s="595">
        <f>+'17 CO'!AC13</f>
        <v>330</v>
      </c>
      <c r="AH460" s="595">
        <f>+'17 CO'!AD13</f>
        <v>330</v>
      </c>
      <c r="AI460" s="595">
        <f>+'17 CO'!AE13</f>
        <v>330</v>
      </c>
      <c r="AJ460" s="677">
        <f t="shared" si="243"/>
        <v>330</v>
      </c>
      <c r="AK460" s="677">
        <f t="shared" si="243"/>
        <v>330</v>
      </c>
      <c r="AL460" s="677">
        <f t="shared" si="243"/>
        <v>330</v>
      </c>
      <c r="AM460" s="677">
        <f t="shared" si="243"/>
        <v>330</v>
      </c>
      <c r="AN460" s="677">
        <f t="shared" si="243"/>
        <v>330</v>
      </c>
      <c r="AO460" s="677">
        <f t="shared" si="243"/>
        <v>330</v>
      </c>
      <c r="AP460" s="677">
        <f t="shared" si="243"/>
        <v>330</v>
      </c>
      <c r="AQ460" s="677">
        <f t="shared" si="243"/>
        <v>330</v>
      </c>
      <c r="AR460" s="677">
        <f t="shared" si="243"/>
        <v>330</v>
      </c>
      <c r="AS460" s="677">
        <f t="shared" si="243"/>
        <v>330</v>
      </c>
      <c r="AT460" s="677">
        <f t="shared" si="243"/>
        <v>330</v>
      </c>
      <c r="AU460" s="677">
        <f t="shared" si="243"/>
        <v>330</v>
      </c>
    </row>
    <row r="461" spans="1:47" s="589" customFormat="1" ht="11.25">
      <c r="A461" s="674"/>
      <c r="B461" s="751" t="s">
        <v>485</v>
      </c>
      <c r="C461" s="675"/>
      <c r="D461" s="676"/>
      <c r="E461" s="595"/>
      <c r="F461" s="595">
        <f>+'17 CO'!B15</f>
        <v>34.541396060607802</v>
      </c>
      <c r="G461" s="595">
        <f>+'17 CO'!C15</f>
        <v>35.571609146689696</v>
      </c>
      <c r="H461" s="595">
        <f>+'17 CO'!D15</f>
        <v>36.632548813737571</v>
      </c>
      <c r="I461" s="595">
        <f>+'17 CO'!E15</f>
        <v>37.725131496215923</v>
      </c>
      <c r="J461" s="595">
        <f>+'17 CO'!F15</f>
        <v>38.850300961670293</v>
      </c>
      <c r="K461" s="595">
        <f>+'17 CO'!G15</f>
        <v>40.00902912594902</v>
      </c>
      <c r="L461" s="595">
        <f>+'17 CO'!H15</f>
        <v>41.20231689273939</v>
      </c>
      <c r="M461" s="595">
        <f>+'17 CO'!I15</f>
        <v>42.431195018143285</v>
      </c>
      <c r="N461" s="595">
        <f>+'17 CO'!J15</f>
        <v>43.696725001039255</v>
      </c>
      <c r="O461" s="595">
        <f>+'17 CO'!K15</f>
        <v>45</v>
      </c>
      <c r="P461" s="595">
        <f>+'17 CO'!L15</f>
        <v>45</v>
      </c>
      <c r="Q461" s="595">
        <f>+'17 CO'!M15</f>
        <v>45</v>
      </c>
      <c r="R461" s="595">
        <f>+'17 CO'!N15</f>
        <v>45</v>
      </c>
      <c r="S461" s="595">
        <f>+'17 CO'!O15</f>
        <v>45</v>
      </c>
      <c r="T461" s="595">
        <f>+'17 CO'!P15</f>
        <v>45</v>
      </c>
      <c r="U461" s="595">
        <f>+'17 CO'!Q15</f>
        <v>45</v>
      </c>
      <c r="V461" s="595">
        <f>+'17 CO'!R15</f>
        <v>45</v>
      </c>
      <c r="W461" s="595">
        <f>+'17 CO'!S15</f>
        <v>45</v>
      </c>
      <c r="X461" s="595">
        <f>+'17 CO'!T15</f>
        <v>45</v>
      </c>
      <c r="Y461" s="595">
        <f>+'17 CO'!U15</f>
        <v>45</v>
      </c>
      <c r="Z461" s="595">
        <f>+'17 CO'!V15</f>
        <v>45</v>
      </c>
      <c r="AA461" s="595">
        <f>+'17 CO'!W15</f>
        <v>45</v>
      </c>
      <c r="AB461" s="595">
        <f>+'17 CO'!X15</f>
        <v>45</v>
      </c>
      <c r="AC461" s="595">
        <f>+'17 CO'!Y15</f>
        <v>45</v>
      </c>
      <c r="AD461" s="595">
        <f>+'17 CO'!Z15</f>
        <v>45</v>
      </c>
      <c r="AE461" s="595">
        <f>+'17 CO'!AA15</f>
        <v>45</v>
      </c>
      <c r="AF461" s="595">
        <f>+'17 CO'!AB15</f>
        <v>45</v>
      </c>
      <c r="AG461" s="595">
        <f>+'17 CO'!AC15</f>
        <v>45</v>
      </c>
      <c r="AH461" s="595">
        <f>+'17 CO'!AD15</f>
        <v>45</v>
      </c>
      <c r="AI461" s="595">
        <f>+'17 CO'!AE15</f>
        <v>45</v>
      </c>
      <c r="AJ461" s="677">
        <f t="shared" si="243"/>
        <v>45</v>
      </c>
      <c r="AK461" s="677">
        <f t="shared" si="243"/>
        <v>45</v>
      </c>
      <c r="AL461" s="677">
        <f t="shared" si="243"/>
        <v>45</v>
      </c>
      <c r="AM461" s="677">
        <f t="shared" si="243"/>
        <v>45</v>
      </c>
      <c r="AN461" s="677">
        <f t="shared" si="243"/>
        <v>45</v>
      </c>
      <c r="AO461" s="677">
        <f t="shared" si="243"/>
        <v>45</v>
      </c>
      <c r="AP461" s="677">
        <f t="shared" si="243"/>
        <v>45</v>
      </c>
      <c r="AQ461" s="677">
        <f t="shared" si="243"/>
        <v>45</v>
      </c>
      <c r="AR461" s="677">
        <f t="shared" si="243"/>
        <v>45</v>
      </c>
      <c r="AS461" s="677">
        <f t="shared" si="243"/>
        <v>45</v>
      </c>
      <c r="AT461" s="677">
        <f t="shared" si="243"/>
        <v>45</v>
      </c>
      <c r="AU461" s="677">
        <f t="shared" si="243"/>
        <v>45</v>
      </c>
    </row>
    <row r="462" spans="1:47" s="548" customFormat="1" ht="11.25">
      <c r="A462" s="673"/>
      <c r="B462" s="679" t="s">
        <v>527</v>
      </c>
      <c r="C462" s="624">
        <f>NPV($C$490,G462:AI462)+F462</f>
        <v>5187326.6949334573</v>
      </c>
      <c r="D462" s="625">
        <f>SUM(F462:AI462)</f>
        <v>11733677.677510554</v>
      </c>
      <c r="E462" s="593"/>
      <c r="F462" s="593">
        <f>+(F463+F464)*F465</f>
        <v>0</v>
      </c>
      <c r="G462" s="593">
        <f t="shared" ref="G462:AU462" si="244">+(G463+G464)*G465</f>
        <v>0</v>
      </c>
      <c r="H462" s="593">
        <f t="shared" si="244"/>
        <v>0</v>
      </c>
      <c r="I462" s="593">
        <f t="shared" si="244"/>
        <v>0</v>
      </c>
      <c r="J462" s="593">
        <f t="shared" si="244"/>
        <v>0</v>
      </c>
      <c r="K462" s="593">
        <f t="shared" si="244"/>
        <v>368436.00295308913</v>
      </c>
      <c r="L462" s="593">
        <f t="shared" si="244"/>
        <v>375791.88158603414</v>
      </c>
      <c r="M462" s="593">
        <f t="shared" si="244"/>
        <v>383294.62285945041</v>
      </c>
      <c r="N462" s="593">
        <f t="shared" si="244"/>
        <v>390947.15896515001</v>
      </c>
      <c r="O462" s="593">
        <f t="shared" si="244"/>
        <v>398752.48063830909</v>
      </c>
      <c r="P462" s="593">
        <f t="shared" si="244"/>
        <v>406713.63832634001</v>
      </c>
      <c r="Q462" s="593">
        <f t="shared" si="244"/>
        <v>414833.74338110193</v>
      </c>
      <c r="R462" s="593">
        <f t="shared" si="244"/>
        <v>423115.96927491511</v>
      </c>
      <c r="S462" s="593">
        <f t="shared" si="244"/>
        <v>431246.77108717285</v>
      </c>
      <c r="T462" s="593">
        <f t="shared" si="244"/>
        <v>439534.65997266676</v>
      </c>
      <c r="U462" s="593">
        <f t="shared" si="244"/>
        <v>447982.68546226888</v>
      </c>
      <c r="V462" s="593">
        <f t="shared" si="244"/>
        <v>456593.95653960458</v>
      </c>
      <c r="W462" s="593">
        <f t="shared" si="244"/>
        <v>465371.64280445938</v>
      </c>
      <c r="X462" s="593">
        <f t="shared" si="244"/>
        <v>474318.97565902676</v>
      </c>
      <c r="Y462" s="593">
        <f t="shared" si="244"/>
        <v>483439.24951744539</v>
      </c>
      <c r="Z462" s="593">
        <f t="shared" si="244"/>
        <v>492735.82303908485</v>
      </c>
      <c r="AA462" s="593">
        <f t="shared" si="244"/>
        <v>502212.12038604839</v>
      </c>
      <c r="AB462" s="593">
        <f t="shared" si="244"/>
        <v>511871.63250536792</v>
      </c>
      <c r="AC462" s="593">
        <f t="shared" si="244"/>
        <v>521609.51367393567</v>
      </c>
      <c r="AD462" s="593">
        <f t="shared" si="244"/>
        <v>531534.28104046849</v>
      </c>
      <c r="AE462" s="593">
        <f t="shared" si="244"/>
        <v>541649.54829899</v>
      </c>
      <c r="AF462" s="593">
        <f t="shared" si="244"/>
        <v>551958.99946306704</v>
      </c>
      <c r="AG462" s="593">
        <f t="shared" si="244"/>
        <v>562466.39024140511</v>
      </c>
      <c r="AH462" s="593">
        <f t="shared" si="244"/>
        <v>573175.54944047192</v>
      </c>
      <c r="AI462" s="593">
        <f t="shared" si="244"/>
        <v>584090.38039467973</v>
      </c>
      <c r="AJ462" s="672">
        <f t="shared" si="244"/>
        <v>584090.38039467973</v>
      </c>
      <c r="AK462" s="672">
        <f t="shared" si="244"/>
        <v>584090.38039467973</v>
      </c>
      <c r="AL462" s="672">
        <f t="shared" si="244"/>
        <v>584090.38039467973</v>
      </c>
      <c r="AM462" s="672">
        <f t="shared" si="244"/>
        <v>584090.38039467973</v>
      </c>
      <c r="AN462" s="672">
        <f t="shared" si="244"/>
        <v>584090.38039467973</v>
      </c>
      <c r="AO462" s="672">
        <f t="shared" si="244"/>
        <v>584090.38039467973</v>
      </c>
      <c r="AP462" s="672">
        <f t="shared" si="244"/>
        <v>584090.38039467973</v>
      </c>
      <c r="AQ462" s="672">
        <f t="shared" si="244"/>
        <v>584090.38039467973</v>
      </c>
      <c r="AR462" s="672">
        <f t="shared" si="244"/>
        <v>584090.38039467973</v>
      </c>
      <c r="AS462" s="672">
        <f t="shared" si="244"/>
        <v>584090.38039467973</v>
      </c>
      <c r="AT462" s="672">
        <f t="shared" si="244"/>
        <v>584090.38039467973</v>
      </c>
      <c r="AU462" s="672">
        <f t="shared" si="244"/>
        <v>584090.38039467973</v>
      </c>
    </row>
    <row r="463" spans="1:47" s="589" customFormat="1" ht="22.5">
      <c r="A463" s="680"/>
      <c r="B463" s="751" t="s">
        <v>528</v>
      </c>
      <c r="C463" s="675"/>
      <c r="D463" s="676"/>
      <c r="E463" s="595"/>
      <c r="F463" s="595"/>
      <c r="G463" s="595"/>
      <c r="H463" s="595"/>
      <c r="I463" s="595"/>
      <c r="J463" s="595"/>
      <c r="K463" s="595">
        <f>+'17 Sive plače'!C68</f>
        <v>14851</v>
      </c>
      <c r="L463" s="595">
        <f t="shared" ref="L463:AU465" si="245">+K463</f>
        <v>14851</v>
      </c>
      <c r="M463" s="595">
        <f t="shared" si="245"/>
        <v>14851</v>
      </c>
      <c r="N463" s="595">
        <f t="shared" si="245"/>
        <v>14851</v>
      </c>
      <c r="O463" s="595">
        <f t="shared" si="245"/>
        <v>14851</v>
      </c>
      <c r="P463" s="595">
        <f t="shared" si="245"/>
        <v>14851</v>
      </c>
      <c r="Q463" s="595">
        <f t="shared" si="245"/>
        <v>14851</v>
      </c>
      <c r="R463" s="595">
        <f t="shared" si="245"/>
        <v>14851</v>
      </c>
      <c r="S463" s="595">
        <f t="shared" si="245"/>
        <v>14851</v>
      </c>
      <c r="T463" s="595">
        <f t="shared" si="245"/>
        <v>14851</v>
      </c>
      <c r="U463" s="595">
        <f t="shared" si="245"/>
        <v>14851</v>
      </c>
      <c r="V463" s="595">
        <f t="shared" si="245"/>
        <v>14851</v>
      </c>
      <c r="W463" s="595">
        <f t="shared" si="245"/>
        <v>14851</v>
      </c>
      <c r="X463" s="595">
        <f t="shared" si="245"/>
        <v>14851</v>
      </c>
      <c r="Y463" s="595">
        <f t="shared" si="245"/>
        <v>14851</v>
      </c>
      <c r="Z463" s="595">
        <f t="shared" si="245"/>
        <v>14851</v>
      </c>
      <c r="AA463" s="595">
        <f t="shared" si="245"/>
        <v>14851</v>
      </c>
      <c r="AB463" s="595">
        <f t="shared" si="245"/>
        <v>14851</v>
      </c>
      <c r="AC463" s="595">
        <f t="shared" si="245"/>
        <v>14851</v>
      </c>
      <c r="AD463" s="595">
        <f t="shared" si="245"/>
        <v>14851</v>
      </c>
      <c r="AE463" s="595">
        <f t="shared" si="245"/>
        <v>14851</v>
      </c>
      <c r="AF463" s="595">
        <f t="shared" si="245"/>
        <v>14851</v>
      </c>
      <c r="AG463" s="595">
        <f t="shared" si="245"/>
        <v>14851</v>
      </c>
      <c r="AH463" s="595">
        <f t="shared" si="245"/>
        <v>14851</v>
      </c>
      <c r="AI463" s="595">
        <f t="shared" si="245"/>
        <v>14851</v>
      </c>
      <c r="AJ463" s="677">
        <f t="shared" si="245"/>
        <v>14851</v>
      </c>
      <c r="AK463" s="677">
        <f t="shared" si="245"/>
        <v>14851</v>
      </c>
      <c r="AL463" s="677">
        <f t="shared" si="245"/>
        <v>14851</v>
      </c>
      <c r="AM463" s="677">
        <f t="shared" si="245"/>
        <v>14851</v>
      </c>
      <c r="AN463" s="677">
        <f t="shared" si="245"/>
        <v>14851</v>
      </c>
      <c r="AO463" s="677">
        <f t="shared" si="245"/>
        <v>14851</v>
      </c>
      <c r="AP463" s="677">
        <f t="shared" si="245"/>
        <v>14851</v>
      </c>
      <c r="AQ463" s="677">
        <f t="shared" si="245"/>
        <v>14851</v>
      </c>
      <c r="AR463" s="677">
        <f t="shared" si="245"/>
        <v>14851</v>
      </c>
      <c r="AS463" s="677">
        <f t="shared" si="245"/>
        <v>14851</v>
      </c>
      <c r="AT463" s="677">
        <f t="shared" si="245"/>
        <v>14851</v>
      </c>
      <c r="AU463" s="677">
        <f t="shared" si="245"/>
        <v>14851</v>
      </c>
    </row>
    <row r="464" spans="1:47" s="589" customFormat="1" ht="11.25">
      <c r="A464" s="674"/>
      <c r="B464" s="751" t="s">
        <v>524</v>
      </c>
      <c r="C464" s="675"/>
      <c r="D464" s="676"/>
      <c r="E464" s="595"/>
      <c r="F464" s="595"/>
      <c r="G464" s="595"/>
      <c r="H464" s="595"/>
      <c r="I464" s="595"/>
      <c r="J464" s="595"/>
      <c r="K464" s="595">
        <f>+'Količine s projektom'!J80-'Količine s projektom'!J83</f>
        <v>4588</v>
      </c>
      <c r="L464" s="595">
        <f>+'Količine s projektom'!K80-'Količine s projektom'!K83</f>
        <v>4587.335760124879</v>
      </c>
      <c r="M464" s="595">
        <f>+'Količine s projektom'!L80-'Količine s projektom'!L83</f>
        <v>4586.6716164168492</v>
      </c>
      <c r="N464" s="595">
        <f>+'Količine s projektom'!M80-'Količine s projektom'!M83</f>
        <v>4586.0075688619863</v>
      </c>
      <c r="O464" s="595">
        <f>+'Količine s projektom'!N80-'Količine s projektom'!N83</f>
        <v>4585.3436174463714</v>
      </c>
      <c r="P464" s="595">
        <f>+'Količine s projektom'!O80-'Količine s projektom'!O83</f>
        <v>4584.6797621560836</v>
      </c>
      <c r="Q464" s="595">
        <f>+'Količine s projektom'!P80-'Količine s projektom'!P83</f>
        <v>4584.0160029772078</v>
      </c>
      <c r="R464" s="595">
        <f>+'Količine s projektom'!Q80-'Količine s projektom'!Q83</f>
        <v>4583.3523398958278</v>
      </c>
      <c r="S464" s="595">
        <f>+'Količine s projektom'!R80-'Količine s projektom'!R83</f>
        <v>4568.4238101377077</v>
      </c>
      <c r="T464" s="595">
        <f>+'Količine s projektom'!S80-'Količine s projektom'!S83</f>
        <v>4553.5439043962924</v>
      </c>
      <c r="U464" s="595">
        <f>+'Količine s projektom'!T80-'Količine s projektom'!T83</f>
        <v>4538.7124642973104</v>
      </c>
      <c r="V464" s="595">
        <f>+'Količine s projektom'!U80-'Količine s projektom'!U83</f>
        <v>4523.9293319823391</v>
      </c>
      <c r="W464" s="595">
        <f>+'Količine s projektom'!V80-'Količine s projektom'!V83</f>
        <v>4509.1943501071146</v>
      </c>
      <c r="X464" s="595">
        <f>+'Količine s projektom'!W80-'Količine s projektom'!W83</f>
        <v>4494.5073618398646</v>
      </c>
      <c r="Y464" s="595">
        <f>+'Količine s projektom'!X80-'Količine s projektom'!X83</f>
        <v>4479.8682108596358</v>
      </c>
      <c r="Z464" s="595">
        <f>+'Količine s projektom'!Y80-'Količine s projektom'!Y83</f>
        <v>4465.2767413546326</v>
      </c>
      <c r="AA464" s="595">
        <f>+'Količine s projektom'!Z80-'Količine s projektom'!Z83</f>
        <v>4450.7327980205546</v>
      </c>
      <c r="AB464" s="595">
        <f>+'Količine s projektom'!AA80-'Količine s projektom'!AA83</f>
        <v>4436.2362260589489</v>
      </c>
      <c r="AC464" s="595">
        <f>+'Količine s projektom'!AB80-'Količine s projektom'!AB83</f>
        <v>4417.7822897560782</v>
      </c>
      <c r="AD464" s="595">
        <f>+'Količine s projektom'!AC80-'Količine s projektom'!AC83</f>
        <v>4399.40511847376</v>
      </c>
      <c r="AE464" s="595">
        <f>+'Količine s projektom'!AD80-'Količine s projektom'!AD83</f>
        <v>4381.1043928834633</v>
      </c>
      <c r="AF464" s="595">
        <f>+'Količine s projektom'!AE80-'Količine s projektom'!AE83</f>
        <v>4362.8797949850041</v>
      </c>
      <c r="AG464" s="595">
        <f>+'Količine s projektom'!AF80-'Količine s projektom'!AF83</f>
        <v>4344.7310081010246</v>
      </c>
      <c r="AH464" s="595">
        <f>+'Količine s projektom'!AG80-'Količine s projektom'!AG83</f>
        <v>4326.657716871483</v>
      </c>
      <c r="AI464" s="595">
        <f>+'Količine s projektom'!AH80-'Količine s projektom'!AH83</f>
        <v>4308.6596072481816</v>
      </c>
      <c r="AJ464" s="677">
        <f t="shared" si="245"/>
        <v>4308.6596072481816</v>
      </c>
      <c r="AK464" s="677">
        <f t="shared" si="245"/>
        <v>4308.6596072481816</v>
      </c>
      <c r="AL464" s="677">
        <f t="shared" si="245"/>
        <v>4308.6596072481816</v>
      </c>
      <c r="AM464" s="677">
        <f t="shared" si="245"/>
        <v>4308.6596072481816</v>
      </c>
      <c r="AN464" s="677">
        <f t="shared" si="245"/>
        <v>4308.6596072481816</v>
      </c>
      <c r="AO464" s="677">
        <f t="shared" si="245"/>
        <v>4308.6596072481816</v>
      </c>
      <c r="AP464" s="677">
        <f t="shared" si="245"/>
        <v>4308.6596072481816</v>
      </c>
      <c r="AQ464" s="677">
        <f t="shared" si="245"/>
        <v>4308.6596072481816</v>
      </c>
      <c r="AR464" s="677">
        <f t="shared" si="245"/>
        <v>4308.6596072481816</v>
      </c>
      <c r="AS464" s="677">
        <f t="shared" si="245"/>
        <v>4308.6596072481816</v>
      </c>
      <c r="AT464" s="677">
        <f t="shared" si="245"/>
        <v>4308.6596072481816</v>
      </c>
      <c r="AU464" s="677">
        <f t="shared" si="245"/>
        <v>4308.6596072481816</v>
      </c>
    </row>
    <row r="465" spans="1:47" s="589" customFormat="1" ht="11.25">
      <c r="A465" s="674"/>
      <c r="B465" s="751" t="s">
        <v>519</v>
      </c>
      <c r="C465" s="675"/>
      <c r="D465" s="676"/>
      <c r="E465" s="595"/>
      <c r="F465" s="595"/>
      <c r="G465" s="595"/>
      <c r="H465" s="595"/>
      <c r="I465" s="595"/>
      <c r="J465" s="595"/>
      <c r="K465" s="595">
        <f>+'17 Sive plače'!R61</f>
        <v>18.953444259122854</v>
      </c>
      <c r="L465" s="595">
        <f>+'17 Sive plače'!S61</f>
        <v>19.33251314430531</v>
      </c>
      <c r="M465" s="595">
        <f>+'17 Sive plače'!T61</f>
        <v>19.719163407191417</v>
      </c>
      <c r="N465" s="595">
        <f>+'17 Sive plače'!U61</f>
        <v>20.113546675335243</v>
      </c>
      <c r="O465" s="595">
        <f>+'17 Sive plače'!V61</f>
        <v>20.515817608841949</v>
      </c>
      <c r="P465" s="595">
        <f>+'17 Sive plače'!W61</f>
        <v>20.926133961018788</v>
      </c>
      <c r="Q465" s="595">
        <f>+'17 Sive plače'!X61</f>
        <v>21.344656640239165</v>
      </c>
      <c r="R465" s="595">
        <f>+'17 Sive plače'!Y61</f>
        <v>21.771549773043947</v>
      </c>
      <c r="S465" s="595">
        <f>+'17 Sive plače'!Z61</f>
        <v>22.206980768504827</v>
      </c>
      <c r="T465" s="595">
        <f>+'17 Sive plače'!AA61</f>
        <v>22.651120383874925</v>
      </c>
      <c r="U465" s="595">
        <f>+'17 Sive plače'!AB61</f>
        <v>23.104142791552423</v>
      </c>
      <c r="V465" s="595">
        <f>+'17 Sive plače'!AC61</f>
        <v>23.566225647383472</v>
      </c>
      <c r="W465" s="595">
        <f>+'17 Sive plače'!AD61</f>
        <v>24.037550160331143</v>
      </c>
      <c r="X465" s="595">
        <f>+'17 Sive plače'!AE61</f>
        <v>24.518301163537767</v>
      </c>
      <c r="Y465" s="595">
        <f>+'17 Sive plače'!AF61</f>
        <v>25.008667186808523</v>
      </c>
      <c r="Z465" s="595">
        <f>+'17 Sive plače'!AG61</f>
        <v>25.508840530544695</v>
      </c>
      <c r="AA465" s="595">
        <f>+'17 Sive plače'!AH61</f>
        <v>26.019017341155589</v>
      </c>
      <c r="AB465" s="595">
        <f>+'17 Sive plače'!AI61</f>
        <v>26.539397687978699</v>
      </c>
      <c r="AC465" s="595">
        <f>+'17 Sive plače'!AJ61</f>
        <v>27.070185641738274</v>
      </c>
      <c r="AD465" s="595">
        <f>+'17 Sive plače'!AK61</f>
        <v>27.611589354573038</v>
      </c>
      <c r="AE465" s="595">
        <f>+'17 Sive plače'!AL61</f>
        <v>28.163821141664499</v>
      </c>
      <c r="AF465" s="595">
        <f>+'17 Sive plače'!AM61</f>
        <v>28.72709756449779</v>
      </c>
      <c r="AG465" s="595">
        <f>+'17 Sive plače'!AN61</f>
        <v>29.301639515787745</v>
      </c>
      <c r="AH465" s="595">
        <f>+'17 Sive plače'!AO61</f>
        <v>29.8876723061035</v>
      </c>
      <c r="AI465" s="595">
        <f>+'17 Sive plače'!AP61</f>
        <v>30.48542575222557</v>
      </c>
      <c r="AJ465" s="677">
        <f t="shared" si="245"/>
        <v>30.48542575222557</v>
      </c>
      <c r="AK465" s="677">
        <f t="shared" si="245"/>
        <v>30.48542575222557</v>
      </c>
      <c r="AL465" s="677">
        <f t="shared" si="245"/>
        <v>30.48542575222557</v>
      </c>
      <c r="AM465" s="677">
        <f t="shared" si="245"/>
        <v>30.48542575222557</v>
      </c>
      <c r="AN465" s="677">
        <f t="shared" si="245"/>
        <v>30.48542575222557</v>
      </c>
      <c r="AO465" s="677">
        <f t="shared" si="245"/>
        <v>30.48542575222557</v>
      </c>
      <c r="AP465" s="677">
        <f t="shared" si="245"/>
        <v>30.48542575222557</v>
      </c>
      <c r="AQ465" s="677">
        <f t="shared" si="245"/>
        <v>30.48542575222557</v>
      </c>
      <c r="AR465" s="677">
        <f t="shared" si="245"/>
        <v>30.48542575222557</v>
      </c>
      <c r="AS465" s="677">
        <f t="shared" si="245"/>
        <v>30.48542575222557</v>
      </c>
      <c r="AT465" s="677">
        <f t="shared" si="245"/>
        <v>30.48542575222557</v>
      </c>
      <c r="AU465" s="677">
        <f t="shared" si="245"/>
        <v>30.48542575222557</v>
      </c>
    </row>
    <row r="466" spans="1:47" s="589" customFormat="1" ht="11.25">
      <c r="A466" s="671"/>
      <c r="B466" s="749" t="s">
        <v>486</v>
      </c>
      <c r="C466" s="624">
        <f>NPV($C$490,G466:AI466)+F466</f>
        <v>1665818.1478852225</v>
      </c>
      <c r="D466" s="625">
        <f>SUM(F466:AI466)</f>
        <v>6856733.3739429945</v>
      </c>
      <c r="E466" s="593"/>
      <c r="F466" s="593">
        <v>0</v>
      </c>
      <c r="G466" s="593">
        <v>0</v>
      </c>
      <c r="H466" s="593">
        <v>0</v>
      </c>
      <c r="I466" s="593">
        <v>0</v>
      </c>
      <c r="J466" s="593">
        <v>0</v>
      </c>
      <c r="K466" s="593">
        <v>0</v>
      </c>
      <c r="L466" s="593">
        <v>0</v>
      </c>
      <c r="M466" s="593">
        <v>0</v>
      </c>
      <c r="N466" s="593">
        <v>0</v>
      </c>
      <c r="O466" s="593">
        <v>0</v>
      </c>
      <c r="P466" s="593">
        <v>0</v>
      </c>
      <c r="Q466" s="593">
        <v>0</v>
      </c>
      <c r="R466" s="593">
        <v>0</v>
      </c>
      <c r="S466" s="593">
        <v>0</v>
      </c>
      <c r="T466" s="593">
        <v>0</v>
      </c>
      <c r="U466" s="593">
        <v>0</v>
      </c>
      <c r="V466" s="593">
        <v>0</v>
      </c>
      <c r="W466" s="593">
        <v>0</v>
      </c>
      <c r="X466" s="593">
        <v>0</v>
      </c>
      <c r="Y466" s="593">
        <v>0</v>
      </c>
      <c r="Z466" s="593">
        <v>0</v>
      </c>
      <c r="AA466" s="593">
        <v>0</v>
      </c>
      <c r="AB466" s="593">
        <v>0</v>
      </c>
      <c r="AC466" s="593">
        <v>0</v>
      </c>
      <c r="AD466" s="593">
        <v>0</v>
      </c>
      <c r="AE466" s="593">
        <v>0</v>
      </c>
      <c r="AF466" s="593">
        <v>0</v>
      </c>
      <c r="AG466" s="593">
        <v>0</v>
      </c>
      <c r="AH466" s="593">
        <v>0</v>
      </c>
      <c r="AI466" s="593">
        <f>NPV(C490,AJ485:AU485)</f>
        <v>6856733.3739429945</v>
      </c>
      <c r="AJ466" s="677"/>
      <c r="AK466" s="677"/>
      <c r="AL466" s="677"/>
      <c r="AM466" s="677"/>
      <c r="AN466" s="677"/>
      <c r="AO466" s="677"/>
      <c r="AP466" s="677"/>
      <c r="AQ466" s="677"/>
      <c r="AR466" s="677"/>
      <c r="AS466" s="677"/>
      <c r="AT466" s="677"/>
      <c r="AU466" s="677"/>
    </row>
    <row r="467" spans="1:47" s="589" customFormat="1" ht="11.25">
      <c r="A467" s="671"/>
      <c r="B467" s="749" t="s">
        <v>246</v>
      </c>
      <c r="C467" s="624">
        <f>NPV($C$490,G467:AI467)+F467</f>
        <v>2284382.225880919</v>
      </c>
      <c r="D467" s="625">
        <f>SUM(F467:AI467)</f>
        <v>4925308.2767842952</v>
      </c>
      <c r="E467" s="593"/>
      <c r="F467" s="593">
        <f>+F468+F469+F470+F471</f>
        <v>0</v>
      </c>
      <c r="G467" s="593">
        <f t="shared" ref="G467:J467" si="246">+G468+G469+G470+G471</f>
        <v>0</v>
      </c>
      <c r="H467" s="593">
        <f t="shared" si="246"/>
        <v>0</v>
      </c>
      <c r="I467" s="593">
        <f t="shared" si="246"/>
        <v>0</v>
      </c>
      <c r="J467" s="593">
        <f t="shared" si="246"/>
        <v>0</v>
      </c>
      <c r="K467" s="593">
        <f>+(K468+K469+K470+K471)*$C$4</f>
        <v>197012.33107137182</v>
      </c>
      <c r="L467" s="593">
        <f t="shared" ref="L467:AI467" si="247">+(L468+L469+L470+L471)*$C$4</f>
        <v>197012.33107137182</v>
      </c>
      <c r="M467" s="593">
        <f t="shared" si="247"/>
        <v>197012.33107137182</v>
      </c>
      <c r="N467" s="593">
        <f t="shared" si="247"/>
        <v>197012.33107137182</v>
      </c>
      <c r="O467" s="593">
        <f t="shared" si="247"/>
        <v>197012.33107137182</v>
      </c>
      <c r="P467" s="593">
        <f t="shared" si="247"/>
        <v>197012.33107137182</v>
      </c>
      <c r="Q467" s="593">
        <f t="shared" si="247"/>
        <v>197012.33107137182</v>
      </c>
      <c r="R467" s="593">
        <f t="shared" si="247"/>
        <v>197012.33107137182</v>
      </c>
      <c r="S467" s="593">
        <f t="shared" si="247"/>
        <v>197012.33107137182</v>
      </c>
      <c r="T467" s="593">
        <f t="shared" si="247"/>
        <v>197012.33107137182</v>
      </c>
      <c r="U467" s="593">
        <f t="shared" si="247"/>
        <v>197012.33107137182</v>
      </c>
      <c r="V467" s="593">
        <f t="shared" si="247"/>
        <v>197012.33107137182</v>
      </c>
      <c r="W467" s="593">
        <f t="shared" si="247"/>
        <v>197012.33107137182</v>
      </c>
      <c r="X467" s="593">
        <f t="shared" si="247"/>
        <v>197012.33107137182</v>
      </c>
      <c r="Y467" s="593">
        <f t="shared" si="247"/>
        <v>197012.33107137182</v>
      </c>
      <c r="Z467" s="593">
        <f t="shared" si="247"/>
        <v>197012.33107137182</v>
      </c>
      <c r="AA467" s="593">
        <f t="shared" si="247"/>
        <v>197012.33107137182</v>
      </c>
      <c r="AB467" s="593">
        <f t="shared" si="247"/>
        <v>197012.33107137182</v>
      </c>
      <c r="AC467" s="593">
        <f t="shared" si="247"/>
        <v>197012.33107137182</v>
      </c>
      <c r="AD467" s="593">
        <f t="shared" si="247"/>
        <v>197012.33107137182</v>
      </c>
      <c r="AE467" s="593">
        <f t="shared" si="247"/>
        <v>197012.33107137182</v>
      </c>
      <c r="AF467" s="593">
        <f t="shared" si="247"/>
        <v>197012.33107137182</v>
      </c>
      <c r="AG467" s="593">
        <f t="shared" si="247"/>
        <v>197012.33107137182</v>
      </c>
      <c r="AH467" s="593">
        <f t="shared" si="247"/>
        <v>197012.33107137182</v>
      </c>
      <c r="AI467" s="593">
        <f t="shared" si="247"/>
        <v>197012.33107137182</v>
      </c>
      <c r="AJ467" s="672">
        <f>+AJ468+AJ469+AJ470+AJ471</f>
        <v>197012.33107137182</v>
      </c>
      <c r="AK467" s="672">
        <f t="shared" ref="AK467:AU467" si="248">+AK468+AK469+AK470+AK471</f>
        <v>197012.33107137182</v>
      </c>
      <c r="AL467" s="672">
        <f t="shared" si="248"/>
        <v>197012.33107137182</v>
      </c>
      <c r="AM467" s="672">
        <f t="shared" si="248"/>
        <v>197012.33107137182</v>
      </c>
      <c r="AN467" s="672">
        <f t="shared" si="248"/>
        <v>197012.33107137182</v>
      </c>
      <c r="AO467" s="672">
        <f t="shared" si="248"/>
        <v>197012.33107137182</v>
      </c>
      <c r="AP467" s="672">
        <f t="shared" si="248"/>
        <v>197012.33107137182</v>
      </c>
      <c r="AQ467" s="672">
        <f t="shared" si="248"/>
        <v>197012.33107137182</v>
      </c>
      <c r="AR467" s="672">
        <f t="shared" si="248"/>
        <v>197012.33107137182</v>
      </c>
      <c r="AS467" s="672">
        <f t="shared" si="248"/>
        <v>197012.33107137182</v>
      </c>
      <c r="AT467" s="672">
        <f t="shared" si="248"/>
        <v>197012.33107137182</v>
      </c>
      <c r="AU467" s="672">
        <f t="shared" si="248"/>
        <v>197012.33107137182</v>
      </c>
    </row>
    <row r="468" spans="1:47" s="589" customFormat="1" ht="11.25">
      <c r="A468" s="674">
        <v>1</v>
      </c>
      <c r="B468" s="751" t="s">
        <v>106</v>
      </c>
      <c r="C468" s="630"/>
      <c r="D468" s="631"/>
      <c r="E468" s="595"/>
      <c r="F468" s="595">
        <f t="shared" ref="F468:AI468" si="249">+F304</f>
        <v>0</v>
      </c>
      <c r="G468" s="595">
        <f t="shared" si="249"/>
        <v>0</v>
      </c>
      <c r="H468" s="595">
        <f t="shared" si="249"/>
        <v>0</v>
      </c>
      <c r="I468" s="595">
        <f t="shared" si="249"/>
        <v>0</v>
      </c>
      <c r="J468" s="595">
        <f t="shared" si="249"/>
        <v>0</v>
      </c>
      <c r="K468" s="595">
        <f t="shared" si="249"/>
        <v>14880.460500000001</v>
      </c>
      <c r="L468" s="595">
        <f t="shared" si="249"/>
        <v>14880.460500000001</v>
      </c>
      <c r="M468" s="595">
        <f t="shared" si="249"/>
        <v>14880.460500000001</v>
      </c>
      <c r="N468" s="595">
        <f t="shared" si="249"/>
        <v>14880.460500000001</v>
      </c>
      <c r="O468" s="595">
        <f t="shared" si="249"/>
        <v>14880.460500000001</v>
      </c>
      <c r="P468" s="595">
        <f t="shared" si="249"/>
        <v>14880.460500000001</v>
      </c>
      <c r="Q468" s="595">
        <f t="shared" si="249"/>
        <v>14880.460500000001</v>
      </c>
      <c r="R468" s="595">
        <f t="shared" si="249"/>
        <v>14880.460500000001</v>
      </c>
      <c r="S468" s="595">
        <f t="shared" si="249"/>
        <v>14880.460500000001</v>
      </c>
      <c r="T468" s="595">
        <f t="shared" si="249"/>
        <v>14880.460500000001</v>
      </c>
      <c r="U468" s="595">
        <f t="shared" si="249"/>
        <v>14880.460500000001</v>
      </c>
      <c r="V468" s="595">
        <f t="shared" si="249"/>
        <v>14880.460500000001</v>
      </c>
      <c r="W468" s="595">
        <f t="shared" si="249"/>
        <v>14880.460500000001</v>
      </c>
      <c r="X468" s="595">
        <f t="shared" si="249"/>
        <v>14880.460500000001</v>
      </c>
      <c r="Y468" s="595">
        <f t="shared" si="249"/>
        <v>14880.460500000001</v>
      </c>
      <c r="Z468" s="595">
        <f t="shared" si="249"/>
        <v>14880.460500000001</v>
      </c>
      <c r="AA468" s="595">
        <f t="shared" si="249"/>
        <v>14880.460500000001</v>
      </c>
      <c r="AB468" s="595">
        <f t="shared" si="249"/>
        <v>14880.460500000001</v>
      </c>
      <c r="AC468" s="595">
        <f t="shared" si="249"/>
        <v>14880.460500000001</v>
      </c>
      <c r="AD468" s="595">
        <f t="shared" si="249"/>
        <v>14880.460500000001</v>
      </c>
      <c r="AE468" s="595">
        <f t="shared" si="249"/>
        <v>14880.460500000001</v>
      </c>
      <c r="AF468" s="595">
        <f t="shared" si="249"/>
        <v>14880.460500000001</v>
      </c>
      <c r="AG468" s="595">
        <f t="shared" si="249"/>
        <v>14880.460500000001</v>
      </c>
      <c r="AH468" s="595">
        <f t="shared" si="249"/>
        <v>14880.460500000001</v>
      </c>
      <c r="AI468" s="595">
        <f t="shared" si="249"/>
        <v>14880.460500000001</v>
      </c>
      <c r="AJ468" s="677">
        <f t="shared" ref="AJ468:AU470" si="250">+AI468</f>
        <v>14880.460500000001</v>
      </c>
      <c r="AK468" s="677">
        <f t="shared" si="250"/>
        <v>14880.460500000001</v>
      </c>
      <c r="AL468" s="677">
        <f t="shared" si="250"/>
        <v>14880.460500000001</v>
      </c>
      <c r="AM468" s="677">
        <f t="shared" si="250"/>
        <v>14880.460500000001</v>
      </c>
      <c r="AN468" s="677">
        <f t="shared" si="250"/>
        <v>14880.460500000001</v>
      </c>
      <c r="AO468" s="677">
        <f t="shared" si="250"/>
        <v>14880.460500000001</v>
      </c>
      <c r="AP468" s="677">
        <f t="shared" si="250"/>
        <v>14880.460500000001</v>
      </c>
      <c r="AQ468" s="677">
        <f t="shared" si="250"/>
        <v>14880.460500000001</v>
      </c>
      <c r="AR468" s="677">
        <f t="shared" si="250"/>
        <v>14880.460500000001</v>
      </c>
      <c r="AS468" s="677">
        <f t="shared" si="250"/>
        <v>14880.460500000001</v>
      </c>
      <c r="AT468" s="677">
        <f t="shared" si="250"/>
        <v>14880.460500000001</v>
      </c>
      <c r="AU468" s="677">
        <f t="shared" si="250"/>
        <v>14880.460500000001</v>
      </c>
    </row>
    <row r="469" spans="1:47" s="589" customFormat="1" ht="11.25">
      <c r="A469" s="674">
        <v>1</v>
      </c>
      <c r="B469" s="751" t="s">
        <v>254</v>
      </c>
      <c r="C469" s="630"/>
      <c r="D469" s="631"/>
      <c r="E469" s="595"/>
      <c r="F469" s="595">
        <f t="shared" ref="F469:AI469" si="251">+F305</f>
        <v>0</v>
      </c>
      <c r="G469" s="595">
        <f t="shared" si="251"/>
        <v>0</v>
      </c>
      <c r="H469" s="595">
        <f t="shared" si="251"/>
        <v>0</v>
      </c>
      <c r="I469" s="595">
        <f t="shared" si="251"/>
        <v>0</v>
      </c>
      <c r="J469" s="595">
        <f t="shared" si="251"/>
        <v>0</v>
      </c>
      <c r="K469" s="595">
        <f t="shared" si="251"/>
        <v>158388.97057137184</v>
      </c>
      <c r="L469" s="595">
        <f t="shared" si="251"/>
        <v>158388.97057137184</v>
      </c>
      <c r="M469" s="595">
        <f t="shared" si="251"/>
        <v>158388.97057137184</v>
      </c>
      <c r="N469" s="595">
        <f t="shared" si="251"/>
        <v>158388.97057137184</v>
      </c>
      <c r="O469" s="595">
        <f t="shared" si="251"/>
        <v>158388.97057137184</v>
      </c>
      <c r="P469" s="595">
        <f t="shared" si="251"/>
        <v>158388.97057137184</v>
      </c>
      <c r="Q469" s="595">
        <f t="shared" si="251"/>
        <v>158388.97057137184</v>
      </c>
      <c r="R469" s="595">
        <f t="shared" si="251"/>
        <v>158388.97057137184</v>
      </c>
      <c r="S469" s="595">
        <f t="shared" si="251"/>
        <v>158388.97057137184</v>
      </c>
      <c r="T469" s="595">
        <f t="shared" si="251"/>
        <v>158388.97057137184</v>
      </c>
      <c r="U469" s="595">
        <f t="shared" si="251"/>
        <v>158388.97057137184</v>
      </c>
      <c r="V469" s="595">
        <f t="shared" si="251"/>
        <v>158388.97057137184</v>
      </c>
      <c r="W469" s="595">
        <f t="shared" si="251"/>
        <v>158388.97057137184</v>
      </c>
      <c r="X469" s="595">
        <f t="shared" si="251"/>
        <v>158388.97057137184</v>
      </c>
      <c r="Y469" s="595">
        <f t="shared" si="251"/>
        <v>158388.97057137184</v>
      </c>
      <c r="Z469" s="595">
        <f t="shared" si="251"/>
        <v>158388.97057137184</v>
      </c>
      <c r="AA469" s="595">
        <f t="shared" si="251"/>
        <v>158388.97057137184</v>
      </c>
      <c r="AB469" s="595">
        <f t="shared" si="251"/>
        <v>158388.97057137184</v>
      </c>
      <c r="AC469" s="595">
        <f t="shared" si="251"/>
        <v>158388.97057137184</v>
      </c>
      <c r="AD469" s="595">
        <f t="shared" si="251"/>
        <v>158388.97057137184</v>
      </c>
      <c r="AE469" s="595">
        <f t="shared" si="251"/>
        <v>158388.97057137184</v>
      </c>
      <c r="AF469" s="595">
        <f t="shared" si="251"/>
        <v>158388.97057137184</v>
      </c>
      <c r="AG469" s="595">
        <f t="shared" si="251"/>
        <v>158388.97057137184</v>
      </c>
      <c r="AH469" s="595">
        <f t="shared" si="251"/>
        <v>158388.97057137184</v>
      </c>
      <c r="AI469" s="595">
        <f t="shared" si="251"/>
        <v>158388.97057137184</v>
      </c>
      <c r="AJ469" s="677">
        <f t="shared" si="250"/>
        <v>158388.97057137184</v>
      </c>
      <c r="AK469" s="677">
        <f t="shared" si="250"/>
        <v>158388.97057137184</v>
      </c>
      <c r="AL469" s="677">
        <f t="shared" si="250"/>
        <v>158388.97057137184</v>
      </c>
      <c r="AM469" s="677">
        <f t="shared" si="250"/>
        <v>158388.97057137184</v>
      </c>
      <c r="AN469" s="677">
        <f t="shared" si="250"/>
        <v>158388.97057137184</v>
      </c>
      <c r="AO469" s="677">
        <f t="shared" si="250"/>
        <v>158388.97057137184</v>
      </c>
      <c r="AP469" s="677">
        <f t="shared" si="250"/>
        <v>158388.97057137184</v>
      </c>
      <c r="AQ469" s="677">
        <f t="shared" si="250"/>
        <v>158388.97057137184</v>
      </c>
      <c r="AR469" s="677">
        <f t="shared" si="250"/>
        <v>158388.97057137184</v>
      </c>
      <c r="AS469" s="677">
        <f t="shared" si="250"/>
        <v>158388.97057137184</v>
      </c>
      <c r="AT469" s="677">
        <f t="shared" si="250"/>
        <v>158388.97057137184</v>
      </c>
      <c r="AU469" s="677">
        <f t="shared" si="250"/>
        <v>158388.97057137184</v>
      </c>
    </row>
    <row r="470" spans="1:47" s="589" customFormat="1" ht="11.25">
      <c r="A470" s="674">
        <f>+'17 Sive plače'!C16</f>
        <v>0.51615000000000011</v>
      </c>
      <c r="B470" s="751" t="s">
        <v>256</v>
      </c>
      <c r="C470" s="630"/>
      <c r="D470" s="631"/>
      <c r="E470" s="595"/>
      <c r="F470" s="595">
        <f t="shared" ref="F470:AI470" si="252">+F306*$A$470</f>
        <v>0</v>
      </c>
      <c r="G470" s="595">
        <f t="shared" si="252"/>
        <v>0</v>
      </c>
      <c r="H470" s="595">
        <f t="shared" si="252"/>
        <v>0</v>
      </c>
      <c r="I470" s="595">
        <f t="shared" si="252"/>
        <v>0</v>
      </c>
      <c r="J470" s="595">
        <f t="shared" si="252"/>
        <v>0</v>
      </c>
      <c r="K470" s="595">
        <f t="shared" si="252"/>
        <v>23742.900000000005</v>
      </c>
      <c r="L470" s="595">
        <f t="shared" si="252"/>
        <v>23742.900000000005</v>
      </c>
      <c r="M470" s="595">
        <f t="shared" si="252"/>
        <v>23742.900000000005</v>
      </c>
      <c r="N470" s="595">
        <f t="shared" si="252"/>
        <v>23742.900000000005</v>
      </c>
      <c r="O470" s="595">
        <f t="shared" si="252"/>
        <v>23742.900000000005</v>
      </c>
      <c r="P470" s="595">
        <f t="shared" si="252"/>
        <v>23742.900000000005</v>
      </c>
      <c r="Q470" s="595">
        <f t="shared" si="252"/>
        <v>23742.900000000005</v>
      </c>
      <c r="R470" s="595">
        <f t="shared" si="252"/>
        <v>23742.900000000005</v>
      </c>
      <c r="S470" s="595">
        <f t="shared" si="252"/>
        <v>23742.900000000005</v>
      </c>
      <c r="T470" s="595">
        <f t="shared" si="252"/>
        <v>23742.900000000005</v>
      </c>
      <c r="U470" s="595">
        <f t="shared" si="252"/>
        <v>23742.900000000005</v>
      </c>
      <c r="V470" s="595">
        <f t="shared" si="252"/>
        <v>23742.900000000005</v>
      </c>
      <c r="W470" s="595">
        <f t="shared" si="252"/>
        <v>23742.900000000005</v>
      </c>
      <c r="X470" s="595">
        <f t="shared" si="252"/>
        <v>23742.900000000005</v>
      </c>
      <c r="Y470" s="595">
        <f t="shared" si="252"/>
        <v>23742.900000000005</v>
      </c>
      <c r="Z470" s="595">
        <f t="shared" si="252"/>
        <v>23742.900000000005</v>
      </c>
      <c r="AA470" s="595">
        <f t="shared" si="252"/>
        <v>23742.900000000005</v>
      </c>
      <c r="AB470" s="595">
        <f t="shared" si="252"/>
        <v>23742.900000000005</v>
      </c>
      <c r="AC470" s="595">
        <f t="shared" si="252"/>
        <v>23742.900000000005</v>
      </c>
      <c r="AD470" s="595">
        <f t="shared" si="252"/>
        <v>23742.900000000005</v>
      </c>
      <c r="AE470" s="595">
        <f t="shared" si="252"/>
        <v>23742.900000000005</v>
      </c>
      <c r="AF470" s="595">
        <f t="shared" si="252"/>
        <v>23742.900000000005</v>
      </c>
      <c r="AG470" s="595">
        <f t="shared" si="252"/>
        <v>23742.900000000005</v>
      </c>
      <c r="AH470" s="595">
        <f t="shared" si="252"/>
        <v>23742.900000000005</v>
      </c>
      <c r="AI470" s="595">
        <f t="shared" si="252"/>
        <v>23742.900000000005</v>
      </c>
      <c r="AJ470" s="677">
        <f t="shared" si="250"/>
        <v>23742.900000000005</v>
      </c>
      <c r="AK470" s="677">
        <f t="shared" si="250"/>
        <v>23742.900000000005</v>
      </c>
      <c r="AL470" s="677">
        <f t="shared" si="250"/>
        <v>23742.900000000005</v>
      </c>
      <c r="AM470" s="677">
        <f t="shared" si="250"/>
        <v>23742.900000000005</v>
      </c>
      <c r="AN470" s="677">
        <f t="shared" si="250"/>
        <v>23742.900000000005</v>
      </c>
      <c r="AO470" s="677">
        <f t="shared" si="250"/>
        <v>23742.900000000005</v>
      </c>
      <c r="AP470" s="677">
        <f t="shared" si="250"/>
        <v>23742.900000000005</v>
      </c>
      <c r="AQ470" s="677">
        <f t="shared" si="250"/>
        <v>23742.900000000005</v>
      </c>
      <c r="AR470" s="677">
        <f t="shared" si="250"/>
        <v>23742.900000000005</v>
      </c>
      <c r="AS470" s="677">
        <f t="shared" si="250"/>
        <v>23742.900000000005</v>
      </c>
      <c r="AT470" s="677">
        <f t="shared" si="250"/>
        <v>23742.900000000005</v>
      </c>
      <c r="AU470" s="677">
        <f t="shared" si="250"/>
        <v>23742.900000000005</v>
      </c>
    </row>
    <row r="471" spans="1:47" s="589" customFormat="1" ht="11.25">
      <c r="A471" s="674"/>
      <c r="B471" s="751" t="s">
        <v>257</v>
      </c>
      <c r="C471" s="630"/>
      <c r="D471" s="631"/>
      <c r="E471" s="595"/>
      <c r="F471" s="595">
        <f t="shared" ref="F471:AI471" si="253">+F307</f>
        <v>0</v>
      </c>
      <c r="G471" s="595">
        <f t="shared" si="253"/>
        <v>0</v>
      </c>
      <c r="H471" s="595">
        <f t="shared" si="253"/>
        <v>0</v>
      </c>
      <c r="I471" s="595">
        <f t="shared" si="253"/>
        <v>0</v>
      </c>
      <c r="J471" s="595">
        <f t="shared" si="253"/>
        <v>0</v>
      </c>
      <c r="K471" s="595">
        <f t="shared" si="253"/>
        <v>0</v>
      </c>
      <c r="L471" s="595">
        <f t="shared" si="253"/>
        <v>0</v>
      </c>
      <c r="M471" s="595">
        <f t="shared" si="253"/>
        <v>0</v>
      </c>
      <c r="N471" s="595">
        <f t="shared" si="253"/>
        <v>0</v>
      </c>
      <c r="O471" s="595">
        <f t="shared" si="253"/>
        <v>0</v>
      </c>
      <c r="P471" s="595">
        <f t="shared" si="253"/>
        <v>0</v>
      </c>
      <c r="Q471" s="595">
        <f t="shared" si="253"/>
        <v>0</v>
      </c>
      <c r="R471" s="595">
        <f t="shared" si="253"/>
        <v>0</v>
      </c>
      <c r="S471" s="595">
        <f t="shared" si="253"/>
        <v>0</v>
      </c>
      <c r="T471" s="595">
        <f t="shared" si="253"/>
        <v>0</v>
      </c>
      <c r="U471" s="595">
        <f t="shared" si="253"/>
        <v>0</v>
      </c>
      <c r="V471" s="595">
        <f t="shared" si="253"/>
        <v>0</v>
      </c>
      <c r="W471" s="595">
        <f t="shared" si="253"/>
        <v>0</v>
      </c>
      <c r="X471" s="595">
        <f t="shared" si="253"/>
        <v>0</v>
      </c>
      <c r="Y471" s="595">
        <f t="shared" si="253"/>
        <v>0</v>
      </c>
      <c r="Z471" s="595">
        <f t="shared" si="253"/>
        <v>0</v>
      </c>
      <c r="AA471" s="595">
        <f t="shared" si="253"/>
        <v>0</v>
      </c>
      <c r="AB471" s="595">
        <f t="shared" si="253"/>
        <v>0</v>
      </c>
      <c r="AC471" s="595">
        <f t="shared" si="253"/>
        <v>0</v>
      </c>
      <c r="AD471" s="595">
        <f t="shared" si="253"/>
        <v>0</v>
      </c>
      <c r="AE471" s="595">
        <f t="shared" si="253"/>
        <v>0</v>
      </c>
      <c r="AF471" s="595">
        <f t="shared" si="253"/>
        <v>0</v>
      </c>
      <c r="AG471" s="595">
        <f t="shared" si="253"/>
        <v>0</v>
      </c>
      <c r="AH471" s="595">
        <f t="shared" si="253"/>
        <v>0</v>
      </c>
      <c r="AI471" s="595">
        <f t="shared" si="253"/>
        <v>0</v>
      </c>
      <c r="AJ471" s="677">
        <v>0</v>
      </c>
      <c r="AK471" s="677">
        <v>0</v>
      </c>
      <c r="AL471" s="677">
        <v>0</v>
      </c>
      <c r="AM471" s="677">
        <v>0</v>
      </c>
      <c r="AN471" s="677">
        <v>0</v>
      </c>
      <c r="AO471" s="677">
        <v>0</v>
      </c>
      <c r="AP471" s="677">
        <v>0</v>
      </c>
      <c r="AQ471" s="677">
        <v>0</v>
      </c>
      <c r="AR471" s="677">
        <v>0</v>
      </c>
      <c r="AS471" s="677">
        <v>0</v>
      </c>
      <c r="AT471" s="677">
        <v>0</v>
      </c>
      <c r="AU471" s="677">
        <v>0</v>
      </c>
    </row>
    <row r="472" spans="1:47" s="589" customFormat="1" ht="11.25">
      <c r="A472" s="671"/>
      <c r="B472" s="749" t="s">
        <v>248</v>
      </c>
      <c r="C472" s="624">
        <f>NPV($C$490,G472:AI472)+F472</f>
        <v>0</v>
      </c>
      <c r="D472" s="625">
        <f>SUM(F472:AI472)</f>
        <v>0</v>
      </c>
      <c r="E472" s="593"/>
      <c r="F472" s="593">
        <f t="shared" ref="F472:AI472" si="254">+F308</f>
        <v>0</v>
      </c>
      <c r="G472" s="593">
        <f t="shared" si="254"/>
        <v>0</v>
      </c>
      <c r="H472" s="593">
        <f t="shared" si="254"/>
        <v>0</v>
      </c>
      <c r="I472" s="593">
        <f t="shared" si="254"/>
        <v>0</v>
      </c>
      <c r="J472" s="593">
        <f t="shared" si="254"/>
        <v>0</v>
      </c>
      <c r="K472" s="593">
        <f t="shared" si="254"/>
        <v>0</v>
      </c>
      <c r="L472" s="593">
        <f t="shared" si="254"/>
        <v>0</v>
      </c>
      <c r="M472" s="593">
        <f t="shared" si="254"/>
        <v>0</v>
      </c>
      <c r="N472" s="593">
        <f t="shared" si="254"/>
        <v>0</v>
      </c>
      <c r="O472" s="593">
        <f t="shared" si="254"/>
        <v>0</v>
      </c>
      <c r="P472" s="593">
        <f t="shared" si="254"/>
        <v>0</v>
      </c>
      <c r="Q472" s="593">
        <f t="shared" si="254"/>
        <v>0</v>
      </c>
      <c r="R472" s="593">
        <f t="shared" si="254"/>
        <v>0</v>
      </c>
      <c r="S472" s="593">
        <f t="shared" si="254"/>
        <v>0</v>
      </c>
      <c r="T472" s="593">
        <f t="shared" si="254"/>
        <v>0</v>
      </c>
      <c r="U472" s="593">
        <f t="shared" si="254"/>
        <v>0</v>
      </c>
      <c r="V472" s="593">
        <f t="shared" si="254"/>
        <v>0</v>
      </c>
      <c r="W472" s="593">
        <f t="shared" si="254"/>
        <v>0</v>
      </c>
      <c r="X472" s="593">
        <f t="shared" si="254"/>
        <v>0</v>
      </c>
      <c r="Y472" s="593">
        <f t="shared" si="254"/>
        <v>0</v>
      </c>
      <c r="Z472" s="593">
        <f t="shared" si="254"/>
        <v>0</v>
      </c>
      <c r="AA472" s="593">
        <f t="shared" si="254"/>
        <v>0</v>
      </c>
      <c r="AB472" s="593">
        <f t="shared" si="254"/>
        <v>0</v>
      </c>
      <c r="AC472" s="593">
        <f t="shared" si="254"/>
        <v>0</v>
      </c>
      <c r="AD472" s="593">
        <f t="shared" si="254"/>
        <v>0</v>
      </c>
      <c r="AE472" s="593">
        <f t="shared" si="254"/>
        <v>0</v>
      </c>
      <c r="AF472" s="593">
        <f t="shared" si="254"/>
        <v>0</v>
      </c>
      <c r="AG472" s="593">
        <f t="shared" si="254"/>
        <v>0</v>
      </c>
      <c r="AH472" s="593">
        <f t="shared" si="254"/>
        <v>0</v>
      </c>
      <c r="AI472" s="593">
        <f t="shared" si="254"/>
        <v>0</v>
      </c>
      <c r="AJ472" s="681">
        <f>+AI472</f>
        <v>0</v>
      </c>
      <c r="AK472" s="681">
        <v>0</v>
      </c>
      <c r="AL472" s="681">
        <v>0</v>
      </c>
      <c r="AM472" s="681">
        <v>0</v>
      </c>
      <c r="AN472" s="681">
        <v>0</v>
      </c>
      <c r="AO472" s="681">
        <v>0</v>
      </c>
      <c r="AP472" s="681">
        <v>0</v>
      </c>
      <c r="AQ472" s="681">
        <v>0</v>
      </c>
      <c r="AR472" s="681">
        <v>0</v>
      </c>
      <c r="AS472" s="681">
        <v>0</v>
      </c>
      <c r="AT472" s="681">
        <v>0</v>
      </c>
      <c r="AU472" s="681">
        <v>0</v>
      </c>
    </row>
    <row r="473" spans="1:47" s="589" customFormat="1" ht="11.25">
      <c r="A473" s="671"/>
      <c r="B473" s="749" t="s">
        <v>258</v>
      </c>
      <c r="C473" s="624">
        <f>NPV($C$490,G473:AI473)+F473</f>
        <v>0</v>
      </c>
      <c r="D473" s="625">
        <f>SUM(F473:AI473)</f>
        <v>0</v>
      </c>
      <c r="E473" s="593"/>
      <c r="F473" s="593">
        <f t="shared" ref="F473:AI473" si="255">+F309</f>
        <v>0</v>
      </c>
      <c r="G473" s="593">
        <f t="shared" si="255"/>
        <v>0</v>
      </c>
      <c r="H473" s="593">
        <f t="shared" si="255"/>
        <v>0</v>
      </c>
      <c r="I473" s="593">
        <f t="shared" si="255"/>
        <v>0</v>
      </c>
      <c r="J473" s="593">
        <f t="shared" si="255"/>
        <v>0</v>
      </c>
      <c r="K473" s="593">
        <f t="shared" si="255"/>
        <v>0</v>
      </c>
      <c r="L473" s="593">
        <f t="shared" si="255"/>
        <v>0</v>
      </c>
      <c r="M473" s="593">
        <f t="shared" si="255"/>
        <v>0</v>
      </c>
      <c r="N473" s="593">
        <f t="shared" si="255"/>
        <v>0</v>
      </c>
      <c r="O473" s="593">
        <f t="shared" si="255"/>
        <v>0</v>
      </c>
      <c r="P473" s="593">
        <f t="shared" si="255"/>
        <v>0</v>
      </c>
      <c r="Q473" s="593">
        <f t="shared" si="255"/>
        <v>0</v>
      </c>
      <c r="R473" s="593">
        <f t="shared" si="255"/>
        <v>0</v>
      </c>
      <c r="S473" s="593">
        <f t="shared" si="255"/>
        <v>0</v>
      </c>
      <c r="T473" s="593">
        <f t="shared" si="255"/>
        <v>0</v>
      </c>
      <c r="U473" s="593">
        <f t="shared" si="255"/>
        <v>0</v>
      </c>
      <c r="V473" s="593">
        <f t="shared" si="255"/>
        <v>0</v>
      </c>
      <c r="W473" s="593">
        <f t="shared" si="255"/>
        <v>0</v>
      </c>
      <c r="X473" s="593">
        <f t="shared" si="255"/>
        <v>0</v>
      </c>
      <c r="Y473" s="593">
        <f t="shared" si="255"/>
        <v>0</v>
      </c>
      <c r="Z473" s="593">
        <f t="shared" si="255"/>
        <v>0</v>
      </c>
      <c r="AA473" s="593">
        <f t="shared" si="255"/>
        <v>0</v>
      </c>
      <c r="AB473" s="593">
        <f t="shared" si="255"/>
        <v>0</v>
      </c>
      <c r="AC473" s="593">
        <f t="shared" si="255"/>
        <v>0</v>
      </c>
      <c r="AD473" s="593">
        <f t="shared" si="255"/>
        <v>0</v>
      </c>
      <c r="AE473" s="593">
        <f t="shared" si="255"/>
        <v>0</v>
      </c>
      <c r="AF473" s="593">
        <f t="shared" si="255"/>
        <v>0</v>
      </c>
      <c r="AG473" s="593">
        <f t="shared" si="255"/>
        <v>0</v>
      </c>
      <c r="AH473" s="593">
        <f t="shared" si="255"/>
        <v>0</v>
      </c>
      <c r="AI473" s="593">
        <f t="shared" si="255"/>
        <v>0</v>
      </c>
      <c r="AJ473" s="681">
        <v>0</v>
      </c>
      <c r="AK473" s="681">
        <v>0</v>
      </c>
      <c r="AL473" s="681">
        <v>0</v>
      </c>
      <c r="AM473" s="681">
        <v>0</v>
      </c>
      <c r="AN473" s="681">
        <v>0</v>
      </c>
      <c r="AO473" s="681">
        <v>0</v>
      </c>
      <c r="AP473" s="681">
        <v>0</v>
      </c>
      <c r="AQ473" s="681">
        <v>0</v>
      </c>
      <c r="AR473" s="681">
        <v>0</v>
      </c>
      <c r="AS473" s="681">
        <v>0</v>
      </c>
      <c r="AT473" s="681">
        <v>0</v>
      </c>
      <c r="AU473" s="681">
        <v>0</v>
      </c>
    </row>
    <row r="474" spans="1:47" s="589" customFormat="1" ht="11.25">
      <c r="A474" s="671"/>
      <c r="B474" s="749" t="s">
        <v>401</v>
      </c>
      <c r="C474" s="624">
        <f>NPV($C$490,G474:AI474)+F474</f>
        <v>4765438.481740457</v>
      </c>
      <c r="D474" s="625">
        <f>SUM(F474:AI474)</f>
        <v>5311560.7196924239</v>
      </c>
      <c r="E474" s="593"/>
      <c r="F474" s="593">
        <f>+(F475+F476+F477+F478+F479)*$C$5</f>
        <v>464112.35039800004</v>
      </c>
      <c r="G474" s="593">
        <f t="shared" ref="G474:J474" si="256">+(G475+G476+G477+G478+G479)*$C$5</f>
        <v>188242.97852760981</v>
      </c>
      <c r="H474" s="593">
        <f t="shared" si="256"/>
        <v>2314654.1668107463</v>
      </c>
      <c r="I474" s="593">
        <f t="shared" si="256"/>
        <v>2278331.5010427651</v>
      </c>
      <c r="J474" s="593">
        <f t="shared" si="256"/>
        <v>66219.722913302627</v>
      </c>
      <c r="K474" s="593">
        <f t="shared" ref="K474:AU474" si="257">+K475+K476+K477+K478+K479</f>
        <v>0</v>
      </c>
      <c r="L474" s="593">
        <f t="shared" si="257"/>
        <v>0</v>
      </c>
      <c r="M474" s="593">
        <f t="shared" si="257"/>
        <v>0</v>
      </c>
      <c r="N474" s="593">
        <f t="shared" si="257"/>
        <v>0</v>
      </c>
      <c r="O474" s="593">
        <f t="shared" si="257"/>
        <v>0</v>
      </c>
      <c r="P474" s="593">
        <f t="shared" si="257"/>
        <v>0</v>
      </c>
      <c r="Q474" s="593">
        <f t="shared" si="257"/>
        <v>0</v>
      </c>
      <c r="R474" s="593">
        <f t="shared" si="257"/>
        <v>0</v>
      </c>
      <c r="S474" s="593">
        <f t="shared" si="257"/>
        <v>0</v>
      </c>
      <c r="T474" s="593">
        <f t="shared" si="257"/>
        <v>0</v>
      </c>
      <c r="U474" s="593">
        <f t="shared" si="257"/>
        <v>0</v>
      </c>
      <c r="V474" s="593">
        <f t="shared" si="257"/>
        <v>0</v>
      </c>
      <c r="W474" s="593">
        <f t="shared" si="257"/>
        <v>0</v>
      </c>
      <c r="X474" s="593">
        <f t="shared" si="257"/>
        <v>0</v>
      </c>
      <c r="Y474" s="593">
        <f t="shared" si="257"/>
        <v>0</v>
      </c>
      <c r="Z474" s="593">
        <f t="shared" si="257"/>
        <v>0</v>
      </c>
      <c r="AA474" s="593">
        <f t="shared" si="257"/>
        <v>0</v>
      </c>
      <c r="AB474" s="593">
        <f t="shared" si="257"/>
        <v>0</v>
      </c>
      <c r="AC474" s="593">
        <f t="shared" si="257"/>
        <v>0</v>
      </c>
      <c r="AD474" s="593">
        <f t="shared" si="257"/>
        <v>0</v>
      </c>
      <c r="AE474" s="593">
        <f t="shared" si="257"/>
        <v>0</v>
      </c>
      <c r="AF474" s="593">
        <f t="shared" si="257"/>
        <v>0</v>
      </c>
      <c r="AG474" s="593">
        <f t="shared" si="257"/>
        <v>0</v>
      </c>
      <c r="AH474" s="593">
        <f t="shared" si="257"/>
        <v>0</v>
      </c>
      <c r="AI474" s="593">
        <f t="shared" si="257"/>
        <v>0</v>
      </c>
      <c r="AJ474" s="681">
        <f t="shared" si="257"/>
        <v>0</v>
      </c>
      <c r="AK474" s="681">
        <f t="shared" si="257"/>
        <v>0</v>
      </c>
      <c r="AL474" s="681">
        <f t="shared" si="257"/>
        <v>0</v>
      </c>
      <c r="AM474" s="681">
        <f t="shared" si="257"/>
        <v>0</v>
      </c>
      <c r="AN474" s="681">
        <f t="shared" si="257"/>
        <v>0</v>
      </c>
      <c r="AO474" s="681">
        <f t="shared" si="257"/>
        <v>0</v>
      </c>
      <c r="AP474" s="681">
        <f t="shared" si="257"/>
        <v>0</v>
      </c>
      <c r="AQ474" s="681">
        <f t="shared" si="257"/>
        <v>0</v>
      </c>
      <c r="AR474" s="681">
        <f t="shared" si="257"/>
        <v>0</v>
      </c>
      <c r="AS474" s="681">
        <f t="shared" si="257"/>
        <v>0</v>
      </c>
      <c r="AT474" s="681">
        <f t="shared" si="257"/>
        <v>0</v>
      </c>
      <c r="AU474" s="681">
        <f t="shared" si="257"/>
        <v>0</v>
      </c>
    </row>
    <row r="475" spans="1:47" s="607" customFormat="1" ht="11.25">
      <c r="A475" s="674"/>
      <c r="B475" s="751" t="s">
        <v>414</v>
      </c>
      <c r="C475" s="630"/>
      <c r="D475" s="631"/>
      <c r="E475" s="595"/>
      <c r="F475" s="595">
        <f t="shared" ref="F475:AI475" si="258">+F311</f>
        <v>36801.82</v>
      </c>
      <c r="G475" s="595">
        <f t="shared" si="258"/>
        <v>169973.96383713456</v>
      </c>
      <c r="H475" s="595">
        <f t="shared" si="258"/>
        <v>1255408.1633445225</v>
      </c>
      <c r="I475" s="595">
        <f t="shared" si="258"/>
        <v>846742.68566652492</v>
      </c>
      <c r="J475" s="595">
        <f t="shared" si="258"/>
        <v>0</v>
      </c>
      <c r="K475" s="595">
        <f t="shared" si="258"/>
        <v>0</v>
      </c>
      <c r="L475" s="595">
        <f t="shared" si="258"/>
        <v>0</v>
      </c>
      <c r="M475" s="595">
        <f t="shared" si="258"/>
        <v>0</v>
      </c>
      <c r="N475" s="595">
        <f t="shared" si="258"/>
        <v>0</v>
      </c>
      <c r="O475" s="595">
        <f t="shared" si="258"/>
        <v>0</v>
      </c>
      <c r="P475" s="595">
        <f t="shared" si="258"/>
        <v>0</v>
      </c>
      <c r="Q475" s="595">
        <f t="shared" si="258"/>
        <v>0</v>
      </c>
      <c r="R475" s="595">
        <f t="shared" si="258"/>
        <v>0</v>
      </c>
      <c r="S475" s="595">
        <f t="shared" si="258"/>
        <v>0</v>
      </c>
      <c r="T475" s="595">
        <f t="shared" si="258"/>
        <v>0</v>
      </c>
      <c r="U475" s="595">
        <f t="shared" si="258"/>
        <v>0</v>
      </c>
      <c r="V475" s="595">
        <f t="shared" si="258"/>
        <v>0</v>
      </c>
      <c r="W475" s="595">
        <f t="shared" si="258"/>
        <v>0</v>
      </c>
      <c r="X475" s="595">
        <f t="shared" si="258"/>
        <v>0</v>
      </c>
      <c r="Y475" s="595">
        <f t="shared" si="258"/>
        <v>0</v>
      </c>
      <c r="Z475" s="595">
        <f t="shared" si="258"/>
        <v>0</v>
      </c>
      <c r="AA475" s="595">
        <f t="shared" si="258"/>
        <v>0</v>
      </c>
      <c r="AB475" s="595">
        <f t="shared" si="258"/>
        <v>0</v>
      </c>
      <c r="AC475" s="595">
        <f t="shared" si="258"/>
        <v>0</v>
      </c>
      <c r="AD475" s="595">
        <f t="shared" si="258"/>
        <v>0</v>
      </c>
      <c r="AE475" s="595">
        <f t="shared" si="258"/>
        <v>0</v>
      </c>
      <c r="AF475" s="595">
        <f t="shared" si="258"/>
        <v>0</v>
      </c>
      <c r="AG475" s="595">
        <f t="shared" si="258"/>
        <v>0</v>
      </c>
      <c r="AH475" s="595">
        <f t="shared" si="258"/>
        <v>0</v>
      </c>
      <c r="AI475" s="595">
        <f t="shared" si="258"/>
        <v>0</v>
      </c>
      <c r="AJ475" s="682"/>
      <c r="AK475" s="682"/>
      <c r="AL475" s="682"/>
      <c r="AM475" s="682"/>
      <c r="AN475" s="682"/>
      <c r="AO475" s="682"/>
      <c r="AP475" s="682"/>
      <c r="AQ475" s="682"/>
      <c r="AR475" s="682"/>
      <c r="AS475" s="682"/>
      <c r="AT475" s="682"/>
      <c r="AU475" s="682"/>
    </row>
    <row r="476" spans="1:47" s="607" customFormat="1" ht="11.25">
      <c r="A476" s="674"/>
      <c r="B476" s="751" t="s">
        <v>416</v>
      </c>
      <c r="C476" s="630"/>
      <c r="D476" s="631"/>
      <c r="E476" s="595"/>
      <c r="F476" s="595">
        <f t="shared" ref="F476:AI476" si="259">+F312</f>
        <v>0</v>
      </c>
      <c r="G476" s="595">
        <f t="shared" si="259"/>
        <v>0</v>
      </c>
      <c r="H476" s="595">
        <f t="shared" si="259"/>
        <v>1025098.31</v>
      </c>
      <c r="I476" s="595">
        <f t="shared" si="259"/>
        <v>1405145.25</v>
      </c>
      <c r="J476" s="595">
        <f t="shared" si="259"/>
        <v>55556.37</v>
      </c>
      <c r="K476" s="595">
        <f t="shared" si="259"/>
        <v>0</v>
      </c>
      <c r="L476" s="595">
        <f t="shared" si="259"/>
        <v>0</v>
      </c>
      <c r="M476" s="595">
        <f t="shared" si="259"/>
        <v>0</v>
      </c>
      <c r="N476" s="595">
        <f t="shared" si="259"/>
        <v>0</v>
      </c>
      <c r="O476" s="595">
        <f t="shared" si="259"/>
        <v>0</v>
      </c>
      <c r="P476" s="595">
        <f t="shared" si="259"/>
        <v>0</v>
      </c>
      <c r="Q476" s="595">
        <f t="shared" si="259"/>
        <v>0</v>
      </c>
      <c r="R476" s="595">
        <f t="shared" si="259"/>
        <v>0</v>
      </c>
      <c r="S476" s="595">
        <f t="shared" si="259"/>
        <v>0</v>
      </c>
      <c r="T476" s="595">
        <f t="shared" si="259"/>
        <v>0</v>
      </c>
      <c r="U476" s="595">
        <f t="shared" si="259"/>
        <v>0</v>
      </c>
      <c r="V476" s="595">
        <f t="shared" si="259"/>
        <v>0</v>
      </c>
      <c r="W476" s="595">
        <f t="shared" si="259"/>
        <v>0</v>
      </c>
      <c r="X476" s="595">
        <f t="shared" si="259"/>
        <v>0</v>
      </c>
      <c r="Y476" s="595">
        <f t="shared" si="259"/>
        <v>0</v>
      </c>
      <c r="Z476" s="595">
        <f t="shared" si="259"/>
        <v>0</v>
      </c>
      <c r="AA476" s="595">
        <f t="shared" si="259"/>
        <v>0</v>
      </c>
      <c r="AB476" s="595">
        <f t="shared" si="259"/>
        <v>0</v>
      </c>
      <c r="AC476" s="595">
        <f t="shared" si="259"/>
        <v>0</v>
      </c>
      <c r="AD476" s="595">
        <f t="shared" si="259"/>
        <v>0</v>
      </c>
      <c r="AE476" s="595">
        <f t="shared" si="259"/>
        <v>0</v>
      </c>
      <c r="AF476" s="595">
        <f t="shared" si="259"/>
        <v>0</v>
      </c>
      <c r="AG476" s="595">
        <f t="shared" si="259"/>
        <v>0</v>
      </c>
      <c r="AH476" s="595">
        <f t="shared" si="259"/>
        <v>0</v>
      </c>
      <c r="AI476" s="595">
        <f t="shared" si="259"/>
        <v>0</v>
      </c>
      <c r="AJ476" s="681"/>
      <c r="AK476" s="681"/>
      <c r="AL476" s="681"/>
      <c r="AM476" s="681"/>
      <c r="AN476" s="681"/>
      <c r="AO476" s="681"/>
      <c r="AP476" s="681"/>
      <c r="AQ476" s="681"/>
      <c r="AR476" s="681"/>
      <c r="AS476" s="681"/>
      <c r="AT476" s="681"/>
      <c r="AU476" s="681"/>
    </row>
    <row r="477" spans="1:47" s="607" customFormat="1" ht="11.25">
      <c r="A477" s="674">
        <f>+A470</f>
        <v>0.51615000000000011</v>
      </c>
      <c r="B477" s="751" t="s">
        <v>49</v>
      </c>
      <c r="C477" s="630"/>
      <c r="D477" s="631"/>
      <c r="E477" s="595"/>
      <c r="F477" s="595">
        <f t="shared" ref="F477:AI477" si="260">+F313*$A$477</f>
        <v>0</v>
      </c>
      <c r="G477" s="595">
        <f t="shared" si="260"/>
        <v>1148.3191904752387</v>
      </c>
      <c r="H477" s="595">
        <f t="shared" si="260"/>
        <v>15025.81215522399</v>
      </c>
      <c r="I477" s="595">
        <f t="shared" si="260"/>
        <v>14350.428951240054</v>
      </c>
      <c r="J477" s="595">
        <f t="shared" si="260"/>
        <v>341.2097223026181</v>
      </c>
      <c r="K477" s="595">
        <f t="shared" si="260"/>
        <v>0</v>
      </c>
      <c r="L477" s="595">
        <f t="shared" si="260"/>
        <v>0</v>
      </c>
      <c r="M477" s="595">
        <f t="shared" si="260"/>
        <v>0</v>
      </c>
      <c r="N477" s="595">
        <f t="shared" si="260"/>
        <v>0</v>
      </c>
      <c r="O477" s="595">
        <f t="shared" si="260"/>
        <v>0</v>
      </c>
      <c r="P477" s="595">
        <f t="shared" si="260"/>
        <v>0</v>
      </c>
      <c r="Q477" s="595">
        <f t="shared" si="260"/>
        <v>0</v>
      </c>
      <c r="R477" s="595">
        <f t="shared" si="260"/>
        <v>0</v>
      </c>
      <c r="S477" s="595">
        <f t="shared" si="260"/>
        <v>0</v>
      </c>
      <c r="T477" s="595">
        <f t="shared" si="260"/>
        <v>0</v>
      </c>
      <c r="U477" s="595">
        <f t="shared" si="260"/>
        <v>0</v>
      </c>
      <c r="V477" s="595">
        <f t="shared" si="260"/>
        <v>0</v>
      </c>
      <c r="W477" s="595">
        <f t="shared" si="260"/>
        <v>0</v>
      </c>
      <c r="X477" s="595">
        <f t="shared" si="260"/>
        <v>0</v>
      </c>
      <c r="Y477" s="595">
        <f t="shared" si="260"/>
        <v>0</v>
      </c>
      <c r="Z477" s="595">
        <f t="shared" si="260"/>
        <v>0</v>
      </c>
      <c r="AA477" s="595">
        <f t="shared" si="260"/>
        <v>0</v>
      </c>
      <c r="AB477" s="595">
        <f t="shared" si="260"/>
        <v>0</v>
      </c>
      <c r="AC477" s="595">
        <f t="shared" si="260"/>
        <v>0</v>
      </c>
      <c r="AD477" s="595">
        <f t="shared" si="260"/>
        <v>0</v>
      </c>
      <c r="AE477" s="595">
        <f t="shared" si="260"/>
        <v>0</v>
      </c>
      <c r="AF477" s="595">
        <f t="shared" si="260"/>
        <v>0</v>
      </c>
      <c r="AG477" s="595">
        <f t="shared" si="260"/>
        <v>0</v>
      </c>
      <c r="AH477" s="595">
        <f t="shared" si="260"/>
        <v>0</v>
      </c>
      <c r="AI477" s="595">
        <f t="shared" si="260"/>
        <v>0</v>
      </c>
      <c r="AJ477" s="681"/>
      <c r="AK477" s="681"/>
      <c r="AL477" s="681"/>
      <c r="AM477" s="681"/>
      <c r="AN477" s="681"/>
      <c r="AO477" s="681"/>
      <c r="AP477" s="681"/>
      <c r="AQ477" s="681"/>
      <c r="AR477" s="681"/>
      <c r="AS477" s="681"/>
      <c r="AT477" s="681"/>
      <c r="AU477" s="681"/>
    </row>
    <row r="478" spans="1:47" s="607" customFormat="1" ht="11.25">
      <c r="A478" s="674">
        <f>+A470</f>
        <v>0.51615000000000011</v>
      </c>
      <c r="B478" s="751" t="s">
        <v>50</v>
      </c>
      <c r="C478" s="630"/>
      <c r="D478" s="631"/>
      <c r="E478" s="595"/>
      <c r="F478" s="595">
        <f t="shared" ref="F478:AI478" si="261">+F314*$A$477</f>
        <v>0</v>
      </c>
      <c r="G478" s="595">
        <f t="shared" si="261"/>
        <v>0</v>
      </c>
      <c r="H478" s="595">
        <f t="shared" si="261"/>
        <v>3096.9000000000005</v>
      </c>
      <c r="I478" s="595">
        <f t="shared" si="261"/>
        <v>2338.1595000000007</v>
      </c>
      <c r="J478" s="595">
        <f t="shared" si="261"/>
        <v>3096.9000000000005</v>
      </c>
      <c r="K478" s="595">
        <f t="shared" si="261"/>
        <v>0</v>
      </c>
      <c r="L478" s="595">
        <f t="shared" si="261"/>
        <v>0</v>
      </c>
      <c r="M478" s="595">
        <f t="shared" si="261"/>
        <v>0</v>
      </c>
      <c r="N478" s="595">
        <f t="shared" si="261"/>
        <v>0</v>
      </c>
      <c r="O478" s="595">
        <f t="shared" si="261"/>
        <v>0</v>
      </c>
      <c r="P478" s="595">
        <f t="shared" si="261"/>
        <v>0</v>
      </c>
      <c r="Q478" s="595">
        <f t="shared" si="261"/>
        <v>0</v>
      </c>
      <c r="R478" s="595">
        <f t="shared" si="261"/>
        <v>0</v>
      </c>
      <c r="S478" s="595">
        <f t="shared" si="261"/>
        <v>0</v>
      </c>
      <c r="T478" s="595">
        <f t="shared" si="261"/>
        <v>0</v>
      </c>
      <c r="U478" s="595">
        <f t="shared" si="261"/>
        <v>0</v>
      </c>
      <c r="V478" s="595">
        <f t="shared" si="261"/>
        <v>0</v>
      </c>
      <c r="W478" s="595">
        <f t="shared" si="261"/>
        <v>0</v>
      </c>
      <c r="X478" s="595">
        <f t="shared" si="261"/>
        <v>0</v>
      </c>
      <c r="Y478" s="595">
        <f t="shared" si="261"/>
        <v>0</v>
      </c>
      <c r="Z478" s="595">
        <f t="shared" si="261"/>
        <v>0</v>
      </c>
      <c r="AA478" s="595">
        <f t="shared" si="261"/>
        <v>0</v>
      </c>
      <c r="AB478" s="595">
        <f t="shared" si="261"/>
        <v>0</v>
      </c>
      <c r="AC478" s="595">
        <f t="shared" si="261"/>
        <v>0</v>
      </c>
      <c r="AD478" s="595">
        <f t="shared" si="261"/>
        <v>0</v>
      </c>
      <c r="AE478" s="595">
        <f t="shared" si="261"/>
        <v>0</v>
      </c>
      <c r="AF478" s="595">
        <f t="shared" si="261"/>
        <v>0</v>
      </c>
      <c r="AG478" s="595">
        <f t="shared" si="261"/>
        <v>0</v>
      </c>
      <c r="AH478" s="595">
        <f t="shared" si="261"/>
        <v>0</v>
      </c>
      <c r="AI478" s="595">
        <f t="shared" si="261"/>
        <v>0</v>
      </c>
      <c r="AJ478" s="681"/>
      <c r="AK478" s="681"/>
      <c r="AL478" s="681"/>
      <c r="AM478" s="681"/>
      <c r="AN478" s="681"/>
      <c r="AO478" s="681"/>
      <c r="AP478" s="681"/>
      <c r="AQ478" s="681"/>
      <c r="AR478" s="681"/>
      <c r="AS478" s="681"/>
      <c r="AT478" s="681"/>
      <c r="AU478" s="681"/>
    </row>
    <row r="479" spans="1:47" s="607" customFormat="1" ht="11.25">
      <c r="A479" s="674">
        <f>+A470</f>
        <v>0.51615000000000011</v>
      </c>
      <c r="B479" s="751" t="s">
        <v>184</v>
      </c>
      <c r="C479" s="630"/>
      <c r="D479" s="631"/>
      <c r="E479" s="595"/>
      <c r="F479" s="595">
        <f t="shared" ref="F479:AI479" si="262">+F315*$A$477</f>
        <v>427310.53039800003</v>
      </c>
      <c r="G479" s="595">
        <f t="shared" si="262"/>
        <v>17120.695500000005</v>
      </c>
      <c r="H479" s="595">
        <f t="shared" si="262"/>
        <v>16024.981311000003</v>
      </c>
      <c r="I479" s="595">
        <f t="shared" si="262"/>
        <v>9754.9769250000027</v>
      </c>
      <c r="J479" s="595">
        <f t="shared" si="262"/>
        <v>7225.2431910000014</v>
      </c>
      <c r="K479" s="595">
        <f t="shared" si="262"/>
        <v>0</v>
      </c>
      <c r="L479" s="595">
        <f t="shared" si="262"/>
        <v>0</v>
      </c>
      <c r="M479" s="595">
        <f t="shared" si="262"/>
        <v>0</v>
      </c>
      <c r="N479" s="595">
        <f t="shared" si="262"/>
        <v>0</v>
      </c>
      <c r="O479" s="595">
        <f t="shared" si="262"/>
        <v>0</v>
      </c>
      <c r="P479" s="595">
        <f t="shared" si="262"/>
        <v>0</v>
      </c>
      <c r="Q479" s="595">
        <f t="shared" si="262"/>
        <v>0</v>
      </c>
      <c r="R479" s="595">
        <f t="shared" si="262"/>
        <v>0</v>
      </c>
      <c r="S479" s="595">
        <f t="shared" si="262"/>
        <v>0</v>
      </c>
      <c r="T479" s="595">
        <f t="shared" si="262"/>
        <v>0</v>
      </c>
      <c r="U479" s="595">
        <f t="shared" si="262"/>
        <v>0</v>
      </c>
      <c r="V479" s="595">
        <f t="shared" si="262"/>
        <v>0</v>
      </c>
      <c r="W479" s="595">
        <f t="shared" si="262"/>
        <v>0</v>
      </c>
      <c r="X479" s="595">
        <f t="shared" si="262"/>
        <v>0</v>
      </c>
      <c r="Y479" s="595">
        <f t="shared" si="262"/>
        <v>0</v>
      </c>
      <c r="Z479" s="595">
        <f t="shared" si="262"/>
        <v>0</v>
      </c>
      <c r="AA479" s="595">
        <f t="shared" si="262"/>
        <v>0</v>
      </c>
      <c r="AB479" s="595">
        <f t="shared" si="262"/>
        <v>0</v>
      </c>
      <c r="AC479" s="595">
        <f t="shared" si="262"/>
        <v>0</v>
      </c>
      <c r="AD479" s="595">
        <f t="shared" si="262"/>
        <v>0</v>
      </c>
      <c r="AE479" s="595">
        <f t="shared" si="262"/>
        <v>0</v>
      </c>
      <c r="AF479" s="595">
        <f t="shared" si="262"/>
        <v>0</v>
      </c>
      <c r="AG479" s="595">
        <f t="shared" si="262"/>
        <v>0</v>
      </c>
      <c r="AH479" s="595">
        <f t="shared" si="262"/>
        <v>0</v>
      </c>
      <c r="AI479" s="595">
        <f t="shared" si="262"/>
        <v>0</v>
      </c>
      <c r="AJ479" s="681"/>
      <c r="AK479" s="681"/>
      <c r="AL479" s="681"/>
      <c r="AM479" s="681"/>
      <c r="AN479" s="681"/>
      <c r="AO479" s="681"/>
      <c r="AP479" s="681"/>
      <c r="AQ479" s="681"/>
      <c r="AR479" s="681"/>
      <c r="AS479" s="681"/>
      <c r="AT479" s="681"/>
      <c r="AU479" s="681"/>
    </row>
    <row r="480" spans="1:47" s="589" customFormat="1" ht="11.25">
      <c r="A480" s="671"/>
      <c r="B480" s="749" t="s">
        <v>402</v>
      </c>
      <c r="C480" s="624">
        <f>NPV($C$490,G480:AI480)+F480</f>
        <v>679379.19579156046</v>
      </c>
      <c r="D480" s="625">
        <f>SUM(F480:AI480)</f>
        <v>1663375.3086135287</v>
      </c>
      <c r="E480" s="593"/>
      <c r="F480" s="593">
        <f t="shared" ref="F480:AU480" si="263">SUM(F481:F484)</f>
        <v>0</v>
      </c>
      <c r="G480" s="593">
        <f t="shared" si="263"/>
        <v>0</v>
      </c>
      <c r="H480" s="593">
        <f t="shared" si="263"/>
        <v>0</v>
      </c>
      <c r="I480" s="593">
        <f t="shared" si="263"/>
        <v>0</v>
      </c>
      <c r="J480" s="593">
        <f t="shared" si="263"/>
        <v>0</v>
      </c>
      <c r="K480" s="593">
        <f t="shared" si="263"/>
        <v>0</v>
      </c>
      <c r="L480" s="593">
        <f t="shared" si="263"/>
        <v>0</v>
      </c>
      <c r="M480" s="593">
        <f t="shared" si="263"/>
        <v>0</v>
      </c>
      <c r="N480" s="593">
        <f t="shared" si="263"/>
        <v>0</v>
      </c>
      <c r="O480" s="593">
        <f t="shared" si="263"/>
        <v>0</v>
      </c>
      <c r="P480" s="593">
        <f t="shared" si="263"/>
        <v>0</v>
      </c>
      <c r="Q480" s="593">
        <f t="shared" si="263"/>
        <v>0</v>
      </c>
      <c r="R480" s="593">
        <f t="shared" si="263"/>
        <v>0</v>
      </c>
      <c r="S480" s="593">
        <f t="shared" si="263"/>
        <v>0</v>
      </c>
      <c r="T480" s="593">
        <f t="shared" si="263"/>
        <v>741104.73830157053</v>
      </c>
      <c r="U480" s="593">
        <f t="shared" si="263"/>
        <v>0</v>
      </c>
      <c r="V480" s="593">
        <f t="shared" si="263"/>
        <v>0</v>
      </c>
      <c r="W480" s="593">
        <f t="shared" si="263"/>
        <v>0</v>
      </c>
      <c r="X480" s="593">
        <f t="shared" si="263"/>
        <v>181165.83201038765</v>
      </c>
      <c r="Y480" s="593">
        <f t="shared" si="263"/>
        <v>0</v>
      </c>
      <c r="Z480" s="593">
        <f t="shared" si="263"/>
        <v>0</v>
      </c>
      <c r="AA480" s="593">
        <f t="shared" si="263"/>
        <v>0</v>
      </c>
      <c r="AB480" s="593">
        <f t="shared" si="263"/>
        <v>0</v>
      </c>
      <c r="AC480" s="593">
        <f t="shared" si="263"/>
        <v>0</v>
      </c>
      <c r="AD480" s="593">
        <f t="shared" si="263"/>
        <v>741104.73830157053</v>
      </c>
      <c r="AE480" s="593">
        <f t="shared" si="263"/>
        <v>0</v>
      </c>
      <c r="AF480" s="593">
        <f t="shared" si="263"/>
        <v>0</v>
      </c>
      <c r="AG480" s="593">
        <f t="shared" si="263"/>
        <v>0</v>
      </c>
      <c r="AH480" s="593">
        <f t="shared" si="263"/>
        <v>0</v>
      </c>
      <c r="AI480" s="593">
        <f t="shared" si="263"/>
        <v>0</v>
      </c>
      <c r="AJ480" s="672">
        <f t="shared" si="263"/>
        <v>0</v>
      </c>
      <c r="AK480" s="672">
        <f t="shared" si="263"/>
        <v>0</v>
      </c>
      <c r="AL480" s="672">
        <f t="shared" si="263"/>
        <v>181165.83201038765</v>
      </c>
      <c r="AM480" s="672">
        <f t="shared" si="263"/>
        <v>0</v>
      </c>
      <c r="AN480" s="672">
        <f t="shared" si="263"/>
        <v>741104.73830157053</v>
      </c>
      <c r="AO480" s="672">
        <f t="shared" si="263"/>
        <v>0</v>
      </c>
      <c r="AP480" s="672">
        <f t="shared" si="263"/>
        <v>0</v>
      </c>
      <c r="AQ480" s="672">
        <f t="shared" si="263"/>
        <v>0</v>
      </c>
      <c r="AR480" s="672">
        <f t="shared" si="263"/>
        <v>0</v>
      </c>
      <c r="AS480" s="672">
        <f t="shared" si="263"/>
        <v>0</v>
      </c>
      <c r="AT480" s="672">
        <f t="shared" si="263"/>
        <v>0</v>
      </c>
      <c r="AU480" s="672">
        <f t="shared" si="263"/>
        <v>0</v>
      </c>
    </row>
    <row r="481" spans="1:48" s="607" customFormat="1" ht="11.25">
      <c r="A481" s="674">
        <f>+'17 Sive plače'!D27</f>
        <v>0.66300000000000003</v>
      </c>
      <c r="B481" s="750" t="s">
        <v>226</v>
      </c>
      <c r="C481" s="630"/>
      <c r="D481" s="631"/>
      <c r="E481" s="595"/>
      <c r="F481" s="595">
        <f t="shared" ref="F481:AU481" si="264">+F317*$A$481</f>
        <v>0</v>
      </c>
      <c r="G481" s="595">
        <f t="shared" si="264"/>
        <v>0</v>
      </c>
      <c r="H481" s="595">
        <f t="shared" si="264"/>
        <v>0</v>
      </c>
      <c r="I481" s="595">
        <f t="shared" si="264"/>
        <v>0</v>
      </c>
      <c r="J481" s="595">
        <f t="shared" si="264"/>
        <v>0</v>
      </c>
      <c r="K481" s="595">
        <f t="shared" si="264"/>
        <v>0</v>
      </c>
      <c r="L481" s="595">
        <f t="shared" si="264"/>
        <v>0</v>
      </c>
      <c r="M481" s="595">
        <f t="shared" si="264"/>
        <v>0</v>
      </c>
      <c r="N481" s="595">
        <f t="shared" si="264"/>
        <v>0</v>
      </c>
      <c r="O481" s="595">
        <f t="shared" si="264"/>
        <v>0</v>
      </c>
      <c r="P481" s="595">
        <f t="shared" si="264"/>
        <v>0</v>
      </c>
      <c r="Q481" s="595">
        <f t="shared" si="264"/>
        <v>0</v>
      </c>
      <c r="R481" s="595">
        <f t="shared" si="264"/>
        <v>0</v>
      </c>
      <c r="S481" s="595">
        <f t="shared" si="264"/>
        <v>0</v>
      </c>
      <c r="T481" s="595">
        <f t="shared" si="264"/>
        <v>60386.835599999999</v>
      </c>
      <c r="U481" s="595">
        <f t="shared" si="264"/>
        <v>0</v>
      </c>
      <c r="V481" s="595">
        <f t="shared" si="264"/>
        <v>0</v>
      </c>
      <c r="W481" s="595">
        <f t="shared" si="264"/>
        <v>0</v>
      </c>
      <c r="X481" s="595">
        <f t="shared" si="264"/>
        <v>0</v>
      </c>
      <c r="Y481" s="595">
        <f t="shared" si="264"/>
        <v>0</v>
      </c>
      <c r="Z481" s="595">
        <f t="shared" si="264"/>
        <v>0</v>
      </c>
      <c r="AA481" s="595">
        <f t="shared" si="264"/>
        <v>0</v>
      </c>
      <c r="AB481" s="595">
        <f t="shared" si="264"/>
        <v>0</v>
      </c>
      <c r="AC481" s="595">
        <f t="shared" si="264"/>
        <v>0</v>
      </c>
      <c r="AD481" s="595">
        <f t="shared" si="264"/>
        <v>60386.835599999999</v>
      </c>
      <c r="AE481" s="595">
        <f t="shared" si="264"/>
        <v>0</v>
      </c>
      <c r="AF481" s="595">
        <f t="shared" si="264"/>
        <v>0</v>
      </c>
      <c r="AG481" s="595">
        <f t="shared" si="264"/>
        <v>0</v>
      </c>
      <c r="AH481" s="595">
        <f t="shared" si="264"/>
        <v>0</v>
      </c>
      <c r="AI481" s="595">
        <f t="shared" si="264"/>
        <v>0</v>
      </c>
      <c r="AJ481" s="677">
        <f t="shared" si="264"/>
        <v>0</v>
      </c>
      <c r="AK481" s="677">
        <f t="shared" si="264"/>
        <v>0</v>
      </c>
      <c r="AL481" s="677">
        <f t="shared" si="264"/>
        <v>0</v>
      </c>
      <c r="AM481" s="677">
        <f t="shared" si="264"/>
        <v>0</v>
      </c>
      <c r="AN481" s="677">
        <f t="shared" si="264"/>
        <v>60386.835599999999</v>
      </c>
      <c r="AO481" s="677">
        <f t="shared" si="264"/>
        <v>0</v>
      </c>
      <c r="AP481" s="677">
        <f t="shared" si="264"/>
        <v>0</v>
      </c>
      <c r="AQ481" s="677">
        <f t="shared" si="264"/>
        <v>0</v>
      </c>
      <c r="AR481" s="677">
        <f t="shared" si="264"/>
        <v>0</v>
      </c>
      <c r="AS481" s="677">
        <f t="shared" si="264"/>
        <v>0</v>
      </c>
      <c r="AT481" s="677">
        <f t="shared" si="264"/>
        <v>0</v>
      </c>
      <c r="AU481" s="677">
        <f t="shared" si="264"/>
        <v>0</v>
      </c>
    </row>
    <row r="482" spans="1:48" s="607" customFormat="1" ht="11.25">
      <c r="A482" s="674">
        <f>+A481</f>
        <v>0.66300000000000003</v>
      </c>
      <c r="B482" s="750" t="s">
        <v>227</v>
      </c>
      <c r="C482" s="630"/>
      <c r="D482" s="631"/>
      <c r="E482" s="595"/>
      <c r="F482" s="595">
        <f t="shared" ref="F482:AU482" si="265">+F318*$A$481</f>
        <v>0</v>
      </c>
      <c r="G482" s="595">
        <f t="shared" si="265"/>
        <v>0</v>
      </c>
      <c r="H482" s="595">
        <f t="shared" si="265"/>
        <v>0</v>
      </c>
      <c r="I482" s="595">
        <f t="shared" si="265"/>
        <v>0</v>
      </c>
      <c r="J482" s="595">
        <f t="shared" si="265"/>
        <v>0</v>
      </c>
      <c r="K482" s="595">
        <f t="shared" si="265"/>
        <v>0</v>
      </c>
      <c r="L482" s="595">
        <f t="shared" si="265"/>
        <v>0</v>
      </c>
      <c r="M482" s="595">
        <f t="shared" si="265"/>
        <v>0</v>
      </c>
      <c r="N482" s="595">
        <f t="shared" si="265"/>
        <v>0</v>
      </c>
      <c r="O482" s="595">
        <f t="shared" si="265"/>
        <v>0</v>
      </c>
      <c r="P482" s="595">
        <f t="shared" si="265"/>
        <v>0</v>
      </c>
      <c r="Q482" s="595">
        <f t="shared" si="265"/>
        <v>0</v>
      </c>
      <c r="R482" s="595">
        <f t="shared" si="265"/>
        <v>0</v>
      </c>
      <c r="S482" s="595">
        <f t="shared" si="265"/>
        <v>0</v>
      </c>
      <c r="T482" s="595">
        <f t="shared" si="265"/>
        <v>34813.069200000005</v>
      </c>
      <c r="U482" s="595">
        <f t="shared" si="265"/>
        <v>0</v>
      </c>
      <c r="V482" s="595">
        <f t="shared" si="265"/>
        <v>0</v>
      </c>
      <c r="W482" s="595">
        <f t="shared" si="265"/>
        <v>0</v>
      </c>
      <c r="X482" s="595">
        <f t="shared" si="265"/>
        <v>0</v>
      </c>
      <c r="Y482" s="595">
        <f t="shared" si="265"/>
        <v>0</v>
      </c>
      <c r="Z482" s="595">
        <f t="shared" si="265"/>
        <v>0</v>
      </c>
      <c r="AA482" s="595">
        <f t="shared" si="265"/>
        <v>0</v>
      </c>
      <c r="AB482" s="595">
        <f t="shared" si="265"/>
        <v>0</v>
      </c>
      <c r="AC482" s="595">
        <f t="shared" si="265"/>
        <v>0</v>
      </c>
      <c r="AD482" s="595">
        <f t="shared" si="265"/>
        <v>34813.069200000005</v>
      </c>
      <c r="AE482" s="595">
        <f t="shared" si="265"/>
        <v>0</v>
      </c>
      <c r="AF482" s="595">
        <f t="shared" si="265"/>
        <v>0</v>
      </c>
      <c r="AG482" s="595">
        <f t="shared" si="265"/>
        <v>0</v>
      </c>
      <c r="AH482" s="595">
        <f t="shared" si="265"/>
        <v>0</v>
      </c>
      <c r="AI482" s="595">
        <f t="shared" si="265"/>
        <v>0</v>
      </c>
      <c r="AJ482" s="677">
        <f t="shared" si="265"/>
        <v>0</v>
      </c>
      <c r="AK482" s="677">
        <f t="shared" si="265"/>
        <v>0</v>
      </c>
      <c r="AL482" s="677">
        <f t="shared" si="265"/>
        <v>0</v>
      </c>
      <c r="AM482" s="677">
        <f t="shared" si="265"/>
        <v>0</v>
      </c>
      <c r="AN482" s="677">
        <f t="shared" si="265"/>
        <v>34813.069200000005</v>
      </c>
      <c r="AO482" s="677">
        <f t="shared" si="265"/>
        <v>0</v>
      </c>
      <c r="AP482" s="677">
        <f t="shared" si="265"/>
        <v>0</v>
      </c>
      <c r="AQ482" s="677">
        <f t="shared" si="265"/>
        <v>0</v>
      </c>
      <c r="AR482" s="677">
        <f t="shared" si="265"/>
        <v>0</v>
      </c>
      <c r="AS482" s="677">
        <f t="shared" si="265"/>
        <v>0</v>
      </c>
      <c r="AT482" s="677">
        <f t="shared" si="265"/>
        <v>0</v>
      </c>
      <c r="AU482" s="677">
        <f t="shared" si="265"/>
        <v>0</v>
      </c>
    </row>
    <row r="483" spans="1:48" s="607" customFormat="1" ht="11.25">
      <c r="A483" s="674">
        <f>+A482</f>
        <v>0.66300000000000003</v>
      </c>
      <c r="B483" s="750" t="s">
        <v>228</v>
      </c>
      <c r="C483" s="630"/>
      <c r="D483" s="631"/>
      <c r="E483" s="595"/>
      <c r="F483" s="595">
        <f t="shared" ref="F483:AU483" si="266">+F319*$A$481</f>
        <v>0</v>
      </c>
      <c r="G483" s="595">
        <f t="shared" si="266"/>
        <v>0</v>
      </c>
      <c r="H483" s="595">
        <f t="shared" si="266"/>
        <v>0</v>
      </c>
      <c r="I483" s="595">
        <f t="shared" si="266"/>
        <v>0</v>
      </c>
      <c r="J483" s="595">
        <f t="shared" si="266"/>
        <v>0</v>
      </c>
      <c r="K483" s="595">
        <f t="shared" si="266"/>
        <v>0</v>
      </c>
      <c r="L483" s="595">
        <f t="shared" si="266"/>
        <v>0</v>
      </c>
      <c r="M483" s="595">
        <f t="shared" si="266"/>
        <v>0</v>
      </c>
      <c r="N483" s="595">
        <f t="shared" si="266"/>
        <v>0</v>
      </c>
      <c r="O483" s="595">
        <f t="shared" si="266"/>
        <v>0</v>
      </c>
      <c r="P483" s="595">
        <f t="shared" si="266"/>
        <v>0</v>
      </c>
      <c r="Q483" s="595">
        <f t="shared" si="266"/>
        <v>0</v>
      </c>
      <c r="R483" s="595">
        <f t="shared" si="266"/>
        <v>0</v>
      </c>
      <c r="S483" s="595">
        <f t="shared" si="266"/>
        <v>0</v>
      </c>
      <c r="T483" s="595">
        <f t="shared" si="266"/>
        <v>0</v>
      </c>
      <c r="U483" s="595">
        <f t="shared" si="266"/>
        <v>0</v>
      </c>
      <c r="V483" s="595">
        <f t="shared" si="266"/>
        <v>0</v>
      </c>
      <c r="W483" s="595">
        <f t="shared" si="266"/>
        <v>0</v>
      </c>
      <c r="X483" s="595">
        <f t="shared" si="266"/>
        <v>181165.83201038765</v>
      </c>
      <c r="Y483" s="595">
        <f t="shared" si="266"/>
        <v>0</v>
      </c>
      <c r="Z483" s="595">
        <f t="shared" si="266"/>
        <v>0</v>
      </c>
      <c r="AA483" s="595">
        <f t="shared" si="266"/>
        <v>0</v>
      </c>
      <c r="AB483" s="595">
        <f t="shared" si="266"/>
        <v>0</v>
      </c>
      <c r="AC483" s="595">
        <f t="shared" si="266"/>
        <v>0</v>
      </c>
      <c r="AD483" s="595">
        <f t="shared" si="266"/>
        <v>0</v>
      </c>
      <c r="AE483" s="595">
        <f t="shared" si="266"/>
        <v>0</v>
      </c>
      <c r="AF483" s="595">
        <f t="shared" si="266"/>
        <v>0</v>
      </c>
      <c r="AG483" s="595">
        <f t="shared" si="266"/>
        <v>0</v>
      </c>
      <c r="AH483" s="595">
        <f t="shared" si="266"/>
        <v>0</v>
      </c>
      <c r="AI483" s="595">
        <f t="shared" si="266"/>
        <v>0</v>
      </c>
      <c r="AJ483" s="677">
        <f t="shared" si="266"/>
        <v>0</v>
      </c>
      <c r="AK483" s="677">
        <f t="shared" si="266"/>
        <v>0</v>
      </c>
      <c r="AL483" s="677">
        <f t="shared" si="266"/>
        <v>181165.83201038765</v>
      </c>
      <c r="AM483" s="677">
        <f t="shared" si="266"/>
        <v>0</v>
      </c>
      <c r="AN483" s="677">
        <f t="shared" si="266"/>
        <v>0</v>
      </c>
      <c r="AO483" s="677">
        <f t="shared" si="266"/>
        <v>0</v>
      </c>
      <c r="AP483" s="677">
        <f t="shared" si="266"/>
        <v>0</v>
      </c>
      <c r="AQ483" s="677">
        <f t="shared" si="266"/>
        <v>0</v>
      </c>
      <c r="AR483" s="677">
        <f t="shared" si="266"/>
        <v>0</v>
      </c>
      <c r="AS483" s="677">
        <f t="shared" si="266"/>
        <v>0</v>
      </c>
      <c r="AT483" s="677">
        <f t="shared" si="266"/>
        <v>0</v>
      </c>
      <c r="AU483" s="677">
        <f t="shared" si="266"/>
        <v>0</v>
      </c>
    </row>
    <row r="484" spans="1:48" s="607" customFormat="1" ht="11.25">
      <c r="A484" s="674">
        <f>+A483</f>
        <v>0.66300000000000003</v>
      </c>
      <c r="B484" s="750" t="s">
        <v>229</v>
      </c>
      <c r="C484" s="630"/>
      <c r="D484" s="631"/>
      <c r="E484" s="595"/>
      <c r="F484" s="595">
        <f t="shared" ref="F484:AU484" si="267">+F320*$A$481</f>
        <v>0</v>
      </c>
      <c r="G484" s="595">
        <f t="shared" si="267"/>
        <v>0</v>
      </c>
      <c r="H484" s="595">
        <f t="shared" si="267"/>
        <v>0</v>
      </c>
      <c r="I484" s="595">
        <f t="shared" si="267"/>
        <v>0</v>
      </c>
      <c r="J484" s="595">
        <f t="shared" si="267"/>
        <v>0</v>
      </c>
      <c r="K484" s="595">
        <f t="shared" si="267"/>
        <v>0</v>
      </c>
      <c r="L484" s="595">
        <f t="shared" si="267"/>
        <v>0</v>
      </c>
      <c r="M484" s="595">
        <f t="shared" si="267"/>
        <v>0</v>
      </c>
      <c r="N484" s="595">
        <f t="shared" si="267"/>
        <v>0</v>
      </c>
      <c r="O484" s="595">
        <f t="shared" si="267"/>
        <v>0</v>
      </c>
      <c r="P484" s="595">
        <f t="shared" si="267"/>
        <v>0</v>
      </c>
      <c r="Q484" s="595">
        <f t="shared" si="267"/>
        <v>0</v>
      </c>
      <c r="R484" s="595">
        <f t="shared" si="267"/>
        <v>0</v>
      </c>
      <c r="S484" s="595">
        <f t="shared" si="267"/>
        <v>0</v>
      </c>
      <c r="T484" s="595">
        <f t="shared" si="267"/>
        <v>645904.83350157051</v>
      </c>
      <c r="U484" s="595">
        <f t="shared" si="267"/>
        <v>0</v>
      </c>
      <c r="V484" s="595">
        <f t="shared" si="267"/>
        <v>0</v>
      </c>
      <c r="W484" s="595">
        <f t="shared" si="267"/>
        <v>0</v>
      </c>
      <c r="X484" s="595">
        <f t="shared" si="267"/>
        <v>0</v>
      </c>
      <c r="Y484" s="595">
        <f t="shared" si="267"/>
        <v>0</v>
      </c>
      <c r="Z484" s="595">
        <f t="shared" si="267"/>
        <v>0</v>
      </c>
      <c r="AA484" s="595">
        <f t="shared" si="267"/>
        <v>0</v>
      </c>
      <c r="AB484" s="595">
        <f t="shared" si="267"/>
        <v>0</v>
      </c>
      <c r="AC484" s="595">
        <f t="shared" si="267"/>
        <v>0</v>
      </c>
      <c r="AD484" s="595">
        <f t="shared" si="267"/>
        <v>645904.83350157051</v>
      </c>
      <c r="AE484" s="595">
        <f t="shared" si="267"/>
        <v>0</v>
      </c>
      <c r="AF484" s="595">
        <f t="shared" si="267"/>
        <v>0</v>
      </c>
      <c r="AG484" s="595">
        <f t="shared" si="267"/>
        <v>0</v>
      </c>
      <c r="AH484" s="595">
        <f t="shared" si="267"/>
        <v>0</v>
      </c>
      <c r="AI484" s="595">
        <f t="shared" si="267"/>
        <v>0</v>
      </c>
      <c r="AJ484" s="677">
        <f t="shared" si="267"/>
        <v>0</v>
      </c>
      <c r="AK484" s="677">
        <f t="shared" si="267"/>
        <v>0</v>
      </c>
      <c r="AL484" s="677">
        <f t="shared" si="267"/>
        <v>0</v>
      </c>
      <c r="AM484" s="677">
        <f t="shared" si="267"/>
        <v>0</v>
      </c>
      <c r="AN484" s="677">
        <f t="shared" si="267"/>
        <v>645904.83350157051</v>
      </c>
      <c r="AO484" s="677">
        <f t="shared" si="267"/>
        <v>0</v>
      </c>
      <c r="AP484" s="677">
        <f t="shared" si="267"/>
        <v>0</v>
      </c>
      <c r="AQ484" s="677">
        <f t="shared" si="267"/>
        <v>0</v>
      </c>
      <c r="AR484" s="677">
        <f t="shared" si="267"/>
        <v>0</v>
      </c>
      <c r="AS484" s="677">
        <f t="shared" si="267"/>
        <v>0</v>
      </c>
      <c r="AT484" s="677">
        <f t="shared" si="267"/>
        <v>0</v>
      </c>
      <c r="AU484" s="677">
        <f t="shared" si="267"/>
        <v>0</v>
      </c>
    </row>
    <row r="485" spans="1:48" s="589" customFormat="1" ht="11.25">
      <c r="A485" s="671"/>
      <c r="B485" s="749" t="s">
        <v>403</v>
      </c>
      <c r="C485" s="624">
        <f>NPV($C$490,G485:AI485)+F485</f>
        <v>3817847.4751068936</v>
      </c>
      <c r="D485" s="625">
        <f>SUM(F485:AI485)</f>
        <v>16940866.281420048</v>
      </c>
      <c r="E485" s="593"/>
      <c r="F485" s="593">
        <f t="shared" ref="F485:AI485" si="268">+F450+F466+-F467-F472-F473-F474-F480</f>
        <v>-464112.35039800004</v>
      </c>
      <c r="G485" s="593">
        <f t="shared" si="268"/>
        <v>-188242.97852760981</v>
      </c>
      <c r="H485" s="593">
        <f t="shared" si="268"/>
        <v>-2314654.1668107463</v>
      </c>
      <c r="I485" s="593">
        <f t="shared" si="268"/>
        <v>-2278331.5010427651</v>
      </c>
      <c r="J485" s="593">
        <f t="shared" si="268"/>
        <v>-66219.722913302627</v>
      </c>
      <c r="K485" s="593">
        <f t="shared" si="268"/>
        <v>842805.5405931921</v>
      </c>
      <c r="L485" s="593">
        <f t="shared" si="268"/>
        <v>510235.49540131702</v>
      </c>
      <c r="M485" s="593">
        <f t="shared" si="268"/>
        <v>523204.76832305873</v>
      </c>
      <c r="N485" s="593">
        <f t="shared" si="268"/>
        <v>536428.45664457011</v>
      </c>
      <c r="O485" s="593">
        <f t="shared" si="268"/>
        <v>549911.50741602865</v>
      </c>
      <c r="P485" s="593">
        <f t="shared" si="268"/>
        <v>564101.8707461172</v>
      </c>
      <c r="Q485" s="593">
        <f t="shared" si="268"/>
        <v>578574.98720551946</v>
      </c>
      <c r="R485" s="593">
        <f t="shared" si="268"/>
        <v>593336.48807852238</v>
      </c>
      <c r="S485" s="593">
        <f t="shared" si="268"/>
        <v>606865.42064848973</v>
      </c>
      <c r="T485" s="593">
        <f t="shared" si="268"/>
        <v>-120460.09649019397</v>
      </c>
      <c r="U485" s="593">
        <f t="shared" si="268"/>
        <v>634678.74515396042</v>
      </c>
      <c r="V485" s="593">
        <f t="shared" si="268"/>
        <v>648972.40950079309</v>
      </c>
      <c r="W485" s="593">
        <f t="shared" si="268"/>
        <v>663530.40050753171</v>
      </c>
      <c r="X485" s="593">
        <f t="shared" si="268"/>
        <v>497191.74027389626</v>
      </c>
      <c r="Y485" s="593">
        <f t="shared" si="268"/>
        <v>693458.86904953246</v>
      </c>
      <c r="Z485" s="593">
        <f t="shared" si="268"/>
        <v>708839.32681521785</v>
      </c>
      <c r="AA485" s="593">
        <f t="shared" si="268"/>
        <v>724504.07510357711</v>
      </c>
      <c r="AB485" s="593">
        <f t="shared" si="268"/>
        <v>740458.33869633276</v>
      </c>
      <c r="AC485" s="593">
        <f t="shared" si="268"/>
        <v>756194.34427105833</v>
      </c>
      <c r="AD485" s="593">
        <f t="shared" si="268"/>
        <v>31110.92875223665</v>
      </c>
      <c r="AE485" s="593">
        <f t="shared" si="268"/>
        <v>788527.4554137158</v>
      </c>
      <c r="AF485" s="593">
        <f t="shared" si="268"/>
        <v>805134.9522891253</v>
      </c>
      <c r="AG485" s="593">
        <f t="shared" si="268"/>
        <v>822043.49694499746</v>
      </c>
      <c r="AH485" s="593">
        <f t="shared" si="268"/>
        <v>839258.52676337387</v>
      </c>
      <c r="AI485" s="593">
        <f t="shared" si="268"/>
        <v>7713518.9530105041</v>
      </c>
      <c r="AJ485" s="672">
        <f t="shared" ref="AJ485:AU485" si="269">+AJ450+AJ466-AJ467-AJ472-AJ473-AJ474-AJ480</f>
        <v>856785.57906750974</v>
      </c>
      <c r="AK485" s="672">
        <f t="shared" si="269"/>
        <v>856785.57906750974</v>
      </c>
      <c r="AL485" s="672">
        <f t="shared" si="269"/>
        <v>675619.74705712206</v>
      </c>
      <c r="AM485" s="672">
        <f t="shared" si="269"/>
        <v>856785.57906750974</v>
      </c>
      <c r="AN485" s="672">
        <f t="shared" si="269"/>
        <v>115680.84076593921</v>
      </c>
      <c r="AO485" s="672">
        <f t="shared" si="269"/>
        <v>856785.57906750974</v>
      </c>
      <c r="AP485" s="672">
        <f t="shared" si="269"/>
        <v>856785.57906750974</v>
      </c>
      <c r="AQ485" s="672">
        <f t="shared" si="269"/>
        <v>856785.57906750974</v>
      </c>
      <c r="AR485" s="672">
        <f t="shared" si="269"/>
        <v>856785.57906750974</v>
      </c>
      <c r="AS485" s="672">
        <f t="shared" si="269"/>
        <v>856785.57906750974</v>
      </c>
      <c r="AT485" s="672">
        <f t="shared" si="269"/>
        <v>856785.57906750974</v>
      </c>
      <c r="AU485" s="672">
        <f t="shared" si="269"/>
        <v>856785.57906750974</v>
      </c>
    </row>
    <row r="489" spans="1:48" ht="15.75" thickBot="1">
      <c r="A489" s="589"/>
      <c r="B489" s="766" t="s">
        <v>489</v>
      </c>
      <c r="C489" s="683"/>
      <c r="D489" s="684"/>
      <c r="E489" s="684"/>
      <c r="F489" s="577"/>
      <c r="G489" s="577"/>
      <c r="H489" s="577"/>
      <c r="I489" s="577"/>
      <c r="J489" s="577"/>
      <c r="K489" s="577"/>
      <c r="L489" s="577"/>
      <c r="M489" s="577"/>
      <c r="N489" s="577"/>
      <c r="O489" s="577"/>
      <c r="P489" s="577"/>
      <c r="Q489" s="577"/>
      <c r="R489" s="577"/>
      <c r="S489" s="577"/>
      <c r="T489" s="577"/>
      <c r="U489" s="577"/>
      <c r="V489" s="577"/>
      <c r="W489" s="577"/>
      <c r="X489" s="577"/>
      <c r="Y489" s="577"/>
      <c r="Z489" s="577"/>
      <c r="AA489" s="577"/>
      <c r="AB489" s="577"/>
      <c r="AC489" s="577"/>
      <c r="AD489" s="577"/>
      <c r="AE489" s="577"/>
      <c r="AF489" s="577"/>
      <c r="AG489" s="577"/>
      <c r="AH489" s="577"/>
      <c r="AI489" s="577"/>
      <c r="AJ489" s="577"/>
      <c r="AK489" s="577"/>
      <c r="AL489" s="577"/>
      <c r="AM489" s="577"/>
      <c r="AN489" s="577"/>
      <c r="AO489" s="577"/>
      <c r="AP489" s="577"/>
      <c r="AQ489" s="577"/>
      <c r="AR489" s="577"/>
      <c r="AS489" s="577"/>
      <c r="AT489" s="577"/>
      <c r="AU489" s="577"/>
      <c r="AV489" s="577"/>
    </row>
    <row r="490" spans="1:48" ht="15.75" thickTop="1">
      <c r="A490" s="589"/>
      <c r="B490" s="767" t="s">
        <v>490</v>
      </c>
      <c r="C490" s="578">
        <v>0.05</v>
      </c>
      <c r="D490" s="684"/>
      <c r="E490" s="684"/>
      <c r="F490" s="577"/>
      <c r="G490" s="577"/>
      <c r="H490" s="577"/>
      <c r="I490" s="577"/>
      <c r="J490" s="577"/>
      <c r="K490" s="577"/>
      <c r="L490" s="577"/>
      <c r="M490" s="577"/>
      <c r="N490" s="577"/>
      <c r="O490" s="577"/>
      <c r="P490" s="577"/>
      <c r="Q490" s="577"/>
      <c r="R490" s="577"/>
      <c r="S490" s="577"/>
      <c r="T490" s="577"/>
      <c r="U490" s="577"/>
      <c r="V490" s="577"/>
      <c r="W490" s="577"/>
      <c r="X490" s="577"/>
      <c r="Y490" s="577"/>
      <c r="Z490" s="577"/>
      <c r="AA490" s="577"/>
      <c r="AB490" s="577"/>
      <c r="AC490" s="577"/>
      <c r="AD490" s="577"/>
      <c r="AE490" s="577"/>
      <c r="AF490" s="577"/>
      <c r="AG490" s="577"/>
      <c r="AH490" s="577"/>
      <c r="AI490" s="577"/>
      <c r="AJ490" s="577"/>
      <c r="AK490" s="577"/>
      <c r="AL490" s="577"/>
      <c r="AM490" s="577"/>
      <c r="AN490" s="577"/>
      <c r="AO490" s="577"/>
      <c r="AP490" s="577"/>
      <c r="AQ490" s="577"/>
      <c r="AR490" s="577"/>
      <c r="AS490" s="577"/>
      <c r="AT490" s="577"/>
      <c r="AU490" s="577"/>
      <c r="AV490" s="577"/>
    </row>
    <row r="491" spans="1:48" ht="15">
      <c r="A491" s="589"/>
      <c r="B491" s="768" t="s">
        <v>491</v>
      </c>
      <c r="C491" s="579">
        <f>+C485</f>
        <v>3817847.4751068936</v>
      </c>
      <c r="D491" s="684"/>
      <c r="E491" s="684"/>
      <c r="F491" s="577"/>
      <c r="G491" s="577"/>
      <c r="H491" s="577"/>
      <c r="I491" s="577"/>
      <c r="J491" s="577"/>
      <c r="K491" s="577"/>
      <c r="L491" s="577"/>
      <c r="M491" s="577"/>
      <c r="N491" s="577"/>
      <c r="O491" s="577"/>
      <c r="P491" s="577"/>
      <c r="Q491" s="577"/>
      <c r="R491" s="577"/>
      <c r="S491" s="577"/>
      <c r="T491" s="577"/>
      <c r="U491" s="577"/>
      <c r="V491" s="577"/>
      <c r="W491" s="577"/>
      <c r="X491" s="577"/>
      <c r="Y491" s="577"/>
      <c r="Z491" s="577"/>
      <c r="AA491" s="577"/>
      <c r="AB491" s="577"/>
      <c r="AC491" s="577"/>
      <c r="AD491" s="577"/>
      <c r="AE491" s="577"/>
      <c r="AF491" s="577"/>
      <c r="AG491" s="577"/>
      <c r="AH491" s="577"/>
      <c r="AI491" s="577"/>
      <c r="AJ491" s="577"/>
      <c r="AK491" s="577"/>
      <c r="AL491" s="577"/>
      <c r="AM491" s="577"/>
      <c r="AN491" s="577"/>
      <c r="AO491" s="577"/>
      <c r="AP491" s="577"/>
      <c r="AQ491" s="577"/>
      <c r="AR491" s="577"/>
      <c r="AS491" s="577"/>
      <c r="AT491" s="577"/>
      <c r="AU491" s="577"/>
      <c r="AV491" s="577"/>
    </row>
    <row r="492" spans="1:48" ht="15">
      <c r="A492" s="589"/>
      <c r="B492" s="768" t="s">
        <v>492</v>
      </c>
      <c r="C492" s="580">
        <f>IRR(E485:AI485)</f>
        <v>9.5083986485977601E-2</v>
      </c>
      <c r="D492" s="684"/>
      <c r="E492" s="684"/>
      <c r="F492" s="577"/>
      <c r="G492" s="577"/>
      <c r="H492" s="577"/>
      <c r="I492" s="577"/>
      <c r="J492" s="577"/>
      <c r="K492" s="577"/>
      <c r="L492" s="577"/>
      <c r="M492" s="577"/>
      <c r="N492" s="577"/>
      <c r="O492" s="577"/>
      <c r="P492" s="577"/>
      <c r="Q492" s="577"/>
      <c r="R492" s="577"/>
      <c r="S492" s="577"/>
      <c r="T492" s="577"/>
      <c r="U492" s="577"/>
      <c r="V492" s="577"/>
      <c r="W492" s="577"/>
      <c r="X492" s="577"/>
      <c r="Y492" s="577"/>
      <c r="Z492" s="577"/>
      <c r="AA492" s="577"/>
      <c r="AB492" s="577"/>
      <c r="AC492" s="577"/>
      <c r="AD492" s="577"/>
      <c r="AE492" s="577"/>
      <c r="AF492" s="577"/>
      <c r="AG492" s="577"/>
      <c r="AH492" s="577"/>
      <c r="AI492" s="577"/>
      <c r="AJ492" s="577"/>
      <c r="AK492" s="577"/>
      <c r="AL492" s="577"/>
      <c r="AM492" s="577"/>
      <c r="AN492" s="577"/>
      <c r="AO492" s="577"/>
      <c r="AP492" s="577"/>
      <c r="AQ492" s="577"/>
      <c r="AR492" s="577"/>
      <c r="AS492" s="577"/>
      <c r="AT492" s="577"/>
      <c r="AU492" s="577"/>
      <c r="AV492" s="577"/>
    </row>
    <row r="493" spans="1:48" ht="15">
      <c r="A493" s="589"/>
      <c r="B493" s="768" t="s">
        <v>493</v>
      </c>
      <c r="C493" s="581">
        <f>+D513/D519</f>
        <v>1.4939511880681295</v>
      </c>
      <c r="D493" s="684"/>
      <c r="E493" s="684"/>
      <c r="F493" s="577"/>
      <c r="G493" s="577"/>
      <c r="H493" s="577"/>
      <c r="I493" s="577"/>
      <c r="J493" s="577"/>
      <c r="K493" s="577"/>
      <c r="L493" s="577"/>
      <c r="M493" s="577"/>
      <c r="N493" s="577"/>
      <c r="O493" s="577"/>
      <c r="P493" s="577"/>
      <c r="Q493" s="577"/>
      <c r="R493" s="577"/>
      <c r="S493" s="577"/>
      <c r="T493" s="577"/>
      <c r="U493" s="577"/>
      <c r="V493" s="577"/>
      <c r="W493" s="577"/>
      <c r="X493" s="577"/>
      <c r="Y493" s="577"/>
      <c r="Z493" s="577"/>
      <c r="AA493" s="577"/>
      <c r="AB493" s="577"/>
      <c r="AC493" s="577"/>
      <c r="AD493" s="577"/>
      <c r="AE493" s="577"/>
      <c r="AF493" s="577"/>
      <c r="AG493" s="577"/>
      <c r="AH493" s="577"/>
      <c r="AI493" s="577"/>
      <c r="AJ493" s="577"/>
      <c r="AK493" s="577"/>
      <c r="AL493" s="577"/>
      <c r="AM493" s="577"/>
      <c r="AN493" s="577"/>
      <c r="AO493" s="577"/>
      <c r="AP493" s="577"/>
      <c r="AQ493" s="577"/>
      <c r="AR493" s="577"/>
      <c r="AS493" s="577"/>
      <c r="AT493" s="577"/>
      <c r="AU493" s="577"/>
      <c r="AV493" s="577"/>
    </row>
    <row r="494" spans="1:48">
      <c r="A494" s="589"/>
      <c r="B494" s="554"/>
      <c r="C494" s="589"/>
      <c r="D494" s="589"/>
      <c r="E494" s="589"/>
    </row>
    <row r="495" spans="1:48">
      <c r="A495" s="589"/>
      <c r="B495" s="636" t="s">
        <v>734</v>
      </c>
      <c r="C495" s="637" t="s">
        <v>735</v>
      </c>
      <c r="D495" s="685">
        <f>+D474/L485</f>
        <v>10.410018055515144</v>
      </c>
      <c r="E495" s="589"/>
    </row>
    <row r="496" spans="1:48">
      <c r="A496" s="589"/>
      <c r="B496" s="636" t="s">
        <v>736</v>
      </c>
      <c r="C496" s="637" t="s">
        <v>24</v>
      </c>
      <c r="D496" s="615">
        <f>+C491</f>
        <v>3817847.4751068936</v>
      </c>
      <c r="E496" s="589"/>
    </row>
    <row r="497" spans="1:48">
      <c r="A497" s="589"/>
      <c r="B497" s="636" t="s">
        <v>737</v>
      </c>
      <c r="C497" s="637" t="s">
        <v>342</v>
      </c>
      <c r="D497" s="686">
        <f>+C492</f>
        <v>9.5083986485977601E-2</v>
      </c>
      <c r="E497" s="589"/>
    </row>
    <row r="498" spans="1:48">
      <c r="A498" s="589"/>
      <c r="B498" s="636" t="s">
        <v>738</v>
      </c>
      <c r="C498" s="637"/>
      <c r="D498" s="687">
        <f>+D496/C474</f>
        <v>0.80115344888735618</v>
      </c>
      <c r="E498" s="589"/>
    </row>
    <row r="499" spans="1:48">
      <c r="A499" s="589"/>
      <c r="B499" s="688" t="s">
        <v>739</v>
      </c>
      <c r="C499" s="589"/>
      <c r="D499" s="687">
        <f>+C493</f>
        <v>1.4939511880681295</v>
      </c>
      <c r="E499" s="589"/>
    </row>
    <row r="500" spans="1:48">
      <c r="A500" s="589"/>
      <c r="B500" s="554"/>
      <c r="C500" s="589"/>
      <c r="D500" s="589"/>
      <c r="E500" s="589"/>
    </row>
    <row r="501" spans="1:48">
      <c r="A501" s="589"/>
      <c r="B501" s="554"/>
      <c r="C501" s="589"/>
      <c r="D501" s="589"/>
      <c r="E501" s="589"/>
    </row>
    <row r="502" spans="1:48">
      <c r="A502" s="589"/>
      <c r="B502" s="554"/>
      <c r="C502" s="589"/>
      <c r="D502" s="589"/>
      <c r="E502" s="589"/>
    </row>
    <row r="503" spans="1:48">
      <c r="A503" s="589"/>
      <c r="B503" s="554"/>
      <c r="C503" s="589"/>
      <c r="D503" s="589"/>
      <c r="E503" s="589"/>
    </row>
    <row r="504" spans="1:48">
      <c r="A504" s="589"/>
      <c r="B504" s="554"/>
      <c r="C504" s="589"/>
      <c r="D504" s="589"/>
      <c r="E504" s="589"/>
    </row>
    <row r="505" spans="1:48" ht="15.75" thickBot="1">
      <c r="A505" s="589"/>
      <c r="B505" s="766" t="s">
        <v>494</v>
      </c>
      <c r="C505" s="683"/>
      <c r="D505" s="683" t="s">
        <v>495</v>
      </c>
      <c r="E505" s="683" t="s">
        <v>496</v>
      </c>
      <c r="F505" s="577"/>
      <c r="G505" s="577"/>
      <c r="H505" s="577"/>
      <c r="I505" s="577"/>
      <c r="J505" s="577"/>
      <c r="K505" s="577"/>
      <c r="L505" s="577"/>
      <c r="M505" s="577"/>
      <c r="N505" s="577"/>
      <c r="O505" s="577"/>
      <c r="P505" s="577"/>
      <c r="Q505" s="577"/>
      <c r="R505" s="577"/>
      <c r="S505" s="577"/>
      <c r="T505" s="577"/>
      <c r="U505" s="577"/>
      <c r="V505" s="577"/>
      <c r="W505" s="577"/>
      <c r="X505" s="577"/>
      <c r="Y505" s="577"/>
      <c r="Z505" s="577"/>
      <c r="AA505" s="577"/>
      <c r="AB505" s="577"/>
      <c r="AC505" s="577"/>
      <c r="AD505" s="577"/>
      <c r="AE505" s="577"/>
      <c r="AF505" s="577"/>
      <c r="AG505" s="577"/>
      <c r="AH505" s="577"/>
      <c r="AI505" s="577"/>
      <c r="AJ505" s="577"/>
      <c r="AK505" s="577"/>
      <c r="AL505" s="577"/>
      <c r="AM505" s="577"/>
      <c r="AN505" s="577"/>
      <c r="AO505" s="577"/>
      <c r="AP505" s="577"/>
      <c r="AQ505" s="577"/>
      <c r="AR505" s="577"/>
      <c r="AS505" s="577"/>
      <c r="AT505" s="577"/>
      <c r="AU505" s="577"/>
      <c r="AV505" s="577"/>
    </row>
    <row r="506" spans="1:48" ht="16.5" thickTop="1" thickBot="1">
      <c r="A506" s="589"/>
      <c r="B506" s="766"/>
      <c r="C506" s="683"/>
      <c r="D506" s="683" t="s">
        <v>497</v>
      </c>
      <c r="E506" s="683"/>
      <c r="F506" s="577"/>
      <c r="G506" s="577"/>
      <c r="H506" s="577"/>
      <c r="I506" s="577"/>
      <c r="J506" s="577"/>
      <c r="K506" s="577"/>
      <c r="L506" s="577"/>
      <c r="M506" s="577"/>
      <c r="N506" s="577"/>
      <c r="O506" s="577"/>
      <c r="P506" s="577"/>
      <c r="Q506" s="577"/>
      <c r="R506" s="577"/>
      <c r="S506" s="577"/>
      <c r="T506" s="577"/>
      <c r="U506" s="577"/>
      <c r="V506" s="577"/>
      <c r="W506" s="577"/>
      <c r="X506" s="577"/>
      <c r="Y506" s="577"/>
      <c r="Z506" s="577"/>
      <c r="AA506" s="577"/>
      <c r="AB506" s="577"/>
      <c r="AC506" s="577"/>
      <c r="AD506" s="577"/>
      <c r="AE506" s="577"/>
      <c r="AF506" s="577"/>
      <c r="AG506" s="577"/>
      <c r="AH506" s="577"/>
      <c r="AI506" s="577"/>
      <c r="AJ506" s="577"/>
      <c r="AK506" s="577"/>
      <c r="AL506" s="577"/>
      <c r="AM506" s="577"/>
      <c r="AN506" s="577"/>
      <c r="AO506" s="577"/>
      <c r="AP506" s="577"/>
      <c r="AQ506" s="577"/>
      <c r="AR506" s="577"/>
      <c r="AS506" s="577"/>
      <c r="AT506" s="577"/>
      <c r="AU506" s="577"/>
      <c r="AV506" s="577"/>
    </row>
    <row r="507" spans="1:48" ht="15.75" thickTop="1">
      <c r="A507" s="589"/>
      <c r="B507" s="769" t="s">
        <v>488</v>
      </c>
      <c r="C507" s="689" t="s">
        <v>24</v>
      </c>
      <c r="D507" s="690">
        <f>+C451</f>
        <v>4033702.1990690744</v>
      </c>
      <c r="E507" s="691">
        <f t="shared" ref="E507:E512" si="270">+D507/$D$513</f>
        <v>0.34932758711743844</v>
      </c>
      <c r="F507" s="577"/>
    </row>
    <row r="508" spans="1:48" ht="23.25">
      <c r="A508" s="589"/>
      <c r="B508" s="769" t="str">
        <f>+B454</f>
        <v>b. Zmanjšanje stroškov končnih uporabnikov za čiščenje greznice (510 EUR po gospodinjstvu)</v>
      </c>
      <c r="C508" s="689" t="s">
        <v>24</v>
      </c>
      <c r="D508" s="690">
        <f>+C454</f>
        <v>558725.14370394521</v>
      </c>
      <c r="E508" s="691">
        <f t="shared" si="270"/>
        <v>4.8386840842387369E-2</v>
      </c>
      <c r="F508" s="577"/>
    </row>
    <row r="509" spans="1:48" ht="23.25">
      <c r="A509" s="589"/>
      <c r="B509" s="769" t="str">
        <f>+B457</f>
        <v>c. Oportunitetni strošek izgradnje nepretočne greznice ali male čistilne naprave (1.500 EUR po gospodinjstvu)</v>
      </c>
      <c r="C509" s="689" t="s">
        <v>24</v>
      </c>
      <c r="D509" s="690">
        <f>+C457</f>
        <v>270543.55928203551</v>
      </c>
      <c r="E509" s="691">
        <f t="shared" si="270"/>
        <v>2.3429674306637813E-2</v>
      </c>
      <c r="F509" s="577"/>
    </row>
    <row r="510" spans="1:48" ht="15">
      <c r="A510" s="589"/>
      <c r="B510" s="769" t="str">
        <f>+B459</f>
        <v>d. Učinek podnebnih sprememb</v>
      </c>
      <c r="C510" s="689" t="s">
        <v>24</v>
      </c>
      <c r="D510" s="690">
        <f>+C459</f>
        <v>-169068.36635390678</v>
      </c>
      <c r="E510" s="691">
        <f t="shared" si="270"/>
        <v>-1.4641696774225848E-2</v>
      </c>
      <c r="F510" s="577"/>
    </row>
    <row r="511" spans="1:48" ht="15">
      <c r="A511" s="589"/>
      <c r="B511" s="769" t="str">
        <f>+B462</f>
        <v>e. Koristi zaradi manjšega vpliva na zdravje</v>
      </c>
      <c r="C511" s="689" t="s">
        <v>24</v>
      </c>
      <c r="D511" s="690">
        <f>+C462</f>
        <v>5187326.6949334573</v>
      </c>
      <c r="E511" s="691">
        <f t="shared" si="270"/>
        <v>0.44923403575732113</v>
      </c>
      <c r="F511" s="577"/>
    </row>
    <row r="512" spans="1:48" ht="15">
      <c r="A512" s="589"/>
      <c r="B512" s="769" t="str">
        <f>+B466</f>
        <v>2. Ekonomski preostanek vrednosti</v>
      </c>
      <c r="C512" s="689" t="str">
        <f>+C511</f>
        <v>EUR</v>
      </c>
      <c r="D512" s="690">
        <f>+C466</f>
        <v>1665818.1478852225</v>
      </c>
      <c r="E512" s="691">
        <f t="shared" si="270"/>
        <v>0.14426355875044114</v>
      </c>
      <c r="F512" s="577"/>
    </row>
    <row r="513" spans="1:6" ht="15">
      <c r="A513" s="589"/>
      <c r="B513" s="770" t="s">
        <v>8</v>
      </c>
      <c r="C513" s="692" t="s">
        <v>24</v>
      </c>
      <c r="D513" s="693">
        <f>+D511+D510+D509+D507+D508+D512</f>
        <v>11547047.378519827</v>
      </c>
      <c r="E513" s="694">
        <f>SUM(E507:E512)</f>
        <v>1</v>
      </c>
      <c r="F513" s="583">
        <f>+D513-D519</f>
        <v>3817847.4751068912</v>
      </c>
    </row>
    <row r="514" spans="1:6" ht="15.75" thickBot="1">
      <c r="A514" s="589"/>
      <c r="B514" s="766" t="s">
        <v>498</v>
      </c>
      <c r="C514" s="683"/>
      <c r="D514" s="683" t="s">
        <v>495</v>
      </c>
      <c r="E514" s="683" t="s">
        <v>499</v>
      </c>
      <c r="F514" s="577"/>
    </row>
    <row r="515" spans="1:6" ht="16.5" thickTop="1" thickBot="1">
      <c r="A515" s="589"/>
      <c r="B515" s="766"/>
      <c r="C515" s="683"/>
      <c r="D515" s="683" t="s">
        <v>497</v>
      </c>
      <c r="E515" s="683"/>
      <c r="F515" s="577"/>
    </row>
    <row r="516" spans="1:6" ht="15.75" thickTop="1">
      <c r="A516" s="589"/>
      <c r="B516" s="769" t="s">
        <v>500</v>
      </c>
      <c r="C516" s="689" t="s">
        <v>24</v>
      </c>
      <c r="D516" s="690">
        <f>+C467</f>
        <v>2284382.225880919</v>
      </c>
      <c r="E516" s="691">
        <f>+D516/D519</f>
        <v>0.29555222460635522</v>
      </c>
      <c r="F516" s="584"/>
    </row>
    <row r="517" spans="1:6" ht="15">
      <c r="A517" s="589"/>
      <c r="B517" s="769" t="s">
        <v>501</v>
      </c>
      <c r="C517" s="689" t="s">
        <v>24</v>
      </c>
      <c r="D517" s="690">
        <f>+C474</f>
        <v>4765438.481740457</v>
      </c>
      <c r="E517" s="691">
        <f>+D517/D519</f>
        <v>0.61655003639331551</v>
      </c>
      <c r="F517" s="577"/>
    </row>
    <row r="518" spans="1:6" ht="15">
      <c r="A518" s="589"/>
      <c r="B518" s="769" t="s">
        <v>502</v>
      </c>
      <c r="C518" s="689" t="s">
        <v>24</v>
      </c>
      <c r="D518" s="690">
        <f>+C480</f>
        <v>679379.19579156046</v>
      </c>
      <c r="E518" s="691">
        <f>+D518/D519</f>
        <v>8.7897739000329267E-2</v>
      </c>
      <c r="F518" s="577"/>
    </row>
    <row r="519" spans="1:6" ht="15">
      <c r="A519" s="589"/>
      <c r="B519" s="770" t="s">
        <v>8</v>
      </c>
      <c r="C519" s="692" t="s">
        <v>24</v>
      </c>
      <c r="D519" s="693">
        <f>+D518+D517+D516</f>
        <v>7729199.9034129363</v>
      </c>
      <c r="E519" s="695">
        <f>SUM(E516:E518)</f>
        <v>1</v>
      </c>
      <c r="F519" s="577"/>
    </row>
    <row r="520" spans="1:6">
      <c r="D520" s="550"/>
    </row>
    <row r="521" spans="1:6" ht="15">
      <c r="A521" s="585"/>
      <c r="B521" s="771"/>
      <c r="C521" s="586"/>
      <c r="D521" s="584"/>
      <c r="E521" s="577"/>
      <c r="F521" s="577"/>
    </row>
  </sheetData>
  <mergeCells count="3">
    <mergeCell ref="AJ291:AP291"/>
    <mergeCell ref="E358:E373"/>
    <mergeCell ref="C408:D442"/>
  </mergeCells>
  <conditionalFormatting sqref="E442:AI442">
    <cfRule type="cellIs" dxfId="14" priority="2" operator="equal">
      <formula>"DA"</formula>
    </cfRule>
  </conditionalFormatting>
  <conditionalFormatting sqref="C343">
    <cfRule type="cellIs" dxfId="13" priority="1" operator="greaterThan">
      <formula>$C$9</formula>
    </cfRule>
  </conditionalFormatting>
  <hyperlinks>
    <hyperlink ref="A328" location="_ftn1" display="_ftn1" xr:uid="{F0F55F43-B4D5-4CC8-BFCE-5B0332BC9078}"/>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B12A2-B902-4745-B300-16A78E4AB5EF}">
  <sheetPr>
    <tabColor theme="7" tint="0.59999389629810485"/>
  </sheetPr>
  <dimension ref="A2:F150"/>
  <sheetViews>
    <sheetView workbookViewId="0">
      <selection activeCell="F6" sqref="F6"/>
    </sheetView>
  </sheetViews>
  <sheetFormatPr defaultRowHeight="12"/>
  <cols>
    <col min="1" max="1" width="40.1640625" bestFit="1" customWidth="1"/>
    <col min="2" max="2" width="28" customWidth="1"/>
    <col min="3" max="3" width="23.5" customWidth="1"/>
    <col min="4" max="4" width="14.1640625" customWidth="1"/>
    <col min="5" max="5" width="15.33203125" customWidth="1"/>
  </cols>
  <sheetData>
    <row r="2" spans="1:3" ht="15.75">
      <c r="A2" s="170" t="s">
        <v>310</v>
      </c>
    </row>
    <row r="4" spans="1:3" ht="24">
      <c r="A4" s="158" t="s">
        <v>295</v>
      </c>
      <c r="B4" s="159" t="s">
        <v>299</v>
      </c>
      <c r="C4" s="159" t="s">
        <v>883</v>
      </c>
    </row>
    <row r="5" spans="1:3">
      <c r="A5" s="158" t="s">
        <v>301</v>
      </c>
      <c r="B5" s="160"/>
      <c r="C5" s="160"/>
    </row>
    <row r="6" spans="1:3">
      <c r="A6" s="66" t="s">
        <v>297</v>
      </c>
      <c r="B6" s="3">
        <v>0.4698</v>
      </c>
      <c r="C6" s="3">
        <f>+ROUND(B6*1.095,4)</f>
        <v>0.51439999999999997</v>
      </c>
    </row>
    <row r="7" spans="1:3">
      <c r="A7" s="66" t="s">
        <v>298</v>
      </c>
      <c r="B7" s="3">
        <v>0.26119999999999999</v>
      </c>
      <c r="C7" s="3">
        <f>+ROUND(B7*1.095,4)</f>
        <v>0.28599999999999998</v>
      </c>
    </row>
    <row r="8" spans="1:3">
      <c r="A8" s="66" t="s">
        <v>300</v>
      </c>
      <c r="B8" s="3">
        <v>0.73</v>
      </c>
      <c r="C8" s="3">
        <f>+ROUND(B8*1.095,4)</f>
        <v>0.7994</v>
      </c>
    </row>
    <row r="9" spans="1:3" ht="24">
      <c r="A9" s="158" t="s">
        <v>302</v>
      </c>
      <c r="B9" s="160" t="s">
        <v>303</v>
      </c>
      <c r="C9" s="160" t="s">
        <v>884</v>
      </c>
    </row>
    <row r="10" spans="1:3">
      <c r="A10" s="147" t="s">
        <v>267</v>
      </c>
      <c r="B10" s="3">
        <v>2.2262</v>
      </c>
      <c r="C10" s="3">
        <f>+ROUND(B10*1.095,4)</f>
        <v>2.4377</v>
      </c>
    </row>
    <row r="11" spans="1:3">
      <c r="A11" s="147" t="s">
        <v>268</v>
      </c>
      <c r="B11" s="3">
        <f>+B10</f>
        <v>2.2262</v>
      </c>
      <c r="C11" s="3">
        <f t="shared" ref="C11:C31" si="0">+ROUND(B11*1.095,4)</f>
        <v>2.4377</v>
      </c>
    </row>
    <row r="12" spans="1:3">
      <c r="A12" s="147" t="s">
        <v>269</v>
      </c>
      <c r="B12" s="3">
        <v>6.6784999999999997</v>
      </c>
      <c r="C12" s="3">
        <f t="shared" si="0"/>
        <v>7.3129999999999997</v>
      </c>
    </row>
    <row r="13" spans="1:3">
      <c r="A13" s="147" t="s">
        <v>270</v>
      </c>
      <c r="B13" s="3">
        <f>+B12</f>
        <v>6.6784999999999997</v>
      </c>
      <c r="C13" s="3">
        <f t="shared" si="0"/>
        <v>7.3129999999999997</v>
      </c>
    </row>
    <row r="14" spans="1:3">
      <c r="A14" s="147" t="s">
        <v>271</v>
      </c>
      <c r="B14" s="3">
        <v>22.261600000000001</v>
      </c>
      <c r="C14" s="3">
        <f t="shared" si="0"/>
        <v>24.3765</v>
      </c>
    </row>
    <row r="15" spans="1:3">
      <c r="A15" s="147" t="s">
        <v>272</v>
      </c>
      <c r="B15" s="3">
        <v>33.392400000000002</v>
      </c>
      <c r="C15" s="3">
        <f t="shared" si="0"/>
        <v>36.564700000000002</v>
      </c>
    </row>
    <row r="16" spans="1:3">
      <c r="A16" s="147" t="s">
        <v>273</v>
      </c>
      <c r="B16" s="3">
        <v>111.3078</v>
      </c>
      <c r="C16" s="3">
        <f t="shared" si="0"/>
        <v>121.88200000000001</v>
      </c>
    </row>
    <row r="17" spans="1:3">
      <c r="A17" s="147" t="s">
        <v>274</v>
      </c>
      <c r="B17" s="3">
        <v>222.6157</v>
      </c>
      <c r="C17" s="3">
        <f t="shared" si="0"/>
        <v>243.76419999999999</v>
      </c>
    </row>
    <row r="18" spans="1:3">
      <c r="A18" s="147" t="s">
        <v>275</v>
      </c>
      <c r="B18" s="3">
        <v>445.23129999999998</v>
      </c>
      <c r="C18" s="3">
        <f t="shared" si="0"/>
        <v>487.5283</v>
      </c>
    </row>
    <row r="19" spans="1:3">
      <c r="A19" s="161" t="s">
        <v>305</v>
      </c>
      <c r="B19" s="160"/>
      <c r="C19" s="160"/>
    </row>
    <row r="20" spans="1:3">
      <c r="A20" s="147" t="s">
        <v>267</v>
      </c>
      <c r="B20" s="23">
        <v>3.5916000000000001</v>
      </c>
      <c r="C20" s="23">
        <f t="shared" si="0"/>
        <v>3.9327999999999999</v>
      </c>
    </row>
    <row r="21" spans="1:3">
      <c r="A21" s="147" t="s">
        <v>268</v>
      </c>
      <c r="B21" s="23">
        <v>3.5916000000000001</v>
      </c>
      <c r="C21" s="23">
        <f t="shared" si="0"/>
        <v>3.9327999999999999</v>
      </c>
    </row>
    <row r="22" spans="1:3">
      <c r="A22" s="147" t="s">
        <v>269</v>
      </c>
      <c r="B22" s="23">
        <v>10.775</v>
      </c>
      <c r="C22" s="23">
        <f t="shared" si="0"/>
        <v>11.7986</v>
      </c>
    </row>
    <row r="23" spans="1:3">
      <c r="A23" s="147" t="s">
        <v>270</v>
      </c>
      <c r="B23" s="23">
        <v>10.775</v>
      </c>
      <c r="C23" s="23">
        <f t="shared" si="0"/>
        <v>11.7986</v>
      </c>
    </row>
    <row r="24" spans="1:3">
      <c r="A24" s="147" t="s">
        <v>271</v>
      </c>
      <c r="B24" s="23">
        <v>35.916699999999999</v>
      </c>
      <c r="C24" s="23">
        <f t="shared" si="0"/>
        <v>39.328800000000001</v>
      </c>
    </row>
    <row r="25" spans="1:3">
      <c r="A25" s="147" t="s">
        <v>272</v>
      </c>
      <c r="B25" s="23">
        <v>53.875</v>
      </c>
      <c r="C25" s="23">
        <f t="shared" si="0"/>
        <v>58.993099999999998</v>
      </c>
    </row>
    <row r="26" spans="1:3">
      <c r="A26" s="147" t="s">
        <v>273</v>
      </c>
      <c r="B26" s="23">
        <v>179.58330000000001</v>
      </c>
      <c r="C26" s="23">
        <f t="shared" si="0"/>
        <v>196.6437</v>
      </c>
    </row>
    <row r="27" spans="1:3">
      <c r="A27" s="147" t="s">
        <v>274</v>
      </c>
      <c r="B27" s="23">
        <v>359.16669999999999</v>
      </c>
      <c r="C27" s="23">
        <f t="shared" si="0"/>
        <v>393.28750000000002</v>
      </c>
    </row>
    <row r="28" spans="1:3">
      <c r="A28" s="147" t="s">
        <v>275</v>
      </c>
      <c r="B28" s="23">
        <v>718.33299999999997</v>
      </c>
      <c r="C28" s="23">
        <f t="shared" si="0"/>
        <v>786.57460000000003</v>
      </c>
    </row>
    <row r="29" spans="1:3">
      <c r="A29" s="161" t="s">
        <v>304</v>
      </c>
      <c r="B29" s="160"/>
      <c r="C29" s="160"/>
    </row>
    <row r="30" spans="1:3">
      <c r="A30" s="147" t="s">
        <v>268</v>
      </c>
      <c r="B30" s="23">
        <v>4.2392000000000003</v>
      </c>
      <c r="C30" s="3">
        <f t="shared" si="0"/>
        <v>4.6418999999999997</v>
      </c>
    </row>
    <row r="31" spans="1:3">
      <c r="A31" s="147" t="s">
        <v>856</v>
      </c>
      <c r="B31" s="23">
        <v>-2.1196000000000002</v>
      </c>
      <c r="C31" s="3">
        <f t="shared" si="0"/>
        <v>-2.3210000000000002</v>
      </c>
    </row>
    <row r="32" spans="1:3" ht="24">
      <c r="A32" s="158" t="s">
        <v>306</v>
      </c>
      <c r="B32" s="160" t="s">
        <v>299</v>
      </c>
      <c r="C32" s="515"/>
    </row>
    <row r="33" spans="1:5">
      <c r="A33" s="66" t="s">
        <v>307</v>
      </c>
      <c r="B33" s="23"/>
      <c r="C33" s="515"/>
    </row>
    <row r="34" spans="1:5">
      <c r="A34" s="162" t="s">
        <v>308</v>
      </c>
      <c r="B34" s="23">
        <v>0.52829999999999999</v>
      </c>
      <c r="C34" s="515"/>
    </row>
    <row r="35" spans="1:5">
      <c r="A35" s="162" t="s">
        <v>309</v>
      </c>
      <c r="B35" s="23">
        <v>5.28E-2</v>
      </c>
      <c r="C35" s="515"/>
    </row>
    <row r="37" spans="1:5" ht="15.75" hidden="1">
      <c r="A37" s="170" t="s">
        <v>323</v>
      </c>
    </row>
    <row r="38" spans="1:5" hidden="1"/>
    <row r="39" spans="1:5" ht="12.75" hidden="1" customHeight="1">
      <c r="A39" s="862" t="s">
        <v>321</v>
      </c>
      <c r="B39" s="863"/>
      <c r="C39" s="863"/>
      <c r="D39" s="863"/>
      <c r="E39" s="864"/>
    </row>
    <row r="40" spans="1:5" hidden="1">
      <c r="A40" s="866"/>
      <c r="B40" s="866"/>
      <c r="C40" s="866" t="s">
        <v>311</v>
      </c>
      <c r="D40" s="866"/>
      <c r="E40" s="866"/>
    </row>
    <row r="41" spans="1:5" hidden="1">
      <c r="A41" s="867"/>
      <c r="B41" s="867"/>
      <c r="C41" s="164">
        <v>2014</v>
      </c>
      <c r="D41" s="164">
        <v>2015</v>
      </c>
      <c r="E41" s="164">
        <v>2016</v>
      </c>
    </row>
    <row r="42" spans="1:5" hidden="1">
      <c r="A42" s="868" t="s">
        <v>312</v>
      </c>
      <c r="B42" s="165" t="s">
        <v>2</v>
      </c>
      <c r="C42" s="167">
        <v>8519</v>
      </c>
      <c r="D42" s="167">
        <v>8746</v>
      </c>
      <c r="E42" s="167">
        <v>8732</v>
      </c>
    </row>
    <row r="43" spans="1:5" hidden="1">
      <c r="A43" s="868"/>
      <c r="B43" s="165" t="s">
        <v>313</v>
      </c>
      <c r="C43" s="167">
        <v>7995</v>
      </c>
      <c r="D43" s="167">
        <v>8217</v>
      </c>
      <c r="E43" s="167">
        <v>8463</v>
      </c>
    </row>
    <row r="44" spans="1:5" hidden="1">
      <c r="A44" s="865" t="s">
        <v>6</v>
      </c>
      <c r="B44" s="865"/>
      <c r="C44" s="865"/>
      <c r="D44" s="865"/>
      <c r="E44" s="865"/>
    </row>
    <row r="45" spans="1:5" hidden="1">
      <c r="A45" s="860" t="s">
        <v>314</v>
      </c>
      <c r="B45" s="860"/>
      <c r="C45" s="860"/>
      <c r="D45" s="860"/>
      <c r="E45" s="860"/>
    </row>
    <row r="46" spans="1:5" hidden="1">
      <c r="A46" s="861"/>
      <c r="B46" s="861"/>
      <c r="C46" s="861"/>
      <c r="D46" s="861"/>
      <c r="E46" s="861"/>
    </row>
    <row r="47" spans="1:5" ht="73.5" hidden="1" customHeight="1">
      <c r="A47" s="860" t="s">
        <v>315</v>
      </c>
      <c r="B47" s="860"/>
      <c r="C47" s="860"/>
      <c r="D47" s="860"/>
      <c r="E47" s="860"/>
    </row>
    <row r="48" spans="1:5" hidden="1">
      <c r="A48" s="861"/>
      <c r="B48" s="861"/>
      <c r="C48" s="861"/>
      <c r="D48" s="861"/>
      <c r="E48" s="861"/>
    </row>
    <row r="49" spans="1:5" ht="84" hidden="1" customHeight="1">
      <c r="A49" s="860" t="s">
        <v>316</v>
      </c>
      <c r="B49" s="860"/>
      <c r="C49" s="860"/>
      <c r="D49" s="860"/>
      <c r="E49" s="860"/>
    </row>
    <row r="50" spans="1:5" hidden="1">
      <c r="A50" s="861"/>
      <c r="B50" s="861"/>
      <c r="C50" s="861"/>
      <c r="D50" s="861"/>
      <c r="E50" s="861"/>
    </row>
    <row r="51" spans="1:5" ht="31.5" hidden="1" customHeight="1">
      <c r="A51" s="860" t="s">
        <v>317</v>
      </c>
      <c r="B51" s="860"/>
      <c r="C51" s="860"/>
      <c r="D51" s="860"/>
      <c r="E51" s="860"/>
    </row>
    <row r="52" spans="1:5" hidden="1">
      <c r="A52" s="861"/>
      <c r="B52" s="861"/>
      <c r="C52" s="861"/>
      <c r="D52" s="861"/>
      <c r="E52" s="861"/>
    </row>
    <row r="53" spans="1:5" hidden="1">
      <c r="A53" s="860" t="s">
        <v>318</v>
      </c>
      <c r="B53" s="860"/>
      <c r="C53" s="860"/>
      <c r="D53" s="860"/>
      <c r="E53" s="860"/>
    </row>
    <row r="54" spans="1:5" ht="31.5" hidden="1" customHeight="1">
      <c r="A54" s="860" t="s">
        <v>319</v>
      </c>
      <c r="B54" s="860"/>
      <c r="C54" s="860"/>
      <c r="D54" s="860"/>
      <c r="E54" s="860"/>
    </row>
    <row r="55" spans="1:5" hidden="1">
      <c r="A55" s="861"/>
      <c r="B55" s="861"/>
      <c r="C55" s="861"/>
      <c r="D55" s="861"/>
      <c r="E55" s="861"/>
    </row>
    <row r="56" spans="1:5" hidden="1">
      <c r="A56" s="860" t="s">
        <v>320</v>
      </c>
      <c r="B56" s="860"/>
      <c r="C56" s="860"/>
      <c r="D56" s="860"/>
      <c r="E56" s="860"/>
    </row>
    <row r="57" spans="1:5" ht="21" hidden="1" customHeight="1">
      <c r="A57" s="860" t="s">
        <v>322</v>
      </c>
      <c r="B57" s="860"/>
      <c r="C57" s="860"/>
      <c r="D57" s="860"/>
      <c r="E57" s="860"/>
    </row>
    <row r="58" spans="1:5" hidden="1"/>
    <row r="59" spans="1:5" ht="15.75" hidden="1">
      <c r="A59" s="170" t="s">
        <v>324</v>
      </c>
    </row>
    <row r="60" spans="1:5" hidden="1"/>
    <row r="61" spans="1:5" hidden="1"/>
    <row r="62" spans="1:5" hidden="1"/>
    <row r="63" spans="1:5" hidden="1"/>
    <row r="64" spans="1:5"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spans="1:6" hidden="1"/>
    <row r="98" spans="1:6" ht="15.75" hidden="1">
      <c r="A98" s="170" t="s">
        <v>325</v>
      </c>
    </row>
    <row r="99" spans="1:6" hidden="1"/>
    <row r="100" spans="1:6" ht="25.5" hidden="1" customHeight="1">
      <c r="A100" s="874" t="s">
        <v>326</v>
      </c>
      <c r="B100" s="875"/>
    </row>
    <row r="101" spans="1:6" hidden="1">
      <c r="A101" s="871"/>
      <c r="B101" s="168">
        <v>2015</v>
      </c>
    </row>
    <row r="102" spans="1:6" ht="24" hidden="1">
      <c r="A102" s="872"/>
      <c r="B102" s="168" t="s">
        <v>327</v>
      </c>
    </row>
    <row r="103" spans="1:6" hidden="1">
      <c r="A103" s="169" t="s">
        <v>3</v>
      </c>
      <c r="B103" s="166">
        <v>2.4</v>
      </c>
    </row>
    <row r="104" spans="1:6" hidden="1"/>
    <row r="105" spans="1:6" hidden="1"/>
    <row r="106" spans="1:6" ht="15.75" hidden="1">
      <c r="A106" s="170" t="s">
        <v>328</v>
      </c>
    </row>
    <row r="107" spans="1:6" hidden="1"/>
    <row r="108" spans="1:6" ht="47.25" hidden="1" customHeight="1">
      <c r="A108" s="158" t="s">
        <v>295</v>
      </c>
      <c r="B108" s="159" t="s">
        <v>63</v>
      </c>
      <c r="C108" s="171" t="s">
        <v>296</v>
      </c>
      <c r="D108" s="159" t="s">
        <v>329</v>
      </c>
      <c r="E108" s="159" t="s">
        <v>330</v>
      </c>
      <c r="F108" s="159" t="s">
        <v>336</v>
      </c>
    </row>
    <row r="109" spans="1:6" hidden="1">
      <c r="A109" s="66" t="s">
        <v>297</v>
      </c>
      <c r="B109" s="3" t="s">
        <v>335</v>
      </c>
      <c r="C109" s="3">
        <f>+C6</f>
        <v>0.51439999999999997</v>
      </c>
      <c r="D109" s="173">
        <f>+'08 Pretekla voda'!G9</f>
        <v>46.063564755449718</v>
      </c>
      <c r="E109" s="174">
        <f>+D109*$B$103</f>
        <v>110.55255541307932</v>
      </c>
      <c r="F109" s="175">
        <f>+E109*C109</f>
        <v>56.868234504488001</v>
      </c>
    </row>
    <row r="110" spans="1:6" hidden="1">
      <c r="A110" s="66" t="s">
        <v>298</v>
      </c>
      <c r="B110" s="3" t="str">
        <f>+B109</f>
        <v xml:space="preserve">EUR/m3 </v>
      </c>
      <c r="C110" s="3">
        <f>+C7</f>
        <v>0.28599999999999998</v>
      </c>
      <c r="D110" s="173">
        <f>+D109</f>
        <v>46.063564755449718</v>
      </c>
      <c r="E110" s="174">
        <f>+D110*$B$103</f>
        <v>110.55255541307932</v>
      </c>
      <c r="F110" s="175">
        <f>+E110*C110</f>
        <v>31.618030848140684</v>
      </c>
    </row>
    <row r="111" spans="1:6" hidden="1">
      <c r="A111" s="66" t="s">
        <v>300</v>
      </c>
      <c r="B111" s="3" t="str">
        <f>+B110</f>
        <v xml:space="preserve">EUR/m3 </v>
      </c>
      <c r="C111" s="3">
        <f>+C8</f>
        <v>0.7994</v>
      </c>
      <c r="D111" s="173">
        <f>+D110</f>
        <v>46.063564755449718</v>
      </c>
      <c r="E111" s="174">
        <f>+D111*$B$103</f>
        <v>110.55255541307932</v>
      </c>
      <c r="F111" s="175">
        <f>+E111*C111</f>
        <v>88.375712797215613</v>
      </c>
    </row>
    <row r="112" spans="1:6" hidden="1">
      <c r="A112" s="176" t="s">
        <v>331</v>
      </c>
      <c r="B112" s="3" t="s">
        <v>334</v>
      </c>
      <c r="C112" s="3">
        <f>+C11</f>
        <v>2.4377</v>
      </c>
      <c r="D112" s="173"/>
      <c r="E112" s="174"/>
      <c r="F112" s="175">
        <f>+C112*12</f>
        <v>29.252400000000002</v>
      </c>
    </row>
    <row r="113" spans="1:6" hidden="1">
      <c r="A113" s="176" t="s">
        <v>332</v>
      </c>
      <c r="B113" s="3" t="str">
        <f>+B112</f>
        <v xml:space="preserve">EUR/priključek </v>
      </c>
      <c r="C113" s="3">
        <f>+C21</f>
        <v>3.9327999999999999</v>
      </c>
      <c r="D113" s="173"/>
      <c r="E113" s="174"/>
      <c r="F113" s="175">
        <f>+C113*12</f>
        <v>47.193599999999996</v>
      </c>
    </row>
    <row r="114" spans="1:6" hidden="1">
      <c r="A114" s="176" t="s">
        <v>333</v>
      </c>
      <c r="B114" s="3" t="str">
        <f>+B111</f>
        <v xml:space="preserve">EUR/m3 </v>
      </c>
      <c r="C114" s="3">
        <f>+C35</f>
        <v>0</v>
      </c>
      <c r="D114" s="173">
        <f>+D111</f>
        <v>46.063564755449718</v>
      </c>
      <c r="E114" s="174">
        <f>+D114*$B$103</f>
        <v>110.55255541307932</v>
      </c>
      <c r="F114" s="175">
        <f>+E114*C114</f>
        <v>0</v>
      </c>
    </row>
    <row r="115" spans="1:6" hidden="1">
      <c r="A115" s="869" t="s">
        <v>337</v>
      </c>
      <c r="B115" s="869"/>
      <c r="C115" s="869"/>
      <c r="D115" s="869"/>
      <c r="E115" s="869"/>
      <c r="F115" s="175">
        <f>SUM(F109:F114)</f>
        <v>253.3079781498443</v>
      </c>
    </row>
    <row r="116" spans="1:6" hidden="1">
      <c r="A116" s="176" t="s">
        <v>338</v>
      </c>
      <c r="B116" s="177"/>
      <c r="C116" s="177"/>
      <c r="D116" s="177"/>
      <c r="E116" s="177"/>
      <c r="F116" s="98">
        <f>+E43*B103</f>
        <v>20311.2</v>
      </c>
    </row>
    <row r="117" spans="1:6" hidden="1">
      <c r="A117" s="869" t="s">
        <v>340</v>
      </c>
      <c r="B117" s="869"/>
      <c r="C117" s="869"/>
      <c r="D117" s="869"/>
      <c r="E117" s="869"/>
      <c r="F117" s="98">
        <f>1294*12</f>
        <v>15528</v>
      </c>
    </row>
    <row r="118" spans="1:6" hidden="1">
      <c r="A118" s="873" t="s">
        <v>339</v>
      </c>
      <c r="B118" s="873"/>
      <c r="C118" s="873"/>
      <c r="D118" s="873"/>
      <c r="E118" s="873"/>
      <c r="F118" s="873"/>
    </row>
    <row r="119" spans="1:6" hidden="1">
      <c r="A119" s="869" t="s">
        <v>347</v>
      </c>
      <c r="B119" s="869"/>
      <c r="C119" s="869"/>
      <c r="D119" s="869"/>
      <c r="E119" s="869"/>
      <c r="F119" s="178">
        <f>+F115/F116</f>
        <v>1.247134478267381E-2</v>
      </c>
    </row>
    <row r="120" spans="1:6" hidden="1">
      <c r="A120" s="869" t="s">
        <v>346</v>
      </c>
      <c r="B120" s="869"/>
      <c r="C120" s="869"/>
      <c r="D120" s="869"/>
      <c r="E120" s="869"/>
      <c r="F120" s="178">
        <f>+F115/F117</f>
        <v>1.6312981591308881E-2</v>
      </c>
    </row>
    <row r="121" spans="1:6" hidden="1">
      <c r="A121" s="870" t="s">
        <v>345</v>
      </c>
      <c r="B121" s="870"/>
      <c r="C121" s="870"/>
      <c r="D121" s="870"/>
      <c r="E121" s="870"/>
      <c r="F121" s="109">
        <v>0.04</v>
      </c>
    </row>
    <row r="122" spans="1:6" hidden="1"/>
    <row r="123" spans="1:6" hidden="1"/>
    <row r="124" spans="1:6" hidden="1"/>
    <row r="125" spans="1:6" hidden="1"/>
    <row r="126" spans="1:6" hidden="1"/>
    <row r="127" spans="1:6" hidden="1"/>
    <row r="128" spans="1:6"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spans="1:1" hidden="1"/>
    <row r="146" spans="1:1" hidden="1"/>
    <row r="147" spans="1:1" hidden="1"/>
    <row r="148" spans="1:1" hidden="1"/>
    <row r="149" spans="1:1" hidden="1"/>
    <row r="150" spans="1:1">
      <c r="A150" s="701" t="s">
        <v>933</v>
      </c>
    </row>
  </sheetData>
  <mergeCells count="26">
    <mergeCell ref="A55:E55"/>
    <mergeCell ref="A56:E56"/>
    <mergeCell ref="A57:E57"/>
    <mergeCell ref="A120:E120"/>
    <mergeCell ref="A121:E121"/>
    <mergeCell ref="A101:A102"/>
    <mergeCell ref="A115:E115"/>
    <mergeCell ref="A117:E117"/>
    <mergeCell ref="A118:F118"/>
    <mergeCell ref="A119:E119"/>
    <mergeCell ref="A100:B100"/>
    <mergeCell ref="A39:E39"/>
    <mergeCell ref="A44:E44"/>
    <mergeCell ref="A45:E45"/>
    <mergeCell ref="A46:E46"/>
    <mergeCell ref="A47:E47"/>
    <mergeCell ref="A40:B41"/>
    <mergeCell ref="C40:E40"/>
    <mergeCell ref="A42:A43"/>
    <mergeCell ref="A53:E53"/>
    <mergeCell ref="A54:E54"/>
    <mergeCell ref="A48:E48"/>
    <mergeCell ref="A49:E49"/>
    <mergeCell ref="A50:E50"/>
    <mergeCell ref="A51:E51"/>
    <mergeCell ref="A52:E52"/>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F1125-C424-405E-967C-DC16342D898E}">
  <sheetPr>
    <tabColor theme="7" tint="0.59999389629810485"/>
  </sheetPr>
  <dimension ref="A4:U54"/>
  <sheetViews>
    <sheetView workbookViewId="0">
      <selection activeCell="F6" sqref="F6"/>
    </sheetView>
  </sheetViews>
  <sheetFormatPr defaultRowHeight="12"/>
  <cols>
    <col min="1" max="1" width="40.1640625" style="701" bestFit="1" customWidth="1"/>
    <col min="2" max="2" width="28" style="701" customWidth="1"/>
    <col min="3" max="3" width="23.5" style="701" customWidth="1"/>
    <col min="4" max="4" width="22" style="701" bestFit="1" customWidth="1"/>
    <col min="5" max="5" width="23.5" style="701" customWidth="1"/>
    <col min="6" max="6" width="14.1640625" style="701" customWidth="1"/>
    <col min="7" max="7" width="15.33203125" style="701" customWidth="1"/>
    <col min="8" max="8" width="23" style="701" customWidth="1"/>
    <col min="9" max="9" width="10.5" style="701" customWidth="1"/>
    <col min="10" max="10" width="9.33203125" style="701"/>
    <col min="11" max="11" width="39.6640625" style="701" customWidth="1"/>
    <col min="12" max="12" width="14.5" style="701" customWidth="1"/>
    <col min="13" max="13" width="9.33203125" style="701"/>
    <col min="14" max="14" width="15.83203125" style="701" customWidth="1"/>
    <col min="15" max="15" width="19.6640625" style="701" customWidth="1"/>
    <col min="16" max="16" width="13.83203125" style="701" customWidth="1"/>
    <col min="17" max="17" width="13.6640625" style="701" customWidth="1"/>
    <col min="18" max="18" width="33.83203125" style="701" customWidth="1"/>
    <col min="19" max="19" width="13" style="701" customWidth="1"/>
    <col min="20" max="16384" width="9.33203125" style="701"/>
  </cols>
  <sheetData>
    <row r="4" spans="1:19" ht="15.75">
      <c r="A4" s="170" t="s">
        <v>916</v>
      </c>
      <c r="G4" s="274" t="s">
        <v>921</v>
      </c>
      <c r="N4" s="274" t="s">
        <v>922</v>
      </c>
    </row>
    <row r="6" spans="1:19" ht="33.75">
      <c r="A6" s="719" t="s">
        <v>295</v>
      </c>
      <c r="B6" s="720" t="s">
        <v>299</v>
      </c>
      <c r="C6" s="720" t="s">
        <v>907</v>
      </c>
      <c r="D6" s="111"/>
      <c r="E6" s="111"/>
      <c r="G6" s="729" t="s">
        <v>908</v>
      </c>
      <c r="H6" s="720" t="s">
        <v>909</v>
      </c>
      <c r="I6" s="720" t="s">
        <v>910</v>
      </c>
      <c r="J6" s="720" t="s">
        <v>911</v>
      </c>
      <c r="K6" s="720" t="s">
        <v>912</v>
      </c>
      <c r="L6" s="720" t="s">
        <v>913</v>
      </c>
      <c r="M6" s="111"/>
      <c r="N6" s="729" t="s">
        <v>908</v>
      </c>
      <c r="O6" s="720" t="s">
        <v>909</v>
      </c>
      <c r="P6" s="720" t="s">
        <v>910</v>
      </c>
      <c r="Q6" s="720" t="s">
        <v>911</v>
      </c>
      <c r="R6" s="720" t="s">
        <v>912</v>
      </c>
      <c r="S6" s="720" t="s">
        <v>914</v>
      </c>
    </row>
    <row r="7" spans="1:19">
      <c r="A7" s="719" t="s">
        <v>301</v>
      </c>
      <c r="B7" s="721"/>
      <c r="C7" s="721"/>
      <c r="D7" s="111"/>
      <c r="E7" s="111"/>
      <c r="G7" s="730" t="s">
        <v>267</v>
      </c>
      <c r="H7" s="730">
        <v>116</v>
      </c>
      <c r="I7" s="730">
        <v>1</v>
      </c>
      <c r="J7" s="731">
        <f>+I7*H7</f>
        <v>116</v>
      </c>
      <c r="K7" s="732">
        <f>+L7/12/H7</f>
        <v>5.4319898488322185</v>
      </c>
      <c r="L7" s="732">
        <f>+$L$16*J7/$J$16</f>
        <v>7561.3298695744488</v>
      </c>
      <c r="M7" s="111"/>
      <c r="N7" s="730" t="s">
        <v>267</v>
      </c>
      <c r="O7" s="730">
        <f>+H7</f>
        <v>116</v>
      </c>
      <c r="P7" s="730">
        <v>1</v>
      </c>
      <c r="Q7" s="731">
        <f>+P7*O7</f>
        <v>116</v>
      </c>
      <c r="R7" s="732">
        <f>+S7/12/O7</f>
        <v>4.786098316451076</v>
      </c>
      <c r="S7" s="732">
        <f>+$S$16*Q7/$Q$16</f>
        <v>6662.2488564998985</v>
      </c>
    </row>
    <row r="8" spans="1:19">
      <c r="A8" s="70" t="s">
        <v>297</v>
      </c>
      <c r="B8" s="69">
        <f>+'Obstoječe cene '!B6</f>
        <v>0.4698</v>
      </c>
      <c r="C8" s="69">
        <f>+'Obstoječe cene '!C6</f>
        <v>0.51439999999999997</v>
      </c>
      <c r="D8" s="111"/>
      <c r="E8" s="111"/>
      <c r="G8" s="730" t="s">
        <v>268</v>
      </c>
      <c r="H8" s="731">
        <f>1591+59</f>
        <v>1650</v>
      </c>
      <c r="I8" s="730">
        <v>1</v>
      </c>
      <c r="J8" s="731">
        <f t="shared" ref="J8:J15" si="0">+I8*H8</f>
        <v>1650</v>
      </c>
      <c r="K8" s="732">
        <f>+L8/12/H8</f>
        <v>5.4319898488322194</v>
      </c>
      <c r="L8" s="732">
        <f t="shared" ref="L8:L15" si="1">+$L$16*J8/$J$16</f>
        <v>107553.39900687794</v>
      </c>
      <c r="M8" s="111"/>
      <c r="N8" s="730" t="s">
        <v>268</v>
      </c>
      <c r="O8" s="731">
        <f>+H8+('[1]14 Količine s projektom'!H68-'[1]14 Količine s projektom'!H43)/3</f>
        <v>1632.3333333333333</v>
      </c>
      <c r="P8" s="730">
        <v>1</v>
      </c>
      <c r="Q8" s="731">
        <f t="shared" ref="Q8:Q15" si="2">+P8*O8</f>
        <v>1632.3333333333333</v>
      </c>
      <c r="R8" s="732">
        <f>+S8/12/O8</f>
        <v>4.7860983164510769</v>
      </c>
      <c r="S8" s="732">
        <f t="shared" ref="S8:S15" si="3">+$S$16*Q8/$Q$16</f>
        <v>93750.093822643685</v>
      </c>
    </row>
    <row r="9" spans="1:19">
      <c r="A9" s="70" t="s">
        <v>298</v>
      </c>
      <c r="B9" s="722">
        <f>+C9/1.095</f>
        <v>0.28392718961030478</v>
      </c>
      <c r="C9" s="722">
        <f>+'Cenovna dostopnost'!F17</f>
        <v>0.31090027262328374</v>
      </c>
      <c r="D9" s="111"/>
      <c r="E9" s="111"/>
      <c r="G9" s="730" t="s">
        <v>269</v>
      </c>
      <c r="H9" s="730">
        <v>29</v>
      </c>
      <c r="I9" s="730">
        <v>3</v>
      </c>
      <c r="J9" s="731">
        <f t="shared" si="0"/>
        <v>87</v>
      </c>
      <c r="K9" s="732">
        <f t="shared" ref="K9:K14" si="4">+L9/12/H9</f>
        <v>16.295969546496657</v>
      </c>
      <c r="L9" s="732">
        <f t="shared" si="1"/>
        <v>5670.9974021808366</v>
      </c>
      <c r="M9" s="111"/>
      <c r="N9" s="730" t="s">
        <v>269</v>
      </c>
      <c r="O9" s="730">
        <f t="shared" ref="O9:O14" si="5">+H9</f>
        <v>29</v>
      </c>
      <c r="P9" s="730">
        <v>3</v>
      </c>
      <c r="Q9" s="731">
        <f t="shared" si="2"/>
        <v>87</v>
      </c>
      <c r="R9" s="732">
        <f t="shared" ref="R9:R14" si="6">+S9/12/O9</f>
        <v>14.358294949353231</v>
      </c>
      <c r="S9" s="732">
        <f t="shared" si="3"/>
        <v>4996.6866423749243</v>
      </c>
    </row>
    <row r="10" spans="1:19">
      <c r="A10" s="70" t="s">
        <v>300</v>
      </c>
      <c r="B10" s="722">
        <f>+C10/1.095</f>
        <v>0.73395703105638799</v>
      </c>
      <c r="C10" s="722">
        <f>+'Cenovna dostopnost'!F18</f>
        <v>0.80368294900674486</v>
      </c>
      <c r="D10" s="111"/>
      <c r="E10" s="111"/>
      <c r="G10" s="730" t="s">
        <v>270</v>
      </c>
      <c r="H10" s="730">
        <v>5</v>
      </c>
      <c r="I10" s="730">
        <v>3</v>
      </c>
      <c r="J10" s="731">
        <f t="shared" si="0"/>
        <v>15</v>
      </c>
      <c r="K10" s="732">
        <f t="shared" si="4"/>
        <v>16.295969546496657</v>
      </c>
      <c r="L10" s="732">
        <f t="shared" si="1"/>
        <v>977.75817278979946</v>
      </c>
      <c r="M10" s="111"/>
      <c r="N10" s="730" t="s">
        <v>270</v>
      </c>
      <c r="O10" s="730">
        <f t="shared" si="5"/>
        <v>5</v>
      </c>
      <c r="P10" s="730">
        <v>3</v>
      </c>
      <c r="Q10" s="731">
        <f t="shared" si="2"/>
        <v>15</v>
      </c>
      <c r="R10" s="732">
        <f t="shared" si="6"/>
        <v>14.358294949353231</v>
      </c>
      <c r="S10" s="732">
        <f t="shared" si="3"/>
        <v>861.49769696119381</v>
      </c>
    </row>
    <row r="11" spans="1:19" ht="22.5">
      <c r="A11" s="719" t="s">
        <v>302</v>
      </c>
      <c r="B11" s="721" t="s">
        <v>303</v>
      </c>
      <c r="C11" s="721" t="s">
        <v>915</v>
      </c>
      <c r="D11" s="111"/>
      <c r="E11" s="111"/>
      <c r="G11" s="730" t="s">
        <v>271</v>
      </c>
      <c r="H11" s="730">
        <v>7</v>
      </c>
      <c r="I11" s="730">
        <v>10</v>
      </c>
      <c r="J11" s="731">
        <f t="shared" si="0"/>
        <v>70</v>
      </c>
      <c r="K11" s="732">
        <f t="shared" si="4"/>
        <v>54.319898488322188</v>
      </c>
      <c r="L11" s="732">
        <f t="shared" si="1"/>
        <v>4562.8714730190641</v>
      </c>
      <c r="M11" s="111"/>
      <c r="N11" s="730" t="s">
        <v>271</v>
      </c>
      <c r="O11" s="730">
        <f t="shared" si="5"/>
        <v>7</v>
      </c>
      <c r="P11" s="730">
        <v>10</v>
      </c>
      <c r="Q11" s="731">
        <f t="shared" si="2"/>
        <v>70</v>
      </c>
      <c r="R11" s="732">
        <f t="shared" si="6"/>
        <v>47.860983164510777</v>
      </c>
      <c r="S11" s="732">
        <f t="shared" si="3"/>
        <v>4020.3225858189048</v>
      </c>
    </row>
    <row r="12" spans="1:19">
      <c r="A12" s="662" t="s">
        <v>267</v>
      </c>
      <c r="B12" s="69">
        <v>2.6059000000000001</v>
      </c>
      <c r="C12" s="69">
        <f>+ROUND(B12*1.095,4)</f>
        <v>2.8534999999999999</v>
      </c>
      <c r="D12" s="111"/>
      <c r="E12" s="111"/>
      <c r="G12" s="730" t="s">
        <v>272</v>
      </c>
      <c r="H12" s="730">
        <v>13</v>
      </c>
      <c r="I12" s="730">
        <v>15</v>
      </c>
      <c r="J12" s="731">
        <f t="shared" si="0"/>
        <v>195</v>
      </c>
      <c r="K12" s="732">
        <f t="shared" si="4"/>
        <v>81.479847732483293</v>
      </c>
      <c r="L12" s="732">
        <f t="shared" si="1"/>
        <v>12710.856246267393</v>
      </c>
      <c r="M12" s="111"/>
      <c r="N12" s="730" t="s">
        <v>272</v>
      </c>
      <c r="O12" s="730">
        <f t="shared" si="5"/>
        <v>13</v>
      </c>
      <c r="P12" s="730">
        <v>15</v>
      </c>
      <c r="Q12" s="731">
        <f t="shared" si="2"/>
        <v>195</v>
      </c>
      <c r="R12" s="732">
        <f t="shared" si="6"/>
        <v>71.791474746766156</v>
      </c>
      <c r="S12" s="732">
        <f t="shared" si="3"/>
        <v>11199.47006049552</v>
      </c>
    </row>
    <row r="13" spans="1:19">
      <c r="A13" s="662" t="s">
        <v>268</v>
      </c>
      <c r="B13" s="69">
        <v>2.6059000000000001</v>
      </c>
      <c r="C13" s="69">
        <f t="shared" ref="C13:C42" si="7">+ROUND(B13*1.095,4)</f>
        <v>2.8534999999999999</v>
      </c>
      <c r="D13" s="723"/>
      <c r="E13" s="723"/>
      <c r="G13" s="730" t="s">
        <v>273</v>
      </c>
      <c r="H13" s="730">
        <v>8</v>
      </c>
      <c r="I13" s="730">
        <v>50</v>
      </c>
      <c r="J13" s="731">
        <f t="shared" si="0"/>
        <v>400</v>
      </c>
      <c r="K13" s="732">
        <f t="shared" si="4"/>
        <v>271.59949244161095</v>
      </c>
      <c r="L13" s="732">
        <f t="shared" si="1"/>
        <v>26073.551274394649</v>
      </c>
      <c r="M13" s="111"/>
      <c r="N13" s="730" t="s">
        <v>273</v>
      </c>
      <c r="O13" s="730">
        <f t="shared" si="5"/>
        <v>8</v>
      </c>
      <c r="P13" s="730">
        <v>50</v>
      </c>
      <c r="Q13" s="731">
        <f t="shared" si="2"/>
        <v>400</v>
      </c>
      <c r="R13" s="732">
        <f t="shared" si="6"/>
        <v>239.30491582255385</v>
      </c>
      <c r="S13" s="732">
        <f t="shared" si="3"/>
        <v>22973.271918965169</v>
      </c>
    </row>
    <row r="14" spans="1:19">
      <c r="A14" s="662" t="s">
        <v>269</v>
      </c>
      <c r="B14" s="69">
        <v>7.8178000000000001</v>
      </c>
      <c r="C14" s="69">
        <f t="shared" si="7"/>
        <v>8.5604999999999993</v>
      </c>
      <c r="D14" s="723"/>
      <c r="E14" s="723"/>
      <c r="G14" s="730" t="s">
        <v>274</v>
      </c>
      <c r="H14" s="730">
        <v>2</v>
      </c>
      <c r="I14" s="730">
        <v>100</v>
      </c>
      <c r="J14" s="731">
        <f t="shared" si="0"/>
        <v>200</v>
      </c>
      <c r="K14" s="732">
        <f t="shared" si="4"/>
        <v>543.1989848832219</v>
      </c>
      <c r="L14" s="732">
        <f t="shared" si="1"/>
        <v>13036.775637197325</v>
      </c>
      <c r="M14" s="111"/>
      <c r="N14" s="730" t="s">
        <v>274</v>
      </c>
      <c r="O14" s="730">
        <f t="shared" si="5"/>
        <v>2</v>
      </c>
      <c r="P14" s="730">
        <v>100</v>
      </c>
      <c r="Q14" s="731">
        <f t="shared" si="2"/>
        <v>200</v>
      </c>
      <c r="R14" s="732">
        <f t="shared" si="6"/>
        <v>478.6098316451077</v>
      </c>
      <c r="S14" s="732">
        <f t="shared" si="3"/>
        <v>11486.635959482584</v>
      </c>
    </row>
    <row r="15" spans="1:19">
      <c r="A15" s="662" t="s">
        <v>270</v>
      </c>
      <c r="B15" s="69">
        <v>7.8178000000000001</v>
      </c>
      <c r="C15" s="69">
        <f t="shared" si="7"/>
        <v>8.5604999999999993</v>
      </c>
      <c r="D15" s="723"/>
      <c r="E15" s="723"/>
      <c r="G15" s="730" t="s">
        <v>275</v>
      </c>
      <c r="H15" s="730">
        <v>0</v>
      </c>
      <c r="I15" s="730">
        <v>200</v>
      </c>
      <c r="J15" s="731">
        <f t="shared" si="0"/>
        <v>0</v>
      </c>
      <c r="K15" s="732">
        <f>+K14*2</f>
        <v>1086.3979697664438</v>
      </c>
      <c r="L15" s="732">
        <f t="shared" si="1"/>
        <v>0</v>
      </c>
      <c r="M15" s="111"/>
      <c r="N15" s="730" t="s">
        <v>275</v>
      </c>
      <c r="O15" s="730">
        <v>0</v>
      </c>
      <c r="P15" s="730">
        <v>200</v>
      </c>
      <c r="Q15" s="731">
        <f t="shared" si="2"/>
        <v>0</v>
      </c>
      <c r="R15" s="732">
        <f>+R14*2</f>
        <v>957.21966329021541</v>
      </c>
      <c r="S15" s="732">
        <f t="shared" si="3"/>
        <v>0</v>
      </c>
    </row>
    <row r="16" spans="1:19">
      <c r="A16" s="662" t="s">
        <v>271</v>
      </c>
      <c r="B16" s="69">
        <v>26.0594</v>
      </c>
      <c r="C16" s="69">
        <f t="shared" si="7"/>
        <v>28.535</v>
      </c>
      <c r="D16" s="723"/>
      <c r="E16" s="723"/>
      <c r="G16" s="733" t="s">
        <v>51</v>
      </c>
      <c r="H16" s="734">
        <f>SUM(H7:H15)</f>
        <v>1830</v>
      </c>
      <c r="I16" s="733"/>
      <c r="J16" s="734">
        <f>SUM(J7:J15)</f>
        <v>2733</v>
      </c>
      <c r="K16" s="733"/>
      <c r="L16" s="734">
        <f>+L18+L19</f>
        <v>178147.53908230146</v>
      </c>
      <c r="M16" s="111"/>
      <c r="N16" s="733" t="s">
        <v>51</v>
      </c>
      <c r="O16" s="734">
        <f>SUM(O7:O15)</f>
        <v>1812.3333333333333</v>
      </c>
      <c r="P16" s="733"/>
      <c r="Q16" s="734">
        <f>SUM(Q7:Q15)</f>
        <v>2715.333333333333</v>
      </c>
      <c r="R16" s="733"/>
      <c r="S16" s="734">
        <f>+S18+S19</f>
        <v>155950.22754324187</v>
      </c>
    </row>
    <row r="17" spans="1:21">
      <c r="A17" s="662" t="s">
        <v>272</v>
      </c>
      <c r="B17" s="69">
        <v>39.088999999999999</v>
      </c>
      <c r="C17" s="69">
        <f t="shared" si="7"/>
        <v>42.802500000000002</v>
      </c>
      <c r="D17" s="723"/>
      <c r="E17" s="723"/>
    </row>
    <row r="18" spans="1:21">
      <c r="A18" s="662" t="s">
        <v>273</v>
      </c>
      <c r="B18" s="69">
        <v>130.29679999999999</v>
      </c>
      <c r="C18" s="69">
        <f t="shared" si="7"/>
        <v>142.67500000000001</v>
      </c>
      <c r="D18" s="723"/>
      <c r="E18" s="723"/>
      <c r="K18" s="260" t="s">
        <v>920</v>
      </c>
      <c r="L18" s="717">
        <f>+Amortizacija!K39</f>
        <v>65183.539082301468</v>
      </c>
      <c r="M18" s="111"/>
      <c r="N18" s="111"/>
      <c r="O18" s="111"/>
      <c r="P18" s="111"/>
      <c r="Q18" s="111"/>
      <c r="R18" s="111" t="str">
        <f>+K18</f>
        <v>Amoratizacija nove investicije</v>
      </c>
      <c r="S18" s="717">
        <f>+Amortizacija!K38</f>
        <v>154373.22754324187</v>
      </c>
    </row>
    <row r="19" spans="1:21" ht="22.5">
      <c r="A19" s="662" t="s">
        <v>274</v>
      </c>
      <c r="B19" s="69">
        <v>260.59350000000001</v>
      </c>
      <c r="C19" s="69">
        <f t="shared" si="7"/>
        <v>285.34989999999999</v>
      </c>
      <c r="D19" s="723"/>
      <c r="E19" s="723"/>
      <c r="H19" s="704"/>
      <c r="K19" s="260" t="s">
        <v>919</v>
      </c>
      <c r="L19" s="718">
        <f>+'Bilance JKP'!E6</f>
        <v>112964</v>
      </c>
      <c r="M19" s="111"/>
      <c r="N19" s="111"/>
      <c r="O19" s="111"/>
      <c r="P19" s="111"/>
      <c r="Q19" s="111"/>
      <c r="R19" s="260" t="str">
        <f>+K19</f>
        <v>Obstoječa omrežnina - Podatek leto 2020 Elaborat</v>
      </c>
      <c r="S19" s="718">
        <f>+'Bilance JKP'!E34</f>
        <v>1577</v>
      </c>
    </row>
    <row r="20" spans="1:21">
      <c r="A20" s="662" t="s">
        <v>275</v>
      </c>
      <c r="B20" s="69">
        <v>521.18700000000001</v>
      </c>
      <c r="C20" s="69">
        <f t="shared" si="7"/>
        <v>570.69979999999998</v>
      </c>
      <c r="D20" s="723"/>
      <c r="E20" s="723"/>
    </row>
    <row r="21" spans="1:21" ht="22.5">
      <c r="A21" s="724" t="s">
        <v>305</v>
      </c>
      <c r="B21" s="721" t="s">
        <v>303</v>
      </c>
      <c r="C21" s="721" t="s">
        <v>915</v>
      </c>
      <c r="D21" s="725" t="s">
        <v>303</v>
      </c>
      <c r="E21" s="725" t="s">
        <v>915</v>
      </c>
      <c r="G21" s="274" t="s">
        <v>923</v>
      </c>
      <c r="H21" s="274"/>
      <c r="I21" s="274"/>
      <c r="J21" s="274"/>
      <c r="K21" s="274"/>
      <c r="L21" s="274"/>
      <c r="M21" s="274"/>
      <c r="N21" s="274" t="s">
        <v>924</v>
      </c>
    </row>
    <row r="22" spans="1:21">
      <c r="A22" s="724"/>
      <c r="B22" s="876" t="s">
        <v>928</v>
      </c>
      <c r="C22" s="876"/>
      <c r="D22" s="877" t="s">
        <v>930</v>
      </c>
      <c r="E22" s="877"/>
    </row>
    <row r="23" spans="1:21" ht="33.75">
      <c r="A23" s="662" t="s">
        <v>267</v>
      </c>
      <c r="B23" s="726">
        <f t="shared" ref="B23:B31" si="8">+K7</f>
        <v>5.4319898488322185</v>
      </c>
      <c r="C23" s="120">
        <f t="shared" si="7"/>
        <v>5.9480000000000004</v>
      </c>
      <c r="D23" s="727">
        <f>+K24</f>
        <v>3.9041551619228465</v>
      </c>
      <c r="E23" s="727">
        <f>+D23*1.095</f>
        <v>4.2750499023055166</v>
      </c>
      <c r="G23" s="729" t="s">
        <v>908</v>
      </c>
      <c r="H23" s="720" t="s">
        <v>909</v>
      </c>
      <c r="I23" s="720" t="s">
        <v>910</v>
      </c>
      <c r="J23" s="720" t="s">
        <v>911</v>
      </c>
      <c r="K23" s="720" t="s">
        <v>912</v>
      </c>
      <c r="L23" s="720" t="s">
        <v>914</v>
      </c>
      <c r="M23" s="111"/>
      <c r="N23" s="729" t="s">
        <v>908</v>
      </c>
      <c r="O23" s="720" t="s">
        <v>909</v>
      </c>
      <c r="P23" s="720" t="s">
        <v>910</v>
      </c>
      <c r="Q23" s="720" t="s">
        <v>911</v>
      </c>
      <c r="R23" s="720" t="s">
        <v>912</v>
      </c>
      <c r="S23" s="720" t="s">
        <v>914</v>
      </c>
    </row>
    <row r="24" spans="1:21">
      <c r="A24" s="662" t="s">
        <v>268</v>
      </c>
      <c r="B24" s="726">
        <f t="shared" si="8"/>
        <v>5.4319898488322194</v>
      </c>
      <c r="C24" s="120">
        <f t="shared" si="7"/>
        <v>5.9480000000000004</v>
      </c>
      <c r="D24" s="727">
        <f t="shared" ref="D24:D26" si="9">+K25</f>
        <v>3.9041551619228474</v>
      </c>
      <c r="E24" s="727">
        <f t="shared" ref="E24:E26" si="10">+D24*1.095</f>
        <v>4.2750499023055175</v>
      </c>
      <c r="G24" s="730" t="s">
        <v>267</v>
      </c>
      <c r="H24" s="735">
        <f>+H7-H38</f>
        <v>101</v>
      </c>
      <c r="I24" s="730">
        <v>1</v>
      </c>
      <c r="J24" s="731">
        <f>+I24*H24</f>
        <v>101</v>
      </c>
      <c r="K24" s="732">
        <f>+L24/12/H24</f>
        <v>3.9041551619228465</v>
      </c>
      <c r="L24" s="732">
        <f>+$L$34*J24/$J$34</f>
        <v>4731.8360562504904</v>
      </c>
      <c r="M24" s="111"/>
      <c r="N24" s="730" t="s">
        <v>267</v>
      </c>
      <c r="O24" s="730">
        <v>101</v>
      </c>
      <c r="P24" s="730">
        <v>1</v>
      </c>
      <c r="Q24" s="731">
        <f>+P24*O24</f>
        <v>101</v>
      </c>
      <c r="R24" s="732">
        <f>+S24/12/O24</f>
        <v>1.935456330567348</v>
      </c>
      <c r="S24" s="732">
        <f>+$S$34*Q24/$Q$34</f>
        <v>2345.7730726476257</v>
      </c>
    </row>
    <row r="25" spans="1:21">
      <c r="A25" s="662" t="s">
        <v>269</v>
      </c>
      <c r="B25" s="726">
        <f t="shared" si="8"/>
        <v>16.295969546496657</v>
      </c>
      <c r="C25" s="120">
        <f t="shared" si="7"/>
        <v>17.844100000000001</v>
      </c>
      <c r="D25" s="727">
        <f t="shared" si="9"/>
        <v>11.712465485768542</v>
      </c>
      <c r="E25" s="727">
        <f t="shared" si="10"/>
        <v>12.825149706916553</v>
      </c>
      <c r="G25" s="730" t="s">
        <v>268</v>
      </c>
      <c r="H25" s="735">
        <f t="shared" ref="H25:H32" si="11">+H8-H39</f>
        <v>1622.6666666666667</v>
      </c>
      <c r="I25" s="730">
        <v>1</v>
      </c>
      <c r="J25" s="731">
        <f t="shared" ref="J25:J32" si="12">+I25*H25</f>
        <v>1622.6666666666667</v>
      </c>
      <c r="K25" s="732">
        <f>+L25/12/H25</f>
        <v>3.9041551619228474</v>
      </c>
      <c r="L25" s="732">
        <f t="shared" ref="L25:L32" si="13">+$L$34*J25/$J$34</f>
        <v>76021.709312961684</v>
      </c>
      <c r="M25" s="111"/>
      <c r="N25" s="730" t="s">
        <v>268</v>
      </c>
      <c r="O25" s="731">
        <v>1605</v>
      </c>
      <c r="P25" s="730">
        <v>1</v>
      </c>
      <c r="Q25" s="731">
        <f t="shared" ref="Q25:Q32" si="14">+P25*O25</f>
        <v>1605</v>
      </c>
      <c r="R25" s="732">
        <f>+S25/12/O25</f>
        <v>1.9354563305673476</v>
      </c>
      <c r="S25" s="732">
        <f t="shared" ref="S25:S32" si="15">+$S$34*Q25/$Q$34</f>
        <v>37276.888926727115</v>
      </c>
    </row>
    <row r="26" spans="1:21">
      <c r="A26" s="662" t="s">
        <v>270</v>
      </c>
      <c r="B26" s="726">
        <f t="shared" si="8"/>
        <v>16.295969546496657</v>
      </c>
      <c r="C26" s="120">
        <f t="shared" si="7"/>
        <v>17.844100000000001</v>
      </c>
      <c r="D26" s="727">
        <f t="shared" si="9"/>
        <v>11.71246548576854</v>
      </c>
      <c r="E26" s="727">
        <f t="shared" si="10"/>
        <v>12.825149706916552</v>
      </c>
      <c r="G26" s="730" t="s">
        <v>269</v>
      </c>
      <c r="H26" s="735">
        <f t="shared" si="11"/>
        <v>17</v>
      </c>
      <c r="I26" s="730">
        <v>3</v>
      </c>
      <c r="J26" s="731">
        <f t="shared" si="12"/>
        <v>51</v>
      </c>
      <c r="K26" s="732">
        <f t="shared" ref="K26:K27" si="16">+L26/12/H26</f>
        <v>11.712465485768542</v>
      </c>
      <c r="L26" s="732">
        <f t="shared" si="13"/>
        <v>2389.3429590967826</v>
      </c>
      <c r="M26" s="111"/>
      <c r="N26" s="730" t="s">
        <v>269</v>
      </c>
      <c r="O26" s="730">
        <v>17</v>
      </c>
      <c r="P26" s="730">
        <v>3</v>
      </c>
      <c r="Q26" s="731">
        <f t="shared" si="14"/>
        <v>51</v>
      </c>
      <c r="R26" s="732">
        <f t="shared" ref="R26:R31" si="17">+S26/12/O26</f>
        <v>5.8063689917020431</v>
      </c>
      <c r="S26" s="732">
        <f t="shared" si="15"/>
        <v>1184.4992743072169</v>
      </c>
    </row>
    <row r="27" spans="1:21">
      <c r="A27" s="662" t="s">
        <v>271</v>
      </c>
      <c r="B27" s="726">
        <f t="shared" si="8"/>
        <v>54.319898488322188</v>
      </c>
      <c r="C27" s="120">
        <f t="shared" si="7"/>
        <v>59.4803</v>
      </c>
      <c r="D27" s="727"/>
      <c r="E27" s="728"/>
      <c r="G27" s="730" t="s">
        <v>270</v>
      </c>
      <c r="H27" s="735">
        <f t="shared" si="11"/>
        <v>1</v>
      </c>
      <c r="I27" s="730">
        <v>3</v>
      </c>
      <c r="J27" s="731">
        <f t="shared" si="12"/>
        <v>3</v>
      </c>
      <c r="K27" s="732">
        <f t="shared" si="16"/>
        <v>11.71246548576854</v>
      </c>
      <c r="L27" s="732">
        <f t="shared" si="13"/>
        <v>140.54958582922248</v>
      </c>
      <c r="M27" s="111"/>
      <c r="N27" s="730" t="s">
        <v>270</v>
      </c>
      <c r="O27" s="730">
        <v>1</v>
      </c>
      <c r="P27" s="730">
        <v>3</v>
      </c>
      <c r="Q27" s="731">
        <f t="shared" si="14"/>
        <v>3</v>
      </c>
      <c r="R27" s="732">
        <f t="shared" si="17"/>
        <v>5.806368991702044</v>
      </c>
      <c r="S27" s="732">
        <f t="shared" si="15"/>
        <v>69.676427900424528</v>
      </c>
    </row>
    <row r="28" spans="1:21">
      <c r="A28" s="662" t="s">
        <v>272</v>
      </c>
      <c r="B28" s="726">
        <f t="shared" si="8"/>
        <v>81.479847732483293</v>
      </c>
      <c r="C28" s="120">
        <f t="shared" si="7"/>
        <v>89.220399999999998</v>
      </c>
      <c r="D28" s="727"/>
      <c r="E28" s="728"/>
      <c r="G28" s="730" t="s">
        <v>271</v>
      </c>
      <c r="H28" s="735">
        <f t="shared" si="11"/>
        <v>0</v>
      </c>
      <c r="I28" s="730">
        <v>10</v>
      </c>
      <c r="J28" s="731">
        <f t="shared" si="12"/>
        <v>0</v>
      </c>
      <c r="K28" s="732" t="e">
        <f>+L28/12/H28</f>
        <v>#DIV/0!</v>
      </c>
      <c r="L28" s="732">
        <f t="shared" si="13"/>
        <v>0</v>
      </c>
      <c r="M28" s="111"/>
      <c r="N28" s="730" t="s">
        <v>271</v>
      </c>
      <c r="O28" s="730"/>
      <c r="P28" s="730">
        <v>10</v>
      </c>
      <c r="Q28" s="731">
        <f t="shared" si="14"/>
        <v>0</v>
      </c>
      <c r="R28" s="732" t="e">
        <f>+S28/12/O28</f>
        <v>#DIV/0!</v>
      </c>
      <c r="S28" s="732">
        <f t="shared" si="15"/>
        <v>0</v>
      </c>
    </row>
    <row r="29" spans="1:21">
      <c r="A29" s="662" t="s">
        <v>273</v>
      </c>
      <c r="B29" s="726">
        <f t="shared" si="8"/>
        <v>271.59949244161095</v>
      </c>
      <c r="C29" s="120">
        <f t="shared" si="7"/>
        <v>297.40140000000002</v>
      </c>
      <c r="D29" s="727"/>
      <c r="E29" s="728"/>
      <c r="G29" s="730" t="s">
        <v>272</v>
      </c>
      <c r="H29" s="735">
        <f t="shared" si="11"/>
        <v>0</v>
      </c>
      <c r="I29" s="730">
        <v>15</v>
      </c>
      <c r="J29" s="731">
        <f t="shared" si="12"/>
        <v>0</v>
      </c>
      <c r="K29" s="732" t="e">
        <f t="shared" ref="K29:K31" si="18">+L29/12/H29</f>
        <v>#DIV/0!</v>
      </c>
      <c r="L29" s="732">
        <f t="shared" si="13"/>
        <v>0</v>
      </c>
      <c r="M29" s="111"/>
      <c r="N29" s="730" t="s">
        <v>272</v>
      </c>
      <c r="O29" s="730"/>
      <c r="P29" s="730">
        <v>15</v>
      </c>
      <c r="Q29" s="731">
        <f t="shared" si="14"/>
        <v>0</v>
      </c>
      <c r="R29" s="732" t="e">
        <f t="shared" si="17"/>
        <v>#DIV/0!</v>
      </c>
      <c r="S29" s="732">
        <f t="shared" si="15"/>
        <v>0</v>
      </c>
    </row>
    <row r="30" spans="1:21">
      <c r="A30" s="662" t="s">
        <v>274</v>
      </c>
      <c r="B30" s="726">
        <f t="shared" si="8"/>
        <v>543.1989848832219</v>
      </c>
      <c r="C30" s="120">
        <f t="shared" si="7"/>
        <v>594.80290000000002</v>
      </c>
      <c r="D30" s="727"/>
      <c r="E30" s="728"/>
      <c r="G30" s="730" t="s">
        <v>273</v>
      </c>
      <c r="H30" s="735">
        <f t="shared" si="11"/>
        <v>0</v>
      </c>
      <c r="I30" s="730">
        <v>50</v>
      </c>
      <c r="J30" s="731">
        <f t="shared" si="12"/>
        <v>0</v>
      </c>
      <c r="K30" s="732" t="e">
        <f t="shared" si="18"/>
        <v>#DIV/0!</v>
      </c>
      <c r="L30" s="732">
        <f t="shared" si="13"/>
        <v>0</v>
      </c>
      <c r="M30" s="111"/>
      <c r="N30" s="730" t="s">
        <v>273</v>
      </c>
      <c r="O30" s="730"/>
      <c r="P30" s="730">
        <v>50</v>
      </c>
      <c r="Q30" s="731">
        <f t="shared" si="14"/>
        <v>0</v>
      </c>
      <c r="R30" s="732" t="e">
        <f t="shared" si="17"/>
        <v>#DIV/0!</v>
      </c>
      <c r="S30" s="732">
        <f t="shared" si="15"/>
        <v>0</v>
      </c>
    </row>
    <row r="31" spans="1:21">
      <c r="A31" s="662" t="s">
        <v>275</v>
      </c>
      <c r="B31" s="726">
        <f t="shared" si="8"/>
        <v>1086.3979697664438</v>
      </c>
      <c r="C31" s="120">
        <f t="shared" si="7"/>
        <v>1189.6058</v>
      </c>
      <c r="D31" s="727"/>
      <c r="E31" s="728"/>
      <c r="G31" s="730" t="s">
        <v>274</v>
      </c>
      <c r="H31" s="735">
        <f t="shared" si="11"/>
        <v>0</v>
      </c>
      <c r="I31" s="730">
        <v>100</v>
      </c>
      <c r="J31" s="731">
        <f t="shared" si="12"/>
        <v>0</v>
      </c>
      <c r="K31" s="732" t="e">
        <f t="shared" si="18"/>
        <v>#DIV/0!</v>
      </c>
      <c r="L31" s="732">
        <f t="shared" si="13"/>
        <v>0</v>
      </c>
      <c r="M31" s="111"/>
      <c r="N31" s="730" t="s">
        <v>274</v>
      </c>
      <c r="O31" s="730"/>
      <c r="P31" s="730">
        <v>100</v>
      </c>
      <c r="Q31" s="731">
        <f t="shared" si="14"/>
        <v>0</v>
      </c>
      <c r="R31" s="732" t="e">
        <f t="shared" si="17"/>
        <v>#DIV/0!</v>
      </c>
      <c r="S31" s="732">
        <f t="shared" si="15"/>
        <v>0</v>
      </c>
    </row>
    <row r="32" spans="1:21" ht="22.5">
      <c r="A32" s="724" t="s">
        <v>931</v>
      </c>
      <c r="B32" s="721" t="s">
        <v>303</v>
      </c>
      <c r="C32" s="721" t="s">
        <v>915</v>
      </c>
      <c r="D32" s="725" t="s">
        <v>303</v>
      </c>
      <c r="E32" s="725" t="s">
        <v>915</v>
      </c>
      <c r="G32" s="730" t="s">
        <v>275</v>
      </c>
      <c r="H32" s="735">
        <f t="shared" si="11"/>
        <v>0</v>
      </c>
      <c r="I32" s="730">
        <v>200</v>
      </c>
      <c r="J32" s="731">
        <f t="shared" si="12"/>
        <v>0</v>
      </c>
      <c r="K32" s="732" t="e">
        <f>+K31*2</f>
        <v>#DIV/0!</v>
      </c>
      <c r="L32" s="732">
        <f t="shared" si="13"/>
        <v>0</v>
      </c>
      <c r="M32" s="111"/>
      <c r="N32" s="730" t="s">
        <v>275</v>
      </c>
      <c r="O32" s="730">
        <v>0</v>
      </c>
      <c r="P32" s="730">
        <v>200</v>
      </c>
      <c r="Q32" s="731">
        <f t="shared" si="14"/>
        <v>0</v>
      </c>
      <c r="R32" s="732" t="e">
        <f>+R31*2</f>
        <v>#DIV/0!</v>
      </c>
      <c r="S32" s="732">
        <f t="shared" si="15"/>
        <v>0</v>
      </c>
      <c r="U32" s="704"/>
    </row>
    <row r="33" spans="1:21" hidden="1">
      <c r="A33" s="724"/>
      <c r="B33" s="876" t="s">
        <v>928</v>
      </c>
      <c r="C33" s="876"/>
      <c r="D33" s="877" t="s">
        <v>930</v>
      </c>
      <c r="E33" s="877"/>
      <c r="G33" s="730"/>
      <c r="H33" s="730"/>
      <c r="I33" s="730"/>
      <c r="J33" s="731"/>
      <c r="K33" s="732"/>
      <c r="L33" s="732"/>
      <c r="M33" s="111"/>
      <c r="N33" s="730"/>
      <c r="O33" s="730"/>
      <c r="P33" s="730"/>
      <c r="Q33" s="731"/>
      <c r="R33" s="732"/>
      <c r="S33" s="732"/>
      <c r="U33" s="704"/>
    </row>
    <row r="34" spans="1:21">
      <c r="A34" s="662" t="s">
        <v>267</v>
      </c>
      <c r="B34" s="726">
        <f t="shared" ref="B34:B42" si="19">+R7</f>
        <v>4.786098316451076</v>
      </c>
      <c r="C34" s="120">
        <f t="shared" si="7"/>
        <v>5.2408000000000001</v>
      </c>
      <c r="D34" s="727">
        <f>+R24</f>
        <v>1.935456330567348</v>
      </c>
      <c r="E34" s="727">
        <f>+D34*1.095</f>
        <v>2.1193246819712459</v>
      </c>
      <c r="G34" s="733" t="s">
        <v>51</v>
      </c>
      <c r="H34" s="734">
        <f>SUM(H24:H32)</f>
        <v>1741.6666666666667</v>
      </c>
      <c r="I34" s="733"/>
      <c r="J34" s="734">
        <f>SUM(J24:J32)</f>
        <v>1777.6666666666667</v>
      </c>
      <c r="K34" s="733"/>
      <c r="L34" s="734">
        <f>+L16-L47-L51</f>
        <v>83283.43791413818</v>
      </c>
      <c r="M34" s="111"/>
      <c r="N34" s="733" t="s">
        <v>51</v>
      </c>
      <c r="O34" s="734">
        <f>SUM(O24:O32)</f>
        <v>1724</v>
      </c>
      <c r="P34" s="733"/>
      <c r="Q34" s="734">
        <f>SUM(Q24:Q32)</f>
        <v>1760</v>
      </c>
      <c r="R34" s="733"/>
      <c r="S34" s="734">
        <f>+S16-S47-S51</f>
        <v>40876.837701582386</v>
      </c>
      <c r="U34" s="704"/>
    </row>
    <row r="35" spans="1:21">
      <c r="A35" s="662" t="s">
        <v>268</v>
      </c>
      <c r="B35" s="726">
        <f t="shared" si="19"/>
        <v>4.7860983164510769</v>
      </c>
      <c r="C35" s="120">
        <f t="shared" si="7"/>
        <v>5.2408000000000001</v>
      </c>
      <c r="D35" s="727">
        <f t="shared" ref="D35:D37" si="20">+R25</f>
        <v>1.9354563305673476</v>
      </c>
      <c r="E35" s="727">
        <f t="shared" ref="E35:E37" si="21">+D35*1.095</f>
        <v>2.1193246819712455</v>
      </c>
    </row>
    <row r="36" spans="1:21">
      <c r="A36" s="662" t="s">
        <v>269</v>
      </c>
      <c r="B36" s="726">
        <f t="shared" si="19"/>
        <v>14.358294949353231</v>
      </c>
      <c r="C36" s="120">
        <f t="shared" si="7"/>
        <v>15.722300000000001</v>
      </c>
      <c r="D36" s="727">
        <f t="shared" si="20"/>
        <v>5.8063689917020431</v>
      </c>
      <c r="E36" s="727">
        <f t="shared" si="21"/>
        <v>6.3579740459137373</v>
      </c>
      <c r="N36" s="701" t="s">
        <v>917</v>
      </c>
    </row>
    <row r="37" spans="1:21" ht="36">
      <c r="A37" s="662" t="s">
        <v>270</v>
      </c>
      <c r="B37" s="726">
        <f t="shared" si="19"/>
        <v>14.358294949353231</v>
      </c>
      <c r="C37" s="120">
        <f t="shared" si="7"/>
        <v>15.722300000000001</v>
      </c>
      <c r="D37" s="727">
        <f t="shared" si="20"/>
        <v>5.806368991702044</v>
      </c>
      <c r="E37" s="727">
        <f t="shared" si="21"/>
        <v>6.3579740459137382</v>
      </c>
      <c r="G37" s="171" t="s">
        <v>908</v>
      </c>
      <c r="H37" s="159" t="s">
        <v>909</v>
      </c>
      <c r="I37" s="159" t="s">
        <v>910</v>
      </c>
      <c r="J37" s="159" t="s">
        <v>911</v>
      </c>
      <c r="K37" s="159" t="s">
        <v>912</v>
      </c>
      <c r="L37" s="159" t="s">
        <v>914</v>
      </c>
      <c r="N37" s="171" t="s">
        <v>908</v>
      </c>
      <c r="O37" s="159" t="s">
        <v>909</v>
      </c>
      <c r="P37" s="159" t="s">
        <v>910</v>
      </c>
      <c r="Q37" s="159" t="s">
        <v>911</v>
      </c>
      <c r="R37" s="159" t="s">
        <v>912</v>
      </c>
      <c r="S37" s="159" t="s">
        <v>914</v>
      </c>
    </row>
    <row r="38" spans="1:21">
      <c r="A38" s="662" t="s">
        <v>271</v>
      </c>
      <c r="B38" s="726">
        <f t="shared" si="19"/>
        <v>47.860983164510777</v>
      </c>
      <c r="C38" s="120">
        <f t="shared" si="7"/>
        <v>52.407800000000002</v>
      </c>
      <c r="D38" s="727"/>
      <c r="E38" s="728"/>
      <c r="G38" s="707" t="s">
        <v>267</v>
      </c>
      <c r="H38" s="707">
        <v>15</v>
      </c>
      <c r="I38" s="707">
        <v>1</v>
      </c>
      <c r="J38" s="709">
        <f>+I38*H38</f>
        <v>15</v>
      </c>
      <c r="K38" s="708">
        <f t="shared" ref="K38:K46" si="22">+K7</f>
        <v>5.4319898488322185</v>
      </c>
      <c r="L38" s="708">
        <f>+K38*H38*12</f>
        <v>977.75817278979935</v>
      </c>
      <c r="N38" s="707" t="s">
        <v>267</v>
      </c>
      <c r="O38" s="707">
        <f t="shared" ref="O38:O46" si="23">+O7-O24</f>
        <v>15</v>
      </c>
      <c r="P38" s="707">
        <v>1</v>
      </c>
      <c r="Q38" s="709">
        <f>+P38*O38</f>
        <v>15</v>
      </c>
      <c r="R38" s="708">
        <f t="shared" ref="R38:R46" si="24">+R7</f>
        <v>4.786098316451076</v>
      </c>
      <c r="S38" s="708">
        <f>+R38*O38*12</f>
        <v>861.4976969611937</v>
      </c>
    </row>
    <row r="39" spans="1:21">
      <c r="A39" s="662" t="s">
        <v>272</v>
      </c>
      <c r="B39" s="726">
        <f t="shared" si="19"/>
        <v>71.791474746766156</v>
      </c>
      <c r="C39" s="120">
        <f t="shared" si="7"/>
        <v>78.611699999999999</v>
      </c>
      <c r="D39" s="727"/>
      <c r="E39" s="728"/>
      <c r="G39" s="707" t="s">
        <v>268</v>
      </c>
      <c r="H39" s="712">
        <v>27.333333333333258</v>
      </c>
      <c r="I39" s="707">
        <v>1</v>
      </c>
      <c r="J39" s="709">
        <f t="shared" ref="J39:J46" si="25">+I39*H39</f>
        <v>27.333333333333258</v>
      </c>
      <c r="K39" s="708">
        <f t="shared" si="22"/>
        <v>5.4319898488322194</v>
      </c>
      <c r="L39" s="708">
        <f t="shared" ref="L39:L46" si="26">+K39*H39*12</f>
        <v>1781.6926704169628</v>
      </c>
      <c r="N39" s="707" t="s">
        <v>268</v>
      </c>
      <c r="O39" s="712">
        <f t="shared" si="23"/>
        <v>27.333333333333258</v>
      </c>
      <c r="P39" s="707">
        <v>1</v>
      </c>
      <c r="Q39" s="709">
        <f t="shared" ref="Q39:Q46" si="27">+P39*O39</f>
        <v>27.333333333333258</v>
      </c>
      <c r="R39" s="708">
        <f t="shared" si="24"/>
        <v>4.7860983164510769</v>
      </c>
      <c r="S39" s="708">
        <f t="shared" ref="S39:S46" si="28">+R39*O39*12</f>
        <v>1569.8402477959489</v>
      </c>
    </row>
    <row r="40" spans="1:21">
      <c r="A40" s="662" t="s">
        <v>273</v>
      </c>
      <c r="B40" s="726">
        <f t="shared" si="19"/>
        <v>239.30491582255385</v>
      </c>
      <c r="C40" s="120">
        <f t="shared" si="7"/>
        <v>262.03890000000001</v>
      </c>
      <c r="D40" s="727"/>
      <c r="E40" s="728"/>
      <c r="G40" s="707" t="s">
        <v>269</v>
      </c>
      <c r="H40" s="707">
        <v>12</v>
      </c>
      <c r="I40" s="707">
        <v>3</v>
      </c>
      <c r="J40" s="709">
        <f t="shared" si="25"/>
        <v>36</v>
      </c>
      <c r="K40" s="708">
        <f t="shared" si="22"/>
        <v>16.295969546496657</v>
      </c>
      <c r="L40" s="708">
        <f t="shared" si="26"/>
        <v>2346.6196146955185</v>
      </c>
      <c r="N40" s="707" t="s">
        <v>269</v>
      </c>
      <c r="O40" s="707">
        <f t="shared" si="23"/>
        <v>12</v>
      </c>
      <c r="P40" s="707">
        <v>3</v>
      </c>
      <c r="Q40" s="709">
        <f t="shared" si="27"/>
        <v>36</v>
      </c>
      <c r="R40" s="708">
        <f t="shared" si="24"/>
        <v>14.358294949353231</v>
      </c>
      <c r="S40" s="708">
        <f t="shared" si="28"/>
        <v>2067.5944727068654</v>
      </c>
    </row>
    <row r="41" spans="1:21">
      <c r="A41" s="662" t="s">
        <v>274</v>
      </c>
      <c r="B41" s="726">
        <f t="shared" si="19"/>
        <v>478.6098316451077</v>
      </c>
      <c r="C41" s="120">
        <f t="shared" si="7"/>
        <v>524.07780000000002</v>
      </c>
      <c r="D41" s="727"/>
      <c r="E41" s="728"/>
      <c r="G41" s="707" t="s">
        <v>270</v>
      </c>
      <c r="H41" s="707">
        <v>4</v>
      </c>
      <c r="I41" s="707">
        <v>3</v>
      </c>
      <c r="J41" s="709">
        <f t="shared" si="25"/>
        <v>12</v>
      </c>
      <c r="K41" s="708">
        <f t="shared" si="22"/>
        <v>16.295969546496657</v>
      </c>
      <c r="L41" s="708">
        <f t="shared" si="26"/>
        <v>782.20653823183955</v>
      </c>
      <c r="N41" s="707" t="s">
        <v>270</v>
      </c>
      <c r="O41" s="707">
        <f t="shared" si="23"/>
        <v>4</v>
      </c>
      <c r="P41" s="707">
        <v>3</v>
      </c>
      <c r="Q41" s="709">
        <f t="shared" si="27"/>
        <v>12</v>
      </c>
      <c r="R41" s="708">
        <f t="shared" si="24"/>
        <v>14.358294949353231</v>
      </c>
      <c r="S41" s="708">
        <f t="shared" si="28"/>
        <v>689.19815756895514</v>
      </c>
    </row>
    <row r="42" spans="1:21">
      <c r="A42" s="662" t="s">
        <v>275</v>
      </c>
      <c r="B42" s="726">
        <f t="shared" si="19"/>
        <v>957.21966329021541</v>
      </c>
      <c r="C42" s="120">
        <f t="shared" si="7"/>
        <v>1048.1555000000001</v>
      </c>
      <c r="D42" s="727"/>
      <c r="E42" s="728"/>
      <c r="G42" s="707" t="s">
        <v>271</v>
      </c>
      <c r="H42" s="707">
        <v>7</v>
      </c>
      <c r="I42" s="707">
        <v>10</v>
      </c>
      <c r="J42" s="709">
        <f t="shared" si="25"/>
        <v>70</v>
      </c>
      <c r="K42" s="708">
        <f t="shared" si="22"/>
        <v>54.319898488322188</v>
      </c>
      <c r="L42" s="708">
        <f t="shared" si="26"/>
        <v>4562.8714730190641</v>
      </c>
      <c r="N42" s="707" t="s">
        <v>271</v>
      </c>
      <c r="O42" s="707">
        <f t="shared" si="23"/>
        <v>7</v>
      </c>
      <c r="P42" s="707">
        <v>10</v>
      </c>
      <c r="Q42" s="709">
        <f t="shared" si="27"/>
        <v>70</v>
      </c>
      <c r="R42" s="708">
        <f t="shared" si="24"/>
        <v>47.860983164510777</v>
      </c>
      <c r="S42" s="708">
        <f t="shared" si="28"/>
        <v>4020.3225858189053</v>
      </c>
    </row>
    <row r="43" spans="1:21">
      <c r="G43" s="707" t="s">
        <v>272</v>
      </c>
      <c r="H43" s="707">
        <v>13</v>
      </c>
      <c r="I43" s="707">
        <v>15</v>
      </c>
      <c r="J43" s="709">
        <f t="shared" si="25"/>
        <v>195</v>
      </c>
      <c r="K43" s="708">
        <f t="shared" si="22"/>
        <v>81.479847732483293</v>
      </c>
      <c r="L43" s="708">
        <f t="shared" si="26"/>
        <v>12710.856246267394</v>
      </c>
      <c r="N43" s="707" t="s">
        <v>272</v>
      </c>
      <c r="O43" s="707">
        <f t="shared" si="23"/>
        <v>13</v>
      </c>
      <c r="P43" s="707">
        <v>15</v>
      </c>
      <c r="Q43" s="709">
        <f t="shared" si="27"/>
        <v>195</v>
      </c>
      <c r="R43" s="708">
        <f t="shared" si="24"/>
        <v>71.791474746766156</v>
      </c>
      <c r="S43" s="708">
        <f t="shared" si="28"/>
        <v>11199.47006049552</v>
      </c>
    </row>
    <row r="44" spans="1:21">
      <c r="G44" s="707" t="s">
        <v>273</v>
      </c>
      <c r="H44" s="707">
        <v>8</v>
      </c>
      <c r="I44" s="707">
        <v>50</v>
      </c>
      <c r="J44" s="709">
        <f t="shared" si="25"/>
        <v>400</v>
      </c>
      <c r="K44" s="708">
        <f t="shared" si="22"/>
        <v>271.59949244161095</v>
      </c>
      <c r="L44" s="708">
        <f t="shared" si="26"/>
        <v>26073.551274394653</v>
      </c>
      <c r="N44" s="707" t="s">
        <v>273</v>
      </c>
      <c r="O44" s="707">
        <f t="shared" si="23"/>
        <v>8</v>
      </c>
      <c r="P44" s="707">
        <v>50</v>
      </c>
      <c r="Q44" s="709">
        <f t="shared" si="27"/>
        <v>400</v>
      </c>
      <c r="R44" s="708">
        <f t="shared" si="24"/>
        <v>239.30491582255385</v>
      </c>
      <c r="S44" s="708">
        <f t="shared" si="28"/>
        <v>22973.271918965169</v>
      </c>
    </row>
    <row r="45" spans="1:21">
      <c r="G45" s="707" t="s">
        <v>274</v>
      </c>
      <c r="H45" s="707">
        <v>2</v>
      </c>
      <c r="I45" s="707">
        <v>100</v>
      </c>
      <c r="J45" s="709">
        <f t="shared" si="25"/>
        <v>200</v>
      </c>
      <c r="K45" s="708">
        <f t="shared" si="22"/>
        <v>543.1989848832219</v>
      </c>
      <c r="L45" s="708">
        <f t="shared" si="26"/>
        <v>13036.775637197326</v>
      </c>
      <c r="N45" s="707" t="s">
        <v>274</v>
      </c>
      <c r="O45" s="707">
        <f t="shared" si="23"/>
        <v>2</v>
      </c>
      <c r="P45" s="707">
        <v>100</v>
      </c>
      <c r="Q45" s="709">
        <f t="shared" si="27"/>
        <v>200</v>
      </c>
      <c r="R45" s="708">
        <f t="shared" si="24"/>
        <v>478.6098316451077</v>
      </c>
      <c r="S45" s="708">
        <f t="shared" si="28"/>
        <v>11486.635959482584</v>
      </c>
    </row>
    <row r="46" spans="1:21">
      <c r="G46" s="707" t="s">
        <v>275</v>
      </c>
      <c r="H46" s="707">
        <v>0</v>
      </c>
      <c r="I46" s="707">
        <v>200</v>
      </c>
      <c r="J46" s="709">
        <f t="shared" si="25"/>
        <v>0</v>
      </c>
      <c r="K46" s="708">
        <f t="shared" si="22"/>
        <v>1086.3979697664438</v>
      </c>
      <c r="L46" s="708">
        <f t="shared" si="26"/>
        <v>0</v>
      </c>
      <c r="N46" s="707" t="s">
        <v>275</v>
      </c>
      <c r="O46" s="707">
        <f t="shared" si="23"/>
        <v>0</v>
      </c>
      <c r="P46" s="707">
        <v>200</v>
      </c>
      <c r="Q46" s="709">
        <f t="shared" si="27"/>
        <v>0</v>
      </c>
      <c r="R46" s="708">
        <f t="shared" si="24"/>
        <v>957.21966329021541</v>
      </c>
      <c r="S46" s="708">
        <f t="shared" si="28"/>
        <v>0</v>
      </c>
    </row>
    <row r="47" spans="1:21">
      <c r="G47" s="710" t="s">
        <v>51</v>
      </c>
      <c r="H47" s="711">
        <f>SUM(H38:H46)</f>
        <v>88.333333333333258</v>
      </c>
      <c r="I47" s="710"/>
      <c r="J47" s="711">
        <f>SUM(J38:J46)</f>
        <v>955.33333333333326</v>
      </c>
      <c r="K47" s="710"/>
      <c r="L47" s="711">
        <f>SUM(L38:L46)</f>
        <v>62272.331627012551</v>
      </c>
      <c r="N47" s="710" t="s">
        <v>51</v>
      </c>
      <c r="O47" s="711">
        <f>SUM(O38:O46)</f>
        <v>88.333333333333258</v>
      </c>
      <c r="P47" s="710"/>
      <c r="Q47" s="711">
        <f>SUM(Q38:Q46)</f>
        <v>955.33333333333326</v>
      </c>
      <c r="R47" s="710"/>
      <c r="S47" s="711">
        <f>SUM(S38:S46)</f>
        <v>54867.831099795141</v>
      </c>
    </row>
    <row r="49" spans="11:19">
      <c r="K49" s="714" t="s">
        <v>925</v>
      </c>
      <c r="L49" s="704">
        <f>+L34</f>
        <v>83283.43791413818</v>
      </c>
      <c r="R49" s="714" t="s">
        <v>925</v>
      </c>
      <c r="S49" s="704">
        <f>+S16-S50-S51</f>
        <v>40876.837701582386</v>
      </c>
    </row>
    <row r="50" spans="11:19">
      <c r="K50" s="714" t="s">
        <v>926</v>
      </c>
      <c r="L50" s="704">
        <f>+L47</f>
        <v>62272.331627012551</v>
      </c>
      <c r="R50" s="714" t="s">
        <v>929</v>
      </c>
      <c r="S50" s="704">
        <f>+S47</f>
        <v>54867.831099795141</v>
      </c>
    </row>
    <row r="51" spans="11:19">
      <c r="K51" s="736" t="s">
        <v>927</v>
      </c>
      <c r="L51" s="737">
        <f>+'FEA '!K151</f>
        <v>32591.769541150734</v>
      </c>
      <c r="R51" s="736" t="s">
        <v>927</v>
      </c>
      <c r="S51" s="737">
        <f>+'FEA '!K176</f>
        <v>60205.558741864334</v>
      </c>
    </row>
    <row r="52" spans="11:19">
      <c r="K52" s="715" t="s">
        <v>51</v>
      </c>
      <c r="L52" s="716">
        <f>+L49+L50+L51</f>
        <v>178147.53908230146</v>
      </c>
      <c r="R52" s="715" t="s">
        <v>51</v>
      </c>
      <c r="S52" s="716">
        <f>+S49+S50+S51</f>
        <v>155950.22754324187</v>
      </c>
    </row>
    <row r="53" spans="11:19">
      <c r="L53" s="704">
        <f>+L52-L16</f>
        <v>0</v>
      </c>
      <c r="S53" s="704">
        <f>+S52-S16</f>
        <v>0</v>
      </c>
    </row>
    <row r="54" spans="11:19">
      <c r="K54" s="714" t="s">
        <v>932</v>
      </c>
      <c r="L54" s="738">
        <f>+L51/L18</f>
        <v>0.5</v>
      </c>
      <c r="R54" s="714" t="s">
        <v>932</v>
      </c>
      <c r="S54" s="738">
        <f>+S51/S18</f>
        <v>0.39</v>
      </c>
    </row>
  </sheetData>
  <mergeCells count="4">
    <mergeCell ref="B22:C22"/>
    <mergeCell ref="D22:E22"/>
    <mergeCell ref="D33:E33"/>
    <mergeCell ref="B33:C33"/>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E89-0B7F-4C5C-BF67-0051250283D2}">
  <sheetPr>
    <tabColor theme="7" tint="0.59999389629810485"/>
  </sheetPr>
  <dimension ref="A1:AD98"/>
  <sheetViews>
    <sheetView topLeftCell="A40" workbookViewId="0">
      <selection activeCell="F6" sqref="F6"/>
    </sheetView>
  </sheetViews>
  <sheetFormatPr defaultRowHeight="12"/>
  <cols>
    <col min="1" max="1" width="67" style="273" customWidth="1"/>
    <col min="2" max="2" width="28" style="273" customWidth="1"/>
    <col min="3" max="3" width="6.6640625" style="273" bestFit="1" customWidth="1"/>
    <col min="4" max="5" width="6.6640625" style="273" hidden="1" customWidth="1"/>
    <col min="6" max="6" width="8" style="273" customWidth="1"/>
    <col min="7" max="30" width="7.6640625" style="273" bestFit="1" customWidth="1"/>
    <col min="31" max="16384" width="9.33203125" style="273"/>
  </cols>
  <sheetData>
    <row r="1" spans="1:30">
      <c r="A1" s="387"/>
      <c r="B1" s="110"/>
      <c r="C1" s="110"/>
    </row>
    <row r="2" spans="1:30" s="701" customFormat="1" ht="15.75">
      <c r="A2" s="519" t="s">
        <v>942</v>
      </c>
      <c r="B2" s="110"/>
      <c r="C2" s="110"/>
    </row>
    <row r="3" spans="1:30" s="701" customFormat="1">
      <c r="A3" s="387"/>
      <c r="B3" s="110"/>
      <c r="C3" s="110"/>
    </row>
    <row r="4" spans="1:30" s="701" customFormat="1">
      <c r="A4" s="772" t="s">
        <v>941</v>
      </c>
      <c r="B4" s="773"/>
      <c r="C4" s="774"/>
      <c r="D4" s="774"/>
      <c r="E4" s="774"/>
      <c r="F4" s="774">
        <f>+F15</f>
        <v>2023</v>
      </c>
      <c r="G4" s="774">
        <f t="shared" ref="G4:AD4" si="0">+G15</f>
        <v>2024</v>
      </c>
      <c r="H4" s="774">
        <f t="shared" si="0"/>
        <v>2025</v>
      </c>
      <c r="I4" s="774">
        <f t="shared" si="0"/>
        <v>2026</v>
      </c>
      <c r="J4" s="774">
        <f t="shared" si="0"/>
        <v>2027</v>
      </c>
      <c r="K4" s="774">
        <f t="shared" si="0"/>
        <v>2028</v>
      </c>
      <c r="L4" s="774">
        <f t="shared" si="0"/>
        <v>2029</v>
      </c>
      <c r="M4" s="774">
        <f t="shared" si="0"/>
        <v>2030</v>
      </c>
      <c r="N4" s="774">
        <f t="shared" si="0"/>
        <v>2031</v>
      </c>
      <c r="O4" s="774">
        <f t="shared" si="0"/>
        <v>2032</v>
      </c>
      <c r="P4" s="774">
        <f t="shared" si="0"/>
        <v>2033</v>
      </c>
      <c r="Q4" s="774">
        <f t="shared" si="0"/>
        <v>2034</v>
      </c>
      <c r="R4" s="774">
        <f t="shared" si="0"/>
        <v>2035</v>
      </c>
      <c r="S4" s="774">
        <f t="shared" si="0"/>
        <v>2036</v>
      </c>
      <c r="T4" s="774">
        <f t="shared" si="0"/>
        <v>2037</v>
      </c>
      <c r="U4" s="774">
        <f t="shared" si="0"/>
        <v>2038</v>
      </c>
      <c r="V4" s="774">
        <f t="shared" si="0"/>
        <v>2039</v>
      </c>
      <c r="W4" s="774">
        <f t="shared" si="0"/>
        <v>2040</v>
      </c>
      <c r="X4" s="774">
        <f t="shared" si="0"/>
        <v>2041</v>
      </c>
      <c r="Y4" s="774">
        <f t="shared" si="0"/>
        <v>2042</v>
      </c>
      <c r="Z4" s="774">
        <f t="shared" si="0"/>
        <v>2043</v>
      </c>
      <c r="AA4" s="774">
        <f t="shared" si="0"/>
        <v>2044</v>
      </c>
      <c r="AB4" s="774">
        <f t="shared" si="0"/>
        <v>2045</v>
      </c>
      <c r="AC4" s="774">
        <f t="shared" si="0"/>
        <v>2046</v>
      </c>
      <c r="AD4" s="774">
        <f t="shared" si="0"/>
        <v>2047</v>
      </c>
    </row>
    <row r="5" spans="1:30" s="701" customFormat="1">
      <c r="A5" s="775" t="s">
        <v>943</v>
      </c>
      <c r="B5" s="775"/>
      <c r="C5" s="775"/>
      <c r="D5" s="775"/>
      <c r="E5" s="775"/>
      <c r="F5" s="776">
        <f>+'Količine s projektom'!J126</f>
        <v>289206.8909890505</v>
      </c>
      <c r="G5" s="776">
        <f>+'Količine s projektom'!K126</f>
        <v>289177.08770470653</v>
      </c>
      <c r="H5" s="776">
        <f>+'Količine s projektom'!L126</f>
        <v>289147.28873521218</v>
      </c>
      <c r="I5" s="776">
        <f>+'Količine s projektom'!M126</f>
        <v>289117.4940799427</v>
      </c>
      <c r="J5" s="776">
        <f>+'Količine s projektom'!N126</f>
        <v>289087.70373827347</v>
      </c>
      <c r="K5" s="776">
        <f>+'Količine s projektom'!O126</f>
        <v>289057.91770958004</v>
      </c>
      <c r="L5" s="776">
        <f>+'Količine s projektom'!P126</f>
        <v>289028.13599323796</v>
      </c>
      <c r="M5" s="776">
        <f>+'Količine s projektom'!Q126</f>
        <v>288998.35858862288</v>
      </c>
      <c r="N5" s="776">
        <f>+'Količine s projektom'!R126</f>
        <v>288328.54150313477</v>
      </c>
      <c r="O5" s="776">
        <f>+'Količine s projektom'!S126</f>
        <v>287660.90609244537</v>
      </c>
      <c r="P5" s="776">
        <f>+'Količine s projektom'!T126</f>
        <v>286995.44525057729</v>
      </c>
      <c r="Q5" s="776">
        <f>+'Količine s projektom'!U126</f>
        <v>286332.1518946985</v>
      </c>
      <c r="R5" s="776">
        <f>+'Količine s projektom'!V126</f>
        <v>285671.01896504656</v>
      </c>
      <c r="S5" s="776">
        <f>+'Količine s projektom'!W126</f>
        <v>285012.0394248534</v>
      </c>
      <c r="T5" s="776">
        <f>+'Količine s projektom'!X126</f>
        <v>284355.20626027044</v>
      </c>
      <c r="U5" s="776">
        <f>+'Količine s projektom'!Y126</f>
        <v>283700.51248029433</v>
      </c>
      <c r="V5" s="776">
        <f>+'Količine s projektom'!Z126</f>
        <v>283047.95111669204</v>
      </c>
      <c r="W5" s="776">
        <f>+'Količine s projektom'!AA126</f>
        <v>282397.5152239271</v>
      </c>
      <c r="X5" s="776">
        <f>+'Količine s projektom'!AB126</f>
        <v>281569.51929730561</v>
      </c>
      <c r="Y5" s="776">
        <f>+'Količine s projektom'!AC126</f>
        <v>280744.96768322971</v>
      </c>
      <c r="Z5" s="776">
        <f>+'Količine s projektom'!AD126</f>
        <v>279923.84605398541</v>
      </c>
      <c r="AA5" s="776">
        <f>+'Količine s projektom'!AE126</f>
        <v>279106.1401414593</v>
      </c>
      <c r="AB5" s="776">
        <f>+'Količine s projektom'!AF126</f>
        <v>278291.83573689056</v>
      </c>
      <c r="AC5" s="776">
        <f>+'Količine s projektom'!AG126</f>
        <v>277480.91869062459</v>
      </c>
      <c r="AD5" s="776">
        <f>+'Količine s projektom'!AH126</f>
        <v>276673.3749118665</v>
      </c>
    </row>
    <row r="6" spans="1:30" s="701" customFormat="1">
      <c r="A6" s="775" t="s">
        <v>901</v>
      </c>
      <c r="B6" s="775"/>
      <c r="C6" s="775"/>
      <c r="D6" s="775"/>
      <c r="E6" s="775"/>
      <c r="F6" s="776">
        <f>+'FEA '!K172+'FEA '!K173</f>
        <v>212265.43107137195</v>
      </c>
      <c r="G6" s="776">
        <f>+'FEA '!L172+'FEA '!L173</f>
        <v>212265.43107137195</v>
      </c>
      <c r="H6" s="776">
        <f>+'FEA '!M172+'FEA '!M173</f>
        <v>212265.43107137195</v>
      </c>
      <c r="I6" s="776">
        <f>+'FEA '!N172+'FEA '!N173</f>
        <v>212265.43107137195</v>
      </c>
      <c r="J6" s="776">
        <f>+'FEA '!O172+'FEA '!O173</f>
        <v>212265.43107137195</v>
      </c>
      <c r="K6" s="776">
        <f>+'FEA '!P172+'FEA '!P173</f>
        <v>212265.43107137195</v>
      </c>
      <c r="L6" s="776">
        <f>+'FEA '!Q172+'FEA '!Q173</f>
        <v>212265.43107137195</v>
      </c>
      <c r="M6" s="776">
        <f>+'FEA '!R172+'FEA '!R173</f>
        <v>212265.43107137195</v>
      </c>
      <c r="N6" s="776">
        <f>+'FEA '!S172+'FEA '!S173</f>
        <v>212265.43107137195</v>
      </c>
      <c r="O6" s="776">
        <f>+'FEA '!T172+'FEA '!T173</f>
        <v>212265.43107137195</v>
      </c>
      <c r="P6" s="776">
        <f>+'FEA '!U172+'FEA '!U173</f>
        <v>212265.43107137195</v>
      </c>
      <c r="Q6" s="776">
        <f>+'FEA '!V172+'FEA '!V173</f>
        <v>212265.43107137195</v>
      </c>
      <c r="R6" s="776">
        <f>+'FEA '!W172+'FEA '!W173</f>
        <v>212265.43107137195</v>
      </c>
      <c r="S6" s="776">
        <f>+'FEA '!X172+'FEA '!X173</f>
        <v>212265.43107137195</v>
      </c>
      <c r="T6" s="776">
        <f>+'FEA '!Y172+'FEA '!Y173</f>
        <v>212265.43107137195</v>
      </c>
      <c r="U6" s="776">
        <f>+'FEA '!Z172+'FEA '!Z173</f>
        <v>212265.43107137195</v>
      </c>
      <c r="V6" s="776">
        <f>+'FEA '!AA172+'FEA '!AA173</f>
        <v>212265.43107137195</v>
      </c>
      <c r="W6" s="776">
        <f>+'FEA '!AB172+'FEA '!AB173</f>
        <v>212265.43107137195</v>
      </c>
      <c r="X6" s="776">
        <f>+'FEA '!AC172+'FEA '!AC173</f>
        <v>212265.43107137195</v>
      </c>
      <c r="Y6" s="776">
        <f>+'FEA '!AD172+'FEA '!AD173</f>
        <v>212265.43107137195</v>
      </c>
      <c r="Z6" s="776">
        <f>+'FEA '!AE172+'FEA '!AE173</f>
        <v>212265.43107137195</v>
      </c>
      <c r="AA6" s="776">
        <f>+'FEA '!AF172+'FEA '!AF173</f>
        <v>212265.43107137195</v>
      </c>
      <c r="AB6" s="776">
        <f>+'FEA '!AG172+'FEA '!AG173</f>
        <v>212265.43107137195</v>
      </c>
      <c r="AC6" s="776">
        <f>+'FEA '!AH172+'FEA '!AH173</f>
        <v>212265.43107137195</v>
      </c>
      <c r="AD6" s="776">
        <f>+'FEA '!AI172+'FEA '!AI173</f>
        <v>212265.43107137195</v>
      </c>
    </row>
    <row r="7" spans="1:30" s="701" customFormat="1">
      <c r="A7" s="777" t="s">
        <v>940</v>
      </c>
      <c r="B7" s="777"/>
      <c r="C7" s="777"/>
      <c r="D7" s="777"/>
      <c r="E7" s="777"/>
      <c r="F7" s="778">
        <f>+F6/F5</f>
        <v>0.73395703105638799</v>
      </c>
      <c r="G7" s="778">
        <f t="shared" ref="G7:AD7" si="1">+G6/G5</f>
        <v>0.73403267442864284</v>
      </c>
      <c r="H7" s="778">
        <f t="shared" si="1"/>
        <v>0.7341083224396231</v>
      </c>
      <c r="I7" s="778">
        <f t="shared" si="1"/>
        <v>0.7341839750889626</v>
      </c>
      <c r="J7" s="778">
        <f t="shared" si="1"/>
        <v>0.73425963237629499</v>
      </c>
      <c r="K7" s="778">
        <f t="shared" si="1"/>
        <v>0.73433529430125344</v>
      </c>
      <c r="L7" s="778">
        <f t="shared" si="1"/>
        <v>0.73441096086347135</v>
      </c>
      <c r="M7" s="778">
        <f t="shared" si="1"/>
        <v>0.7344866320625818</v>
      </c>
      <c r="N7" s="778">
        <f t="shared" si="1"/>
        <v>0.73619292063413067</v>
      </c>
      <c r="O7" s="778">
        <f t="shared" si="1"/>
        <v>0.73790155900835674</v>
      </c>
      <c r="P7" s="778">
        <f t="shared" si="1"/>
        <v>0.73961254293092293</v>
      </c>
      <c r="Q7" s="778">
        <f t="shared" si="1"/>
        <v>0.74132586811080392</v>
      </c>
      <c r="R7" s="778">
        <f t="shared" si="1"/>
        <v>0.74304153022026997</v>
      </c>
      <c r="S7" s="778">
        <f t="shared" si="1"/>
        <v>0.74475952489487063</v>
      </c>
      <c r="T7" s="778">
        <f t="shared" si="1"/>
        <v>0.74647984773342013</v>
      </c>
      <c r="U7" s="778">
        <f t="shared" si="1"/>
        <v>0.7482024942979818</v>
      </c>
      <c r="V7" s="778">
        <f t="shared" si="1"/>
        <v>0.7499274601138568</v>
      </c>
      <c r="W7" s="778">
        <f t="shared" si="1"/>
        <v>0.75165474066957028</v>
      </c>
      <c r="X7" s="778">
        <f t="shared" si="1"/>
        <v>0.75386509023103321</v>
      </c>
      <c r="Y7" s="778">
        <f t="shared" si="1"/>
        <v>0.75607920178599741</v>
      </c>
      <c r="Z7" s="778">
        <f t="shared" si="1"/>
        <v>0.75829706566133337</v>
      </c>
      <c r="AA7" s="778">
        <f t="shared" si="1"/>
        <v>0.76051867208578605</v>
      </c>
      <c r="AB7" s="778">
        <f t="shared" si="1"/>
        <v>0.76274401118995494</v>
      </c>
      <c r="AC7" s="778">
        <f t="shared" si="1"/>
        <v>0.76497307300627693</v>
      </c>
      <c r="AD7" s="778">
        <f t="shared" si="1"/>
        <v>0.76720584746901821</v>
      </c>
    </row>
    <row r="8" spans="1:30" s="701" customFormat="1">
      <c r="A8" s="775" t="s">
        <v>944</v>
      </c>
      <c r="B8" s="775"/>
      <c r="C8" s="775"/>
      <c r="D8" s="775"/>
      <c r="E8" s="775"/>
      <c r="F8" s="776">
        <f>+'Količine s projektom'!J110</f>
        <v>290803.42785530584</v>
      </c>
      <c r="G8" s="776">
        <f>+'Količine s projektom'!K110</f>
        <v>290773.39342810039</v>
      </c>
      <c r="H8" s="776">
        <f>+'Količine s projektom'!L110</f>
        <v>290743.36334920884</v>
      </c>
      <c r="I8" s="776">
        <f>+'Količine s projektom'!M110</f>
        <v>290713.33761800162</v>
      </c>
      <c r="J8" s="776">
        <f>+'Količine s projektom'!N110</f>
        <v>290683.31623384933</v>
      </c>
      <c r="K8" s="776">
        <f>+'Količine s projektom'!O110</f>
        <v>290653.29919612256</v>
      </c>
      <c r="L8" s="776">
        <f>+'Količine s projektom'!P110</f>
        <v>290623.28650419216</v>
      </c>
      <c r="M8" s="776">
        <f>+'Količine s projektom'!Q110</f>
        <v>290593.27815742884</v>
      </c>
      <c r="N8" s="776">
        <f>+'Količine s projektom'!R110</f>
        <v>289918.26622710249</v>
      </c>
      <c r="O8" s="776">
        <f>+'Količine s projektom'!S110</f>
        <v>289245.45289180917</v>
      </c>
      <c r="P8" s="776">
        <f>+'Količine s projektom'!T110</f>
        <v>288574.83099046035</v>
      </c>
      <c r="Q8" s="776">
        <f>+'Količine s projektom'!U110</f>
        <v>287906.39338529226</v>
      </c>
      <c r="R8" s="776">
        <f>+'Količine s projektom'!V110</f>
        <v>287240.1329617895</v>
      </c>
      <c r="S8" s="776">
        <f>+'Količine s projektom'!W110</f>
        <v>286576.04262860958</v>
      </c>
      <c r="T8" s="776">
        <f>+'Količine s projektom'!X110</f>
        <v>285914.11531750736</v>
      </c>
      <c r="U8" s="776">
        <f>+'Količine s projektom'!Y110</f>
        <v>285254.34398325975</v>
      </c>
      <c r="V8" s="776">
        <f>+'Količine s projektom'!Z110</f>
        <v>284596.72160359088</v>
      </c>
      <c r="W8" s="776">
        <f>+'Količine s projektom'!AA110</f>
        <v>283941.24117909733</v>
      </c>
      <c r="X8" s="776">
        <f>+'Količine s projektom'!AB110</f>
        <v>283106.82363311329</v>
      </c>
      <c r="Y8" s="776">
        <f>+'Količine s projektom'!AC110</f>
        <v>282275.8771124442</v>
      </c>
      <c r="Z8" s="776">
        <f>+'Količine s projektom'!AD110</f>
        <v>281448.38717825565</v>
      </c>
      <c r="AA8" s="776">
        <f>+'Količine s projektom'!AE110</f>
        <v>280624.33945177624</v>
      </c>
      <c r="AB8" s="776">
        <f>+'Količine s projektom'!AF110</f>
        <v>279803.71961404756</v>
      </c>
      <c r="AC8" s="776">
        <f>+'Količine s projektom'!AG110</f>
        <v>278986.51340567553</v>
      </c>
      <c r="AD8" s="776">
        <f>+'Količine s projektom'!AH110</f>
        <v>278172.70662658254</v>
      </c>
    </row>
    <row r="9" spans="1:30" s="701" customFormat="1">
      <c r="A9" s="775" t="s">
        <v>902</v>
      </c>
      <c r="B9" s="775"/>
      <c r="C9" s="775"/>
      <c r="D9" s="775"/>
      <c r="E9" s="775"/>
      <c r="F9" s="776">
        <f>+'FEA '!K147+'FEA '!K148</f>
        <v>82567</v>
      </c>
      <c r="G9" s="776">
        <f>+'FEA '!L147+'FEA '!L148</f>
        <v>82567</v>
      </c>
      <c r="H9" s="776">
        <f>+'FEA '!M147+'FEA '!M148</f>
        <v>82567</v>
      </c>
      <c r="I9" s="776">
        <f>+'FEA '!N147+'FEA '!N148</f>
        <v>82567</v>
      </c>
      <c r="J9" s="776">
        <f>+'FEA '!O147+'FEA '!O148</f>
        <v>82567</v>
      </c>
      <c r="K9" s="776">
        <f>+'FEA '!P147+'FEA '!P148</f>
        <v>82567</v>
      </c>
      <c r="L9" s="776">
        <f>+'FEA '!Q147+'FEA '!Q148</f>
        <v>82567</v>
      </c>
      <c r="M9" s="776">
        <f>+'FEA '!R147+'FEA '!R148</f>
        <v>82567</v>
      </c>
      <c r="N9" s="776">
        <f>+'FEA '!S147+'FEA '!S148</f>
        <v>82567</v>
      </c>
      <c r="O9" s="776">
        <f>+'FEA '!T147+'FEA '!T148</f>
        <v>82567</v>
      </c>
      <c r="P9" s="776">
        <f>+'FEA '!U147+'FEA '!U148</f>
        <v>82567</v>
      </c>
      <c r="Q9" s="776">
        <f>+'FEA '!V147+'FEA '!V148</f>
        <v>82567</v>
      </c>
      <c r="R9" s="776">
        <f>+'FEA '!W147+'FEA '!W148</f>
        <v>82567</v>
      </c>
      <c r="S9" s="776">
        <f>+'FEA '!X147+'FEA '!X148</f>
        <v>82567</v>
      </c>
      <c r="T9" s="776">
        <f>+'FEA '!Y147+'FEA '!Y148</f>
        <v>82567</v>
      </c>
      <c r="U9" s="776">
        <f>+'FEA '!Z147+'FEA '!Z148</f>
        <v>82567</v>
      </c>
      <c r="V9" s="776">
        <f>+'FEA '!AA147+'FEA '!AA148</f>
        <v>82567</v>
      </c>
      <c r="W9" s="776">
        <f>+'FEA '!AB147+'FEA '!AB148</f>
        <v>82567</v>
      </c>
      <c r="X9" s="776">
        <f>+'FEA '!AC147+'FEA '!AC148</f>
        <v>82567</v>
      </c>
      <c r="Y9" s="776">
        <f>+'FEA '!AD147+'FEA '!AD148</f>
        <v>82567</v>
      </c>
      <c r="Z9" s="776">
        <f>+'FEA '!AE147+'FEA '!AE148</f>
        <v>82567</v>
      </c>
      <c r="AA9" s="776">
        <f>+'FEA '!AF147+'FEA '!AF148</f>
        <v>82567</v>
      </c>
      <c r="AB9" s="776">
        <f>+'FEA '!AG147+'FEA '!AG148</f>
        <v>82567</v>
      </c>
      <c r="AC9" s="776">
        <f>+'FEA '!AH147+'FEA '!AH148</f>
        <v>82567</v>
      </c>
      <c r="AD9" s="776">
        <f>+'FEA '!AI147+'FEA '!AI148</f>
        <v>82567</v>
      </c>
    </row>
    <row r="10" spans="1:30" s="701" customFormat="1">
      <c r="A10" s="777" t="s">
        <v>939</v>
      </c>
      <c r="B10" s="777"/>
      <c r="C10" s="777"/>
      <c r="D10" s="777"/>
      <c r="E10" s="777"/>
      <c r="F10" s="778">
        <f>+F9/F8</f>
        <v>0.28392718961030478</v>
      </c>
      <c r="G10" s="778">
        <f t="shared" ref="G10:AD10" si="2">+G9/G8</f>
        <v>0.28395651688267814</v>
      </c>
      <c r="H10" s="778">
        <f t="shared" si="2"/>
        <v>0.28398584596694521</v>
      </c>
      <c r="I10" s="778">
        <f t="shared" si="2"/>
        <v>0.2840151768629664</v>
      </c>
      <c r="J10" s="778">
        <f t="shared" si="2"/>
        <v>0.28404450957060218</v>
      </c>
      <c r="K10" s="778">
        <f t="shared" si="2"/>
        <v>0.28407384408971292</v>
      </c>
      <c r="L10" s="778">
        <f t="shared" si="2"/>
        <v>0.28410318042015875</v>
      </c>
      <c r="M10" s="778">
        <f t="shared" si="2"/>
        <v>0.28413251856180016</v>
      </c>
      <c r="N10" s="778">
        <f t="shared" si="2"/>
        <v>0.2847940596310084</v>
      </c>
      <c r="O10" s="778">
        <f t="shared" si="2"/>
        <v>0.28545651858832777</v>
      </c>
      <c r="P10" s="778">
        <f t="shared" si="2"/>
        <v>0.286119893812671</v>
      </c>
      <c r="Q10" s="778">
        <f t="shared" si="2"/>
        <v>0.28678418366869773</v>
      </c>
      <c r="R10" s="778">
        <f t="shared" si="2"/>
        <v>0.28744938650680679</v>
      </c>
      <c r="S10" s="778">
        <f t="shared" si="2"/>
        <v>0.28811550066312885</v>
      </c>
      <c r="T10" s="778">
        <f t="shared" si="2"/>
        <v>0.28878252445951968</v>
      </c>
      <c r="U10" s="778">
        <f t="shared" si="2"/>
        <v>0.28945045620355381</v>
      </c>
      <c r="V10" s="778">
        <f t="shared" si="2"/>
        <v>0.29011929418851823</v>
      </c>
      <c r="W10" s="778">
        <f t="shared" si="2"/>
        <v>0.29078903669340678</v>
      </c>
      <c r="X10" s="778">
        <f t="shared" si="2"/>
        <v>0.29164609648194517</v>
      </c>
      <c r="Y10" s="778">
        <f t="shared" si="2"/>
        <v>0.29250462648322423</v>
      </c>
      <c r="Z10" s="778">
        <f t="shared" si="2"/>
        <v>0.29336462300530469</v>
      </c>
      <c r="AA10" s="778">
        <f t="shared" si="2"/>
        <v>0.29422608231809733</v>
      </c>
      <c r="AB10" s="778">
        <f t="shared" si="2"/>
        <v>0.29508900065335203</v>
      </c>
      <c r="AC10" s="778">
        <f t="shared" si="2"/>
        <v>0.29595337420464823</v>
      </c>
      <c r="AD10" s="778">
        <f t="shared" si="2"/>
        <v>0.29681919912738769</v>
      </c>
    </row>
    <row r="11" spans="1:30" s="701" customFormat="1">
      <c r="F11" s="704"/>
      <c r="G11" s="704"/>
      <c r="H11" s="704"/>
      <c r="I11" s="704"/>
      <c r="J11" s="704"/>
      <c r="K11" s="704"/>
      <c r="L11" s="704"/>
      <c r="M11" s="704"/>
      <c r="N11" s="704"/>
      <c r="O11" s="704"/>
      <c r="P11" s="704"/>
      <c r="Q11" s="704"/>
      <c r="R11" s="704"/>
      <c r="S11" s="704"/>
      <c r="T11" s="704"/>
      <c r="U11" s="704"/>
      <c r="V11" s="704"/>
      <c r="W11" s="704"/>
      <c r="X11" s="704"/>
      <c r="Y11" s="704"/>
      <c r="Z11" s="704"/>
      <c r="AA11" s="704"/>
      <c r="AB11" s="704"/>
      <c r="AC11" s="704"/>
      <c r="AD11" s="704"/>
    </row>
    <row r="12" spans="1:30" s="701" customFormat="1">
      <c r="F12" s="704"/>
      <c r="G12" s="704"/>
      <c r="H12" s="704"/>
      <c r="I12" s="704"/>
      <c r="J12" s="704"/>
      <c r="K12" s="704"/>
      <c r="L12" s="704"/>
      <c r="M12" s="704"/>
      <c r="N12" s="704"/>
      <c r="O12" s="704"/>
      <c r="P12" s="704"/>
      <c r="Q12" s="704"/>
      <c r="R12" s="704"/>
      <c r="S12" s="704"/>
      <c r="T12" s="704"/>
      <c r="U12" s="704"/>
      <c r="V12" s="704"/>
      <c r="W12" s="704"/>
      <c r="X12" s="704"/>
      <c r="Y12" s="704"/>
      <c r="Z12" s="704"/>
      <c r="AA12" s="704"/>
      <c r="AB12" s="704"/>
      <c r="AC12" s="704"/>
      <c r="AD12" s="704"/>
    </row>
    <row r="13" spans="1:30" ht="15.75">
      <c r="A13" s="519" t="s">
        <v>877</v>
      </c>
      <c r="B13" s="515"/>
      <c r="C13" s="515"/>
      <c r="D13" s="515"/>
      <c r="E13" s="515"/>
      <c r="F13" s="515"/>
      <c r="G13" s="521"/>
      <c r="H13" s="515"/>
      <c r="I13" s="515"/>
      <c r="J13" s="515"/>
      <c r="K13" s="515"/>
      <c r="L13" s="515"/>
      <c r="M13" s="515"/>
      <c r="N13" s="515"/>
      <c r="O13" s="515"/>
      <c r="P13" s="515"/>
      <c r="Q13" s="515"/>
      <c r="R13" s="515"/>
      <c r="S13" s="515"/>
      <c r="T13" s="515"/>
      <c r="U13" s="515"/>
      <c r="V13" s="515"/>
      <c r="W13" s="515"/>
      <c r="X13" s="515"/>
      <c r="Y13" s="515"/>
      <c r="Z13" s="515"/>
      <c r="AA13" s="515"/>
      <c r="AB13" s="515"/>
      <c r="AC13" s="515"/>
      <c r="AD13" s="515"/>
    </row>
    <row r="15" spans="1:30" s="111" customFormat="1" ht="11.25">
      <c r="A15" s="772" t="s">
        <v>861</v>
      </c>
      <c r="B15" s="773"/>
      <c r="C15" s="774">
        <v>2020</v>
      </c>
      <c r="D15" s="774">
        <f>+C15+1</f>
        <v>2021</v>
      </c>
      <c r="E15" s="774">
        <f t="shared" ref="E15:AD15" si="3">+D15+1</f>
        <v>2022</v>
      </c>
      <c r="F15" s="774">
        <f t="shared" si="3"/>
        <v>2023</v>
      </c>
      <c r="G15" s="774">
        <f t="shared" si="3"/>
        <v>2024</v>
      </c>
      <c r="H15" s="774">
        <f t="shared" si="3"/>
        <v>2025</v>
      </c>
      <c r="I15" s="774">
        <f t="shared" si="3"/>
        <v>2026</v>
      </c>
      <c r="J15" s="774">
        <f t="shared" si="3"/>
        <v>2027</v>
      </c>
      <c r="K15" s="774">
        <f t="shared" si="3"/>
        <v>2028</v>
      </c>
      <c r="L15" s="774">
        <f t="shared" si="3"/>
        <v>2029</v>
      </c>
      <c r="M15" s="774">
        <f t="shared" si="3"/>
        <v>2030</v>
      </c>
      <c r="N15" s="774">
        <f t="shared" si="3"/>
        <v>2031</v>
      </c>
      <c r="O15" s="774">
        <f t="shared" si="3"/>
        <v>2032</v>
      </c>
      <c r="P15" s="774">
        <f t="shared" si="3"/>
        <v>2033</v>
      </c>
      <c r="Q15" s="774">
        <f t="shared" si="3"/>
        <v>2034</v>
      </c>
      <c r="R15" s="774">
        <f t="shared" si="3"/>
        <v>2035</v>
      </c>
      <c r="S15" s="774">
        <f t="shared" si="3"/>
        <v>2036</v>
      </c>
      <c r="T15" s="774">
        <f t="shared" si="3"/>
        <v>2037</v>
      </c>
      <c r="U15" s="774">
        <f t="shared" si="3"/>
        <v>2038</v>
      </c>
      <c r="V15" s="774">
        <f t="shared" si="3"/>
        <v>2039</v>
      </c>
      <c r="W15" s="774">
        <f t="shared" si="3"/>
        <v>2040</v>
      </c>
      <c r="X15" s="774">
        <f t="shared" si="3"/>
        <v>2041</v>
      </c>
      <c r="Y15" s="774">
        <f t="shared" si="3"/>
        <v>2042</v>
      </c>
      <c r="Z15" s="774">
        <f t="shared" si="3"/>
        <v>2043</v>
      </c>
      <c r="AA15" s="774">
        <f t="shared" si="3"/>
        <v>2044</v>
      </c>
      <c r="AB15" s="774">
        <f t="shared" si="3"/>
        <v>2045</v>
      </c>
      <c r="AC15" s="774">
        <f t="shared" si="3"/>
        <v>2046</v>
      </c>
      <c r="AD15" s="774">
        <f t="shared" si="3"/>
        <v>2047</v>
      </c>
    </row>
    <row r="16" spans="1:30" s="111" customFormat="1" ht="11.25">
      <c r="A16" s="779" t="s">
        <v>297</v>
      </c>
      <c r="B16" s="780" t="s">
        <v>862</v>
      </c>
      <c r="C16" s="781">
        <f>+'Obstoječe cene '!C6</f>
        <v>0.51439999999999997</v>
      </c>
      <c r="D16" s="781">
        <f>+C16</f>
        <v>0.51439999999999997</v>
      </c>
      <c r="E16" s="781">
        <f>+D16</f>
        <v>0.51439999999999997</v>
      </c>
      <c r="F16" s="781">
        <f>+E16</f>
        <v>0.51439999999999997</v>
      </c>
      <c r="G16" s="781">
        <f t="shared" ref="G16:AD16" si="4">+F16</f>
        <v>0.51439999999999997</v>
      </c>
      <c r="H16" s="781">
        <f t="shared" si="4"/>
        <v>0.51439999999999997</v>
      </c>
      <c r="I16" s="781">
        <f t="shared" si="4"/>
        <v>0.51439999999999997</v>
      </c>
      <c r="J16" s="781">
        <f t="shared" si="4"/>
        <v>0.51439999999999997</v>
      </c>
      <c r="K16" s="781">
        <f t="shared" si="4"/>
        <v>0.51439999999999997</v>
      </c>
      <c r="L16" s="781">
        <f t="shared" si="4"/>
        <v>0.51439999999999997</v>
      </c>
      <c r="M16" s="781">
        <f t="shared" si="4"/>
        <v>0.51439999999999997</v>
      </c>
      <c r="N16" s="781">
        <f t="shared" si="4"/>
        <v>0.51439999999999997</v>
      </c>
      <c r="O16" s="781">
        <f t="shared" si="4"/>
        <v>0.51439999999999997</v>
      </c>
      <c r="P16" s="781">
        <f t="shared" si="4"/>
        <v>0.51439999999999997</v>
      </c>
      <c r="Q16" s="781">
        <f t="shared" si="4"/>
        <v>0.51439999999999997</v>
      </c>
      <c r="R16" s="781">
        <f t="shared" si="4"/>
        <v>0.51439999999999997</v>
      </c>
      <c r="S16" s="781">
        <f t="shared" si="4"/>
        <v>0.51439999999999997</v>
      </c>
      <c r="T16" s="781">
        <f t="shared" si="4"/>
        <v>0.51439999999999997</v>
      </c>
      <c r="U16" s="781">
        <f t="shared" si="4"/>
        <v>0.51439999999999997</v>
      </c>
      <c r="V16" s="781">
        <f t="shared" si="4"/>
        <v>0.51439999999999997</v>
      </c>
      <c r="W16" s="781">
        <f t="shared" si="4"/>
        <v>0.51439999999999997</v>
      </c>
      <c r="X16" s="781">
        <f t="shared" si="4"/>
        <v>0.51439999999999997</v>
      </c>
      <c r="Y16" s="781">
        <f t="shared" si="4"/>
        <v>0.51439999999999997</v>
      </c>
      <c r="Z16" s="781">
        <f t="shared" si="4"/>
        <v>0.51439999999999997</v>
      </c>
      <c r="AA16" s="781">
        <f t="shared" si="4"/>
        <v>0.51439999999999997</v>
      </c>
      <c r="AB16" s="781">
        <f t="shared" si="4"/>
        <v>0.51439999999999997</v>
      </c>
      <c r="AC16" s="781">
        <f t="shared" si="4"/>
        <v>0.51439999999999997</v>
      </c>
      <c r="AD16" s="781">
        <f t="shared" si="4"/>
        <v>0.51439999999999997</v>
      </c>
    </row>
    <row r="17" spans="1:30" s="111" customFormat="1" ht="11.25">
      <c r="A17" s="779" t="s">
        <v>298</v>
      </c>
      <c r="B17" s="780" t="s">
        <v>862</v>
      </c>
      <c r="C17" s="781">
        <f>+'Obstoječe cene '!C7</f>
        <v>0.28599999999999998</v>
      </c>
      <c r="D17" s="781">
        <f>+C17</f>
        <v>0.28599999999999998</v>
      </c>
      <c r="E17" s="781">
        <f>+D17</f>
        <v>0.28599999999999998</v>
      </c>
      <c r="F17" s="782">
        <f>+F10*1.095</f>
        <v>0.31090027262328374</v>
      </c>
      <c r="G17" s="782">
        <f t="shared" ref="G17:AD17" si="5">+G9/G8*1.095</f>
        <v>0.31093238598653256</v>
      </c>
      <c r="H17" s="782">
        <f t="shared" si="5"/>
        <v>0.31096450133380499</v>
      </c>
      <c r="I17" s="782">
        <f t="shared" si="5"/>
        <v>0.31099661866494821</v>
      </c>
      <c r="J17" s="782">
        <f t="shared" si="5"/>
        <v>0.3110287379798094</v>
      </c>
      <c r="K17" s="782">
        <f t="shared" si="5"/>
        <v>0.31106085927823562</v>
      </c>
      <c r="L17" s="782">
        <f t="shared" si="5"/>
        <v>0.31109298256007384</v>
      </c>
      <c r="M17" s="782">
        <f t="shared" si="5"/>
        <v>0.31112510782517117</v>
      </c>
      <c r="N17" s="782">
        <f t="shared" si="5"/>
        <v>0.31184949529595418</v>
      </c>
      <c r="O17" s="782">
        <f t="shared" si="5"/>
        <v>0.31257488785421889</v>
      </c>
      <c r="P17" s="782">
        <f t="shared" si="5"/>
        <v>0.31330128372487476</v>
      </c>
      <c r="Q17" s="782">
        <f t="shared" si="5"/>
        <v>0.31402868111722398</v>
      </c>
      <c r="R17" s="782">
        <f t="shared" si="5"/>
        <v>0.31475707822495341</v>
      </c>
      <c r="S17" s="782">
        <f t="shared" si="5"/>
        <v>0.31548647322612611</v>
      </c>
      <c r="T17" s="782">
        <f t="shared" si="5"/>
        <v>0.31621686428317403</v>
      </c>
      <c r="U17" s="782">
        <f t="shared" si="5"/>
        <v>0.31694824954289141</v>
      </c>
      <c r="V17" s="782">
        <f t="shared" si="5"/>
        <v>0.31768062713642747</v>
      </c>
      <c r="W17" s="782">
        <f t="shared" si="5"/>
        <v>0.31841399517928043</v>
      </c>
      <c r="X17" s="782">
        <f t="shared" si="5"/>
        <v>0.31935247564772995</v>
      </c>
      <c r="Y17" s="782">
        <f t="shared" si="5"/>
        <v>0.32029256599913053</v>
      </c>
      <c r="Z17" s="782">
        <f t="shared" si="5"/>
        <v>0.32123426219080864</v>
      </c>
      <c r="AA17" s="782">
        <f t="shared" si="5"/>
        <v>0.32217756013831655</v>
      </c>
      <c r="AB17" s="782">
        <f t="shared" si="5"/>
        <v>0.32312245571542048</v>
      </c>
      <c r="AC17" s="782">
        <f t="shared" si="5"/>
        <v>0.32406894475408982</v>
      </c>
      <c r="AD17" s="782">
        <f t="shared" si="5"/>
        <v>0.32501702304448954</v>
      </c>
    </row>
    <row r="18" spans="1:30" s="111" customFormat="1" ht="11.25">
      <c r="A18" s="779" t="s">
        <v>300</v>
      </c>
      <c r="B18" s="780" t="s">
        <v>862</v>
      </c>
      <c r="C18" s="781"/>
      <c r="D18" s="781"/>
      <c r="E18" s="781"/>
      <c r="F18" s="781">
        <f>+F7*1.095</f>
        <v>0.80368294900674486</v>
      </c>
      <c r="G18" s="781">
        <f t="shared" ref="G18:AD18" si="6">+G6/G5*1.095</f>
        <v>0.80376577849936393</v>
      </c>
      <c r="H18" s="781">
        <f t="shared" si="6"/>
        <v>0.80384861307138722</v>
      </c>
      <c r="I18" s="781">
        <f t="shared" si="6"/>
        <v>0.80393145272241406</v>
      </c>
      <c r="J18" s="781">
        <f t="shared" si="6"/>
        <v>0.804014297452043</v>
      </c>
      <c r="K18" s="781">
        <f t="shared" si="6"/>
        <v>0.80409714725987247</v>
      </c>
      <c r="L18" s="781">
        <f t="shared" si="6"/>
        <v>0.80418000214550112</v>
      </c>
      <c r="M18" s="781">
        <f t="shared" si="6"/>
        <v>0.80426286210852704</v>
      </c>
      <c r="N18" s="781">
        <f t="shared" si="6"/>
        <v>0.80613124809437309</v>
      </c>
      <c r="O18" s="781">
        <f t="shared" si="6"/>
        <v>0.80800220711415061</v>
      </c>
      <c r="P18" s="781">
        <f t="shared" si="6"/>
        <v>0.80987573450936057</v>
      </c>
      <c r="Q18" s="781">
        <f t="shared" si="6"/>
        <v>0.8117518255813303</v>
      </c>
      <c r="R18" s="781">
        <f t="shared" si="6"/>
        <v>0.81363047559119561</v>
      </c>
      <c r="S18" s="781">
        <f t="shared" si="6"/>
        <v>0.81551167975988337</v>
      </c>
      <c r="T18" s="781">
        <f t="shared" si="6"/>
        <v>0.81739543326809505</v>
      </c>
      <c r="U18" s="781">
        <f t="shared" si="6"/>
        <v>0.81928173125629</v>
      </c>
      <c r="V18" s="781">
        <f t="shared" si="6"/>
        <v>0.82117056882467321</v>
      </c>
      <c r="W18" s="781">
        <f t="shared" si="6"/>
        <v>0.82306194103317942</v>
      </c>
      <c r="X18" s="781">
        <f t="shared" si="6"/>
        <v>0.82548227380298134</v>
      </c>
      <c r="Y18" s="781">
        <f t="shared" si="6"/>
        <v>0.82790672595566717</v>
      </c>
      <c r="Z18" s="781">
        <f t="shared" si="6"/>
        <v>0.83033528689916003</v>
      </c>
      <c r="AA18" s="781">
        <f t="shared" si="6"/>
        <v>0.83276794593393566</v>
      </c>
      <c r="AB18" s="781">
        <f t="shared" si="6"/>
        <v>0.83520469225300065</v>
      </c>
      <c r="AC18" s="781">
        <f t="shared" si="6"/>
        <v>0.83764551494187323</v>
      </c>
      <c r="AD18" s="781">
        <f t="shared" si="6"/>
        <v>0.84009040297857496</v>
      </c>
    </row>
    <row r="19" spans="1:30" s="111" customFormat="1" ht="11.25">
      <c r="A19" s="779" t="s">
        <v>331</v>
      </c>
      <c r="B19" s="780" t="s">
        <v>863</v>
      </c>
      <c r="C19" s="781">
        <f>+'Obstoječe cene '!C10</f>
        <v>2.4377</v>
      </c>
      <c r="D19" s="781">
        <f>+C19</f>
        <v>2.4377</v>
      </c>
      <c r="E19" s="781">
        <f t="shared" ref="E19" si="7">+D19</f>
        <v>2.4377</v>
      </c>
      <c r="F19" s="781">
        <f>+E19</f>
        <v>2.4377</v>
      </c>
      <c r="G19" s="781">
        <f t="shared" ref="G19:AD21" si="8">+F19</f>
        <v>2.4377</v>
      </c>
      <c r="H19" s="781">
        <f t="shared" si="8"/>
        <v>2.4377</v>
      </c>
      <c r="I19" s="781">
        <f t="shared" si="8"/>
        <v>2.4377</v>
      </c>
      <c r="J19" s="781">
        <f t="shared" si="8"/>
        <v>2.4377</v>
      </c>
      <c r="K19" s="781">
        <f t="shared" si="8"/>
        <v>2.4377</v>
      </c>
      <c r="L19" s="781">
        <f t="shared" si="8"/>
        <v>2.4377</v>
      </c>
      <c r="M19" s="781">
        <f t="shared" si="8"/>
        <v>2.4377</v>
      </c>
      <c r="N19" s="781">
        <f t="shared" si="8"/>
        <v>2.4377</v>
      </c>
      <c r="O19" s="781">
        <f t="shared" si="8"/>
        <v>2.4377</v>
      </c>
      <c r="P19" s="781">
        <f t="shared" si="8"/>
        <v>2.4377</v>
      </c>
      <c r="Q19" s="781">
        <f t="shared" si="8"/>
        <v>2.4377</v>
      </c>
      <c r="R19" s="781">
        <f t="shared" si="8"/>
        <v>2.4377</v>
      </c>
      <c r="S19" s="781">
        <f t="shared" si="8"/>
        <v>2.4377</v>
      </c>
      <c r="T19" s="781">
        <f t="shared" si="8"/>
        <v>2.4377</v>
      </c>
      <c r="U19" s="781">
        <f t="shared" si="8"/>
        <v>2.4377</v>
      </c>
      <c r="V19" s="781">
        <f t="shared" si="8"/>
        <v>2.4377</v>
      </c>
      <c r="W19" s="781">
        <f t="shared" si="8"/>
        <v>2.4377</v>
      </c>
      <c r="X19" s="781">
        <f t="shared" si="8"/>
        <v>2.4377</v>
      </c>
      <c r="Y19" s="781">
        <f t="shared" si="8"/>
        <v>2.4377</v>
      </c>
      <c r="Z19" s="781">
        <f t="shared" si="8"/>
        <v>2.4377</v>
      </c>
      <c r="AA19" s="781">
        <f t="shared" si="8"/>
        <v>2.4377</v>
      </c>
      <c r="AB19" s="781">
        <f t="shared" si="8"/>
        <v>2.4377</v>
      </c>
      <c r="AC19" s="781">
        <f t="shared" si="8"/>
        <v>2.4377</v>
      </c>
      <c r="AD19" s="781">
        <f t="shared" si="8"/>
        <v>2.4377</v>
      </c>
    </row>
    <row r="20" spans="1:30" s="111" customFormat="1" ht="11.25">
      <c r="A20" s="779" t="s">
        <v>332</v>
      </c>
      <c r="B20" s="780" t="s">
        <v>863</v>
      </c>
      <c r="C20" s="781">
        <f>+'Obstoječe cene '!C20</f>
        <v>3.9327999999999999</v>
      </c>
      <c r="D20" s="781">
        <f>+C20</f>
        <v>3.9327999999999999</v>
      </c>
      <c r="E20" s="781">
        <f t="shared" ref="E20" si="9">+D20</f>
        <v>3.9327999999999999</v>
      </c>
      <c r="F20" s="781">
        <f>+'Bodoča cena'!C23</f>
        <v>5.9480000000000004</v>
      </c>
      <c r="G20" s="781">
        <f>+F20</f>
        <v>5.9480000000000004</v>
      </c>
      <c r="H20" s="781">
        <f t="shared" si="8"/>
        <v>5.9480000000000004</v>
      </c>
      <c r="I20" s="781">
        <f t="shared" si="8"/>
        <v>5.9480000000000004</v>
      </c>
      <c r="J20" s="781">
        <f t="shared" si="8"/>
        <v>5.9480000000000004</v>
      </c>
      <c r="K20" s="781">
        <f t="shared" si="8"/>
        <v>5.9480000000000004</v>
      </c>
      <c r="L20" s="781">
        <f t="shared" si="8"/>
        <v>5.9480000000000004</v>
      </c>
      <c r="M20" s="781">
        <f t="shared" si="8"/>
        <v>5.9480000000000004</v>
      </c>
      <c r="N20" s="781">
        <f t="shared" si="8"/>
        <v>5.9480000000000004</v>
      </c>
      <c r="O20" s="781">
        <f t="shared" si="8"/>
        <v>5.9480000000000004</v>
      </c>
      <c r="P20" s="781">
        <f t="shared" si="8"/>
        <v>5.9480000000000004</v>
      </c>
      <c r="Q20" s="781">
        <f t="shared" si="8"/>
        <v>5.9480000000000004</v>
      </c>
      <c r="R20" s="781">
        <f t="shared" si="8"/>
        <v>5.9480000000000004</v>
      </c>
      <c r="S20" s="781">
        <f t="shared" si="8"/>
        <v>5.9480000000000004</v>
      </c>
      <c r="T20" s="781">
        <f t="shared" si="8"/>
        <v>5.9480000000000004</v>
      </c>
      <c r="U20" s="781">
        <f t="shared" si="8"/>
        <v>5.9480000000000004</v>
      </c>
      <c r="V20" s="781">
        <f t="shared" si="8"/>
        <v>5.9480000000000004</v>
      </c>
      <c r="W20" s="781">
        <f t="shared" si="8"/>
        <v>5.9480000000000004</v>
      </c>
      <c r="X20" s="781">
        <f t="shared" si="8"/>
        <v>5.9480000000000004</v>
      </c>
      <c r="Y20" s="781">
        <f t="shared" si="8"/>
        <v>5.9480000000000004</v>
      </c>
      <c r="Z20" s="781">
        <f t="shared" si="8"/>
        <v>5.9480000000000004</v>
      </c>
      <c r="AA20" s="781">
        <f t="shared" si="8"/>
        <v>5.9480000000000004</v>
      </c>
      <c r="AB20" s="781">
        <f t="shared" si="8"/>
        <v>5.9480000000000004</v>
      </c>
      <c r="AC20" s="781">
        <f t="shared" si="8"/>
        <v>5.9480000000000004</v>
      </c>
      <c r="AD20" s="781">
        <f t="shared" si="8"/>
        <v>5.9480000000000004</v>
      </c>
    </row>
    <row r="21" spans="1:30" s="111" customFormat="1" ht="11.25">
      <c r="A21" s="779" t="s">
        <v>864</v>
      </c>
      <c r="B21" s="780" t="s">
        <v>863</v>
      </c>
      <c r="C21" s="781"/>
      <c r="D21" s="781"/>
      <c r="E21" s="781"/>
      <c r="F21" s="781">
        <f>+'Bodoča cena'!C34</f>
        <v>5.2408000000000001</v>
      </c>
      <c r="G21" s="781">
        <f>+F21</f>
        <v>5.2408000000000001</v>
      </c>
      <c r="H21" s="781">
        <f t="shared" si="8"/>
        <v>5.2408000000000001</v>
      </c>
      <c r="I21" s="781">
        <f t="shared" si="8"/>
        <v>5.2408000000000001</v>
      </c>
      <c r="J21" s="781">
        <f t="shared" si="8"/>
        <v>5.2408000000000001</v>
      </c>
      <c r="K21" s="781">
        <f t="shared" si="8"/>
        <v>5.2408000000000001</v>
      </c>
      <c r="L21" s="781">
        <f t="shared" si="8"/>
        <v>5.2408000000000001</v>
      </c>
      <c r="M21" s="781">
        <f t="shared" si="8"/>
        <v>5.2408000000000001</v>
      </c>
      <c r="N21" s="781">
        <f t="shared" si="8"/>
        <v>5.2408000000000001</v>
      </c>
      <c r="O21" s="781">
        <f t="shared" si="8"/>
        <v>5.2408000000000001</v>
      </c>
      <c r="P21" s="781">
        <f t="shared" si="8"/>
        <v>5.2408000000000001</v>
      </c>
      <c r="Q21" s="781">
        <f t="shared" si="8"/>
        <v>5.2408000000000001</v>
      </c>
      <c r="R21" s="781">
        <f t="shared" si="8"/>
        <v>5.2408000000000001</v>
      </c>
      <c r="S21" s="781">
        <f t="shared" si="8"/>
        <v>5.2408000000000001</v>
      </c>
      <c r="T21" s="781">
        <f t="shared" si="8"/>
        <v>5.2408000000000001</v>
      </c>
      <c r="U21" s="781">
        <f t="shared" si="8"/>
        <v>5.2408000000000001</v>
      </c>
      <c r="V21" s="781">
        <f t="shared" si="8"/>
        <v>5.2408000000000001</v>
      </c>
      <c r="W21" s="781">
        <f t="shared" si="8"/>
        <v>5.2408000000000001</v>
      </c>
      <c r="X21" s="781">
        <f t="shared" si="8"/>
        <v>5.2408000000000001</v>
      </c>
      <c r="Y21" s="781">
        <f t="shared" si="8"/>
        <v>5.2408000000000001</v>
      </c>
      <c r="Z21" s="781">
        <f t="shared" si="8"/>
        <v>5.2408000000000001</v>
      </c>
      <c r="AA21" s="781">
        <f t="shared" si="8"/>
        <v>5.2408000000000001</v>
      </c>
      <c r="AB21" s="781">
        <f t="shared" si="8"/>
        <v>5.2408000000000001</v>
      </c>
      <c r="AC21" s="781">
        <f t="shared" si="8"/>
        <v>5.2408000000000001</v>
      </c>
      <c r="AD21" s="781">
        <f t="shared" si="8"/>
        <v>5.2408000000000001</v>
      </c>
    </row>
    <row r="22" spans="1:30" s="111" customFormat="1" ht="11.25">
      <c r="A22" s="779" t="s">
        <v>865</v>
      </c>
      <c r="B22" s="780" t="s">
        <v>862</v>
      </c>
      <c r="C22" s="781">
        <f>+C61</f>
        <v>0.52829999999999999</v>
      </c>
      <c r="D22" s="781">
        <f>+C22</f>
        <v>0.52829999999999999</v>
      </c>
      <c r="E22" s="781">
        <f t="shared" ref="E22" si="10">+D22</f>
        <v>0.52829999999999999</v>
      </c>
      <c r="F22" s="781">
        <f>+'Obstoječe cene '!B35</f>
        <v>5.28E-2</v>
      </c>
      <c r="G22" s="781">
        <f>+F22</f>
        <v>5.28E-2</v>
      </c>
      <c r="H22" s="781">
        <f t="shared" ref="H22:AD22" si="11">+G22</f>
        <v>5.28E-2</v>
      </c>
      <c r="I22" s="781">
        <f t="shared" si="11"/>
        <v>5.28E-2</v>
      </c>
      <c r="J22" s="781">
        <f t="shared" si="11"/>
        <v>5.28E-2</v>
      </c>
      <c r="K22" s="781">
        <f t="shared" si="11"/>
        <v>5.28E-2</v>
      </c>
      <c r="L22" s="781">
        <f t="shared" si="11"/>
        <v>5.28E-2</v>
      </c>
      <c r="M22" s="781">
        <f t="shared" si="11"/>
        <v>5.28E-2</v>
      </c>
      <c r="N22" s="781">
        <f t="shared" si="11"/>
        <v>5.28E-2</v>
      </c>
      <c r="O22" s="781">
        <f t="shared" si="11"/>
        <v>5.28E-2</v>
      </c>
      <c r="P22" s="781">
        <f t="shared" si="11"/>
        <v>5.28E-2</v>
      </c>
      <c r="Q22" s="781">
        <f t="shared" si="11"/>
        <v>5.28E-2</v>
      </c>
      <c r="R22" s="781">
        <f t="shared" si="11"/>
        <v>5.28E-2</v>
      </c>
      <c r="S22" s="781">
        <f t="shared" si="11"/>
        <v>5.28E-2</v>
      </c>
      <c r="T22" s="781">
        <f t="shared" si="11"/>
        <v>5.28E-2</v>
      </c>
      <c r="U22" s="781">
        <f t="shared" si="11"/>
        <v>5.28E-2</v>
      </c>
      <c r="V22" s="781">
        <f t="shared" si="11"/>
        <v>5.28E-2</v>
      </c>
      <c r="W22" s="781">
        <f t="shared" si="11"/>
        <v>5.28E-2</v>
      </c>
      <c r="X22" s="781">
        <f t="shared" si="11"/>
        <v>5.28E-2</v>
      </c>
      <c r="Y22" s="781">
        <f t="shared" si="11"/>
        <v>5.28E-2</v>
      </c>
      <c r="Z22" s="781">
        <f t="shared" si="11"/>
        <v>5.28E-2</v>
      </c>
      <c r="AA22" s="781">
        <f t="shared" si="11"/>
        <v>5.28E-2</v>
      </c>
      <c r="AB22" s="781">
        <f t="shared" si="11"/>
        <v>5.28E-2</v>
      </c>
      <c r="AC22" s="781">
        <f t="shared" si="11"/>
        <v>5.28E-2</v>
      </c>
      <c r="AD22" s="781">
        <f t="shared" si="11"/>
        <v>5.28E-2</v>
      </c>
    </row>
    <row r="23" spans="1:30" s="111" customFormat="1" ht="11.25">
      <c r="A23" s="779" t="s">
        <v>866</v>
      </c>
      <c r="B23" s="780" t="s">
        <v>867</v>
      </c>
      <c r="C23" s="783">
        <f>+'Količine s projektom'!G100</f>
        <v>44.461243118402891</v>
      </c>
      <c r="D23" s="783">
        <f>+'Količine s projektom'!H100</f>
        <v>44.461243118402891</v>
      </c>
      <c r="E23" s="783">
        <f>+'Količine s projektom'!I100</f>
        <v>44.461243118402891</v>
      </c>
      <c r="F23" s="783">
        <f>+'Količine s projektom'!J100</f>
        <v>44.461243118402891</v>
      </c>
      <c r="G23" s="783">
        <f>+'Količine s projektom'!K100</f>
        <v>44.461243118402891</v>
      </c>
      <c r="H23" s="783">
        <f>+'Količine s projektom'!L100</f>
        <v>44.461243118402891</v>
      </c>
      <c r="I23" s="783">
        <f>+'Količine s projektom'!M100</f>
        <v>44.461243118402891</v>
      </c>
      <c r="J23" s="783">
        <f>+'Količine s projektom'!N100</f>
        <v>44.461243118402891</v>
      </c>
      <c r="K23" s="783">
        <f>+'Količine s projektom'!O100</f>
        <v>44.461243118402891</v>
      </c>
      <c r="L23" s="783">
        <f>+'Količine s projektom'!P100</f>
        <v>44.461243118402891</v>
      </c>
      <c r="M23" s="783">
        <f>+'Količine s projektom'!Q100</f>
        <v>44.461243118402891</v>
      </c>
      <c r="N23" s="783">
        <f>+'Količine s projektom'!R100</f>
        <v>44.461243118402891</v>
      </c>
      <c r="O23" s="783">
        <f>+'Količine s projektom'!S100</f>
        <v>44.461243118402891</v>
      </c>
      <c r="P23" s="783">
        <f>+'Količine s projektom'!T100</f>
        <v>44.461243118402891</v>
      </c>
      <c r="Q23" s="783">
        <f>+'Količine s projektom'!U100</f>
        <v>44.461243118402891</v>
      </c>
      <c r="R23" s="783">
        <f>+'Količine s projektom'!V100</f>
        <v>44.461243118402891</v>
      </c>
      <c r="S23" s="783">
        <f>+'Količine s projektom'!W100</f>
        <v>44.461243118402891</v>
      </c>
      <c r="T23" s="783">
        <f>+'Količine s projektom'!X100</f>
        <v>44.461243118402891</v>
      </c>
      <c r="U23" s="783">
        <f>+'Količine s projektom'!Y100</f>
        <v>44.461243118402891</v>
      </c>
      <c r="V23" s="783">
        <f>+'Količine s projektom'!Z100</f>
        <v>44.461243118402891</v>
      </c>
      <c r="W23" s="783">
        <f>+'Količine s projektom'!AA100</f>
        <v>44.461243118402891</v>
      </c>
      <c r="X23" s="783">
        <f>+'Količine s projektom'!AB100</f>
        <v>44.461243118402891</v>
      </c>
      <c r="Y23" s="783">
        <f>+'Količine s projektom'!AC100</f>
        <v>44.461243118402891</v>
      </c>
      <c r="Z23" s="783">
        <f>+'Količine s projektom'!AD100</f>
        <v>44.461243118402891</v>
      </c>
      <c r="AA23" s="783">
        <f>+'Količine s projektom'!AE100</f>
        <v>44.461243118402891</v>
      </c>
      <c r="AB23" s="783">
        <f>+'Količine s projektom'!AF100</f>
        <v>44.461243118402891</v>
      </c>
      <c r="AC23" s="783">
        <f>+'Količine s projektom'!AG100</f>
        <v>44.461243118402891</v>
      </c>
      <c r="AD23" s="783">
        <f>+'Količine s projektom'!AH100</f>
        <v>44.461243118402891</v>
      </c>
    </row>
    <row r="24" spans="1:30" s="111" customFormat="1" ht="11.25">
      <c r="A24" s="784" t="s">
        <v>868</v>
      </c>
      <c r="B24" s="780" t="s">
        <v>869</v>
      </c>
      <c r="C24" s="785">
        <f t="shared" ref="C24:AD24" si="12">+$B$95</f>
        <v>2.4807412790697674</v>
      </c>
      <c r="D24" s="785">
        <f t="shared" si="12"/>
        <v>2.4807412790697674</v>
      </c>
      <c r="E24" s="785">
        <f t="shared" si="12"/>
        <v>2.4807412790697674</v>
      </c>
      <c r="F24" s="785">
        <f t="shared" si="12"/>
        <v>2.4807412790697674</v>
      </c>
      <c r="G24" s="785">
        <f t="shared" si="12"/>
        <v>2.4807412790697674</v>
      </c>
      <c r="H24" s="785">
        <f t="shared" si="12"/>
        <v>2.4807412790697674</v>
      </c>
      <c r="I24" s="785">
        <f t="shared" si="12"/>
        <v>2.4807412790697674</v>
      </c>
      <c r="J24" s="785">
        <f t="shared" si="12"/>
        <v>2.4807412790697674</v>
      </c>
      <c r="K24" s="785">
        <f t="shared" si="12"/>
        <v>2.4807412790697674</v>
      </c>
      <c r="L24" s="785">
        <f t="shared" si="12"/>
        <v>2.4807412790697674</v>
      </c>
      <c r="M24" s="785">
        <f t="shared" si="12"/>
        <v>2.4807412790697674</v>
      </c>
      <c r="N24" s="785">
        <f t="shared" si="12"/>
        <v>2.4807412790697674</v>
      </c>
      <c r="O24" s="785">
        <f t="shared" si="12"/>
        <v>2.4807412790697674</v>
      </c>
      <c r="P24" s="785">
        <f t="shared" si="12"/>
        <v>2.4807412790697674</v>
      </c>
      <c r="Q24" s="785">
        <f t="shared" si="12"/>
        <v>2.4807412790697674</v>
      </c>
      <c r="R24" s="785">
        <f t="shared" si="12"/>
        <v>2.4807412790697674</v>
      </c>
      <c r="S24" s="785">
        <f t="shared" si="12"/>
        <v>2.4807412790697674</v>
      </c>
      <c r="T24" s="785">
        <f t="shared" si="12"/>
        <v>2.4807412790697674</v>
      </c>
      <c r="U24" s="785">
        <f t="shared" si="12"/>
        <v>2.4807412790697674</v>
      </c>
      <c r="V24" s="785">
        <f t="shared" si="12"/>
        <v>2.4807412790697674</v>
      </c>
      <c r="W24" s="785">
        <f t="shared" si="12"/>
        <v>2.4807412790697674</v>
      </c>
      <c r="X24" s="785">
        <f t="shared" si="12"/>
        <v>2.4807412790697674</v>
      </c>
      <c r="Y24" s="785">
        <f t="shared" si="12"/>
        <v>2.4807412790697674</v>
      </c>
      <c r="Z24" s="785">
        <f t="shared" si="12"/>
        <v>2.4807412790697674</v>
      </c>
      <c r="AA24" s="785">
        <f t="shared" si="12"/>
        <v>2.4807412790697674</v>
      </c>
      <c r="AB24" s="785">
        <f t="shared" si="12"/>
        <v>2.4807412790697674</v>
      </c>
      <c r="AC24" s="785">
        <f t="shared" si="12"/>
        <v>2.4807412790697674</v>
      </c>
      <c r="AD24" s="785">
        <f t="shared" si="12"/>
        <v>2.4807412790697674</v>
      </c>
    </row>
    <row r="25" spans="1:30" s="111" customFormat="1" ht="11.25">
      <c r="A25" s="772" t="s">
        <v>878</v>
      </c>
      <c r="B25" s="773" t="s">
        <v>870</v>
      </c>
      <c r="C25" s="786">
        <f>9558*C24</f>
        <v>23710.925145348836</v>
      </c>
      <c r="D25" s="786">
        <f>+C25</f>
        <v>23710.925145348836</v>
      </c>
      <c r="E25" s="786">
        <f>+D25</f>
        <v>23710.925145348836</v>
      </c>
      <c r="F25" s="786">
        <f t="shared" ref="F25:AD25" si="13">+E25</f>
        <v>23710.925145348836</v>
      </c>
      <c r="G25" s="786">
        <f t="shared" si="13"/>
        <v>23710.925145348836</v>
      </c>
      <c r="H25" s="786">
        <f t="shared" si="13"/>
        <v>23710.925145348836</v>
      </c>
      <c r="I25" s="786">
        <f t="shared" si="13"/>
        <v>23710.925145348836</v>
      </c>
      <c r="J25" s="786">
        <f t="shared" si="13"/>
        <v>23710.925145348836</v>
      </c>
      <c r="K25" s="786">
        <f t="shared" si="13"/>
        <v>23710.925145348836</v>
      </c>
      <c r="L25" s="786">
        <f t="shared" si="13"/>
        <v>23710.925145348836</v>
      </c>
      <c r="M25" s="786">
        <f t="shared" si="13"/>
        <v>23710.925145348836</v>
      </c>
      <c r="N25" s="786">
        <f t="shared" si="13"/>
        <v>23710.925145348836</v>
      </c>
      <c r="O25" s="786">
        <f t="shared" si="13"/>
        <v>23710.925145348836</v>
      </c>
      <c r="P25" s="786">
        <f t="shared" si="13"/>
        <v>23710.925145348836</v>
      </c>
      <c r="Q25" s="786">
        <f t="shared" si="13"/>
        <v>23710.925145348836</v>
      </c>
      <c r="R25" s="786">
        <f t="shared" si="13"/>
        <v>23710.925145348836</v>
      </c>
      <c r="S25" s="786">
        <f t="shared" si="13"/>
        <v>23710.925145348836</v>
      </c>
      <c r="T25" s="786">
        <f t="shared" si="13"/>
        <v>23710.925145348836</v>
      </c>
      <c r="U25" s="786">
        <f t="shared" si="13"/>
        <v>23710.925145348836</v>
      </c>
      <c r="V25" s="786">
        <f t="shared" si="13"/>
        <v>23710.925145348836</v>
      </c>
      <c r="W25" s="786">
        <f t="shared" si="13"/>
        <v>23710.925145348836</v>
      </c>
      <c r="X25" s="786">
        <f t="shared" si="13"/>
        <v>23710.925145348836</v>
      </c>
      <c r="Y25" s="786">
        <f t="shared" si="13"/>
        <v>23710.925145348836</v>
      </c>
      <c r="Z25" s="786">
        <f t="shared" si="13"/>
        <v>23710.925145348836</v>
      </c>
      <c r="AA25" s="786">
        <f t="shared" si="13"/>
        <v>23710.925145348836</v>
      </c>
      <c r="AB25" s="786">
        <f t="shared" si="13"/>
        <v>23710.925145348836</v>
      </c>
      <c r="AC25" s="786">
        <f t="shared" si="13"/>
        <v>23710.925145348836</v>
      </c>
      <c r="AD25" s="786">
        <f t="shared" si="13"/>
        <v>23710.925145348836</v>
      </c>
    </row>
    <row r="26" spans="1:30" s="111" customFormat="1" ht="11.25">
      <c r="A26" s="772" t="s">
        <v>871</v>
      </c>
      <c r="B26" s="773" t="s">
        <v>872</v>
      </c>
      <c r="C26" s="786">
        <v>17724</v>
      </c>
      <c r="D26" s="786">
        <f>+C26</f>
        <v>17724</v>
      </c>
      <c r="E26" s="786">
        <v>17724</v>
      </c>
      <c r="F26" s="786">
        <v>17724</v>
      </c>
      <c r="G26" s="786">
        <v>17724</v>
      </c>
      <c r="H26" s="786">
        <v>17724</v>
      </c>
      <c r="I26" s="786">
        <v>17724</v>
      </c>
      <c r="J26" s="786">
        <v>17724</v>
      </c>
      <c r="K26" s="786">
        <v>17724</v>
      </c>
      <c r="L26" s="786">
        <v>17724</v>
      </c>
      <c r="M26" s="786">
        <v>17724</v>
      </c>
      <c r="N26" s="786">
        <v>17724</v>
      </c>
      <c r="O26" s="786">
        <v>17724</v>
      </c>
      <c r="P26" s="786">
        <v>17724</v>
      </c>
      <c r="Q26" s="786">
        <v>17724</v>
      </c>
      <c r="R26" s="786">
        <v>17724</v>
      </c>
      <c r="S26" s="786">
        <v>17724</v>
      </c>
      <c r="T26" s="786">
        <v>17724</v>
      </c>
      <c r="U26" s="786">
        <v>17724</v>
      </c>
      <c r="V26" s="786">
        <v>17724</v>
      </c>
      <c r="W26" s="786">
        <v>17724</v>
      </c>
      <c r="X26" s="786">
        <v>17724</v>
      </c>
      <c r="Y26" s="786">
        <v>17724</v>
      </c>
      <c r="Z26" s="786">
        <v>17724</v>
      </c>
      <c r="AA26" s="786">
        <v>17724</v>
      </c>
      <c r="AB26" s="786">
        <v>17724</v>
      </c>
      <c r="AC26" s="786">
        <v>17724</v>
      </c>
      <c r="AD26" s="786">
        <v>17724</v>
      </c>
    </row>
    <row r="27" spans="1:30" s="111" customFormat="1" ht="11.25">
      <c r="A27" s="772" t="s">
        <v>873</v>
      </c>
      <c r="B27" s="773" t="s">
        <v>872</v>
      </c>
      <c r="C27" s="786">
        <f>+(C16+C17+C18+C22)*C24*C23+(C19+C20+C21)*12</f>
        <v>222.9974127995703</v>
      </c>
      <c r="D27" s="786">
        <f t="shared" ref="D27:AD27" si="14">+(D16+D17+D18+D22)*D24*D23+(D19+D20+D21)*12</f>
        <v>222.9974127995703</v>
      </c>
      <c r="E27" s="786">
        <f t="shared" si="14"/>
        <v>222.9974127995703</v>
      </c>
      <c r="F27" s="786">
        <f t="shared" si="14"/>
        <v>349.01337679874575</v>
      </c>
      <c r="G27" s="786">
        <f t="shared" si="14"/>
        <v>349.02605463265763</v>
      </c>
      <c r="H27" s="786">
        <f t="shared" si="14"/>
        <v>349.03873324564324</v>
      </c>
      <c r="I27" s="786">
        <f t="shared" si="14"/>
        <v>349.05141263764165</v>
      </c>
      <c r="J27" s="786">
        <f t="shared" si="14"/>
        <v>349.06409280859151</v>
      </c>
      <c r="K27" s="786">
        <f t="shared" si="14"/>
        <v>349.07677375843184</v>
      </c>
      <c r="L27" s="786">
        <f t="shared" si="14"/>
        <v>349.08945548710153</v>
      </c>
      <c r="M27" s="786">
        <f t="shared" si="14"/>
        <v>349.10213799453931</v>
      </c>
      <c r="N27" s="786">
        <f t="shared" si="14"/>
        <v>349.38811271655197</v>
      </c>
      <c r="O27" s="786">
        <f t="shared" si="14"/>
        <v>349.67448209405364</v>
      </c>
      <c r="P27" s="786">
        <f t="shared" si="14"/>
        <v>349.96124541743973</v>
      </c>
      <c r="Q27" s="786">
        <f t="shared" si="14"/>
        <v>350.24840197095318</v>
      </c>
      <c r="R27" s="786">
        <f t="shared" si="14"/>
        <v>350.53595103268162</v>
      </c>
      <c r="S27" s="786">
        <f t="shared" si="14"/>
        <v>350.82389187455442</v>
      </c>
      <c r="T27" s="786">
        <f t="shared" si="14"/>
        <v>351.11222376234036</v>
      </c>
      <c r="U27" s="786">
        <f t="shared" si="14"/>
        <v>351.40094595564454</v>
      </c>
      <c r="V27" s="786">
        <f t="shared" si="14"/>
        <v>351.69005770790682</v>
      </c>
      <c r="W27" s="786">
        <f t="shared" si="14"/>
        <v>351.97955826639907</v>
      </c>
      <c r="X27" s="786">
        <f t="shared" si="14"/>
        <v>352.3500247564989</v>
      </c>
      <c r="Y27" s="786">
        <f t="shared" si="14"/>
        <v>352.72112316652226</v>
      </c>
      <c r="Z27" s="786">
        <f t="shared" si="14"/>
        <v>353.09285188230251</v>
      </c>
      <c r="AA27" s="786">
        <f t="shared" si="14"/>
        <v>353.46520927321404</v>
      </c>
      <c r="AB27" s="786">
        <f t="shared" si="14"/>
        <v>353.83819369216928</v>
      </c>
      <c r="AC27" s="786">
        <f t="shared" si="14"/>
        <v>354.2118034756146</v>
      </c>
      <c r="AD27" s="786">
        <f t="shared" si="14"/>
        <v>354.58603694352917</v>
      </c>
    </row>
    <row r="28" spans="1:30" s="111" customFormat="1" ht="11.25">
      <c r="A28" s="787"/>
      <c r="B28" s="788"/>
      <c r="C28" s="789"/>
      <c r="D28" s="789"/>
      <c r="E28" s="789"/>
      <c r="F28" s="789"/>
      <c r="G28" s="789"/>
      <c r="H28" s="789"/>
      <c r="I28" s="789"/>
      <c r="J28" s="789"/>
      <c r="K28" s="789"/>
      <c r="L28" s="789"/>
      <c r="M28" s="789"/>
      <c r="N28" s="789"/>
      <c r="O28" s="789"/>
      <c r="P28" s="789"/>
      <c r="Q28" s="789"/>
      <c r="R28" s="789"/>
      <c r="S28" s="789"/>
      <c r="T28" s="789"/>
      <c r="U28" s="789"/>
      <c r="V28" s="789"/>
      <c r="W28" s="789"/>
      <c r="X28" s="789"/>
      <c r="Y28" s="789"/>
      <c r="Z28" s="789"/>
      <c r="AA28" s="789"/>
      <c r="AB28" s="789"/>
      <c r="AC28" s="789"/>
      <c r="AD28" s="789"/>
    </row>
    <row r="29" spans="1:30" s="111" customFormat="1" ht="11.25">
      <c r="A29" s="772" t="s">
        <v>874</v>
      </c>
      <c r="B29" s="773"/>
      <c r="C29" s="790"/>
      <c r="D29" s="790"/>
      <c r="E29" s="790"/>
      <c r="F29" s="790"/>
      <c r="G29" s="790"/>
      <c r="H29" s="790"/>
      <c r="I29" s="790"/>
      <c r="J29" s="790"/>
      <c r="K29" s="790"/>
      <c r="L29" s="790"/>
      <c r="M29" s="790"/>
      <c r="N29" s="790"/>
      <c r="O29" s="790"/>
      <c r="P29" s="790"/>
      <c r="Q29" s="790"/>
      <c r="R29" s="790"/>
      <c r="S29" s="790"/>
      <c r="T29" s="790"/>
      <c r="U29" s="790"/>
      <c r="V29" s="790"/>
      <c r="W29" s="790"/>
      <c r="X29" s="790"/>
      <c r="Y29" s="790"/>
      <c r="Z29" s="790"/>
      <c r="AA29" s="790"/>
      <c r="AB29" s="790"/>
      <c r="AC29" s="790"/>
      <c r="AD29" s="790"/>
    </row>
    <row r="30" spans="1:30" s="111" customFormat="1" ht="11.25">
      <c r="A30" s="791" t="s">
        <v>875</v>
      </c>
      <c r="B30" s="780" t="s">
        <v>342</v>
      </c>
      <c r="C30" s="792">
        <f>+C27/C25</f>
        <v>9.4048381255724105E-3</v>
      </c>
      <c r="D30" s="792">
        <f t="shared" ref="D30:E30" si="15">+D27/D25</f>
        <v>9.4048381255724105E-3</v>
      </c>
      <c r="E30" s="792">
        <f t="shared" si="15"/>
        <v>9.4048381255724105E-3</v>
      </c>
      <c r="F30" s="792">
        <f>+F27/F25</f>
        <v>1.4719517465441817E-2</v>
      </c>
      <c r="G30" s="792">
        <f t="shared" ref="G30:AD30" si="16">+G27/G25</f>
        <v>1.4720052148666287E-2</v>
      </c>
      <c r="H30" s="792">
        <f t="shared" si="16"/>
        <v>1.472058686474792E-2</v>
      </c>
      <c r="I30" s="792">
        <f t="shared" si="16"/>
        <v>1.4721121613684145E-2</v>
      </c>
      <c r="J30" s="792">
        <f t="shared" si="16"/>
        <v>1.4721656395472378E-2</v>
      </c>
      <c r="K30" s="792">
        <f t="shared" si="16"/>
        <v>1.4722191210110043E-2</v>
      </c>
      <c r="L30" s="792">
        <f t="shared" si="16"/>
        <v>1.4722726057594566E-2</v>
      </c>
      <c r="M30" s="792">
        <f t="shared" si="16"/>
        <v>1.4723260937923361E-2</v>
      </c>
      <c r="N30" s="792">
        <f t="shared" si="16"/>
        <v>1.4735321822104793E-2</v>
      </c>
      <c r="O30" s="792">
        <f t="shared" si="16"/>
        <v>1.4747399350743859E-2</v>
      </c>
      <c r="P30" s="792">
        <f t="shared" si="16"/>
        <v>1.4759493493913228E-2</v>
      </c>
      <c r="Q30" s="792">
        <f t="shared" si="16"/>
        <v>1.4771604221426102E-2</v>
      </c>
      <c r="R30" s="792">
        <f t="shared" si="16"/>
        <v>1.4783731502836074E-2</v>
      </c>
      <c r="S30" s="792">
        <f t="shared" si="16"/>
        <v>1.4795875307437022E-2</v>
      </c>
      <c r="T30" s="792">
        <f t="shared" si="16"/>
        <v>1.4808035604262998E-2</v>
      </c>
      <c r="U30" s="792">
        <f t="shared" si="16"/>
        <v>1.4820212362088107E-2</v>
      </c>
      <c r="V30" s="792">
        <f t="shared" si="16"/>
        <v>1.4832405549426433E-2</v>
      </c>
      <c r="W30" s="792">
        <f t="shared" si="16"/>
        <v>1.4844615134531931E-2</v>
      </c>
      <c r="X30" s="792">
        <f t="shared" si="16"/>
        <v>1.4860239429570141E-2</v>
      </c>
      <c r="Y30" s="792">
        <f t="shared" si="16"/>
        <v>1.4875890375610774E-2</v>
      </c>
      <c r="Z30" s="792">
        <f t="shared" si="16"/>
        <v>1.4891567904576918E-2</v>
      </c>
      <c r="AA30" s="792">
        <f t="shared" si="16"/>
        <v>1.4907271947697504E-2</v>
      </c>
      <c r="AB30" s="792">
        <f t="shared" si="16"/>
        <v>1.4923002435507187E-2</v>
      </c>
      <c r="AC30" s="792">
        <f t="shared" si="16"/>
        <v>1.4938759297846176E-2</v>
      </c>
      <c r="AD30" s="792">
        <f t="shared" si="16"/>
        <v>1.4954542463860175E-2</v>
      </c>
    </row>
    <row r="31" spans="1:30" s="111" customFormat="1" ht="11.25">
      <c r="A31" s="791" t="s">
        <v>876</v>
      </c>
      <c r="B31" s="780" t="s">
        <v>342</v>
      </c>
      <c r="C31" s="792">
        <f>+C27/C26</f>
        <v>1.2581664003586679E-2</v>
      </c>
      <c r="D31" s="792">
        <f t="shared" ref="D31:E31" si="17">+D27/D26</f>
        <v>1.2581664003586679E-2</v>
      </c>
      <c r="E31" s="792">
        <f t="shared" si="17"/>
        <v>1.2581664003586679E-2</v>
      </c>
      <c r="F31" s="792">
        <f>+F27/F26</f>
        <v>1.9691569442492989E-2</v>
      </c>
      <c r="G31" s="792">
        <f t="shared" ref="G31:AD31" si="18">+G27/G26</f>
        <v>1.9692284734408576E-2</v>
      </c>
      <c r="H31" s="792">
        <f t="shared" si="18"/>
        <v>1.969300007028003E-2</v>
      </c>
      <c r="I31" s="792">
        <f t="shared" si="18"/>
        <v>1.9693715450103906E-2</v>
      </c>
      <c r="J31" s="792">
        <f t="shared" si="18"/>
        <v>1.9694430873876751E-2</v>
      </c>
      <c r="K31" s="792">
        <f t="shared" si="18"/>
        <v>1.9695146341595117E-2</v>
      </c>
      <c r="L31" s="792">
        <f t="shared" si="18"/>
        <v>1.9695861853255558E-2</v>
      </c>
      <c r="M31" s="792">
        <f t="shared" si="18"/>
        <v>1.969657740885462E-2</v>
      </c>
      <c r="N31" s="792">
        <f t="shared" si="18"/>
        <v>1.9712712294998418E-2</v>
      </c>
      <c r="O31" s="792">
        <f t="shared" si="18"/>
        <v>1.9728869447870324E-2</v>
      </c>
      <c r="P31" s="792">
        <f t="shared" si="18"/>
        <v>1.9745048827433973E-2</v>
      </c>
      <c r="Q31" s="792">
        <f t="shared" si="18"/>
        <v>1.9761250393305868E-2</v>
      </c>
      <c r="R31" s="792">
        <f t="shared" si="18"/>
        <v>1.9777474104755225E-2</v>
      </c>
      <c r="S31" s="792">
        <f t="shared" si="18"/>
        <v>1.9793719920703817E-2</v>
      </c>
      <c r="T31" s="792">
        <f t="shared" si="18"/>
        <v>1.9809987799725814E-2</v>
      </c>
      <c r="U31" s="792">
        <f t="shared" si="18"/>
        <v>1.9826277700047648E-2</v>
      </c>
      <c r="V31" s="792">
        <f t="shared" si="18"/>
        <v>1.984258957954789E-2</v>
      </c>
      <c r="W31" s="792">
        <f t="shared" si="18"/>
        <v>1.9858923395757112E-2</v>
      </c>
      <c r="X31" s="792">
        <f t="shared" si="18"/>
        <v>1.9879825364280009E-2</v>
      </c>
      <c r="Y31" s="792">
        <f t="shared" si="18"/>
        <v>1.990076298614998E-2</v>
      </c>
      <c r="Z31" s="792">
        <f t="shared" si="18"/>
        <v>1.9921736170294659E-2</v>
      </c>
      <c r="AA31" s="792">
        <f t="shared" si="18"/>
        <v>1.9942744824713046E-2</v>
      </c>
      <c r="AB31" s="792">
        <f t="shared" si="18"/>
        <v>1.9963788856475359E-2</v>
      </c>
      <c r="AC31" s="792">
        <f t="shared" si="18"/>
        <v>1.9984868171722781E-2</v>
      </c>
      <c r="AD31" s="792">
        <f t="shared" si="18"/>
        <v>2.0005982675667409E-2</v>
      </c>
    </row>
    <row r="33" spans="6:30" s="701" customFormat="1"/>
    <row r="34" spans="6:30" s="701" customFormat="1"/>
    <row r="35" spans="6:30" s="701" customFormat="1"/>
    <row r="36" spans="6:30" s="701" customFormat="1"/>
    <row r="37" spans="6:30" s="701" customFormat="1"/>
    <row r="38" spans="6:30" s="701" customFormat="1"/>
    <row r="39" spans="6:30" s="701" customFormat="1"/>
    <row r="40" spans="6:30" s="701" customFormat="1"/>
    <row r="41" spans="6:30" s="701" customFormat="1"/>
    <row r="42" spans="6:30" s="701" customFormat="1"/>
    <row r="43" spans="6:30" s="701" customFormat="1"/>
    <row r="44" spans="6:30" s="701" customFormat="1"/>
    <row r="45" spans="6:30" s="701" customFormat="1"/>
    <row r="46" spans="6:30" s="701" customFormat="1">
      <c r="F46" s="265"/>
      <c r="G46" s="704"/>
      <c r="H46" s="704"/>
      <c r="I46" s="704"/>
      <c r="J46" s="704"/>
      <c r="K46" s="704"/>
      <c r="L46" s="704"/>
      <c r="M46" s="704"/>
      <c r="N46" s="704"/>
      <c r="O46" s="704"/>
      <c r="P46" s="704"/>
      <c r="Q46" s="704"/>
      <c r="R46" s="704"/>
      <c r="S46" s="704"/>
      <c r="T46" s="704"/>
      <c r="U46" s="704"/>
      <c r="V46" s="704"/>
      <c r="W46" s="704"/>
      <c r="X46" s="704"/>
      <c r="Y46" s="704"/>
      <c r="Z46" s="704"/>
      <c r="AA46" s="704"/>
      <c r="AB46" s="704"/>
      <c r="AC46" s="704"/>
      <c r="AD46" s="704"/>
    </row>
    <row r="47" spans="6:30" s="701" customFormat="1">
      <c r="F47" s="265"/>
      <c r="G47" s="704"/>
      <c r="H47" s="704"/>
      <c r="I47" s="704"/>
      <c r="J47" s="704"/>
      <c r="K47" s="704"/>
      <c r="L47" s="704"/>
      <c r="M47" s="704"/>
      <c r="N47" s="704"/>
      <c r="O47" s="704"/>
      <c r="P47" s="704"/>
      <c r="Q47" s="704"/>
      <c r="R47" s="704"/>
      <c r="S47" s="704"/>
      <c r="T47" s="704"/>
      <c r="U47" s="704"/>
      <c r="V47" s="704"/>
      <c r="W47" s="704"/>
      <c r="X47" s="704"/>
      <c r="Y47" s="704"/>
      <c r="Z47" s="704"/>
      <c r="AA47" s="704"/>
      <c r="AB47" s="704"/>
      <c r="AC47" s="704"/>
      <c r="AD47" s="704"/>
    </row>
    <row r="48" spans="6:30" s="701" customFormat="1">
      <c r="F48" s="265"/>
      <c r="G48" s="704"/>
      <c r="H48" s="704"/>
      <c r="I48" s="704"/>
      <c r="J48" s="704"/>
      <c r="K48" s="704"/>
      <c r="L48" s="704"/>
      <c r="M48" s="704"/>
      <c r="N48" s="704"/>
      <c r="O48" s="704"/>
      <c r="P48" s="704"/>
      <c r="Q48" s="704"/>
      <c r="R48" s="704"/>
      <c r="S48" s="704"/>
      <c r="T48" s="704"/>
      <c r="U48" s="704"/>
      <c r="V48" s="704"/>
      <c r="W48" s="704"/>
      <c r="X48" s="704"/>
      <c r="Y48" s="704"/>
      <c r="Z48" s="704"/>
      <c r="AA48" s="704"/>
      <c r="AB48" s="704"/>
      <c r="AC48" s="704"/>
      <c r="AD48" s="704"/>
    </row>
    <row r="49" spans="1:30" s="701" customFormat="1">
      <c r="F49" s="265"/>
      <c r="G49" s="704"/>
      <c r="H49" s="704"/>
      <c r="I49" s="704"/>
      <c r="J49" s="704"/>
      <c r="K49" s="704"/>
      <c r="L49" s="704"/>
      <c r="M49" s="704"/>
      <c r="N49" s="704"/>
      <c r="O49" s="704"/>
      <c r="P49" s="704"/>
      <c r="Q49" s="704"/>
      <c r="R49" s="704"/>
      <c r="S49" s="704"/>
      <c r="T49" s="704"/>
      <c r="U49" s="704"/>
      <c r="V49" s="704"/>
      <c r="W49" s="704"/>
      <c r="X49" s="704"/>
      <c r="Y49" s="704"/>
      <c r="Z49" s="704"/>
      <c r="AA49" s="704"/>
      <c r="AB49" s="704"/>
      <c r="AC49" s="704"/>
      <c r="AD49" s="704"/>
    </row>
    <row r="50" spans="1:30" s="701" customFormat="1">
      <c r="F50" s="265"/>
      <c r="G50" s="704"/>
      <c r="H50" s="704"/>
      <c r="I50" s="704"/>
      <c r="J50" s="704"/>
      <c r="K50" s="704"/>
      <c r="L50" s="704"/>
      <c r="M50" s="704"/>
      <c r="N50" s="704"/>
      <c r="O50" s="704"/>
      <c r="P50" s="704"/>
      <c r="Q50" s="704"/>
      <c r="R50" s="704"/>
      <c r="S50" s="704"/>
      <c r="T50" s="704"/>
      <c r="U50" s="704"/>
      <c r="V50" s="704"/>
      <c r="W50" s="704"/>
      <c r="X50" s="704"/>
      <c r="Y50" s="704"/>
      <c r="Z50" s="704"/>
      <c r="AA50" s="704"/>
      <c r="AB50" s="704"/>
      <c r="AC50" s="704"/>
      <c r="AD50" s="704"/>
    </row>
    <row r="51" spans="1:30" s="701" customFormat="1"/>
    <row r="52" spans="1:30" s="701" customFormat="1" ht="15.75">
      <c r="A52" s="519" t="s">
        <v>903</v>
      </c>
      <c r="G52" s="521"/>
    </row>
    <row r="53" spans="1:30" s="701" customFormat="1"/>
    <row r="54" spans="1:30" s="111" customFormat="1" ht="11.25">
      <c r="A54" s="772" t="s">
        <v>861</v>
      </c>
      <c r="B54" s="773"/>
      <c r="C54" s="774">
        <v>2020</v>
      </c>
      <c r="D54" s="774">
        <f>+C54+1</f>
        <v>2021</v>
      </c>
      <c r="E54" s="774">
        <f t="shared" ref="E54" si="19">+D54+1</f>
        <v>2022</v>
      </c>
      <c r="F54" s="774">
        <f t="shared" ref="F54" si="20">+E54+1</f>
        <v>2023</v>
      </c>
      <c r="G54" s="774">
        <f t="shared" ref="G54" si="21">+F54+1</f>
        <v>2024</v>
      </c>
      <c r="H54" s="774">
        <f t="shared" ref="H54" si="22">+G54+1</f>
        <v>2025</v>
      </c>
      <c r="I54" s="774">
        <f t="shared" ref="I54" si="23">+H54+1</f>
        <v>2026</v>
      </c>
      <c r="J54" s="774">
        <f t="shared" ref="J54" si="24">+I54+1</f>
        <v>2027</v>
      </c>
      <c r="K54" s="774">
        <f t="shared" ref="K54" si="25">+J54+1</f>
        <v>2028</v>
      </c>
      <c r="L54" s="774">
        <f t="shared" ref="L54" si="26">+K54+1</f>
        <v>2029</v>
      </c>
      <c r="M54" s="774">
        <f t="shared" ref="M54" si="27">+L54+1</f>
        <v>2030</v>
      </c>
      <c r="N54" s="774">
        <f t="shared" ref="N54" si="28">+M54+1</f>
        <v>2031</v>
      </c>
      <c r="O54" s="774">
        <f t="shared" ref="O54" si="29">+N54+1</f>
        <v>2032</v>
      </c>
      <c r="P54" s="774">
        <f t="shared" ref="P54" si="30">+O54+1</f>
        <v>2033</v>
      </c>
      <c r="Q54" s="774">
        <f t="shared" ref="Q54" si="31">+P54+1</f>
        <v>2034</v>
      </c>
      <c r="R54" s="774">
        <f t="shared" ref="R54" si="32">+Q54+1</f>
        <v>2035</v>
      </c>
      <c r="S54" s="774">
        <f t="shared" ref="S54" si="33">+R54+1</f>
        <v>2036</v>
      </c>
      <c r="T54" s="774">
        <f t="shared" ref="T54" si="34">+S54+1</f>
        <v>2037</v>
      </c>
      <c r="U54" s="774">
        <f t="shared" ref="U54" si="35">+T54+1</f>
        <v>2038</v>
      </c>
      <c r="V54" s="774">
        <f t="shared" ref="V54" si="36">+U54+1</f>
        <v>2039</v>
      </c>
      <c r="W54" s="774">
        <f t="shared" ref="W54" si="37">+V54+1</f>
        <v>2040</v>
      </c>
      <c r="X54" s="774">
        <f t="shared" ref="X54" si="38">+W54+1</f>
        <v>2041</v>
      </c>
      <c r="Y54" s="774">
        <f t="shared" ref="Y54" si="39">+X54+1</f>
        <v>2042</v>
      </c>
      <c r="Z54" s="774">
        <f t="shared" ref="Z54" si="40">+Y54+1</f>
        <v>2043</v>
      </c>
      <c r="AA54" s="774">
        <f t="shared" ref="AA54" si="41">+Z54+1</f>
        <v>2044</v>
      </c>
      <c r="AB54" s="774">
        <f t="shared" ref="AB54" si="42">+AA54+1</f>
        <v>2045</v>
      </c>
      <c r="AC54" s="774">
        <f t="shared" ref="AC54" si="43">+AB54+1</f>
        <v>2046</v>
      </c>
      <c r="AD54" s="774">
        <f t="shared" ref="AD54" si="44">+AC54+1</f>
        <v>2047</v>
      </c>
    </row>
    <row r="55" spans="1:30" s="111" customFormat="1" ht="11.25">
      <c r="A55" s="779" t="s">
        <v>297</v>
      </c>
      <c r="B55" s="780" t="s">
        <v>862</v>
      </c>
      <c r="C55" s="781">
        <f t="shared" ref="C55:AD55" si="45">+C16</f>
        <v>0.51439999999999997</v>
      </c>
      <c r="D55" s="781">
        <f t="shared" si="45"/>
        <v>0.51439999999999997</v>
      </c>
      <c r="E55" s="781">
        <f t="shared" si="45"/>
        <v>0.51439999999999997</v>
      </c>
      <c r="F55" s="781">
        <f t="shared" si="45"/>
        <v>0.51439999999999997</v>
      </c>
      <c r="G55" s="781">
        <f t="shared" si="45"/>
        <v>0.51439999999999997</v>
      </c>
      <c r="H55" s="781">
        <f t="shared" si="45"/>
        <v>0.51439999999999997</v>
      </c>
      <c r="I55" s="781">
        <f t="shared" si="45"/>
        <v>0.51439999999999997</v>
      </c>
      <c r="J55" s="781">
        <f t="shared" si="45"/>
        <v>0.51439999999999997</v>
      </c>
      <c r="K55" s="781">
        <f t="shared" si="45"/>
        <v>0.51439999999999997</v>
      </c>
      <c r="L55" s="781">
        <f t="shared" si="45"/>
        <v>0.51439999999999997</v>
      </c>
      <c r="M55" s="781">
        <f t="shared" si="45"/>
        <v>0.51439999999999997</v>
      </c>
      <c r="N55" s="781">
        <f t="shared" si="45"/>
        <v>0.51439999999999997</v>
      </c>
      <c r="O55" s="781">
        <f t="shared" si="45"/>
        <v>0.51439999999999997</v>
      </c>
      <c r="P55" s="781">
        <f t="shared" si="45"/>
        <v>0.51439999999999997</v>
      </c>
      <c r="Q55" s="781">
        <f t="shared" si="45"/>
        <v>0.51439999999999997</v>
      </c>
      <c r="R55" s="781">
        <f t="shared" si="45"/>
        <v>0.51439999999999997</v>
      </c>
      <c r="S55" s="781">
        <f t="shared" si="45"/>
        <v>0.51439999999999997</v>
      </c>
      <c r="T55" s="781">
        <f t="shared" si="45"/>
        <v>0.51439999999999997</v>
      </c>
      <c r="U55" s="781">
        <f t="shared" si="45"/>
        <v>0.51439999999999997</v>
      </c>
      <c r="V55" s="781">
        <f t="shared" si="45"/>
        <v>0.51439999999999997</v>
      </c>
      <c r="W55" s="781">
        <f t="shared" si="45"/>
        <v>0.51439999999999997</v>
      </c>
      <c r="X55" s="781">
        <f t="shared" si="45"/>
        <v>0.51439999999999997</v>
      </c>
      <c r="Y55" s="781">
        <f t="shared" si="45"/>
        <v>0.51439999999999997</v>
      </c>
      <c r="Z55" s="781">
        <f t="shared" si="45"/>
        <v>0.51439999999999997</v>
      </c>
      <c r="AA55" s="781">
        <f t="shared" si="45"/>
        <v>0.51439999999999997</v>
      </c>
      <c r="AB55" s="781">
        <f t="shared" si="45"/>
        <v>0.51439999999999997</v>
      </c>
      <c r="AC55" s="781">
        <f t="shared" si="45"/>
        <v>0.51439999999999997</v>
      </c>
      <c r="AD55" s="781">
        <f t="shared" si="45"/>
        <v>0.51439999999999997</v>
      </c>
    </row>
    <row r="56" spans="1:30" s="111" customFormat="1" ht="11.25">
      <c r="A56" s="779" t="s">
        <v>298</v>
      </c>
      <c r="B56" s="780" t="s">
        <v>862</v>
      </c>
      <c r="C56" s="781">
        <f t="shared" ref="C56:AD56" si="46">+C17</f>
        <v>0.28599999999999998</v>
      </c>
      <c r="D56" s="781">
        <f t="shared" si="46"/>
        <v>0.28599999999999998</v>
      </c>
      <c r="E56" s="781">
        <f t="shared" si="46"/>
        <v>0.28599999999999998</v>
      </c>
      <c r="F56" s="781">
        <f t="shared" si="46"/>
        <v>0.31090027262328374</v>
      </c>
      <c r="G56" s="781">
        <f t="shared" si="46"/>
        <v>0.31093238598653256</v>
      </c>
      <c r="H56" s="781">
        <f t="shared" si="46"/>
        <v>0.31096450133380499</v>
      </c>
      <c r="I56" s="781">
        <f t="shared" si="46"/>
        <v>0.31099661866494821</v>
      </c>
      <c r="J56" s="781">
        <f t="shared" si="46"/>
        <v>0.3110287379798094</v>
      </c>
      <c r="K56" s="781">
        <f t="shared" si="46"/>
        <v>0.31106085927823562</v>
      </c>
      <c r="L56" s="781">
        <f t="shared" si="46"/>
        <v>0.31109298256007384</v>
      </c>
      <c r="M56" s="781">
        <f t="shared" si="46"/>
        <v>0.31112510782517117</v>
      </c>
      <c r="N56" s="781">
        <f t="shared" si="46"/>
        <v>0.31184949529595418</v>
      </c>
      <c r="O56" s="781">
        <f t="shared" si="46"/>
        <v>0.31257488785421889</v>
      </c>
      <c r="P56" s="781">
        <f t="shared" si="46"/>
        <v>0.31330128372487476</v>
      </c>
      <c r="Q56" s="781">
        <f t="shared" si="46"/>
        <v>0.31402868111722398</v>
      </c>
      <c r="R56" s="781">
        <f t="shared" si="46"/>
        <v>0.31475707822495341</v>
      </c>
      <c r="S56" s="781">
        <f t="shared" si="46"/>
        <v>0.31548647322612611</v>
      </c>
      <c r="T56" s="781">
        <f t="shared" si="46"/>
        <v>0.31621686428317403</v>
      </c>
      <c r="U56" s="781">
        <f t="shared" si="46"/>
        <v>0.31694824954289141</v>
      </c>
      <c r="V56" s="781">
        <f t="shared" si="46"/>
        <v>0.31768062713642747</v>
      </c>
      <c r="W56" s="781">
        <f t="shared" si="46"/>
        <v>0.31841399517928043</v>
      </c>
      <c r="X56" s="781">
        <f t="shared" si="46"/>
        <v>0.31935247564772995</v>
      </c>
      <c r="Y56" s="781">
        <f t="shared" si="46"/>
        <v>0.32029256599913053</v>
      </c>
      <c r="Z56" s="781">
        <f t="shared" si="46"/>
        <v>0.32123426219080864</v>
      </c>
      <c r="AA56" s="781">
        <f t="shared" si="46"/>
        <v>0.32217756013831655</v>
      </c>
      <c r="AB56" s="781">
        <f t="shared" si="46"/>
        <v>0.32312245571542048</v>
      </c>
      <c r="AC56" s="781">
        <f t="shared" si="46"/>
        <v>0.32406894475408982</v>
      </c>
      <c r="AD56" s="781">
        <f t="shared" si="46"/>
        <v>0.32501702304448954</v>
      </c>
    </row>
    <row r="57" spans="1:30" s="111" customFormat="1" ht="11.25">
      <c r="A57" s="779" t="s">
        <v>300</v>
      </c>
      <c r="B57" s="780" t="s">
        <v>862</v>
      </c>
      <c r="C57" s="781"/>
      <c r="D57" s="781"/>
      <c r="E57" s="781"/>
      <c r="F57" s="781">
        <f t="shared" ref="F57:AD57" si="47">+F18</f>
        <v>0.80368294900674486</v>
      </c>
      <c r="G57" s="781">
        <f t="shared" si="47"/>
        <v>0.80376577849936393</v>
      </c>
      <c r="H57" s="781">
        <f t="shared" si="47"/>
        <v>0.80384861307138722</v>
      </c>
      <c r="I57" s="781">
        <f t="shared" si="47"/>
        <v>0.80393145272241406</v>
      </c>
      <c r="J57" s="781">
        <f t="shared" si="47"/>
        <v>0.804014297452043</v>
      </c>
      <c r="K57" s="781">
        <f t="shared" si="47"/>
        <v>0.80409714725987247</v>
      </c>
      <c r="L57" s="781">
        <f t="shared" si="47"/>
        <v>0.80418000214550112</v>
      </c>
      <c r="M57" s="781">
        <f t="shared" si="47"/>
        <v>0.80426286210852704</v>
      </c>
      <c r="N57" s="781">
        <f t="shared" si="47"/>
        <v>0.80613124809437309</v>
      </c>
      <c r="O57" s="781">
        <f t="shared" si="47"/>
        <v>0.80800220711415061</v>
      </c>
      <c r="P57" s="781">
        <f t="shared" si="47"/>
        <v>0.80987573450936057</v>
      </c>
      <c r="Q57" s="781">
        <f t="shared" si="47"/>
        <v>0.8117518255813303</v>
      </c>
      <c r="R57" s="781">
        <f t="shared" si="47"/>
        <v>0.81363047559119561</v>
      </c>
      <c r="S57" s="781">
        <f t="shared" si="47"/>
        <v>0.81551167975988337</v>
      </c>
      <c r="T57" s="781">
        <f t="shared" si="47"/>
        <v>0.81739543326809505</v>
      </c>
      <c r="U57" s="781">
        <f t="shared" si="47"/>
        <v>0.81928173125629</v>
      </c>
      <c r="V57" s="781">
        <f t="shared" si="47"/>
        <v>0.82117056882467321</v>
      </c>
      <c r="W57" s="781">
        <f t="shared" si="47"/>
        <v>0.82306194103317942</v>
      </c>
      <c r="X57" s="781">
        <f t="shared" si="47"/>
        <v>0.82548227380298134</v>
      </c>
      <c r="Y57" s="781">
        <f t="shared" si="47"/>
        <v>0.82790672595566717</v>
      </c>
      <c r="Z57" s="781">
        <f t="shared" si="47"/>
        <v>0.83033528689916003</v>
      </c>
      <c r="AA57" s="781">
        <f t="shared" si="47"/>
        <v>0.83276794593393566</v>
      </c>
      <c r="AB57" s="781">
        <f t="shared" si="47"/>
        <v>0.83520469225300065</v>
      </c>
      <c r="AC57" s="781">
        <f t="shared" si="47"/>
        <v>0.83764551494187323</v>
      </c>
      <c r="AD57" s="781">
        <f t="shared" si="47"/>
        <v>0.84009040297857496</v>
      </c>
    </row>
    <row r="58" spans="1:30" s="111" customFormat="1" ht="11.25">
      <c r="A58" s="779" t="s">
        <v>331</v>
      </c>
      <c r="B58" s="780" t="s">
        <v>863</v>
      </c>
      <c r="C58" s="781">
        <f t="shared" ref="C58:E59" si="48">+C19</f>
        <v>2.4377</v>
      </c>
      <c r="D58" s="781">
        <f t="shared" si="48"/>
        <v>2.4377</v>
      </c>
      <c r="E58" s="781">
        <f t="shared" si="48"/>
        <v>2.4377</v>
      </c>
      <c r="F58" s="781">
        <f t="shared" ref="F58:AD58" si="49">+F19</f>
        <v>2.4377</v>
      </c>
      <c r="G58" s="781">
        <f t="shared" si="49"/>
        <v>2.4377</v>
      </c>
      <c r="H58" s="781">
        <f t="shared" si="49"/>
        <v>2.4377</v>
      </c>
      <c r="I58" s="781">
        <f t="shared" si="49"/>
        <v>2.4377</v>
      </c>
      <c r="J58" s="781">
        <f t="shared" si="49"/>
        <v>2.4377</v>
      </c>
      <c r="K58" s="781">
        <f t="shared" si="49"/>
        <v>2.4377</v>
      </c>
      <c r="L58" s="781">
        <f t="shared" si="49"/>
        <v>2.4377</v>
      </c>
      <c r="M58" s="781">
        <f t="shared" si="49"/>
        <v>2.4377</v>
      </c>
      <c r="N58" s="781">
        <f t="shared" si="49"/>
        <v>2.4377</v>
      </c>
      <c r="O58" s="781">
        <f t="shared" si="49"/>
        <v>2.4377</v>
      </c>
      <c r="P58" s="781">
        <f t="shared" si="49"/>
        <v>2.4377</v>
      </c>
      <c r="Q58" s="781">
        <f t="shared" si="49"/>
        <v>2.4377</v>
      </c>
      <c r="R58" s="781">
        <f t="shared" si="49"/>
        <v>2.4377</v>
      </c>
      <c r="S58" s="781">
        <f t="shared" si="49"/>
        <v>2.4377</v>
      </c>
      <c r="T58" s="781">
        <f t="shared" si="49"/>
        <v>2.4377</v>
      </c>
      <c r="U58" s="781">
        <f t="shared" si="49"/>
        <v>2.4377</v>
      </c>
      <c r="V58" s="781">
        <f t="shared" si="49"/>
        <v>2.4377</v>
      </c>
      <c r="W58" s="781">
        <f t="shared" si="49"/>
        <v>2.4377</v>
      </c>
      <c r="X58" s="781">
        <f t="shared" si="49"/>
        <v>2.4377</v>
      </c>
      <c r="Y58" s="781">
        <f t="shared" si="49"/>
        <v>2.4377</v>
      </c>
      <c r="Z58" s="781">
        <f t="shared" si="49"/>
        <v>2.4377</v>
      </c>
      <c r="AA58" s="781">
        <f t="shared" si="49"/>
        <v>2.4377</v>
      </c>
      <c r="AB58" s="781">
        <f t="shared" si="49"/>
        <v>2.4377</v>
      </c>
      <c r="AC58" s="781">
        <f t="shared" si="49"/>
        <v>2.4377</v>
      </c>
      <c r="AD58" s="781">
        <f t="shared" si="49"/>
        <v>2.4377</v>
      </c>
    </row>
    <row r="59" spans="1:30" s="111" customFormat="1" ht="11.25">
      <c r="A59" s="779" t="s">
        <v>332</v>
      </c>
      <c r="B59" s="780" t="s">
        <v>863</v>
      </c>
      <c r="C59" s="781">
        <f t="shared" si="48"/>
        <v>3.9327999999999999</v>
      </c>
      <c r="D59" s="781">
        <f t="shared" si="48"/>
        <v>3.9327999999999999</v>
      </c>
      <c r="E59" s="781">
        <f t="shared" si="48"/>
        <v>3.9327999999999999</v>
      </c>
      <c r="F59" s="781">
        <f>+'Bodoča cena'!E23</f>
        <v>4.2750499023055166</v>
      </c>
      <c r="G59" s="781">
        <f t="shared" ref="G59:AD59" si="50">+G20</f>
        <v>5.9480000000000004</v>
      </c>
      <c r="H59" s="781">
        <f t="shared" si="50"/>
        <v>5.9480000000000004</v>
      </c>
      <c r="I59" s="781">
        <f t="shared" si="50"/>
        <v>5.9480000000000004</v>
      </c>
      <c r="J59" s="781">
        <f t="shared" si="50"/>
        <v>5.9480000000000004</v>
      </c>
      <c r="K59" s="781">
        <f t="shared" si="50"/>
        <v>5.9480000000000004</v>
      </c>
      <c r="L59" s="781">
        <f t="shared" si="50"/>
        <v>5.9480000000000004</v>
      </c>
      <c r="M59" s="781">
        <f t="shared" si="50"/>
        <v>5.9480000000000004</v>
      </c>
      <c r="N59" s="781">
        <f t="shared" si="50"/>
        <v>5.9480000000000004</v>
      </c>
      <c r="O59" s="781">
        <f t="shared" si="50"/>
        <v>5.9480000000000004</v>
      </c>
      <c r="P59" s="781">
        <f t="shared" si="50"/>
        <v>5.9480000000000004</v>
      </c>
      <c r="Q59" s="781">
        <f t="shared" si="50"/>
        <v>5.9480000000000004</v>
      </c>
      <c r="R59" s="781">
        <f t="shared" si="50"/>
        <v>5.9480000000000004</v>
      </c>
      <c r="S59" s="781">
        <f t="shared" si="50"/>
        <v>5.9480000000000004</v>
      </c>
      <c r="T59" s="781">
        <f t="shared" si="50"/>
        <v>5.9480000000000004</v>
      </c>
      <c r="U59" s="781">
        <f t="shared" si="50"/>
        <v>5.9480000000000004</v>
      </c>
      <c r="V59" s="781">
        <f t="shared" si="50"/>
        <v>5.9480000000000004</v>
      </c>
      <c r="W59" s="781">
        <f t="shared" si="50"/>
        <v>5.9480000000000004</v>
      </c>
      <c r="X59" s="781">
        <f t="shared" si="50"/>
        <v>5.9480000000000004</v>
      </c>
      <c r="Y59" s="781">
        <f t="shared" si="50"/>
        <v>5.9480000000000004</v>
      </c>
      <c r="Z59" s="781">
        <f t="shared" si="50"/>
        <v>5.9480000000000004</v>
      </c>
      <c r="AA59" s="781">
        <f t="shared" si="50"/>
        <v>5.9480000000000004</v>
      </c>
      <c r="AB59" s="781">
        <f t="shared" si="50"/>
        <v>5.9480000000000004</v>
      </c>
      <c r="AC59" s="781">
        <f t="shared" si="50"/>
        <v>5.9480000000000004</v>
      </c>
      <c r="AD59" s="781">
        <f t="shared" si="50"/>
        <v>5.9480000000000004</v>
      </c>
    </row>
    <row r="60" spans="1:30" s="111" customFormat="1" ht="11.25">
      <c r="A60" s="779" t="s">
        <v>864</v>
      </c>
      <c r="B60" s="780" t="s">
        <v>863</v>
      </c>
      <c r="C60" s="781"/>
      <c r="D60" s="781"/>
      <c r="E60" s="781"/>
      <c r="F60" s="781">
        <f>+'Bodoča cena'!E34</f>
        <v>2.1193246819712459</v>
      </c>
      <c r="G60" s="781">
        <f>+F60</f>
        <v>2.1193246819712459</v>
      </c>
      <c r="H60" s="781">
        <f t="shared" ref="H60:AD60" si="51">+G60</f>
        <v>2.1193246819712459</v>
      </c>
      <c r="I60" s="781">
        <f t="shared" si="51"/>
        <v>2.1193246819712459</v>
      </c>
      <c r="J60" s="781">
        <f t="shared" si="51"/>
        <v>2.1193246819712459</v>
      </c>
      <c r="K60" s="781">
        <f t="shared" si="51"/>
        <v>2.1193246819712459</v>
      </c>
      <c r="L60" s="781">
        <f t="shared" si="51"/>
        <v>2.1193246819712459</v>
      </c>
      <c r="M60" s="781">
        <f t="shared" si="51"/>
        <v>2.1193246819712459</v>
      </c>
      <c r="N60" s="781">
        <f t="shared" si="51"/>
        <v>2.1193246819712459</v>
      </c>
      <c r="O60" s="781">
        <f t="shared" si="51"/>
        <v>2.1193246819712459</v>
      </c>
      <c r="P60" s="781">
        <f t="shared" si="51"/>
        <v>2.1193246819712459</v>
      </c>
      <c r="Q60" s="781">
        <f t="shared" si="51"/>
        <v>2.1193246819712459</v>
      </c>
      <c r="R60" s="781">
        <f t="shared" si="51"/>
        <v>2.1193246819712459</v>
      </c>
      <c r="S60" s="781">
        <f t="shared" si="51"/>
        <v>2.1193246819712459</v>
      </c>
      <c r="T60" s="781">
        <f t="shared" si="51"/>
        <v>2.1193246819712459</v>
      </c>
      <c r="U60" s="781">
        <f t="shared" si="51"/>
        <v>2.1193246819712459</v>
      </c>
      <c r="V60" s="781">
        <f t="shared" si="51"/>
        <v>2.1193246819712459</v>
      </c>
      <c r="W60" s="781">
        <f t="shared" si="51"/>
        <v>2.1193246819712459</v>
      </c>
      <c r="X60" s="781">
        <f t="shared" si="51"/>
        <v>2.1193246819712459</v>
      </c>
      <c r="Y60" s="781">
        <f t="shared" si="51"/>
        <v>2.1193246819712459</v>
      </c>
      <c r="Z60" s="781">
        <f t="shared" si="51"/>
        <v>2.1193246819712459</v>
      </c>
      <c r="AA60" s="781">
        <f t="shared" si="51"/>
        <v>2.1193246819712459</v>
      </c>
      <c r="AB60" s="781">
        <f t="shared" si="51"/>
        <v>2.1193246819712459</v>
      </c>
      <c r="AC60" s="781">
        <f t="shared" si="51"/>
        <v>2.1193246819712459</v>
      </c>
      <c r="AD60" s="781">
        <f t="shared" si="51"/>
        <v>2.1193246819712459</v>
      </c>
    </row>
    <row r="61" spans="1:30" s="111" customFormat="1" ht="11.25">
      <c r="A61" s="779" t="s">
        <v>865</v>
      </c>
      <c r="B61" s="780" t="s">
        <v>862</v>
      </c>
      <c r="C61" s="781">
        <f>+'Obstoječe cene '!B34</f>
        <v>0.52829999999999999</v>
      </c>
      <c r="D61" s="781">
        <f>+C61</f>
        <v>0.52829999999999999</v>
      </c>
      <c r="E61" s="781">
        <f>+D61</f>
        <v>0.52829999999999999</v>
      </c>
      <c r="F61" s="781">
        <f t="shared" ref="F61:AD61" si="52">+F22</f>
        <v>5.28E-2</v>
      </c>
      <c r="G61" s="781">
        <f t="shared" si="52"/>
        <v>5.28E-2</v>
      </c>
      <c r="H61" s="781">
        <f t="shared" si="52"/>
        <v>5.28E-2</v>
      </c>
      <c r="I61" s="781">
        <f t="shared" si="52"/>
        <v>5.28E-2</v>
      </c>
      <c r="J61" s="781">
        <f t="shared" si="52"/>
        <v>5.28E-2</v>
      </c>
      <c r="K61" s="781">
        <f t="shared" si="52"/>
        <v>5.28E-2</v>
      </c>
      <c r="L61" s="781">
        <f t="shared" si="52"/>
        <v>5.28E-2</v>
      </c>
      <c r="M61" s="781">
        <f t="shared" si="52"/>
        <v>5.28E-2</v>
      </c>
      <c r="N61" s="781">
        <f t="shared" si="52"/>
        <v>5.28E-2</v>
      </c>
      <c r="O61" s="781">
        <f t="shared" si="52"/>
        <v>5.28E-2</v>
      </c>
      <c r="P61" s="781">
        <f t="shared" si="52"/>
        <v>5.28E-2</v>
      </c>
      <c r="Q61" s="781">
        <f t="shared" si="52"/>
        <v>5.28E-2</v>
      </c>
      <c r="R61" s="781">
        <f t="shared" si="52"/>
        <v>5.28E-2</v>
      </c>
      <c r="S61" s="781">
        <f t="shared" si="52"/>
        <v>5.28E-2</v>
      </c>
      <c r="T61" s="781">
        <f t="shared" si="52"/>
        <v>5.28E-2</v>
      </c>
      <c r="U61" s="781">
        <f t="shared" si="52"/>
        <v>5.28E-2</v>
      </c>
      <c r="V61" s="781">
        <f t="shared" si="52"/>
        <v>5.28E-2</v>
      </c>
      <c r="W61" s="781">
        <f t="shared" si="52"/>
        <v>5.28E-2</v>
      </c>
      <c r="X61" s="781">
        <f t="shared" si="52"/>
        <v>5.28E-2</v>
      </c>
      <c r="Y61" s="781">
        <f t="shared" si="52"/>
        <v>5.28E-2</v>
      </c>
      <c r="Z61" s="781">
        <f t="shared" si="52"/>
        <v>5.28E-2</v>
      </c>
      <c r="AA61" s="781">
        <f t="shared" si="52"/>
        <v>5.28E-2</v>
      </c>
      <c r="AB61" s="781">
        <f t="shared" si="52"/>
        <v>5.28E-2</v>
      </c>
      <c r="AC61" s="781">
        <f t="shared" si="52"/>
        <v>5.28E-2</v>
      </c>
      <c r="AD61" s="781">
        <f t="shared" si="52"/>
        <v>5.28E-2</v>
      </c>
    </row>
    <row r="62" spans="1:30" s="111" customFormat="1" ht="11.25">
      <c r="A62" s="779" t="s">
        <v>866</v>
      </c>
      <c r="B62" s="780" t="s">
        <v>867</v>
      </c>
      <c r="C62" s="783">
        <f t="shared" ref="C62:E63" si="53">+C23</f>
        <v>44.461243118402891</v>
      </c>
      <c r="D62" s="783">
        <f t="shared" si="53"/>
        <v>44.461243118402891</v>
      </c>
      <c r="E62" s="783">
        <f t="shared" si="53"/>
        <v>44.461243118402891</v>
      </c>
      <c r="F62" s="783">
        <f t="shared" ref="F62:AD62" si="54">+F23</f>
        <v>44.461243118402891</v>
      </c>
      <c r="G62" s="783">
        <f t="shared" si="54"/>
        <v>44.461243118402891</v>
      </c>
      <c r="H62" s="783">
        <f t="shared" si="54"/>
        <v>44.461243118402891</v>
      </c>
      <c r="I62" s="783">
        <f t="shared" si="54"/>
        <v>44.461243118402891</v>
      </c>
      <c r="J62" s="783">
        <f t="shared" si="54"/>
        <v>44.461243118402891</v>
      </c>
      <c r="K62" s="783">
        <f t="shared" si="54"/>
        <v>44.461243118402891</v>
      </c>
      <c r="L62" s="783">
        <f t="shared" si="54"/>
        <v>44.461243118402891</v>
      </c>
      <c r="M62" s="783">
        <f t="shared" si="54"/>
        <v>44.461243118402891</v>
      </c>
      <c r="N62" s="783">
        <f t="shared" si="54"/>
        <v>44.461243118402891</v>
      </c>
      <c r="O62" s="783">
        <f t="shared" si="54"/>
        <v>44.461243118402891</v>
      </c>
      <c r="P62" s="783">
        <f t="shared" si="54"/>
        <v>44.461243118402891</v>
      </c>
      <c r="Q62" s="783">
        <f t="shared" si="54"/>
        <v>44.461243118402891</v>
      </c>
      <c r="R62" s="783">
        <f t="shared" si="54"/>
        <v>44.461243118402891</v>
      </c>
      <c r="S62" s="783">
        <f t="shared" si="54"/>
        <v>44.461243118402891</v>
      </c>
      <c r="T62" s="783">
        <f t="shared" si="54"/>
        <v>44.461243118402891</v>
      </c>
      <c r="U62" s="783">
        <f t="shared" si="54"/>
        <v>44.461243118402891</v>
      </c>
      <c r="V62" s="783">
        <f t="shared" si="54"/>
        <v>44.461243118402891</v>
      </c>
      <c r="W62" s="783">
        <f t="shared" si="54"/>
        <v>44.461243118402891</v>
      </c>
      <c r="X62" s="783">
        <f t="shared" si="54"/>
        <v>44.461243118402891</v>
      </c>
      <c r="Y62" s="783">
        <f t="shared" si="54"/>
        <v>44.461243118402891</v>
      </c>
      <c r="Z62" s="783">
        <f t="shared" si="54"/>
        <v>44.461243118402891</v>
      </c>
      <c r="AA62" s="783">
        <f t="shared" si="54"/>
        <v>44.461243118402891</v>
      </c>
      <c r="AB62" s="783">
        <f t="shared" si="54"/>
        <v>44.461243118402891</v>
      </c>
      <c r="AC62" s="783">
        <f t="shared" si="54"/>
        <v>44.461243118402891</v>
      </c>
      <c r="AD62" s="783">
        <f t="shared" si="54"/>
        <v>44.461243118402891</v>
      </c>
    </row>
    <row r="63" spans="1:30" s="111" customFormat="1" ht="11.25">
      <c r="A63" s="784" t="s">
        <v>868</v>
      </c>
      <c r="B63" s="780" t="s">
        <v>869</v>
      </c>
      <c r="C63" s="783">
        <f t="shared" si="53"/>
        <v>2.4807412790697674</v>
      </c>
      <c r="D63" s="783">
        <f t="shared" si="53"/>
        <v>2.4807412790697674</v>
      </c>
      <c r="E63" s="783">
        <f t="shared" si="53"/>
        <v>2.4807412790697674</v>
      </c>
      <c r="F63" s="783">
        <f t="shared" ref="F63:AD63" si="55">+F24</f>
        <v>2.4807412790697674</v>
      </c>
      <c r="G63" s="783">
        <f t="shared" si="55"/>
        <v>2.4807412790697674</v>
      </c>
      <c r="H63" s="783">
        <f t="shared" si="55"/>
        <v>2.4807412790697674</v>
      </c>
      <c r="I63" s="783">
        <f t="shared" si="55"/>
        <v>2.4807412790697674</v>
      </c>
      <c r="J63" s="783">
        <f t="shared" si="55"/>
        <v>2.4807412790697674</v>
      </c>
      <c r="K63" s="783">
        <f t="shared" si="55"/>
        <v>2.4807412790697674</v>
      </c>
      <c r="L63" s="783">
        <f t="shared" si="55"/>
        <v>2.4807412790697674</v>
      </c>
      <c r="M63" s="783">
        <f t="shared" si="55"/>
        <v>2.4807412790697674</v>
      </c>
      <c r="N63" s="783">
        <f t="shared" si="55"/>
        <v>2.4807412790697674</v>
      </c>
      <c r="O63" s="783">
        <f t="shared" si="55"/>
        <v>2.4807412790697674</v>
      </c>
      <c r="P63" s="783">
        <f t="shared" si="55"/>
        <v>2.4807412790697674</v>
      </c>
      <c r="Q63" s="783">
        <f t="shared" si="55"/>
        <v>2.4807412790697674</v>
      </c>
      <c r="R63" s="783">
        <f t="shared" si="55"/>
        <v>2.4807412790697674</v>
      </c>
      <c r="S63" s="783">
        <f t="shared" si="55"/>
        <v>2.4807412790697674</v>
      </c>
      <c r="T63" s="783">
        <f t="shared" si="55"/>
        <v>2.4807412790697674</v>
      </c>
      <c r="U63" s="783">
        <f t="shared" si="55"/>
        <v>2.4807412790697674</v>
      </c>
      <c r="V63" s="783">
        <f t="shared" si="55"/>
        <v>2.4807412790697674</v>
      </c>
      <c r="W63" s="783">
        <f t="shared" si="55"/>
        <v>2.4807412790697674</v>
      </c>
      <c r="X63" s="783">
        <f t="shared" si="55"/>
        <v>2.4807412790697674</v>
      </c>
      <c r="Y63" s="783">
        <f t="shared" si="55"/>
        <v>2.4807412790697674</v>
      </c>
      <c r="Z63" s="783">
        <f t="shared" si="55"/>
        <v>2.4807412790697674</v>
      </c>
      <c r="AA63" s="783">
        <f t="shared" si="55"/>
        <v>2.4807412790697674</v>
      </c>
      <c r="AB63" s="783">
        <f t="shared" si="55"/>
        <v>2.4807412790697674</v>
      </c>
      <c r="AC63" s="783">
        <f t="shared" si="55"/>
        <v>2.4807412790697674</v>
      </c>
      <c r="AD63" s="783">
        <f t="shared" si="55"/>
        <v>2.4807412790697674</v>
      </c>
    </row>
    <row r="64" spans="1:30" s="111" customFormat="1" ht="11.25">
      <c r="A64" s="772" t="s">
        <v>878</v>
      </c>
      <c r="B64" s="773" t="s">
        <v>870</v>
      </c>
      <c r="C64" s="786">
        <f>9558*C63</f>
        <v>23710.925145348836</v>
      </c>
      <c r="D64" s="786">
        <f>+C64</f>
        <v>23710.925145348836</v>
      </c>
      <c r="E64" s="786">
        <f>+D64</f>
        <v>23710.925145348836</v>
      </c>
      <c r="F64" s="786">
        <f t="shared" ref="F64:AD64" si="56">+E64</f>
        <v>23710.925145348836</v>
      </c>
      <c r="G64" s="786">
        <f t="shared" si="56"/>
        <v>23710.925145348836</v>
      </c>
      <c r="H64" s="786">
        <f t="shared" si="56"/>
        <v>23710.925145348836</v>
      </c>
      <c r="I64" s="786">
        <f t="shared" si="56"/>
        <v>23710.925145348836</v>
      </c>
      <c r="J64" s="786">
        <f t="shared" si="56"/>
        <v>23710.925145348836</v>
      </c>
      <c r="K64" s="786">
        <f t="shared" si="56"/>
        <v>23710.925145348836</v>
      </c>
      <c r="L64" s="786">
        <f t="shared" si="56"/>
        <v>23710.925145348836</v>
      </c>
      <c r="M64" s="786">
        <f t="shared" si="56"/>
        <v>23710.925145348836</v>
      </c>
      <c r="N64" s="786">
        <f t="shared" si="56"/>
        <v>23710.925145348836</v>
      </c>
      <c r="O64" s="786">
        <f t="shared" si="56"/>
        <v>23710.925145348836</v>
      </c>
      <c r="P64" s="786">
        <f t="shared" si="56"/>
        <v>23710.925145348836</v>
      </c>
      <c r="Q64" s="786">
        <f t="shared" si="56"/>
        <v>23710.925145348836</v>
      </c>
      <c r="R64" s="786">
        <f t="shared" si="56"/>
        <v>23710.925145348836</v>
      </c>
      <c r="S64" s="786">
        <f t="shared" si="56"/>
        <v>23710.925145348836</v>
      </c>
      <c r="T64" s="786">
        <f t="shared" si="56"/>
        <v>23710.925145348836</v>
      </c>
      <c r="U64" s="786">
        <f t="shared" si="56"/>
        <v>23710.925145348836</v>
      </c>
      <c r="V64" s="786">
        <f t="shared" si="56"/>
        <v>23710.925145348836</v>
      </c>
      <c r="W64" s="786">
        <f t="shared" si="56"/>
        <v>23710.925145348836</v>
      </c>
      <c r="X64" s="786">
        <f t="shared" si="56"/>
        <v>23710.925145348836</v>
      </c>
      <c r="Y64" s="786">
        <f t="shared" si="56"/>
        <v>23710.925145348836</v>
      </c>
      <c r="Z64" s="786">
        <f t="shared" si="56"/>
        <v>23710.925145348836</v>
      </c>
      <c r="AA64" s="786">
        <f t="shared" si="56"/>
        <v>23710.925145348836</v>
      </c>
      <c r="AB64" s="786">
        <f t="shared" si="56"/>
        <v>23710.925145348836</v>
      </c>
      <c r="AC64" s="786">
        <f t="shared" si="56"/>
        <v>23710.925145348836</v>
      </c>
      <c r="AD64" s="786">
        <f t="shared" si="56"/>
        <v>23710.925145348836</v>
      </c>
    </row>
    <row r="65" spans="1:30" s="111" customFormat="1" ht="11.25">
      <c r="A65" s="772" t="s">
        <v>871</v>
      </c>
      <c r="B65" s="773" t="s">
        <v>872</v>
      </c>
      <c r="C65" s="786">
        <v>17724</v>
      </c>
      <c r="D65" s="786">
        <f>+C65</f>
        <v>17724</v>
      </c>
      <c r="E65" s="786">
        <v>17724</v>
      </c>
      <c r="F65" s="786">
        <v>17724</v>
      </c>
      <c r="G65" s="786">
        <v>17724</v>
      </c>
      <c r="H65" s="786">
        <v>17724</v>
      </c>
      <c r="I65" s="786">
        <v>17724</v>
      </c>
      <c r="J65" s="786">
        <v>17724</v>
      </c>
      <c r="K65" s="786">
        <v>17724</v>
      </c>
      <c r="L65" s="786">
        <v>17724</v>
      </c>
      <c r="M65" s="786">
        <v>17724</v>
      </c>
      <c r="N65" s="786">
        <v>17724</v>
      </c>
      <c r="O65" s="786">
        <v>17724</v>
      </c>
      <c r="P65" s="786">
        <v>17724</v>
      </c>
      <c r="Q65" s="786">
        <v>17724</v>
      </c>
      <c r="R65" s="786">
        <v>17724</v>
      </c>
      <c r="S65" s="786">
        <v>17724</v>
      </c>
      <c r="T65" s="786">
        <v>17724</v>
      </c>
      <c r="U65" s="786">
        <v>17724</v>
      </c>
      <c r="V65" s="786">
        <v>17724</v>
      </c>
      <c r="W65" s="786">
        <v>17724</v>
      </c>
      <c r="X65" s="786">
        <v>17724</v>
      </c>
      <c r="Y65" s="786">
        <v>17724</v>
      </c>
      <c r="Z65" s="786">
        <v>17724</v>
      </c>
      <c r="AA65" s="786">
        <v>17724</v>
      </c>
      <c r="AB65" s="786">
        <v>17724</v>
      </c>
      <c r="AC65" s="786">
        <v>17724</v>
      </c>
      <c r="AD65" s="786">
        <v>17724</v>
      </c>
    </row>
    <row r="66" spans="1:30" s="111" customFormat="1" ht="11.25">
      <c r="A66" s="772" t="s">
        <v>873</v>
      </c>
      <c r="B66" s="773" t="s">
        <v>872</v>
      </c>
      <c r="C66" s="786">
        <f>+(C55+C56+C57+C61)*C63*C62+(C58+C59+C60)*12</f>
        <v>222.9974127995703</v>
      </c>
      <c r="D66" s="786">
        <f t="shared" ref="D66:AD66" si="57">+(D55+D56+D57+D61)*D63*D62+(D58+D59+D60)*12</f>
        <v>222.9974127995703</v>
      </c>
      <c r="E66" s="786">
        <f t="shared" si="57"/>
        <v>222.9974127995703</v>
      </c>
      <c r="F66" s="786">
        <f t="shared" si="57"/>
        <v>291.48027181006694</v>
      </c>
      <c r="G66" s="786">
        <f t="shared" si="57"/>
        <v>311.56835081631255</v>
      </c>
      <c r="H66" s="786">
        <f t="shared" si="57"/>
        <v>311.58102942929821</v>
      </c>
      <c r="I66" s="786">
        <f t="shared" si="57"/>
        <v>311.59370882129656</v>
      </c>
      <c r="J66" s="786">
        <f t="shared" si="57"/>
        <v>311.60638899224648</v>
      </c>
      <c r="K66" s="786">
        <f t="shared" si="57"/>
        <v>311.61906994208681</v>
      </c>
      <c r="L66" s="786">
        <f t="shared" si="57"/>
        <v>311.6317516707565</v>
      </c>
      <c r="M66" s="786">
        <f t="shared" si="57"/>
        <v>311.64443417819427</v>
      </c>
      <c r="N66" s="786">
        <f t="shared" si="57"/>
        <v>311.93040890020688</v>
      </c>
      <c r="O66" s="786">
        <f t="shared" si="57"/>
        <v>312.21677827770861</v>
      </c>
      <c r="P66" s="786">
        <f t="shared" si="57"/>
        <v>312.5035416010947</v>
      </c>
      <c r="Q66" s="786">
        <f t="shared" si="57"/>
        <v>312.79069815460815</v>
      </c>
      <c r="R66" s="786">
        <f t="shared" si="57"/>
        <v>313.07824721633654</v>
      </c>
      <c r="S66" s="786">
        <f t="shared" si="57"/>
        <v>313.36618805820939</v>
      </c>
      <c r="T66" s="786">
        <f t="shared" si="57"/>
        <v>313.65451994599528</v>
      </c>
      <c r="U66" s="786">
        <f t="shared" si="57"/>
        <v>313.94324213929951</v>
      </c>
      <c r="V66" s="786">
        <f t="shared" si="57"/>
        <v>314.23235389156179</v>
      </c>
      <c r="W66" s="786">
        <f t="shared" si="57"/>
        <v>314.52185445005398</v>
      </c>
      <c r="X66" s="786">
        <f t="shared" si="57"/>
        <v>314.89232094015387</v>
      </c>
      <c r="Y66" s="786">
        <f t="shared" si="57"/>
        <v>315.26341935017723</v>
      </c>
      <c r="Z66" s="786">
        <f t="shared" si="57"/>
        <v>315.63514806595742</v>
      </c>
      <c r="AA66" s="786">
        <f t="shared" si="57"/>
        <v>316.00750545686901</v>
      </c>
      <c r="AB66" s="786">
        <f t="shared" si="57"/>
        <v>316.3804898758242</v>
      </c>
      <c r="AC66" s="786">
        <f t="shared" si="57"/>
        <v>316.75409965926957</v>
      </c>
      <c r="AD66" s="786">
        <f t="shared" si="57"/>
        <v>317.12833312718413</v>
      </c>
    </row>
    <row r="67" spans="1:30" s="111" customFormat="1" ht="11.25">
      <c r="A67" s="787"/>
      <c r="B67" s="788"/>
      <c r="C67" s="789"/>
      <c r="D67" s="789"/>
      <c r="E67" s="789"/>
      <c r="F67" s="789"/>
      <c r="G67" s="789"/>
      <c r="H67" s="789"/>
      <c r="I67" s="789"/>
      <c r="J67" s="789"/>
      <c r="K67" s="789"/>
      <c r="L67" s="789"/>
      <c r="M67" s="789"/>
      <c r="N67" s="789"/>
      <c r="O67" s="789"/>
      <c r="P67" s="789"/>
      <c r="Q67" s="789"/>
      <c r="R67" s="789"/>
      <c r="S67" s="789"/>
      <c r="T67" s="789"/>
      <c r="U67" s="789"/>
      <c r="V67" s="789"/>
      <c r="W67" s="789"/>
      <c r="X67" s="789"/>
      <c r="Y67" s="789"/>
      <c r="Z67" s="789"/>
      <c r="AA67" s="789"/>
      <c r="AB67" s="789"/>
      <c r="AC67" s="789"/>
      <c r="AD67" s="789"/>
    </row>
    <row r="68" spans="1:30" s="111" customFormat="1" ht="11.25">
      <c r="A68" s="772" t="s">
        <v>874</v>
      </c>
      <c r="B68" s="773"/>
      <c r="C68" s="790"/>
      <c r="D68" s="790"/>
      <c r="E68" s="790"/>
      <c r="F68" s="790"/>
      <c r="G68" s="790"/>
      <c r="H68" s="790"/>
      <c r="I68" s="790"/>
      <c r="J68" s="790"/>
      <c r="K68" s="790"/>
      <c r="L68" s="790"/>
      <c r="M68" s="790"/>
      <c r="N68" s="790"/>
      <c r="O68" s="790"/>
      <c r="P68" s="790"/>
      <c r="Q68" s="790"/>
      <c r="R68" s="790"/>
      <c r="S68" s="790"/>
      <c r="T68" s="790"/>
      <c r="U68" s="790"/>
      <c r="V68" s="790"/>
      <c r="W68" s="790"/>
      <c r="X68" s="790"/>
      <c r="Y68" s="790"/>
      <c r="Z68" s="790"/>
      <c r="AA68" s="790"/>
      <c r="AB68" s="790"/>
      <c r="AC68" s="790"/>
      <c r="AD68" s="790"/>
    </row>
    <row r="69" spans="1:30" s="111" customFormat="1" ht="11.25">
      <c r="A69" s="791" t="s">
        <v>875</v>
      </c>
      <c r="B69" s="780" t="s">
        <v>342</v>
      </c>
      <c r="C69" s="792">
        <f>+C66/C64</f>
        <v>9.4048381255724105E-3</v>
      </c>
      <c r="D69" s="792">
        <f t="shared" ref="D69:E69" si="58">+D66/D64</f>
        <v>9.4048381255724105E-3</v>
      </c>
      <c r="E69" s="792">
        <f t="shared" si="58"/>
        <v>9.4048381255724105E-3</v>
      </c>
      <c r="F69" s="792">
        <f>+F66/F64</f>
        <v>1.2293078824351317E-2</v>
      </c>
      <c r="G69" s="792">
        <f t="shared" ref="G69:AD69" si="59">+G66/G64</f>
        <v>1.3140286551721926E-2</v>
      </c>
      <c r="H69" s="792">
        <f t="shared" si="59"/>
        <v>1.3140821267803561E-2</v>
      </c>
      <c r="I69" s="792">
        <f t="shared" si="59"/>
        <v>1.3141356016739783E-2</v>
      </c>
      <c r="J69" s="792">
        <f t="shared" si="59"/>
        <v>1.3141890798528018E-2</v>
      </c>
      <c r="K69" s="792">
        <f t="shared" si="59"/>
        <v>1.3142425613165684E-2</v>
      </c>
      <c r="L69" s="792">
        <f t="shared" si="59"/>
        <v>1.3142960460650206E-2</v>
      </c>
      <c r="M69" s="792">
        <f t="shared" si="59"/>
        <v>1.3143495340979002E-2</v>
      </c>
      <c r="N69" s="792">
        <f t="shared" si="59"/>
        <v>1.3155556225160431E-2</v>
      </c>
      <c r="O69" s="792">
        <f t="shared" si="59"/>
        <v>1.3167633753799498E-2</v>
      </c>
      <c r="P69" s="792">
        <f t="shared" si="59"/>
        <v>1.3179727896968869E-2</v>
      </c>
      <c r="Q69" s="792">
        <f t="shared" si="59"/>
        <v>1.3191838624481743E-2</v>
      </c>
      <c r="R69" s="792">
        <f t="shared" si="59"/>
        <v>1.3203965905891712E-2</v>
      </c>
      <c r="S69" s="792">
        <f t="shared" si="59"/>
        <v>1.3216109710492661E-2</v>
      </c>
      <c r="T69" s="792">
        <f t="shared" si="59"/>
        <v>1.3228270007318636E-2</v>
      </c>
      <c r="U69" s="792">
        <f t="shared" si="59"/>
        <v>1.3240446765143746E-2</v>
      </c>
      <c r="V69" s="792">
        <f t="shared" si="59"/>
        <v>1.3252639952482072E-2</v>
      </c>
      <c r="W69" s="792">
        <f t="shared" si="59"/>
        <v>1.3264849537587569E-2</v>
      </c>
      <c r="X69" s="792">
        <f t="shared" si="59"/>
        <v>1.3280473832625782E-2</v>
      </c>
      <c r="Y69" s="792">
        <f t="shared" si="59"/>
        <v>1.3296124778666416E-2</v>
      </c>
      <c r="Z69" s="792">
        <f t="shared" si="59"/>
        <v>1.3311802307632556E-2</v>
      </c>
      <c r="AA69" s="792">
        <f t="shared" si="59"/>
        <v>1.3327506350753143E-2</v>
      </c>
      <c r="AB69" s="792">
        <f t="shared" si="59"/>
        <v>1.3343236838562825E-2</v>
      </c>
      <c r="AC69" s="792">
        <f t="shared" si="59"/>
        <v>1.3358993700901815E-2</v>
      </c>
      <c r="AD69" s="792">
        <f t="shared" si="59"/>
        <v>1.3374776866915815E-2</v>
      </c>
    </row>
    <row r="70" spans="1:30" s="111" customFormat="1" ht="11.25">
      <c r="A70" s="791" t="s">
        <v>876</v>
      </c>
      <c r="B70" s="780" t="s">
        <v>342</v>
      </c>
      <c r="C70" s="792">
        <f>+C66/C65</f>
        <v>1.2581664003586679E-2</v>
      </c>
      <c r="D70" s="792">
        <f t="shared" ref="D70:E70" si="60">+D66/D65</f>
        <v>1.2581664003586679E-2</v>
      </c>
      <c r="E70" s="792">
        <f t="shared" si="60"/>
        <v>1.2581664003586679E-2</v>
      </c>
      <c r="F70" s="792">
        <f>+F66/F65</f>
        <v>1.6445512966038533E-2</v>
      </c>
      <c r="G70" s="792">
        <f t="shared" ref="G70:AD70" si="61">+G66/G65</f>
        <v>1.7578895893495403E-2</v>
      </c>
      <c r="H70" s="792">
        <f t="shared" si="61"/>
        <v>1.7579611229366861E-2</v>
      </c>
      <c r="I70" s="792">
        <f t="shared" si="61"/>
        <v>1.7580326609190733E-2</v>
      </c>
      <c r="J70" s="792">
        <f t="shared" si="61"/>
        <v>1.7581042032963578E-2</v>
      </c>
      <c r="K70" s="792">
        <f t="shared" si="61"/>
        <v>1.7581757500681947E-2</v>
      </c>
      <c r="L70" s="792">
        <f t="shared" si="61"/>
        <v>1.7582473012342389E-2</v>
      </c>
      <c r="M70" s="792">
        <f t="shared" si="61"/>
        <v>1.758318856794145E-2</v>
      </c>
      <c r="N70" s="792">
        <f t="shared" si="61"/>
        <v>1.7599323454085245E-2</v>
      </c>
      <c r="O70" s="792">
        <f t="shared" si="61"/>
        <v>1.7615480606957154E-2</v>
      </c>
      <c r="P70" s="792">
        <f t="shared" si="61"/>
        <v>1.7631659986520803E-2</v>
      </c>
      <c r="Q70" s="792">
        <f t="shared" si="61"/>
        <v>1.7647861552392695E-2</v>
      </c>
      <c r="R70" s="792">
        <f t="shared" si="61"/>
        <v>1.7664085263842052E-2</v>
      </c>
      <c r="S70" s="792">
        <f t="shared" si="61"/>
        <v>1.7680331079790643E-2</v>
      </c>
      <c r="T70" s="792">
        <f t="shared" si="61"/>
        <v>1.7696598958812641E-2</v>
      </c>
      <c r="U70" s="792">
        <f t="shared" si="61"/>
        <v>1.7712888859134478E-2</v>
      </c>
      <c r="V70" s="792">
        <f t="shared" si="61"/>
        <v>1.772920073863472E-2</v>
      </c>
      <c r="W70" s="792">
        <f t="shared" si="61"/>
        <v>1.7745534554843938E-2</v>
      </c>
      <c r="X70" s="792">
        <f t="shared" si="61"/>
        <v>1.7766436523366839E-2</v>
      </c>
      <c r="Y70" s="792">
        <f t="shared" si="61"/>
        <v>1.778737414523681E-2</v>
      </c>
      <c r="Z70" s="792">
        <f t="shared" si="61"/>
        <v>1.7808347329381483E-2</v>
      </c>
      <c r="AA70" s="792">
        <f t="shared" si="61"/>
        <v>1.7829355983799876E-2</v>
      </c>
      <c r="AB70" s="792">
        <f t="shared" si="61"/>
        <v>1.7850400015562186E-2</v>
      </c>
      <c r="AC70" s="792">
        <f t="shared" si="61"/>
        <v>1.7871479330809611E-2</v>
      </c>
      <c r="AD70" s="792">
        <f t="shared" si="61"/>
        <v>1.789259383475424E-2</v>
      </c>
    </row>
    <row r="71" spans="1:30" s="701" customFormat="1"/>
    <row r="72" spans="1:30" s="701" customFormat="1">
      <c r="F72" s="265"/>
      <c r="G72" s="704"/>
      <c r="H72" s="704"/>
      <c r="I72" s="704"/>
      <c r="J72" s="704"/>
      <c r="K72" s="704"/>
      <c r="L72" s="704"/>
      <c r="M72" s="704"/>
      <c r="N72" s="704"/>
      <c r="O72" s="704"/>
      <c r="P72" s="704"/>
      <c r="Q72" s="704"/>
      <c r="R72" s="704"/>
      <c r="S72" s="704"/>
      <c r="T72" s="704"/>
      <c r="U72" s="704"/>
      <c r="V72" s="704"/>
      <c r="W72" s="704"/>
      <c r="X72" s="704"/>
      <c r="Y72" s="704"/>
      <c r="Z72" s="704"/>
      <c r="AA72" s="704"/>
      <c r="AB72" s="704"/>
      <c r="AC72" s="704"/>
      <c r="AD72" s="704"/>
    </row>
    <row r="73" spans="1:30" s="701" customFormat="1">
      <c r="F73" s="704"/>
      <c r="G73" s="704"/>
      <c r="H73" s="704"/>
      <c r="I73" s="704"/>
      <c r="J73" s="704"/>
      <c r="K73" s="704"/>
      <c r="L73" s="704"/>
      <c r="M73" s="704"/>
      <c r="N73" s="704"/>
      <c r="O73" s="704"/>
      <c r="P73" s="704"/>
      <c r="Q73" s="704"/>
      <c r="R73" s="704"/>
      <c r="S73" s="704"/>
      <c r="T73" s="704"/>
      <c r="U73" s="704"/>
      <c r="V73" s="704"/>
      <c r="W73" s="704"/>
      <c r="X73" s="704"/>
      <c r="Y73" s="704"/>
      <c r="Z73" s="704"/>
      <c r="AA73" s="704"/>
      <c r="AB73" s="704"/>
      <c r="AC73" s="704"/>
      <c r="AD73" s="704"/>
    </row>
    <row r="74" spans="1:30" s="701" customFormat="1">
      <c r="F74" s="704"/>
      <c r="G74" s="704"/>
      <c r="H74" s="704"/>
      <c r="I74" s="704"/>
      <c r="J74" s="704"/>
      <c r="K74" s="704"/>
      <c r="L74" s="704"/>
      <c r="M74" s="704"/>
      <c r="N74" s="704"/>
      <c r="O74" s="704"/>
      <c r="P74" s="704"/>
      <c r="Q74" s="704"/>
      <c r="R74" s="704"/>
      <c r="S74" s="704"/>
      <c r="T74" s="704"/>
      <c r="U74" s="704"/>
      <c r="V74" s="704"/>
      <c r="W74" s="704"/>
      <c r="X74" s="704"/>
      <c r="Y74" s="704"/>
      <c r="Z74" s="704"/>
      <c r="AA74" s="704"/>
      <c r="AB74" s="704"/>
      <c r="AC74" s="704"/>
      <c r="AD74" s="704"/>
    </row>
    <row r="75" spans="1:30" s="701" customFormat="1">
      <c r="F75" s="704"/>
      <c r="G75" s="704"/>
      <c r="H75" s="704"/>
      <c r="I75" s="704"/>
      <c r="J75" s="704"/>
      <c r="K75" s="704"/>
      <c r="L75" s="704"/>
      <c r="M75" s="704"/>
      <c r="N75" s="704"/>
      <c r="O75" s="704"/>
      <c r="P75" s="704"/>
      <c r="Q75" s="704"/>
      <c r="R75" s="704"/>
      <c r="S75" s="704"/>
      <c r="T75" s="704"/>
      <c r="U75" s="704"/>
      <c r="V75" s="704"/>
      <c r="W75" s="704"/>
      <c r="X75" s="704"/>
      <c r="Y75" s="704"/>
      <c r="Z75" s="704"/>
      <c r="AA75" s="704"/>
      <c r="AB75" s="704"/>
      <c r="AC75" s="704"/>
      <c r="AD75" s="704"/>
    </row>
    <row r="76" spans="1:30" s="701" customFormat="1">
      <c r="F76" s="704"/>
      <c r="G76" s="704"/>
      <c r="H76" s="704"/>
      <c r="I76" s="704"/>
      <c r="J76" s="704"/>
      <c r="K76" s="704"/>
      <c r="L76" s="704"/>
      <c r="M76" s="704"/>
      <c r="N76" s="704"/>
      <c r="O76" s="704"/>
      <c r="P76" s="704"/>
      <c r="Q76" s="704"/>
      <c r="R76" s="704"/>
      <c r="S76" s="704"/>
      <c r="T76" s="704"/>
      <c r="U76" s="704"/>
      <c r="V76" s="704"/>
      <c r="W76" s="704"/>
      <c r="X76" s="704"/>
      <c r="Y76" s="704"/>
      <c r="Z76" s="704"/>
      <c r="AA76" s="704"/>
      <c r="AB76" s="704"/>
      <c r="AC76" s="704"/>
      <c r="AD76" s="704"/>
    </row>
    <row r="77" spans="1:30" s="701" customFormat="1"/>
    <row r="78" spans="1:30" s="701" customFormat="1"/>
    <row r="80" spans="1:30" s="701" customFormat="1"/>
    <row r="81" spans="1:2" s="701" customFormat="1"/>
    <row r="82" spans="1:2" s="701" customFormat="1"/>
    <row r="83" spans="1:2" s="701" customFormat="1"/>
    <row r="84" spans="1:2" s="701" customFormat="1"/>
    <row r="85" spans="1:2" s="701" customFormat="1"/>
    <row r="86" spans="1:2" s="701" customFormat="1"/>
    <row r="87" spans="1:2" s="701" customFormat="1"/>
    <row r="88" spans="1:2" s="701" customFormat="1"/>
    <row r="89" spans="1:2" s="701" customFormat="1"/>
    <row r="90" spans="1:2" s="701" customFormat="1"/>
    <row r="91" spans="1:2" s="701" customFormat="1"/>
    <row r="92" spans="1:2" s="515" customFormat="1" ht="12.75" thickBot="1">
      <c r="B92" s="515">
        <v>2018</v>
      </c>
    </row>
    <row r="93" spans="1:2" ht="15.75" thickBot="1">
      <c r="A93" s="514" t="s">
        <v>487</v>
      </c>
      <c r="B93" s="522">
        <v>2752</v>
      </c>
    </row>
    <row r="94" spans="1:2">
      <c r="A94" s="273" t="s">
        <v>879</v>
      </c>
      <c r="B94" s="273">
        <v>6827</v>
      </c>
    </row>
    <row r="95" spans="1:2">
      <c r="A95" s="273" t="s">
        <v>880</v>
      </c>
      <c r="B95" s="273">
        <f>+B94/B93</f>
        <v>2.4807412790697674</v>
      </c>
    </row>
    <row r="98" spans="1:6">
      <c r="A98" s="515" t="s">
        <v>881</v>
      </c>
      <c r="F98" s="515" t="s">
        <v>882</v>
      </c>
    </row>
  </sheetData>
  <pageMargins left="0.7" right="0.7" top="0.75" bottom="0.75" header="0.3" footer="0.3"/>
  <pageSetup paperSize="9" orientation="portrait" horizontalDpi="4294967293" vertic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sheetPr>
  <dimension ref="A5:AI34"/>
  <sheetViews>
    <sheetView workbookViewId="0"/>
  </sheetViews>
  <sheetFormatPr defaultRowHeight="12"/>
  <cols>
    <col min="1" max="1" width="41.83203125" customWidth="1"/>
    <col min="2" max="2" width="19.6640625" customWidth="1"/>
    <col min="3" max="3" width="24" customWidth="1"/>
    <col min="5" max="5" width="10.1640625" bestFit="1" customWidth="1"/>
  </cols>
  <sheetData>
    <row r="5" spans="1:9" ht="12" customHeight="1">
      <c r="A5" s="10"/>
      <c r="B5" s="10"/>
      <c r="C5" s="795" t="s">
        <v>2</v>
      </c>
      <c r="D5" s="795"/>
      <c r="E5" s="795"/>
      <c r="F5" s="795"/>
      <c r="G5" s="795"/>
      <c r="H5" s="795"/>
      <c r="I5" s="795"/>
    </row>
    <row r="6" spans="1:9">
      <c r="A6" s="10"/>
      <c r="B6" s="10"/>
      <c r="C6" s="11">
        <v>2008</v>
      </c>
      <c r="D6" s="11">
        <v>2010</v>
      </c>
      <c r="E6" s="11">
        <v>2020</v>
      </c>
      <c r="F6" s="11">
        <v>2030</v>
      </c>
      <c r="G6" s="11">
        <v>2040</v>
      </c>
      <c r="H6" s="11">
        <v>2050</v>
      </c>
      <c r="I6" s="11">
        <v>2060</v>
      </c>
    </row>
    <row r="7" spans="1:9">
      <c r="A7" s="796" t="s">
        <v>10</v>
      </c>
      <c r="B7" s="797" t="s">
        <v>11</v>
      </c>
      <c r="C7" s="12">
        <v>2022644</v>
      </c>
      <c r="D7" s="12">
        <v>2026590</v>
      </c>
      <c r="E7" s="12">
        <v>2003903</v>
      </c>
      <c r="F7" s="12">
        <v>1914158</v>
      </c>
      <c r="G7" s="12">
        <v>1786388</v>
      </c>
      <c r="H7" s="12">
        <v>1633033</v>
      </c>
      <c r="I7" s="12">
        <v>1446602</v>
      </c>
    </row>
    <row r="8" spans="1:9" ht="72.75" customHeight="1">
      <c r="A8" s="796"/>
      <c r="B8" s="797"/>
      <c r="C8" s="13">
        <v>0</v>
      </c>
      <c r="D8" s="14">
        <f t="shared" ref="D8:I8" si="0">+(D7/C7)^(0.1)-1</f>
        <v>1.9492011645372287E-4</v>
      </c>
      <c r="E8" s="14">
        <f t="shared" si="0"/>
        <v>-1.1251464265168432E-3</v>
      </c>
      <c r="F8" s="14">
        <f t="shared" si="0"/>
        <v>-4.5714130973334433E-3</v>
      </c>
      <c r="G8" s="14">
        <f t="shared" si="0"/>
        <v>-6.8844066612266941E-3</v>
      </c>
      <c r="H8" s="14">
        <f t="shared" si="0"/>
        <v>-8.9355071484443771E-3</v>
      </c>
      <c r="I8" s="14">
        <f t="shared" si="0"/>
        <v>-1.204898892972539E-2</v>
      </c>
    </row>
    <row r="9" spans="1:9">
      <c r="A9" s="796" t="s">
        <v>20</v>
      </c>
      <c r="B9" s="797" t="s">
        <v>12</v>
      </c>
      <c r="C9" s="15">
        <f>+C7</f>
        <v>2022644</v>
      </c>
      <c r="D9" s="15">
        <v>2023220</v>
      </c>
      <c r="E9" s="15">
        <v>2058003</v>
      </c>
      <c r="F9" s="15">
        <v>2022872</v>
      </c>
      <c r="G9" s="15">
        <v>1957942</v>
      </c>
      <c r="H9" s="15">
        <v>1878003</v>
      </c>
      <c r="I9" s="15">
        <v>1768113</v>
      </c>
    </row>
    <row r="10" spans="1:9" ht="99" customHeight="1">
      <c r="A10" s="796"/>
      <c r="B10" s="797"/>
      <c r="C10" s="13">
        <v>0</v>
      </c>
      <c r="D10" s="14">
        <f t="shared" ref="D10:I10" si="1">+(D9/C9)^(0.1)-1</f>
        <v>2.8473928156858008E-5</v>
      </c>
      <c r="E10" s="14">
        <f t="shared" si="1"/>
        <v>1.7060329693787679E-3</v>
      </c>
      <c r="F10" s="14">
        <f t="shared" si="1"/>
        <v>-1.7202997172811596E-3</v>
      </c>
      <c r="G10" s="14">
        <f t="shared" si="1"/>
        <v>-3.2571202585005565E-3</v>
      </c>
      <c r="H10" s="14">
        <f t="shared" si="1"/>
        <v>-4.159818224843459E-3</v>
      </c>
      <c r="I10" s="14">
        <f t="shared" si="1"/>
        <v>-6.0114685838812409E-3</v>
      </c>
    </row>
    <row r="11" spans="1:9">
      <c r="A11" s="796" t="s">
        <v>21</v>
      </c>
      <c r="B11" s="797" t="s">
        <v>13</v>
      </c>
      <c r="C11" s="15">
        <f>+C9</f>
        <v>2022644</v>
      </c>
      <c r="D11" s="15">
        <v>2050059</v>
      </c>
      <c r="E11" s="15">
        <v>2162220</v>
      </c>
      <c r="F11" s="15">
        <v>2225221</v>
      </c>
      <c r="G11" s="15">
        <v>2273195</v>
      </c>
      <c r="H11" s="15">
        <v>2335883</v>
      </c>
      <c r="I11" s="15">
        <v>2393254</v>
      </c>
    </row>
    <row r="12" spans="1:9" ht="108" customHeight="1">
      <c r="A12" s="796"/>
      <c r="B12" s="797"/>
      <c r="C12" s="13">
        <v>0</v>
      </c>
      <c r="D12" s="14">
        <f t="shared" ref="D12:I12" si="2">+(D11/C11)^(0.1)-1</f>
        <v>1.3472073492843961E-3</v>
      </c>
      <c r="E12" s="14">
        <f t="shared" si="2"/>
        <v>5.3409018803054487E-3</v>
      </c>
      <c r="F12" s="14">
        <f t="shared" si="2"/>
        <v>2.8762048487016578E-3</v>
      </c>
      <c r="G12" s="14">
        <f t="shared" si="2"/>
        <v>2.1352859196774876E-3</v>
      </c>
      <c r="H12" s="14">
        <f t="shared" si="2"/>
        <v>2.7240682696085816E-3</v>
      </c>
      <c r="I12" s="14">
        <f t="shared" si="2"/>
        <v>2.4293428945605378E-3</v>
      </c>
    </row>
    <row r="13" spans="1:9">
      <c r="A13" s="795"/>
      <c r="B13" s="804" t="s">
        <v>14</v>
      </c>
      <c r="C13" s="15">
        <f>+C11</f>
        <v>2022644</v>
      </c>
      <c r="D13" s="15">
        <v>2024220</v>
      </c>
      <c r="E13" s="15">
        <v>2025803</v>
      </c>
      <c r="F13" s="15">
        <v>2022872</v>
      </c>
      <c r="G13" s="15">
        <v>1957942</v>
      </c>
      <c r="H13" s="15">
        <v>1878003</v>
      </c>
      <c r="I13" s="15">
        <v>1778573</v>
      </c>
    </row>
    <row r="14" spans="1:9">
      <c r="A14" s="795"/>
      <c r="B14" s="804"/>
      <c r="C14" s="13">
        <v>0</v>
      </c>
      <c r="D14" s="14">
        <f t="shared" ref="D14:I14" si="3">+(D13/C13)^(0.1)-1</f>
        <v>7.7890507642397466E-5</v>
      </c>
      <c r="E14" s="14">
        <f t="shared" si="3"/>
        <v>7.8175455086704204E-5</v>
      </c>
      <c r="F14" s="14">
        <f t="shared" si="3"/>
        <v>-1.4477765368803297E-4</v>
      </c>
      <c r="G14" s="14">
        <f t="shared" si="3"/>
        <v>-3.2571202585005565E-3</v>
      </c>
      <c r="H14" s="14">
        <f t="shared" si="3"/>
        <v>-4.159818224843459E-3</v>
      </c>
      <c r="I14" s="14">
        <f t="shared" si="3"/>
        <v>-5.4249933697739783E-3</v>
      </c>
    </row>
    <row r="15" spans="1:9" ht="12.75" thickBot="1">
      <c r="A15" s="10"/>
      <c r="B15" s="10"/>
      <c r="C15" s="10"/>
      <c r="D15" s="10"/>
      <c r="E15" s="10"/>
      <c r="F15" s="10"/>
      <c r="G15" s="10"/>
      <c r="H15" s="10"/>
      <c r="I15" s="10"/>
    </row>
    <row r="16" spans="1:9" ht="12.75" thickBot="1">
      <c r="A16" s="805" t="s">
        <v>15</v>
      </c>
      <c r="B16" s="806"/>
      <c r="C16" s="806"/>
      <c r="D16" s="806"/>
      <c r="E16" s="806"/>
      <c r="F16" s="807"/>
      <c r="G16" s="10"/>
      <c r="H16" s="10"/>
      <c r="I16" s="10"/>
    </row>
    <row r="17" spans="1:35" ht="20.25" thickBot="1">
      <c r="A17" s="808"/>
      <c r="B17" s="809"/>
      <c r="C17" s="810"/>
      <c r="D17" s="16" t="s">
        <v>16</v>
      </c>
      <c r="E17" s="16" t="s">
        <v>17</v>
      </c>
      <c r="F17" s="17" t="s">
        <v>18</v>
      </c>
      <c r="G17" s="10"/>
      <c r="H17" s="10"/>
      <c r="I17" s="10"/>
    </row>
    <row r="18" spans="1:35" ht="12.75" thickBot="1">
      <c r="A18" s="798" t="s">
        <v>0</v>
      </c>
      <c r="B18" s="801" t="s">
        <v>19</v>
      </c>
      <c r="C18" s="18">
        <v>2010</v>
      </c>
      <c r="D18" s="19">
        <v>2026590</v>
      </c>
      <c r="E18" s="19">
        <v>2034220</v>
      </c>
      <c r="F18" s="19">
        <v>2050052</v>
      </c>
      <c r="G18" s="10"/>
      <c r="H18" s="10"/>
      <c r="I18" s="10"/>
    </row>
    <row r="19" spans="1:35" ht="12.75" thickBot="1">
      <c r="A19" s="799"/>
      <c r="B19" s="802"/>
      <c r="C19" s="18">
        <v>2020</v>
      </c>
      <c r="D19" s="19">
        <v>2003903</v>
      </c>
      <c r="E19" s="19">
        <v>2058003</v>
      </c>
      <c r="F19" s="19">
        <v>2162222</v>
      </c>
      <c r="G19" s="10"/>
      <c r="H19" s="10"/>
      <c r="I19" s="10"/>
    </row>
    <row r="20" spans="1:35" ht="12.75" thickBot="1">
      <c r="A20" s="799"/>
      <c r="B20" s="802"/>
      <c r="C20" s="18">
        <v>2030</v>
      </c>
      <c r="D20" s="19">
        <v>1914158</v>
      </c>
      <c r="E20" s="19">
        <v>2022872</v>
      </c>
      <c r="F20" s="19">
        <v>2225215</v>
      </c>
      <c r="G20" s="10"/>
      <c r="H20" s="10"/>
      <c r="I20" s="10"/>
    </row>
    <row r="21" spans="1:35" ht="12.75" thickBot="1">
      <c r="A21" s="799"/>
      <c r="B21" s="802"/>
      <c r="C21" s="18">
        <v>2040</v>
      </c>
      <c r="D21" s="19">
        <v>1786388</v>
      </c>
      <c r="E21" s="19">
        <v>1957942</v>
      </c>
      <c r="F21" s="19">
        <v>2273187</v>
      </c>
      <c r="G21" s="10"/>
      <c r="H21" s="10"/>
      <c r="I21" s="10"/>
    </row>
    <row r="22" spans="1:35" ht="12.75" thickBot="1">
      <c r="A22" s="799"/>
      <c r="B22" s="802"/>
      <c r="C22" s="18">
        <v>2050</v>
      </c>
      <c r="D22" s="19">
        <v>1633033</v>
      </c>
      <c r="E22" s="19">
        <v>1878003</v>
      </c>
      <c r="F22" s="19">
        <v>2335886</v>
      </c>
      <c r="G22" s="10"/>
      <c r="H22" s="10"/>
      <c r="I22" s="10"/>
    </row>
    <row r="23" spans="1:35" ht="12.75" thickBot="1">
      <c r="A23" s="800"/>
      <c r="B23" s="803"/>
      <c r="C23" s="20">
        <v>2060</v>
      </c>
      <c r="D23" s="19">
        <v>1463734</v>
      </c>
      <c r="E23" s="19">
        <v>1778573</v>
      </c>
      <c r="F23" s="19">
        <v>2388270</v>
      </c>
      <c r="G23" s="10"/>
      <c r="H23" s="10"/>
      <c r="I23" s="10"/>
    </row>
    <row r="25" spans="1:35">
      <c r="A25" s="22" t="s">
        <v>22</v>
      </c>
      <c r="B25" s="22">
        <v>2017</v>
      </c>
      <c r="C25" s="22">
        <f>+B25+1</f>
        <v>2018</v>
      </c>
      <c r="D25" s="22">
        <f t="shared" ref="D25:AI25" si="4">+C25+1</f>
        <v>2019</v>
      </c>
      <c r="E25" s="22">
        <f t="shared" si="4"/>
        <v>2020</v>
      </c>
      <c r="F25" s="22">
        <f t="shared" si="4"/>
        <v>2021</v>
      </c>
      <c r="G25" s="22">
        <f t="shared" si="4"/>
        <v>2022</v>
      </c>
      <c r="H25" s="22">
        <f t="shared" si="4"/>
        <v>2023</v>
      </c>
      <c r="I25" s="22">
        <f t="shared" si="4"/>
        <v>2024</v>
      </c>
      <c r="J25" s="22">
        <f t="shared" si="4"/>
        <v>2025</v>
      </c>
      <c r="K25" s="22">
        <f t="shared" si="4"/>
        <v>2026</v>
      </c>
      <c r="L25" s="22">
        <f t="shared" si="4"/>
        <v>2027</v>
      </c>
      <c r="M25" s="22">
        <f t="shared" si="4"/>
        <v>2028</v>
      </c>
      <c r="N25" s="22">
        <f t="shared" si="4"/>
        <v>2029</v>
      </c>
      <c r="O25" s="22">
        <f t="shared" si="4"/>
        <v>2030</v>
      </c>
      <c r="P25" s="22">
        <f t="shared" si="4"/>
        <v>2031</v>
      </c>
      <c r="Q25" s="22">
        <f t="shared" si="4"/>
        <v>2032</v>
      </c>
      <c r="R25" s="22">
        <f t="shared" si="4"/>
        <v>2033</v>
      </c>
      <c r="S25" s="22">
        <f t="shared" si="4"/>
        <v>2034</v>
      </c>
      <c r="T25" s="22">
        <f t="shared" si="4"/>
        <v>2035</v>
      </c>
      <c r="U25" s="22">
        <f t="shared" si="4"/>
        <v>2036</v>
      </c>
      <c r="V25" s="22">
        <f t="shared" si="4"/>
        <v>2037</v>
      </c>
      <c r="W25" s="22">
        <f t="shared" si="4"/>
        <v>2038</v>
      </c>
      <c r="X25" s="22">
        <f t="shared" si="4"/>
        <v>2039</v>
      </c>
      <c r="Y25" s="22">
        <f t="shared" si="4"/>
        <v>2040</v>
      </c>
      <c r="Z25" s="22">
        <f t="shared" si="4"/>
        <v>2041</v>
      </c>
      <c r="AA25" s="22">
        <f t="shared" si="4"/>
        <v>2042</v>
      </c>
      <c r="AB25" s="22">
        <f t="shared" si="4"/>
        <v>2043</v>
      </c>
      <c r="AC25" s="22">
        <f t="shared" si="4"/>
        <v>2044</v>
      </c>
      <c r="AD25" s="22">
        <f t="shared" si="4"/>
        <v>2045</v>
      </c>
      <c r="AE25" s="22">
        <f t="shared" si="4"/>
        <v>2046</v>
      </c>
      <c r="AF25" s="22">
        <f t="shared" si="4"/>
        <v>2047</v>
      </c>
      <c r="AG25" s="22">
        <f t="shared" si="4"/>
        <v>2048</v>
      </c>
      <c r="AH25" s="22">
        <f t="shared" si="4"/>
        <v>2049</v>
      </c>
      <c r="AI25" s="22">
        <f t="shared" si="4"/>
        <v>2050</v>
      </c>
    </row>
    <row r="26" spans="1:35">
      <c r="A26" s="3" t="s">
        <v>16</v>
      </c>
      <c r="B26" s="4"/>
      <c r="C26" s="4"/>
      <c r="D26" s="4">
        <f>+'01 Prebivalstvo'!M11</f>
        <v>6737</v>
      </c>
      <c r="E26" s="4">
        <f t="shared" ref="E26:AI26" si="5">+D26*E27+D26</f>
        <v>6729.5892999999996</v>
      </c>
      <c r="F26" s="4">
        <f t="shared" si="5"/>
        <v>6698.8255673343047</v>
      </c>
      <c r="G26" s="4">
        <f t="shared" si="5"/>
        <v>6668.2024683990403</v>
      </c>
      <c r="H26" s="4">
        <f t="shared" si="5"/>
        <v>6637.7193602993293</v>
      </c>
      <c r="I26" s="4">
        <f t="shared" si="5"/>
        <v>6607.3756030792329</v>
      </c>
      <c r="J26" s="4">
        <f t="shared" si="5"/>
        <v>6577.1705597083146</v>
      </c>
      <c r="K26" s="4">
        <f t="shared" si="5"/>
        <v>6547.1035960682684</v>
      </c>
      <c r="L26" s="4">
        <f t="shared" si="5"/>
        <v>6517.1740809396033</v>
      </c>
      <c r="M26" s="4">
        <f t="shared" si="5"/>
        <v>6487.381385988394</v>
      </c>
      <c r="N26" s="4">
        <f t="shared" si="5"/>
        <v>6457.7248857530894</v>
      </c>
      <c r="O26" s="4">
        <f t="shared" si="5"/>
        <v>6428.2039576313819</v>
      </c>
      <c r="P26" s="4">
        <f t="shared" si="5"/>
        <v>6383.9495874857403</v>
      </c>
      <c r="Q26" s="4">
        <f t="shared" si="5"/>
        <v>6339.9998824207178</v>
      </c>
      <c r="R26" s="4">
        <f t="shared" si="5"/>
        <v>6296.3527449980038</v>
      </c>
      <c r="S26" s="4">
        <f t="shared" si="5"/>
        <v>6253.0060922189068</v>
      </c>
      <c r="T26" s="4">
        <f t="shared" si="5"/>
        <v>6209.9578554249438</v>
      </c>
      <c r="U26" s="4">
        <f t="shared" si="5"/>
        <v>6167.205980199119</v>
      </c>
      <c r="V26" s="4">
        <f t="shared" si="5"/>
        <v>6124.748426267879</v>
      </c>
      <c r="W26" s="4">
        <f t="shared" si="5"/>
        <v>6082.5831674037427</v>
      </c>
      <c r="X26" s="4">
        <f t="shared" si="5"/>
        <v>6040.7081913286029</v>
      </c>
      <c r="Y26" s="4">
        <f t="shared" si="5"/>
        <v>5999.1214996176932</v>
      </c>
      <c r="Z26" s="4">
        <f t="shared" si="5"/>
        <v>5945.5163065734732</v>
      </c>
      <c r="AA26" s="4">
        <f t="shared" si="5"/>
        <v>5892.3901031148935</v>
      </c>
      <c r="AB26" s="4">
        <f t="shared" si="5"/>
        <v>5839.7386092270872</v>
      </c>
      <c r="AC26" s="4">
        <f t="shared" si="5"/>
        <v>5787.5575831392916</v>
      </c>
      <c r="AD26" s="4">
        <f t="shared" si="5"/>
        <v>5735.8428209831172</v>
      </c>
      <c r="AE26" s="4">
        <f t="shared" si="5"/>
        <v>5684.590156453869</v>
      </c>
      <c r="AF26" s="4">
        <f t="shared" si="5"/>
        <v>5633.7954604748993</v>
      </c>
      <c r="AG26" s="4">
        <f t="shared" si="5"/>
        <v>5583.4546408649521</v>
      </c>
      <c r="AH26" s="4">
        <f t="shared" si="5"/>
        <v>5533.5636420084884</v>
      </c>
      <c r="AI26" s="4">
        <f t="shared" si="5"/>
        <v>5484.11844452895</v>
      </c>
    </row>
    <row r="27" spans="1:35">
      <c r="A27" s="23" t="s">
        <v>23</v>
      </c>
      <c r="B27" s="3"/>
      <c r="C27" s="24">
        <f>+E8</f>
        <v>-1.1251464265168432E-3</v>
      </c>
      <c r="D27" s="25">
        <f>+C27</f>
        <v>-1.1251464265168432E-3</v>
      </c>
      <c r="E27" s="25">
        <v>-1.1000000000000001E-3</v>
      </c>
      <c r="F27" s="24">
        <f>+F8</f>
        <v>-4.5714130973334433E-3</v>
      </c>
      <c r="G27" s="25">
        <f>+F27</f>
        <v>-4.5714130973334433E-3</v>
      </c>
      <c r="H27" s="25">
        <f t="shared" ref="H27:O33" si="6">+G27</f>
        <v>-4.5714130973334433E-3</v>
      </c>
      <c r="I27" s="25">
        <f t="shared" si="6"/>
        <v>-4.5714130973334433E-3</v>
      </c>
      <c r="J27" s="25">
        <f t="shared" si="6"/>
        <v>-4.5714130973334433E-3</v>
      </c>
      <c r="K27" s="25">
        <f t="shared" si="6"/>
        <v>-4.5714130973334433E-3</v>
      </c>
      <c r="L27" s="25">
        <f t="shared" si="6"/>
        <v>-4.5714130973334433E-3</v>
      </c>
      <c r="M27" s="25">
        <f t="shared" si="6"/>
        <v>-4.5714130973334433E-3</v>
      </c>
      <c r="N27" s="25">
        <f t="shared" si="6"/>
        <v>-4.5714130973334433E-3</v>
      </c>
      <c r="O27" s="25">
        <f t="shared" si="6"/>
        <v>-4.5714130973334433E-3</v>
      </c>
      <c r="P27" s="24">
        <f>+G8</f>
        <v>-6.8844066612266941E-3</v>
      </c>
      <c r="Q27" s="25">
        <f>+P27</f>
        <v>-6.8844066612266941E-3</v>
      </c>
      <c r="R27" s="25">
        <f t="shared" ref="R27:Y33" si="7">+Q27</f>
        <v>-6.8844066612266941E-3</v>
      </c>
      <c r="S27" s="25">
        <f t="shared" si="7"/>
        <v>-6.8844066612266941E-3</v>
      </c>
      <c r="T27" s="25">
        <f t="shared" si="7"/>
        <v>-6.8844066612266941E-3</v>
      </c>
      <c r="U27" s="25">
        <f t="shared" si="7"/>
        <v>-6.8844066612266941E-3</v>
      </c>
      <c r="V27" s="25">
        <f t="shared" si="7"/>
        <v>-6.8844066612266941E-3</v>
      </c>
      <c r="W27" s="25">
        <f t="shared" si="7"/>
        <v>-6.8844066612266941E-3</v>
      </c>
      <c r="X27" s="25">
        <f t="shared" si="7"/>
        <v>-6.8844066612266941E-3</v>
      </c>
      <c r="Y27" s="25">
        <f t="shared" si="7"/>
        <v>-6.8844066612266941E-3</v>
      </c>
      <c r="Z27" s="24">
        <f>+H8</f>
        <v>-8.9355071484443771E-3</v>
      </c>
      <c r="AA27" s="25">
        <f>+Z27</f>
        <v>-8.9355071484443771E-3</v>
      </c>
      <c r="AB27" s="25">
        <f>+AA27</f>
        <v>-8.9355071484443771E-3</v>
      </c>
      <c r="AC27" s="25">
        <f t="shared" ref="AC27:AI27" si="8">+AB27</f>
        <v>-8.9355071484443771E-3</v>
      </c>
      <c r="AD27" s="25">
        <f t="shared" si="8"/>
        <v>-8.9355071484443771E-3</v>
      </c>
      <c r="AE27" s="25">
        <f t="shared" si="8"/>
        <v>-8.9355071484443771E-3</v>
      </c>
      <c r="AF27" s="25">
        <f t="shared" si="8"/>
        <v>-8.9355071484443771E-3</v>
      </c>
      <c r="AG27" s="25">
        <f t="shared" si="8"/>
        <v>-8.9355071484443771E-3</v>
      </c>
      <c r="AH27" s="25">
        <f t="shared" si="8"/>
        <v>-8.9355071484443771E-3</v>
      </c>
      <c r="AI27" s="25">
        <f t="shared" si="8"/>
        <v>-8.9355071484443771E-3</v>
      </c>
    </row>
    <row r="28" spans="1:35">
      <c r="A28" s="3" t="s">
        <v>17</v>
      </c>
      <c r="B28" s="4"/>
      <c r="C28" s="4"/>
      <c r="D28" s="4">
        <f>+D26</f>
        <v>6737</v>
      </c>
      <c r="E28" s="4">
        <f t="shared" ref="E28:AI28" si="9">+D28*E29+D28</f>
        <v>6748.4529000000002</v>
      </c>
      <c r="F28" s="4">
        <f t="shared" si="9"/>
        <v>6736.8435383840451</v>
      </c>
      <c r="G28" s="4">
        <f t="shared" si="9"/>
        <v>6725.2541483495952</v>
      </c>
      <c r="H28" s="4">
        <f t="shared" si="9"/>
        <v>6713.6846955395458</v>
      </c>
      <c r="I28" s="4">
        <f t="shared" si="9"/>
        <v>6702.1351456558941</v>
      </c>
      <c r="J28" s="4">
        <f t="shared" si="9"/>
        <v>6690.6054644596425</v>
      </c>
      <c r="K28" s="4">
        <f t="shared" si="9"/>
        <v>6679.095617770693</v>
      </c>
      <c r="L28" s="4">
        <f t="shared" si="9"/>
        <v>6667.6055714677486</v>
      </c>
      <c r="M28" s="4">
        <f t="shared" si="9"/>
        <v>6656.13529148821</v>
      </c>
      <c r="N28" s="4">
        <f t="shared" si="9"/>
        <v>6644.6847438280774</v>
      </c>
      <c r="O28" s="4">
        <f t="shared" si="9"/>
        <v>6633.2538945418473</v>
      </c>
      <c r="P28" s="4">
        <f t="shared" si="9"/>
        <v>6611.6485889021569</v>
      </c>
      <c r="Q28" s="4">
        <f t="shared" si="9"/>
        <v>6590.1136543411567</v>
      </c>
      <c r="R28" s="4">
        <f t="shared" si="9"/>
        <v>6568.6488616517809</v>
      </c>
      <c r="S28" s="4">
        <f t="shared" si="9"/>
        <v>6547.2539823735178</v>
      </c>
      <c r="T28" s="4">
        <f t="shared" si="9"/>
        <v>6525.9287887899809</v>
      </c>
      <c r="U28" s="4">
        <f t="shared" si="9"/>
        <v>6504.6730539264809</v>
      </c>
      <c r="V28" s="4">
        <f t="shared" si="9"/>
        <v>6483.486551547614</v>
      </c>
      <c r="W28" s="4">
        <f t="shared" si="9"/>
        <v>6462.3690561548519</v>
      </c>
      <c r="X28" s="4">
        <f t="shared" si="9"/>
        <v>6441.3203429841433</v>
      </c>
      <c r="Y28" s="4">
        <f t="shared" si="9"/>
        <v>6420.3401880035181</v>
      </c>
      <c r="Z28" s="4">
        <f t="shared" si="9"/>
        <v>6393.6327398797657</v>
      </c>
      <c r="AA28" s="4">
        <f t="shared" si="9"/>
        <v>6367.0363898854584</v>
      </c>
      <c r="AB28" s="4">
        <f t="shared" si="9"/>
        <v>6340.5506758725714</v>
      </c>
      <c r="AC28" s="4">
        <f t="shared" si="9"/>
        <v>6314.1751376155335</v>
      </c>
      <c r="AD28" s="4">
        <f t="shared" si="9"/>
        <v>6287.9093168032268</v>
      </c>
      <c r="AE28" s="4">
        <f t="shared" si="9"/>
        <v>6261.7527570310258</v>
      </c>
      <c r="AF28" s="4">
        <f t="shared" si="9"/>
        <v>6235.7050037928648</v>
      </c>
      <c r="AG28" s="4">
        <f t="shared" si="9"/>
        <v>6209.7656044733394</v>
      </c>
      <c r="AH28" s="4">
        <f t="shared" si="9"/>
        <v>6183.9341083398449</v>
      </c>
      <c r="AI28" s="4">
        <f t="shared" si="9"/>
        <v>6158.2100665347416</v>
      </c>
    </row>
    <row r="29" spans="1:35">
      <c r="A29" s="23" t="s">
        <v>23</v>
      </c>
      <c r="B29" s="3"/>
      <c r="C29" s="24">
        <f>+E10</f>
        <v>1.7060329693787679E-3</v>
      </c>
      <c r="D29" s="25">
        <f>+C29</f>
        <v>1.7060329693787679E-3</v>
      </c>
      <c r="E29" s="25">
        <v>1.6999999999999999E-3</v>
      </c>
      <c r="F29" s="24">
        <f>+F10</f>
        <v>-1.7202997172811596E-3</v>
      </c>
      <c r="G29" s="25">
        <f>+F29</f>
        <v>-1.7202997172811596E-3</v>
      </c>
      <c r="H29" s="25">
        <f t="shared" si="6"/>
        <v>-1.7202997172811596E-3</v>
      </c>
      <c r="I29" s="25">
        <f t="shared" si="6"/>
        <v>-1.7202997172811596E-3</v>
      </c>
      <c r="J29" s="25">
        <f t="shared" si="6"/>
        <v>-1.7202997172811596E-3</v>
      </c>
      <c r="K29" s="25">
        <f t="shared" si="6"/>
        <v>-1.7202997172811596E-3</v>
      </c>
      <c r="L29" s="25">
        <f t="shared" si="6"/>
        <v>-1.7202997172811596E-3</v>
      </c>
      <c r="M29" s="25">
        <f t="shared" si="6"/>
        <v>-1.7202997172811596E-3</v>
      </c>
      <c r="N29" s="25">
        <f t="shared" si="6"/>
        <v>-1.7202997172811596E-3</v>
      </c>
      <c r="O29" s="25">
        <f t="shared" si="6"/>
        <v>-1.7202997172811596E-3</v>
      </c>
      <c r="P29" s="24">
        <f>+G10</f>
        <v>-3.2571202585005565E-3</v>
      </c>
      <c r="Q29" s="25">
        <f>+P29</f>
        <v>-3.2571202585005565E-3</v>
      </c>
      <c r="R29" s="25">
        <f t="shared" si="7"/>
        <v>-3.2571202585005565E-3</v>
      </c>
      <c r="S29" s="25">
        <f t="shared" si="7"/>
        <v>-3.2571202585005565E-3</v>
      </c>
      <c r="T29" s="25">
        <f t="shared" si="7"/>
        <v>-3.2571202585005565E-3</v>
      </c>
      <c r="U29" s="25">
        <f t="shared" si="7"/>
        <v>-3.2571202585005565E-3</v>
      </c>
      <c r="V29" s="25">
        <f t="shared" si="7"/>
        <v>-3.2571202585005565E-3</v>
      </c>
      <c r="W29" s="25">
        <f t="shared" si="7"/>
        <v>-3.2571202585005565E-3</v>
      </c>
      <c r="X29" s="25">
        <f t="shared" si="7"/>
        <v>-3.2571202585005565E-3</v>
      </c>
      <c r="Y29" s="25">
        <f t="shared" si="7"/>
        <v>-3.2571202585005565E-3</v>
      </c>
      <c r="Z29" s="24">
        <f>+H10</f>
        <v>-4.159818224843459E-3</v>
      </c>
      <c r="AA29" s="25">
        <f>+Z29</f>
        <v>-4.159818224843459E-3</v>
      </c>
      <c r="AB29" s="25">
        <f t="shared" ref="AB29:AI29" si="10">+AA29</f>
        <v>-4.159818224843459E-3</v>
      </c>
      <c r="AC29" s="25">
        <f t="shared" si="10"/>
        <v>-4.159818224843459E-3</v>
      </c>
      <c r="AD29" s="25">
        <f t="shared" si="10"/>
        <v>-4.159818224843459E-3</v>
      </c>
      <c r="AE29" s="25">
        <f t="shared" si="10"/>
        <v>-4.159818224843459E-3</v>
      </c>
      <c r="AF29" s="25">
        <f t="shared" si="10"/>
        <v>-4.159818224843459E-3</v>
      </c>
      <c r="AG29" s="25">
        <f t="shared" si="10"/>
        <v>-4.159818224843459E-3</v>
      </c>
      <c r="AH29" s="25">
        <f t="shared" si="10"/>
        <v>-4.159818224843459E-3</v>
      </c>
      <c r="AI29" s="25">
        <f t="shared" si="10"/>
        <v>-4.159818224843459E-3</v>
      </c>
    </row>
    <row r="30" spans="1:35">
      <c r="A30" s="3" t="s">
        <v>18</v>
      </c>
      <c r="B30" s="4"/>
      <c r="C30" s="4"/>
      <c r="D30" s="4">
        <f>+D28</f>
        <v>6737</v>
      </c>
      <c r="E30" s="4">
        <f t="shared" ref="E30:AI30" si="11">+D30*E31+D30</f>
        <v>6772.7061000000003</v>
      </c>
      <c r="F30" s="4">
        <f t="shared" si="11"/>
        <v>6792.1857901236517</v>
      </c>
      <c r="G30" s="4">
        <f t="shared" si="11"/>
        <v>6811.7215078264881</v>
      </c>
      <c r="H30" s="4">
        <f t="shared" si="11"/>
        <v>6831.3134142553035</v>
      </c>
      <c r="I30" s="4">
        <f t="shared" si="11"/>
        <v>6850.9616710203854</v>
      </c>
      <c r="J30" s="4">
        <f t="shared" si="11"/>
        <v>6870.6664401968437</v>
      </c>
      <c r="K30" s="4">
        <f t="shared" si="11"/>
        <v>6890.4278843259499</v>
      </c>
      <c r="L30" s="4">
        <f t="shared" si="11"/>
        <v>6910.2461664164775</v>
      </c>
      <c r="M30" s="4">
        <f t="shared" si="11"/>
        <v>6930.1214499460466</v>
      </c>
      <c r="N30" s="4">
        <f t="shared" si="11"/>
        <v>6950.053898862473</v>
      </c>
      <c r="O30" s="4">
        <f t="shared" si="11"/>
        <v>6970.0436775851194</v>
      </c>
      <c r="P30" s="4">
        <f t="shared" si="11"/>
        <v>6984.9267137094039</v>
      </c>
      <c r="Q30" s="4">
        <f t="shared" si="11"/>
        <v>6999.8415293711669</v>
      </c>
      <c r="R30" s="4">
        <f t="shared" si="11"/>
        <v>7014.7881924288067</v>
      </c>
      <c r="S30" s="4">
        <f t="shared" si="11"/>
        <v>7029.7667708856197</v>
      </c>
      <c r="T30" s="4">
        <f t="shared" si="11"/>
        <v>7044.7773328901085</v>
      </c>
      <c r="U30" s="4">
        <f t="shared" si="11"/>
        <v>7059.819946736292</v>
      </c>
      <c r="V30" s="4">
        <f t="shared" si="11"/>
        <v>7074.8946808640167</v>
      </c>
      <c r="W30" s="4">
        <f t="shared" si="11"/>
        <v>7090.0016038592667</v>
      </c>
      <c r="X30" s="4">
        <f t="shared" si="11"/>
        <v>7105.1407844544783</v>
      </c>
      <c r="Y30" s="4">
        <f t="shared" si="11"/>
        <v>7120.3122915288504</v>
      </c>
      <c r="Z30" s="4">
        <f t="shared" si="11"/>
        <v>7139.7085083119082</v>
      </c>
      <c r="AA30" s="4">
        <f t="shared" si="11"/>
        <v>7159.157561713655</v>
      </c>
      <c r="AB30" s="4">
        <f t="shared" si="11"/>
        <v>7178.6595956646479</v>
      </c>
      <c r="AC30" s="4">
        <f t="shared" si="11"/>
        <v>7198.2147544875188</v>
      </c>
      <c r="AD30" s="4">
        <f t="shared" si="11"/>
        <v>7217.823182898047</v>
      </c>
      <c r="AE30" s="4">
        <f t="shared" si="11"/>
        <v>7237.4850260062249</v>
      </c>
      <c r="AF30" s="4">
        <f t="shared" si="11"/>
        <v>7257.2004293173359</v>
      </c>
      <c r="AG30" s="4">
        <f t="shared" si="11"/>
        <v>7276.9695387330294</v>
      </c>
      <c r="AH30" s="4">
        <f t="shared" si="11"/>
        <v>7296.7925005524003</v>
      </c>
      <c r="AI30" s="4">
        <f t="shared" si="11"/>
        <v>7316.6694614730732</v>
      </c>
    </row>
    <row r="31" spans="1:35">
      <c r="A31" s="23" t="s">
        <v>23</v>
      </c>
      <c r="B31" s="3"/>
      <c r="C31" s="24">
        <f>+E12</f>
        <v>5.3409018803054487E-3</v>
      </c>
      <c r="D31" s="25">
        <f>+C31</f>
        <v>5.3409018803054487E-3</v>
      </c>
      <c r="E31" s="25">
        <v>5.3E-3</v>
      </c>
      <c r="F31" s="24">
        <f>+F12</f>
        <v>2.8762048487016578E-3</v>
      </c>
      <c r="G31" s="25">
        <f>+F31</f>
        <v>2.8762048487016578E-3</v>
      </c>
      <c r="H31" s="25">
        <f t="shared" si="6"/>
        <v>2.8762048487016578E-3</v>
      </c>
      <c r="I31" s="25">
        <f t="shared" si="6"/>
        <v>2.8762048487016578E-3</v>
      </c>
      <c r="J31" s="25">
        <f t="shared" si="6"/>
        <v>2.8762048487016578E-3</v>
      </c>
      <c r="K31" s="25">
        <f t="shared" si="6"/>
        <v>2.8762048487016578E-3</v>
      </c>
      <c r="L31" s="25">
        <f t="shared" si="6"/>
        <v>2.8762048487016578E-3</v>
      </c>
      <c r="M31" s="25">
        <f t="shared" si="6"/>
        <v>2.8762048487016578E-3</v>
      </c>
      <c r="N31" s="25">
        <f t="shared" si="6"/>
        <v>2.8762048487016578E-3</v>
      </c>
      <c r="O31" s="25">
        <f t="shared" si="6"/>
        <v>2.8762048487016578E-3</v>
      </c>
      <c r="P31" s="24">
        <f>+G12</f>
        <v>2.1352859196774876E-3</v>
      </c>
      <c r="Q31" s="25">
        <f>+P31</f>
        <v>2.1352859196774876E-3</v>
      </c>
      <c r="R31" s="25">
        <f t="shared" si="7"/>
        <v>2.1352859196774876E-3</v>
      </c>
      <c r="S31" s="25">
        <f t="shared" si="7"/>
        <v>2.1352859196774876E-3</v>
      </c>
      <c r="T31" s="25">
        <f t="shared" si="7"/>
        <v>2.1352859196774876E-3</v>
      </c>
      <c r="U31" s="25">
        <f t="shared" si="7"/>
        <v>2.1352859196774876E-3</v>
      </c>
      <c r="V31" s="25">
        <f t="shared" si="7"/>
        <v>2.1352859196774876E-3</v>
      </c>
      <c r="W31" s="25">
        <f t="shared" si="7"/>
        <v>2.1352859196774876E-3</v>
      </c>
      <c r="X31" s="25">
        <f t="shared" si="7"/>
        <v>2.1352859196774876E-3</v>
      </c>
      <c r="Y31" s="25">
        <f t="shared" si="7"/>
        <v>2.1352859196774876E-3</v>
      </c>
      <c r="Z31" s="24">
        <f>+H12</f>
        <v>2.7240682696085816E-3</v>
      </c>
      <c r="AA31" s="25">
        <f>+Z31</f>
        <v>2.7240682696085816E-3</v>
      </c>
      <c r="AB31" s="25">
        <f t="shared" ref="AB31:AI31" si="12">+AA31</f>
        <v>2.7240682696085816E-3</v>
      </c>
      <c r="AC31" s="25">
        <f t="shared" si="12"/>
        <v>2.7240682696085816E-3</v>
      </c>
      <c r="AD31" s="25">
        <f t="shared" si="12"/>
        <v>2.7240682696085816E-3</v>
      </c>
      <c r="AE31" s="25">
        <f t="shared" si="12"/>
        <v>2.7240682696085816E-3</v>
      </c>
      <c r="AF31" s="25">
        <f t="shared" si="12"/>
        <v>2.7240682696085816E-3</v>
      </c>
      <c r="AG31" s="25">
        <f t="shared" si="12"/>
        <v>2.7240682696085816E-3</v>
      </c>
      <c r="AH31" s="25">
        <f t="shared" si="12"/>
        <v>2.7240682696085816E-3</v>
      </c>
      <c r="AI31" s="25">
        <f t="shared" si="12"/>
        <v>2.7240682696085816E-3</v>
      </c>
    </row>
    <row r="32" spans="1:35">
      <c r="A32" s="3" t="s">
        <v>14</v>
      </c>
      <c r="B32" s="4"/>
      <c r="C32" s="4"/>
      <c r="D32" s="4">
        <f>+D30</f>
        <v>6737</v>
      </c>
      <c r="E32" s="280">
        <f t="shared" ref="E32:AI32" si="13">+D32*E33+D32</f>
        <v>6737.6737000000003</v>
      </c>
      <c r="F32" s="4">
        <f t="shared" si="13"/>
        <v>6736.6982354103984</v>
      </c>
      <c r="G32" s="4">
        <f t="shared" si="13"/>
        <v>6735.7229120462716</v>
      </c>
      <c r="H32" s="4">
        <f t="shared" si="13"/>
        <v>6734.7477298871727</v>
      </c>
      <c r="I32" s="4">
        <f t="shared" si="13"/>
        <v>6733.7726889126589</v>
      </c>
      <c r="J32" s="4">
        <f t="shared" si="13"/>
        <v>6732.7977891022892</v>
      </c>
      <c r="K32" s="4">
        <f t="shared" si="13"/>
        <v>6731.8230304356266</v>
      </c>
      <c r="L32" s="4">
        <f t="shared" si="13"/>
        <v>6730.8484128922373</v>
      </c>
      <c r="M32" s="4">
        <f t="shared" si="13"/>
        <v>6729.8739364516887</v>
      </c>
      <c r="N32" s="4">
        <f t="shared" si="13"/>
        <v>6728.8996010935525</v>
      </c>
      <c r="O32" s="4">
        <f t="shared" si="13"/>
        <v>6727.9254067974034</v>
      </c>
      <c r="P32" s="4">
        <f t="shared" si="13"/>
        <v>6706.0117446572431</v>
      </c>
      <c r="Q32" s="4">
        <f t="shared" si="13"/>
        <v>6684.1694579499772</v>
      </c>
      <c r="R32" s="4">
        <f t="shared" si="13"/>
        <v>6662.3983141972376</v>
      </c>
      <c r="S32" s="4">
        <f t="shared" si="13"/>
        <v>6640.698081677866</v>
      </c>
      <c r="T32" s="4">
        <f t="shared" si="13"/>
        <v>6619.0685294254472</v>
      </c>
      <c r="U32" s="4">
        <f t="shared" si="13"/>
        <v>6597.5094272258521</v>
      </c>
      <c r="V32" s="4">
        <f t="shared" si="13"/>
        <v>6576.020545614786</v>
      </c>
      <c r="W32" s="4">
        <f t="shared" si="13"/>
        <v>6554.6016558753481</v>
      </c>
      <c r="X32" s="4">
        <f t="shared" si="13"/>
        <v>6533.2525300355956</v>
      </c>
      <c r="Y32" s="4">
        <f t="shared" si="13"/>
        <v>6511.9729408661169</v>
      </c>
      <c r="Z32" s="4">
        <f t="shared" si="13"/>
        <v>6484.8843171470144</v>
      </c>
      <c r="AA32" s="4">
        <f t="shared" si="13"/>
        <v>6457.9083771785445</v>
      </c>
      <c r="AB32" s="4">
        <f t="shared" si="13"/>
        <v>6431.0446522167877</v>
      </c>
      <c r="AC32" s="4">
        <f t="shared" si="13"/>
        <v>6404.2926754677146</v>
      </c>
      <c r="AD32" s="4">
        <f t="shared" si="13"/>
        <v>6377.6519820790727</v>
      </c>
      <c r="AE32" s="4">
        <f t="shared" si="13"/>
        <v>6351.1221091323114</v>
      </c>
      <c r="AF32" s="4">
        <f t="shared" si="13"/>
        <v>6324.7025956345369</v>
      </c>
      <c r="AG32" s="4">
        <f t="shared" si="13"/>
        <v>6298.3929825105015</v>
      </c>
      <c r="AH32" s="4">
        <f t="shared" si="13"/>
        <v>6272.1928125946279</v>
      </c>
      <c r="AI32" s="4">
        <f t="shared" si="13"/>
        <v>6246.1016306230649</v>
      </c>
    </row>
    <row r="33" spans="1:35">
      <c r="A33" s="23" t="s">
        <v>23</v>
      </c>
      <c r="B33" s="3"/>
      <c r="C33" s="24">
        <f>+E14</f>
        <v>7.8175455086704204E-5</v>
      </c>
      <c r="D33" s="25">
        <f>+C33</f>
        <v>7.8175455086704204E-5</v>
      </c>
      <c r="E33" s="25">
        <v>1E-4</v>
      </c>
      <c r="F33" s="24">
        <f>+F14</f>
        <v>-1.4477765368803297E-4</v>
      </c>
      <c r="G33" s="25">
        <f>+F33</f>
        <v>-1.4477765368803297E-4</v>
      </c>
      <c r="H33" s="25">
        <f t="shared" si="6"/>
        <v>-1.4477765368803297E-4</v>
      </c>
      <c r="I33" s="25">
        <f t="shared" si="6"/>
        <v>-1.4477765368803297E-4</v>
      </c>
      <c r="J33" s="25">
        <f t="shared" si="6"/>
        <v>-1.4477765368803297E-4</v>
      </c>
      <c r="K33" s="25">
        <f t="shared" si="6"/>
        <v>-1.4477765368803297E-4</v>
      </c>
      <c r="L33" s="25">
        <f t="shared" si="6"/>
        <v>-1.4477765368803297E-4</v>
      </c>
      <c r="M33" s="25">
        <f t="shared" si="6"/>
        <v>-1.4477765368803297E-4</v>
      </c>
      <c r="N33" s="25">
        <f t="shared" si="6"/>
        <v>-1.4477765368803297E-4</v>
      </c>
      <c r="O33" s="25">
        <f t="shared" si="6"/>
        <v>-1.4477765368803297E-4</v>
      </c>
      <c r="P33" s="24">
        <f>+G14</f>
        <v>-3.2571202585005565E-3</v>
      </c>
      <c r="Q33" s="25">
        <f>+P33</f>
        <v>-3.2571202585005565E-3</v>
      </c>
      <c r="R33" s="25">
        <f t="shared" si="7"/>
        <v>-3.2571202585005565E-3</v>
      </c>
      <c r="S33" s="25">
        <f t="shared" si="7"/>
        <v>-3.2571202585005565E-3</v>
      </c>
      <c r="T33" s="25">
        <f t="shared" si="7"/>
        <v>-3.2571202585005565E-3</v>
      </c>
      <c r="U33" s="25">
        <f t="shared" si="7"/>
        <v>-3.2571202585005565E-3</v>
      </c>
      <c r="V33" s="25">
        <f t="shared" si="7"/>
        <v>-3.2571202585005565E-3</v>
      </c>
      <c r="W33" s="25">
        <f t="shared" si="7"/>
        <v>-3.2571202585005565E-3</v>
      </c>
      <c r="X33" s="25">
        <f t="shared" si="7"/>
        <v>-3.2571202585005565E-3</v>
      </c>
      <c r="Y33" s="25">
        <f t="shared" si="7"/>
        <v>-3.2571202585005565E-3</v>
      </c>
      <c r="Z33" s="24">
        <f>+H14</f>
        <v>-4.159818224843459E-3</v>
      </c>
      <c r="AA33" s="25">
        <f>+Z33</f>
        <v>-4.159818224843459E-3</v>
      </c>
      <c r="AB33" s="25">
        <f t="shared" ref="AB33:AI33" si="14">+AA33</f>
        <v>-4.159818224843459E-3</v>
      </c>
      <c r="AC33" s="25">
        <f t="shared" si="14"/>
        <v>-4.159818224843459E-3</v>
      </c>
      <c r="AD33" s="25">
        <f t="shared" si="14"/>
        <v>-4.159818224843459E-3</v>
      </c>
      <c r="AE33" s="25">
        <f t="shared" si="14"/>
        <v>-4.159818224843459E-3</v>
      </c>
      <c r="AF33" s="25">
        <f t="shared" si="14"/>
        <v>-4.159818224843459E-3</v>
      </c>
      <c r="AG33" s="25">
        <f t="shared" si="14"/>
        <v>-4.159818224843459E-3</v>
      </c>
      <c r="AH33" s="25">
        <f t="shared" si="14"/>
        <v>-4.159818224843459E-3</v>
      </c>
      <c r="AI33" s="25">
        <f t="shared" si="14"/>
        <v>-4.159818224843459E-3</v>
      </c>
    </row>
    <row r="34" spans="1:35">
      <c r="A34" s="21"/>
      <c r="C34" s="1"/>
    </row>
  </sheetData>
  <mergeCells count="13">
    <mergeCell ref="A18:A23"/>
    <mergeCell ref="B18:B23"/>
    <mergeCell ref="A11:A12"/>
    <mergeCell ref="B11:B12"/>
    <mergeCell ref="A13:A14"/>
    <mergeCell ref="B13:B14"/>
    <mergeCell ref="A16:F16"/>
    <mergeCell ref="A17:C17"/>
    <mergeCell ref="C5:I5"/>
    <mergeCell ref="A7:A8"/>
    <mergeCell ref="B7:B8"/>
    <mergeCell ref="A9:A10"/>
    <mergeCell ref="B9:B10"/>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1323E-3F0F-4CFB-A084-BE17410EDD30}">
  <dimension ref="A1:E9"/>
  <sheetViews>
    <sheetView tabSelected="1" workbookViewId="0">
      <selection activeCell="C13" sqref="C13"/>
    </sheetView>
  </sheetViews>
  <sheetFormatPr defaultRowHeight="12"/>
  <cols>
    <col min="2" max="2" width="48.83203125" customWidth="1"/>
    <col min="3" max="3" width="13.6640625" customWidth="1"/>
    <col min="4" max="4" width="14" customWidth="1"/>
  </cols>
  <sheetData>
    <row r="1" spans="1:5">
      <c r="C1" s="878" t="s">
        <v>904</v>
      </c>
      <c r="D1" s="713"/>
    </row>
    <row r="2" spans="1:5">
      <c r="C2" s="879"/>
      <c r="D2" s="697" t="s">
        <v>905</v>
      </c>
    </row>
    <row r="3" spans="1:5" ht="36">
      <c r="A3" s="706">
        <f t="array" ref="A3:C7">[2]!'!08 Viri financiranja!R3C1:R7C3'</f>
        <v>1</v>
      </c>
      <c r="B3" s="706" t="str">
        <v>Skupni upravičeni stroški pred upoštevanjem zahtev iz člena 61 Uredbe (EU) št. 1303/2013 (v EUR, nediskontirani) (oddelek C.1.12(C))</v>
      </c>
      <c r="C3" s="698">
        <v>6572071.8300000001</v>
      </c>
      <c r="D3" s="698">
        <f>+'FEA '!C341</f>
        <v>5049911.1199999992</v>
      </c>
    </row>
    <row r="4" spans="1:5" ht="24">
      <c r="A4" s="706">
        <v>2</v>
      </c>
      <c r="B4" s="706" t="str">
        <v>Sorazmerna uporaba diskontirane vrednosti neto prihodkov (v %) (če je primerno) = (E.1.2.9)</v>
      </c>
      <c r="C4" s="699">
        <v>0.79810000000000003</v>
      </c>
      <c r="D4" s="699">
        <f>+'FEA '!C342</f>
        <v>0.79800000000000004</v>
      </c>
      <c r="E4" s="110"/>
    </row>
    <row r="5" spans="1:5" ht="36">
      <c r="A5" s="706">
        <v>0</v>
      </c>
      <c r="B5" s="706" t="str">
        <v>Skupni upravičeni stroški po upoštevanju zahtev iz člena 61 Uredbe (EU) št. 1303/2013 (v EUR, nediskontirani) = (1) * (2)</v>
      </c>
      <c r="C5" s="698">
        <v>5245170.53</v>
      </c>
      <c r="D5" s="698">
        <f>+'FEA '!C343</f>
        <v>4029829.07</v>
      </c>
    </row>
    <row r="6" spans="1:5">
      <c r="A6" s="701">
        <v>0</v>
      </c>
      <c r="B6" s="701">
        <v>0</v>
      </c>
      <c r="C6" s="701">
        <v>0</v>
      </c>
    </row>
    <row r="7" spans="1:5">
      <c r="A7" s="701">
        <v>0</v>
      </c>
      <c r="B7" s="703" t="str">
        <v>Dogovor regij</v>
      </c>
      <c r="C7" s="705">
        <v>3872135.4</v>
      </c>
      <c r="D7" s="705">
        <f>+C7</f>
        <v>3872135.4</v>
      </c>
    </row>
    <row r="9" spans="1:5">
      <c r="B9" s="587" t="s">
        <v>906</v>
      </c>
      <c r="C9" s="696">
        <f>+C5-C7</f>
        <v>1373035.1300000004</v>
      </c>
      <c r="D9" s="696">
        <f>+D5-D7</f>
        <v>157693.66999999993</v>
      </c>
    </row>
  </sheetData>
  <mergeCells count="1">
    <mergeCell ref="C1:C2"/>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EB719-5B2C-494D-B9E2-315C394C0122}">
  <dimension ref="A1:AW68"/>
  <sheetViews>
    <sheetView workbookViewId="0">
      <selection activeCell="C12" sqref="C12"/>
    </sheetView>
  </sheetViews>
  <sheetFormatPr defaultRowHeight="12"/>
  <cols>
    <col min="2" max="2" width="34.6640625" customWidth="1"/>
    <col min="3" max="3" width="26.5" customWidth="1"/>
    <col min="4" max="20" width="10.6640625" bestFit="1" customWidth="1"/>
  </cols>
  <sheetData>
    <row r="1" spans="2:4" ht="15.75" thickBot="1">
      <c r="B1" s="305"/>
      <c r="C1" s="305"/>
      <c r="D1" s="305"/>
    </row>
    <row r="2" spans="2:4" ht="15.75" thickBot="1">
      <c r="B2" s="312" t="s">
        <v>538</v>
      </c>
      <c r="C2" s="305"/>
      <c r="D2" s="305"/>
    </row>
    <row r="4" spans="2:4" ht="15">
      <c r="B4" s="310" t="s">
        <v>504</v>
      </c>
      <c r="C4" s="305"/>
      <c r="D4" s="305"/>
    </row>
    <row r="6" spans="2:4" ht="15">
      <c r="B6" s="306" t="s">
        <v>505</v>
      </c>
      <c r="C6" s="305"/>
      <c r="D6" s="305"/>
    </row>
    <row r="7" spans="2:4" ht="15">
      <c r="B7" s="306" t="s">
        <v>506</v>
      </c>
      <c r="C7" s="305"/>
      <c r="D7" s="305"/>
    </row>
    <row r="8" spans="2:4" ht="15">
      <c r="B8" s="306" t="s">
        <v>507</v>
      </c>
      <c r="C8" s="305"/>
      <c r="D8" s="305"/>
    </row>
    <row r="9" spans="2:4" ht="15">
      <c r="B9" s="306" t="s">
        <v>508</v>
      </c>
      <c r="C9" s="305"/>
      <c r="D9" s="305"/>
    </row>
    <row r="11" spans="2:4" ht="15">
      <c r="B11" s="313" t="s">
        <v>509</v>
      </c>
      <c r="C11" s="314"/>
      <c r="D11" s="305"/>
    </row>
    <row r="12" spans="2:4" ht="15">
      <c r="B12" s="314" t="s">
        <v>539</v>
      </c>
      <c r="C12" s="315">
        <f>+'03 Statistični podatki'!B7</f>
        <v>1012.24</v>
      </c>
      <c r="D12" s="305"/>
    </row>
    <row r="13" spans="2:4" ht="15">
      <c r="B13" s="314" t="s">
        <v>540</v>
      </c>
      <c r="C13" s="316">
        <v>7.4999999999999997E-2</v>
      </c>
      <c r="D13" s="305"/>
    </row>
    <row r="14" spans="2:4">
      <c r="B14" s="314" t="s">
        <v>510</v>
      </c>
      <c r="C14" s="321">
        <v>0.442</v>
      </c>
      <c r="D14" s="306">
        <f>22.1+15.5+6.36+0.14+0.1</f>
        <v>44.2</v>
      </c>
    </row>
    <row r="15" spans="2:4" ht="15">
      <c r="B15" s="314" t="s">
        <v>511</v>
      </c>
      <c r="C15" s="317">
        <f>+C12*(1-C13)*(1-C14)</f>
        <v>522.4676760000001</v>
      </c>
      <c r="D15" s="305"/>
    </row>
    <row r="16" spans="2:4" ht="15">
      <c r="B16" s="318" t="s">
        <v>512</v>
      </c>
      <c r="C16" s="317">
        <f>+C15/C12</f>
        <v>0.51615000000000011</v>
      </c>
      <c r="D16" s="305"/>
    </row>
    <row r="21" spans="2:4" ht="15.75" thickBot="1">
      <c r="B21" s="305"/>
      <c r="C21" s="305"/>
      <c r="D21" s="305"/>
    </row>
    <row r="22" spans="2:4" ht="15.75" thickBot="1">
      <c r="B22" s="312" t="s">
        <v>513</v>
      </c>
      <c r="C22" s="305"/>
      <c r="D22" s="305"/>
    </row>
    <row r="24" spans="2:4" ht="15">
      <c r="B24" s="306" t="s">
        <v>514</v>
      </c>
      <c r="C24" s="305"/>
      <c r="D24" s="305"/>
    </row>
    <row r="25" spans="2:4" ht="15">
      <c r="B25" s="305"/>
      <c r="C25" s="314" t="s">
        <v>515</v>
      </c>
      <c r="D25" s="320">
        <v>0.15</v>
      </c>
    </row>
    <row r="26" spans="2:4">
      <c r="B26" s="306" t="s">
        <v>516</v>
      </c>
      <c r="C26" s="314" t="s">
        <v>517</v>
      </c>
      <c r="D26" s="320">
        <v>0.22</v>
      </c>
    </row>
    <row r="27" spans="2:4">
      <c r="B27" s="306" t="s">
        <v>541</v>
      </c>
      <c r="C27" s="314" t="s">
        <v>518</v>
      </c>
      <c r="D27" s="319">
        <f>+(1-D25)*(1-D26)</f>
        <v>0.66300000000000003</v>
      </c>
    </row>
    <row r="28" spans="2:4" ht="15">
      <c r="B28" s="306" t="s">
        <v>542</v>
      </c>
      <c r="C28" s="305"/>
      <c r="D28" s="305"/>
    </row>
    <row r="34" spans="1:49">
      <c r="A34" s="77"/>
      <c r="B34" s="77" t="s">
        <v>537</v>
      </c>
      <c r="C34" s="77"/>
      <c r="D34" s="77"/>
      <c r="E34" s="77"/>
      <c r="F34" s="77"/>
      <c r="G34" s="77"/>
      <c r="H34" s="77"/>
      <c r="I34" s="77"/>
      <c r="J34" s="77"/>
      <c r="K34" s="77"/>
      <c r="L34" s="77"/>
      <c r="M34" s="77"/>
      <c r="N34" s="77"/>
      <c r="O34" s="77"/>
      <c r="P34" s="77"/>
      <c r="Q34" s="77"/>
      <c r="R34" s="77"/>
      <c r="S34" s="77"/>
      <c r="T34" s="77"/>
    </row>
    <row r="37" spans="1:49" ht="98.25" customHeight="1">
      <c r="A37" s="77">
        <v>1</v>
      </c>
      <c r="B37" s="880" t="s">
        <v>533</v>
      </c>
      <c r="C37" s="880"/>
      <c r="D37" s="880"/>
      <c r="E37" s="77"/>
      <c r="F37" s="77"/>
      <c r="G37" s="77"/>
      <c r="H37" s="77"/>
      <c r="I37" s="77"/>
      <c r="J37" s="77"/>
      <c r="K37" s="77"/>
      <c r="L37" s="77"/>
      <c r="M37" s="77"/>
      <c r="N37" s="77"/>
      <c r="O37" s="77"/>
      <c r="P37" s="77"/>
      <c r="Q37" s="77"/>
      <c r="R37" s="77"/>
      <c r="S37" s="77"/>
      <c r="T37" s="77"/>
    </row>
    <row r="39" spans="1:49">
      <c r="C39">
        <v>2001</v>
      </c>
      <c r="D39">
        <f>+C39+1</f>
        <v>2002</v>
      </c>
      <c r="E39" s="273">
        <f t="shared" ref="E39:T39" si="0">+D39+1</f>
        <v>2003</v>
      </c>
      <c r="F39" s="273">
        <f t="shared" si="0"/>
        <v>2004</v>
      </c>
      <c r="G39" s="273">
        <f t="shared" si="0"/>
        <v>2005</v>
      </c>
      <c r="H39" s="273">
        <f t="shared" si="0"/>
        <v>2006</v>
      </c>
      <c r="I39" s="273">
        <f t="shared" si="0"/>
        <v>2007</v>
      </c>
      <c r="J39" s="273">
        <f t="shared" si="0"/>
        <v>2008</v>
      </c>
      <c r="K39" s="273">
        <f t="shared" si="0"/>
        <v>2009</v>
      </c>
      <c r="L39" s="273">
        <f t="shared" si="0"/>
        <v>2010</v>
      </c>
      <c r="M39" s="273">
        <f t="shared" si="0"/>
        <v>2011</v>
      </c>
      <c r="N39" s="273">
        <f t="shared" si="0"/>
        <v>2012</v>
      </c>
      <c r="O39" s="273">
        <f t="shared" si="0"/>
        <v>2013</v>
      </c>
      <c r="P39" s="273">
        <f t="shared" si="0"/>
        <v>2014</v>
      </c>
      <c r="Q39" s="273">
        <f t="shared" si="0"/>
        <v>2015</v>
      </c>
      <c r="R39" s="273">
        <f t="shared" si="0"/>
        <v>2016</v>
      </c>
      <c r="S39" s="273">
        <f t="shared" si="0"/>
        <v>2017</v>
      </c>
      <c r="T39" s="273">
        <f t="shared" si="0"/>
        <v>2018</v>
      </c>
      <c r="U39" s="273">
        <f t="shared" ref="U39:AW39" si="1">+T39+1</f>
        <v>2019</v>
      </c>
      <c r="V39" s="273">
        <f t="shared" si="1"/>
        <v>2020</v>
      </c>
      <c r="W39" s="273">
        <f t="shared" si="1"/>
        <v>2021</v>
      </c>
      <c r="X39" s="273">
        <f t="shared" si="1"/>
        <v>2022</v>
      </c>
      <c r="Y39" s="273">
        <f t="shared" si="1"/>
        <v>2023</v>
      </c>
      <c r="Z39" s="273">
        <f t="shared" si="1"/>
        <v>2024</v>
      </c>
      <c r="AA39" s="273">
        <f t="shared" si="1"/>
        <v>2025</v>
      </c>
      <c r="AB39" s="273">
        <f t="shared" si="1"/>
        <v>2026</v>
      </c>
      <c r="AC39" s="273">
        <f t="shared" si="1"/>
        <v>2027</v>
      </c>
      <c r="AD39" s="273">
        <f t="shared" si="1"/>
        <v>2028</v>
      </c>
      <c r="AE39" s="273">
        <f t="shared" si="1"/>
        <v>2029</v>
      </c>
      <c r="AF39" s="273">
        <f t="shared" si="1"/>
        <v>2030</v>
      </c>
      <c r="AG39" s="273">
        <f t="shared" si="1"/>
        <v>2031</v>
      </c>
      <c r="AH39" s="273">
        <f t="shared" si="1"/>
        <v>2032</v>
      </c>
      <c r="AI39" s="273">
        <f t="shared" si="1"/>
        <v>2033</v>
      </c>
      <c r="AJ39" s="273">
        <f t="shared" si="1"/>
        <v>2034</v>
      </c>
      <c r="AK39" s="273">
        <f t="shared" si="1"/>
        <v>2035</v>
      </c>
      <c r="AL39" s="273">
        <f t="shared" si="1"/>
        <v>2036</v>
      </c>
      <c r="AM39" s="273">
        <f t="shared" si="1"/>
        <v>2037</v>
      </c>
      <c r="AN39" s="273">
        <f t="shared" si="1"/>
        <v>2038</v>
      </c>
      <c r="AO39" s="273">
        <f t="shared" si="1"/>
        <v>2039</v>
      </c>
      <c r="AP39" s="273">
        <f t="shared" si="1"/>
        <v>2040</v>
      </c>
      <c r="AQ39" s="273">
        <f t="shared" si="1"/>
        <v>2041</v>
      </c>
      <c r="AR39" s="273">
        <f t="shared" si="1"/>
        <v>2042</v>
      </c>
      <c r="AS39" s="273">
        <f t="shared" si="1"/>
        <v>2043</v>
      </c>
      <c r="AT39" s="273">
        <f t="shared" si="1"/>
        <v>2044</v>
      </c>
      <c r="AU39" s="273">
        <f t="shared" si="1"/>
        <v>2045</v>
      </c>
      <c r="AV39" s="273">
        <f t="shared" si="1"/>
        <v>2046</v>
      </c>
      <c r="AW39" s="273">
        <f t="shared" si="1"/>
        <v>2047</v>
      </c>
    </row>
    <row r="40" spans="1:49">
      <c r="B40" t="s">
        <v>534</v>
      </c>
      <c r="C40">
        <v>38.67</v>
      </c>
      <c r="D40" s="421">
        <f>+C40*D48/100+C40</f>
        <v>40.371480000000005</v>
      </c>
      <c r="E40" s="421">
        <f t="shared" ref="E40:S40" si="2">+D40*E48/100+D40</f>
        <v>41.259652560000006</v>
      </c>
      <c r="F40" s="421">
        <f t="shared" si="2"/>
        <v>42.78625970472001</v>
      </c>
      <c r="G40" s="421">
        <f t="shared" si="2"/>
        <v>45.053931469070172</v>
      </c>
      <c r="H40" s="421">
        <f t="shared" si="2"/>
        <v>48.207706671905086</v>
      </c>
      <c r="I40" s="421">
        <f t="shared" si="2"/>
        <v>50.955545952203678</v>
      </c>
      <c r="J40" s="421">
        <f t="shared" si="2"/>
        <v>50.089301671016216</v>
      </c>
      <c r="K40" s="421">
        <f t="shared" si="2"/>
        <v>47.284300777439306</v>
      </c>
      <c r="L40" s="421">
        <f t="shared" si="2"/>
        <v>48.466408296875287</v>
      </c>
      <c r="M40" s="421">
        <f t="shared" si="2"/>
        <v>48.078677030500288</v>
      </c>
      <c r="N40" s="421">
        <f t="shared" si="2"/>
        <v>46.492080688493779</v>
      </c>
      <c r="O40" s="421">
        <f t="shared" si="2"/>
        <v>47.32893814088667</v>
      </c>
      <c r="P40" s="421">
        <f t="shared" si="2"/>
        <v>48.322845841845293</v>
      </c>
      <c r="Q40" s="421">
        <f t="shared" si="2"/>
        <v>49.240979912840352</v>
      </c>
      <c r="R40" s="421">
        <f t="shared" si="2"/>
        <v>51.40758302900533</v>
      </c>
      <c r="S40" s="421">
        <f t="shared" si="2"/>
        <v>54.59485317680366</v>
      </c>
      <c r="T40" s="421">
        <f>+S40*T48/100+S40</f>
        <v>57.324595835643841</v>
      </c>
      <c r="U40" s="421">
        <f>+T40*2%+T40</f>
        <v>58.471087752356716</v>
      </c>
      <c r="V40" s="421">
        <f t="shared" ref="V40:AW40" si="3">+U40*2%+U40</f>
        <v>59.640509507403848</v>
      </c>
      <c r="W40" s="421">
        <f t="shared" si="3"/>
        <v>60.833319697551929</v>
      </c>
      <c r="X40" s="421">
        <f t="shared" si="3"/>
        <v>62.049986091502966</v>
      </c>
      <c r="Y40" s="421">
        <f t="shared" si="3"/>
        <v>63.290985813333023</v>
      </c>
      <c r="Z40" s="421">
        <f t="shared" si="3"/>
        <v>64.556805529599686</v>
      </c>
      <c r="AA40" s="421">
        <f t="shared" si="3"/>
        <v>65.847941640191678</v>
      </c>
      <c r="AB40" s="421">
        <f t="shared" si="3"/>
        <v>67.164900472995512</v>
      </c>
      <c r="AC40" s="421">
        <f t="shared" si="3"/>
        <v>68.508198482455427</v>
      </c>
      <c r="AD40" s="421">
        <f t="shared" si="3"/>
        <v>69.87836245210454</v>
      </c>
      <c r="AE40" s="421">
        <f t="shared" si="3"/>
        <v>71.275929701146637</v>
      </c>
      <c r="AF40" s="421">
        <f t="shared" si="3"/>
        <v>72.70144829516957</v>
      </c>
      <c r="AG40" s="421">
        <f t="shared" si="3"/>
        <v>74.15547726107296</v>
      </c>
      <c r="AH40" s="421">
        <f t="shared" si="3"/>
        <v>75.638586806294413</v>
      </c>
      <c r="AI40" s="421">
        <f t="shared" si="3"/>
        <v>77.151358542420297</v>
      </c>
      <c r="AJ40" s="421">
        <f t="shared" si="3"/>
        <v>78.694385713268701</v>
      </c>
      <c r="AK40" s="421">
        <f t="shared" si="3"/>
        <v>80.268273427534069</v>
      </c>
      <c r="AL40" s="421">
        <f t="shared" si="3"/>
        <v>81.873638896084756</v>
      </c>
      <c r="AM40" s="421">
        <f t="shared" si="3"/>
        <v>83.511111674006457</v>
      </c>
      <c r="AN40" s="421">
        <f t="shared" si="3"/>
        <v>85.181333907486589</v>
      </c>
      <c r="AO40" s="421">
        <f t="shared" si="3"/>
        <v>86.884960585636321</v>
      </c>
      <c r="AP40" s="421">
        <f t="shared" si="3"/>
        <v>88.622659797349044</v>
      </c>
      <c r="AQ40" s="421">
        <f t="shared" si="3"/>
        <v>90.395112993296024</v>
      </c>
      <c r="AR40" s="421">
        <f t="shared" si="3"/>
        <v>92.203015253161951</v>
      </c>
      <c r="AS40" s="421">
        <f t="shared" si="3"/>
        <v>94.047075558225188</v>
      </c>
      <c r="AT40" s="421">
        <f t="shared" si="3"/>
        <v>95.928017069389696</v>
      </c>
      <c r="AU40" s="421">
        <f t="shared" si="3"/>
        <v>97.846577410777485</v>
      </c>
      <c r="AV40" s="421">
        <f t="shared" si="3"/>
        <v>99.803508958993035</v>
      </c>
      <c r="AW40" s="421">
        <f t="shared" si="3"/>
        <v>101.7995791381729</v>
      </c>
    </row>
    <row r="41" spans="1:49">
      <c r="B41" t="s">
        <v>535</v>
      </c>
    </row>
    <row r="43" spans="1:49" ht="12.75" customHeight="1">
      <c r="B43" s="881" t="s">
        <v>704</v>
      </c>
      <c r="C43" s="882"/>
      <c r="D43" s="882"/>
      <c r="E43" s="882"/>
      <c r="F43" s="882"/>
      <c r="G43" s="882"/>
      <c r="H43" s="882"/>
      <c r="I43" s="882"/>
      <c r="J43" s="882"/>
      <c r="K43" s="882"/>
      <c r="L43" s="882"/>
      <c r="M43" s="882"/>
      <c r="N43" s="882"/>
      <c r="O43" s="882"/>
      <c r="P43" s="882"/>
      <c r="Q43" s="882"/>
      <c r="R43" s="882"/>
      <c r="S43" s="882"/>
      <c r="T43" s="882"/>
      <c r="U43" s="882"/>
      <c r="V43" s="882"/>
      <c r="W43" s="882"/>
      <c r="X43" s="882"/>
      <c r="Y43" s="882"/>
      <c r="Z43" s="882"/>
      <c r="AA43" s="882"/>
      <c r="AB43" s="882"/>
      <c r="AC43" s="882"/>
      <c r="AD43" s="882"/>
      <c r="AE43" s="882"/>
      <c r="AF43" s="882"/>
      <c r="AG43" s="882"/>
      <c r="AH43" s="882"/>
      <c r="AI43" s="882"/>
      <c r="AJ43" s="883"/>
    </row>
    <row r="44" spans="1:49">
      <c r="B44" s="884"/>
      <c r="C44" s="884" t="s">
        <v>705</v>
      </c>
      <c r="D44" s="884"/>
      <c r="E44" s="884"/>
      <c r="F44" s="884"/>
      <c r="G44" s="884"/>
      <c r="H44" s="884"/>
      <c r="I44" s="884"/>
      <c r="J44" s="884"/>
      <c r="K44" s="884"/>
      <c r="L44" s="884"/>
      <c r="M44" s="884"/>
      <c r="N44" s="884"/>
      <c r="O44" s="884"/>
      <c r="P44" s="884"/>
      <c r="Q44" s="884"/>
      <c r="R44" s="884"/>
      <c r="S44" s="884"/>
      <c r="T44" s="884"/>
      <c r="U44" s="884"/>
      <c r="V44" s="884"/>
      <c r="W44" s="884"/>
      <c r="X44" s="884"/>
      <c r="Y44" s="884"/>
      <c r="Z44" s="884"/>
      <c r="AA44" s="884"/>
      <c r="AB44" s="884"/>
      <c r="AC44" s="884"/>
      <c r="AD44" s="884"/>
      <c r="AE44" s="884"/>
      <c r="AF44" s="884"/>
      <c r="AG44" s="884"/>
      <c r="AH44" s="884"/>
      <c r="AI44" s="884"/>
      <c r="AJ44" s="884"/>
    </row>
    <row r="45" spans="1:49">
      <c r="B45" s="885"/>
      <c r="C45" s="885" t="s">
        <v>706</v>
      </c>
      <c r="D45" s="885"/>
      <c r="E45" s="885"/>
      <c r="F45" s="885"/>
      <c r="G45" s="885"/>
      <c r="H45" s="885"/>
      <c r="I45" s="885"/>
      <c r="J45" s="885"/>
      <c r="K45" s="885"/>
      <c r="L45" s="885"/>
      <c r="M45" s="885"/>
      <c r="N45" s="885"/>
      <c r="O45" s="885"/>
      <c r="P45" s="885"/>
      <c r="Q45" s="885"/>
      <c r="R45" s="885"/>
      <c r="S45" s="885"/>
      <c r="T45" s="885" t="s">
        <v>707</v>
      </c>
      <c r="U45" s="885"/>
      <c r="V45" s="885"/>
      <c r="W45" s="885"/>
      <c r="X45" s="885"/>
      <c r="Y45" s="885"/>
      <c r="Z45" s="885"/>
      <c r="AA45" s="885"/>
      <c r="AB45" s="885"/>
      <c r="AC45" s="885"/>
      <c r="AD45" s="885"/>
      <c r="AE45" s="885"/>
      <c r="AF45" s="885"/>
      <c r="AG45" s="885"/>
      <c r="AH45" s="885"/>
      <c r="AI45" s="885"/>
      <c r="AJ45" s="885"/>
    </row>
    <row r="46" spans="1:49" ht="21">
      <c r="B46" s="885"/>
      <c r="C46" s="417" t="s">
        <v>708</v>
      </c>
      <c r="D46" s="417" t="s">
        <v>709</v>
      </c>
      <c r="E46" s="417" t="s">
        <v>710</v>
      </c>
      <c r="F46" s="417" t="s">
        <v>711</v>
      </c>
      <c r="G46" s="417" t="s">
        <v>712</v>
      </c>
      <c r="H46" s="417" t="s">
        <v>713</v>
      </c>
      <c r="I46" s="417" t="s">
        <v>714</v>
      </c>
      <c r="J46" s="417" t="s">
        <v>715</v>
      </c>
      <c r="K46" s="417" t="s">
        <v>716</v>
      </c>
      <c r="L46" s="417" t="s">
        <v>717</v>
      </c>
      <c r="M46" s="417" t="s">
        <v>718</v>
      </c>
      <c r="N46" s="417" t="s">
        <v>719</v>
      </c>
      <c r="O46" s="417" t="s">
        <v>720</v>
      </c>
      <c r="P46" s="417" t="s">
        <v>721</v>
      </c>
      <c r="Q46" s="417" t="s">
        <v>722</v>
      </c>
      <c r="R46" s="417" t="s">
        <v>723</v>
      </c>
      <c r="S46" s="417" t="s">
        <v>724</v>
      </c>
      <c r="T46" s="417" t="s">
        <v>729</v>
      </c>
      <c r="U46" s="417"/>
      <c r="V46" s="417"/>
      <c r="W46" s="417"/>
      <c r="X46" s="417"/>
      <c r="Y46" s="417"/>
      <c r="Z46" s="417"/>
      <c r="AA46" s="417"/>
      <c r="AB46" s="417"/>
      <c r="AC46" s="417"/>
      <c r="AD46" s="417"/>
      <c r="AE46" s="417"/>
      <c r="AF46" s="417"/>
      <c r="AG46" s="417"/>
      <c r="AH46" s="417"/>
      <c r="AI46" s="417"/>
      <c r="AJ46" s="417"/>
    </row>
    <row r="47" spans="1:49" ht="21">
      <c r="B47" s="416" t="s">
        <v>725</v>
      </c>
      <c r="C47" s="163">
        <v>3.2</v>
      </c>
      <c r="D47" s="163">
        <v>4.5</v>
      </c>
      <c r="E47" s="163">
        <v>2.2000000000000002</v>
      </c>
      <c r="F47" s="163">
        <v>4</v>
      </c>
      <c r="G47" s="163">
        <v>3.9</v>
      </c>
      <c r="H47" s="163">
        <v>6.2</v>
      </c>
      <c r="I47" s="163">
        <v>5.5</v>
      </c>
      <c r="J47" s="163">
        <v>-1.6</v>
      </c>
      <c r="K47" s="163">
        <v>-5.0999999999999996</v>
      </c>
      <c r="L47" s="163">
        <v>2.4</v>
      </c>
      <c r="M47" s="163">
        <v>-2</v>
      </c>
      <c r="N47" s="163">
        <v>-3.2</v>
      </c>
      <c r="O47" s="163">
        <v>2</v>
      </c>
      <c r="P47" s="163">
        <v>2.4</v>
      </c>
      <c r="Q47" s="163">
        <v>2.7</v>
      </c>
      <c r="R47" s="163">
        <v>3.5</v>
      </c>
      <c r="S47" s="163">
        <v>6</v>
      </c>
      <c r="T47" s="163"/>
      <c r="U47" s="163"/>
      <c r="V47" s="163"/>
      <c r="W47" s="163"/>
      <c r="X47" s="163"/>
      <c r="Y47" s="163"/>
      <c r="Z47" s="163"/>
      <c r="AA47" s="163"/>
      <c r="AB47" s="163"/>
      <c r="AC47" s="163"/>
      <c r="AD47" s="163"/>
      <c r="AE47" s="163"/>
      <c r="AF47" s="163"/>
      <c r="AG47" s="163"/>
      <c r="AH47" s="163"/>
      <c r="AI47" s="163"/>
      <c r="AJ47" s="163"/>
    </row>
    <row r="48" spans="1:49" ht="31.5">
      <c r="B48" s="416" t="s">
        <v>726</v>
      </c>
      <c r="C48" s="163">
        <v>2.8</v>
      </c>
      <c r="D48" s="163">
        <v>4.4000000000000004</v>
      </c>
      <c r="E48" s="163">
        <v>2.2000000000000002</v>
      </c>
      <c r="F48" s="163">
        <v>3.7</v>
      </c>
      <c r="G48" s="163">
        <v>5.3</v>
      </c>
      <c r="H48" s="163">
        <v>7</v>
      </c>
      <c r="I48" s="163">
        <v>5.7</v>
      </c>
      <c r="J48" s="163">
        <v>-1.7</v>
      </c>
      <c r="K48" s="163">
        <v>-5.6</v>
      </c>
      <c r="L48" s="163">
        <v>2.5</v>
      </c>
      <c r="M48" s="163">
        <v>-0.8</v>
      </c>
      <c r="N48" s="163">
        <v>-3.3</v>
      </c>
      <c r="O48" s="163">
        <v>1.8</v>
      </c>
      <c r="P48" s="163">
        <v>2.1</v>
      </c>
      <c r="Q48" s="163">
        <v>1.9</v>
      </c>
      <c r="R48" s="163">
        <v>4.4000000000000004</v>
      </c>
      <c r="S48" s="163">
        <v>6.2</v>
      </c>
      <c r="T48" s="163">
        <v>5</v>
      </c>
    </row>
    <row r="49" spans="1:42" s="273" customFormat="1">
      <c r="B49" s="416"/>
      <c r="C49" s="163"/>
      <c r="D49" s="163"/>
      <c r="E49" s="163"/>
      <c r="F49" s="163"/>
      <c r="G49" s="163"/>
      <c r="H49" s="163"/>
      <c r="I49" s="163"/>
      <c r="J49" s="163"/>
      <c r="K49" s="163"/>
      <c r="L49" s="163"/>
      <c r="M49" s="163"/>
      <c r="N49" s="163"/>
      <c r="O49" s="163"/>
      <c r="P49" s="163"/>
      <c r="Q49" s="163"/>
      <c r="R49" s="163"/>
      <c r="S49" s="163"/>
    </row>
    <row r="50" spans="1:42" s="273" customFormat="1" ht="21" customHeight="1">
      <c r="B50" s="248"/>
      <c r="C50" s="248"/>
      <c r="D50" s="248"/>
    </row>
    <row r="51" spans="1:42" ht="15">
      <c r="A51" s="323">
        <v>2</v>
      </c>
      <c r="B51" s="311" t="s">
        <v>529</v>
      </c>
      <c r="C51" s="323"/>
      <c r="D51" s="323"/>
      <c r="E51" s="323"/>
      <c r="F51" s="323"/>
      <c r="G51" s="323"/>
      <c r="H51" s="323"/>
      <c r="I51" s="323"/>
      <c r="J51" s="323"/>
      <c r="K51" s="323"/>
      <c r="L51" s="323"/>
      <c r="M51" s="323"/>
      <c r="N51" s="323"/>
      <c r="O51" s="323"/>
      <c r="P51" s="323"/>
      <c r="Q51" s="323"/>
      <c r="R51" s="323"/>
      <c r="S51" s="323"/>
      <c r="T51" s="323"/>
      <c r="U51" s="305"/>
      <c r="V51" s="305"/>
      <c r="W51" s="305"/>
      <c r="X51" s="305"/>
      <c r="Y51" s="305"/>
      <c r="Z51" s="305"/>
      <c r="AA51" s="305"/>
      <c r="AB51" s="305"/>
      <c r="AC51" s="305"/>
      <c r="AD51" s="305"/>
      <c r="AE51" s="305"/>
      <c r="AF51" s="305"/>
      <c r="AG51" s="305"/>
      <c r="AH51" s="305"/>
      <c r="AI51" s="305"/>
      <c r="AJ51" s="305"/>
      <c r="AK51" s="305"/>
      <c r="AL51" s="305"/>
      <c r="AM51" s="305"/>
      <c r="AN51" s="305"/>
      <c r="AO51" s="305"/>
      <c r="AP51" s="305"/>
    </row>
    <row r="52" spans="1:42" ht="15">
      <c r="A52" s="323"/>
      <c r="B52" s="324" t="s">
        <v>530</v>
      </c>
      <c r="C52" s="323"/>
      <c r="D52" s="323"/>
      <c r="E52" s="323"/>
      <c r="F52" s="323"/>
      <c r="G52" s="323"/>
      <c r="H52" s="323"/>
      <c r="I52" s="323"/>
      <c r="J52" s="323"/>
      <c r="K52" s="323"/>
      <c r="L52" s="323"/>
      <c r="M52" s="323"/>
      <c r="N52" s="323"/>
      <c r="O52" s="323"/>
      <c r="P52" s="323"/>
      <c r="Q52" s="323"/>
      <c r="R52" s="323"/>
      <c r="S52" s="323"/>
      <c r="T52" s="323"/>
      <c r="U52" s="305"/>
      <c r="V52" s="305"/>
      <c r="W52" s="305"/>
      <c r="X52" s="305"/>
      <c r="Y52" s="305"/>
      <c r="Z52" s="305"/>
      <c r="AA52" s="305"/>
      <c r="AB52" s="305"/>
      <c r="AC52" s="305"/>
      <c r="AD52" s="305"/>
      <c r="AE52" s="305"/>
      <c r="AF52" s="305"/>
      <c r="AG52" s="305"/>
      <c r="AH52" s="305"/>
      <c r="AI52" s="305"/>
      <c r="AJ52" s="305"/>
      <c r="AK52" s="305"/>
      <c r="AL52" s="305"/>
      <c r="AM52" s="305"/>
      <c r="AN52" s="305"/>
      <c r="AO52" s="305"/>
      <c r="AP52" s="305"/>
    </row>
    <row r="53" spans="1:42" ht="15">
      <c r="A53" s="323"/>
      <c r="B53" s="324" t="s">
        <v>531</v>
      </c>
      <c r="C53" s="323"/>
      <c r="D53" s="323"/>
      <c r="E53" s="323"/>
      <c r="F53" s="323"/>
      <c r="G53" s="323"/>
      <c r="H53" s="323"/>
      <c r="I53" s="323"/>
      <c r="J53" s="323"/>
      <c r="K53" s="323"/>
      <c r="L53" s="323"/>
      <c r="M53" s="323"/>
      <c r="N53" s="323"/>
      <c r="O53" s="323"/>
      <c r="P53" s="323"/>
      <c r="Q53" s="323"/>
      <c r="R53" s="323"/>
      <c r="S53" s="323"/>
      <c r="T53" s="323"/>
      <c r="U53" s="305"/>
      <c r="V53" s="305"/>
      <c r="W53" s="305"/>
      <c r="X53" s="305"/>
      <c r="Y53" s="305"/>
      <c r="Z53" s="305"/>
      <c r="AA53" s="305"/>
      <c r="AB53" s="305"/>
      <c r="AC53" s="305"/>
      <c r="AD53" s="305"/>
      <c r="AE53" s="305"/>
      <c r="AF53" s="305"/>
      <c r="AG53" s="305"/>
      <c r="AH53" s="305"/>
      <c r="AI53" s="305"/>
      <c r="AJ53" s="305"/>
      <c r="AK53" s="305"/>
      <c r="AL53" s="305"/>
      <c r="AM53" s="305"/>
      <c r="AN53" s="305"/>
      <c r="AO53" s="305"/>
      <c r="AP53" s="305"/>
    </row>
    <row r="54" spans="1:42" ht="15">
      <c r="A54" s="323"/>
      <c r="B54" s="324" t="s">
        <v>532</v>
      </c>
      <c r="C54" s="323"/>
      <c r="D54" s="323"/>
      <c r="E54" s="323"/>
      <c r="F54" s="323"/>
      <c r="G54" s="323"/>
      <c r="H54" s="323"/>
      <c r="I54" s="323"/>
      <c r="J54" s="323"/>
      <c r="K54" s="323"/>
      <c r="L54" s="323"/>
      <c r="M54" s="323"/>
      <c r="N54" s="323"/>
      <c r="O54" s="323"/>
      <c r="P54" s="323"/>
      <c r="Q54" s="323"/>
      <c r="R54" s="323"/>
      <c r="S54" s="323"/>
      <c r="T54" s="323"/>
      <c r="U54" s="305"/>
      <c r="V54" s="305"/>
      <c r="W54" s="305"/>
      <c r="X54" s="305"/>
      <c r="Y54" s="305"/>
      <c r="Z54" s="305"/>
      <c r="AA54" s="305"/>
      <c r="AB54" s="305"/>
      <c r="AC54" s="305"/>
      <c r="AD54" s="305"/>
      <c r="AE54" s="305"/>
      <c r="AF54" s="305"/>
      <c r="AG54" s="305"/>
      <c r="AH54" s="305"/>
      <c r="AI54" s="305"/>
      <c r="AJ54" s="305"/>
      <c r="AK54" s="305"/>
      <c r="AL54" s="305"/>
      <c r="AM54" s="305"/>
      <c r="AN54" s="305"/>
      <c r="AO54" s="305"/>
      <c r="AP54" s="305"/>
    </row>
    <row r="55" spans="1:42" ht="15">
      <c r="A55" s="323"/>
      <c r="B55" s="324" t="s">
        <v>536</v>
      </c>
      <c r="C55" s="323"/>
      <c r="D55" s="323"/>
      <c r="E55" s="323"/>
      <c r="F55" s="323"/>
      <c r="G55" s="323"/>
      <c r="H55" s="323"/>
      <c r="I55" s="323"/>
      <c r="J55" s="323"/>
      <c r="K55" s="323"/>
      <c r="L55" s="323"/>
      <c r="M55" s="323"/>
      <c r="N55" s="323"/>
      <c r="O55" s="323"/>
      <c r="P55" s="323"/>
      <c r="Q55" s="323"/>
      <c r="R55" s="323"/>
      <c r="S55" s="323"/>
      <c r="T55" s="323"/>
      <c r="U55" s="305"/>
      <c r="V55" s="305"/>
      <c r="W55" s="305"/>
      <c r="X55" s="305"/>
      <c r="Y55" s="305"/>
      <c r="Z55" s="305"/>
      <c r="AA55" s="305"/>
      <c r="AB55" s="305"/>
      <c r="AC55" s="305"/>
      <c r="AD55" s="305"/>
      <c r="AE55" s="305"/>
      <c r="AF55" s="305"/>
      <c r="AG55" s="305"/>
      <c r="AH55" s="305"/>
      <c r="AI55" s="305"/>
      <c r="AJ55" s="305"/>
      <c r="AK55" s="305"/>
      <c r="AL55" s="305"/>
      <c r="AM55" s="305"/>
      <c r="AN55" s="305"/>
      <c r="AO55" s="305"/>
      <c r="AP55" s="305"/>
    </row>
    <row r="56" spans="1:42" ht="15">
      <c r="A56" s="323"/>
      <c r="B56" s="324" t="s">
        <v>727</v>
      </c>
      <c r="C56" s="323"/>
      <c r="D56" s="323"/>
      <c r="E56" s="323"/>
      <c r="F56" s="323"/>
      <c r="G56" s="323"/>
      <c r="H56" s="323"/>
      <c r="I56" s="323"/>
      <c r="J56" s="323"/>
      <c r="K56" s="323"/>
      <c r="L56" s="323"/>
      <c r="M56" s="323"/>
      <c r="N56" s="323"/>
      <c r="O56" s="323"/>
      <c r="P56" s="323"/>
      <c r="Q56" s="323"/>
      <c r="R56" s="323"/>
      <c r="S56" s="323"/>
      <c r="T56" s="323"/>
      <c r="U56" s="305"/>
      <c r="V56" s="305"/>
      <c r="W56" s="305"/>
      <c r="X56" s="305"/>
      <c r="Y56" s="305"/>
      <c r="Z56" s="305"/>
      <c r="AA56" s="305"/>
      <c r="AB56" s="305"/>
      <c r="AC56" s="305"/>
      <c r="AD56" s="305"/>
      <c r="AE56" s="305"/>
      <c r="AF56" s="305"/>
      <c r="AG56" s="305"/>
      <c r="AH56" s="305"/>
      <c r="AI56" s="305"/>
      <c r="AJ56" s="305"/>
      <c r="AK56" s="305"/>
      <c r="AL56" s="305"/>
      <c r="AM56" s="305"/>
      <c r="AN56" s="305"/>
      <c r="AO56" s="305"/>
      <c r="AP56" s="305"/>
    </row>
    <row r="57" spans="1:42" ht="15">
      <c r="A57" s="305"/>
      <c r="B57" s="306"/>
      <c r="C57" s="305"/>
      <c r="D57" s="305"/>
      <c r="E57" s="305"/>
      <c r="F57" s="305"/>
      <c r="G57" s="305"/>
      <c r="H57" s="305"/>
      <c r="I57" s="305"/>
      <c r="J57" s="305"/>
      <c r="K57" s="305"/>
      <c r="L57" s="305"/>
      <c r="M57" s="305"/>
      <c r="N57" s="305"/>
      <c r="O57" s="305"/>
      <c r="P57" s="305"/>
      <c r="Q57" s="305"/>
      <c r="R57" s="305"/>
      <c r="S57" s="305"/>
      <c r="T57" s="305"/>
      <c r="U57" s="305"/>
      <c r="V57" s="305"/>
      <c r="W57" s="305"/>
      <c r="X57" s="305"/>
      <c r="Y57" s="305"/>
      <c r="Z57" s="305"/>
      <c r="AA57" s="305"/>
      <c r="AB57" s="305"/>
      <c r="AC57" s="305"/>
      <c r="AD57" s="305"/>
      <c r="AE57" s="305"/>
      <c r="AF57" s="305"/>
      <c r="AG57" s="305"/>
      <c r="AH57" s="305"/>
      <c r="AI57" s="305"/>
      <c r="AJ57" s="305"/>
      <c r="AK57" s="305"/>
      <c r="AL57" s="305"/>
      <c r="AM57" s="305"/>
      <c r="AN57" s="305"/>
      <c r="AO57" s="305"/>
      <c r="AP57" s="305"/>
    </row>
    <row r="59" spans="1:42" ht="15">
      <c r="A59" s="305"/>
      <c r="B59" s="307"/>
      <c r="C59" s="307"/>
      <c r="D59" s="419"/>
      <c r="E59" s="420"/>
      <c r="F59" s="420"/>
      <c r="G59" s="420"/>
      <c r="H59" s="420"/>
      <c r="I59" s="420"/>
      <c r="J59" s="420"/>
      <c r="K59" s="420"/>
      <c r="L59" s="420"/>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c r="AJ59" s="307"/>
      <c r="AK59" s="307"/>
      <c r="AL59" s="307"/>
      <c r="AM59" s="307"/>
      <c r="AN59" s="307"/>
      <c r="AO59" s="307"/>
      <c r="AP59" s="305"/>
    </row>
    <row r="60" spans="1:42">
      <c r="A60" s="308"/>
      <c r="B60" s="322"/>
      <c r="C60" s="322">
        <v>2008</v>
      </c>
      <c r="D60" s="322">
        <v>2009</v>
      </c>
      <c r="E60" s="322">
        <v>2010</v>
      </c>
      <c r="F60" s="322">
        <v>2011</v>
      </c>
      <c r="G60" s="322">
        <v>2012</v>
      </c>
      <c r="H60" s="322">
        <v>2013</v>
      </c>
      <c r="I60" s="322">
        <v>2014</v>
      </c>
      <c r="J60" s="322">
        <v>2015</v>
      </c>
      <c r="K60" s="322">
        <v>2016</v>
      </c>
      <c r="L60" s="322">
        <v>2017</v>
      </c>
      <c r="M60" s="322">
        <v>2018</v>
      </c>
      <c r="N60" s="322">
        <v>2019</v>
      </c>
      <c r="O60" s="322">
        <v>2020</v>
      </c>
      <c r="P60" s="322">
        <v>2021</v>
      </c>
      <c r="Q60" s="322">
        <v>2022</v>
      </c>
      <c r="R60" s="322">
        <v>2023</v>
      </c>
      <c r="S60" s="322">
        <v>2024</v>
      </c>
      <c r="T60" s="322">
        <v>2025</v>
      </c>
      <c r="U60" s="322">
        <v>2026</v>
      </c>
      <c r="V60" s="322">
        <v>2027</v>
      </c>
      <c r="W60" s="322">
        <v>2028</v>
      </c>
      <c r="X60" s="322">
        <v>2029</v>
      </c>
      <c r="Y60" s="322">
        <v>2030</v>
      </c>
      <c r="Z60" s="322">
        <v>2031</v>
      </c>
      <c r="AA60" s="322">
        <v>2032</v>
      </c>
      <c r="AB60" s="322">
        <v>2033</v>
      </c>
      <c r="AC60" s="322">
        <v>2034</v>
      </c>
      <c r="AD60" s="322">
        <v>2035</v>
      </c>
      <c r="AE60" s="322">
        <v>2036</v>
      </c>
      <c r="AF60" s="322">
        <v>2037</v>
      </c>
      <c r="AG60" s="322">
        <v>2038</v>
      </c>
      <c r="AH60" s="322">
        <v>2039</v>
      </c>
      <c r="AI60" s="322">
        <v>2040</v>
      </c>
      <c r="AJ60" s="322">
        <v>2041</v>
      </c>
      <c r="AK60" s="322">
        <v>2042</v>
      </c>
      <c r="AL60" s="322">
        <v>2043</v>
      </c>
      <c r="AM60" s="322">
        <v>2044</v>
      </c>
      <c r="AN60" s="322">
        <v>2045</v>
      </c>
      <c r="AO60" s="322">
        <v>2046</v>
      </c>
      <c r="AP60" s="322">
        <v>2047</v>
      </c>
    </row>
    <row r="61" spans="1:42" s="273" customFormat="1">
      <c r="A61" s="308"/>
      <c r="B61" s="304" t="s">
        <v>525</v>
      </c>
      <c r="C61" s="303">
        <v>15</v>
      </c>
      <c r="D61" s="303">
        <f t="shared" ref="D61:M61" si="4">+C61*K48/100+C61</f>
        <v>14.16</v>
      </c>
      <c r="E61" s="303">
        <f t="shared" si="4"/>
        <v>14.513999999999999</v>
      </c>
      <c r="F61" s="303">
        <f t="shared" si="4"/>
        <v>14.397888</v>
      </c>
      <c r="G61" s="303">
        <f t="shared" si="4"/>
        <v>13.922757696</v>
      </c>
      <c r="H61" s="303">
        <f t="shared" si="4"/>
        <v>14.173367334527999</v>
      </c>
      <c r="I61" s="303">
        <f t="shared" si="4"/>
        <v>14.471008048553086</v>
      </c>
      <c r="J61" s="303">
        <f t="shared" si="4"/>
        <v>14.745957201475594</v>
      </c>
      <c r="K61" s="303">
        <f t="shared" si="4"/>
        <v>15.39477931834052</v>
      </c>
      <c r="L61" s="303">
        <f t="shared" si="4"/>
        <v>16.349255636077633</v>
      </c>
      <c r="M61" s="303">
        <f t="shared" si="4"/>
        <v>17.166718417881516</v>
      </c>
      <c r="N61" s="303">
        <f>+M61*2%+M61</f>
        <v>17.510052786239147</v>
      </c>
      <c r="O61" s="303">
        <f t="shared" ref="O61:AP61" si="5">+N61*2%+N61</f>
        <v>17.860253841963928</v>
      </c>
      <c r="P61" s="303">
        <f t="shared" si="5"/>
        <v>18.217458918803207</v>
      </c>
      <c r="Q61" s="303">
        <f t="shared" si="5"/>
        <v>18.58180809717927</v>
      </c>
      <c r="R61" s="303">
        <f t="shared" si="5"/>
        <v>18.953444259122854</v>
      </c>
      <c r="S61" s="303">
        <f t="shared" si="5"/>
        <v>19.33251314430531</v>
      </c>
      <c r="T61" s="303">
        <f t="shared" si="5"/>
        <v>19.719163407191417</v>
      </c>
      <c r="U61" s="303">
        <f t="shared" si="5"/>
        <v>20.113546675335243</v>
      </c>
      <c r="V61" s="303">
        <f t="shared" si="5"/>
        <v>20.515817608841949</v>
      </c>
      <c r="W61" s="303">
        <f t="shared" si="5"/>
        <v>20.926133961018788</v>
      </c>
      <c r="X61" s="303">
        <f t="shared" si="5"/>
        <v>21.344656640239165</v>
      </c>
      <c r="Y61" s="303">
        <f t="shared" si="5"/>
        <v>21.771549773043947</v>
      </c>
      <c r="Z61" s="303">
        <f t="shared" si="5"/>
        <v>22.206980768504827</v>
      </c>
      <c r="AA61" s="303">
        <f t="shared" si="5"/>
        <v>22.651120383874925</v>
      </c>
      <c r="AB61" s="303">
        <f t="shared" si="5"/>
        <v>23.104142791552423</v>
      </c>
      <c r="AC61" s="303">
        <f t="shared" si="5"/>
        <v>23.566225647383472</v>
      </c>
      <c r="AD61" s="303">
        <f t="shared" si="5"/>
        <v>24.037550160331143</v>
      </c>
      <c r="AE61" s="303">
        <f t="shared" si="5"/>
        <v>24.518301163537767</v>
      </c>
      <c r="AF61" s="303">
        <f t="shared" si="5"/>
        <v>25.008667186808523</v>
      </c>
      <c r="AG61" s="303">
        <f t="shared" si="5"/>
        <v>25.508840530544695</v>
      </c>
      <c r="AH61" s="303">
        <f t="shared" si="5"/>
        <v>26.019017341155589</v>
      </c>
      <c r="AI61" s="303">
        <f t="shared" si="5"/>
        <v>26.539397687978699</v>
      </c>
      <c r="AJ61" s="303">
        <f t="shared" si="5"/>
        <v>27.070185641738274</v>
      </c>
      <c r="AK61" s="303">
        <f t="shared" si="5"/>
        <v>27.611589354573038</v>
      </c>
      <c r="AL61" s="303">
        <f t="shared" si="5"/>
        <v>28.163821141664499</v>
      </c>
      <c r="AM61" s="303">
        <f t="shared" si="5"/>
        <v>28.72709756449779</v>
      </c>
      <c r="AN61" s="303">
        <f t="shared" si="5"/>
        <v>29.301639515787745</v>
      </c>
      <c r="AO61" s="303">
        <f t="shared" si="5"/>
        <v>29.8876723061035</v>
      </c>
      <c r="AP61" s="303">
        <f t="shared" si="5"/>
        <v>30.48542575222557</v>
      </c>
    </row>
    <row r="62" spans="1:42" ht="15">
      <c r="A62" s="305"/>
      <c r="B62" s="309"/>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305"/>
      <c r="AE62" s="305"/>
      <c r="AF62" s="305"/>
      <c r="AG62" s="305"/>
      <c r="AH62" s="305"/>
      <c r="AI62" s="305"/>
      <c r="AJ62" s="305"/>
      <c r="AK62" s="305"/>
      <c r="AL62" s="305"/>
      <c r="AM62" s="305"/>
      <c r="AN62" s="305"/>
      <c r="AO62" s="305"/>
      <c r="AP62" s="305"/>
    </row>
    <row r="64" spans="1:42">
      <c r="B64" t="s">
        <v>521</v>
      </c>
      <c r="C64" t="s">
        <v>65</v>
      </c>
    </row>
    <row r="65" spans="1:3">
      <c r="B65" t="s">
        <v>522</v>
      </c>
      <c r="C65">
        <v>1081</v>
      </c>
    </row>
    <row r="66" spans="1:3">
      <c r="B66" t="s">
        <v>523</v>
      </c>
      <c r="C66">
        <v>9284</v>
      </c>
    </row>
    <row r="67" spans="1:3" s="273" customFormat="1">
      <c r="A67" s="273" t="s">
        <v>242</v>
      </c>
      <c r="B67" s="273" t="s">
        <v>526</v>
      </c>
      <c r="C67" s="273">
        <v>4486</v>
      </c>
    </row>
    <row r="68" spans="1:3">
      <c r="B68" t="s">
        <v>51</v>
      </c>
      <c r="C68">
        <f>+C67+C66+C65</f>
        <v>14851</v>
      </c>
    </row>
  </sheetData>
  <mergeCells count="6">
    <mergeCell ref="B37:D37"/>
    <mergeCell ref="B43:AJ43"/>
    <mergeCell ref="B44:B46"/>
    <mergeCell ref="C44:AJ44"/>
    <mergeCell ref="C45:S45"/>
    <mergeCell ref="T45:AJ45"/>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863D52-EF8F-49E9-8F8D-C2AFBE932FAF}">
  <dimension ref="A3:AE63"/>
  <sheetViews>
    <sheetView workbookViewId="0"/>
  </sheetViews>
  <sheetFormatPr defaultRowHeight="12"/>
  <cols>
    <col min="1" max="1" width="45.1640625" customWidth="1"/>
  </cols>
  <sheetData>
    <row r="3" spans="1:31">
      <c r="A3" s="274" t="s">
        <v>468</v>
      </c>
      <c r="B3" s="273"/>
      <c r="C3" s="273"/>
      <c r="D3" s="273"/>
      <c r="E3" s="273"/>
      <c r="F3" s="273"/>
      <c r="G3" s="273"/>
      <c r="H3" s="273"/>
      <c r="I3" s="273"/>
      <c r="J3" s="273"/>
      <c r="K3" s="273"/>
      <c r="L3" s="273"/>
      <c r="M3" s="273"/>
      <c r="N3" s="273"/>
      <c r="O3" s="273"/>
      <c r="P3" s="273"/>
      <c r="Q3" s="273"/>
      <c r="R3" s="273"/>
      <c r="S3" s="273"/>
      <c r="T3" s="273"/>
      <c r="U3" s="273"/>
      <c r="V3" s="273"/>
      <c r="W3" s="273"/>
      <c r="X3" s="273"/>
      <c r="Y3" s="273"/>
      <c r="Z3" s="273"/>
      <c r="AA3" s="273"/>
      <c r="AB3" s="273"/>
    </row>
    <row r="4" spans="1:31">
      <c r="A4" s="273"/>
      <c r="B4" s="273"/>
      <c r="C4" s="273"/>
      <c r="D4" s="273"/>
      <c r="E4" s="273"/>
      <c r="F4" s="273"/>
      <c r="G4" s="273"/>
      <c r="H4" s="273"/>
      <c r="I4" s="273"/>
      <c r="J4" s="273"/>
      <c r="K4" s="273"/>
      <c r="L4" s="273"/>
      <c r="M4" s="273"/>
      <c r="N4" s="273"/>
      <c r="O4" s="273"/>
      <c r="P4" s="273"/>
      <c r="Q4" s="273"/>
      <c r="R4" s="273"/>
      <c r="S4" s="273"/>
      <c r="T4" s="273"/>
      <c r="U4" s="273"/>
      <c r="V4" s="273"/>
      <c r="W4" s="273"/>
      <c r="X4" s="273"/>
      <c r="Y4" s="273"/>
      <c r="Z4" s="273"/>
      <c r="AA4" s="273"/>
      <c r="AB4" s="273"/>
    </row>
    <row r="5" spans="1:31" ht="12.75" thickBot="1">
      <c r="A5" s="286" t="s">
        <v>9</v>
      </c>
      <c r="B5" s="287">
        <v>2018</v>
      </c>
      <c r="C5" s="287">
        <f>+B5+1</f>
        <v>2019</v>
      </c>
      <c r="D5" s="287">
        <f t="shared" ref="D5:AE5" si="0">+C5+1</f>
        <v>2020</v>
      </c>
      <c r="E5" s="287">
        <f t="shared" si="0"/>
        <v>2021</v>
      </c>
      <c r="F5" s="287">
        <f t="shared" si="0"/>
        <v>2022</v>
      </c>
      <c r="G5" s="287">
        <f t="shared" si="0"/>
        <v>2023</v>
      </c>
      <c r="H5" s="287">
        <f t="shared" si="0"/>
        <v>2024</v>
      </c>
      <c r="I5" s="287">
        <f t="shared" si="0"/>
        <v>2025</v>
      </c>
      <c r="J5" s="287">
        <f t="shared" si="0"/>
        <v>2026</v>
      </c>
      <c r="K5" s="287">
        <f t="shared" si="0"/>
        <v>2027</v>
      </c>
      <c r="L5" s="287">
        <f t="shared" si="0"/>
        <v>2028</v>
      </c>
      <c r="M5" s="287">
        <f t="shared" si="0"/>
        <v>2029</v>
      </c>
      <c r="N5" s="287">
        <f t="shared" si="0"/>
        <v>2030</v>
      </c>
      <c r="O5" s="287">
        <f t="shared" si="0"/>
        <v>2031</v>
      </c>
      <c r="P5" s="287">
        <f t="shared" si="0"/>
        <v>2032</v>
      </c>
      <c r="Q5" s="287">
        <f t="shared" si="0"/>
        <v>2033</v>
      </c>
      <c r="R5" s="287">
        <f t="shared" si="0"/>
        <v>2034</v>
      </c>
      <c r="S5" s="287">
        <f t="shared" si="0"/>
        <v>2035</v>
      </c>
      <c r="T5" s="287">
        <f t="shared" si="0"/>
        <v>2036</v>
      </c>
      <c r="U5" s="287">
        <f t="shared" si="0"/>
        <v>2037</v>
      </c>
      <c r="V5" s="287">
        <f t="shared" si="0"/>
        <v>2038</v>
      </c>
      <c r="W5" s="287">
        <f t="shared" si="0"/>
        <v>2039</v>
      </c>
      <c r="X5" s="287">
        <f t="shared" si="0"/>
        <v>2040</v>
      </c>
      <c r="Y5" s="287">
        <f t="shared" si="0"/>
        <v>2041</v>
      </c>
      <c r="Z5" s="287">
        <f t="shared" si="0"/>
        <v>2042</v>
      </c>
      <c r="AA5" s="287">
        <f t="shared" si="0"/>
        <v>2043</v>
      </c>
      <c r="AB5" s="287">
        <f t="shared" si="0"/>
        <v>2044</v>
      </c>
      <c r="AC5" s="287">
        <f t="shared" si="0"/>
        <v>2045</v>
      </c>
      <c r="AD5" s="287">
        <f>+AC5+1</f>
        <v>2046</v>
      </c>
      <c r="AE5" s="287">
        <f t="shared" si="0"/>
        <v>2047</v>
      </c>
    </row>
    <row r="6" spans="1:31" ht="12.75" thickTop="1">
      <c r="A6" s="295" t="s">
        <v>476</v>
      </c>
      <c r="B6" s="288">
        <f>+B7/B8</f>
        <v>0</v>
      </c>
      <c r="C6" s="288">
        <f t="shared" ref="C6:AE6" si="1">+C7/C8</f>
        <v>0</v>
      </c>
      <c r="D6" s="288">
        <f t="shared" si="1"/>
        <v>0</v>
      </c>
      <c r="E6" s="288">
        <f t="shared" si="1"/>
        <v>0</v>
      </c>
      <c r="F6" s="288">
        <f t="shared" si="1"/>
        <v>0</v>
      </c>
      <c r="G6" s="288">
        <f t="shared" si="1"/>
        <v>48000</v>
      </c>
      <c r="H6" s="288">
        <f t="shared" si="1"/>
        <v>48000</v>
      </c>
      <c r="I6" s="288">
        <f t="shared" si="1"/>
        <v>48000</v>
      </c>
      <c r="J6" s="288">
        <f t="shared" si="1"/>
        <v>48000</v>
      </c>
      <c r="K6" s="288">
        <f t="shared" si="1"/>
        <v>48000</v>
      </c>
      <c r="L6" s="288">
        <f t="shared" si="1"/>
        <v>48000</v>
      </c>
      <c r="M6" s="288">
        <f t="shared" si="1"/>
        <v>48000</v>
      </c>
      <c r="N6" s="288">
        <f t="shared" si="1"/>
        <v>48000</v>
      </c>
      <c r="O6" s="288">
        <f t="shared" si="1"/>
        <v>48000</v>
      </c>
      <c r="P6" s="288">
        <f t="shared" si="1"/>
        <v>48000</v>
      </c>
      <c r="Q6" s="288">
        <f t="shared" si="1"/>
        <v>48000</v>
      </c>
      <c r="R6" s="288">
        <f t="shared" si="1"/>
        <v>48000</v>
      </c>
      <c r="S6" s="288">
        <f t="shared" si="1"/>
        <v>48000</v>
      </c>
      <c r="T6" s="288">
        <f t="shared" si="1"/>
        <v>48000</v>
      </c>
      <c r="U6" s="288">
        <f t="shared" si="1"/>
        <v>48000</v>
      </c>
      <c r="V6" s="288">
        <f t="shared" si="1"/>
        <v>48000</v>
      </c>
      <c r="W6" s="288">
        <f t="shared" si="1"/>
        <v>48000</v>
      </c>
      <c r="X6" s="288">
        <f t="shared" si="1"/>
        <v>48000</v>
      </c>
      <c r="Y6" s="288">
        <f t="shared" si="1"/>
        <v>48000</v>
      </c>
      <c r="Z6" s="288">
        <f t="shared" si="1"/>
        <v>48000</v>
      </c>
      <c r="AA6" s="288">
        <f t="shared" si="1"/>
        <v>48000</v>
      </c>
      <c r="AB6" s="288">
        <f t="shared" si="1"/>
        <v>48000</v>
      </c>
      <c r="AC6" s="288">
        <f t="shared" si="1"/>
        <v>48000</v>
      </c>
      <c r="AD6" s="288">
        <f t="shared" si="1"/>
        <v>48000</v>
      </c>
      <c r="AE6" s="288">
        <f t="shared" si="1"/>
        <v>48000</v>
      </c>
    </row>
    <row r="7" spans="1:31">
      <c r="A7" s="296" t="s">
        <v>469</v>
      </c>
      <c r="B7" s="289">
        <f>+'Dodatni obratovalni stroški'!B45</f>
        <v>0</v>
      </c>
      <c r="C7" s="289">
        <f>+'Dodatni obratovalni stroški'!C45</f>
        <v>0</v>
      </c>
      <c r="D7" s="289">
        <f>+'Dodatni obratovalni stroški'!D45</f>
        <v>0</v>
      </c>
      <c r="E7" s="289">
        <f>+'Dodatni obratovalni stroški'!E45</f>
        <v>0</v>
      </c>
      <c r="F7" s="289">
        <f>+'Dodatni obratovalni stroški'!F45</f>
        <v>0</v>
      </c>
      <c r="G7" s="289">
        <f>+'Dodatni obratovalni stroški'!G45</f>
        <v>4800</v>
      </c>
      <c r="H7" s="289">
        <f>+'Dodatni obratovalni stroški'!H45</f>
        <v>4800</v>
      </c>
      <c r="I7" s="289">
        <f>+'Dodatni obratovalni stroški'!I45</f>
        <v>4800</v>
      </c>
      <c r="J7" s="289">
        <f>+'Dodatni obratovalni stroški'!J45</f>
        <v>4800</v>
      </c>
      <c r="K7" s="289">
        <f>+'Dodatni obratovalni stroški'!K45</f>
        <v>4800</v>
      </c>
      <c r="L7" s="289">
        <f>+'Dodatni obratovalni stroški'!L45</f>
        <v>4800</v>
      </c>
      <c r="M7" s="289">
        <f>+'Dodatni obratovalni stroški'!M45</f>
        <v>4800</v>
      </c>
      <c r="N7" s="289">
        <f>+'Dodatni obratovalni stroški'!N45</f>
        <v>4800</v>
      </c>
      <c r="O7" s="289">
        <f>+'Dodatni obratovalni stroški'!O45</f>
        <v>4800</v>
      </c>
      <c r="P7" s="289">
        <f>+'Dodatni obratovalni stroški'!P45</f>
        <v>4800</v>
      </c>
      <c r="Q7" s="289">
        <f>+'Dodatni obratovalni stroški'!Q45</f>
        <v>4800</v>
      </c>
      <c r="R7" s="289">
        <f>+'Dodatni obratovalni stroški'!R45</f>
        <v>4800</v>
      </c>
      <c r="S7" s="289">
        <f>+'Dodatni obratovalni stroški'!S45</f>
        <v>4800</v>
      </c>
      <c r="T7" s="289">
        <f>+'Dodatni obratovalni stroški'!T45</f>
        <v>4800</v>
      </c>
      <c r="U7" s="289">
        <f>+'Dodatni obratovalni stroški'!U45</f>
        <v>4800</v>
      </c>
      <c r="V7" s="289">
        <f>+'Dodatni obratovalni stroški'!V45</f>
        <v>4800</v>
      </c>
      <c r="W7" s="289">
        <f>+'Dodatni obratovalni stroški'!W45</f>
        <v>4800</v>
      </c>
      <c r="X7" s="289">
        <f>+'Dodatni obratovalni stroški'!X45</f>
        <v>4800</v>
      </c>
      <c r="Y7" s="289">
        <f>+'Dodatni obratovalni stroški'!Y45</f>
        <v>4800</v>
      </c>
      <c r="Z7" s="289">
        <f>+'Dodatni obratovalni stroški'!Z45</f>
        <v>4800</v>
      </c>
      <c r="AA7" s="289">
        <f>+'Dodatni obratovalni stroški'!AA45</f>
        <v>4800</v>
      </c>
      <c r="AB7" s="289">
        <f>+'Dodatni obratovalni stroški'!AB45</f>
        <v>4800</v>
      </c>
      <c r="AC7" s="289">
        <f>+'Dodatni obratovalni stroški'!AC45</f>
        <v>4800</v>
      </c>
      <c r="AD7" s="289">
        <f>+'Dodatni obratovalni stroški'!AD45</f>
        <v>4800</v>
      </c>
      <c r="AE7" s="289">
        <f>+'Dodatni obratovalni stroški'!AE45</f>
        <v>4800</v>
      </c>
    </row>
    <row r="8" spans="1:31">
      <c r="A8" s="296" t="s">
        <v>470</v>
      </c>
      <c r="B8" s="290">
        <v>0.1</v>
      </c>
      <c r="C8" s="290">
        <v>0.1</v>
      </c>
      <c r="D8" s="290">
        <v>0.1</v>
      </c>
      <c r="E8" s="290">
        <v>0.1</v>
      </c>
      <c r="F8" s="290">
        <v>0.1</v>
      </c>
      <c r="G8" s="290">
        <v>0.1</v>
      </c>
      <c r="H8" s="290">
        <v>0.1</v>
      </c>
      <c r="I8" s="290">
        <v>0.1</v>
      </c>
      <c r="J8" s="290">
        <v>0.1</v>
      </c>
      <c r="K8" s="290">
        <v>0.1</v>
      </c>
      <c r="L8" s="290">
        <v>0.1</v>
      </c>
      <c r="M8" s="290">
        <v>0.1</v>
      </c>
      <c r="N8" s="290">
        <v>0.1</v>
      </c>
      <c r="O8" s="290">
        <v>0.1</v>
      </c>
      <c r="P8" s="290">
        <v>0.1</v>
      </c>
      <c r="Q8" s="290">
        <v>0.1</v>
      </c>
      <c r="R8" s="290">
        <v>0.1</v>
      </c>
      <c r="S8" s="290">
        <v>0.1</v>
      </c>
      <c r="T8" s="290">
        <v>0.1</v>
      </c>
      <c r="U8" s="290">
        <v>0.1</v>
      </c>
      <c r="V8" s="290">
        <v>0.1</v>
      </c>
      <c r="W8" s="290">
        <v>0.1</v>
      </c>
      <c r="X8" s="290">
        <v>0.1</v>
      </c>
      <c r="Y8" s="290">
        <v>0.1</v>
      </c>
      <c r="Z8" s="290">
        <v>0.1</v>
      </c>
      <c r="AA8" s="290">
        <v>0.1</v>
      </c>
      <c r="AB8" s="290">
        <v>0.1</v>
      </c>
      <c r="AC8" s="290">
        <v>0.1</v>
      </c>
      <c r="AD8" s="290">
        <v>0.1</v>
      </c>
      <c r="AE8" s="290">
        <v>0.1</v>
      </c>
    </row>
    <row r="9" spans="1:31">
      <c r="A9" s="297" t="s">
        <v>195</v>
      </c>
      <c r="B9" s="291">
        <f t="shared" ref="B9:AE9" si="2">+B10/B11</f>
        <v>0</v>
      </c>
      <c r="C9" s="291">
        <f t="shared" si="2"/>
        <v>0</v>
      </c>
      <c r="D9" s="291">
        <f t="shared" si="2"/>
        <v>0</v>
      </c>
      <c r="E9" s="291">
        <f t="shared" si="2"/>
        <v>0</v>
      </c>
      <c r="F9" s="291">
        <f t="shared" si="2"/>
        <v>0</v>
      </c>
      <c r="G9" s="291">
        <f t="shared" si="2"/>
        <v>465893</v>
      </c>
      <c r="H9" s="291">
        <f t="shared" si="2"/>
        <v>465893</v>
      </c>
      <c r="I9" s="291">
        <f t="shared" si="2"/>
        <v>465893</v>
      </c>
      <c r="J9" s="291">
        <f t="shared" si="2"/>
        <v>465893</v>
      </c>
      <c r="K9" s="291">
        <f t="shared" si="2"/>
        <v>465893</v>
      </c>
      <c r="L9" s="291">
        <f t="shared" si="2"/>
        <v>465893</v>
      </c>
      <c r="M9" s="291">
        <f t="shared" si="2"/>
        <v>465893</v>
      </c>
      <c r="N9" s="291">
        <f t="shared" si="2"/>
        <v>465893</v>
      </c>
      <c r="O9" s="291">
        <f t="shared" si="2"/>
        <v>465893</v>
      </c>
      <c r="P9" s="291">
        <f t="shared" si="2"/>
        <v>465893</v>
      </c>
      <c r="Q9" s="291">
        <f t="shared" si="2"/>
        <v>465893</v>
      </c>
      <c r="R9" s="291">
        <f t="shared" si="2"/>
        <v>465893</v>
      </c>
      <c r="S9" s="291">
        <f t="shared" si="2"/>
        <v>465893</v>
      </c>
      <c r="T9" s="291">
        <f t="shared" si="2"/>
        <v>465893</v>
      </c>
      <c r="U9" s="291">
        <f t="shared" si="2"/>
        <v>465893</v>
      </c>
      <c r="V9" s="291">
        <f t="shared" si="2"/>
        <v>465893</v>
      </c>
      <c r="W9" s="291">
        <f t="shared" si="2"/>
        <v>465893</v>
      </c>
      <c r="X9" s="291">
        <f t="shared" si="2"/>
        <v>465893</v>
      </c>
      <c r="Y9" s="291">
        <f t="shared" si="2"/>
        <v>465893</v>
      </c>
      <c r="Z9" s="291">
        <f t="shared" si="2"/>
        <v>465893</v>
      </c>
      <c r="AA9" s="291">
        <f t="shared" si="2"/>
        <v>465893</v>
      </c>
      <c r="AB9" s="291">
        <f t="shared" si="2"/>
        <v>465893</v>
      </c>
      <c r="AC9" s="291">
        <f t="shared" si="2"/>
        <v>465893</v>
      </c>
      <c r="AD9" s="291">
        <f t="shared" si="2"/>
        <v>465893</v>
      </c>
      <c r="AE9" s="291">
        <f t="shared" si="2"/>
        <v>465893</v>
      </c>
    </row>
    <row r="10" spans="1:31">
      <c r="A10" s="296" t="s">
        <v>469</v>
      </c>
      <c r="B10" s="292">
        <f>+'Dodatni obratovalni stroški'!B53</f>
        <v>0</v>
      </c>
      <c r="C10" s="292">
        <f>+'Dodatni obratovalni stroški'!C53</f>
        <v>0</v>
      </c>
      <c r="D10" s="292">
        <f>+'Dodatni obratovalni stroški'!D53</f>
        <v>0</v>
      </c>
      <c r="E10" s="292">
        <f>+'Dodatni obratovalni stroški'!E53</f>
        <v>0</v>
      </c>
      <c r="F10" s="292">
        <f>+'Dodatni obratovalni stroški'!F53</f>
        <v>0</v>
      </c>
      <c r="G10" s="292">
        <f>+'Dodatni obratovalni stroški'!G53</f>
        <v>46589.3</v>
      </c>
      <c r="H10" s="292">
        <f>+'Dodatni obratovalni stroški'!H53</f>
        <v>46589.3</v>
      </c>
      <c r="I10" s="292">
        <f>+'Dodatni obratovalni stroški'!I53</f>
        <v>46589.3</v>
      </c>
      <c r="J10" s="292">
        <f>+'Dodatni obratovalni stroški'!J53</f>
        <v>46589.3</v>
      </c>
      <c r="K10" s="292">
        <f>+'Dodatni obratovalni stroški'!K53</f>
        <v>46589.3</v>
      </c>
      <c r="L10" s="292">
        <f>+'Dodatni obratovalni stroški'!L53</f>
        <v>46589.3</v>
      </c>
      <c r="M10" s="292">
        <f>+'Dodatni obratovalni stroški'!M53</f>
        <v>46589.3</v>
      </c>
      <c r="N10" s="292">
        <f>+'Dodatni obratovalni stroški'!N53</f>
        <v>46589.3</v>
      </c>
      <c r="O10" s="292">
        <f>+'Dodatni obratovalni stroški'!O53</f>
        <v>46589.3</v>
      </c>
      <c r="P10" s="292">
        <f>+'Dodatni obratovalni stroški'!P53</f>
        <v>46589.3</v>
      </c>
      <c r="Q10" s="292">
        <f>+'Dodatni obratovalni stroški'!Q53</f>
        <v>46589.3</v>
      </c>
      <c r="R10" s="292">
        <f>+'Dodatni obratovalni stroški'!R53</f>
        <v>46589.3</v>
      </c>
      <c r="S10" s="292">
        <f>+'Dodatni obratovalni stroški'!S53</f>
        <v>46589.3</v>
      </c>
      <c r="T10" s="292">
        <f>+'Dodatni obratovalni stroški'!T53</f>
        <v>46589.3</v>
      </c>
      <c r="U10" s="292">
        <f>+'Dodatni obratovalni stroški'!U53</f>
        <v>46589.3</v>
      </c>
      <c r="V10" s="292">
        <f>+'Dodatni obratovalni stroški'!V53</f>
        <v>46589.3</v>
      </c>
      <c r="W10" s="292">
        <f>+'Dodatni obratovalni stroški'!W53</f>
        <v>46589.3</v>
      </c>
      <c r="X10" s="292">
        <f>+'Dodatni obratovalni stroški'!X53</f>
        <v>46589.3</v>
      </c>
      <c r="Y10" s="292">
        <f>+'Dodatni obratovalni stroški'!Y53</f>
        <v>46589.3</v>
      </c>
      <c r="Z10" s="292">
        <f>+'Dodatni obratovalni stroški'!Z53</f>
        <v>46589.3</v>
      </c>
      <c r="AA10" s="292">
        <f>+'Dodatni obratovalni stroški'!AA53</f>
        <v>46589.3</v>
      </c>
      <c r="AB10" s="292">
        <f>+'Dodatni obratovalni stroški'!AB53</f>
        <v>46589.3</v>
      </c>
      <c r="AC10" s="292">
        <f>+'Dodatni obratovalni stroški'!AC53</f>
        <v>46589.3</v>
      </c>
      <c r="AD10" s="292">
        <f>+'Dodatni obratovalni stroški'!AD53</f>
        <v>46589.3</v>
      </c>
      <c r="AE10" s="292">
        <f>+'Dodatni obratovalni stroški'!AE53</f>
        <v>46589.3</v>
      </c>
    </row>
    <row r="11" spans="1:31">
      <c r="A11" s="296" t="s">
        <v>470</v>
      </c>
      <c r="B11" s="290">
        <v>0.1</v>
      </c>
      <c r="C11" s="290">
        <v>0.1</v>
      </c>
      <c r="D11" s="290">
        <v>0.1</v>
      </c>
      <c r="E11" s="290">
        <v>0.1</v>
      </c>
      <c r="F11" s="290">
        <v>0.1</v>
      </c>
      <c r="G11" s="290">
        <v>0.1</v>
      </c>
      <c r="H11" s="290">
        <v>0.1</v>
      </c>
      <c r="I11" s="290">
        <v>0.1</v>
      </c>
      <c r="J11" s="290">
        <v>0.1</v>
      </c>
      <c r="K11" s="290">
        <v>0.1</v>
      </c>
      <c r="L11" s="290">
        <v>0.1</v>
      </c>
      <c r="M11" s="290">
        <v>0.1</v>
      </c>
      <c r="N11" s="290">
        <v>0.1</v>
      </c>
      <c r="O11" s="290">
        <v>0.1</v>
      </c>
      <c r="P11" s="290">
        <v>0.1</v>
      </c>
      <c r="Q11" s="290">
        <v>0.1</v>
      </c>
      <c r="R11" s="290">
        <v>0.1</v>
      </c>
      <c r="S11" s="290">
        <v>0.1</v>
      </c>
      <c r="T11" s="290">
        <v>0.1</v>
      </c>
      <c r="U11" s="290">
        <v>0.1</v>
      </c>
      <c r="V11" s="290">
        <v>0.1</v>
      </c>
      <c r="W11" s="290">
        <v>0.1</v>
      </c>
      <c r="X11" s="290">
        <v>0.1</v>
      </c>
      <c r="Y11" s="290">
        <v>0.1</v>
      </c>
      <c r="Z11" s="290">
        <v>0.1</v>
      </c>
      <c r="AA11" s="290">
        <v>0.1</v>
      </c>
      <c r="AB11" s="290">
        <v>0.1</v>
      </c>
      <c r="AC11" s="285">
        <f>+AB11</f>
        <v>0.1</v>
      </c>
      <c r="AD11" s="285">
        <f>+AC11</f>
        <v>0.1</v>
      </c>
      <c r="AE11" s="285">
        <f>+AD11</f>
        <v>0.1</v>
      </c>
    </row>
    <row r="12" spans="1:31" ht="12.75" thickBot="1">
      <c r="A12" s="298" t="s">
        <v>471</v>
      </c>
      <c r="B12" s="293">
        <f>+B9+B6</f>
        <v>0</v>
      </c>
      <c r="C12" s="293">
        <f t="shared" ref="C12:AE12" si="3">+C9+C6</f>
        <v>0</v>
      </c>
      <c r="D12" s="293">
        <f t="shared" si="3"/>
        <v>0</v>
      </c>
      <c r="E12" s="293">
        <f t="shared" si="3"/>
        <v>0</v>
      </c>
      <c r="F12" s="293">
        <f t="shared" si="3"/>
        <v>0</v>
      </c>
      <c r="G12" s="293">
        <f t="shared" si="3"/>
        <v>513893</v>
      </c>
      <c r="H12" s="293">
        <f t="shared" si="3"/>
        <v>513893</v>
      </c>
      <c r="I12" s="293">
        <f t="shared" si="3"/>
        <v>513893</v>
      </c>
      <c r="J12" s="293">
        <f t="shared" si="3"/>
        <v>513893</v>
      </c>
      <c r="K12" s="293">
        <f t="shared" si="3"/>
        <v>513893</v>
      </c>
      <c r="L12" s="293">
        <f t="shared" si="3"/>
        <v>513893</v>
      </c>
      <c r="M12" s="293">
        <f t="shared" si="3"/>
        <v>513893</v>
      </c>
      <c r="N12" s="293">
        <f t="shared" si="3"/>
        <v>513893</v>
      </c>
      <c r="O12" s="293">
        <f t="shared" si="3"/>
        <v>513893</v>
      </c>
      <c r="P12" s="293">
        <f t="shared" si="3"/>
        <v>513893</v>
      </c>
      <c r="Q12" s="293">
        <f t="shared" si="3"/>
        <v>513893</v>
      </c>
      <c r="R12" s="293">
        <f t="shared" si="3"/>
        <v>513893</v>
      </c>
      <c r="S12" s="293">
        <f t="shared" si="3"/>
        <v>513893</v>
      </c>
      <c r="T12" s="293">
        <f t="shared" si="3"/>
        <v>513893</v>
      </c>
      <c r="U12" s="293">
        <f t="shared" si="3"/>
        <v>513893</v>
      </c>
      <c r="V12" s="293">
        <f t="shared" si="3"/>
        <v>513893</v>
      </c>
      <c r="W12" s="293">
        <f t="shared" si="3"/>
        <v>513893</v>
      </c>
      <c r="X12" s="293">
        <f t="shared" si="3"/>
        <v>513893</v>
      </c>
      <c r="Y12" s="293">
        <f t="shared" si="3"/>
        <v>513893</v>
      </c>
      <c r="Z12" s="293">
        <f t="shared" si="3"/>
        <v>513893</v>
      </c>
      <c r="AA12" s="293">
        <f t="shared" si="3"/>
        <v>513893</v>
      </c>
      <c r="AB12" s="293">
        <f t="shared" si="3"/>
        <v>513893</v>
      </c>
      <c r="AC12" s="293">
        <f t="shared" si="3"/>
        <v>513893</v>
      </c>
      <c r="AD12" s="293">
        <f t="shared" si="3"/>
        <v>513893</v>
      </c>
      <c r="AE12" s="293">
        <f t="shared" si="3"/>
        <v>513893</v>
      </c>
    </row>
    <row r="13" spans="1:31" ht="13.5" thickTop="1" thickBot="1">
      <c r="A13" s="299" t="s">
        <v>472</v>
      </c>
      <c r="B13" s="294">
        <f>+B12*0.604/1000</f>
        <v>0</v>
      </c>
      <c r="C13" s="294">
        <f>+C12*0.604/1000</f>
        <v>0</v>
      </c>
      <c r="D13" s="294">
        <v>0</v>
      </c>
      <c r="E13" s="294">
        <v>330</v>
      </c>
      <c r="F13" s="294">
        <f>+E13</f>
        <v>330</v>
      </c>
      <c r="G13" s="294">
        <f t="shared" ref="G13:AE13" si="4">+F13</f>
        <v>330</v>
      </c>
      <c r="H13" s="294">
        <f t="shared" si="4"/>
        <v>330</v>
      </c>
      <c r="I13" s="294">
        <f t="shared" si="4"/>
        <v>330</v>
      </c>
      <c r="J13" s="294">
        <f t="shared" si="4"/>
        <v>330</v>
      </c>
      <c r="K13" s="294">
        <f t="shared" si="4"/>
        <v>330</v>
      </c>
      <c r="L13" s="294">
        <f t="shared" si="4"/>
        <v>330</v>
      </c>
      <c r="M13" s="294">
        <f t="shared" si="4"/>
        <v>330</v>
      </c>
      <c r="N13" s="294">
        <f t="shared" si="4"/>
        <v>330</v>
      </c>
      <c r="O13" s="294">
        <f t="shared" si="4"/>
        <v>330</v>
      </c>
      <c r="P13" s="294">
        <f t="shared" si="4"/>
        <v>330</v>
      </c>
      <c r="Q13" s="294">
        <f t="shared" si="4"/>
        <v>330</v>
      </c>
      <c r="R13" s="294">
        <f t="shared" si="4"/>
        <v>330</v>
      </c>
      <c r="S13" s="294">
        <f t="shared" si="4"/>
        <v>330</v>
      </c>
      <c r="T13" s="294">
        <f t="shared" si="4"/>
        <v>330</v>
      </c>
      <c r="U13" s="294">
        <f t="shared" si="4"/>
        <v>330</v>
      </c>
      <c r="V13" s="294">
        <f t="shared" si="4"/>
        <v>330</v>
      </c>
      <c r="W13" s="294">
        <f t="shared" si="4"/>
        <v>330</v>
      </c>
      <c r="X13" s="294">
        <f t="shared" si="4"/>
        <v>330</v>
      </c>
      <c r="Y13" s="294">
        <f t="shared" si="4"/>
        <v>330</v>
      </c>
      <c r="Z13" s="294">
        <f t="shared" si="4"/>
        <v>330</v>
      </c>
      <c r="AA13" s="294">
        <f t="shared" si="4"/>
        <v>330</v>
      </c>
      <c r="AB13" s="294">
        <f t="shared" si="4"/>
        <v>330</v>
      </c>
      <c r="AC13" s="294">
        <f t="shared" si="4"/>
        <v>330</v>
      </c>
      <c r="AD13" s="294">
        <f t="shared" si="4"/>
        <v>330</v>
      </c>
      <c r="AE13" s="294">
        <f t="shared" si="4"/>
        <v>330</v>
      </c>
    </row>
    <row r="14" spans="1:31" ht="13.5" thickTop="1" thickBot="1">
      <c r="A14" s="273"/>
      <c r="B14" s="273"/>
      <c r="C14" s="273"/>
      <c r="D14" s="273"/>
      <c r="E14" s="273"/>
      <c r="F14" s="273"/>
      <c r="G14" s="273"/>
      <c r="H14" s="273"/>
      <c r="I14" s="273"/>
      <c r="J14" s="273"/>
      <c r="K14" s="273"/>
      <c r="L14" s="273"/>
      <c r="M14" s="273"/>
      <c r="N14" s="273"/>
      <c r="O14" s="273"/>
      <c r="P14" s="273"/>
      <c r="Q14" s="273"/>
      <c r="R14" s="273"/>
      <c r="S14" s="273"/>
      <c r="T14" s="273"/>
      <c r="U14" s="273"/>
      <c r="V14" s="273"/>
      <c r="W14" s="273"/>
      <c r="X14" s="273"/>
      <c r="Y14" s="273"/>
      <c r="Z14" s="273"/>
      <c r="AA14" s="273"/>
      <c r="AB14" s="273"/>
    </row>
    <row r="15" spans="1:31" ht="13.5" thickTop="1" thickBot="1">
      <c r="A15" s="299" t="s">
        <v>473</v>
      </c>
      <c r="B15" s="294">
        <v>34.541396060607802</v>
      </c>
      <c r="C15" s="294">
        <v>35.571609146689696</v>
      </c>
      <c r="D15" s="294">
        <v>36.632548813737571</v>
      </c>
      <c r="E15" s="294">
        <v>37.725131496215923</v>
      </c>
      <c r="F15" s="294">
        <v>38.850300961670293</v>
      </c>
      <c r="G15" s="294">
        <v>40.00902912594902</v>
      </c>
      <c r="H15" s="294">
        <v>41.20231689273939</v>
      </c>
      <c r="I15" s="294">
        <v>42.431195018143285</v>
      </c>
      <c r="J15" s="294">
        <v>43.696725001039255</v>
      </c>
      <c r="K15" s="294">
        <v>45</v>
      </c>
      <c r="L15" s="294">
        <v>45</v>
      </c>
      <c r="M15" s="294">
        <v>45</v>
      </c>
      <c r="N15" s="294">
        <v>45</v>
      </c>
      <c r="O15" s="294">
        <v>45</v>
      </c>
      <c r="P15" s="294">
        <v>45</v>
      </c>
      <c r="Q15" s="294">
        <v>45</v>
      </c>
      <c r="R15" s="294">
        <v>45</v>
      </c>
      <c r="S15" s="294">
        <v>45</v>
      </c>
      <c r="T15" s="294">
        <v>45</v>
      </c>
      <c r="U15" s="294">
        <v>45</v>
      </c>
      <c r="V15" s="294">
        <v>45</v>
      </c>
      <c r="W15" s="294">
        <v>45</v>
      </c>
      <c r="X15" s="294">
        <v>45</v>
      </c>
      <c r="Y15" s="294">
        <v>45</v>
      </c>
      <c r="Z15" s="294">
        <v>45</v>
      </c>
      <c r="AA15" s="294">
        <v>45</v>
      </c>
      <c r="AB15" s="294">
        <v>45</v>
      </c>
      <c r="AC15" s="294">
        <f>+AB15</f>
        <v>45</v>
      </c>
      <c r="AD15" s="294">
        <f>+AC15</f>
        <v>45</v>
      </c>
      <c r="AE15" s="294">
        <f>+AD15</f>
        <v>45</v>
      </c>
    </row>
    <row r="16" spans="1:31" ht="13.5" thickTop="1" thickBot="1">
      <c r="A16" s="273"/>
      <c r="B16" s="273"/>
      <c r="C16" s="273"/>
      <c r="D16" s="273"/>
      <c r="E16" s="273"/>
      <c r="F16" s="273"/>
      <c r="G16" s="273"/>
      <c r="H16" s="273"/>
      <c r="I16" s="273"/>
      <c r="J16" s="273"/>
      <c r="K16" s="273"/>
      <c r="L16" s="273"/>
      <c r="M16" s="273"/>
      <c r="N16" s="273"/>
      <c r="O16" s="273"/>
      <c r="P16" s="273"/>
      <c r="Q16" s="273"/>
      <c r="R16" s="273"/>
      <c r="S16" s="273"/>
      <c r="T16" s="273"/>
      <c r="U16" s="273"/>
      <c r="V16" s="273"/>
      <c r="W16" s="273"/>
      <c r="X16" s="273"/>
      <c r="Y16" s="273"/>
      <c r="Z16" s="273"/>
      <c r="AA16" s="273"/>
      <c r="AB16" s="273"/>
    </row>
    <row r="17" spans="1:31" ht="13.5" thickTop="1" thickBot="1">
      <c r="A17" s="299" t="s">
        <v>474</v>
      </c>
      <c r="B17" s="302">
        <f>+B15*B13</f>
        <v>0</v>
      </c>
      <c r="C17" s="302">
        <f t="shared" ref="C17:AE17" si="5">+C15*C13</f>
        <v>0</v>
      </c>
      <c r="D17" s="302">
        <f t="shared" si="5"/>
        <v>0</v>
      </c>
      <c r="E17" s="302">
        <f t="shared" si="5"/>
        <v>12449.293393751255</v>
      </c>
      <c r="F17" s="302">
        <f t="shared" si="5"/>
        <v>12820.599317351196</v>
      </c>
      <c r="G17" s="302">
        <f t="shared" si="5"/>
        <v>13202.979611563176</v>
      </c>
      <c r="H17" s="302">
        <f t="shared" si="5"/>
        <v>13596.764574603998</v>
      </c>
      <c r="I17" s="302">
        <f t="shared" si="5"/>
        <v>14002.294355987284</v>
      </c>
      <c r="J17" s="302">
        <f t="shared" si="5"/>
        <v>14419.919250342955</v>
      </c>
      <c r="K17" s="302">
        <f t="shared" si="5"/>
        <v>14850</v>
      </c>
      <c r="L17" s="302">
        <f t="shared" si="5"/>
        <v>14850</v>
      </c>
      <c r="M17" s="302">
        <f t="shared" si="5"/>
        <v>14850</v>
      </c>
      <c r="N17" s="302">
        <f t="shared" si="5"/>
        <v>14850</v>
      </c>
      <c r="O17" s="302">
        <f t="shared" si="5"/>
        <v>14850</v>
      </c>
      <c r="P17" s="302">
        <f t="shared" si="5"/>
        <v>14850</v>
      </c>
      <c r="Q17" s="302">
        <f t="shared" si="5"/>
        <v>14850</v>
      </c>
      <c r="R17" s="302">
        <f t="shared" si="5"/>
        <v>14850</v>
      </c>
      <c r="S17" s="302">
        <f t="shared" si="5"/>
        <v>14850</v>
      </c>
      <c r="T17" s="302">
        <f t="shared" si="5"/>
        <v>14850</v>
      </c>
      <c r="U17" s="302">
        <f t="shared" si="5"/>
        <v>14850</v>
      </c>
      <c r="V17" s="302">
        <f t="shared" si="5"/>
        <v>14850</v>
      </c>
      <c r="W17" s="302">
        <f t="shared" si="5"/>
        <v>14850</v>
      </c>
      <c r="X17" s="302">
        <f t="shared" si="5"/>
        <v>14850</v>
      </c>
      <c r="Y17" s="302">
        <f t="shared" si="5"/>
        <v>14850</v>
      </c>
      <c r="Z17" s="302">
        <f t="shared" si="5"/>
        <v>14850</v>
      </c>
      <c r="AA17" s="302">
        <f t="shared" si="5"/>
        <v>14850</v>
      </c>
      <c r="AB17" s="302">
        <f t="shared" si="5"/>
        <v>14850</v>
      </c>
      <c r="AC17" s="302">
        <f t="shared" si="5"/>
        <v>14850</v>
      </c>
      <c r="AD17" s="302">
        <f t="shared" si="5"/>
        <v>14850</v>
      </c>
      <c r="AE17" s="302">
        <f t="shared" si="5"/>
        <v>14850</v>
      </c>
    </row>
    <row r="18" spans="1:31" ht="12.75" thickTop="1">
      <c r="A18" s="273"/>
      <c r="B18" s="273"/>
      <c r="C18" s="273"/>
      <c r="D18" s="273"/>
      <c r="E18" s="273"/>
      <c r="F18" s="273"/>
      <c r="G18" s="273"/>
      <c r="H18" s="273"/>
      <c r="I18" s="273"/>
      <c r="J18" s="273"/>
      <c r="K18" s="273"/>
      <c r="L18" s="273"/>
      <c r="M18" s="273"/>
      <c r="N18" s="273"/>
      <c r="O18" s="273"/>
      <c r="P18" s="273"/>
      <c r="Q18" s="273"/>
      <c r="R18" s="273"/>
      <c r="S18" s="273"/>
      <c r="T18" s="273"/>
      <c r="U18" s="273"/>
      <c r="V18" s="273"/>
      <c r="W18" s="273"/>
      <c r="X18" s="273"/>
      <c r="Y18" s="273"/>
      <c r="Z18" s="273"/>
      <c r="AA18" s="273"/>
      <c r="AB18" s="273"/>
    </row>
    <row r="62" spans="1:23">
      <c r="A62" s="284" t="s">
        <v>9</v>
      </c>
      <c r="B62" s="300">
        <v>2010</v>
      </c>
      <c r="C62" s="300">
        <v>2011</v>
      </c>
      <c r="D62" s="300">
        <v>2012</v>
      </c>
      <c r="E62" s="300">
        <v>2013</v>
      </c>
      <c r="F62" s="300">
        <v>2014</v>
      </c>
      <c r="G62" s="300">
        <v>2015</v>
      </c>
      <c r="H62" s="300">
        <v>2016</v>
      </c>
      <c r="I62" s="300">
        <v>2017</v>
      </c>
      <c r="J62" s="300">
        <v>2018</v>
      </c>
      <c r="K62" s="300">
        <v>2019</v>
      </c>
      <c r="L62" s="300">
        <v>2020</v>
      </c>
      <c r="M62" s="300">
        <v>2021</v>
      </c>
      <c r="N62" s="300">
        <v>2022</v>
      </c>
      <c r="O62" s="300">
        <v>2023</v>
      </c>
      <c r="P62" s="300">
        <v>2024</v>
      </c>
      <c r="Q62" s="300">
        <v>2025</v>
      </c>
      <c r="R62" s="300">
        <v>2026</v>
      </c>
      <c r="S62" s="300">
        <v>2027</v>
      </c>
      <c r="T62" s="300">
        <v>2028</v>
      </c>
      <c r="U62" s="300">
        <v>2029</v>
      </c>
      <c r="V62" s="284">
        <v>2030</v>
      </c>
      <c r="W62" s="273"/>
    </row>
    <row r="63" spans="1:23">
      <c r="A63" s="274" t="s">
        <v>475</v>
      </c>
      <c r="B63" s="301">
        <v>25</v>
      </c>
      <c r="C63" s="301">
        <v>25.745636543087485</v>
      </c>
      <c r="D63" s="301">
        <v>26.51351204035047</v>
      </c>
      <c r="E63" s="301">
        <v>27.304289778865485</v>
      </c>
      <c r="F63" s="301">
        <v>28.118652828552374</v>
      </c>
      <c r="G63" s="301">
        <v>28.957304632206732</v>
      </c>
      <c r="H63" s="301">
        <v>29.820969613130327</v>
      </c>
      <c r="I63" s="301">
        <v>30.710393800884386</v>
      </c>
      <c r="J63" s="301">
        <v>31.626345475706259</v>
      </c>
      <c r="K63" s="301">
        <v>32.569615832146106</v>
      </c>
      <c r="L63" s="301">
        <v>33.541019662496858</v>
      </c>
      <c r="M63" s="301">
        <v>34.541396060607802</v>
      </c>
      <c r="N63" s="301">
        <v>35.571609146689696</v>
      </c>
      <c r="O63" s="301">
        <v>36.632548813737571</v>
      </c>
      <c r="P63" s="301">
        <v>37.725131496215923</v>
      </c>
      <c r="Q63" s="301">
        <v>38.850300961670293</v>
      </c>
      <c r="R63" s="301">
        <v>40.00902912594902</v>
      </c>
      <c r="S63" s="301">
        <v>41.20231689273939</v>
      </c>
      <c r="T63" s="301">
        <v>42.431195018143285</v>
      </c>
      <c r="U63" s="301">
        <v>43.696725001039255</v>
      </c>
      <c r="V63" s="274">
        <v>45</v>
      </c>
      <c r="W63" s="273">
        <v>1.0298254617234994</v>
      </c>
    </row>
  </sheetData>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3F8B6-C0C6-4D65-9AF4-3A4995E9E187}">
  <dimension ref="A3:XFB75"/>
  <sheetViews>
    <sheetView workbookViewId="0">
      <selection activeCell="B14" sqref="B14:J29"/>
    </sheetView>
  </sheetViews>
  <sheetFormatPr defaultRowHeight="14.25" customHeight="1"/>
  <cols>
    <col min="1" max="1" width="9.33203125" style="273"/>
    <col min="2" max="2" width="27.6640625" customWidth="1"/>
    <col min="3" max="3" width="24.1640625" customWidth="1"/>
    <col min="4" max="4" width="31.33203125" hidden="1" customWidth="1"/>
    <col min="5" max="5" width="16" customWidth="1"/>
    <col min="6" max="7" width="14.83203125" bestFit="1" customWidth="1"/>
    <col min="8" max="8" width="20.6640625" bestFit="1" customWidth="1"/>
    <col min="9" max="9" width="12.1640625" bestFit="1" customWidth="1"/>
    <col min="10" max="10" width="9.6640625" bestFit="1" customWidth="1"/>
    <col min="11" max="11" width="14.1640625" customWidth="1"/>
    <col min="12" max="12" width="20.6640625" customWidth="1"/>
    <col min="13" max="13" width="28.1640625" customWidth="1"/>
    <col min="15" max="15" width="30.6640625" customWidth="1"/>
    <col min="16" max="16" width="16.83203125" customWidth="1"/>
    <col min="17" max="17" width="14.83203125" customWidth="1"/>
    <col min="18" max="18" width="17" customWidth="1"/>
  </cols>
  <sheetData>
    <row r="3" spans="1:18" ht="72">
      <c r="A3" s="276">
        <v>1</v>
      </c>
      <c r="B3" s="266" t="s">
        <v>445</v>
      </c>
      <c r="C3" s="268">
        <f>+C15</f>
        <v>5049911.1231702799</v>
      </c>
      <c r="D3" s="265"/>
    </row>
    <row r="4" spans="1:18" ht="48">
      <c r="A4" s="276">
        <v>2</v>
      </c>
      <c r="B4" s="266" t="s">
        <v>446</v>
      </c>
      <c r="C4" s="267" t="e">
        <f>+#REF!</f>
        <v>#REF!</v>
      </c>
      <c r="D4" s="110"/>
      <c r="E4" s="110"/>
    </row>
    <row r="5" spans="1:18" ht="60">
      <c r="A5" s="276"/>
      <c r="B5" s="266" t="s">
        <v>447</v>
      </c>
      <c r="C5" s="268" t="e">
        <f>+ROUND(C4*C3,2)</f>
        <v>#REF!</v>
      </c>
      <c r="D5" s="273"/>
      <c r="E5" s="273"/>
      <c r="F5" s="265"/>
      <c r="G5" s="265"/>
    </row>
    <row r="6" spans="1:18" ht="14.25" customHeight="1">
      <c r="B6" s="283" t="s">
        <v>680</v>
      </c>
      <c r="C6" s="279" t="e">
        <f>+ROUND(C5*0.8,2)</f>
        <v>#REF!</v>
      </c>
      <c r="D6" s="273"/>
      <c r="E6" s="273"/>
    </row>
    <row r="7" spans="1:18" ht="14.25" customHeight="1">
      <c r="B7" s="283" t="s">
        <v>681</v>
      </c>
      <c r="C7" s="279" t="e">
        <f>+ROUND(C5*0.2,2)</f>
        <v>#REF!</v>
      </c>
      <c r="D7" s="273"/>
      <c r="E7" s="273"/>
      <c r="G7" s="265"/>
    </row>
    <row r="8" spans="1:18" ht="14.25" customHeight="1">
      <c r="E8" s="265"/>
      <c r="F8" s="265" t="e">
        <f>+C9-C5</f>
        <v>#REF!</v>
      </c>
    </row>
    <row r="9" spans="1:18" ht="14.25" customHeight="1">
      <c r="B9" s="123" t="s">
        <v>448</v>
      </c>
      <c r="C9" s="263">
        <v>3872135.4</v>
      </c>
    </row>
    <row r="10" spans="1:18" ht="14.25" customHeight="1">
      <c r="L10" s="273"/>
      <c r="M10" s="273"/>
      <c r="N10" s="273"/>
      <c r="O10" s="273"/>
      <c r="P10" s="273"/>
      <c r="Q10" s="273"/>
      <c r="R10" s="273"/>
    </row>
    <row r="11" spans="1:18" ht="14.25" customHeight="1">
      <c r="L11" s="273"/>
      <c r="M11" s="273"/>
      <c r="N11" s="273"/>
      <c r="O11" s="273"/>
      <c r="P11" s="273"/>
      <c r="Q11" s="273"/>
      <c r="R11" s="273"/>
    </row>
    <row r="12" spans="1:18" s="264" customFormat="1" ht="14.25" customHeight="1">
      <c r="A12" s="422">
        <v>1</v>
      </c>
      <c r="B12" s="422" t="s">
        <v>730</v>
      </c>
      <c r="C12" s="422"/>
      <c r="D12" s="422"/>
      <c r="E12" s="422"/>
      <c r="F12" s="422"/>
      <c r="G12" s="422"/>
      <c r="H12" s="422"/>
      <c r="I12" s="422"/>
      <c r="J12" s="422"/>
      <c r="L12" s="273"/>
      <c r="M12" s="273"/>
      <c r="N12" s="273"/>
      <c r="O12" s="273"/>
      <c r="P12" s="273"/>
      <c r="Q12" s="273"/>
      <c r="R12" s="273"/>
    </row>
    <row r="13" spans="1:18" s="264" customFormat="1" ht="14.25" customHeight="1">
      <c r="A13" s="273"/>
      <c r="L13" s="273"/>
      <c r="M13" s="273"/>
      <c r="N13" s="273"/>
      <c r="O13" s="273"/>
      <c r="P13" s="273"/>
      <c r="Q13" s="273"/>
      <c r="R13" s="273"/>
    </row>
    <row r="14" spans="1:18" s="264" customFormat="1" ht="14.25" customHeight="1">
      <c r="A14" s="273"/>
      <c r="B14" s="185"/>
      <c r="C14" s="185" t="s">
        <v>162</v>
      </c>
      <c r="D14" s="185" t="s">
        <v>342</v>
      </c>
      <c r="E14" s="185" t="s">
        <v>415</v>
      </c>
      <c r="F14" s="185">
        <v>2018</v>
      </c>
      <c r="G14" s="185">
        <f>+F14+1</f>
        <v>2019</v>
      </c>
      <c r="H14" s="185">
        <f>+G14+1</f>
        <v>2020</v>
      </c>
      <c r="I14" s="185">
        <f>+H14+1</f>
        <v>2021</v>
      </c>
      <c r="J14" s="185">
        <f>+I14+1</f>
        <v>2022</v>
      </c>
      <c r="L14" s="273"/>
      <c r="M14" s="273"/>
      <c r="N14" s="273"/>
      <c r="O14" s="273"/>
      <c r="P14" s="273"/>
      <c r="Q14" s="273"/>
      <c r="R14" s="273"/>
    </row>
    <row r="15" spans="1:18" ht="14.25" customHeight="1">
      <c r="B15" s="73" t="s">
        <v>25</v>
      </c>
      <c r="C15" s="425">
        <f>SUM(E15:J15)</f>
        <v>5049911.1231702799</v>
      </c>
      <c r="D15" s="424"/>
      <c r="E15" s="425">
        <f>+'Nov. investicije'!K68</f>
        <v>0</v>
      </c>
      <c r="F15" s="425">
        <f>+'Nov. investicije'!L68</f>
        <v>0</v>
      </c>
      <c r="G15" s="425">
        <f>+'Nov. investicije'!M68</f>
        <v>189196.13804993749</v>
      </c>
      <c r="H15" s="425">
        <f>+'Nov. investicije'!N68</f>
        <v>2434173.4024030301</v>
      </c>
      <c r="I15" s="425">
        <f>+'Nov. investicije'!O68</f>
        <v>2364324.145736197</v>
      </c>
      <c r="J15" s="425">
        <f>+'Nov. investicije'!P68</f>
        <v>62217.436981115228</v>
      </c>
      <c r="K15" s="265">
        <f>+C15-F15-G15-H15-I15-J15-E15</f>
        <v>-2.0372681319713593E-10</v>
      </c>
      <c r="L15" s="273"/>
      <c r="M15" s="273"/>
      <c r="N15" s="273"/>
      <c r="O15" s="273"/>
      <c r="P15" s="273"/>
      <c r="Q15" s="273"/>
      <c r="R15" s="273"/>
    </row>
    <row r="16" spans="1:18" ht="14.25" customHeight="1">
      <c r="B16" s="269" t="s">
        <v>448</v>
      </c>
      <c r="C16" s="289">
        <f>+C9</f>
        <v>3872135.4</v>
      </c>
      <c r="D16" s="426">
        <f>+C16/C15</f>
        <v>0.7667729798715972</v>
      </c>
      <c r="E16" s="296"/>
      <c r="F16" s="289"/>
      <c r="G16" s="289"/>
      <c r="H16" s="289">
        <f>+ROUND(H15/C15*C16,2)</f>
        <v>1866458.39</v>
      </c>
      <c r="I16" s="289">
        <f>+ROUND(I15/C15*C16,2)</f>
        <v>1812899.87</v>
      </c>
      <c r="J16" s="289">
        <f>+ROUND(J15/C15*C16,2)</f>
        <v>47706.65</v>
      </c>
      <c r="K16" s="265">
        <f t="shared" ref="K16:K29" si="0">+C16-F16-G16-H16-I16-J16-E16</f>
        <v>145070.4899999999</v>
      </c>
      <c r="L16" s="273"/>
      <c r="M16" s="273"/>
      <c r="N16" s="273"/>
      <c r="O16" s="273"/>
      <c r="P16" s="273"/>
      <c r="Q16" s="273"/>
      <c r="R16" s="273"/>
    </row>
    <row r="17" spans="1:18" ht="14.25" customHeight="1">
      <c r="B17" s="270" t="s">
        <v>449</v>
      </c>
      <c r="C17" s="289">
        <f>ROUND(0.8*C16,2)</f>
        <v>3097708.32</v>
      </c>
      <c r="D17" s="289">
        <f t="shared" ref="D17:J17" si="1">ROUND(0.8*D16,2)</f>
        <v>0.61</v>
      </c>
      <c r="E17" s="289">
        <f t="shared" si="1"/>
        <v>0</v>
      </c>
      <c r="F17" s="289">
        <f t="shared" si="1"/>
        <v>0</v>
      </c>
      <c r="G17" s="289">
        <f t="shared" si="1"/>
        <v>0</v>
      </c>
      <c r="H17" s="289">
        <f t="shared" si="1"/>
        <v>1493166.71</v>
      </c>
      <c r="I17" s="289">
        <f t="shared" si="1"/>
        <v>1450319.9</v>
      </c>
      <c r="J17" s="289">
        <f t="shared" si="1"/>
        <v>38165.32</v>
      </c>
      <c r="K17" s="265">
        <f t="shared" si="0"/>
        <v>116056.38999999996</v>
      </c>
      <c r="L17" s="273"/>
      <c r="M17" s="273"/>
      <c r="N17" s="273"/>
      <c r="O17" s="273"/>
      <c r="P17" s="273"/>
      <c r="Q17" s="273"/>
      <c r="R17" s="273"/>
    </row>
    <row r="18" spans="1:18" ht="14.25" customHeight="1">
      <c r="B18" s="270" t="s">
        <v>450</v>
      </c>
      <c r="C18" s="289">
        <f>ROUND(0.2*C16,2)</f>
        <v>774427.08</v>
      </c>
      <c r="D18" s="289">
        <f t="shared" ref="D18:J18" si="2">ROUND(0.2*D16,2)</f>
        <v>0.15</v>
      </c>
      <c r="E18" s="289">
        <f t="shared" si="2"/>
        <v>0</v>
      </c>
      <c r="F18" s="289">
        <f t="shared" si="2"/>
        <v>0</v>
      </c>
      <c r="G18" s="289">
        <f t="shared" si="2"/>
        <v>0</v>
      </c>
      <c r="H18" s="289">
        <f t="shared" si="2"/>
        <v>373291.68</v>
      </c>
      <c r="I18" s="289">
        <f t="shared" si="2"/>
        <v>362579.97</v>
      </c>
      <c r="J18" s="289">
        <f t="shared" si="2"/>
        <v>9541.33</v>
      </c>
      <c r="K18" s="265">
        <f t="shared" si="0"/>
        <v>29014.099999999991</v>
      </c>
      <c r="L18" s="273"/>
      <c r="M18" s="273"/>
      <c r="N18" s="273"/>
      <c r="O18" s="273"/>
      <c r="P18" s="273"/>
      <c r="Q18" s="273"/>
      <c r="R18" s="273"/>
    </row>
    <row r="19" spans="1:18" s="273" customFormat="1" ht="14.25" customHeight="1">
      <c r="B19" s="128" t="s">
        <v>733</v>
      </c>
      <c r="C19" s="289">
        <f>+C15-C16</f>
        <v>1177775.72317028</v>
      </c>
      <c r="D19" s="289">
        <f t="shared" ref="D19:J19" si="3">+D15-D16</f>
        <v>-0.7667729798715972</v>
      </c>
      <c r="E19" s="289">
        <f t="shared" si="3"/>
        <v>0</v>
      </c>
      <c r="F19" s="289">
        <f t="shared" si="3"/>
        <v>0</v>
      </c>
      <c r="G19" s="289">
        <f t="shared" si="3"/>
        <v>189196.13804993749</v>
      </c>
      <c r="H19" s="289">
        <f>+H15-H17-H18</f>
        <v>567715.01240303018</v>
      </c>
      <c r="I19" s="289">
        <f t="shared" si="3"/>
        <v>551424.2757361969</v>
      </c>
      <c r="J19" s="289">
        <f t="shared" si="3"/>
        <v>14510.786981115227</v>
      </c>
      <c r="K19" s="265"/>
    </row>
    <row r="20" spans="1:18" s="264" customFormat="1" ht="14.25" customHeight="1">
      <c r="A20" s="273"/>
      <c r="B20" s="73" t="s">
        <v>26</v>
      </c>
      <c r="C20" s="425">
        <f>SUM(E20:J20)</f>
        <v>977033.59999999986</v>
      </c>
      <c r="D20" s="424"/>
      <c r="E20" s="425">
        <f>+'Nov. investicije'!G69+'Nov. investicije'!H69+'Nov. investicije'!I69+'Nov. investicije'!J69+'Nov. investicije'!K69</f>
        <v>836357.34</v>
      </c>
      <c r="F20" s="425">
        <f>+'Nov. investicije'!L69</f>
        <v>28325</v>
      </c>
      <c r="G20" s="425">
        <f>+'Nov. investicije'!M69</f>
        <v>33170</v>
      </c>
      <c r="H20" s="425">
        <f>+'Nov. investicije'!N69</f>
        <v>41712.536</v>
      </c>
      <c r="I20" s="425">
        <f>+'Nov. investicije'!O69</f>
        <v>23470.383999999998</v>
      </c>
      <c r="J20" s="425">
        <f>+'Nov. investicije'!P69</f>
        <v>13998.34</v>
      </c>
      <c r="K20" s="265">
        <f t="shared" si="0"/>
        <v>0</v>
      </c>
      <c r="L20" s="273"/>
      <c r="M20" s="273"/>
      <c r="N20" s="273"/>
      <c r="O20" s="273"/>
      <c r="P20" s="273"/>
      <c r="Q20" s="273"/>
      <c r="R20" s="273"/>
    </row>
    <row r="21" spans="1:18" ht="14.25" customHeight="1">
      <c r="B21" s="269" t="s">
        <v>448</v>
      </c>
      <c r="C21" s="289">
        <f>SUM(E21:I21)</f>
        <v>0</v>
      </c>
      <c r="D21" s="296"/>
      <c r="E21" s="296"/>
      <c r="F21" s="289"/>
      <c r="G21" s="289"/>
      <c r="H21" s="289"/>
      <c r="I21" s="289"/>
      <c r="J21" s="289"/>
      <c r="K21" s="265">
        <f t="shared" si="0"/>
        <v>0</v>
      </c>
      <c r="L21" s="273"/>
      <c r="M21" s="273"/>
      <c r="N21" s="273"/>
      <c r="O21" s="273"/>
      <c r="P21" s="273"/>
      <c r="Q21" s="273"/>
      <c r="R21" s="273"/>
    </row>
    <row r="22" spans="1:18" ht="14.25" customHeight="1">
      <c r="B22" s="270" t="s">
        <v>449</v>
      </c>
      <c r="C22" s="289">
        <f>SUM(E22:I22)</f>
        <v>0</v>
      </c>
      <c r="D22" s="296"/>
      <c r="E22" s="296"/>
      <c r="F22" s="289"/>
      <c r="G22" s="289"/>
      <c r="H22" s="289"/>
      <c r="I22" s="289"/>
      <c r="J22" s="289"/>
      <c r="K22" s="265">
        <f t="shared" si="0"/>
        <v>0</v>
      </c>
      <c r="L22" s="273"/>
      <c r="M22" s="273"/>
      <c r="N22" s="273"/>
      <c r="O22" s="273"/>
      <c r="P22" s="273"/>
      <c r="Q22" s="273"/>
      <c r="R22" s="273"/>
    </row>
    <row r="23" spans="1:18" ht="14.25" customHeight="1">
      <c r="B23" s="270" t="s">
        <v>450</v>
      </c>
      <c r="C23" s="289">
        <f>SUM(E23:I23)</f>
        <v>0</v>
      </c>
      <c r="D23" s="296"/>
      <c r="E23" s="296"/>
      <c r="F23" s="289"/>
      <c r="G23" s="289"/>
      <c r="H23" s="289"/>
      <c r="I23" s="289"/>
      <c r="J23" s="289"/>
      <c r="K23" s="265">
        <f t="shared" si="0"/>
        <v>0</v>
      </c>
      <c r="L23" s="273"/>
      <c r="M23" s="273"/>
      <c r="N23" s="273"/>
      <c r="O23" s="273"/>
      <c r="P23" s="273"/>
      <c r="Q23" s="273"/>
      <c r="R23" s="273"/>
    </row>
    <row r="24" spans="1:18" ht="14.25" customHeight="1">
      <c r="B24" s="128" t="s">
        <v>451</v>
      </c>
      <c r="C24" s="289">
        <f>SUM(E24:J24)</f>
        <v>977033.59999999986</v>
      </c>
      <c r="D24" s="426">
        <f>+C24/C20</f>
        <v>1</v>
      </c>
      <c r="E24" s="289">
        <f t="shared" ref="E24:J24" si="4">+E20</f>
        <v>836357.34</v>
      </c>
      <c r="F24" s="289">
        <f t="shared" si="4"/>
        <v>28325</v>
      </c>
      <c r="G24" s="289">
        <f t="shared" si="4"/>
        <v>33170</v>
      </c>
      <c r="H24" s="289">
        <f t="shared" si="4"/>
        <v>41712.536</v>
      </c>
      <c r="I24" s="289">
        <f t="shared" si="4"/>
        <v>23470.383999999998</v>
      </c>
      <c r="J24" s="289">
        <f t="shared" si="4"/>
        <v>13998.34</v>
      </c>
      <c r="K24" s="265">
        <f t="shared" si="0"/>
        <v>0</v>
      </c>
      <c r="L24" s="273"/>
      <c r="M24" s="273"/>
      <c r="N24" s="273"/>
      <c r="O24" s="273"/>
      <c r="P24" s="273"/>
      <c r="Q24" s="273"/>
      <c r="R24" s="273"/>
    </row>
    <row r="25" spans="1:18" s="264" customFormat="1" ht="14.25" customHeight="1">
      <c r="A25" s="273"/>
      <c r="B25" s="73" t="s">
        <v>452</v>
      </c>
      <c r="C25" s="425">
        <f>+C26+C29</f>
        <v>6026944.7231702795</v>
      </c>
      <c r="D25" s="425">
        <f t="shared" ref="D25:J25" si="5">+D26+D29</f>
        <v>1</v>
      </c>
      <c r="E25" s="425">
        <f t="shared" si="5"/>
        <v>836357.34</v>
      </c>
      <c r="F25" s="425">
        <f t="shared" si="5"/>
        <v>28325</v>
      </c>
      <c r="G25" s="425">
        <f t="shared" si="5"/>
        <v>222366.13804993749</v>
      </c>
      <c r="H25" s="425">
        <f t="shared" si="5"/>
        <v>2475885.9384030299</v>
      </c>
      <c r="I25" s="425">
        <f t="shared" si="5"/>
        <v>2387794.5297361971</v>
      </c>
      <c r="J25" s="425">
        <f t="shared" si="5"/>
        <v>76215.776981115225</v>
      </c>
      <c r="K25" s="265">
        <f t="shared" si="0"/>
        <v>0</v>
      </c>
      <c r="L25" s="273"/>
      <c r="M25" s="273"/>
      <c r="N25" s="273"/>
      <c r="O25" s="273"/>
      <c r="P25" s="273"/>
      <c r="Q25" s="273"/>
      <c r="R25" s="273"/>
    </row>
    <row r="26" spans="1:18" ht="14.25" customHeight="1">
      <c r="B26" s="269" t="s">
        <v>448</v>
      </c>
      <c r="C26" s="289">
        <f>SUM(E26:J26)</f>
        <v>3727064.9099999997</v>
      </c>
      <c r="D26" s="426">
        <f>+C26/C25</f>
        <v>0.61840038048988399</v>
      </c>
      <c r="E26" s="289">
        <f t="shared" ref="E26:J29" si="6">+E21+E16</f>
        <v>0</v>
      </c>
      <c r="F26" s="289">
        <f t="shared" si="6"/>
        <v>0</v>
      </c>
      <c r="G26" s="289">
        <f t="shared" si="6"/>
        <v>0</v>
      </c>
      <c r="H26" s="289">
        <f t="shared" si="6"/>
        <v>1866458.39</v>
      </c>
      <c r="I26" s="289">
        <f t="shared" si="6"/>
        <v>1812899.87</v>
      </c>
      <c r="J26" s="289">
        <f t="shared" si="6"/>
        <v>47706.65</v>
      </c>
      <c r="K26" s="265">
        <f t="shared" si="0"/>
        <v>-3.2741809263825417E-10</v>
      </c>
      <c r="L26" s="273"/>
      <c r="M26" s="273"/>
      <c r="N26" s="273"/>
      <c r="O26" s="273"/>
      <c r="P26" s="273"/>
      <c r="Q26" s="273"/>
      <c r="R26" s="273"/>
    </row>
    <row r="27" spans="1:18" ht="14.25" customHeight="1">
      <c r="B27" s="270" t="s">
        <v>449</v>
      </c>
      <c r="C27" s="289">
        <f>SUM(E27:J27)</f>
        <v>2981651.9299999997</v>
      </c>
      <c r="D27" s="426">
        <f>+C27/C26</f>
        <v>0.80000000053661524</v>
      </c>
      <c r="E27" s="289">
        <f t="shared" si="6"/>
        <v>0</v>
      </c>
      <c r="F27" s="289">
        <f t="shared" si="6"/>
        <v>0</v>
      </c>
      <c r="G27" s="289">
        <f t="shared" si="6"/>
        <v>0</v>
      </c>
      <c r="H27" s="289">
        <f t="shared" si="6"/>
        <v>1493166.71</v>
      </c>
      <c r="I27" s="289">
        <f t="shared" si="6"/>
        <v>1450319.9</v>
      </c>
      <c r="J27" s="289">
        <f t="shared" si="6"/>
        <v>38165.32</v>
      </c>
      <c r="K27" s="265">
        <f t="shared" si="0"/>
        <v>-1.673470251262188E-10</v>
      </c>
      <c r="L27" s="273"/>
      <c r="M27" s="273"/>
      <c r="N27" s="273"/>
      <c r="O27" s="273"/>
      <c r="P27" s="273"/>
      <c r="Q27" s="273"/>
      <c r="R27" s="273"/>
    </row>
    <row r="28" spans="1:18" ht="14.25" customHeight="1">
      <c r="B28" s="270" t="s">
        <v>450</v>
      </c>
      <c r="C28" s="289">
        <f>SUM(E28:J28)</f>
        <v>745412.97999999986</v>
      </c>
      <c r="D28" s="426">
        <f>+C28/C26</f>
        <v>0.1999999994633847</v>
      </c>
      <c r="E28" s="289">
        <f t="shared" si="6"/>
        <v>0</v>
      </c>
      <c r="F28" s="289">
        <f t="shared" si="6"/>
        <v>0</v>
      </c>
      <c r="G28" s="289">
        <f t="shared" si="6"/>
        <v>0</v>
      </c>
      <c r="H28" s="289">
        <f t="shared" si="6"/>
        <v>373291.68</v>
      </c>
      <c r="I28" s="289">
        <f t="shared" si="6"/>
        <v>362579.97</v>
      </c>
      <c r="J28" s="289">
        <f t="shared" si="6"/>
        <v>9541.33</v>
      </c>
      <c r="K28" s="265">
        <f t="shared" si="0"/>
        <v>-1.0004441719502211E-10</v>
      </c>
      <c r="L28" s="273"/>
      <c r="M28" s="273"/>
      <c r="N28" s="273"/>
      <c r="O28" s="273"/>
      <c r="P28" s="273"/>
      <c r="Q28" s="273"/>
      <c r="R28" s="273"/>
    </row>
    <row r="29" spans="1:18" ht="14.25" customHeight="1">
      <c r="B29" s="128" t="s">
        <v>451</v>
      </c>
      <c r="C29" s="289">
        <f>SUM(E29:J29)</f>
        <v>2299879.8131702798</v>
      </c>
      <c r="D29" s="426">
        <f>+C29/C25</f>
        <v>0.38159961951011595</v>
      </c>
      <c r="E29" s="289">
        <f t="shared" si="6"/>
        <v>836357.34</v>
      </c>
      <c r="F29" s="289">
        <f t="shared" si="6"/>
        <v>28325</v>
      </c>
      <c r="G29" s="289">
        <f t="shared" si="6"/>
        <v>222366.13804993749</v>
      </c>
      <c r="H29" s="289">
        <f t="shared" si="6"/>
        <v>609427.54840303014</v>
      </c>
      <c r="I29" s="289">
        <f t="shared" si="6"/>
        <v>574894.65973619686</v>
      </c>
      <c r="J29" s="289">
        <f t="shared" si="6"/>
        <v>28509.126981115227</v>
      </c>
      <c r="K29" s="265">
        <f t="shared" si="0"/>
        <v>0</v>
      </c>
      <c r="L29" s="273"/>
      <c r="M29" s="273"/>
      <c r="N29" s="273"/>
      <c r="O29" s="273"/>
      <c r="P29" s="273"/>
      <c r="Q29" s="273"/>
      <c r="R29" s="273"/>
    </row>
    <row r="30" spans="1:18" s="273" customFormat="1" ht="12">
      <c r="C30" s="423"/>
      <c r="D30" s="423"/>
      <c r="E30" s="423"/>
      <c r="F30" s="423"/>
      <c r="G30" s="423"/>
      <c r="H30" s="423"/>
      <c r="I30" s="423"/>
      <c r="J30" s="423"/>
    </row>
    <row r="31" spans="1:18" s="273" customFormat="1" ht="12">
      <c r="C31" s="265"/>
      <c r="E31" s="21"/>
      <c r="F31" s="423"/>
      <c r="G31" s="21"/>
      <c r="H31" s="21"/>
      <c r="I31" s="21"/>
    </row>
    <row r="32" spans="1:18" s="273" customFormat="1" ht="12">
      <c r="C32" s="265"/>
    </row>
    <row r="33" spans="1:12" s="273" customFormat="1" ht="12">
      <c r="F33" s="265"/>
      <c r="G33" s="265"/>
      <c r="H33" s="265"/>
      <c r="I33" s="265"/>
      <c r="J33" s="265"/>
    </row>
    <row r="34" spans="1:12" s="273" customFormat="1" ht="12">
      <c r="B34" s="273" t="s">
        <v>740</v>
      </c>
    </row>
    <row r="35" spans="1:12" s="273" customFormat="1" ht="14.25" customHeight="1">
      <c r="A35" s="429" t="s">
        <v>741</v>
      </c>
      <c r="B35" s="429" t="s">
        <v>185</v>
      </c>
      <c r="C35" s="429" t="s">
        <v>51</v>
      </c>
      <c r="D35" s="429"/>
      <c r="E35" s="429" t="str">
        <f t="shared" ref="E35:J35" si="7">+E14</f>
        <v>do leta 2017</v>
      </c>
      <c r="F35" s="429">
        <f t="shared" si="7"/>
        <v>2018</v>
      </c>
      <c r="G35" s="429">
        <f t="shared" si="7"/>
        <v>2019</v>
      </c>
      <c r="H35" s="429">
        <f t="shared" si="7"/>
        <v>2020</v>
      </c>
      <c r="I35" s="429">
        <f t="shared" si="7"/>
        <v>2021</v>
      </c>
      <c r="J35" s="429">
        <f t="shared" si="7"/>
        <v>2022</v>
      </c>
      <c r="L35" s="265"/>
    </row>
    <row r="36" spans="1:12" s="89" customFormat="1" ht="24">
      <c r="A36" s="441">
        <v>1</v>
      </c>
      <c r="B36" s="430" t="s">
        <v>745</v>
      </c>
      <c r="C36" s="431">
        <f>SUM(E36:J36)</f>
        <v>4973581.1231330009</v>
      </c>
      <c r="D36" s="431"/>
      <c r="E36" s="431">
        <f>+'Nov. investicije'!K53+'Nov. investicije'!K56</f>
        <v>0</v>
      </c>
      <c r="F36" s="431">
        <f>+'Nov. investicije'!L53+'Nov. investicije'!L56+'Nov. investicije'!L55</f>
        <v>0</v>
      </c>
      <c r="G36" s="431">
        <f>+'Nov. investicije'!M53+'Nov. investicije'!M56+'Nov. investicije'!M55</f>
        <v>186971.36</v>
      </c>
      <c r="H36" s="431">
        <f>+'Nov. investicije'!N53+'Nov. investicije'!N56+'Nov. investicije'!N55</f>
        <v>2399062.074</v>
      </c>
      <c r="I36" s="431">
        <f>+'Nov. investicije'!O53+'Nov. investicije'!O56+'Nov. investicije'!O55</f>
        <v>2331991.3191330004</v>
      </c>
      <c r="J36" s="431">
        <f>+'Nov. investicije'!P53+'Nov. investicije'!P56+'Nov. investicije'!P55</f>
        <v>55556.37</v>
      </c>
      <c r="K36" s="104"/>
    </row>
    <row r="37" spans="1:12" s="89" customFormat="1" ht="12">
      <c r="A37" s="442" t="s">
        <v>146</v>
      </c>
      <c r="B37" s="432" t="s">
        <v>448</v>
      </c>
      <c r="C37" s="433">
        <f>ROUND(C36/C15*C16,2)</f>
        <v>3813607.62</v>
      </c>
      <c r="D37" s="433"/>
      <c r="E37" s="433"/>
      <c r="F37" s="433">
        <v>0</v>
      </c>
      <c r="G37" s="433">
        <f>+G36-G40</f>
        <v>186971.36</v>
      </c>
      <c r="H37" s="433">
        <f>+ROUND(H36/C36*C37,2)</f>
        <v>1839535.98</v>
      </c>
      <c r="I37" s="433">
        <f>+ROUND(I36/C36*C37,2)</f>
        <v>1788107.93</v>
      </c>
      <c r="J37" s="433">
        <f>+ROUND(J36/C36*C37,2)</f>
        <v>42599.12</v>
      </c>
      <c r="K37" s="104"/>
    </row>
    <row r="38" spans="1:12" s="89" customFormat="1" ht="12">
      <c r="A38" s="443"/>
      <c r="B38" s="434" t="s">
        <v>732</v>
      </c>
      <c r="C38" s="435">
        <f>SUM(E38:J38)</f>
        <v>3085771.51</v>
      </c>
      <c r="D38" s="436"/>
      <c r="E38" s="435"/>
      <c r="F38" s="435">
        <f>+ROUND(F37*0.8,2)</f>
        <v>0</v>
      </c>
      <c r="G38" s="435">
        <f>+ROUND(G37*0.8,2)</f>
        <v>149577.09</v>
      </c>
      <c r="H38" s="435">
        <f>+ROUND(H37*0.8,2)</f>
        <v>1471628.78</v>
      </c>
      <c r="I38" s="435">
        <f>+ROUND(I37*0.8,2)</f>
        <v>1430486.34</v>
      </c>
      <c r="J38" s="435">
        <f>+ROUND(J37*0.8,2)</f>
        <v>34079.300000000003</v>
      </c>
    </row>
    <row r="39" spans="1:12" s="89" customFormat="1" ht="12">
      <c r="A39" s="443"/>
      <c r="B39" s="434" t="s">
        <v>731</v>
      </c>
      <c r="C39" s="435">
        <f>SUM(E39:J39)</f>
        <v>771442.87</v>
      </c>
      <c r="D39" s="436"/>
      <c r="E39" s="435"/>
      <c r="F39" s="435">
        <f>+ROUND(F37*0.2,2)</f>
        <v>0</v>
      </c>
      <c r="G39" s="435">
        <f>+ROUND(G37*0.2,2)-0.01</f>
        <v>37394.259999999995</v>
      </c>
      <c r="H39" s="435">
        <f>+ROUND(H37*0.2,2)</f>
        <v>367907.2</v>
      </c>
      <c r="I39" s="435">
        <f>+ROUND(I37*0.2,2)</f>
        <v>357621.59</v>
      </c>
      <c r="J39" s="435">
        <f>+ROUND(J37*0.2,2)</f>
        <v>8519.82</v>
      </c>
    </row>
    <row r="40" spans="1:12" s="89" customFormat="1" ht="12">
      <c r="A40" s="442" t="s">
        <v>154</v>
      </c>
      <c r="B40" s="432" t="s">
        <v>451</v>
      </c>
      <c r="C40" s="433">
        <f>SUM(E40:J40)</f>
        <v>1116366.7331330006</v>
      </c>
      <c r="D40" s="433"/>
      <c r="E40" s="433"/>
      <c r="F40" s="433">
        <f>+F36-F37</f>
        <v>0</v>
      </c>
      <c r="G40" s="433">
        <f>+F33*G36</f>
        <v>0</v>
      </c>
      <c r="H40" s="433">
        <f>+H36-H37</f>
        <v>559526.09400000004</v>
      </c>
      <c r="I40" s="433">
        <f>+I36-I37</f>
        <v>543883.38913300051</v>
      </c>
      <c r="J40" s="433">
        <f>+J36-J37</f>
        <v>12957.25</v>
      </c>
    </row>
    <row r="41" spans="1:12" s="89" customFormat="1" ht="6.75" customHeight="1">
      <c r="A41" s="443"/>
      <c r="B41" s="434"/>
      <c r="C41" s="435"/>
      <c r="D41" s="436"/>
      <c r="E41" s="435"/>
      <c r="F41" s="435"/>
      <c r="G41" s="435"/>
      <c r="H41" s="435"/>
      <c r="I41" s="435"/>
      <c r="J41" s="435"/>
    </row>
    <row r="42" spans="1:12" s="89" customFormat="1" ht="24">
      <c r="A42" s="441">
        <v>2</v>
      </c>
      <c r="B42" s="430" t="s">
        <v>742</v>
      </c>
      <c r="C42" s="431">
        <f>SUM(E42:J42)</f>
        <v>52038.1</v>
      </c>
      <c r="D42" s="431"/>
      <c r="E42" s="431">
        <f>+'Nov. investicije'!J54+'Nov. investicije'!H54</f>
        <v>36801.82</v>
      </c>
      <c r="F42" s="431">
        <f>+'Nov. investicije'!L54</f>
        <v>0</v>
      </c>
      <c r="G42" s="431">
        <f>+'Nov. investicije'!M54</f>
        <v>0</v>
      </c>
      <c r="H42" s="431">
        <f>+'Nov. investicije'!N54</f>
        <v>10665.396000000001</v>
      </c>
      <c r="I42" s="431">
        <f>+'Nov. investicije'!O54</f>
        <v>4570.884</v>
      </c>
      <c r="J42" s="431">
        <f>+'Nov. investicije'!P54</f>
        <v>0</v>
      </c>
    </row>
    <row r="43" spans="1:12" s="89" customFormat="1" ht="12">
      <c r="A43" s="442" t="s">
        <v>146</v>
      </c>
      <c r="B43" s="432" t="s">
        <v>448</v>
      </c>
      <c r="C43" s="433">
        <v>0</v>
      </c>
      <c r="D43" s="433"/>
      <c r="E43" s="433"/>
      <c r="F43" s="433">
        <f>+F44+F45</f>
        <v>0</v>
      </c>
      <c r="G43" s="433">
        <f>+G44+G45</f>
        <v>0</v>
      </c>
      <c r="H43" s="433">
        <f>+H44+H45</f>
        <v>0</v>
      </c>
      <c r="I43" s="433">
        <f>+I44+I45</f>
        <v>0</v>
      </c>
      <c r="J43" s="433">
        <f>+J44+J45</f>
        <v>0</v>
      </c>
    </row>
    <row r="44" spans="1:12" s="89" customFormat="1" ht="12">
      <c r="A44" s="443"/>
      <c r="B44" s="437" t="s">
        <v>732</v>
      </c>
      <c r="C44" s="435">
        <f>SUM(E44:J44)</f>
        <v>0</v>
      </c>
      <c r="D44" s="435"/>
      <c r="E44" s="435"/>
      <c r="F44" s="435"/>
      <c r="G44" s="435"/>
      <c r="H44" s="435"/>
      <c r="I44" s="435"/>
      <c r="J44" s="435"/>
    </row>
    <row r="45" spans="1:12" s="89" customFormat="1" ht="12">
      <c r="A45" s="443"/>
      <c r="B45" s="437" t="s">
        <v>731</v>
      </c>
      <c r="C45" s="435">
        <f>SUM(E45:J45)</f>
        <v>0</v>
      </c>
      <c r="D45" s="435"/>
      <c r="E45" s="435"/>
      <c r="F45" s="435"/>
      <c r="G45" s="435"/>
      <c r="H45" s="435"/>
      <c r="I45" s="435"/>
      <c r="J45" s="435"/>
    </row>
    <row r="46" spans="1:12" s="89" customFormat="1" ht="12">
      <c r="A46" s="442" t="s">
        <v>154</v>
      </c>
      <c r="B46" s="432" t="s">
        <v>451</v>
      </c>
      <c r="C46" s="433">
        <f>SUM(E46:J46)</f>
        <v>52038.1</v>
      </c>
      <c r="D46" s="433"/>
      <c r="E46" s="433">
        <f t="shared" ref="E46:J46" si="8">+E42</f>
        <v>36801.82</v>
      </c>
      <c r="F46" s="433">
        <f t="shared" si="8"/>
        <v>0</v>
      </c>
      <c r="G46" s="433">
        <f t="shared" si="8"/>
        <v>0</v>
      </c>
      <c r="H46" s="433">
        <f t="shared" si="8"/>
        <v>10665.396000000001</v>
      </c>
      <c r="I46" s="433">
        <f t="shared" si="8"/>
        <v>4570.884</v>
      </c>
      <c r="J46" s="433">
        <f t="shared" si="8"/>
        <v>0</v>
      </c>
    </row>
    <row r="47" spans="1:12" s="89" customFormat="1" ht="6.75" customHeight="1">
      <c r="A47" s="443"/>
      <c r="B47" s="434"/>
      <c r="C47" s="435"/>
      <c r="D47" s="436"/>
      <c r="E47" s="435"/>
      <c r="F47" s="435"/>
      <c r="G47" s="435"/>
      <c r="H47" s="435"/>
      <c r="I47" s="435"/>
      <c r="J47" s="435"/>
    </row>
    <row r="48" spans="1:12" s="89" customFormat="1" ht="8.25" customHeight="1">
      <c r="A48" s="443"/>
      <c r="B48" s="437"/>
      <c r="C48" s="435"/>
      <c r="D48" s="435"/>
      <c r="E48" s="435"/>
      <c r="F48" s="435"/>
      <c r="G48" s="435"/>
      <c r="H48" s="435"/>
      <c r="I48" s="435"/>
      <c r="J48" s="435"/>
    </row>
    <row r="49" spans="1:11" s="89" customFormat="1" ht="12">
      <c r="A49" s="441">
        <v>3</v>
      </c>
      <c r="B49" s="430" t="s">
        <v>743</v>
      </c>
      <c r="C49" s="431">
        <f>SUM(E49:J49)</f>
        <v>59800.000037279657</v>
      </c>
      <c r="D49" s="431"/>
      <c r="E49" s="431">
        <f>+'Nov. investicije'!K57</f>
        <v>0</v>
      </c>
      <c r="F49" s="431">
        <f>+'Nov. investicije'!L57</f>
        <v>0</v>
      </c>
      <c r="G49" s="431">
        <f>+'Nov. investicije'!M57</f>
        <v>2224.7780499374958</v>
      </c>
      <c r="H49" s="431">
        <f>+'Nov. investicije'!N57</f>
        <v>29111.3284030301</v>
      </c>
      <c r="I49" s="431">
        <f>+'Nov. investicije'!O57</f>
        <v>27802.826603196845</v>
      </c>
      <c r="J49" s="431">
        <f>+'Nov. investicije'!P57</f>
        <v>661.06698111521462</v>
      </c>
    </row>
    <row r="50" spans="1:11" s="89" customFormat="1" ht="12">
      <c r="A50" s="442" t="s">
        <v>146</v>
      </c>
      <c r="B50" s="432" t="s">
        <v>448</v>
      </c>
      <c r="C50" s="433">
        <f>+ROUND(C49/C15*C16,2)</f>
        <v>45853.02</v>
      </c>
      <c r="D50" s="433"/>
      <c r="E50" s="433"/>
      <c r="F50" s="433">
        <v>0</v>
      </c>
      <c r="G50" s="433">
        <f>+G49-G53</f>
        <v>2224.7780499374958</v>
      </c>
      <c r="H50" s="433">
        <f>+ROUND(H49/C49*C50,2)</f>
        <v>22321.78</v>
      </c>
      <c r="I50" s="433">
        <f>+ROUND(I49/C49*C50,2)</f>
        <v>21318.45</v>
      </c>
      <c r="J50" s="433">
        <f>+ROUND(J49/C49*C50,2)</f>
        <v>506.89</v>
      </c>
      <c r="K50" s="89">
        <f>+ROUND(C49*F32,2)</f>
        <v>0</v>
      </c>
    </row>
    <row r="51" spans="1:11" s="89" customFormat="1" ht="12">
      <c r="A51" s="443"/>
      <c r="B51" s="437" t="s">
        <v>732</v>
      </c>
      <c r="C51" s="435">
        <f>SUM(E51:J51)</f>
        <v>37097.51</v>
      </c>
      <c r="D51" s="435"/>
      <c r="E51" s="435"/>
      <c r="F51" s="435">
        <f>+ROUND(F50*0.8,2)</f>
        <v>0</v>
      </c>
      <c r="G51" s="435">
        <f>+ROUND(G50*0.8,2)</f>
        <v>1779.82</v>
      </c>
      <c r="H51" s="435">
        <f>+ROUND(H50*0.8,2)</f>
        <v>17857.419999999998</v>
      </c>
      <c r="I51" s="435">
        <f>+ROUND(I50*0.8,2)</f>
        <v>17054.759999999998</v>
      </c>
      <c r="J51" s="435">
        <f>+ROUND(J50*0.8,2)</f>
        <v>405.51</v>
      </c>
    </row>
    <row r="52" spans="1:11" s="89" customFormat="1" ht="12">
      <c r="A52" s="443"/>
      <c r="B52" s="437" t="s">
        <v>731</v>
      </c>
      <c r="C52" s="435">
        <f>SUM(E52:J52)</f>
        <v>9274.3899999999976</v>
      </c>
      <c r="D52" s="435"/>
      <c r="E52" s="435"/>
      <c r="F52" s="435">
        <f>+ROUND(F50*0.2,2)</f>
        <v>0</v>
      </c>
      <c r="G52" s="435">
        <f>+ROUND(G50*0.2,2)</f>
        <v>444.96</v>
      </c>
      <c r="H52" s="435">
        <f>+ROUND(H50*0.2,2)</f>
        <v>4464.3599999999997</v>
      </c>
      <c r="I52" s="435">
        <f>+ROUND(I50*0.2,2)</f>
        <v>4263.6899999999996</v>
      </c>
      <c r="J52" s="435">
        <f>+ROUND(J50*0.2,2)</f>
        <v>101.38</v>
      </c>
    </row>
    <row r="53" spans="1:11" s="89" customFormat="1" ht="12">
      <c r="A53" s="442" t="s">
        <v>154</v>
      </c>
      <c r="B53" s="432" t="s">
        <v>451</v>
      </c>
      <c r="C53" s="433">
        <f>SUM(E53:J53)</f>
        <v>13428.101987342161</v>
      </c>
      <c r="D53" s="433"/>
      <c r="E53" s="433"/>
      <c r="F53" s="433">
        <f>+F49-F50</f>
        <v>0</v>
      </c>
      <c r="G53" s="433">
        <f>+F33*G49</f>
        <v>0</v>
      </c>
      <c r="H53" s="433">
        <f>+H49-H50</f>
        <v>6789.5484030301013</v>
      </c>
      <c r="I53" s="433">
        <f>+I49-I50</f>
        <v>6484.3766031968444</v>
      </c>
      <c r="J53" s="433">
        <f>+J49-J50</f>
        <v>154.17698111521463</v>
      </c>
    </row>
    <row r="54" spans="1:11" s="89" customFormat="1" ht="6.75" customHeight="1">
      <c r="A54" s="443"/>
      <c r="B54" s="437"/>
      <c r="C54" s="435"/>
      <c r="D54" s="435"/>
      <c r="E54" s="435"/>
      <c r="F54" s="435"/>
      <c r="G54" s="435"/>
      <c r="H54" s="435"/>
      <c r="I54" s="435"/>
      <c r="J54" s="435"/>
    </row>
    <row r="55" spans="1:11" s="89" customFormat="1" ht="12">
      <c r="A55" s="441">
        <v>4</v>
      </c>
      <c r="B55" s="430" t="s">
        <v>189</v>
      </c>
      <c r="C55" s="431">
        <f>SUM(E55:J55)</f>
        <v>16530</v>
      </c>
      <c r="D55" s="431"/>
      <c r="E55" s="431">
        <f>+'Nov. investicije'!K58</f>
        <v>0</v>
      </c>
      <c r="F55" s="431">
        <f>+'Nov. investicije'!L58</f>
        <v>0</v>
      </c>
      <c r="G55" s="431">
        <f>+'Nov. investicije'!M58</f>
        <v>0</v>
      </c>
      <c r="H55" s="431">
        <f>+'Nov. investicije'!N58</f>
        <v>6000</v>
      </c>
      <c r="I55" s="431">
        <f>+'Nov. investicije'!O58</f>
        <v>4530</v>
      </c>
      <c r="J55" s="431">
        <f>+'Nov. investicije'!P58</f>
        <v>6000</v>
      </c>
    </row>
    <row r="56" spans="1:11" s="89" customFormat="1" ht="12">
      <c r="A56" s="442" t="s">
        <v>146</v>
      </c>
      <c r="B56" s="432" t="s">
        <v>448</v>
      </c>
      <c r="C56" s="433">
        <f>+ROUND(C55/C15*C16,2)</f>
        <v>12674.76</v>
      </c>
      <c r="D56" s="433"/>
      <c r="E56" s="433"/>
      <c r="F56" s="433">
        <v>0</v>
      </c>
      <c r="G56" s="433">
        <f>+G55-G59</f>
        <v>0</v>
      </c>
      <c r="H56" s="433">
        <f>+ROUND(H55/C55*C56,2)</f>
        <v>4600.6400000000003</v>
      </c>
      <c r="I56" s="433">
        <f>+ROUND(I55/C55*C56,2)</f>
        <v>3473.48</v>
      </c>
      <c r="J56" s="433">
        <f>+ROUND(J55/C55*C56,2)</f>
        <v>4600.6400000000003</v>
      </c>
      <c r="K56" s="89">
        <f>+ROUND(C55*F32,2)</f>
        <v>0</v>
      </c>
    </row>
    <row r="57" spans="1:11" s="89" customFormat="1" ht="12">
      <c r="A57" s="443"/>
      <c r="B57" s="437" t="s">
        <v>732</v>
      </c>
      <c r="C57" s="435">
        <f>SUM(E57:J57)</f>
        <v>10139.800000000001</v>
      </c>
      <c r="D57" s="435"/>
      <c r="E57" s="435"/>
      <c r="F57" s="435">
        <f>+ROUND(F56*0.8,2)</f>
        <v>0</v>
      </c>
      <c r="G57" s="435">
        <f>+ROUND(G56*0.8,2)</f>
        <v>0</v>
      </c>
      <c r="H57" s="435">
        <f>+ROUND(H56*0.8,2)</f>
        <v>3680.51</v>
      </c>
      <c r="I57" s="435">
        <f>+ROUND(I56*0.8,2)</f>
        <v>2778.78</v>
      </c>
      <c r="J57" s="435">
        <f>+ROUND(J56*0.8,2)</f>
        <v>3680.51</v>
      </c>
    </row>
    <row r="58" spans="1:11" s="89" customFormat="1" ht="12">
      <c r="A58" s="443"/>
      <c r="B58" s="437" t="s">
        <v>731</v>
      </c>
      <c r="C58" s="435">
        <f>SUM(E58:J58)</f>
        <v>2534.96</v>
      </c>
      <c r="D58" s="435"/>
      <c r="E58" s="435"/>
      <c r="F58" s="435">
        <f>+ROUND(F56*0.2,2)</f>
        <v>0</v>
      </c>
      <c r="G58" s="435">
        <f>+ROUND(G56*0.2,2)</f>
        <v>0</v>
      </c>
      <c r="H58" s="435">
        <f>+ROUND(H56*0.2,2)</f>
        <v>920.13</v>
      </c>
      <c r="I58" s="435">
        <f>+ROUND(I56*0.2,2)</f>
        <v>694.7</v>
      </c>
      <c r="J58" s="435">
        <f>+ROUND(J56*0.2,2)</f>
        <v>920.13</v>
      </c>
    </row>
    <row r="59" spans="1:11" s="89" customFormat="1" ht="12">
      <c r="A59" s="442" t="s">
        <v>154</v>
      </c>
      <c r="B59" s="432" t="s">
        <v>451</v>
      </c>
      <c r="C59" s="433">
        <f>SUM(E59:J59)</f>
        <v>3855.2399999999993</v>
      </c>
      <c r="D59" s="433"/>
      <c r="E59" s="433"/>
      <c r="F59" s="433">
        <f>+F55-F56</f>
        <v>0</v>
      </c>
      <c r="G59" s="433">
        <f>+G55*F33</f>
        <v>0</v>
      </c>
      <c r="H59" s="433">
        <f>+H55-H56</f>
        <v>1399.3599999999997</v>
      </c>
      <c r="I59" s="433">
        <f>+I55-I56</f>
        <v>1056.52</v>
      </c>
      <c r="J59" s="433">
        <f>+J55-J56</f>
        <v>1399.3599999999997</v>
      </c>
    </row>
    <row r="60" spans="1:11" s="89" customFormat="1" ht="6.75" customHeight="1">
      <c r="A60" s="443"/>
      <c r="B60" s="437"/>
      <c r="C60" s="435"/>
      <c r="D60" s="435"/>
      <c r="E60" s="435"/>
      <c r="F60" s="435"/>
      <c r="G60" s="435"/>
      <c r="H60" s="435"/>
      <c r="I60" s="435"/>
      <c r="J60" s="435"/>
    </row>
    <row r="61" spans="1:11" s="89" customFormat="1" ht="24">
      <c r="A61" s="441">
        <v>5</v>
      </c>
      <c r="B61" s="430" t="s">
        <v>744</v>
      </c>
      <c r="C61" s="431">
        <f>SUM(E61:J61)</f>
        <v>924995.49999999988</v>
      </c>
      <c r="D61" s="431"/>
      <c r="E61" s="431">
        <f>+'Nov. investicije'!G59+'Nov. investicije'!H59+'Nov. investicije'!I59+'Nov. investicije'!J59+'Nov. investicije'!K59</f>
        <v>799555.5199999999</v>
      </c>
      <c r="F61" s="431">
        <f>+'Nov. investicije'!L59</f>
        <v>28325</v>
      </c>
      <c r="G61" s="431">
        <f>+'Nov. investicije'!M59</f>
        <v>33170</v>
      </c>
      <c r="H61" s="431">
        <f>+'Nov. investicije'!N59</f>
        <v>31047.14</v>
      </c>
      <c r="I61" s="431">
        <f>+'Nov. investicije'!O59</f>
        <v>18899.5</v>
      </c>
      <c r="J61" s="431">
        <f>+'Nov. investicije'!P59</f>
        <v>13998.34</v>
      </c>
    </row>
    <row r="62" spans="1:11" s="89" customFormat="1" ht="12">
      <c r="A62" s="442" t="s">
        <v>146</v>
      </c>
      <c r="B62" s="432" t="s">
        <v>448</v>
      </c>
      <c r="C62" s="433">
        <f>SUM(E62:J62)</f>
        <v>0</v>
      </c>
      <c r="D62" s="433">
        <f t="shared" ref="D62:J62" si="9">SUM(F62:K62)</f>
        <v>0</v>
      </c>
      <c r="E62" s="433">
        <f t="shared" si="9"/>
        <v>0</v>
      </c>
      <c r="F62" s="433">
        <f t="shared" si="9"/>
        <v>0</v>
      </c>
      <c r="G62" s="433">
        <f t="shared" si="9"/>
        <v>0</v>
      </c>
      <c r="H62" s="433">
        <f t="shared" si="9"/>
        <v>0</v>
      </c>
      <c r="I62" s="433">
        <f t="shared" si="9"/>
        <v>0</v>
      </c>
      <c r="J62" s="433">
        <f t="shared" si="9"/>
        <v>0</v>
      </c>
    </row>
    <row r="63" spans="1:11" s="89" customFormat="1" ht="12">
      <c r="A63" s="443"/>
      <c r="B63" s="437" t="s">
        <v>732</v>
      </c>
      <c r="C63" s="435">
        <f>SUM(E63:J63)</f>
        <v>0</v>
      </c>
      <c r="D63" s="435"/>
      <c r="E63" s="435"/>
      <c r="F63" s="435"/>
      <c r="G63" s="435"/>
      <c r="H63" s="435"/>
      <c r="I63" s="435"/>
      <c r="J63" s="435"/>
    </row>
    <row r="64" spans="1:11" s="89" customFormat="1" ht="12">
      <c r="A64" s="443"/>
      <c r="B64" s="437" t="s">
        <v>731</v>
      </c>
      <c r="C64" s="435">
        <f>SUM(E64:J64)</f>
        <v>0</v>
      </c>
      <c r="D64" s="435"/>
      <c r="E64" s="435"/>
      <c r="F64" s="435"/>
      <c r="G64" s="435"/>
      <c r="H64" s="435"/>
      <c r="I64" s="435"/>
      <c r="J64" s="435"/>
    </row>
    <row r="65" spans="1:1022 1031:2042 2051:3072 3081:4092 4101:5112 5121:6142 6151:7162 7171:8192 8201:9212 9221:10232 10241:11262 11271:12282 12291:13312 13321:14332 14341:15352 15361:16382" s="89" customFormat="1" ht="12">
      <c r="A65" s="442" t="s">
        <v>154</v>
      </c>
      <c r="B65" s="432" t="s">
        <v>451</v>
      </c>
      <c r="C65" s="433">
        <f>SUM(E65:J65)</f>
        <v>924995.49999999988</v>
      </c>
      <c r="D65" s="433"/>
      <c r="E65" s="433">
        <f t="shared" ref="E65:J65" si="10">+E61</f>
        <v>799555.5199999999</v>
      </c>
      <c r="F65" s="433">
        <f t="shared" si="10"/>
        <v>28325</v>
      </c>
      <c r="G65" s="433">
        <f t="shared" si="10"/>
        <v>33170</v>
      </c>
      <c r="H65" s="433">
        <f t="shared" si="10"/>
        <v>31047.14</v>
      </c>
      <c r="I65" s="433">
        <f t="shared" si="10"/>
        <v>18899.5</v>
      </c>
      <c r="J65" s="433">
        <f t="shared" si="10"/>
        <v>13998.34</v>
      </c>
    </row>
    <row r="66" spans="1:1022 1031:2042 2051:3072 3081:4092 4101:5112 5121:6142 6151:7162 7171:8192 8201:9212 9221:10232 10241:11262 11271:12282 12291:13312 13321:14332 14341:15352 15361:16382" s="89" customFormat="1" ht="6" customHeight="1">
      <c r="A66" s="443"/>
      <c r="B66" s="437"/>
      <c r="C66" s="435"/>
      <c r="D66" s="435"/>
      <c r="E66" s="435"/>
      <c r="F66" s="435"/>
      <c r="G66" s="435"/>
      <c r="H66" s="435"/>
      <c r="I66" s="435"/>
      <c r="J66" s="435"/>
    </row>
    <row r="67" spans="1:1022 1031:2042 2051:3072 3081:4092 4101:5112 5121:6142 6151:7162 7171:8192 8201:9212 9221:10232 10241:11262 11271:12282 12291:13312 13321:14332 14341:15352 15361:16382" s="440" customFormat="1" ht="12">
      <c r="A67" s="441">
        <v>6</v>
      </c>
      <c r="B67" s="430" t="s">
        <v>51</v>
      </c>
      <c r="C67" s="431">
        <f>SUM(E67:J67)</f>
        <v>6026944.7231702805</v>
      </c>
      <c r="D67" s="431" t="e">
        <f>+D61+D55+D49+#REF!+D42+D36</f>
        <v>#REF!</v>
      </c>
      <c r="E67" s="431">
        <f t="shared" ref="E67:J67" si="11">+E61+E55+E49+E42+E36</f>
        <v>836357.33999999985</v>
      </c>
      <c r="F67" s="431">
        <f t="shared" si="11"/>
        <v>28325</v>
      </c>
      <c r="G67" s="431">
        <f t="shared" si="11"/>
        <v>222366.13804993749</v>
      </c>
      <c r="H67" s="431">
        <f t="shared" si="11"/>
        <v>2475885.9384030299</v>
      </c>
      <c r="I67" s="431">
        <f t="shared" si="11"/>
        <v>2387794.5297361971</v>
      </c>
      <c r="J67" s="431">
        <f t="shared" si="11"/>
        <v>76215.776981115225</v>
      </c>
      <c r="K67" s="438"/>
      <c r="L67" s="439"/>
      <c r="U67" s="438"/>
      <c r="V67" s="439"/>
      <c r="AE67" s="438"/>
      <c r="AF67" s="439"/>
      <c r="AO67" s="438"/>
      <c r="AP67" s="439"/>
      <c r="AY67" s="438"/>
      <c r="AZ67" s="439"/>
      <c r="BI67" s="438"/>
      <c r="BJ67" s="439"/>
      <c r="BS67" s="438"/>
      <c r="BT67" s="439"/>
      <c r="CC67" s="438"/>
      <c r="CD67" s="439"/>
      <c r="CM67" s="438"/>
      <c r="CN67" s="439"/>
      <c r="CW67" s="438"/>
      <c r="CX67" s="439"/>
      <c r="DG67" s="438"/>
      <c r="DH67" s="439"/>
      <c r="DQ67" s="438"/>
      <c r="DR67" s="439"/>
      <c r="EA67" s="438"/>
      <c r="EB67" s="439"/>
      <c r="EK67" s="438"/>
      <c r="EL67" s="439"/>
      <c r="EU67" s="438"/>
      <c r="EV67" s="439"/>
      <c r="FE67" s="438"/>
      <c r="FF67" s="439"/>
      <c r="FO67" s="438"/>
      <c r="FP67" s="439"/>
      <c r="FY67" s="438"/>
      <c r="FZ67" s="439"/>
      <c r="GI67" s="438"/>
      <c r="GJ67" s="439"/>
      <c r="GS67" s="438"/>
      <c r="GT67" s="439"/>
      <c r="HC67" s="438"/>
      <c r="HD67" s="439"/>
      <c r="HM67" s="438"/>
      <c r="HN67" s="439"/>
      <c r="HW67" s="438"/>
      <c r="HX67" s="439"/>
      <c r="IG67" s="438"/>
      <c r="IH67" s="439"/>
      <c r="IQ67" s="438"/>
      <c r="IR67" s="439"/>
      <c r="JA67" s="438"/>
      <c r="JB67" s="439"/>
      <c r="JK67" s="438"/>
      <c r="JL67" s="439"/>
      <c r="JU67" s="438"/>
      <c r="JV67" s="439"/>
      <c r="KE67" s="438"/>
      <c r="KF67" s="439"/>
      <c r="KO67" s="438"/>
      <c r="KP67" s="439"/>
      <c r="KY67" s="438"/>
      <c r="KZ67" s="439"/>
      <c r="LI67" s="438"/>
      <c r="LJ67" s="439"/>
      <c r="LS67" s="438"/>
      <c r="LT67" s="439"/>
      <c r="MC67" s="438"/>
      <c r="MD67" s="439"/>
      <c r="MM67" s="438"/>
      <c r="MN67" s="439"/>
      <c r="MW67" s="438"/>
      <c r="MX67" s="439"/>
      <c r="NG67" s="438"/>
      <c r="NH67" s="439"/>
      <c r="NQ67" s="438"/>
      <c r="NR67" s="439"/>
      <c r="OA67" s="438"/>
      <c r="OB67" s="439"/>
      <c r="OK67" s="438"/>
      <c r="OL67" s="439"/>
      <c r="OU67" s="438"/>
      <c r="OV67" s="439"/>
      <c r="PE67" s="438"/>
      <c r="PF67" s="439"/>
      <c r="PO67" s="438"/>
      <c r="PP67" s="439"/>
      <c r="PY67" s="438"/>
      <c r="PZ67" s="439"/>
      <c r="QI67" s="438"/>
      <c r="QJ67" s="439"/>
      <c r="QS67" s="438"/>
      <c r="QT67" s="439"/>
      <c r="RC67" s="438"/>
      <c r="RD67" s="439"/>
      <c r="RM67" s="438"/>
      <c r="RN67" s="439"/>
      <c r="RW67" s="438"/>
      <c r="RX67" s="439"/>
      <c r="SG67" s="438"/>
      <c r="SH67" s="439"/>
      <c r="SQ67" s="438"/>
      <c r="SR67" s="439"/>
      <c r="TA67" s="438"/>
      <c r="TB67" s="439"/>
      <c r="TK67" s="438"/>
      <c r="TL67" s="439"/>
      <c r="TU67" s="438"/>
      <c r="TV67" s="439"/>
      <c r="UE67" s="438"/>
      <c r="UF67" s="439"/>
      <c r="UO67" s="438"/>
      <c r="UP67" s="439"/>
      <c r="UY67" s="438"/>
      <c r="UZ67" s="439"/>
      <c r="VI67" s="438"/>
      <c r="VJ67" s="439"/>
      <c r="VS67" s="438"/>
      <c r="VT67" s="439"/>
      <c r="WC67" s="438"/>
      <c r="WD67" s="439"/>
      <c r="WM67" s="438"/>
      <c r="WN67" s="439"/>
      <c r="WW67" s="438"/>
      <c r="WX67" s="439"/>
      <c r="XG67" s="438"/>
      <c r="XH67" s="439"/>
      <c r="XQ67" s="438"/>
      <c r="XR67" s="439"/>
      <c r="YA67" s="438"/>
      <c r="YB67" s="439"/>
      <c r="YK67" s="438"/>
      <c r="YL67" s="439"/>
      <c r="YU67" s="438"/>
      <c r="YV67" s="439"/>
      <c r="ZE67" s="438"/>
      <c r="ZF67" s="439"/>
      <c r="ZO67" s="438"/>
      <c r="ZP67" s="439"/>
      <c r="ZY67" s="438"/>
      <c r="ZZ67" s="439"/>
      <c r="AAI67" s="438"/>
      <c r="AAJ67" s="439"/>
      <c r="AAS67" s="438"/>
      <c r="AAT67" s="439"/>
      <c r="ABC67" s="438"/>
      <c r="ABD67" s="439"/>
      <c r="ABM67" s="438"/>
      <c r="ABN67" s="439"/>
      <c r="ABW67" s="438"/>
      <c r="ABX67" s="439"/>
      <c r="ACG67" s="438"/>
      <c r="ACH67" s="439"/>
      <c r="ACQ67" s="438"/>
      <c r="ACR67" s="439"/>
      <c r="ADA67" s="438"/>
      <c r="ADB67" s="439"/>
      <c r="ADK67" s="438"/>
      <c r="ADL67" s="439"/>
      <c r="ADU67" s="438"/>
      <c r="ADV67" s="439"/>
      <c r="AEE67" s="438"/>
      <c r="AEF67" s="439"/>
      <c r="AEO67" s="438"/>
      <c r="AEP67" s="439"/>
      <c r="AEY67" s="438"/>
      <c r="AEZ67" s="439"/>
      <c r="AFI67" s="438"/>
      <c r="AFJ67" s="439"/>
      <c r="AFS67" s="438"/>
      <c r="AFT67" s="439"/>
      <c r="AGC67" s="438"/>
      <c r="AGD67" s="439"/>
      <c r="AGM67" s="438"/>
      <c r="AGN67" s="439"/>
      <c r="AGW67" s="438"/>
      <c r="AGX67" s="439"/>
      <c r="AHG67" s="438"/>
      <c r="AHH67" s="439"/>
      <c r="AHQ67" s="438"/>
      <c r="AHR67" s="439"/>
      <c r="AIA67" s="438"/>
      <c r="AIB67" s="439"/>
      <c r="AIK67" s="438"/>
      <c r="AIL67" s="439"/>
      <c r="AIU67" s="438"/>
      <c r="AIV67" s="439"/>
      <c r="AJE67" s="438"/>
      <c r="AJF67" s="439"/>
      <c r="AJO67" s="438"/>
      <c r="AJP67" s="439"/>
      <c r="AJY67" s="438"/>
      <c r="AJZ67" s="439"/>
      <c r="AKI67" s="438"/>
      <c r="AKJ67" s="439"/>
      <c r="AKS67" s="438"/>
      <c r="AKT67" s="439"/>
      <c r="ALC67" s="438"/>
      <c r="ALD67" s="439"/>
      <c r="ALM67" s="438"/>
      <c r="ALN67" s="439"/>
      <c r="ALW67" s="438"/>
      <c r="ALX67" s="439"/>
      <c r="AMG67" s="438"/>
      <c r="AMH67" s="439"/>
      <c r="AMQ67" s="438"/>
      <c r="AMR67" s="439"/>
      <c r="ANA67" s="438"/>
      <c r="ANB67" s="439"/>
      <c r="ANK67" s="438"/>
      <c r="ANL67" s="439"/>
      <c r="ANU67" s="438"/>
      <c r="ANV67" s="439"/>
      <c r="AOE67" s="438"/>
      <c r="AOF67" s="439"/>
      <c r="AOO67" s="438"/>
      <c r="AOP67" s="439"/>
      <c r="AOY67" s="438"/>
      <c r="AOZ67" s="439"/>
      <c r="API67" s="438"/>
      <c r="APJ67" s="439"/>
      <c r="APS67" s="438"/>
      <c r="APT67" s="439"/>
      <c r="AQC67" s="438"/>
      <c r="AQD67" s="439"/>
      <c r="AQM67" s="438"/>
      <c r="AQN67" s="439"/>
      <c r="AQW67" s="438"/>
      <c r="AQX67" s="439"/>
      <c r="ARG67" s="438"/>
      <c r="ARH67" s="439"/>
      <c r="ARQ67" s="438"/>
      <c r="ARR67" s="439"/>
      <c r="ASA67" s="438"/>
      <c r="ASB67" s="439"/>
      <c r="ASK67" s="438"/>
      <c r="ASL67" s="439"/>
      <c r="ASU67" s="438"/>
      <c r="ASV67" s="439"/>
      <c r="ATE67" s="438"/>
      <c r="ATF67" s="439"/>
      <c r="ATO67" s="438"/>
      <c r="ATP67" s="439"/>
      <c r="ATY67" s="438"/>
      <c r="ATZ67" s="439"/>
      <c r="AUI67" s="438"/>
      <c r="AUJ67" s="439"/>
      <c r="AUS67" s="438"/>
      <c r="AUT67" s="439"/>
      <c r="AVC67" s="438"/>
      <c r="AVD67" s="439"/>
      <c r="AVM67" s="438"/>
      <c r="AVN67" s="439"/>
      <c r="AVW67" s="438"/>
      <c r="AVX67" s="439"/>
      <c r="AWG67" s="438"/>
      <c r="AWH67" s="439"/>
      <c r="AWQ67" s="438"/>
      <c r="AWR67" s="439"/>
      <c r="AXA67" s="438"/>
      <c r="AXB67" s="439"/>
      <c r="AXK67" s="438"/>
      <c r="AXL67" s="439"/>
      <c r="AXU67" s="438"/>
      <c r="AXV67" s="439"/>
      <c r="AYE67" s="438"/>
      <c r="AYF67" s="439"/>
      <c r="AYO67" s="438"/>
      <c r="AYP67" s="439"/>
      <c r="AYY67" s="438"/>
      <c r="AYZ67" s="439"/>
      <c r="AZI67" s="438"/>
      <c r="AZJ67" s="439"/>
      <c r="AZS67" s="438"/>
      <c r="AZT67" s="439"/>
      <c r="BAC67" s="438"/>
      <c r="BAD67" s="439"/>
      <c r="BAM67" s="438"/>
      <c r="BAN67" s="439"/>
      <c r="BAW67" s="438"/>
      <c r="BAX67" s="439"/>
      <c r="BBG67" s="438"/>
      <c r="BBH67" s="439"/>
      <c r="BBQ67" s="438"/>
      <c r="BBR67" s="439"/>
      <c r="BCA67" s="438"/>
      <c r="BCB67" s="439"/>
      <c r="BCK67" s="438"/>
      <c r="BCL67" s="439"/>
      <c r="BCU67" s="438"/>
      <c r="BCV67" s="439"/>
      <c r="BDE67" s="438"/>
      <c r="BDF67" s="439"/>
      <c r="BDO67" s="438"/>
      <c r="BDP67" s="439"/>
      <c r="BDY67" s="438"/>
      <c r="BDZ67" s="439"/>
      <c r="BEI67" s="438"/>
      <c r="BEJ67" s="439"/>
      <c r="BES67" s="438"/>
      <c r="BET67" s="439"/>
      <c r="BFC67" s="438"/>
      <c r="BFD67" s="439"/>
      <c r="BFM67" s="438"/>
      <c r="BFN67" s="439"/>
      <c r="BFW67" s="438"/>
      <c r="BFX67" s="439"/>
      <c r="BGG67" s="438"/>
      <c r="BGH67" s="439"/>
      <c r="BGQ67" s="438"/>
      <c r="BGR67" s="439"/>
      <c r="BHA67" s="438"/>
      <c r="BHB67" s="439"/>
      <c r="BHK67" s="438"/>
      <c r="BHL67" s="439"/>
      <c r="BHU67" s="438"/>
      <c r="BHV67" s="439"/>
      <c r="BIE67" s="438"/>
      <c r="BIF67" s="439"/>
      <c r="BIO67" s="438"/>
      <c r="BIP67" s="439"/>
      <c r="BIY67" s="438"/>
      <c r="BIZ67" s="439"/>
      <c r="BJI67" s="438"/>
      <c r="BJJ67" s="439"/>
      <c r="BJS67" s="438"/>
      <c r="BJT67" s="439"/>
      <c r="BKC67" s="438"/>
      <c r="BKD67" s="439"/>
      <c r="BKM67" s="438"/>
      <c r="BKN67" s="439"/>
      <c r="BKW67" s="438"/>
      <c r="BKX67" s="439"/>
      <c r="BLG67" s="438"/>
      <c r="BLH67" s="439"/>
      <c r="BLQ67" s="438"/>
      <c r="BLR67" s="439"/>
      <c r="BMA67" s="438"/>
      <c r="BMB67" s="439"/>
      <c r="BMK67" s="438"/>
      <c r="BML67" s="439"/>
      <c r="BMU67" s="438"/>
      <c r="BMV67" s="439"/>
      <c r="BNE67" s="438"/>
      <c r="BNF67" s="439"/>
      <c r="BNO67" s="438"/>
      <c r="BNP67" s="439"/>
      <c r="BNY67" s="438"/>
      <c r="BNZ67" s="439"/>
      <c r="BOI67" s="438"/>
      <c r="BOJ67" s="439"/>
      <c r="BOS67" s="438"/>
      <c r="BOT67" s="439"/>
      <c r="BPC67" s="438"/>
      <c r="BPD67" s="439"/>
      <c r="BPM67" s="438"/>
      <c r="BPN67" s="439"/>
      <c r="BPW67" s="438"/>
      <c r="BPX67" s="439"/>
      <c r="BQG67" s="438"/>
      <c r="BQH67" s="439"/>
      <c r="BQQ67" s="438"/>
      <c r="BQR67" s="439"/>
      <c r="BRA67" s="438"/>
      <c r="BRB67" s="439"/>
      <c r="BRK67" s="438"/>
      <c r="BRL67" s="439"/>
      <c r="BRU67" s="438"/>
      <c r="BRV67" s="439"/>
      <c r="BSE67" s="438"/>
      <c r="BSF67" s="439"/>
      <c r="BSO67" s="438"/>
      <c r="BSP67" s="439"/>
      <c r="BSY67" s="438"/>
      <c r="BSZ67" s="439"/>
      <c r="BTI67" s="438"/>
      <c r="BTJ67" s="439"/>
      <c r="BTS67" s="438"/>
      <c r="BTT67" s="439"/>
      <c r="BUC67" s="438"/>
      <c r="BUD67" s="439"/>
      <c r="BUM67" s="438"/>
      <c r="BUN67" s="439"/>
      <c r="BUW67" s="438"/>
      <c r="BUX67" s="439"/>
      <c r="BVG67" s="438"/>
      <c r="BVH67" s="439"/>
      <c r="BVQ67" s="438"/>
      <c r="BVR67" s="439"/>
      <c r="BWA67" s="438"/>
      <c r="BWB67" s="439"/>
      <c r="BWK67" s="438"/>
      <c r="BWL67" s="439"/>
      <c r="BWU67" s="438"/>
      <c r="BWV67" s="439"/>
      <c r="BXE67" s="438"/>
      <c r="BXF67" s="439"/>
      <c r="BXO67" s="438"/>
      <c r="BXP67" s="439"/>
      <c r="BXY67" s="438"/>
      <c r="BXZ67" s="439"/>
      <c r="BYI67" s="438"/>
      <c r="BYJ67" s="439"/>
      <c r="BYS67" s="438"/>
      <c r="BYT67" s="439"/>
      <c r="BZC67" s="438"/>
      <c r="BZD67" s="439"/>
      <c r="BZM67" s="438"/>
      <c r="BZN67" s="439"/>
      <c r="BZW67" s="438"/>
      <c r="BZX67" s="439"/>
      <c r="CAG67" s="438"/>
      <c r="CAH67" s="439"/>
      <c r="CAQ67" s="438"/>
      <c r="CAR67" s="439"/>
      <c r="CBA67" s="438"/>
      <c r="CBB67" s="439"/>
      <c r="CBK67" s="438"/>
      <c r="CBL67" s="439"/>
      <c r="CBU67" s="438"/>
      <c r="CBV67" s="439"/>
      <c r="CCE67" s="438"/>
      <c r="CCF67" s="439"/>
      <c r="CCO67" s="438"/>
      <c r="CCP67" s="439"/>
      <c r="CCY67" s="438"/>
      <c r="CCZ67" s="439"/>
      <c r="CDI67" s="438"/>
      <c r="CDJ67" s="439"/>
      <c r="CDS67" s="438"/>
      <c r="CDT67" s="439"/>
      <c r="CEC67" s="438"/>
      <c r="CED67" s="439"/>
      <c r="CEM67" s="438"/>
      <c r="CEN67" s="439"/>
      <c r="CEW67" s="438"/>
      <c r="CEX67" s="439"/>
      <c r="CFG67" s="438"/>
      <c r="CFH67" s="439"/>
      <c r="CFQ67" s="438"/>
      <c r="CFR67" s="439"/>
      <c r="CGA67" s="438"/>
      <c r="CGB67" s="439"/>
      <c r="CGK67" s="438"/>
      <c r="CGL67" s="439"/>
      <c r="CGU67" s="438"/>
      <c r="CGV67" s="439"/>
      <c r="CHE67" s="438"/>
      <c r="CHF67" s="439"/>
      <c r="CHO67" s="438"/>
      <c r="CHP67" s="439"/>
      <c r="CHY67" s="438"/>
      <c r="CHZ67" s="439"/>
      <c r="CII67" s="438"/>
      <c r="CIJ67" s="439"/>
      <c r="CIS67" s="438"/>
      <c r="CIT67" s="439"/>
      <c r="CJC67" s="438"/>
      <c r="CJD67" s="439"/>
      <c r="CJM67" s="438"/>
      <c r="CJN67" s="439"/>
      <c r="CJW67" s="438"/>
      <c r="CJX67" s="439"/>
      <c r="CKG67" s="438"/>
      <c r="CKH67" s="439"/>
      <c r="CKQ67" s="438"/>
      <c r="CKR67" s="439"/>
      <c r="CLA67" s="438"/>
      <c r="CLB67" s="439"/>
      <c r="CLK67" s="438"/>
      <c r="CLL67" s="439"/>
      <c r="CLU67" s="438"/>
      <c r="CLV67" s="439"/>
      <c r="CME67" s="438"/>
      <c r="CMF67" s="439"/>
      <c r="CMO67" s="438"/>
      <c r="CMP67" s="439"/>
      <c r="CMY67" s="438"/>
      <c r="CMZ67" s="439"/>
      <c r="CNI67" s="438"/>
      <c r="CNJ67" s="439"/>
      <c r="CNS67" s="438"/>
      <c r="CNT67" s="439"/>
      <c r="COC67" s="438"/>
      <c r="COD67" s="439"/>
      <c r="COM67" s="438"/>
      <c r="CON67" s="439"/>
      <c r="COW67" s="438"/>
      <c r="COX67" s="439"/>
      <c r="CPG67" s="438"/>
      <c r="CPH67" s="439"/>
      <c r="CPQ67" s="438"/>
      <c r="CPR67" s="439"/>
      <c r="CQA67" s="438"/>
      <c r="CQB67" s="439"/>
      <c r="CQK67" s="438"/>
      <c r="CQL67" s="439"/>
      <c r="CQU67" s="438"/>
      <c r="CQV67" s="439"/>
      <c r="CRE67" s="438"/>
      <c r="CRF67" s="439"/>
      <c r="CRO67" s="438"/>
      <c r="CRP67" s="439"/>
      <c r="CRY67" s="438"/>
      <c r="CRZ67" s="439"/>
      <c r="CSI67" s="438"/>
      <c r="CSJ67" s="439"/>
      <c r="CSS67" s="438"/>
      <c r="CST67" s="439"/>
      <c r="CTC67" s="438"/>
      <c r="CTD67" s="439"/>
      <c r="CTM67" s="438"/>
      <c r="CTN67" s="439"/>
      <c r="CTW67" s="438"/>
      <c r="CTX67" s="439"/>
      <c r="CUG67" s="438"/>
      <c r="CUH67" s="439"/>
      <c r="CUQ67" s="438"/>
      <c r="CUR67" s="439"/>
      <c r="CVA67" s="438"/>
      <c r="CVB67" s="439"/>
      <c r="CVK67" s="438"/>
      <c r="CVL67" s="439"/>
      <c r="CVU67" s="438"/>
      <c r="CVV67" s="439"/>
      <c r="CWE67" s="438"/>
      <c r="CWF67" s="439"/>
      <c r="CWO67" s="438"/>
      <c r="CWP67" s="439"/>
      <c r="CWY67" s="438"/>
      <c r="CWZ67" s="439"/>
      <c r="CXI67" s="438"/>
      <c r="CXJ67" s="439"/>
      <c r="CXS67" s="438"/>
      <c r="CXT67" s="439"/>
      <c r="CYC67" s="438"/>
      <c r="CYD67" s="439"/>
      <c r="CYM67" s="438"/>
      <c r="CYN67" s="439"/>
      <c r="CYW67" s="438"/>
      <c r="CYX67" s="439"/>
      <c r="CZG67" s="438"/>
      <c r="CZH67" s="439"/>
      <c r="CZQ67" s="438"/>
      <c r="CZR67" s="439"/>
      <c r="DAA67" s="438"/>
      <c r="DAB67" s="439"/>
      <c r="DAK67" s="438"/>
      <c r="DAL67" s="439"/>
      <c r="DAU67" s="438"/>
      <c r="DAV67" s="439"/>
      <c r="DBE67" s="438"/>
      <c r="DBF67" s="439"/>
      <c r="DBO67" s="438"/>
      <c r="DBP67" s="439"/>
      <c r="DBY67" s="438"/>
      <c r="DBZ67" s="439"/>
      <c r="DCI67" s="438"/>
      <c r="DCJ67" s="439"/>
      <c r="DCS67" s="438"/>
      <c r="DCT67" s="439"/>
      <c r="DDC67" s="438"/>
      <c r="DDD67" s="439"/>
      <c r="DDM67" s="438"/>
      <c r="DDN67" s="439"/>
      <c r="DDW67" s="438"/>
      <c r="DDX67" s="439"/>
      <c r="DEG67" s="438"/>
      <c r="DEH67" s="439"/>
      <c r="DEQ67" s="438"/>
      <c r="DER67" s="439"/>
      <c r="DFA67" s="438"/>
      <c r="DFB67" s="439"/>
      <c r="DFK67" s="438"/>
      <c r="DFL67" s="439"/>
      <c r="DFU67" s="438"/>
      <c r="DFV67" s="439"/>
      <c r="DGE67" s="438"/>
      <c r="DGF67" s="439"/>
      <c r="DGO67" s="438"/>
      <c r="DGP67" s="439"/>
      <c r="DGY67" s="438"/>
      <c r="DGZ67" s="439"/>
      <c r="DHI67" s="438"/>
      <c r="DHJ67" s="439"/>
      <c r="DHS67" s="438"/>
      <c r="DHT67" s="439"/>
      <c r="DIC67" s="438"/>
      <c r="DID67" s="439"/>
      <c r="DIM67" s="438"/>
      <c r="DIN67" s="439"/>
      <c r="DIW67" s="438"/>
      <c r="DIX67" s="439"/>
      <c r="DJG67" s="438"/>
      <c r="DJH67" s="439"/>
      <c r="DJQ67" s="438"/>
      <c r="DJR67" s="439"/>
      <c r="DKA67" s="438"/>
      <c r="DKB67" s="439"/>
      <c r="DKK67" s="438"/>
      <c r="DKL67" s="439"/>
      <c r="DKU67" s="438"/>
      <c r="DKV67" s="439"/>
      <c r="DLE67" s="438"/>
      <c r="DLF67" s="439"/>
      <c r="DLO67" s="438"/>
      <c r="DLP67" s="439"/>
      <c r="DLY67" s="438"/>
      <c r="DLZ67" s="439"/>
      <c r="DMI67" s="438"/>
      <c r="DMJ67" s="439"/>
      <c r="DMS67" s="438"/>
      <c r="DMT67" s="439"/>
      <c r="DNC67" s="438"/>
      <c r="DND67" s="439"/>
      <c r="DNM67" s="438"/>
      <c r="DNN67" s="439"/>
      <c r="DNW67" s="438"/>
      <c r="DNX67" s="439"/>
      <c r="DOG67" s="438"/>
      <c r="DOH67" s="439"/>
      <c r="DOQ67" s="438"/>
      <c r="DOR67" s="439"/>
      <c r="DPA67" s="438"/>
      <c r="DPB67" s="439"/>
      <c r="DPK67" s="438"/>
      <c r="DPL67" s="439"/>
      <c r="DPU67" s="438"/>
      <c r="DPV67" s="439"/>
      <c r="DQE67" s="438"/>
      <c r="DQF67" s="439"/>
      <c r="DQO67" s="438"/>
      <c r="DQP67" s="439"/>
      <c r="DQY67" s="438"/>
      <c r="DQZ67" s="439"/>
      <c r="DRI67" s="438"/>
      <c r="DRJ67" s="439"/>
      <c r="DRS67" s="438"/>
      <c r="DRT67" s="439"/>
      <c r="DSC67" s="438"/>
      <c r="DSD67" s="439"/>
      <c r="DSM67" s="438"/>
      <c r="DSN67" s="439"/>
      <c r="DSW67" s="438"/>
      <c r="DSX67" s="439"/>
      <c r="DTG67" s="438"/>
      <c r="DTH67" s="439"/>
      <c r="DTQ67" s="438"/>
      <c r="DTR67" s="439"/>
      <c r="DUA67" s="438"/>
      <c r="DUB67" s="439"/>
      <c r="DUK67" s="438"/>
      <c r="DUL67" s="439"/>
      <c r="DUU67" s="438"/>
      <c r="DUV67" s="439"/>
      <c r="DVE67" s="438"/>
      <c r="DVF67" s="439"/>
      <c r="DVO67" s="438"/>
      <c r="DVP67" s="439"/>
      <c r="DVY67" s="438"/>
      <c r="DVZ67" s="439"/>
      <c r="DWI67" s="438"/>
      <c r="DWJ67" s="439"/>
      <c r="DWS67" s="438"/>
      <c r="DWT67" s="439"/>
      <c r="DXC67" s="438"/>
      <c r="DXD67" s="439"/>
      <c r="DXM67" s="438"/>
      <c r="DXN67" s="439"/>
      <c r="DXW67" s="438"/>
      <c r="DXX67" s="439"/>
      <c r="DYG67" s="438"/>
      <c r="DYH67" s="439"/>
      <c r="DYQ67" s="438"/>
      <c r="DYR67" s="439"/>
      <c r="DZA67" s="438"/>
      <c r="DZB67" s="439"/>
      <c r="DZK67" s="438"/>
      <c r="DZL67" s="439"/>
      <c r="DZU67" s="438"/>
      <c r="DZV67" s="439"/>
      <c r="EAE67" s="438"/>
      <c r="EAF67" s="439"/>
      <c r="EAO67" s="438"/>
      <c r="EAP67" s="439"/>
      <c r="EAY67" s="438"/>
      <c r="EAZ67" s="439"/>
      <c r="EBI67" s="438"/>
      <c r="EBJ67" s="439"/>
      <c r="EBS67" s="438"/>
      <c r="EBT67" s="439"/>
      <c r="ECC67" s="438"/>
      <c r="ECD67" s="439"/>
      <c r="ECM67" s="438"/>
      <c r="ECN67" s="439"/>
      <c r="ECW67" s="438"/>
      <c r="ECX67" s="439"/>
      <c r="EDG67" s="438"/>
      <c r="EDH67" s="439"/>
      <c r="EDQ67" s="438"/>
      <c r="EDR67" s="439"/>
      <c r="EEA67" s="438"/>
      <c r="EEB67" s="439"/>
      <c r="EEK67" s="438"/>
      <c r="EEL67" s="439"/>
      <c r="EEU67" s="438"/>
      <c r="EEV67" s="439"/>
      <c r="EFE67" s="438"/>
      <c r="EFF67" s="439"/>
      <c r="EFO67" s="438"/>
      <c r="EFP67" s="439"/>
      <c r="EFY67" s="438"/>
      <c r="EFZ67" s="439"/>
      <c r="EGI67" s="438"/>
      <c r="EGJ67" s="439"/>
      <c r="EGS67" s="438"/>
      <c r="EGT67" s="439"/>
      <c r="EHC67" s="438"/>
      <c r="EHD67" s="439"/>
      <c r="EHM67" s="438"/>
      <c r="EHN67" s="439"/>
      <c r="EHW67" s="438"/>
      <c r="EHX67" s="439"/>
      <c r="EIG67" s="438"/>
      <c r="EIH67" s="439"/>
      <c r="EIQ67" s="438"/>
      <c r="EIR67" s="439"/>
      <c r="EJA67" s="438"/>
      <c r="EJB67" s="439"/>
      <c r="EJK67" s="438"/>
      <c r="EJL67" s="439"/>
      <c r="EJU67" s="438"/>
      <c r="EJV67" s="439"/>
      <c r="EKE67" s="438"/>
      <c r="EKF67" s="439"/>
      <c r="EKO67" s="438"/>
      <c r="EKP67" s="439"/>
      <c r="EKY67" s="438"/>
      <c r="EKZ67" s="439"/>
      <c r="ELI67" s="438"/>
      <c r="ELJ67" s="439"/>
      <c r="ELS67" s="438"/>
      <c r="ELT67" s="439"/>
      <c r="EMC67" s="438"/>
      <c r="EMD67" s="439"/>
      <c r="EMM67" s="438"/>
      <c r="EMN67" s="439"/>
      <c r="EMW67" s="438"/>
      <c r="EMX67" s="439"/>
      <c r="ENG67" s="438"/>
      <c r="ENH67" s="439"/>
      <c r="ENQ67" s="438"/>
      <c r="ENR67" s="439"/>
      <c r="EOA67" s="438"/>
      <c r="EOB67" s="439"/>
      <c r="EOK67" s="438"/>
      <c r="EOL67" s="439"/>
      <c r="EOU67" s="438"/>
      <c r="EOV67" s="439"/>
      <c r="EPE67" s="438"/>
      <c r="EPF67" s="439"/>
      <c r="EPO67" s="438"/>
      <c r="EPP67" s="439"/>
      <c r="EPY67" s="438"/>
      <c r="EPZ67" s="439"/>
      <c r="EQI67" s="438"/>
      <c r="EQJ67" s="439"/>
      <c r="EQS67" s="438"/>
      <c r="EQT67" s="439"/>
      <c r="ERC67" s="438"/>
      <c r="ERD67" s="439"/>
      <c r="ERM67" s="438"/>
      <c r="ERN67" s="439"/>
      <c r="ERW67" s="438"/>
      <c r="ERX67" s="439"/>
      <c r="ESG67" s="438"/>
      <c r="ESH67" s="439"/>
      <c r="ESQ67" s="438"/>
      <c r="ESR67" s="439"/>
      <c r="ETA67" s="438"/>
      <c r="ETB67" s="439"/>
      <c r="ETK67" s="438"/>
      <c r="ETL67" s="439"/>
      <c r="ETU67" s="438"/>
      <c r="ETV67" s="439"/>
      <c r="EUE67" s="438"/>
      <c r="EUF67" s="439"/>
      <c r="EUO67" s="438"/>
      <c r="EUP67" s="439"/>
      <c r="EUY67" s="438"/>
      <c r="EUZ67" s="439"/>
      <c r="EVI67" s="438"/>
      <c r="EVJ67" s="439"/>
      <c r="EVS67" s="438"/>
      <c r="EVT67" s="439"/>
      <c r="EWC67" s="438"/>
      <c r="EWD67" s="439"/>
      <c r="EWM67" s="438"/>
      <c r="EWN67" s="439"/>
      <c r="EWW67" s="438"/>
      <c r="EWX67" s="439"/>
      <c r="EXG67" s="438"/>
      <c r="EXH67" s="439"/>
      <c r="EXQ67" s="438"/>
      <c r="EXR67" s="439"/>
      <c r="EYA67" s="438"/>
      <c r="EYB67" s="439"/>
      <c r="EYK67" s="438"/>
      <c r="EYL67" s="439"/>
      <c r="EYU67" s="438"/>
      <c r="EYV67" s="439"/>
      <c r="EZE67" s="438"/>
      <c r="EZF67" s="439"/>
      <c r="EZO67" s="438"/>
      <c r="EZP67" s="439"/>
      <c r="EZY67" s="438"/>
      <c r="EZZ67" s="439"/>
      <c r="FAI67" s="438"/>
      <c r="FAJ67" s="439"/>
      <c r="FAS67" s="438"/>
      <c r="FAT67" s="439"/>
      <c r="FBC67" s="438"/>
      <c r="FBD67" s="439"/>
      <c r="FBM67" s="438"/>
      <c r="FBN67" s="439"/>
      <c r="FBW67" s="438"/>
      <c r="FBX67" s="439"/>
      <c r="FCG67" s="438"/>
      <c r="FCH67" s="439"/>
      <c r="FCQ67" s="438"/>
      <c r="FCR67" s="439"/>
      <c r="FDA67" s="438"/>
      <c r="FDB67" s="439"/>
      <c r="FDK67" s="438"/>
      <c r="FDL67" s="439"/>
      <c r="FDU67" s="438"/>
      <c r="FDV67" s="439"/>
      <c r="FEE67" s="438"/>
      <c r="FEF67" s="439"/>
      <c r="FEO67" s="438"/>
      <c r="FEP67" s="439"/>
      <c r="FEY67" s="438"/>
      <c r="FEZ67" s="439"/>
      <c r="FFI67" s="438"/>
      <c r="FFJ67" s="439"/>
      <c r="FFS67" s="438"/>
      <c r="FFT67" s="439"/>
      <c r="FGC67" s="438"/>
      <c r="FGD67" s="439"/>
      <c r="FGM67" s="438"/>
      <c r="FGN67" s="439"/>
      <c r="FGW67" s="438"/>
      <c r="FGX67" s="439"/>
      <c r="FHG67" s="438"/>
      <c r="FHH67" s="439"/>
      <c r="FHQ67" s="438"/>
      <c r="FHR67" s="439"/>
      <c r="FIA67" s="438"/>
      <c r="FIB67" s="439"/>
      <c r="FIK67" s="438"/>
      <c r="FIL67" s="439"/>
      <c r="FIU67" s="438"/>
      <c r="FIV67" s="439"/>
      <c r="FJE67" s="438"/>
      <c r="FJF67" s="439"/>
      <c r="FJO67" s="438"/>
      <c r="FJP67" s="439"/>
      <c r="FJY67" s="438"/>
      <c r="FJZ67" s="439"/>
      <c r="FKI67" s="438"/>
      <c r="FKJ67" s="439"/>
      <c r="FKS67" s="438"/>
      <c r="FKT67" s="439"/>
      <c r="FLC67" s="438"/>
      <c r="FLD67" s="439"/>
      <c r="FLM67" s="438"/>
      <c r="FLN67" s="439"/>
      <c r="FLW67" s="438"/>
      <c r="FLX67" s="439"/>
      <c r="FMG67" s="438"/>
      <c r="FMH67" s="439"/>
      <c r="FMQ67" s="438"/>
      <c r="FMR67" s="439"/>
      <c r="FNA67" s="438"/>
      <c r="FNB67" s="439"/>
      <c r="FNK67" s="438"/>
      <c r="FNL67" s="439"/>
      <c r="FNU67" s="438"/>
      <c r="FNV67" s="439"/>
      <c r="FOE67" s="438"/>
      <c r="FOF67" s="439"/>
      <c r="FOO67" s="438"/>
      <c r="FOP67" s="439"/>
      <c r="FOY67" s="438"/>
      <c r="FOZ67" s="439"/>
      <c r="FPI67" s="438"/>
      <c r="FPJ67" s="439"/>
      <c r="FPS67" s="438"/>
      <c r="FPT67" s="439"/>
      <c r="FQC67" s="438"/>
      <c r="FQD67" s="439"/>
      <c r="FQM67" s="438"/>
      <c r="FQN67" s="439"/>
      <c r="FQW67" s="438"/>
      <c r="FQX67" s="439"/>
      <c r="FRG67" s="438"/>
      <c r="FRH67" s="439"/>
      <c r="FRQ67" s="438"/>
      <c r="FRR67" s="439"/>
      <c r="FSA67" s="438"/>
      <c r="FSB67" s="439"/>
      <c r="FSK67" s="438"/>
      <c r="FSL67" s="439"/>
      <c r="FSU67" s="438"/>
      <c r="FSV67" s="439"/>
      <c r="FTE67" s="438"/>
      <c r="FTF67" s="439"/>
      <c r="FTO67" s="438"/>
      <c r="FTP67" s="439"/>
      <c r="FTY67" s="438"/>
      <c r="FTZ67" s="439"/>
      <c r="FUI67" s="438"/>
      <c r="FUJ67" s="439"/>
      <c r="FUS67" s="438"/>
      <c r="FUT67" s="439"/>
      <c r="FVC67" s="438"/>
      <c r="FVD67" s="439"/>
      <c r="FVM67" s="438"/>
      <c r="FVN67" s="439"/>
      <c r="FVW67" s="438"/>
      <c r="FVX67" s="439"/>
      <c r="FWG67" s="438"/>
      <c r="FWH67" s="439"/>
      <c r="FWQ67" s="438"/>
      <c r="FWR67" s="439"/>
      <c r="FXA67" s="438"/>
      <c r="FXB67" s="439"/>
      <c r="FXK67" s="438"/>
      <c r="FXL67" s="439"/>
      <c r="FXU67" s="438"/>
      <c r="FXV67" s="439"/>
      <c r="FYE67" s="438"/>
      <c r="FYF67" s="439"/>
      <c r="FYO67" s="438"/>
      <c r="FYP67" s="439"/>
      <c r="FYY67" s="438"/>
      <c r="FYZ67" s="439"/>
      <c r="FZI67" s="438"/>
      <c r="FZJ67" s="439"/>
      <c r="FZS67" s="438"/>
      <c r="FZT67" s="439"/>
      <c r="GAC67" s="438"/>
      <c r="GAD67" s="439"/>
      <c r="GAM67" s="438"/>
      <c r="GAN67" s="439"/>
      <c r="GAW67" s="438"/>
      <c r="GAX67" s="439"/>
      <c r="GBG67" s="438"/>
      <c r="GBH67" s="439"/>
      <c r="GBQ67" s="438"/>
      <c r="GBR67" s="439"/>
      <c r="GCA67" s="438"/>
      <c r="GCB67" s="439"/>
      <c r="GCK67" s="438"/>
      <c r="GCL67" s="439"/>
      <c r="GCU67" s="438"/>
      <c r="GCV67" s="439"/>
      <c r="GDE67" s="438"/>
      <c r="GDF67" s="439"/>
      <c r="GDO67" s="438"/>
      <c r="GDP67" s="439"/>
      <c r="GDY67" s="438"/>
      <c r="GDZ67" s="439"/>
      <c r="GEI67" s="438"/>
      <c r="GEJ67" s="439"/>
      <c r="GES67" s="438"/>
      <c r="GET67" s="439"/>
      <c r="GFC67" s="438"/>
      <c r="GFD67" s="439"/>
      <c r="GFM67" s="438"/>
      <c r="GFN67" s="439"/>
      <c r="GFW67" s="438"/>
      <c r="GFX67" s="439"/>
      <c r="GGG67" s="438"/>
      <c r="GGH67" s="439"/>
      <c r="GGQ67" s="438"/>
      <c r="GGR67" s="439"/>
      <c r="GHA67" s="438"/>
      <c r="GHB67" s="439"/>
      <c r="GHK67" s="438"/>
      <c r="GHL67" s="439"/>
      <c r="GHU67" s="438"/>
      <c r="GHV67" s="439"/>
      <c r="GIE67" s="438"/>
      <c r="GIF67" s="439"/>
      <c r="GIO67" s="438"/>
      <c r="GIP67" s="439"/>
      <c r="GIY67" s="438"/>
      <c r="GIZ67" s="439"/>
      <c r="GJI67" s="438"/>
      <c r="GJJ67" s="439"/>
      <c r="GJS67" s="438"/>
      <c r="GJT67" s="439"/>
      <c r="GKC67" s="438"/>
      <c r="GKD67" s="439"/>
      <c r="GKM67" s="438"/>
      <c r="GKN67" s="439"/>
      <c r="GKW67" s="438"/>
      <c r="GKX67" s="439"/>
      <c r="GLG67" s="438"/>
      <c r="GLH67" s="439"/>
      <c r="GLQ67" s="438"/>
      <c r="GLR67" s="439"/>
      <c r="GMA67" s="438"/>
      <c r="GMB67" s="439"/>
      <c r="GMK67" s="438"/>
      <c r="GML67" s="439"/>
      <c r="GMU67" s="438"/>
      <c r="GMV67" s="439"/>
      <c r="GNE67" s="438"/>
      <c r="GNF67" s="439"/>
      <c r="GNO67" s="438"/>
      <c r="GNP67" s="439"/>
      <c r="GNY67" s="438"/>
      <c r="GNZ67" s="439"/>
      <c r="GOI67" s="438"/>
      <c r="GOJ67" s="439"/>
      <c r="GOS67" s="438"/>
      <c r="GOT67" s="439"/>
      <c r="GPC67" s="438"/>
      <c r="GPD67" s="439"/>
      <c r="GPM67" s="438"/>
      <c r="GPN67" s="439"/>
      <c r="GPW67" s="438"/>
      <c r="GPX67" s="439"/>
      <c r="GQG67" s="438"/>
      <c r="GQH67" s="439"/>
      <c r="GQQ67" s="438"/>
      <c r="GQR67" s="439"/>
      <c r="GRA67" s="438"/>
      <c r="GRB67" s="439"/>
      <c r="GRK67" s="438"/>
      <c r="GRL67" s="439"/>
      <c r="GRU67" s="438"/>
      <c r="GRV67" s="439"/>
      <c r="GSE67" s="438"/>
      <c r="GSF67" s="439"/>
      <c r="GSO67" s="438"/>
      <c r="GSP67" s="439"/>
      <c r="GSY67" s="438"/>
      <c r="GSZ67" s="439"/>
      <c r="GTI67" s="438"/>
      <c r="GTJ67" s="439"/>
      <c r="GTS67" s="438"/>
      <c r="GTT67" s="439"/>
      <c r="GUC67" s="438"/>
      <c r="GUD67" s="439"/>
      <c r="GUM67" s="438"/>
      <c r="GUN67" s="439"/>
      <c r="GUW67" s="438"/>
      <c r="GUX67" s="439"/>
      <c r="GVG67" s="438"/>
      <c r="GVH67" s="439"/>
      <c r="GVQ67" s="438"/>
      <c r="GVR67" s="439"/>
      <c r="GWA67" s="438"/>
      <c r="GWB67" s="439"/>
      <c r="GWK67" s="438"/>
      <c r="GWL67" s="439"/>
      <c r="GWU67" s="438"/>
      <c r="GWV67" s="439"/>
      <c r="GXE67" s="438"/>
      <c r="GXF67" s="439"/>
      <c r="GXO67" s="438"/>
      <c r="GXP67" s="439"/>
      <c r="GXY67" s="438"/>
      <c r="GXZ67" s="439"/>
      <c r="GYI67" s="438"/>
      <c r="GYJ67" s="439"/>
      <c r="GYS67" s="438"/>
      <c r="GYT67" s="439"/>
      <c r="GZC67" s="438"/>
      <c r="GZD67" s="439"/>
      <c r="GZM67" s="438"/>
      <c r="GZN67" s="439"/>
      <c r="GZW67" s="438"/>
      <c r="GZX67" s="439"/>
      <c r="HAG67" s="438"/>
      <c r="HAH67" s="439"/>
      <c r="HAQ67" s="438"/>
      <c r="HAR67" s="439"/>
      <c r="HBA67" s="438"/>
      <c r="HBB67" s="439"/>
      <c r="HBK67" s="438"/>
      <c r="HBL67" s="439"/>
      <c r="HBU67" s="438"/>
      <c r="HBV67" s="439"/>
      <c r="HCE67" s="438"/>
      <c r="HCF67" s="439"/>
      <c r="HCO67" s="438"/>
      <c r="HCP67" s="439"/>
      <c r="HCY67" s="438"/>
      <c r="HCZ67" s="439"/>
      <c r="HDI67" s="438"/>
      <c r="HDJ67" s="439"/>
      <c r="HDS67" s="438"/>
      <c r="HDT67" s="439"/>
      <c r="HEC67" s="438"/>
      <c r="HED67" s="439"/>
      <c r="HEM67" s="438"/>
      <c r="HEN67" s="439"/>
      <c r="HEW67" s="438"/>
      <c r="HEX67" s="439"/>
      <c r="HFG67" s="438"/>
      <c r="HFH67" s="439"/>
      <c r="HFQ67" s="438"/>
      <c r="HFR67" s="439"/>
      <c r="HGA67" s="438"/>
      <c r="HGB67" s="439"/>
      <c r="HGK67" s="438"/>
      <c r="HGL67" s="439"/>
      <c r="HGU67" s="438"/>
      <c r="HGV67" s="439"/>
      <c r="HHE67" s="438"/>
      <c r="HHF67" s="439"/>
      <c r="HHO67" s="438"/>
      <c r="HHP67" s="439"/>
      <c r="HHY67" s="438"/>
      <c r="HHZ67" s="439"/>
      <c r="HII67" s="438"/>
      <c r="HIJ67" s="439"/>
      <c r="HIS67" s="438"/>
      <c r="HIT67" s="439"/>
      <c r="HJC67" s="438"/>
      <c r="HJD67" s="439"/>
      <c r="HJM67" s="438"/>
      <c r="HJN67" s="439"/>
      <c r="HJW67" s="438"/>
      <c r="HJX67" s="439"/>
      <c r="HKG67" s="438"/>
      <c r="HKH67" s="439"/>
      <c r="HKQ67" s="438"/>
      <c r="HKR67" s="439"/>
      <c r="HLA67" s="438"/>
      <c r="HLB67" s="439"/>
      <c r="HLK67" s="438"/>
      <c r="HLL67" s="439"/>
      <c r="HLU67" s="438"/>
      <c r="HLV67" s="439"/>
      <c r="HME67" s="438"/>
      <c r="HMF67" s="439"/>
      <c r="HMO67" s="438"/>
      <c r="HMP67" s="439"/>
      <c r="HMY67" s="438"/>
      <c r="HMZ67" s="439"/>
      <c r="HNI67" s="438"/>
      <c r="HNJ67" s="439"/>
      <c r="HNS67" s="438"/>
      <c r="HNT67" s="439"/>
      <c r="HOC67" s="438"/>
      <c r="HOD67" s="439"/>
      <c r="HOM67" s="438"/>
      <c r="HON67" s="439"/>
      <c r="HOW67" s="438"/>
      <c r="HOX67" s="439"/>
      <c r="HPG67" s="438"/>
      <c r="HPH67" s="439"/>
      <c r="HPQ67" s="438"/>
      <c r="HPR67" s="439"/>
      <c r="HQA67" s="438"/>
      <c r="HQB67" s="439"/>
      <c r="HQK67" s="438"/>
      <c r="HQL67" s="439"/>
      <c r="HQU67" s="438"/>
      <c r="HQV67" s="439"/>
      <c r="HRE67" s="438"/>
      <c r="HRF67" s="439"/>
      <c r="HRO67" s="438"/>
      <c r="HRP67" s="439"/>
      <c r="HRY67" s="438"/>
      <c r="HRZ67" s="439"/>
      <c r="HSI67" s="438"/>
      <c r="HSJ67" s="439"/>
      <c r="HSS67" s="438"/>
      <c r="HST67" s="439"/>
      <c r="HTC67" s="438"/>
      <c r="HTD67" s="439"/>
      <c r="HTM67" s="438"/>
      <c r="HTN67" s="439"/>
      <c r="HTW67" s="438"/>
      <c r="HTX67" s="439"/>
      <c r="HUG67" s="438"/>
      <c r="HUH67" s="439"/>
      <c r="HUQ67" s="438"/>
      <c r="HUR67" s="439"/>
      <c r="HVA67" s="438"/>
      <c r="HVB67" s="439"/>
      <c r="HVK67" s="438"/>
      <c r="HVL67" s="439"/>
      <c r="HVU67" s="438"/>
      <c r="HVV67" s="439"/>
      <c r="HWE67" s="438"/>
      <c r="HWF67" s="439"/>
      <c r="HWO67" s="438"/>
      <c r="HWP67" s="439"/>
      <c r="HWY67" s="438"/>
      <c r="HWZ67" s="439"/>
      <c r="HXI67" s="438"/>
      <c r="HXJ67" s="439"/>
      <c r="HXS67" s="438"/>
      <c r="HXT67" s="439"/>
      <c r="HYC67" s="438"/>
      <c r="HYD67" s="439"/>
      <c r="HYM67" s="438"/>
      <c r="HYN67" s="439"/>
      <c r="HYW67" s="438"/>
      <c r="HYX67" s="439"/>
      <c r="HZG67" s="438"/>
      <c r="HZH67" s="439"/>
      <c r="HZQ67" s="438"/>
      <c r="HZR67" s="439"/>
      <c r="IAA67" s="438"/>
      <c r="IAB67" s="439"/>
      <c r="IAK67" s="438"/>
      <c r="IAL67" s="439"/>
      <c r="IAU67" s="438"/>
      <c r="IAV67" s="439"/>
      <c r="IBE67" s="438"/>
      <c r="IBF67" s="439"/>
      <c r="IBO67" s="438"/>
      <c r="IBP67" s="439"/>
      <c r="IBY67" s="438"/>
      <c r="IBZ67" s="439"/>
      <c r="ICI67" s="438"/>
      <c r="ICJ67" s="439"/>
      <c r="ICS67" s="438"/>
      <c r="ICT67" s="439"/>
      <c r="IDC67" s="438"/>
      <c r="IDD67" s="439"/>
      <c r="IDM67" s="438"/>
      <c r="IDN67" s="439"/>
      <c r="IDW67" s="438"/>
      <c r="IDX67" s="439"/>
      <c r="IEG67" s="438"/>
      <c r="IEH67" s="439"/>
      <c r="IEQ67" s="438"/>
      <c r="IER67" s="439"/>
      <c r="IFA67" s="438"/>
      <c r="IFB67" s="439"/>
      <c r="IFK67" s="438"/>
      <c r="IFL67" s="439"/>
      <c r="IFU67" s="438"/>
      <c r="IFV67" s="439"/>
      <c r="IGE67" s="438"/>
      <c r="IGF67" s="439"/>
      <c r="IGO67" s="438"/>
      <c r="IGP67" s="439"/>
      <c r="IGY67" s="438"/>
      <c r="IGZ67" s="439"/>
      <c r="IHI67" s="438"/>
      <c r="IHJ67" s="439"/>
      <c r="IHS67" s="438"/>
      <c r="IHT67" s="439"/>
      <c r="IIC67" s="438"/>
      <c r="IID67" s="439"/>
      <c r="IIM67" s="438"/>
      <c r="IIN67" s="439"/>
      <c r="IIW67" s="438"/>
      <c r="IIX67" s="439"/>
      <c r="IJG67" s="438"/>
      <c r="IJH67" s="439"/>
      <c r="IJQ67" s="438"/>
      <c r="IJR67" s="439"/>
      <c r="IKA67" s="438"/>
      <c r="IKB67" s="439"/>
      <c r="IKK67" s="438"/>
      <c r="IKL67" s="439"/>
      <c r="IKU67" s="438"/>
      <c r="IKV67" s="439"/>
      <c r="ILE67" s="438"/>
      <c r="ILF67" s="439"/>
      <c r="ILO67" s="438"/>
      <c r="ILP67" s="439"/>
      <c r="ILY67" s="438"/>
      <c r="ILZ67" s="439"/>
      <c r="IMI67" s="438"/>
      <c r="IMJ67" s="439"/>
      <c r="IMS67" s="438"/>
      <c r="IMT67" s="439"/>
      <c r="INC67" s="438"/>
      <c r="IND67" s="439"/>
      <c r="INM67" s="438"/>
      <c r="INN67" s="439"/>
      <c r="INW67" s="438"/>
      <c r="INX67" s="439"/>
      <c r="IOG67" s="438"/>
      <c r="IOH67" s="439"/>
      <c r="IOQ67" s="438"/>
      <c r="IOR67" s="439"/>
      <c r="IPA67" s="438"/>
      <c r="IPB67" s="439"/>
      <c r="IPK67" s="438"/>
      <c r="IPL67" s="439"/>
      <c r="IPU67" s="438"/>
      <c r="IPV67" s="439"/>
      <c r="IQE67" s="438"/>
      <c r="IQF67" s="439"/>
      <c r="IQO67" s="438"/>
      <c r="IQP67" s="439"/>
      <c r="IQY67" s="438"/>
      <c r="IQZ67" s="439"/>
      <c r="IRI67" s="438"/>
      <c r="IRJ67" s="439"/>
      <c r="IRS67" s="438"/>
      <c r="IRT67" s="439"/>
      <c r="ISC67" s="438"/>
      <c r="ISD67" s="439"/>
      <c r="ISM67" s="438"/>
      <c r="ISN67" s="439"/>
      <c r="ISW67" s="438"/>
      <c r="ISX67" s="439"/>
      <c r="ITG67" s="438"/>
      <c r="ITH67" s="439"/>
      <c r="ITQ67" s="438"/>
      <c r="ITR67" s="439"/>
      <c r="IUA67" s="438"/>
      <c r="IUB67" s="439"/>
      <c r="IUK67" s="438"/>
      <c r="IUL67" s="439"/>
      <c r="IUU67" s="438"/>
      <c r="IUV67" s="439"/>
      <c r="IVE67" s="438"/>
      <c r="IVF67" s="439"/>
      <c r="IVO67" s="438"/>
      <c r="IVP67" s="439"/>
      <c r="IVY67" s="438"/>
      <c r="IVZ67" s="439"/>
      <c r="IWI67" s="438"/>
      <c r="IWJ67" s="439"/>
      <c r="IWS67" s="438"/>
      <c r="IWT67" s="439"/>
      <c r="IXC67" s="438"/>
      <c r="IXD67" s="439"/>
      <c r="IXM67" s="438"/>
      <c r="IXN67" s="439"/>
      <c r="IXW67" s="438"/>
      <c r="IXX67" s="439"/>
      <c r="IYG67" s="438"/>
      <c r="IYH67" s="439"/>
      <c r="IYQ67" s="438"/>
      <c r="IYR67" s="439"/>
      <c r="IZA67" s="438"/>
      <c r="IZB67" s="439"/>
      <c r="IZK67" s="438"/>
      <c r="IZL67" s="439"/>
      <c r="IZU67" s="438"/>
      <c r="IZV67" s="439"/>
      <c r="JAE67" s="438"/>
      <c r="JAF67" s="439"/>
      <c r="JAO67" s="438"/>
      <c r="JAP67" s="439"/>
      <c r="JAY67" s="438"/>
      <c r="JAZ67" s="439"/>
      <c r="JBI67" s="438"/>
      <c r="JBJ67" s="439"/>
      <c r="JBS67" s="438"/>
      <c r="JBT67" s="439"/>
      <c r="JCC67" s="438"/>
      <c r="JCD67" s="439"/>
      <c r="JCM67" s="438"/>
      <c r="JCN67" s="439"/>
      <c r="JCW67" s="438"/>
      <c r="JCX67" s="439"/>
      <c r="JDG67" s="438"/>
      <c r="JDH67" s="439"/>
      <c r="JDQ67" s="438"/>
      <c r="JDR67" s="439"/>
      <c r="JEA67" s="438"/>
      <c r="JEB67" s="439"/>
      <c r="JEK67" s="438"/>
      <c r="JEL67" s="439"/>
      <c r="JEU67" s="438"/>
      <c r="JEV67" s="439"/>
      <c r="JFE67" s="438"/>
      <c r="JFF67" s="439"/>
      <c r="JFO67" s="438"/>
      <c r="JFP67" s="439"/>
      <c r="JFY67" s="438"/>
      <c r="JFZ67" s="439"/>
      <c r="JGI67" s="438"/>
      <c r="JGJ67" s="439"/>
      <c r="JGS67" s="438"/>
      <c r="JGT67" s="439"/>
      <c r="JHC67" s="438"/>
      <c r="JHD67" s="439"/>
      <c r="JHM67" s="438"/>
      <c r="JHN67" s="439"/>
      <c r="JHW67" s="438"/>
      <c r="JHX67" s="439"/>
      <c r="JIG67" s="438"/>
      <c r="JIH67" s="439"/>
      <c r="JIQ67" s="438"/>
      <c r="JIR67" s="439"/>
      <c r="JJA67" s="438"/>
      <c r="JJB67" s="439"/>
      <c r="JJK67" s="438"/>
      <c r="JJL67" s="439"/>
      <c r="JJU67" s="438"/>
      <c r="JJV67" s="439"/>
      <c r="JKE67" s="438"/>
      <c r="JKF67" s="439"/>
      <c r="JKO67" s="438"/>
      <c r="JKP67" s="439"/>
      <c r="JKY67" s="438"/>
      <c r="JKZ67" s="439"/>
      <c r="JLI67" s="438"/>
      <c r="JLJ67" s="439"/>
      <c r="JLS67" s="438"/>
      <c r="JLT67" s="439"/>
      <c r="JMC67" s="438"/>
      <c r="JMD67" s="439"/>
      <c r="JMM67" s="438"/>
      <c r="JMN67" s="439"/>
      <c r="JMW67" s="438"/>
      <c r="JMX67" s="439"/>
      <c r="JNG67" s="438"/>
      <c r="JNH67" s="439"/>
      <c r="JNQ67" s="438"/>
      <c r="JNR67" s="439"/>
      <c r="JOA67" s="438"/>
      <c r="JOB67" s="439"/>
      <c r="JOK67" s="438"/>
      <c r="JOL67" s="439"/>
      <c r="JOU67" s="438"/>
      <c r="JOV67" s="439"/>
      <c r="JPE67" s="438"/>
      <c r="JPF67" s="439"/>
      <c r="JPO67" s="438"/>
      <c r="JPP67" s="439"/>
      <c r="JPY67" s="438"/>
      <c r="JPZ67" s="439"/>
      <c r="JQI67" s="438"/>
      <c r="JQJ67" s="439"/>
      <c r="JQS67" s="438"/>
      <c r="JQT67" s="439"/>
      <c r="JRC67" s="438"/>
      <c r="JRD67" s="439"/>
      <c r="JRM67" s="438"/>
      <c r="JRN67" s="439"/>
      <c r="JRW67" s="438"/>
      <c r="JRX67" s="439"/>
      <c r="JSG67" s="438"/>
      <c r="JSH67" s="439"/>
      <c r="JSQ67" s="438"/>
      <c r="JSR67" s="439"/>
      <c r="JTA67" s="438"/>
      <c r="JTB67" s="439"/>
      <c r="JTK67" s="438"/>
      <c r="JTL67" s="439"/>
      <c r="JTU67" s="438"/>
      <c r="JTV67" s="439"/>
      <c r="JUE67" s="438"/>
      <c r="JUF67" s="439"/>
      <c r="JUO67" s="438"/>
      <c r="JUP67" s="439"/>
      <c r="JUY67" s="438"/>
      <c r="JUZ67" s="439"/>
      <c r="JVI67" s="438"/>
      <c r="JVJ67" s="439"/>
      <c r="JVS67" s="438"/>
      <c r="JVT67" s="439"/>
      <c r="JWC67" s="438"/>
      <c r="JWD67" s="439"/>
      <c r="JWM67" s="438"/>
      <c r="JWN67" s="439"/>
      <c r="JWW67" s="438"/>
      <c r="JWX67" s="439"/>
      <c r="JXG67" s="438"/>
      <c r="JXH67" s="439"/>
      <c r="JXQ67" s="438"/>
      <c r="JXR67" s="439"/>
      <c r="JYA67" s="438"/>
      <c r="JYB67" s="439"/>
      <c r="JYK67" s="438"/>
      <c r="JYL67" s="439"/>
      <c r="JYU67" s="438"/>
      <c r="JYV67" s="439"/>
      <c r="JZE67" s="438"/>
      <c r="JZF67" s="439"/>
      <c r="JZO67" s="438"/>
      <c r="JZP67" s="439"/>
      <c r="JZY67" s="438"/>
      <c r="JZZ67" s="439"/>
      <c r="KAI67" s="438"/>
      <c r="KAJ67" s="439"/>
      <c r="KAS67" s="438"/>
      <c r="KAT67" s="439"/>
      <c r="KBC67" s="438"/>
      <c r="KBD67" s="439"/>
      <c r="KBM67" s="438"/>
      <c r="KBN67" s="439"/>
      <c r="KBW67" s="438"/>
      <c r="KBX67" s="439"/>
      <c r="KCG67" s="438"/>
      <c r="KCH67" s="439"/>
      <c r="KCQ67" s="438"/>
      <c r="KCR67" s="439"/>
      <c r="KDA67" s="438"/>
      <c r="KDB67" s="439"/>
      <c r="KDK67" s="438"/>
      <c r="KDL67" s="439"/>
      <c r="KDU67" s="438"/>
      <c r="KDV67" s="439"/>
      <c r="KEE67" s="438"/>
      <c r="KEF67" s="439"/>
      <c r="KEO67" s="438"/>
      <c r="KEP67" s="439"/>
      <c r="KEY67" s="438"/>
      <c r="KEZ67" s="439"/>
      <c r="KFI67" s="438"/>
      <c r="KFJ67" s="439"/>
      <c r="KFS67" s="438"/>
      <c r="KFT67" s="439"/>
      <c r="KGC67" s="438"/>
      <c r="KGD67" s="439"/>
      <c r="KGM67" s="438"/>
      <c r="KGN67" s="439"/>
      <c r="KGW67" s="438"/>
      <c r="KGX67" s="439"/>
      <c r="KHG67" s="438"/>
      <c r="KHH67" s="439"/>
      <c r="KHQ67" s="438"/>
      <c r="KHR67" s="439"/>
      <c r="KIA67" s="438"/>
      <c r="KIB67" s="439"/>
      <c r="KIK67" s="438"/>
      <c r="KIL67" s="439"/>
      <c r="KIU67" s="438"/>
      <c r="KIV67" s="439"/>
      <c r="KJE67" s="438"/>
      <c r="KJF67" s="439"/>
      <c r="KJO67" s="438"/>
      <c r="KJP67" s="439"/>
      <c r="KJY67" s="438"/>
      <c r="KJZ67" s="439"/>
      <c r="KKI67" s="438"/>
      <c r="KKJ67" s="439"/>
      <c r="KKS67" s="438"/>
      <c r="KKT67" s="439"/>
      <c r="KLC67" s="438"/>
      <c r="KLD67" s="439"/>
      <c r="KLM67" s="438"/>
      <c r="KLN67" s="439"/>
      <c r="KLW67" s="438"/>
      <c r="KLX67" s="439"/>
      <c r="KMG67" s="438"/>
      <c r="KMH67" s="439"/>
      <c r="KMQ67" s="438"/>
      <c r="KMR67" s="439"/>
      <c r="KNA67" s="438"/>
      <c r="KNB67" s="439"/>
      <c r="KNK67" s="438"/>
      <c r="KNL67" s="439"/>
      <c r="KNU67" s="438"/>
      <c r="KNV67" s="439"/>
      <c r="KOE67" s="438"/>
      <c r="KOF67" s="439"/>
      <c r="KOO67" s="438"/>
      <c r="KOP67" s="439"/>
      <c r="KOY67" s="438"/>
      <c r="KOZ67" s="439"/>
      <c r="KPI67" s="438"/>
      <c r="KPJ67" s="439"/>
      <c r="KPS67" s="438"/>
      <c r="KPT67" s="439"/>
      <c r="KQC67" s="438"/>
      <c r="KQD67" s="439"/>
      <c r="KQM67" s="438"/>
      <c r="KQN67" s="439"/>
      <c r="KQW67" s="438"/>
      <c r="KQX67" s="439"/>
      <c r="KRG67" s="438"/>
      <c r="KRH67" s="439"/>
      <c r="KRQ67" s="438"/>
      <c r="KRR67" s="439"/>
      <c r="KSA67" s="438"/>
      <c r="KSB67" s="439"/>
      <c r="KSK67" s="438"/>
      <c r="KSL67" s="439"/>
      <c r="KSU67" s="438"/>
      <c r="KSV67" s="439"/>
      <c r="KTE67" s="438"/>
      <c r="KTF67" s="439"/>
      <c r="KTO67" s="438"/>
      <c r="KTP67" s="439"/>
      <c r="KTY67" s="438"/>
      <c r="KTZ67" s="439"/>
      <c r="KUI67" s="438"/>
      <c r="KUJ67" s="439"/>
      <c r="KUS67" s="438"/>
      <c r="KUT67" s="439"/>
      <c r="KVC67" s="438"/>
      <c r="KVD67" s="439"/>
      <c r="KVM67" s="438"/>
      <c r="KVN67" s="439"/>
      <c r="KVW67" s="438"/>
      <c r="KVX67" s="439"/>
      <c r="KWG67" s="438"/>
      <c r="KWH67" s="439"/>
      <c r="KWQ67" s="438"/>
      <c r="KWR67" s="439"/>
      <c r="KXA67" s="438"/>
      <c r="KXB67" s="439"/>
      <c r="KXK67" s="438"/>
      <c r="KXL67" s="439"/>
      <c r="KXU67" s="438"/>
      <c r="KXV67" s="439"/>
      <c r="KYE67" s="438"/>
      <c r="KYF67" s="439"/>
      <c r="KYO67" s="438"/>
      <c r="KYP67" s="439"/>
      <c r="KYY67" s="438"/>
      <c r="KYZ67" s="439"/>
      <c r="KZI67" s="438"/>
      <c r="KZJ67" s="439"/>
      <c r="KZS67" s="438"/>
      <c r="KZT67" s="439"/>
      <c r="LAC67" s="438"/>
      <c r="LAD67" s="439"/>
      <c r="LAM67" s="438"/>
      <c r="LAN67" s="439"/>
      <c r="LAW67" s="438"/>
      <c r="LAX67" s="439"/>
      <c r="LBG67" s="438"/>
      <c r="LBH67" s="439"/>
      <c r="LBQ67" s="438"/>
      <c r="LBR67" s="439"/>
      <c r="LCA67" s="438"/>
      <c r="LCB67" s="439"/>
      <c r="LCK67" s="438"/>
      <c r="LCL67" s="439"/>
      <c r="LCU67" s="438"/>
      <c r="LCV67" s="439"/>
      <c r="LDE67" s="438"/>
      <c r="LDF67" s="439"/>
      <c r="LDO67" s="438"/>
      <c r="LDP67" s="439"/>
      <c r="LDY67" s="438"/>
      <c r="LDZ67" s="439"/>
      <c r="LEI67" s="438"/>
      <c r="LEJ67" s="439"/>
      <c r="LES67" s="438"/>
      <c r="LET67" s="439"/>
      <c r="LFC67" s="438"/>
      <c r="LFD67" s="439"/>
      <c r="LFM67" s="438"/>
      <c r="LFN67" s="439"/>
      <c r="LFW67" s="438"/>
      <c r="LFX67" s="439"/>
      <c r="LGG67" s="438"/>
      <c r="LGH67" s="439"/>
      <c r="LGQ67" s="438"/>
      <c r="LGR67" s="439"/>
      <c r="LHA67" s="438"/>
      <c r="LHB67" s="439"/>
      <c r="LHK67" s="438"/>
      <c r="LHL67" s="439"/>
      <c r="LHU67" s="438"/>
      <c r="LHV67" s="439"/>
      <c r="LIE67" s="438"/>
      <c r="LIF67" s="439"/>
      <c r="LIO67" s="438"/>
      <c r="LIP67" s="439"/>
      <c r="LIY67" s="438"/>
      <c r="LIZ67" s="439"/>
      <c r="LJI67" s="438"/>
      <c r="LJJ67" s="439"/>
      <c r="LJS67" s="438"/>
      <c r="LJT67" s="439"/>
      <c r="LKC67" s="438"/>
      <c r="LKD67" s="439"/>
      <c r="LKM67" s="438"/>
      <c r="LKN67" s="439"/>
      <c r="LKW67" s="438"/>
      <c r="LKX67" s="439"/>
      <c r="LLG67" s="438"/>
      <c r="LLH67" s="439"/>
      <c r="LLQ67" s="438"/>
      <c r="LLR67" s="439"/>
      <c r="LMA67" s="438"/>
      <c r="LMB67" s="439"/>
      <c r="LMK67" s="438"/>
      <c r="LML67" s="439"/>
      <c r="LMU67" s="438"/>
      <c r="LMV67" s="439"/>
      <c r="LNE67" s="438"/>
      <c r="LNF67" s="439"/>
      <c r="LNO67" s="438"/>
      <c r="LNP67" s="439"/>
      <c r="LNY67" s="438"/>
      <c r="LNZ67" s="439"/>
      <c r="LOI67" s="438"/>
      <c r="LOJ67" s="439"/>
      <c r="LOS67" s="438"/>
      <c r="LOT67" s="439"/>
      <c r="LPC67" s="438"/>
      <c r="LPD67" s="439"/>
      <c r="LPM67" s="438"/>
      <c r="LPN67" s="439"/>
      <c r="LPW67" s="438"/>
      <c r="LPX67" s="439"/>
      <c r="LQG67" s="438"/>
      <c r="LQH67" s="439"/>
      <c r="LQQ67" s="438"/>
      <c r="LQR67" s="439"/>
      <c r="LRA67" s="438"/>
      <c r="LRB67" s="439"/>
      <c r="LRK67" s="438"/>
      <c r="LRL67" s="439"/>
      <c r="LRU67" s="438"/>
      <c r="LRV67" s="439"/>
      <c r="LSE67" s="438"/>
      <c r="LSF67" s="439"/>
      <c r="LSO67" s="438"/>
      <c r="LSP67" s="439"/>
      <c r="LSY67" s="438"/>
      <c r="LSZ67" s="439"/>
      <c r="LTI67" s="438"/>
      <c r="LTJ67" s="439"/>
      <c r="LTS67" s="438"/>
      <c r="LTT67" s="439"/>
      <c r="LUC67" s="438"/>
      <c r="LUD67" s="439"/>
      <c r="LUM67" s="438"/>
      <c r="LUN67" s="439"/>
      <c r="LUW67" s="438"/>
      <c r="LUX67" s="439"/>
      <c r="LVG67" s="438"/>
      <c r="LVH67" s="439"/>
      <c r="LVQ67" s="438"/>
      <c r="LVR67" s="439"/>
      <c r="LWA67" s="438"/>
      <c r="LWB67" s="439"/>
      <c r="LWK67" s="438"/>
      <c r="LWL67" s="439"/>
      <c r="LWU67" s="438"/>
      <c r="LWV67" s="439"/>
      <c r="LXE67" s="438"/>
      <c r="LXF67" s="439"/>
      <c r="LXO67" s="438"/>
      <c r="LXP67" s="439"/>
      <c r="LXY67" s="438"/>
      <c r="LXZ67" s="439"/>
      <c r="LYI67" s="438"/>
      <c r="LYJ67" s="439"/>
      <c r="LYS67" s="438"/>
      <c r="LYT67" s="439"/>
      <c r="LZC67" s="438"/>
      <c r="LZD67" s="439"/>
      <c r="LZM67" s="438"/>
      <c r="LZN67" s="439"/>
      <c r="LZW67" s="438"/>
      <c r="LZX67" s="439"/>
      <c r="MAG67" s="438"/>
      <c r="MAH67" s="439"/>
      <c r="MAQ67" s="438"/>
      <c r="MAR67" s="439"/>
      <c r="MBA67" s="438"/>
      <c r="MBB67" s="439"/>
      <c r="MBK67" s="438"/>
      <c r="MBL67" s="439"/>
      <c r="MBU67" s="438"/>
      <c r="MBV67" s="439"/>
      <c r="MCE67" s="438"/>
      <c r="MCF67" s="439"/>
      <c r="MCO67" s="438"/>
      <c r="MCP67" s="439"/>
      <c r="MCY67" s="438"/>
      <c r="MCZ67" s="439"/>
      <c r="MDI67" s="438"/>
      <c r="MDJ67" s="439"/>
      <c r="MDS67" s="438"/>
      <c r="MDT67" s="439"/>
      <c r="MEC67" s="438"/>
      <c r="MED67" s="439"/>
      <c r="MEM67" s="438"/>
      <c r="MEN67" s="439"/>
      <c r="MEW67" s="438"/>
      <c r="MEX67" s="439"/>
      <c r="MFG67" s="438"/>
      <c r="MFH67" s="439"/>
      <c r="MFQ67" s="438"/>
      <c r="MFR67" s="439"/>
      <c r="MGA67" s="438"/>
      <c r="MGB67" s="439"/>
      <c r="MGK67" s="438"/>
      <c r="MGL67" s="439"/>
      <c r="MGU67" s="438"/>
      <c r="MGV67" s="439"/>
      <c r="MHE67" s="438"/>
      <c r="MHF67" s="439"/>
      <c r="MHO67" s="438"/>
      <c r="MHP67" s="439"/>
      <c r="MHY67" s="438"/>
      <c r="MHZ67" s="439"/>
      <c r="MII67" s="438"/>
      <c r="MIJ67" s="439"/>
      <c r="MIS67" s="438"/>
      <c r="MIT67" s="439"/>
      <c r="MJC67" s="438"/>
      <c r="MJD67" s="439"/>
      <c r="MJM67" s="438"/>
      <c r="MJN67" s="439"/>
      <c r="MJW67" s="438"/>
      <c r="MJX67" s="439"/>
      <c r="MKG67" s="438"/>
      <c r="MKH67" s="439"/>
      <c r="MKQ67" s="438"/>
      <c r="MKR67" s="439"/>
      <c r="MLA67" s="438"/>
      <c r="MLB67" s="439"/>
      <c r="MLK67" s="438"/>
      <c r="MLL67" s="439"/>
      <c r="MLU67" s="438"/>
      <c r="MLV67" s="439"/>
      <c r="MME67" s="438"/>
      <c r="MMF67" s="439"/>
      <c r="MMO67" s="438"/>
      <c r="MMP67" s="439"/>
      <c r="MMY67" s="438"/>
      <c r="MMZ67" s="439"/>
      <c r="MNI67" s="438"/>
      <c r="MNJ67" s="439"/>
      <c r="MNS67" s="438"/>
      <c r="MNT67" s="439"/>
      <c r="MOC67" s="438"/>
      <c r="MOD67" s="439"/>
      <c r="MOM67" s="438"/>
      <c r="MON67" s="439"/>
      <c r="MOW67" s="438"/>
      <c r="MOX67" s="439"/>
      <c r="MPG67" s="438"/>
      <c r="MPH67" s="439"/>
      <c r="MPQ67" s="438"/>
      <c r="MPR67" s="439"/>
      <c r="MQA67" s="438"/>
      <c r="MQB67" s="439"/>
      <c r="MQK67" s="438"/>
      <c r="MQL67" s="439"/>
      <c r="MQU67" s="438"/>
      <c r="MQV67" s="439"/>
      <c r="MRE67" s="438"/>
      <c r="MRF67" s="439"/>
      <c r="MRO67" s="438"/>
      <c r="MRP67" s="439"/>
      <c r="MRY67" s="438"/>
      <c r="MRZ67" s="439"/>
      <c r="MSI67" s="438"/>
      <c r="MSJ67" s="439"/>
      <c r="MSS67" s="438"/>
      <c r="MST67" s="439"/>
      <c r="MTC67" s="438"/>
      <c r="MTD67" s="439"/>
      <c r="MTM67" s="438"/>
      <c r="MTN67" s="439"/>
      <c r="MTW67" s="438"/>
      <c r="MTX67" s="439"/>
      <c r="MUG67" s="438"/>
      <c r="MUH67" s="439"/>
      <c r="MUQ67" s="438"/>
      <c r="MUR67" s="439"/>
      <c r="MVA67" s="438"/>
      <c r="MVB67" s="439"/>
      <c r="MVK67" s="438"/>
      <c r="MVL67" s="439"/>
      <c r="MVU67" s="438"/>
      <c r="MVV67" s="439"/>
      <c r="MWE67" s="438"/>
      <c r="MWF67" s="439"/>
      <c r="MWO67" s="438"/>
      <c r="MWP67" s="439"/>
      <c r="MWY67" s="438"/>
      <c r="MWZ67" s="439"/>
      <c r="MXI67" s="438"/>
      <c r="MXJ67" s="439"/>
      <c r="MXS67" s="438"/>
      <c r="MXT67" s="439"/>
      <c r="MYC67" s="438"/>
      <c r="MYD67" s="439"/>
      <c r="MYM67" s="438"/>
      <c r="MYN67" s="439"/>
      <c r="MYW67" s="438"/>
      <c r="MYX67" s="439"/>
      <c r="MZG67" s="438"/>
      <c r="MZH67" s="439"/>
      <c r="MZQ67" s="438"/>
      <c r="MZR67" s="439"/>
      <c r="NAA67" s="438"/>
      <c r="NAB67" s="439"/>
      <c r="NAK67" s="438"/>
      <c r="NAL67" s="439"/>
      <c r="NAU67" s="438"/>
      <c r="NAV67" s="439"/>
      <c r="NBE67" s="438"/>
      <c r="NBF67" s="439"/>
      <c r="NBO67" s="438"/>
      <c r="NBP67" s="439"/>
      <c r="NBY67" s="438"/>
      <c r="NBZ67" s="439"/>
      <c r="NCI67" s="438"/>
      <c r="NCJ67" s="439"/>
      <c r="NCS67" s="438"/>
      <c r="NCT67" s="439"/>
      <c r="NDC67" s="438"/>
      <c r="NDD67" s="439"/>
      <c r="NDM67" s="438"/>
      <c r="NDN67" s="439"/>
      <c r="NDW67" s="438"/>
      <c r="NDX67" s="439"/>
      <c r="NEG67" s="438"/>
      <c r="NEH67" s="439"/>
      <c r="NEQ67" s="438"/>
      <c r="NER67" s="439"/>
      <c r="NFA67" s="438"/>
      <c r="NFB67" s="439"/>
      <c r="NFK67" s="438"/>
      <c r="NFL67" s="439"/>
      <c r="NFU67" s="438"/>
      <c r="NFV67" s="439"/>
      <c r="NGE67" s="438"/>
      <c r="NGF67" s="439"/>
      <c r="NGO67" s="438"/>
      <c r="NGP67" s="439"/>
      <c r="NGY67" s="438"/>
      <c r="NGZ67" s="439"/>
      <c r="NHI67" s="438"/>
      <c r="NHJ67" s="439"/>
      <c r="NHS67" s="438"/>
      <c r="NHT67" s="439"/>
      <c r="NIC67" s="438"/>
      <c r="NID67" s="439"/>
      <c r="NIM67" s="438"/>
      <c r="NIN67" s="439"/>
      <c r="NIW67" s="438"/>
      <c r="NIX67" s="439"/>
      <c r="NJG67" s="438"/>
      <c r="NJH67" s="439"/>
      <c r="NJQ67" s="438"/>
      <c r="NJR67" s="439"/>
      <c r="NKA67" s="438"/>
      <c r="NKB67" s="439"/>
      <c r="NKK67" s="438"/>
      <c r="NKL67" s="439"/>
      <c r="NKU67" s="438"/>
      <c r="NKV67" s="439"/>
      <c r="NLE67" s="438"/>
      <c r="NLF67" s="439"/>
      <c r="NLO67" s="438"/>
      <c r="NLP67" s="439"/>
      <c r="NLY67" s="438"/>
      <c r="NLZ67" s="439"/>
      <c r="NMI67" s="438"/>
      <c r="NMJ67" s="439"/>
      <c r="NMS67" s="438"/>
      <c r="NMT67" s="439"/>
      <c r="NNC67" s="438"/>
      <c r="NND67" s="439"/>
      <c r="NNM67" s="438"/>
      <c r="NNN67" s="439"/>
      <c r="NNW67" s="438"/>
      <c r="NNX67" s="439"/>
      <c r="NOG67" s="438"/>
      <c r="NOH67" s="439"/>
      <c r="NOQ67" s="438"/>
      <c r="NOR67" s="439"/>
      <c r="NPA67" s="438"/>
      <c r="NPB67" s="439"/>
      <c r="NPK67" s="438"/>
      <c r="NPL67" s="439"/>
      <c r="NPU67" s="438"/>
      <c r="NPV67" s="439"/>
      <c r="NQE67" s="438"/>
      <c r="NQF67" s="439"/>
      <c r="NQO67" s="438"/>
      <c r="NQP67" s="439"/>
      <c r="NQY67" s="438"/>
      <c r="NQZ67" s="439"/>
      <c r="NRI67" s="438"/>
      <c r="NRJ67" s="439"/>
      <c r="NRS67" s="438"/>
      <c r="NRT67" s="439"/>
      <c r="NSC67" s="438"/>
      <c r="NSD67" s="439"/>
      <c r="NSM67" s="438"/>
      <c r="NSN67" s="439"/>
      <c r="NSW67" s="438"/>
      <c r="NSX67" s="439"/>
      <c r="NTG67" s="438"/>
      <c r="NTH67" s="439"/>
      <c r="NTQ67" s="438"/>
      <c r="NTR67" s="439"/>
      <c r="NUA67" s="438"/>
      <c r="NUB67" s="439"/>
      <c r="NUK67" s="438"/>
      <c r="NUL67" s="439"/>
      <c r="NUU67" s="438"/>
      <c r="NUV67" s="439"/>
      <c r="NVE67" s="438"/>
      <c r="NVF67" s="439"/>
      <c r="NVO67" s="438"/>
      <c r="NVP67" s="439"/>
      <c r="NVY67" s="438"/>
      <c r="NVZ67" s="439"/>
      <c r="NWI67" s="438"/>
      <c r="NWJ67" s="439"/>
      <c r="NWS67" s="438"/>
      <c r="NWT67" s="439"/>
      <c r="NXC67" s="438"/>
      <c r="NXD67" s="439"/>
      <c r="NXM67" s="438"/>
      <c r="NXN67" s="439"/>
      <c r="NXW67" s="438"/>
      <c r="NXX67" s="439"/>
      <c r="NYG67" s="438"/>
      <c r="NYH67" s="439"/>
      <c r="NYQ67" s="438"/>
      <c r="NYR67" s="439"/>
      <c r="NZA67" s="438"/>
      <c r="NZB67" s="439"/>
      <c r="NZK67" s="438"/>
      <c r="NZL67" s="439"/>
      <c r="NZU67" s="438"/>
      <c r="NZV67" s="439"/>
      <c r="OAE67" s="438"/>
      <c r="OAF67" s="439"/>
      <c r="OAO67" s="438"/>
      <c r="OAP67" s="439"/>
      <c r="OAY67" s="438"/>
      <c r="OAZ67" s="439"/>
      <c r="OBI67" s="438"/>
      <c r="OBJ67" s="439"/>
      <c r="OBS67" s="438"/>
      <c r="OBT67" s="439"/>
      <c r="OCC67" s="438"/>
      <c r="OCD67" s="439"/>
      <c r="OCM67" s="438"/>
      <c r="OCN67" s="439"/>
      <c r="OCW67" s="438"/>
      <c r="OCX67" s="439"/>
      <c r="ODG67" s="438"/>
      <c r="ODH67" s="439"/>
      <c r="ODQ67" s="438"/>
      <c r="ODR67" s="439"/>
      <c r="OEA67" s="438"/>
      <c r="OEB67" s="439"/>
      <c r="OEK67" s="438"/>
      <c r="OEL67" s="439"/>
      <c r="OEU67" s="438"/>
      <c r="OEV67" s="439"/>
      <c r="OFE67" s="438"/>
      <c r="OFF67" s="439"/>
      <c r="OFO67" s="438"/>
      <c r="OFP67" s="439"/>
      <c r="OFY67" s="438"/>
      <c r="OFZ67" s="439"/>
      <c r="OGI67" s="438"/>
      <c r="OGJ67" s="439"/>
      <c r="OGS67" s="438"/>
      <c r="OGT67" s="439"/>
      <c r="OHC67" s="438"/>
      <c r="OHD67" s="439"/>
      <c r="OHM67" s="438"/>
      <c r="OHN67" s="439"/>
      <c r="OHW67" s="438"/>
      <c r="OHX67" s="439"/>
      <c r="OIG67" s="438"/>
      <c r="OIH67" s="439"/>
      <c r="OIQ67" s="438"/>
      <c r="OIR67" s="439"/>
      <c r="OJA67" s="438"/>
      <c r="OJB67" s="439"/>
      <c r="OJK67" s="438"/>
      <c r="OJL67" s="439"/>
      <c r="OJU67" s="438"/>
      <c r="OJV67" s="439"/>
      <c r="OKE67" s="438"/>
      <c r="OKF67" s="439"/>
      <c r="OKO67" s="438"/>
      <c r="OKP67" s="439"/>
      <c r="OKY67" s="438"/>
      <c r="OKZ67" s="439"/>
      <c r="OLI67" s="438"/>
      <c r="OLJ67" s="439"/>
      <c r="OLS67" s="438"/>
      <c r="OLT67" s="439"/>
      <c r="OMC67" s="438"/>
      <c r="OMD67" s="439"/>
      <c r="OMM67" s="438"/>
      <c r="OMN67" s="439"/>
      <c r="OMW67" s="438"/>
      <c r="OMX67" s="439"/>
      <c r="ONG67" s="438"/>
      <c r="ONH67" s="439"/>
      <c r="ONQ67" s="438"/>
      <c r="ONR67" s="439"/>
      <c r="OOA67" s="438"/>
      <c r="OOB67" s="439"/>
      <c r="OOK67" s="438"/>
      <c r="OOL67" s="439"/>
      <c r="OOU67" s="438"/>
      <c r="OOV67" s="439"/>
      <c r="OPE67" s="438"/>
      <c r="OPF67" s="439"/>
      <c r="OPO67" s="438"/>
      <c r="OPP67" s="439"/>
      <c r="OPY67" s="438"/>
      <c r="OPZ67" s="439"/>
      <c r="OQI67" s="438"/>
      <c r="OQJ67" s="439"/>
      <c r="OQS67" s="438"/>
      <c r="OQT67" s="439"/>
      <c r="ORC67" s="438"/>
      <c r="ORD67" s="439"/>
      <c r="ORM67" s="438"/>
      <c r="ORN67" s="439"/>
      <c r="ORW67" s="438"/>
      <c r="ORX67" s="439"/>
      <c r="OSG67" s="438"/>
      <c r="OSH67" s="439"/>
      <c r="OSQ67" s="438"/>
      <c r="OSR67" s="439"/>
      <c r="OTA67" s="438"/>
      <c r="OTB67" s="439"/>
      <c r="OTK67" s="438"/>
      <c r="OTL67" s="439"/>
      <c r="OTU67" s="438"/>
      <c r="OTV67" s="439"/>
      <c r="OUE67" s="438"/>
      <c r="OUF67" s="439"/>
      <c r="OUO67" s="438"/>
      <c r="OUP67" s="439"/>
      <c r="OUY67" s="438"/>
      <c r="OUZ67" s="439"/>
      <c r="OVI67" s="438"/>
      <c r="OVJ67" s="439"/>
      <c r="OVS67" s="438"/>
      <c r="OVT67" s="439"/>
      <c r="OWC67" s="438"/>
      <c r="OWD67" s="439"/>
      <c r="OWM67" s="438"/>
      <c r="OWN67" s="439"/>
      <c r="OWW67" s="438"/>
      <c r="OWX67" s="439"/>
      <c r="OXG67" s="438"/>
      <c r="OXH67" s="439"/>
      <c r="OXQ67" s="438"/>
      <c r="OXR67" s="439"/>
      <c r="OYA67" s="438"/>
      <c r="OYB67" s="439"/>
      <c r="OYK67" s="438"/>
      <c r="OYL67" s="439"/>
      <c r="OYU67" s="438"/>
      <c r="OYV67" s="439"/>
      <c r="OZE67" s="438"/>
      <c r="OZF67" s="439"/>
      <c r="OZO67" s="438"/>
      <c r="OZP67" s="439"/>
      <c r="OZY67" s="438"/>
      <c r="OZZ67" s="439"/>
      <c r="PAI67" s="438"/>
      <c r="PAJ67" s="439"/>
      <c r="PAS67" s="438"/>
      <c r="PAT67" s="439"/>
      <c r="PBC67" s="438"/>
      <c r="PBD67" s="439"/>
      <c r="PBM67" s="438"/>
      <c r="PBN67" s="439"/>
      <c r="PBW67" s="438"/>
      <c r="PBX67" s="439"/>
      <c r="PCG67" s="438"/>
      <c r="PCH67" s="439"/>
      <c r="PCQ67" s="438"/>
      <c r="PCR67" s="439"/>
      <c r="PDA67" s="438"/>
      <c r="PDB67" s="439"/>
      <c r="PDK67" s="438"/>
      <c r="PDL67" s="439"/>
      <c r="PDU67" s="438"/>
      <c r="PDV67" s="439"/>
      <c r="PEE67" s="438"/>
      <c r="PEF67" s="439"/>
      <c r="PEO67" s="438"/>
      <c r="PEP67" s="439"/>
      <c r="PEY67" s="438"/>
      <c r="PEZ67" s="439"/>
      <c r="PFI67" s="438"/>
      <c r="PFJ67" s="439"/>
      <c r="PFS67" s="438"/>
      <c r="PFT67" s="439"/>
      <c r="PGC67" s="438"/>
      <c r="PGD67" s="439"/>
      <c r="PGM67" s="438"/>
      <c r="PGN67" s="439"/>
      <c r="PGW67" s="438"/>
      <c r="PGX67" s="439"/>
      <c r="PHG67" s="438"/>
      <c r="PHH67" s="439"/>
      <c r="PHQ67" s="438"/>
      <c r="PHR67" s="439"/>
      <c r="PIA67" s="438"/>
      <c r="PIB67" s="439"/>
      <c r="PIK67" s="438"/>
      <c r="PIL67" s="439"/>
      <c r="PIU67" s="438"/>
      <c r="PIV67" s="439"/>
      <c r="PJE67" s="438"/>
      <c r="PJF67" s="439"/>
      <c r="PJO67" s="438"/>
      <c r="PJP67" s="439"/>
      <c r="PJY67" s="438"/>
      <c r="PJZ67" s="439"/>
      <c r="PKI67" s="438"/>
      <c r="PKJ67" s="439"/>
      <c r="PKS67" s="438"/>
      <c r="PKT67" s="439"/>
      <c r="PLC67" s="438"/>
      <c r="PLD67" s="439"/>
      <c r="PLM67" s="438"/>
      <c r="PLN67" s="439"/>
      <c r="PLW67" s="438"/>
      <c r="PLX67" s="439"/>
      <c r="PMG67" s="438"/>
      <c r="PMH67" s="439"/>
      <c r="PMQ67" s="438"/>
      <c r="PMR67" s="439"/>
      <c r="PNA67" s="438"/>
      <c r="PNB67" s="439"/>
      <c r="PNK67" s="438"/>
      <c r="PNL67" s="439"/>
      <c r="PNU67" s="438"/>
      <c r="PNV67" s="439"/>
      <c r="POE67" s="438"/>
      <c r="POF67" s="439"/>
      <c r="POO67" s="438"/>
      <c r="POP67" s="439"/>
      <c r="POY67" s="438"/>
      <c r="POZ67" s="439"/>
      <c r="PPI67" s="438"/>
      <c r="PPJ67" s="439"/>
      <c r="PPS67" s="438"/>
      <c r="PPT67" s="439"/>
      <c r="PQC67" s="438"/>
      <c r="PQD67" s="439"/>
      <c r="PQM67" s="438"/>
      <c r="PQN67" s="439"/>
      <c r="PQW67" s="438"/>
      <c r="PQX67" s="439"/>
      <c r="PRG67" s="438"/>
      <c r="PRH67" s="439"/>
      <c r="PRQ67" s="438"/>
      <c r="PRR67" s="439"/>
      <c r="PSA67" s="438"/>
      <c r="PSB67" s="439"/>
      <c r="PSK67" s="438"/>
      <c r="PSL67" s="439"/>
      <c r="PSU67" s="438"/>
      <c r="PSV67" s="439"/>
      <c r="PTE67" s="438"/>
      <c r="PTF67" s="439"/>
      <c r="PTO67" s="438"/>
      <c r="PTP67" s="439"/>
      <c r="PTY67" s="438"/>
      <c r="PTZ67" s="439"/>
      <c r="PUI67" s="438"/>
      <c r="PUJ67" s="439"/>
      <c r="PUS67" s="438"/>
      <c r="PUT67" s="439"/>
      <c r="PVC67" s="438"/>
      <c r="PVD67" s="439"/>
      <c r="PVM67" s="438"/>
      <c r="PVN67" s="439"/>
      <c r="PVW67" s="438"/>
      <c r="PVX67" s="439"/>
      <c r="PWG67" s="438"/>
      <c r="PWH67" s="439"/>
      <c r="PWQ67" s="438"/>
      <c r="PWR67" s="439"/>
      <c r="PXA67" s="438"/>
      <c r="PXB67" s="439"/>
      <c r="PXK67" s="438"/>
      <c r="PXL67" s="439"/>
      <c r="PXU67" s="438"/>
      <c r="PXV67" s="439"/>
      <c r="PYE67" s="438"/>
      <c r="PYF67" s="439"/>
      <c r="PYO67" s="438"/>
      <c r="PYP67" s="439"/>
      <c r="PYY67" s="438"/>
      <c r="PYZ67" s="439"/>
      <c r="PZI67" s="438"/>
      <c r="PZJ67" s="439"/>
      <c r="PZS67" s="438"/>
      <c r="PZT67" s="439"/>
      <c r="QAC67" s="438"/>
      <c r="QAD67" s="439"/>
      <c r="QAM67" s="438"/>
      <c r="QAN67" s="439"/>
      <c r="QAW67" s="438"/>
      <c r="QAX67" s="439"/>
      <c r="QBG67" s="438"/>
      <c r="QBH67" s="439"/>
      <c r="QBQ67" s="438"/>
      <c r="QBR67" s="439"/>
      <c r="QCA67" s="438"/>
      <c r="QCB67" s="439"/>
      <c r="QCK67" s="438"/>
      <c r="QCL67" s="439"/>
      <c r="QCU67" s="438"/>
      <c r="QCV67" s="439"/>
      <c r="QDE67" s="438"/>
      <c r="QDF67" s="439"/>
      <c r="QDO67" s="438"/>
      <c r="QDP67" s="439"/>
      <c r="QDY67" s="438"/>
      <c r="QDZ67" s="439"/>
      <c r="QEI67" s="438"/>
      <c r="QEJ67" s="439"/>
      <c r="QES67" s="438"/>
      <c r="QET67" s="439"/>
      <c r="QFC67" s="438"/>
      <c r="QFD67" s="439"/>
      <c r="QFM67" s="438"/>
      <c r="QFN67" s="439"/>
      <c r="QFW67" s="438"/>
      <c r="QFX67" s="439"/>
      <c r="QGG67" s="438"/>
      <c r="QGH67" s="439"/>
      <c r="QGQ67" s="438"/>
      <c r="QGR67" s="439"/>
      <c r="QHA67" s="438"/>
      <c r="QHB67" s="439"/>
      <c r="QHK67" s="438"/>
      <c r="QHL67" s="439"/>
      <c r="QHU67" s="438"/>
      <c r="QHV67" s="439"/>
      <c r="QIE67" s="438"/>
      <c r="QIF67" s="439"/>
      <c r="QIO67" s="438"/>
      <c r="QIP67" s="439"/>
      <c r="QIY67" s="438"/>
      <c r="QIZ67" s="439"/>
      <c r="QJI67" s="438"/>
      <c r="QJJ67" s="439"/>
      <c r="QJS67" s="438"/>
      <c r="QJT67" s="439"/>
      <c r="QKC67" s="438"/>
      <c r="QKD67" s="439"/>
      <c r="QKM67" s="438"/>
      <c r="QKN67" s="439"/>
      <c r="QKW67" s="438"/>
      <c r="QKX67" s="439"/>
      <c r="QLG67" s="438"/>
      <c r="QLH67" s="439"/>
      <c r="QLQ67" s="438"/>
      <c r="QLR67" s="439"/>
      <c r="QMA67" s="438"/>
      <c r="QMB67" s="439"/>
      <c r="QMK67" s="438"/>
      <c r="QML67" s="439"/>
      <c r="QMU67" s="438"/>
      <c r="QMV67" s="439"/>
      <c r="QNE67" s="438"/>
      <c r="QNF67" s="439"/>
      <c r="QNO67" s="438"/>
      <c r="QNP67" s="439"/>
      <c r="QNY67" s="438"/>
      <c r="QNZ67" s="439"/>
      <c r="QOI67" s="438"/>
      <c r="QOJ67" s="439"/>
      <c r="QOS67" s="438"/>
      <c r="QOT67" s="439"/>
      <c r="QPC67" s="438"/>
      <c r="QPD67" s="439"/>
      <c r="QPM67" s="438"/>
      <c r="QPN67" s="439"/>
      <c r="QPW67" s="438"/>
      <c r="QPX67" s="439"/>
      <c r="QQG67" s="438"/>
      <c r="QQH67" s="439"/>
      <c r="QQQ67" s="438"/>
      <c r="QQR67" s="439"/>
      <c r="QRA67" s="438"/>
      <c r="QRB67" s="439"/>
      <c r="QRK67" s="438"/>
      <c r="QRL67" s="439"/>
      <c r="QRU67" s="438"/>
      <c r="QRV67" s="439"/>
      <c r="QSE67" s="438"/>
      <c r="QSF67" s="439"/>
      <c r="QSO67" s="438"/>
      <c r="QSP67" s="439"/>
      <c r="QSY67" s="438"/>
      <c r="QSZ67" s="439"/>
      <c r="QTI67" s="438"/>
      <c r="QTJ67" s="439"/>
      <c r="QTS67" s="438"/>
      <c r="QTT67" s="439"/>
      <c r="QUC67" s="438"/>
      <c r="QUD67" s="439"/>
      <c r="QUM67" s="438"/>
      <c r="QUN67" s="439"/>
      <c r="QUW67" s="438"/>
      <c r="QUX67" s="439"/>
      <c r="QVG67" s="438"/>
      <c r="QVH67" s="439"/>
      <c r="QVQ67" s="438"/>
      <c r="QVR67" s="439"/>
      <c r="QWA67" s="438"/>
      <c r="QWB67" s="439"/>
      <c r="QWK67" s="438"/>
      <c r="QWL67" s="439"/>
      <c r="QWU67" s="438"/>
      <c r="QWV67" s="439"/>
      <c r="QXE67" s="438"/>
      <c r="QXF67" s="439"/>
      <c r="QXO67" s="438"/>
      <c r="QXP67" s="439"/>
      <c r="QXY67" s="438"/>
      <c r="QXZ67" s="439"/>
      <c r="QYI67" s="438"/>
      <c r="QYJ67" s="439"/>
      <c r="QYS67" s="438"/>
      <c r="QYT67" s="439"/>
      <c r="QZC67" s="438"/>
      <c r="QZD67" s="439"/>
      <c r="QZM67" s="438"/>
      <c r="QZN67" s="439"/>
      <c r="QZW67" s="438"/>
      <c r="QZX67" s="439"/>
      <c r="RAG67" s="438"/>
      <c r="RAH67" s="439"/>
      <c r="RAQ67" s="438"/>
      <c r="RAR67" s="439"/>
      <c r="RBA67" s="438"/>
      <c r="RBB67" s="439"/>
      <c r="RBK67" s="438"/>
      <c r="RBL67" s="439"/>
      <c r="RBU67" s="438"/>
      <c r="RBV67" s="439"/>
      <c r="RCE67" s="438"/>
      <c r="RCF67" s="439"/>
      <c r="RCO67" s="438"/>
      <c r="RCP67" s="439"/>
      <c r="RCY67" s="438"/>
      <c r="RCZ67" s="439"/>
      <c r="RDI67" s="438"/>
      <c r="RDJ67" s="439"/>
      <c r="RDS67" s="438"/>
      <c r="RDT67" s="439"/>
      <c r="REC67" s="438"/>
      <c r="RED67" s="439"/>
      <c r="REM67" s="438"/>
      <c r="REN67" s="439"/>
      <c r="REW67" s="438"/>
      <c r="REX67" s="439"/>
      <c r="RFG67" s="438"/>
      <c r="RFH67" s="439"/>
      <c r="RFQ67" s="438"/>
      <c r="RFR67" s="439"/>
      <c r="RGA67" s="438"/>
      <c r="RGB67" s="439"/>
      <c r="RGK67" s="438"/>
      <c r="RGL67" s="439"/>
      <c r="RGU67" s="438"/>
      <c r="RGV67" s="439"/>
      <c r="RHE67" s="438"/>
      <c r="RHF67" s="439"/>
      <c r="RHO67" s="438"/>
      <c r="RHP67" s="439"/>
      <c r="RHY67" s="438"/>
      <c r="RHZ67" s="439"/>
      <c r="RII67" s="438"/>
      <c r="RIJ67" s="439"/>
      <c r="RIS67" s="438"/>
      <c r="RIT67" s="439"/>
      <c r="RJC67" s="438"/>
      <c r="RJD67" s="439"/>
      <c r="RJM67" s="438"/>
      <c r="RJN67" s="439"/>
      <c r="RJW67" s="438"/>
      <c r="RJX67" s="439"/>
      <c r="RKG67" s="438"/>
      <c r="RKH67" s="439"/>
      <c r="RKQ67" s="438"/>
      <c r="RKR67" s="439"/>
      <c r="RLA67" s="438"/>
      <c r="RLB67" s="439"/>
      <c r="RLK67" s="438"/>
      <c r="RLL67" s="439"/>
      <c r="RLU67" s="438"/>
      <c r="RLV67" s="439"/>
      <c r="RME67" s="438"/>
      <c r="RMF67" s="439"/>
      <c r="RMO67" s="438"/>
      <c r="RMP67" s="439"/>
      <c r="RMY67" s="438"/>
      <c r="RMZ67" s="439"/>
      <c r="RNI67" s="438"/>
      <c r="RNJ67" s="439"/>
      <c r="RNS67" s="438"/>
      <c r="RNT67" s="439"/>
      <c r="ROC67" s="438"/>
      <c r="ROD67" s="439"/>
      <c r="ROM67" s="438"/>
      <c r="RON67" s="439"/>
      <c r="ROW67" s="438"/>
      <c r="ROX67" s="439"/>
      <c r="RPG67" s="438"/>
      <c r="RPH67" s="439"/>
      <c r="RPQ67" s="438"/>
      <c r="RPR67" s="439"/>
      <c r="RQA67" s="438"/>
      <c r="RQB67" s="439"/>
      <c r="RQK67" s="438"/>
      <c r="RQL67" s="439"/>
      <c r="RQU67" s="438"/>
      <c r="RQV67" s="439"/>
      <c r="RRE67" s="438"/>
      <c r="RRF67" s="439"/>
      <c r="RRO67" s="438"/>
      <c r="RRP67" s="439"/>
      <c r="RRY67" s="438"/>
      <c r="RRZ67" s="439"/>
      <c r="RSI67" s="438"/>
      <c r="RSJ67" s="439"/>
      <c r="RSS67" s="438"/>
      <c r="RST67" s="439"/>
      <c r="RTC67" s="438"/>
      <c r="RTD67" s="439"/>
      <c r="RTM67" s="438"/>
      <c r="RTN67" s="439"/>
      <c r="RTW67" s="438"/>
      <c r="RTX67" s="439"/>
      <c r="RUG67" s="438"/>
      <c r="RUH67" s="439"/>
      <c r="RUQ67" s="438"/>
      <c r="RUR67" s="439"/>
      <c r="RVA67" s="438"/>
      <c r="RVB67" s="439"/>
      <c r="RVK67" s="438"/>
      <c r="RVL67" s="439"/>
      <c r="RVU67" s="438"/>
      <c r="RVV67" s="439"/>
      <c r="RWE67" s="438"/>
      <c r="RWF67" s="439"/>
      <c r="RWO67" s="438"/>
      <c r="RWP67" s="439"/>
      <c r="RWY67" s="438"/>
      <c r="RWZ67" s="439"/>
      <c r="RXI67" s="438"/>
      <c r="RXJ67" s="439"/>
      <c r="RXS67" s="438"/>
      <c r="RXT67" s="439"/>
      <c r="RYC67" s="438"/>
      <c r="RYD67" s="439"/>
      <c r="RYM67" s="438"/>
      <c r="RYN67" s="439"/>
      <c r="RYW67" s="438"/>
      <c r="RYX67" s="439"/>
      <c r="RZG67" s="438"/>
      <c r="RZH67" s="439"/>
      <c r="RZQ67" s="438"/>
      <c r="RZR67" s="439"/>
      <c r="SAA67" s="438"/>
      <c r="SAB67" s="439"/>
      <c r="SAK67" s="438"/>
      <c r="SAL67" s="439"/>
      <c r="SAU67" s="438"/>
      <c r="SAV67" s="439"/>
      <c r="SBE67" s="438"/>
      <c r="SBF67" s="439"/>
      <c r="SBO67" s="438"/>
      <c r="SBP67" s="439"/>
      <c r="SBY67" s="438"/>
      <c r="SBZ67" s="439"/>
      <c r="SCI67" s="438"/>
      <c r="SCJ67" s="439"/>
      <c r="SCS67" s="438"/>
      <c r="SCT67" s="439"/>
      <c r="SDC67" s="438"/>
      <c r="SDD67" s="439"/>
      <c r="SDM67" s="438"/>
      <c r="SDN67" s="439"/>
      <c r="SDW67" s="438"/>
      <c r="SDX67" s="439"/>
      <c r="SEG67" s="438"/>
      <c r="SEH67" s="439"/>
      <c r="SEQ67" s="438"/>
      <c r="SER67" s="439"/>
      <c r="SFA67" s="438"/>
      <c r="SFB67" s="439"/>
      <c r="SFK67" s="438"/>
      <c r="SFL67" s="439"/>
      <c r="SFU67" s="438"/>
      <c r="SFV67" s="439"/>
      <c r="SGE67" s="438"/>
      <c r="SGF67" s="439"/>
      <c r="SGO67" s="438"/>
      <c r="SGP67" s="439"/>
      <c r="SGY67" s="438"/>
      <c r="SGZ67" s="439"/>
      <c r="SHI67" s="438"/>
      <c r="SHJ67" s="439"/>
      <c r="SHS67" s="438"/>
      <c r="SHT67" s="439"/>
      <c r="SIC67" s="438"/>
      <c r="SID67" s="439"/>
      <c r="SIM67" s="438"/>
      <c r="SIN67" s="439"/>
      <c r="SIW67" s="438"/>
      <c r="SIX67" s="439"/>
      <c r="SJG67" s="438"/>
      <c r="SJH67" s="439"/>
      <c r="SJQ67" s="438"/>
      <c r="SJR67" s="439"/>
      <c r="SKA67" s="438"/>
      <c r="SKB67" s="439"/>
      <c r="SKK67" s="438"/>
      <c r="SKL67" s="439"/>
      <c r="SKU67" s="438"/>
      <c r="SKV67" s="439"/>
      <c r="SLE67" s="438"/>
      <c r="SLF67" s="439"/>
      <c r="SLO67" s="438"/>
      <c r="SLP67" s="439"/>
      <c r="SLY67" s="438"/>
      <c r="SLZ67" s="439"/>
      <c r="SMI67" s="438"/>
      <c r="SMJ67" s="439"/>
      <c r="SMS67" s="438"/>
      <c r="SMT67" s="439"/>
      <c r="SNC67" s="438"/>
      <c r="SND67" s="439"/>
      <c r="SNM67" s="438"/>
      <c r="SNN67" s="439"/>
      <c r="SNW67" s="438"/>
      <c r="SNX67" s="439"/>
      <c r="SOG67" s="438"/>
      <c r="SOH67" s="439"/>
      <c r="SOQ67" s="438"/>
      <c r="SOR67" s="439"/>
      <c r="SPA67" s="438"/>
      <c r="SPB67" s="439"/>
      <c r="SPK67" s="438"/>
      <c r="SPL67" s="439"/>
      <c r="SPU67" s="438"/>
      <c r="SPV67" s="439"/>
      <c r="SQE67" s="438"/>
      <c r="SQF67" s="439"/>
      <c r="SQO67" s="438"/>
      <c r="SQP67" s="439"/>
      <c r="SQY67" s="438"/>
      <c r="SQZ67" s="439"/>
      <c r="SRI67" s="438"/>
      <c r="SRJ67" s="439"/>
      <c r="SRS67" s="438"/>
      <c r="SRT67" s="439"/>
      <c r="SSC67" s="438"/>
      <c r="SSD67" s="439"/>
      <c r="SSM67" s="438"/>
      <c r="SSN67" s="439"/>
      <c r="SSW67" s="438"/>
      <c r="SSX67" s="439"/>
      <c r="STG67" s="438"/>
      <c r="STH67" s="439"/>
      <c r="STQ67" s="438"/>
      <c r="STR67" s="439"/>
      <c r="SUA67" s="438"/>
      <c r="SUB67" s="439"/>
      <c r="SUK67" s="438"/>
      <c r="SUL67" s="439"/>
      <c r="SUU67" s="438"/>
      <c r="SUV67" s="439"/>
      <c r="SVE67" s="438"/>
      <c r="SVF67" s="439"/>
      <c r="SVO67" s="438"/>
      <c r="SVP67" s="439"/>
      <c r="SVY67" s="438"/>
      <c r="SVZ67" s="439"/>
      <c r="SWI67" s="438"/>
      <c r="SWJ67" s="439"/>
      <c r="SWS67" s="438"/>
      <c r="SWT67" s="439"/>
      <c r="SXC67" s="438"/>
      <c r="SXD67" s="439"/>
      <c r="SXM67" s="438"/>
      <c r="SXN67" s="439"/>
      <c r="SXW67" s="438"/>
      <c r="SXX67" s="439"/>
      <c r="SYG67" s="438"/>
      <c r="SYH67" s="439"/>
      <c r="SYQ67" s="438"/>
      <c r="SYR67" s="439"/>
      <c r="SZA67" s="438"/>
      <c r="SZB67" s="439"/>
      <c r="SZK67" s="438"/>
      <c r="SZL67" s="439"/>
      <c r="SZU67" s="438"/>
      <c r="SZV67" s="439"/>
      <c r="TAE67" s="438"/>
      <c r="TAF67" s="439"/>
      <c r="TAO67" s="438"/>
      <c r="TAP67" s="439"/>
      <c r="TAY67" s="438"/>
      <c r="TAZ67" s="439"/>
      <c r="TBI67" s="438"/>
      <c r="TBJ67" s="439"/>
      <c r="TBS67" s="438"/>
      <c r="TBT67" s="439"/>
      <c r="TCC67" s="438"/>
      <c r="TCD67" s="439"/>
      <c r="TCM67" s="438"/>
      <c r="TCN67" s="439"/>
      <c r="TCW67" s="438"/>
      <c r="TCX67" s="439"/>
      <c r="TDG67" s="438"/>
      <c r="TDH67" s="439"/>
      <c r="TDQ67" s="438"/>
      <c r="TDR67" s="439"/>
      <c r="TEA67" s="438"/>
      <c r="TEB67" s="439"/>
      <c r="TEK67" s="438"/>
      <c r="TEL67" s="439"/>
      <c r="TEU67" s="438"/>
      <c r="TEV67" s="439"/>
      <c r="TFE67" s="438"/>
      <c r="TFF67" s="439"/>
      <c r="TFO67" s="438"/>
      <c r="TFP67" s="439"/>
      <c r="TFY67" s="438"/>
      <c r="TFZ67" s="439"/>
      <c r="TGI67" s="438"/>
      <c r="TGJ67" s="439"/>
      <c r="TGS67" s="438"/>
      <c r="TGT67" s="439"/>
      <c r="THC67" s="438"/>
      <c r="THD67" s="439"/>
      <c r="THM67" s="438"/>
      <c r="THN67" s="439"/>
      <c r="THW67" s="438"/>
      <c r="THX67" s="439"/>
      <c r="TIG67" s="438"/>
      <c r="TIH67" s="439"/>
      <c r="TIQ67" s="438"/>
      <c r="TIR67" s="439"/>
      <c r="TJA67" s="438"/>
      <c r="TJB67" s="439"/>
      <c r="TJK67" s="438"/>
      <c r="TJL67" s="439"/>
      <c r="TJU67" s="438"/>
      <c r="TJV67" s="439"/>
      <c r="TKE67" s="438"/>
      <c r="TKF67" s="439"/>
      <c r="TKO67" s="438"/>
      <c r="TKP67" s="439"/>
      <c r="TKY67" s="438"/>
      <c r="TKZ67" s="439"/>
      <c r="TLI67" s="438"/>
      <c r="TLJ67" s="439"/>
      <c r="TLS67" s="438"/>
      <c r="TLT67" s="439"/>
      <c r="TMC67" s="438"/>
      <c r="TMD67" s="439"/>
      <c r="TMM67" s="438"/>
      <c r="TMN67" s="439"/>
      <c r="TMW67" s="438"/>
      <c r="TMX67" s="439"/>
      <c r="TNG67" s="438"/>
      <c r="TNH67" s="439"/>
      <c r="TNQ67" s="438"/>
      <c r="TNR67" s="439"/>
      <c r="TOA67" s="438"/>
      <c r="TOB67" s="439"/>
      <c r="TOK67" s="438"/>
      <c r="TOL67" s="439"/>
      <c r="TOU67" s="438"/>
      <c r="TOV67" s="439"/>
      <c r="TPE67" s="438"/>
      <c r="TPF67" s="439"/>
      <c r="TPO67" s="438"/>
      <c r="TPP67" s="439"/>
      <c r="TPY67" s="438"/>
      <c r="TPZ67" s="439"/>
      <c r="TQI67" s="438"/>
      <c r="TQJ67" s="439"/>
      <c r="TQS67" s="438"/>
      <c r="TQT67" s="439"/>
      <c r="TRC67" s="438"/>
      <c r="TRD67" s="439"/>
      <c r="TRM67" s="438"/>
      <c r="TRN67" s="439"/>
      <c r="TRW67" s="438"/>
      <c r="TRX67" s="439"/>
      <c r="TSG67" s="438"/>
      <c r="TSH67" s="439"/>
      <c r="TSQ67" s="438"/>
      <c r="TSR67" s="439"/>
      <c r="TTA67" s="438"/>
      <c r="TTB67" s="439"/>
      <c r="TTK67" s="438"/>
      <c r="TTL67" s="439"/>
      <c r="TTU67" s="438"/>
      <c r="TTV67" s="439"/>
      <c r="TUE67" s="438"/>
      <c r="TUF67" s="439"/>
      <c r="TUO67" s="438"/>
      <c r="TUP67" s="439"/>
      <c r="TUY67" s="438"/>
      <c r="TUZ67" s="439"/>
      <c r="TVI67" s="438"/>
      <c r="TVJ67" s="439"/>
      <c r="TVS67" s="438"/>
      <c r="TVT67" s="439"/>
      <c r="TWC67" s="438"/>
      <c r="TWD67" s="439"/>
      <c r="TWM67" s="438"/>
      <c r="TWN67" s="439"/>
      <c r="TWW67" s="438"/>
      <c r="TWX67" s="439"/>
      <c r="TXG67" s="438"/>
      <c r="TXH67" s="439"/>
      <c r="TXQ67" s="438"/>
      <c r="TXR67" s="439"/>
      <c r="TYA67" s="438"/>
      <c r="TYB67" s="439"/>
      <c r="TYK67" s="438"/>
      <c r="TYL67" s="439"/>
      <c r="TYU67" s="438"/>
      <c r="TYV67" s="439"/>
      <c r="TZE67" s="438"/>
      <c r="TZF67" s="439"/>
      <c r="TZO67" s="438"/>
      <c r="TZP67" s="439"/>
      <c r="TZY67" s="438"/>
      <c r="TZZ67" s="439"/>
      <c r="UAI67" s="438"/>
      <c r="UAJ67" s="439"/>
      <c r="UAS67" s="438"/>
      <c r="UAT67" s="439"/>
      <c r="UBC67" s="438"/>
      <c r="UBD67" s="439"/>
      <c r="UBM67" s="438"/>
      <c r="UBN67" s="439"/>
      <c r="UBW67" s="438"/>
      <c r="UBX67" s="439"/>
      <c r="UCG67" s="438"/>
      <c r="UCH67" s="439"/>
      <c r="UCQ67" s="438"/>
      <c r="UCR67" s="439"/>
      <c r="UDA67" s="438"/>
      <c r="UDB67" s="439"/>
      <c r="UDK67" s="438"/>
      <c r="UDL67" s="439"/>
      <c r="UDU67" s="438"/>
      <c r="UDV67" s="439"/>
      <c r="UEE67" s="438"/>
      <c r="UEF67" s="439"/>
      <c r="UEO67" s="438"/>
      <c r="UEP67" s="439"/>
      <c r="UEY67" s="438"/>
      <c r="UEZ67" s="439"/>
      <c r="UFI67" s="438"/>
      <c r="UFJ67" s="439"/>
      <c r="UFS67" s="438"/>
      <c r="UFT67" s="439"/>
      <c r="UGC67" s="438"/>
      <c r="UGD67" s="439"/>
      <c r="UGM67" s="438"/>
      <c r="UGN67" s="439"/>
      <c r="UGW67" s="438"/>
      <c r="UGX67" s="439"/>
      <c r="UHG67" s="438"/>
      <c r="UHH67" s="439"/>
      <c r="UHQ67" s="438"/>
      <c r="UHR67" s="439"/>
      <c r="UIA67" s="438"/>
      <c r="UIB67" s="439"/>
      <c r="UIK67" s="438"/>
      <c r="UIL67" s="439"/>
      <c r="UIU67" s="438"/>
      <c r="UIV67" s="439"/>
      <c r="UJE67" s="438"/>
      <c r="UJF67" s="439"/>
      <c r="UJO67" s="438"/>
      <c r="UJP67" s="439"/>
      <c r="UJY67" s="438"/>
      <c r="UJZ67" s="439"/>
      <c r="UKI67" s="438"/>
      <c r="UKJ67" s="439"/>
      <c r="UKS67" s="438"/>
      <c r="UKT67" s="439"/>
      <c r="ULC67" s="438"/>
      <c r="ULD67" s="439"/>
      <c r="ULM67" s="438"/>
      <c r="ULN67" s="439"/>
      <c r="ULW67" s="438"/>
      <c r="ULX67" s="439"/>
      <c r="UMG67" s="438"/>
      <c r="UMH67" s="439"/>
      <c r="UMQ67" s="438"/>
      <c r="UMR67" s="439"/>
      <c r="UNA67" s="438"/>
      <c r="UNB67" s="439"/>
      <c r="UNK67" s="438"/>
      <c r="UNL67" s="439"/>
      <c r="UNU67" s="438"/>
      <c r="UNV67" s="439"/>
      <c r="UOE67" s="438"/>
      <c r="UOF67" s="439"/>
      <c r="UOO67" s="438"/>
      <c r="UOP67" s="439"/>
      <c r="UOY67" s="438"/>
      <c r="UOZ67" s="439"/>
      <c r="UPI67" s="438"/>
      <c r="UPJ67" s="439"/>
      <c r="UPS67" s="438"/>
      <c r="UPT67" s="439"/>
      <c r="UQC67" s="438"/>
      <c r="UQD67" s="439"/>
      <c r="UQM67" s="438"/>
      <c r="UQN67" s="439"/>
      <c r="UQW67" s="438"/>
      <c r="UQX67" s="439"/>
      <c r="URG67" s="438"/>
      <c r="URH67" s="439"/>
      <c r="URQ67" s="438"/>
      <c r="URR67" s="439"/>
      <c r="USA67" s="438"/>
      <c r="USB67" s="439"/>
      <c r="USK67" s="438"/>
      <c r="USL67" s="439"/>
      <c r="USU67" s="438"/>
      <c r="USV67" s="439"/>
      <c r="UTE67" s="438"/>
      <c r="UTF67" s="439"/>
      <c r="UTO67" s="438"/>
      <c r="UTP67" s="439"/>
      <c r="UTY67" s="438"/>
      <c r="UTZ67" s="439"/>
      <c r="UUI67" s="438"/>
      <c r="UUJ67" s="439"/>
      <c r="UUS67" s="438"/>
      <c r="UUT67" s="439"/>
      <c r="UVC67" s="438"/>
      <c r="UVD67" s="439"/>
      <c r="UVM67" s="438"/>
      <c r="UVN67" s="439"/>
      <c r="UVW67" s="438"/>
      <c r="UVX67" s="439"/>
      <c r="UWG67" s="438"/>
      <c r="UWH67" s="439"/>
      <c r="UWQ67" s="438"/>
      <c r="UWR67" s="439"/>
      <c r="UXA67" s="438"/>
      <c r="UXB67" s="439"/>
      <c r="UXK67" s="438"/>
      <c r="UXL67" s="439"/>
      <c r="UXU67" s="438"/>
      <c r="UXV67" s="439"/>
      <c r="UYE67" s="438"/>
      <c r="UYF67" s="439"/>
      <c r="UYO67" s="438"/>
      <c r="UYP67" s="439"/>
      <c r="UYY67" s="438"/>
      <c r="UYZ67" s="439"/>
      <c r="UZI67" s="438"/>
      <c r="UZJ67" s="439"/>
      <c r="UZS67" s="438"/>
      <c r="UZT67" s="439"/>
      <c r="VAC67" s="438"/>
      <c r="VAD67" s="439"/>
      <c r="VAM67" s="438"/>
      <c r="VAN67" s="439"/>
      <c r="VAW67" s="438"/>
      <c r="VAX67" s="439"/>
      <c r="VBG67" s="438"/>
      <c r="VBH67" s="439"/>
      <c r="VBQ67" s="438"/>
      <c r="VBR67" s="439"/>
      <c r="VCA67" s="438"/>
      <c r="VCB67" s="439"/>
      <c r="VCK67" s="438"/>
      <c r="VCL67" s="439"/>
      <c r="VCU67" s="438"/>
      <c r="VCV67" s="439"/>
      <c r="VDE67" s="438"/>
      <c r="VDF67" s="439"/>
      <c r="VDO67" s="438"/>
      <c r="VDP67" s="439"/>
      <c r="VDY67" s="438"/>
      <c r="VDZ67" s="439"/>
      <c r="VEI67" s="438"/>
      <c r="VEJ67" s="439"/>
      <c r="VES67" s="438"/>
      <c r="VET67" s="439"/>
      <c r="VFC67" s="438"/>
      <c r="VFD67" s="439"/>
      <c r="VFM67" s="438"/>
      <c r="VFN67" s="439"/>
      <c r="VFW67" s="438"/>
      <c r="VFX67" s="439"/>
      <c r="VGG67" s="438"/>
      <c r="VGH67" s="439"/>
      <c r="VGQ67" s="438"/>
      <c r="VGR67" s="439"/>
      <c r="VHA67" s="438"/>
      <c r="VHB67" s="439"/>
      <c r="VHK67" s="438"/>
      <c r="VHL67" s="439"/>
      <c r="VHU67" s="438"/>
      <c r="VHV67" s="439"/>
      <c r="VIE67" s="438"/>
      <c r="VIF67" s="439"/>
      <c r="VIO67" s="438"/>
      <c r="VIP67" s="439"/>
      <c r="VIY67" s="438"/>
      <c r="VIZ67" s="439"/>
      <c r="VJI67" s="438"/>
      <c r="VJJ67" s="439"/>
      <c r="VJS67" s="438"/>
      <c r="VJT67" s="439"/>
      <c r="VKC67" s="438"/>
      <c r="VKD67" s="439"/>
      <c r="VKM67" s="438"/>
      <c r="VKN67" s="439"/>
      <c r="VKW67" s="438"/>
      <c r="VKX67" s="439"/>
      <c r="VLG67" s="438"/>
      <c r="VLH67" s="439"/>
      <c r="VLQ67" s="438"/>
      <c r="VLR67" s="439"/>
      <c r="VMA67" s="438"/>
      <c r="VMB67" s="439"/>
      <c r="VMK67" s="438"/>
      <c r="VML67" s="439"/>
      <c r="VMU67" s="438"/>
      <c r="VMV67" s="439"/>
      <c r="VNE67" s="438"/>
      <c r="VNF67" s="439"/>
      <c r="VNO67" s="438"/>
      <c r="VNP67" s="439"/>
      <c r="VNY67" s="438"/>
      <c r="VNZ67" s="439"/>
      <c r="VOI67" s="438"/>
      <c r="VOJ67" s="439"/>
      <c r="VOS67" s="438"/>
      <c r="VOT67" s="439"/>
      <c r="VPC67" s="438"/>
      <c r="VPD67" s="439"/>
      <c r="VPM67" s="438"/>
      <c r="VPN67" s="439"/>
      <c r="VPW67" s="438"/>
      <c r="VPX67" s="439"/>
      <c r="VQG67" s="438"/>
      <c r="VQH67" s="439"/>
      <c r="VQQ67" s="438"/>
      <c r="VQR67" s="439"/>
      <c r="VRA67" s="438"/>
      <c r="VRB67" s="439"/>
      <c r="VRK67" s="438"/>
      <c r="VRL67" s="439"/>
      <c r="VRU67" s="438"/>
      <c r="VRV67" s="439"/>
      <c r="VSE67" s="438"/>
      <c r="VSF67" s="439"/>
      <c r="VSO67" s="438"/>
      <c r="VSP67" s="439"/>
      <c r="VSY67" s="438"/>
      <c r="VSZ67" s="439"/>
      <c r="VTI67" s="438"/>
      <c r="VTJ67" s="439"/>
      <c r="VTS67" s="438"/>
      <c r="VTT67" s="439"/>
      <c r="VUC67" s="438"/>
      <c r="VUD67" s="439"/>
      <c r="VUM67" s="438"/>
      <c r="VUN67" s="439"/>
      <c r="VUW67" s="438"/>
      <c r="VUX67" s="439"/>
      <c r="VVG67" s="438"/>
      <c r="VVH67" s="439"/>
      <c r="VVQ67" s="438"/>
      <c r="VVR67" s="439"/>
      <c r="VWA67" s="438"/>
      <c r="VWB67" s="439"/>
      <c r="VWK67" s="438"/>
      <c r="VWL67" s="439"/>
      <c r="VWU67" s="438"/>
      <c r="VWV67" s="439"/>
      <c r="VXE67" s="438"/>
      <c r="VXF67" s="439"/>
      <c r="VXO67" s="438"/>
      <c r="VXP67" s="439"/>
      <c r="VXY67" s="438"/>
      <c r="VXZ67" s="439"/>
      <c r="VYI67" s="438"/>
      <c r="VYJ67" s="439"/>
      <c r="VYS67" s="438"/>
      <c r="VYT67" s="439"/>
      <c r="VZC67" s="438"/>
      <c r="VZD67" s="439"/>
      <c r="VZM67" s="438"/>
      <c r="VZN67" s="439"/>
      <c r="VZW67" s="438"/>
      <c r="VZX67" s="439"/>
      <c r="WAG67" s="438"/>
      <c r="WAH67" s="439"/>
      <c r="WAQ67" s="438"/>
      <c r="WAR67" s="439"/>
      <c r="WBA67" s="438"/>
      <c r="WBB67" s="439"/>
      <c r="WBK67" s="438"/>
      <c r="WBL67" s="439"/>
      <c r="WBU67" s="438"/>
      <c r="WBV67" s="439"/>
      <c r="WCE67" s="438"/>
      <c r="WCF67" s="439"/>
      <c r="WCO67" s="438"/>
      <c r="WCP67" s="439"/>
      <c r="WCY67" s="438"/>
      <c r="WCZ67" s="439"/>
      <c r="WDI67" s="438"/>
      <c r="WDJ67" s="439"/>
      <c r="WDS67" s="438"/>
      <c r="WDT67" s="439"/>
      <c r="WEC67" s="438"/>
      <c r="WED67" s="439"/>
      <c r="WEM67" s="438"/>
      <c r="WEN67" s="439"/>
      <c r="WEW67" s="438"/>
      <c r="WEX67" s="439"/>
      <c r="WFG67" s="438"/>
      <c r="WFH67" s="439"/>
      <c r="WFQ67" s="438"/>
      <c r="WFR67" s="439"/>
      <c r="WGA67" s="438"/>
      <c r="WGB67" s="439"/>
      <c r="WGK67" s="438"/>
      <c r="WGL67" s="439"/>
      <c r="WGU67" s="438"/>
      <c r="WGV67" s="439"/>
      <c r="WHE67" s="438"/>
      <c r="WHF67" s="439"/>
      <c r="WHO67" s="438"/>
      <c r="WHP67" s="439"/>
      <c r="WHY67" s="438"/>
      <c r="WHZ67" s="439"/>
      <c r="WII67" s="438"/>
      <c r="WIJ67" s="439"/>
      <c r="WIS67" s="438"/>
      <c r="WIT67" s="439"/>
      <c r="WJC67" s="438"/>
      <c r="WJD67" s="439"/>
      <c r="WJM67" s="438"/>
      <c r="WJN67" s="439"/>
      <c r="WJW67" s="438"/>
      <c r="WJX67" s="439"/>
      <c r="WKG67" s="438"/>
      <c r="WKH67" s="439"/>
      <c r="WKQ67" s="438"/>
      <c r="WKR67" s="439"/>
      <c r="WLA67" s="438"/>
      <c r="WLB67" s="439"/>
      <c r="WLK67" s="438"/>
      <c r="WLL67" s="439"/>
      <c r="WLU67" s="438"/>
      <c r="WLV67" s="439"/>
      <c r="WME67" s="438"/>
      <c r="WMF67" s="439"/>
      <c r="WMO67" s="438"/>
      <c r="WMP67" s="439"/>
      <c r="WMY67" s="438"/>
      <c r="WMZ67" s="439"/>
      <c r="WNI67" s="438"/>
      <c r="WNJ67" s="439"/>
      <c r="WNS67" s="438"/>
      <c r="WNT67" s="439"/>
      <c r="WOC67" s="438"/>
      <c r="WOD67" s="439"/>
      <c r="WOM67" s="438"/>
      <c r="WON67" s="439"/>
      <c r="WOW67" s="438"/>
      <c r="WOX67" s="439"/>
      <c r="WPG67" s="438"/>
      <c r="WPH67" s="439"/>
      <c r="WPQ67" s="438"/>
      <c r="WPR67" s="439"/>
      <c r="WQA67" s="438"/>
      <c r="WQB67" s="439"/>
      <c r="WQK67" s="438"/>
      <c r="WQL67" s="439"/>
      <c r="WQU67" s="438"/>
      <c r="WQV67" s="439"/>
      <c r="WRE67" s="438"/>
      <c r="WRF67" s="439"/>
      <c r="WRO67" s="438"/>
      <c r="WRP67" s="439"/>
      <c r="WRY67" s="438"/>
      <c r="WRZ67" s="439"/>
      <c r="WSI67" s="438"/>
      <c r="WSJ67" s="439"/>
      <c r="WSS67" s="438"/>
      <c r="WST67" s="439"/>
      <c r="WTC67" s="438"/>
      <c r="WTD67" s="439"/>
      <c r="WTM67" s="438"/>
      <c r="WTN67" s="439"/>
      <c r="WTW67" s="438"/>
      <c r="WTX67" s="439"/>
      <c r="WUG67" s="438"/>
      <c r="WUH67" s="439"/>
      <c r="WUQ67" s="438"/>
      <c r="WUR67" s="439"/>
      <c r="WVA67" s="438"/>
      <c r="WVB67" s="439"/>
      <c r="WVK67" s="438"/>
      <c r="WVL67" s="439"/>
      <c r="WVU67" s="438"/>
      <c r="WVV67" s="439"/>
      <c r="WWE67" s="438"/>
      <c r="WWF67" s="439"/>
      <c r="WWO67" s="438"/>
      <c r="WWP67" s="439"/>
      <c r="WWY67" s="438"/>
      <c r="WWZ67" s="439"/>
      <c r="WXI67" s="438"/>
      <c r="WXJ67" s="439"/>
      <c r="WXS67" s="438"/>
      <c r="WXT67" s="439"/>
      <c r="WYC67" s="438"/>
      <c r="WYD67" s="439"/>
      <c r="WYM67" s="438"/>
      <c r="WYN67" s="439"/>
      <c r="WYW67" s="438"/>
      <c r="WYX67" s="439"/>
      <c r="WZG67" s="438"/>
      <c r="WZH67" s="439"/>
      <c r="WZQ67" s="438"/>
      <c r="WZR67" s="439"/>
      <c r="XAA67" s="438"/>
      <c r="XAB67" s="439"/>
      <c r="XAK67" s="438"/>
      <c r="XAL67" s="439"/>
      <c r="XAU67" s="438"/>
      <c r="XAV67" s="439"/>
      <c r="XBE67" s="438"/>
      <c r="XBF67" s="439"/>
      <c r="XBO67" s="438"/>
      <c r="XBP67" s="439"/>
      <c r="XBY67" s="438"/>
      <c r="XBZ67" s="439"/>
      <c r="XCI67" s="438"/>
      <c r="XCJ67" s="439"/>
      <c r="XCS67" s="438"/>
      <c r="XCT67" s="439"/>
      <c r="XDC67" s="438"/>
      <c r="XDD67" s="439"/>
      <c r="XDM67" s="438"/>
      <c r="XDN67" s="439"/>
      <c r="XDW67" s="438"/>
      <c r="XDX67" s="439"/>
      <c r="XEG67" s="438"/>
      <c r="XEH67" s="439"/>
      <c r="XEQ67" s="438"/>
      <c r="XER67" s="439"/>
      <c r="XFA67" s="438"/>
      <c r="XFB67" s="439"/>
    </row>
    <row r="68" spans="1:1022 1031:2042 2051:3072 3081:4092 4101:5112 5121:6142 6151:7162 7171:8192 8201:9212 9221:10232 10241:11262 11271:12282 12291:13312 13321:14332 14341:15352 15361:16382" s="89" customFormat="1" ht="12">
      <c r="A68" s="442" t="s">
        <v>146</v>
      </c>
      <c r="B68" s="432" t="s">
        <v>448</v>
      </c>
      <c r="C68" s="433">
        <f>SUM(E68:J68)</f>
        <v>3916261.0399999996</v>
      </c>
      <c r="D68" s="433"/>
      <c r="E68" s="433">
        <f t="shared" ref="E68:J68" si="12">+E69+E70</f>
        <v>0</v>
      </c>
      <c r="F68" s="433">
        <f t="shared" si="12"/>
        <v>0</v>
      </c>
      <c r="G68" s="433">
        <f t="shared" si="12"/>
        <v>189196.13</v>
      </c>
      <c r="H68" s="433">
        <f t="shared" si="12"/>
        <v>1866458.4</v>
      </c>
      <c r="I68" s="433">
        <f t="shared" si="12"/>
        <v>1812899.86</v>
      </c>
      <c r="J68" s="433">
        <f t="shared" si="12"/>
        <v>47706.650000000009</v>
      </c>
    </row>
    <row r="69" spans="1:1022 1031:2042 2051:3072 3081:4092 4101:5112 5121:6142 6151:7162 7171:8192 8201:9212 9221:10232 10241:11262 11271:12282 12291:13312 13321:14332 14341:15352 15361:16382" s="89" customFormat="1" ht="12">
      <c r="A69" s="443"/>
      <c r="B69" s="437" t="s">
        <v>732</v>
      </c>
      <c r="C69" s="435">
        <f>SUM(E69:J69)</f>
        <v>3133008.82</v>
      </c>
      <c r="D69" s="435"/>
      <c r="E69" s="435">
        <f t="shared" ref="E69:J70" si="13">+E38+E44+E51+E57+E63</f>
        <v>0</v>
      </c>
      <c r="F69" s="435">
        <f t="shared" si="13"/>
        <v>0</v>
      </c>
      <c r="G69" s="435">
        <f t="shared" si="13"/>
        <v>151356.91</v>
      </c>
      <c r="H69" s="435">
        <f t="shared" si="13"/>
        <v>1493166.71</v>
      </c>
      <c r="I69" s="435">
        <f t="shared" si="13"/>
        <v>1450319.8800000001</v>
      </c>
      <c r="J69" s="435">
        <f t="shared" si="13"/>
        <v>38165.320000000007</v>
      </c>
    </row>
    <row r="70" spans="1:1022 1031:2042 2051:3072 3081:4092 4101:5112 5121:6142 6151:7162 7171:8192 8201:9212 9221:10232 10241:11262 11271:12282 12291:13312 13321:14332 14341:15352 15361:16382" s="89" customFormat="1" ht="12">
      <c r="A70" s="443"/>
      <c r="B70" s="437" t="s">
        <v>731</v>
      </c>
      <c r="C70" s="435">
        <f>SUM(E70:J70)</f>
        <v>783252.22</v>
      </c>
      <c r="D70" s="435"/>
      <c r="E70" s="435">
        <f t="shared" si="13"/>
        <v>0</v>
      </c>
      <c r="F70" s="435">
        <f t="shared" si="13"/>
        <v>0</v>
      </c>
      <c r="G70" s="435">
        <f t="shared" si="13"/>
        <v>37839.219999999994</v>
      </c>
      <c r="H70" s="435">
        <f t="shared" si="13"/>
        <v>373291.69</v>
      </c>
      <c r="I70" s="435">
        <f t="shared" si="13"/>
        <v>362579.98000000004</v>
      </c>
      <c r="J70" s="435">
        <f t="shared" si="13"/>
        <v>9541.3299999999981</v>
      </c>
    </row>
    <row r="71" spans="1:1022 1031:2042 2051:3072 3081:4092 4101:5112 5121:6142 6151:7162 7171:8192 8201:9212 9221:10232 10241:11262 11271:12282 12291:13312 13321:14332 14341:15352 15361:16382" s="89" customFormat="1" ht="12">
      <c r="A71" s="442" t="s">
        <v>154</v>
      </c>
      <c r="B71" s="432" t="s">
        <v>451</v>
      </c>
      <c r="C71" s="433">
        <f>SUM(E71:J71)</f>
        <v>2110683.6751203425</v>
      </c>
      <c r="D71" s="433"/>
      <c r="E71" s="433">
        <f t="shared" ref="E71:J71" si="14">+E65+E59+E53+E46+E40</f>
        <v>836357.33999999985</v>
      </c>
      <c r="F71" s="433">
        <f t="shared" si="14"/>
        <v>28325</v>
      </c>
      <c r="G71" s="433">
        <f t="shared" si="14"/>
        <v>33170</v>
      </c>
      <c r="H71" s="433">
        <f t="shared" si="14"/>
        <v>609427.53840303014</v>
      </c>
      <c r="I71" s="433">
        <f t="shared" si="14"/>
        <v>574894.66973619733</v>
      </c>
      <c r="J71" s="433">
        <f t="shared" si="14"/>
        <v>28509.126981115216</v>
      </c>
    </row>
    <row r="72" spans="1:1022 1031:2042 2051:3072 3081:4092 4101:5112 5121:6142 6151:7162 7171:8192 8201:9212 9221:10232 10241:11262 11271:12282 12291:13312 13321:14332 14341:15352 15361:16382" ht="14.25" customHeight="1">
      <c r="E72" s="21"/>
      <c r="F72" s="21"/>
      <c r="G72" s="21"/>
      <c r="H72" s="21"/>
      <c r="I72" s="21"/>
    </row>
    <row r="74" spans="1:1022 1031:2042 2051:3072 3081:4092 4101:5112 5121:6142 6151:7162 7171:8192 8201:9212 9221:10232 10241:11262 11271:12282 12291:13312 13321:14332 14341:15352 15361:16382" s="273" customFormat="1" ht="14.25" customHeight="1">
      <c r="E74" s="21"/>
      <c r="F74" s="21"/>
      <c r="G74" s="21"/>
      <c r="H74" s="21"/>
      <c r="I74" s="21"/>
    </row>
    <row r="75" spans="1:1022 1031:2042 2051:3072 3081:4092 4101:5112 5121:6142 6151:7162 7171:8192 8201:9212 9221:10232 10241:11262 11271:12282 12291:13312 13321:14332 14341:15352 15361:16382" s="273" customFormat="1" ht="14.25" customHeight="1"/>
  </sheetData>
  <conditionalFormatting sqref="C5">
    <cfRule type="cellIs" dxfId="12" priority="1" operator="greaterThan">
      <formula>$C$9</formula>
    </cfRule>
  </conditionalFormatting>
  <hyperlinks>
    <hyperlink ref="B100" location="_ftnref3" display="_ftnref3" xr:uid="{61A981E5-EFB4-4E61-B9C0-34297ED65F8F}"/>
    <hyperlink ref="B99" location="_ftnref2" display="_ftnref2" xr:uid="{E428CA70-0E4F-4DD0-B448-032104E80970}"/>
    <hyperlink ref="B97" location="_ftnref1" display="_ftnref1" xr:uid="{BADDDC44-B2F9-4E11-8A31-80F5A3B47F01}"/>
    <hyperlink ref="B92" location="_ftn3" display="_ftn3" xr:uid="{CD180D86-74DA-458F-900C-01924119A37F}"/>
    <hyperlink ref="D81" location="_ftn2" display="_ftn2" xr:uid="{753088DE-6E88-45A5-A0FA-9CCE24BFD9E3}"/>
    <hyperlink ref="B76" location="_ftn1" display="_ftn1" xr:uid="{D178257D-6A62-4866-AE86-B74AE599D3B0}"/>
  </hyperlink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B63B57-CC1E-4A45-B2C6-1B0141B6F49D}">
  <dimension ref="A1:J21"/>
  <sheetViews>
    <sheetView workbookViewId="0">
      <selection activeCell="F17" sqref="F17:H19"/>
    </sheetView>
  </sheetViews>
  <sheetFormatPr defaultRowHeight="12"/>
  <cols>
    <col min="1" max="1" width="9.33203125" style="273"/>
    <col min="2" max="2" width="36.33203125" customWidth="1"/>
    <col min="3" max="3" width="13.1640625" customWidth="1"/>
    <col min="4" max="4" width="14" customWidth="1"/>
    <col min="5" max="5" width="13.1640625" customWidth="1"/>
    <col min="6" max="6" width="13.6640625" customWidth="1"/>
    <col min="7" max="7" width="14.5" customWidth="1"/>
    <col min="8" max="8" width="17.6640625" customWidth="1"/>
    <col min="9" max="9" width="34.5" customWidth="1"/>
  </cols>
  <sheetData>
    <row r="1" spans="1:10" s="273" customFormat="1"/>
    <row r="2" spans="1:10" s="273" customFormat="1"/>
    <row r="3" spans="1:10" s="273" customFormat="1"/>
    <row r="4" spans="1:10" ht="15">
      <c r="B4" s="325" t="s">
        <v>545</v>
      </c>
      <c r="C4" s="346"/>
      <c r="D4" s="346"/>
      <c r="E4" s="346"/>
      <c r="F4" s="346"/>
      <c r="G4" s="346"/>
    </row>
    <row r="5" spans="1:10" ht="15.75" thickBot="1">
      <c r="B5" s="346"/>
      <c r="C5" s="346"/>
      <c r="D5" s="346"/>
      <c r="E5" s="346"/>
      <c r="F5" s="346"/>
      <c r="G5" s="346"/>
    </row>
    <row r="6" spans="1:10" ht="21.75" customHeight="1">
      <c r="B6" s="887" t="s">
        <v>548</v>
      </c>
      <c r="C6" s="887" t="s">
        <v>546</v>
      </c>
      <c r="D6" s="887"/>
      <c r="E6" s="887"/>
      <c r="F6" s="894" t="s">
        <v>547</v>
      </c>
      <c r="G6" s="894"/>
      <c r="H6" s="389" t="s">
        <v>555</v>
      </c>
      <c r="I6" s="390"/>
    </row>
    <row r="7" spans="1:10" ht="33.75">
      <c r="B7" s="887"/>
      <c r="C7" s="342" t="s">
        <v>549</v>
      </c>
      <c r="D7" s="342" t="s">
        <v>550</v>
      </c>
      <c r="E7" s="342" t="s">
        <v>551</v>
      </c>
      <c r="F7" s="342" t="s">
        <v>550</v>
      </c>
      <c r="G7" s="342" t="s">
        <v>551</v>
      </c>
      <c r="H7" s="391"/>
      <c r="I7" s="392"/>
    </row>
    <row r="8" spans="1:10" ht="23.25" thickBot="1">
      <c r="A8" s="886" t="s">
        <v>438</v>
      </c>
      <c r="B8" s="333" t="s">
        <v>886</v>
      </c>
      <c r="C8" s="337">
        <f>+'FEA '!F4</f>
        <v>-4265012.0661067851</v>
      </c>
      <c r="D8" s="336">
        <f>+'+prih'!F4</f>
        <v>-4215655.0221149307</v>
      </c>
      <c r="E8" s="336">
        <f>+'-prih'!F4</f>
        <v>-4314369.1100986395</v>
      </c>
      <c r="F8" s="471">
        <f t="shared" ref="F8:F10" si="0">+D8/C8-1</f>
        <v>-1.1572544983890043E-2</v>
      </c>
      <c r="G8" s="472">
        <f t="shared" ref="G8:G10" si="1">+E8/C8-1</f>
        <v>1.1572544983889932E-2</v>
      </c>
      <c r="H8" s="793" t="s">
        <v>467</v>
      </c>
      <c r="I8" s="327" t="s">
        <v>945</v>
      </c>
    </row>
    <row r="9" spans="1:10">
      <c r="A9" s="886"/>
      <c r="B9" s="70" t="s">
        <v>887</v>
      </c>
      <c r="C9" s="341">
        <f>+C8</f>
        <v>-4265012.0661067851</v>
      </c>
      <c r="D9" s="340">
        <f>+'+obrt'!F4</f>
        <v>-4294292.9099499602</v>
      </c>
      <c r="E9" s="340">
        <f>+'-obrt'!F4</f>
        <v>-4235731.2222636156</v>
      </c>
      <c r="F9" s="469">
        <f t="shared" si="0"/>
        <v>6.8653601418537935E-3</v>
      </c>
      <c r="G9" s="470">
        <f t="shared" si="1"/>
        <v>-6.8653601418524612E-3</v>
      </c>
      <c r="H9" s="330" t="s">
        <v>553</v>
      </c>
      <c r="I9" s="329"/>
    </row>
    <row r="10" spans="1:10" s="273" customFormat="1" ht="23.25" thickBot="1">
      <c r="A10" s="886"/>
      <c r="B10" s="333" t="s">
        <v>543</v>
      </c>
      <c r="C10" s="332">
        <f>+C9</f>
        <v>-4265012.0661067851</v>
      </c>
      <c r="D10" s="331">
        <f>+'+inv'!F4</f>
        <v>-4318455.976388895</v>
      </c>
      <c r="E10" s="331">
        <f>+'-inv'!F4</f>
        <v>-4211568.1558246799</v>
      </c>
      <c r="F10" s="471">
        <f t="shared" si="0"/>
        <v>1.2530775869737498E-2</v>
      </c>
      <c r="G10" s="472">
        <f t="shared" si="1"/>
        <v>-1.2530775869736388E-2</v>
      </c>
      <c r="H10" s="328" t="s">
        <v>467</v>
      </c>
      <c r="I10" s="327" t="s">
        <v>946</v>
      </c>
    </row>
    <row r="11" spans="1:10" s="273" customFormat="1" ht="15" customHeight="1">
      <c r="A11" s="388"/>
      <c r="B11" s="346"/>
      <c r="C11" s="346"/>
      <c r="D11" s="346"/>
      <c r="E11" s="346"/>
      <c r="F11" s="393"/>
      <c r="G11" s="393"/>
    </row>
    <row r="12" spans="1:10" s="273" customFormat="1" ht="15" customHeight="1">
      <c r="A12" s="388"/>
      <c r="B12" s="346"/>
      <c r="C12" s="346"/>
      <c r="D12" s="346"/>
      <c r="E12" s="346"/>
      <c r="F12" s="393"/>
      <c r="G12" s="393"/>
    </row>
    <row r="13" spans="1:10" s="273" customFormat="1" ht="15">
      <c r="B13" s="345"/>
      <c r="C13" s="347"/>
      <c r="D13" s="344"/>
      <c r="E13" s="344"/>
      <c r="F13" s="395"/>
      <c r="G13" s="396"/>
      <c r="H13" s="277"/>
      <c r="I13" s="277"/>
      <c r="J13" s="277"/>
    </row>
    <row r="14" spans="1:10" ht="15.75" thickBot="1">
      <c r="B14" s="347"/>
      <c r="C14" s="347"/>
      <c r="D14" s="347"/>
      <c r="E14" s="347"/>
      <c r="F14" s="397"/>
      <c r="G14" s="397"/>
      <c r="H14" s="277"/>
      <c r="I14" s="277"/>
      <c r="J14" s="277"/>
    </row>
    <row r="15" spans="1:10" ht="12" customHeight="1">
      <c r="B15" s="888" t="s">
        <v>548</v>
      </c>
      <c r="C15" s="888" t="s">
        <v>552</v>
      </c>
      <c r="D15" s="888"/>
      <c r="E15" s="888"/>
      <c r="F15" s="893" t="s">
        <v>547</v>
      </c>
      <c r="G15" s="893"/>
      <c r="H15" s="889" t="str">
        <f>+H6</f>
        <v>Kritična spremenljivka</v>
      </c>
      <c r="I15" s="890"/>
      <c r="J15" s="277"/>
    </row>
    <row r="16" spans="1:10" ht="33.75">
      <c r="B16" s="888"/>
      <c r="C16" s="343" t="s">
        <v>549</v>
      </c>
      <c r="D16" s="343" t="s">
        <v>550</v>
      </c>
      <c r="E16" s="343" t="s">
        <v>551</v>
      </c>
      <c r="F16" s="394" t="s">
        <v>550</v>
      </c>
      <c r="G16" s="394" t="s">
        <v>551</v>
      </c>
      <c r="H16" s="891"/>
      <c r="I16" s="892"/>
      <c r="J16" s="277"/>
    </row>
    <row r="17" spans="1:10" s="273" customFormat="1">
      <c r="A17" s="886" t="s">
        <v>554</v>
      </c>
      <c r="B17" s="70" t="s">
        <v>886</v>
      </c>
      <c r="C17" s="341">
        <f>+'FEA '!F6</f>
        <v>3817847.4751068936</v>
      </c>
      <c r="D17" s="340">
        <f>+'+prih'!F6</f>
        <v>3817847.4751068936</v>
      </c>
      <c r="E17" s="340">
        <f>+'-prih'!F6</f>
        <v>3817847.4751068936</v>
      </c>
      <c r="F17" s="339">
        <f t="shared" ref="F17:F19" si="2">+D17/C17-1</f>
        <v>0</v>
      </c>
      <c r="G17" s="338">
        <f t="shared" ref="G17:G19" si="3">+E17/C17-1</f>
        <v>0</v>
      </c>
      <c r="H17" s="330" t="s">
        <v>553</v>
      </c>
      <c r="I17" s="329"/>
    </row>
    <row r="18" spans="1:10" s="273" customFormat="1">
      <c r="A18" s="886"/>
      <c r="B18" s="70" t="s">
        <v>887</v>
      </c>
      <c r="C18" s="341">
        <f>+C17</f>
        <v>3817847.4751068936</v>
      </c>
      <c r="D18" s="340">
        <f>+'+obrt'!F6</f>
        <v>3795003.652848084</v>
      </c>
      <c r="E18" s="340">
        <f>+'-obrt'!F6</f>
        <v>3840691.2973657004</v>
      </c>
      <c r="F18" s="339">
        <f t="shared" si="2"/>
        <v>-5.9834297749598031E-3</v>
      </c>
      <c r="G18" s="338">
        <f t="shared" si="3"/>
        <v>5.9834297749590259E-3</v>
      </c>
      <c r="H18" s="330" t="s">
        <v>553</v>
      </c>
      <c r="I18" s="329"/>
    </row>
    <row r="19" spans="1:10" s="273" customFormat="1" ht="23.25" thickBot="1">
      <c r="A19" s="886"/>
      <c r="B19" s="333" t="s">
        <v>543</v>
      </c>
      <c r="C19" s="337">
        <f>+C18</f>
        <v>3817847.4751068936</v>
      </c>
      <c r="D19" s="336">
        <f>+'+inv'!F6</f>
        <v>3770193.090289488</v>
      </c>
      <c r="E19" s="336">
        <f>+'-inv'!F6</f>
        <v>3865501.8599242959</v>
      </c>
      <c r="F19" s="335">
        <f t="shared" si="2"/>
        <v>-1.2482003308964429E-2</v>
      </c>
      <c r="G19" s="334">
        <f t="shared" si="3"/>
        <v>1.248200330896343E-2</v>
      </c>
      <c r="H19" s="328" t="s">
        <v>467</v>
      </c>
      <c r="I19" s="327" t="s">
        <v>947</v>
      </c>
    </row>
    <row r="20" spans="1:10">
      <c r="B20" s="277"/>
      <c r="C20" s="277"/>
      <c r="D20" s="277"/>
      <c r="E20" s="277"/>
      <c r="F20" s="277"/>
      <c r="G20" s="277"/>
      <c r="H20" s="277"/>
      <c r="I20" s="277"/>
      <c r="J20" s="277"/>
    </row>
    <row r="21" spans="1:10">
      <c r="B21" s="277"/>
      <c r="C21" s="277"/>
      <c r="D21" s="277"/>
      <c r="E21" s="277"/>
      <c r="F21" s="277"/>
      <c r="G21" s="277"/>
      <c r="H21" s="277"/>
      <c r="I21" s="277"/>
      <c r="J21" s="277"/>
    </row>
  </sheetData>
  <mergeCells count="9">
    <mergeCell ref="A8:A10"/>
    <mergeCell ref="A17:A19"/>
    <mergeCell ref="B6:B7"/>
    <mergeCell ref="B15:B16"/>
    <mergeCell ref="H15:I16"/>
    <mergeCell ref="F15:G15"/>
    <mergeCell ref="C15:E15"/>
    <mergeCell ref="C6:E6"/>
    <mergeCell ref="F6:G6"/>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BDCD3D-7A5E-428C-9A04-255F3FDBA072}">
  <dimension ref="A1:J56"/>
  <sheetViews>
    <sheetView workbookViewId="0">
      <selection activeCell="F30" sqref="F30"/>
    </sheetView>
  </sheetViews>
  <sheetFormatPr defaultRowHeight="12"/>
  <cols>
    <col min="2" max="2" width="65.6640625" customWidth="1"/>
    <col min="3" max="3" width="9.33203125" customWidth="1"/>
    <col min="4" max="5" width="9.6640625" customWidth="1"/>
    <col min="6" max="6" width="56" customWidth="1"/>
    <col min="7" max="7" width="33.1640625" customWidth="1"/>
    <col min="8" max="8" width="19.5" style="273" customWidth="1"/>
    <col min="9" max="9" width="13" customWidth="1"/>
  </cols>
  <sheetData>
    <row r="1" spans="1:10" ht="23.25">
      <c r="A1" s="352" t="s">
        <v>556</v>
      </c>
      <c r="B1" s="352"/>
      <c r="C1" s="352"/>
      <c r="D1" s="352"/>
      <c r="E1" s="350"/>
      <c r="F1" s="350"/>
      <c r="G1" s="350"/>
      <c r="H1" s="350"/>
      <c r="I1" s="350"/>
      <c r="J1" s="350"/>
    </row>
    <row r="2" spans="1:10" ht="15">
      <c r="A2" s="350"/>
      <c r="B2" s="350"/>
      <c r="C2" s="350"/>
      <c r="D2" s="350"/>
      <c r="E2" s="350"/>
      <c r="F2" s="350"/>
      <c r="G2" s="350"/>
      <c r="H2" s="350"/>
      <c r="I2" s="350"/>
      <c r="J2" s="350"/>
    </row>
    <row r="3" spans="1:10" ht="12.75">
      <c r="A3" s="898" t="s">
        <v>557</v>
      </c>
      <c r="B3" s="899"/>
      <c r="C3" s="899"/>
      <c r="D3" s="899"/>
      <c r="E3" s="899"/>
      <c r="F3" s="899"/>
      <c r="G3" s="899"/>
      <c r="H3" s="899"/>
      <c r="I3" s="899"/>
      <c r="J3" s="900"/>
    </row>
    <row r="4" spans="1:10" ht="15">
      <c r="A4" s="353"/>
      <c r="B4" s="353"/>
      <c r="C4" s="353"/>
      <c r="D4" s="353"/>
      <c r="E4" s="354"/>
      <c r="F4" s="354"/>
      <c r="G4" s="350"/>
      <c r="H4" s="350"/>
      <c r="I4" s="350"/>
      <c r="J4" s="350"/>
    </row>
    <row r="5" spans="1:10" ht="15">
      <c r="A5" s="355"/>
      <c r="B5" s="356" t="s">
        <v>558</v>
      </c>
      <c r="C5" s="350"/>
      <c r="D5" s="350"/>
      <c r="E5" s="350"/>
      <c r="F5" s="350"/>
      <c r="G5" s="350"/>
      <c r="H5" s="350"/>
      <c r="I5" s="350"/>
      <c r="J5" s="350"/>
    </row>
    <row r="6" spans="1:10" ht="15">
      <c r="A6" s="357" t="s">
        <v>242</v>
      </c>
      <c r="B6" s="358" t="s">
        <v>559</v>
      </c>
      <c r="C6" s="350"/>
      <c r="D6" s="350"/>
      <c r="E6" s="350"/>
      <c r="F6" s="350"/>
      <c r="G6" s="350"/>
      <c r="H6" s="350"/>
      <c r="I6" s="350"/>
      <c r="J6" s="350"/>
    </row>
    <row r="7" spans="1:10" ht="15">
      <c r="A7" s="357" t="s">
        <v>243</v>
      </c>
      <c r="B7" s="358" t="s">
        <v>560</v>
      </c>
      <c r="C7" s="350"/>
      <c r="D7" s="350"/>
      <c r="E7" s="350"/>
      <c r="F7" s="350"/>
      <c r="G7" s="350"/>
      <c r="H7" s="350"/>
      <c r="I7" s="350"/>
      <c r="J7" s="350"/>
    </row>
    <row r="8" spans="1:10" ht="15">
      <c r="A8" s="357" t="s">
        <v>155</v>
      </c>
      <c r="B8" s="358" t="s">
        <v>561</v>
      </c>
      <c r="C8" s="350"/>
      <c r="D8" s="350"/>
      <c r="E8" s="350"/>
      <c r="F8" s="350"/>
      <c r="G8" s="350"/>
      <c r="H8" s="350"/>
      <c r="I8" s="350"/>
      <c r="J8" s="350"/>
    </row>
    <row r="9" spans="1:10" ht="15">
      <c r="A9" s="357" t="s">
        <v>244</v>
      </c>
      <c r="B9" s="358" t="s">
        <v>562</v>
      </c>
      <c r="C9" s="350"/>
      <c r="D9" s="350"/>
      <c r="E9" s="350"/>
      <c r="F9" s="350"/>
      <c r="G9" s="350"/>
      <c r="H9" s="350"/>
      <c r="I9" s="350"/>
      <c r="J9" s="350"/>
    </row>
    <row r="10" spans="1:10" ht="15">
      <c r="A10" s="357" t="s">
        <v>563</v>
      </c>
      <c r="B10" s="358" t="s">
        <v>564</v>
      </c>
      <c r="C10" s="350"/>
      <c r="D10" s="350"/>
      <c r="E10" s="350"/>
      <c r="F10" s="350"/>
      <c r="G10" s="350"/>
      <c r="H10" s="350"/>
      <c r="I10" s="350"/>
      <c r="J10" s="350"/>
    </row>
    <row r="11" spans="1:10" ht="15">
      <c r="A11" s="350"/>
      <c r="B11" s="350"/>
      <c r="C11" s="350"/>
      <c r="D11" s="350"/>
      <c r="E11" s="350"/>
      <c r="F11" s="350"/>
      <c r="G11" s="350"/>
      <c r="H11" s="350"/>
      <c r="I11" s="350"/>
      <c r="J11" s="350"/>
    </row>
    <row r="12" spans="1:10" ht="15">
      <c r="A12" s="355"/>
      <c r="B12" s="356" t="s">
        <v>565</v>
      </c>
      <c r="C12" s="350"/>
      <c r="D12" s="350"/>
      <c r="E12" s="350"/>
      <c r="F12" s="350"/>
      <c r="G12" s="350"/>
      <c r="H12" s="350"/>
      <c r="I12" s="350"/>
      <c r="J12" s="350"/>
    </row>
    <row r="13" spans="1:10" ht="15">
      <c r="A13" s="357" t="s">
        <v>566</v>
      </c>
      <c r="B13" s="358" t="s">
        <v>567</v>
      </c>
      <c r="C13" s="350"/>
      <c r="D13" s="350"/>
      <c r="E13" s="350"/>
      <c r="F13" s="350"/>
      <c r="G13" s="350"/>
      <c r="H13" s="350"/>
      <c r="I13" s="350"/>
      <c r="J13" s="350"/>
    </row>
    <row r="14" spans="1:10" ht="22.5">
      <c r="A14" s="357" t="s">
        <v>568</v>
      </c>
      <c r="B14" s="368" t="s">
        <v>569</v>
      </c>
      <c r="C14" s="350"/>
      <c r="D14" s="350"/>
      <c r="E14" s="350"/>
      <c r="F14" s="350"/>
      <c r="G14" s="350"/>
      <c r="H14" s="350"/>
      <c r="I14" s="350"/>
      <c r="J14" s="350"/>
    </row>
    <row r="15" spans="1:10" ht="33.75">
      <c r="A15" s="357" t="s">
        <v>570</v>
      </c>
      <c r="B15" s="368" t="s">
        <v>571</v>
      </c>
      <c r="C15" s="350"/>
      <c r="D15" s="350"/>
      <c r="E15" s="350"/>
      <c r="F15" s="350"/>
      <c r="G15" s="350"/>
      <c r="H15" s="350"/>
      <c r="I15" s="350"/>
      <c r="J15" s="350"/>
    </row>
    <row r="16" spans="1:10" ht="33.75">
      <c r="A16" s="357" t="s">
        <v>572</v>
      </c>
      <c r="B16" s="368" t="s">
        <v>573</v>
      </c>
      <c r="C16" s="350"/>
      <c r="D16" s="350"/>
      <c r="E16" s="350"/>
      <c r="F16" s="350"/>
      <c r="G16" s="350"/>
      <c r="H16" s="350"/>
      <c r="I16" s="350"/>
      <c r="J16" s="350"/>
    </row>
    <row r="17" spans="1:10" ht="22.5">
      <c r="A17" s="357" t="s">
        <v>574</v>
      </c>
      <c r="B17" s="368" t="s">
        <v>575</v>
      </c>
      <c r="C17" s="350"/>
      <c r="D17" s="350"/>
      <c r="E17" s="350"/>
      <c r="F17" s="350"/>
      <c r="G17" s="350"/>
      <c r="H17" s="350"/>
      <c r="I17" s="350"/>
      <c r="J17" s="350"/>
    </row>
    <row r="18" spans="1:10" ht="15">
      <c r="A18" s="350"/>
      <c r="B18" s="350"/>
      <c r="C18" s="350"/>
      <c r="D18" s="350"/>
      <c r="E18" s="350"/>
      <c r="F18" s="350"/>
      <c r="G18" s="350"/>
      <c r="H18" s="350"/>
      <c r="I18" s="350"/>
      <c r="J18" s="350"/>
    </row>
    <row r="19" spans="1:10" ht="33.75">
      <c r="A19" s="355"/>
      <c r="B19" s="359" t="s">
        <v>576</v>
      </c>
      <c r="C19" s="350"/>
      <c r="D19" s="369" t="s">
        <v>577</v>
      </c>
      <c r="E19" s="357" t="s">
        <v>566</v>
      </c>
      <c r="F19" s="357" t="s">
        <v>568</v>
      </c>
      <c r="G19" s="357" t="s">
        <v>570</v>
      </c>
      <c r="H19" s="357"/>
      <c r="I19" s="357" t="s">
        <v>572</v>
      </c>
      <c r="J19" s="357" t="s">
        <v>574</v>
      </c>
    </row>
    <row r="20" spans="1:10" ht="15">
      <c r="A20" s="362"/>
      <c r="B20" s="358" t="s">
        <v>578</v>
      </c>
      <c r="C20" s="350"/>
      <c r="D20" s="357" t="s">
        <v>242</v>
      </c>
      <c r="E20" s="360" t="s">
        <v>579</v>
      </c>
      <c r="F20" s="360" t="s">
        <v>579</v>
      </c>
      <c r="G20" s="360" t="s">
        <v>579</v>
      </c>
      <c r="H20" s="360"/>
      <c r="I20" s="360" t="s">
        <v>579</v>
      </c>
      <c r="J20" s="361" t="s">
        <v>580</v>
      </c>
    </row>
    <row r="21" spans="1:10" ht="15">
      <c r="A21" s="364"/>
      <c r="B21" s="358" t="s">
        <v>581</v>
      </c>
      <c r="C21" s="350"/>
      <c r="D21" s="357" t="s">
        <v>243</v>
      </c>
      <c r="E21" s="360" t="s">
        <v>579</v>
      </c>
      <c r="F21" s="360" t="s">
        <v>582</v>
      </c>
      <c r="G21" s="361" t="s">
        <v>580</v>
      </c>
      <c r="H21" s="361"/>
      <c r="I21" s="361" t="s">
        <v>580</v>
      </c>
      <c r="J21" s="363" t="s">
        <v>581</v>
      </c>
    </row>
    <row r="22" spans="1:10" ht="15">
      <c r="A22" s="365"/>
      <c r="B22" s="358" t="s">
        <v>580</v>
      </c>
      <c r="C22" s="350"/>
      <c r="D22" s="357" t="s">
        <v>155</v>
      </c>
      <c r="E22" s="360" t="s">
        <v>579</v>
      </c>
      <c r="F22" s="361" t="s">
        <v>580</v>
      </c>
      <c r="G22" s="361" t="s">
        <v>580</v>
      </c>
      <c r="H22" s="361"/>
      <c r="I22" s="363" t="s">
        <v>581</v>
      </c>
      <c r="J22" s="363" t="s">
        <v>581</v>
      </c>
    </row>
    <row r="23" spans="1:10" ht="15">
      <c r="A23" s="367"/>
      <c r="B23" s="358" t="s">
        <v>579</v>
      </c>
      <c r="C23" s="350"/>
      <c r="D23" s="357" t="s">
        <v>244</v>
      </c>
      <c r="E23" s="360" t="s">
        <v>579</v>
      </c>
      <c r="F23" s="361" t="s">
        <v>580</v>
      </c>
      <c r="G23" s="363" t="s">
        <v>581</v>
      </c>
      <c r="H23" s="363"/>
      <c r="I23" s="366" t="s">
        <v>578</v>
      </c>
      <c r="J23" s="366" t="s">
        <v>578</v>
      </c>
    </row>
    <row r="24" spans="1:10" ht="15">
      <c r="A24" s="350"/>
      <c r="B24" s="350"/>
      <c r="C24" s="350"/>
      <c r="D24" s="357" t="s">
        <v>563</v>
      </c>
      <c r="E24" s="361" t="s">
        <v>580</v>
      </c>
      <c r="F24" s="363" t="s">
        <v>581</v>
      </c>
      <c r="G24" s="366" t="s">
        <v>578</v>
      </c>
      <c r="H24" s="366"/>
      <c r="I24" s="366" t="s">
        <v>578</v>
      </c>
      <c r="J24" s="366" t="s">
        <v>578</v>
      </c>
    </row>
    <row r="25" spans="1:10" ht="15">
      <c r="A25" s="350"/>
      <c r="B25" s="350"/>
      <c r="C25" s="350"/>
      <c r="D25" s="351" t="s">
        <v>583</v>
      </c>
      <c r="E25" s="350"/>
      <c r="F25" s="350"/>
      <c r="G25" s="350"/>
      <c r="H25" s="350"/>
      <c r="I25" s="350"/>
      <c r="J25" s="350"/>
    </row>
    <row r="26" spans="1:10" ht="15">
      <c r="A26" s="350"/>
      <c r="B26" s="350"/>
      <c r="C26" s="350"/>
      <c r="D26" s="350"/>
      <c r="E26" s="350"/>
      <c r="F26" s="350"/>
      <c r="G26" s="350"/>
      <c r="H26" s="350"/>
      <c r="I26" s="350"/>
      <c r="J26" s="350"/>
    </row>
    <row r="27" spans="1:10" ht="15">
      <c r="A27" s="350"/>
      <c r="B27" s="350"/>
      <c r="C27" s="350"/>
      <c r="D27" s="350"/>
      <c r="E27" s="350"/>
      <c r="F27" s="350"/>
      <c r="G27" s="350"/>
      <c r="H27" s="350"/>
      <c r="I27" s="350"/>
      <c r="J27" s="350"/>
    </row>
    <row r="28" spans="1:10" ht="33.75">
      <c r="A28" s="373" t="s">
        <v>147</v>
      </c>
      <c r="B28" s="349" t="s">
        <v>584</v>
      </c>
      <c r="C28" s="349" t="s">
        <v>558</v>
      </c>
      <c r="D28" s="349" t="s">
        <v>565</v>
      </c>
      <c r="E28" s="349" t="s">
        <v>585</v>
      </c>
      <c r="F28" s="349" t="s">
        <v>586</v>
      </c>
      <c r="G28" s="349" t="s">
        <v>587</v>
      </c>
      <c r="H28" s="349" t="s">
        <v>617</v>
      </c>
      <c r="I28" s="349" t="s">
        <v>588</v>
      </c>
      <c r="J28" s="350"/>
    </row>
    <row r="29" spans="1:10" s="273" customFormat="1" ht="15">
      <c r="A29" s="372">
        <v>1</v>
      </c>
      <c r="B29" s="348" t="s">
        <v>590</v>
      </c>
      <c r="C29" s="895"/>
      <c r="D29" s="896"/>
      <c r="E29" s="896"/>
      <c r="F29" s="896"/>
      <c r="G29" s="896"/>
      <c r="H29" s="896"/>
      <c r="I29" s="897"/>
      <c r="J29" s="350"/>
    </row>
    <row r="30" spans="1:10" s="273" customFormat="1" ht="112.5">
      <c r="A30" s="374" t="s">
        <v>146</v>
      </c>
      <c r="B30" s="380" t="s">
        <v>591</v>
      </c>
      <c r="C30" s="376" t="s">
        <v>243</v>
      </c>
      <c r="D30" s="376" t="s">
        <v>568</v>
      </c>
      <c r="E30" s="370"/>
      <c r="F30" s="378" t="s">
        <v>628</v>
      </c>
      <c r="G30" s="378" t="s">
        <v>621</v>
      </c>
      <c r="H30" s="377" t="s">
        <v>618</v>
      </c>
      <c r="I30" s="370"/>
      <c r="J30" s="350"/>
    </row>
    <row r="31" spans="1:10" s="273" customFormat="1" ht="56.25">
      <c r="A31" s="375" t="s">
        <v>154</v>
      </c>
      <c r="B31" s="381" t="s">
        <v>592</v>
      </c>
      <c r="C31" s="376" t="s">
        <v>243</v>
      </c>
      <c r="D31" s="376" t="s">
        <v>568</v>
      </c>
      <c r="E31" s="370"/>
      <c r="F31" s="378" t="s">
        <v>619</v>
      </c>
      <c r="G31" s="379" t="s">
        <v>620</v>
      </c>
      <c r="H31" s="377" t="s">
        <v>622</v>
      </c>
      <c r="I31" s="370"/>
      <c r="J31" s="350"/>
    </row>
    <row r="32" spans="1:10" s="273" customFormat="1" ht="15">
      <c r="A32" s="372">
        <v>2</v>
      </c>
      <c r="B32" s="348" t="s">
        <v>593</v>
      </c>
      <c r="C32" s="895"/>
      <c r="D32" s="896"/>
      <c r="E32" s="896"/>
      <c r="F32" s="896"/>
      <c r="G32" s="896"/>
      <c r="H32" s="896"/>
      <c r="I32" s="897"/>
      <c r="J32" s="350"/>
    </row>
    <row r="33" spans="1:10" s="273" customFormat="1" ht="33.75">
      <c r="A33" s="375" t="s">
        <v>146</v>
      </c>
      <c r="B33" s="381" t="s">
        <v>594</v>
      </c>
      <c r="C33" s="376" t="s">
        <v>243</v>
      </c>
      <c r="D33" s="376" t="s">
        <v>566</v>
      </c>
      <c r="E33" s="370"/>
      <c r="F33" s="378" t="s">
        <v>623</v>
      </c>
      <c r="G33" s="378" t="s">
        <v>626</v>
      </c>
      <c r="H33" s="377" t="s">
        <v>625</v>
      </c>
      <c r="I33" s="370"/>
      <c r="J33" s="350"/>
    </row>
    <row r="34" spans="1:10" s="273" customFormat="1" ht="33.75">
      <c r="A34" s="375" t="s">
        <v>154</v>
      </c>
      <c r="B34" s="381" t="s">
        <v>595</v>
      </c>
      <c r="C34" s="376" t="s">
        <v>243</v>
      </c>
      <c r="D34" s="376" t="s">
        <v>566</v>
      </c>
      <c r="E34" s="370"/>
      <c r="F34" s="378" t="s">
        <v>627</v>
      </c>
      <c r="G34" s="378" t="s">
        <v>624</v>
      </c>
      <c r="H34" s="377" t="s">
        <v>625</v>
      </c>
      <c r="I34" s="370"/>
      <c r="J34" s="350"/>
    </row>
    <row r="35" spans="1:10" s="273" customFormat="1" ht="15">
      <c r="A35" s="372">
        <v>3</v>
      </c>
      <c r="B35" s="348" t="s">
        <v>596</v>
      </c>
      <c r="C35" s="895"/>
      <c r="D35" s="896"/>
      <c r="E35" s="896"/>
      <c r="F35" s="896"/>
      <c r="G35" s="896"/>
      <c r="H35" s="896"/>
      <c r="I35" s="897"/>
      <c r="J35" s="350"/>
    </row>
    <row r="36" spans="1:10" s="273" customFormat="1" ht="33.75">
      <c r="A36" s="375" t="s">
        <v>146</v>
      </c>
      <c r="B36" s="381" t="s">
        <v>597</v>
      </c>
      <c r="C36" s="376" t="s">
        <v>243</v>
      </c>
      <c r="D36" s="376" t="s">
        <v>566</v>
      </c>
      <c r="E36" s="370"/>
      <c r="F36" s="378" t="s">
        <v>634</v>
      </c>
      <c r="G36" s="379" t="s">
        <v>631</v>
      </c>
      <c r="H36" s="376" t="s">
        <v>633</v>
      </c>
      <c r="I36" s="370"/>
      <c r="J36" s="350"/>
    </row>
    <row r="37" spans="1:10" s="273" customFormat="1" ht="22.5">
      <c r="A37" s="375" t="s">
        <v>154</v>
      </c>
      <c r="B37" s="381" t="s">
        <v>598</v>
      </c>
      <c r="C37" s="376" t="s">
        <v>243</v>
      </c>
      <c r="D37" s="376" t="s">
        <v>566</v>
      </c>
      <c r="E37" s="370"/>
      <c r="F37" s="378" t="s">
        <v>635</v>
      </c>
      <c r="G37" s="379" t="s">
        <v>632</v>
      </c>
      <c r="H37" s="376" t="s">
        <v>633</v>
      </c>
      <c r="I37" s="370"/>
      <c r="J37" s="350"/>
    </row>
    <row r="38" spans="1:10" s="273" customFormat="1" ht="15">
      <c r="A38" s="372">
        <v>4</v>
      </c>
      <c r="B38" s="348" t="s">
        <v>599</v>
      </c>
      <c r="C38" s="895"/>
      <c r="D38" s="896"/>
      <c r="E38" s="896"/>
      <c r="F38" s="896"/>
      <c r="G38" s="896"/>
      <c r="H38" s="896"/>
      <c r="I38" s="897"/>
      <c r="J38" s="350"/>
    </row>
    <row r="39" spans="1:10" s="273" customFormat="1" ht="90">
      <c r="A39" s="375" t="s">
        <v>146</v>
      </c>
      <c r="B39" s="381" t="s">
        <v>600</v>
      </c>
      <c r="C39" s="376" t="s">
        <v>155</v>
      </c>
      <c r="D39" s="376" t="s">
        <v>568</v>
      </c>
      <c r="E39" s="371"/>
      <c r="F39" s="378" t="s">
        <v>630</v>
      </c>
      <c r="G39" s="379" t="s">
        <v>636</v>
      </c>
      <c r="H39" s="376" t="s">
        <v>633</v>
      </c>
      <c r="I39" s="370"/>
      <c r="J39" s="350"/>
    </row>
    <row r="40" spans="1:10" s="273" customFormat="1" ht="22.5">
      <c r="A40" s="375" t="s">
        <v>154</v>
      </c>
      <c r="B40" s="381" t="s">
        <v>601</v>
      </c>
      <c r="C40" s="376" t="s">
        <v>155</v>
      </c>
      <c r="D40" s="376" t="s">
        <v>568</v>
      </c>
      <c r="E40" s="371"/>
      <c r="F40" s="378" t="s">
        <v>637</v>
      </c>
      <c r="G40" s="379" t="s">
        <v>636</v>
      </c>
      <c r="H40" s="376" t="s">
        <v>633</v>
      </c>
      <c r="I40" s="370"/>
      <c r="J40" s="350"/>
    </row>
    <row r="41" spans="1:10" s="273" customFormat="1" ht="15">
      <c r="A41" s="375" t="s">
        <v>156</v>
      </c>
      <c r="B41" s="381" t="s">
        <v>602</v>
      </c>
      <c r="C41" s="376" t="s">
        <v>243</v>
      </c>
      <c r="D41" s="376" t="s">
        <v>566</v>
      </c>
      <c r="E41" s="370"/>
      <c r="F41" s="378" t="s">
        <v>638</v>
      </c>
      <c r="G41" s="379" t="s">
        <v>640</v>
      </c>
      <c r="H41" s="376" t="s">
        <v>633</v>
      </c>
      <c r="I41" s="370"/>
      <c r="J41" s="350"/>
    </row>
    <row r="42" spans="1:10" s="273" customFormat="1" ht="33.75">
      <c r="A42" s="375" t="s">
        <v>157</v>
      </c>
      <c r="B42" s="381" t="s">
        <v>603</v>
      </c>
      <c r="C42" s="376" t="s">
        <v>243</v>
      </c>
      <c r="D42" s="376" t="s">
        <v>566</v>
      </c>
      <c r="E42" s="370"/>
      <c r="F42" s="378" t="s">
        <v>639</v>
      </c>
      <c r="G42" s="379" t="s">
        <v>641</v>
      </c>
      <c r="H42" s="376" t="s">
        <v>633</v>
      </c>
      <c r="I42" s="370"/>
      <c r="J42" s="350"/>
    </row>
    <row r="43" spans="1:10" s="273" customFormat="1" ht="15">
      <c r="A43" s="372">
        <v>5</v>
      </c>
      <c r="B43" s="348" t="s">
        <v>604</v>
      </c>
      <c r="C43" s="895"/>
      <c r="D43" s="896"/>
      <c r="E43" s="896"/>
      <c r="F43" s="896"/>
      <c r="G43" s="896"/>
      <c r="H43" s="896"/>
      <c r="I43" s="897"/>
      <c r="J43" s="350"/>
    </row>
    <row r="44" spans="1:10" s="273" customFormat="1" ht="45">
      <c r="A44" s="375" t="s">
        <v>146</v>
      </c>
      <c r="B44" s="381" t="s">
        <v>605</v>
      </c>
      <c r="C44" s="376" t="s">
        <v>155</v>
      </c>
      <c r="D44" s="376" t="s">
        <v>568</v>
      </c>
      <c r="E44" s="371"/>
      <c r="F44" s="378" t="s">
        <v>642</v>
      </c>
      <c r="G44" s="379" t="s">
        <v>643</v>
      </c>
      <c r="H44" s="376" t="s">
        <v>633</v>
      </c>
      <c r="I44" s="370"/>
      <c r="J44" s="350"/>
    </row>
    <row r="45" spans="1:10" s="273" customFormat="1" ht="22.5">
      <c r="A45" s="375" t="s">
        <v>154</v>
      </c>
      <c r="B45" s="381" t="s">
        <v>606</v>
      </c>
      <c r="C45" s="376" t="s">
        <v>155</v>
      </c>
      <c r="D45" s="376" t="s">
        <v>568</v>
      </c>
      <c r="E45" s="371"/>
      <c r="F45" s="378" t="s">
        <v>644</v>
      </c>
      <c r="G45" s="379" t="s">
        <v>589</v>
      </c>
      <c r="H45" s="376" t="s">
        <v>633</v>
      </c>
      <c r="I45" s="370"/>
      <c r="J45" s="350"/>
    </row>
    <row r="46" spans="1:10" s="273" customFormat="1" ht="15">
      <c r="A46" s="372">
        <v>6</v>
      </c>
      <c r="B46" s="348" t="s">
        <v>607</v>
      </c>
      <c r="C46" s="895"/>
      <c r="D46" s="896"/>
      <c r="E46" s="896"/>
      <c r="F46" s="896"/>
      <c r="G46" s="896"/>
      <c r="H46" s="896"/>
      <c r="I46" s="897"/>
      <c r="J46" s="350"/>
    </row>
    <row r="47" spans="1:10" s="273" customFormat="1" ht="45">
      <c r="A47" s="375" t="s">
        <v>146</v>
      </c>
      <c r="B47" s="381" t="s">
        <v>608</v>
      </c>
      <c r="C47" s="376" t="s">
        <v>243</v>
      </c>
      <c r="D47" s="376" t="s">
        <v>568</v>
      </c>
      <c r="E47" s="370"/>
      <c r="F47" s="378" t="s">
        <v>645</v>
      </c>
      <c r="G47" s="379" t="s">
        <v>648</v>
      </c>
      <c r="H47" s="376" t="s">
        <v>633</v>
      </c>
      <c r="I47" s="370"/>
      <c r="J47" s="350"/>
    </row>
    <row r="48" spans="1:10" s="273" customFormat="1" ht="45">
      <c r="A48" s="375" t="s">
        <v>154</v>
      </c>
      <c r="B48" s="381" t="s">
        <v>609</v>
      </c>
      <c r="C48" s="376" t="s">
        <v>155</v>
      </c>
      <c r="D48" s="376" t="s">
        <v>568</v>
      </c>
      <c r="E48" s="371"/>
      <c r="F48" s="378" t="s">
        <v>646</v>
      </c>
      <c r="G48" s="378" t="s">
        <v>647</v>
      </c>
      <c r="H48" s="376" t="s">
        <v>633</v>
      </c>
      <c r="I48" s="370"/>
      <c r="J48" s="350"/>
    </row>
    <row r="49" spans="1:10" s="273" customFormat="1" ht="15">
      <c r="A49" s="372">
        <v>7</v>
      </c>
      <c r="B49" s="348" t="s">
        <v>610</v>
      </c>
      <c r="C49" s="895"/>
      <c r="D49" s="896"/>
      <c r="E49" s="896"/>
      <c r="F49" s="896"/>
      <c r="G49" s="896"/>
      <c r="H49" s="896"/>
      <c r="I49" s="897"/>
      <c r="J49" s="350"/>
    </row>
    <row r="50" spans="1:10" s="273" customFormat="1" ht="67.5">
      <c r="A50" s="375" t="s">
        <v>146</v>
      </c>
      <c r="B50" s="381" t="s">
        <v>611</v>
      </c>
      <c r="C50" s="376" t="s">
        <v>155</v>
      </c>
      <c r="D50" s="376" t="s">
        <v>568</v>
      </c>
      <c r="E50" s="371"/>
      <c r="F50" s="378" t="s">
        <v>656</v>
      </c>
      <c r="G50" s="379" t="s">
        <v>649</v>
      </c>
      <c r="H50" s="376" t="s">
        <v>650</v>
      </c>
      <c r="I50" s="370"/>
      <c r="J50" s="350"/>
    </row>
    <row r="51" spans="1:10" s="273" customFormat="1" ht="22.5">
      <c r="A51" s="375" t="s">
        <v>154</v>
      </c>
      <c r="B51" s="381" t="s">
        <v>612</v>
      </c>
      <c r="C51" s="376" t="s">
        <v>155</v>
      </c>
      <c r="D51" s="376" t="s">
        <v>568</v>
      </c>
      <c r="E51" s="371"/>
      <c r="F51" s="378" t="s">
        <v>655</v>
      </c>
      <c r="G51" s="379" t="s">
        <v>649</v>
      </c>
      <c r="H51" s="376" t="s">
        <v>650</v>
      </c>
      <c r="I51" s="370"/>
      <c r="J51" s="350"/>
    </row>
    <row r="52" spans="1:10" s="273" customFormat="1" ht="15">
      <c r="A52" s="372">
        <v>8</v>
      </c>
      <c r="B52" s="348" t="s">
        <v>613</v>
      </c>
      <c r="C52" s="895"/>
      <c r="D52" s="896"/>
      <c r="E52" s="896"/>
      <c r="F52" s="896"/>
      <c r="G52" s="896"/>
      <c r="H52" s="896"/>
      <c r="I52" s="897"/>
      <c r="J52" s="350"/>
    </row>
    <row r="53" spans="1:10" s="273" customFormat="1" ht="22.5">
      <c r="A53" s="375" t="s">
        <v>146</v>
      </c>
      <c r="B53" s="381" t="s">
        <v>614</v>
      </c>
      <c r="C53" s="376" t="s">
        <v>155</v>
      </c>
      <c r="D53" s="376" t="s">
        <v>570</v>
      </c>
      <c r="E53" s="371"/>
      <c r="F53" s="378" t="s">
        <v>651</v>
      </c>
      <c r="G53" s="379" t="s">
        <v>652</v>
      </c>
      <c r="H53" s="376" t="s">
        <v>650</v>
      </c>
      <c r="I53" s="370"/>
      <c r="J53" s="350"/>
    </row>
    <row r="54" spans="1:10" s="273" customFormat="1" ht="15">
      <c r="A54" s="372">
        <v>9</v>
      </c>
      <c r="B54" s="348" t="s">
        <v>615</v>
      </c>
      <c r="C54" s="895"/>
      <c r="D54" s="896"/>
      <c r="E54" s="896"/>
      <c r="F54" s="896"/>
      <c r="G54" s="896"/>
      <c r="H54" s="896"/>
      <c r="I54" s="897"/>
      <c r="J54" s="350"/>
    </row>
    <row r="55" spans="1:10" s="273" customFormat="1" ht="22.5">
      <c r="A55" s="375" t="s">
        <v>146</v>
      </c>
      <c r="B55" s="381" t="s">
        <v>616</v>
      </c>
      <c r="C55" s="376" t="s">
        <v>243</v>
      </c>
      <c r="D55" s="376" t="s">
        <v>568</v>
      </c>
      <c r="E55" s="370"/>
      <c r="F55" s="378" t="s">
        <v>653</v>
      </c>
      <c r="G55" s="379" t="s">
        <v>654</v>
      </c>
      <c r="H55" s="376" t="s">
        <v>633</v>
      </c>
      <c r="I55" s="370"/>
      <c r="J55" s="350"/>
    </row>
    <row r="56" spans="1:10" s="273" customFormat="1" ht="15">
      <c r="A56" s="350"/>
      <c r="B56" s="350"/>
      <c r="C56" s="350"/>
      <c r="D56" s="350"/>
      <c r="E56" s="350"/>
      <c r="F56" s="350"/>
      <c r="G56" s="350"/>
      <c r="H56" s="350"/>
      <c r="I56" s="350"/>
      <c r="J56" s="350"/>
    </row>
  </sheetData>
  <mergeCells count="10">
    <mergeCell ref="A3:J3"/>
    <mergeCell ref="C29:I29"/>
    <mergeCell ref="C32:I32"/>
    <mergeCell ref="C35:I35"/>
    <mergeCell ref="C38:I38"/>
    <mergeCell ref="C43:I43"/>
    <mergeCell ref="C46:I46"/>
    <mergeCell ref="C49:I49"/>
    <mergeCell ref="C52:I52"/>
    <mergeCell ref="C54:I54"/>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B3D27-303C-45D5-A22B-A02F6910E444}">
  <dimension ref="A2:AV521"/>
  <sheetViews>
    <sheetView workbookViewId="0">
      <selection activeCell="F17" sqref="F17:H19"/>
    </sheetView>
  </sheetViews>
  <sheetFormatPr defaultRowHeight="12"/>
  <cols>
    <col min="1" max="1" width="6.1640625" style="385" customWidth="1"/>
    <col min="2" max="2" width="60.33203125" style="747" customWidth="1"/>
    <col min="3" max="3" width="16.5" style="385" customWidth="1"/>
    <col min="4" max="4" width="13.33203125" style="385" customWidth="1"/>
    <col min="5" max="5" width="11.6640625" style="385" customWidth="1"/>
    <col min="6" max="7" width="12.5" style="385" customWidth="1"/>
    <col min="8" max="9" width="12.33203125" style="385" customWidth="1"/>
    <col min="10" max="10" width="10.83203125" style="385" customWidth="1"/>
    <col min="11" max="17" width="9.5" style="385" customWidth="1"/>
    <col min="18" max="18" width="10" style="385" customWidth="1"/>
    <col min="19" max="27" width="9.5" style="385" customWidth="1"/>
    <col min="28" max="28" width="9.83203125" style="385" customWidth="1"/>
    <col min="29" max="34" width="9.5" style="385" customWidth="1"/>
    <col min="35" max="36" width="9.5" style="385" bestFit="1" customWidth="1"/>
    <col min="37" max="38" width="10" style="385" customWidth="1"/>
    <col min="39" max="39" width="9.5" style="385" customWidth="1"/>
    <col min="40" max="40" width="9.83203125" style="385" bestFit="1" customWidth="1"/>
    <col min="41" max="41" width="10" style="385" customWidth="1"/>
    <col min="42" max="44" width="9.5" style="385" customWidth="1"/>
    <col min="45" max="45" width="9.5" style="385" bestFit="1" customWidth="1"/>
    <col min="46" max="46" width="9.5" style="385" customWidth="1"/>
    <col min="47" max="16384" width="9.33203125" style="385"/>
  </cols>
  <sheetData>
    <row r="2" spans="1:35">
      <c r="B2" s="744" t="s">
        <v>417</v>
      </c>
      <c r="C2" s="548" t="s">
        <v>544</v>
      </c>
    </row>
    <row r="3" spans="1:35">
      <c r="B3" s="745" t="s">
        <v>886</v>
      </c>
      <c r="C3" s="549">
        <v>1.01</v>
      </c>
      <c r="D3" s="794">
        <f>1-C3</f>
        <v>-1.0000000000000009E-2</v>
      </c>
    </row>
    <row r="4" spans="1:35">
      <c r="B4" s="745" t="s">
        <v>887</v>
      </c>
      <c r="C4" s="549">
        <v>1</v>
      </c>
      <c r="D4" s="794">
        <f t="shared" ref="D4:D5" si="0">1-C4</f>
        <v>0</v>
      </c>
      <c r="E4" s="385" t="str">
        <f>+E354</f>
        <v>FNPV/C</v>
      </c>
      <c r="F4" s="550">
        <f>+D354</f>
        <v>-4215655.0221149307</v>
      </c>
    </row>
    <row r="5" spans="1:35">
      <c r="B5" s="745" t="s">
        <v>543</v>
      </c>
      <c r="C5" s="549">
        <v>1</v>
      </c>
      <c r="D5" s="794">
        <f t="shared" si="0"/>
        <v>0</v>
      </c>
      <c r="F5" s="550"/>
    </row>
    <row r="6" spans="1:35">
      <c r="B6" s="385"/>
      <c r="E6" s="385" t="s">
        <v>554</v>
      </c>
      <c r="F6" s="550">
        <f>+C491</f>
        <v>3817847.4751068936</v>
      </c>
    </row>
    <row r="7" spans="1:35">
      <c r="B7" s="385"/>
    </row>
    <row r="8" spans="1:35">
      <c r="B8" s="385"/>
    </row>
    <row r="13" spans="1:35" ht="13.5" customHeight="1">
      <c r="A13" s="551" t="s">
        <v>455</v>
      </c>
      <c r="B13" s="746"/>
      <c r="C13" s="552"/>
      <c r="D13" s="552"/>
      <c r="E13" s="552"/>
      <c r="F13" s="552"/>
      <c r="G13" s="552"/>
      <c r="H13" s="552"/>
      <c r="I13" s="552"/>
      <c r="J13" s="552"/>
      <c r="K13" s="552"/>
      <c r="L13" s="552"/>
      <c r="M13" s="552"/>
      <c r="N13" s="552"/>
      <c r="O13" s="552"/>
      <c r="P13" s="552"/>
      <c r="Q13" s="552"/>
      <c r="R13" s="552"/>
      <c r="S13" s="552"/>
      <c r="T13" s="552"/>
      <c r="U13" s="552"/>
      <c r="V13" s="552"/>
      <c r="W13" s="552"/>
      <c r="X13" s="552"/>
      <c r="Y13" s="552"/>
      <c r="Z13" s="552"/>
      <c r="AA13" s="552"/>
      <c r="AB13" s="552"/>
      <c r="AC13" s="552"/>
      <c r="AD13" s="552"/>
      <c r="AE13" s="552"/>
      <c r="AF13" s="552"/>
      <c r="AG13" s="552"/>
      <c r="AH13" s="552"/>
      <c r="AI13" s="552"/>
    </row>
    <row r="14" spans="1:35" ht="13.5" customHeight="1"/>
    <row r="15" spans="1:35" ht="12.75">
      <c r="A15" s="553" t="s">
        <v>663</v>
      </c>
    </row>
    <row r="16" spans="1:35">
      <c r="F16" s="554"/>
    </row>
    <row r="17" spans="1:35" s="589" customFormat="1" ht="11.25">
      <c r="A17" s="601"/>
      <c r="B17" s="748" t="s">
        <v>388</v>
      </c>
      <c r="C17" s="588"/>
      <c r="D17" s="588"/>
      <c r="E17" s="588"/>
      <c r="F17" s="588">
        <v>1</v>
      </c>
      <c r="G17" s="588">
        <f>+F17+1</f>
        <v>2</v>
      </c>
      <c r="H17" s="588">
        <f>+G17+1</f>
        <v>3</v>
      </c>
      <c r="I17" s="588">
        <f t="shared" ref="I17:X18" si="1">+H17+1</f>
        <v>4</v>
      </c>
      <c r="J17" s="588">
        <f t="shared" si="1"/>
        <v>5</v>
      </c>
      <c r="K17" s="588">
        <f t="shared" si="1"/>
        <v>6</v>
      </c>
      <c r="L17" s="588">
        <f t="shared" si="1"/>
        <v>7</v>
      </c>
      <c r="M17" s="588">
        <f t="shared" si="1"/>
        <v>8</v>
      </c>
      <c r="N17" s="588">
        <f t="shared" si="1"/>
        <v>9</v>
      </c>
      <c r="O17" s="588">
        <f t="shared" si="1"/>
        <v>10</v>
      </c>
      <c r="P17" s="588">
        <f t="shared" si="1"/>
        <v>11</v>
      </c>
      <c r="Q17" s="588">
        <f t="shared" si="1"/>
        <v>12</v>
      </c>
      <c r="R17" s="588">
        <f t="shared" si="1"/>
        <v>13</v>
      </c>
      <c r="S17" s="588">
        <f t="shared" si="1"/>
        <v>14</v>
      </c>
      <c r="T17" s="588">
        <f t="shared" si="1"/>
        <v>15</v>
      </c>
      <c r="U17" s="588">
        <f t="shared" si="1"/>
        <v>16</v>
      </c>
      <c r="V17" s="588">
        <f t="shared" si="1"/>
        <v>17</v>
      </c>
      <c r="W17" s="588">
        <f t="shared" si="1"/>
        <v>18</v>
      </c>
      <c r="X17" s="588">
        <f t="shared" si="1"/>
        <v>19</v>
      </c>
      <c r="Y17" s="588">
        <f t="shared" ref="Y17:AG18" si="2">+X17+1</f>
        <v>20</v>
      </c>
      <c r="Z17" s="588">
        <f t="shared" si="2"/>
        <v>21</v>
      </c>
      <c r="AA17" s="588">
        <f t="shared" si="2"/>
        <v>22</v>
      </c>
      <c r="AB17" s="588">
        <f t="shared" si="2"/>
        <v>23</v>
      </c>
      <c r="AC17" s="588">
        <f t="shared" si="2"/>
        <v>24</v>
      </c>
      <c r="AD17" s="588">
        <f t="shared" si="2"/>
        <v>25</v>
      </c>
      <c r="AE17" s="588">
        <f t="shared" si="2"/>
        <v>26</v>
      </c>
      <c r="AF17" s="588">
        <f t="shared" si="2"/>
        <v>27</v>
      </c>
      <c r="AG17" s="588">
        <f t="shared" si="2"/>
        <v>28</v>
      </c>
      <c r="AH17" s="588">
        <f>+AG17+1</f>
        <v>29</v>
      </c>
      <c r="AI17" s="588">
        <f>+AH17+1</f>
        <v>30</v>
      </c>
    </row>
    <row r="18" spans="1:35" s="589" customFormat="1" ht="11.25">
      <c r="A18" s="601" t="s">
        <v>147</v>
      </c>
      <c r="B18" s="748" t="s">
        <v>387</v>
      </c>
      <c r="C18" s="590"/>
      <c r="D18" s="590"/>
      <c r="E18" s="590"/>
      <c r="F18" s="591">
        <v>2018</v>
      </c>
      <c r="G18" s="591">
        <f>+F18+1</f>
        <v>2019</v>
      </c>
      <c r="H18" s="591">
        <f>+G18+1</f>
        <v>2020</v>
      </c>
      <c r="I18" s="591">
        <f t="shared" si="1"/>
        <v>2021</v>
      </c>
      <c r="J18" s="591">
        <f t="shared" si="1"/>
        <v>2022</v>
      </c>
      <c r="K18" s="591">
        <f t="shared" si="1"/>
        <v>2023</v>
      </c>
      <c r="L18" s="591">
        <f t="shared" si="1"/>
        <v>2024</v>
      </c>
      <c r="M18" s="591">
        <f t="shared" si="1"/>
        <v>2025</v>
      </c>
      <c r="N18" s="591">
        <f t="shared" si="1"/>
        <v>2026</v>
      </c>
      <c r="O18" s="591">
        <f t="shared" si="1"/>
        <v>2027</v>
      </c>
      <c r="P18" s="591">
        <f t="shared" si="1"/>
        <v>2028</v>
      </c>
      <c r="Q18" s="591">
        <f t="shared" si="1"/>
        <v>2029</v>
      </c>
      <c r="R18" s="591">
        <f t="shared" si="1"/>
        <v>2030</v>
      </c>
      <c r="S18" s="591">
        <f t="shared" si="1"/>
        <v>2031</v>
      </c>
      <c r="T18" s="591">
        <f t="shared" si="1"/>
        <v>2032</v>
      </c>
      <c r="U18" s="591">
        <f t="shared" si="1"/>
        <v>2033</v>
      </c>
      <c r="V18" s="591">
        <f t="shared" si="1"/>
        <v>2034</v>
      </c>
      <c r="W18" s="591">
        <f t="shared" si="1"/>
        <v>2035</v>
      </c>
      <c r="X18" s="591">
        <f t="shared" si="1"/>
        <v>2036</v>
      </c>
      <c r="Y18" s="591">
        <f t="shared" si="2"/>
        <v>2037</v>
      </c>
      <c r="Z18" s="591">
        <f t="shared" si="2"/>
        <v>2038</v>
      </c>
      <c r="AA18" s="591">
        <f t="shared" si="2"/>
        <v>2039</v>
      </c>
      <c r="AB18" s="591">
        <f t="shared" si="2"/>
        <v>2040</v>
      </c>
      <c r="AC18" s="591">
        <f t="shared" si="2"/>
        <v>2041</v>
      </c>
      <c r="AD18" s="591">
        <f t="shared" si="2"/>
        <v>2042</v>
      </c>
      <c r="AE18" s="591">
        <f t="shared" si="2"/>
        <v>2043</v>
      </c>
      <c r="AF18" s="591">
        <f t="shared" si="2"/>
        <v>2044</v>
      </c>
      <c r="AG18" s="591">
        <f t="shared" si="2"/>
        <v>2045</v>
      </c>
      <c r="AH18" s="591">
        <f>+AG18+1</f>
        <v>2046</v>
      </c>
      <c r="AI18" s="591">
        <f>+AH18+1</f>
        <v>2047</v>
      </c>
    </row>
    <row r="19" spans="1:35" s="589" customFormat="1" ht="11.25">
      <c r="A19" s="602" t="s">
        <v>242</v>
      </c>
      <c r="B19" s="749" t="s">
        <v>252</v>
      </c>
      <c r="C19" s="592"/>
      <c r="D19" s="592"/>
      <c r="E19" s="592"/>
      <c r="F19" s="593">
        <f>+F20+F24+F25</f>
        <v>197592</v>
      </c>
      <c r="G19" s="593">
        <f t="shared" ref="G19:AI19" si="3">+G20+G24+G25</f>
        <v>201079</v>
      </c>
      <c r="H19" s="593">
        <f t="shared" si="3"/>
        <v>186114</v>
      </c>
      <c r="I19" s="593">
        <f t="shared" si="3"/>
        <v>186114</v>
      </c>
      <c r="J19" s="593">
        <f t="shared" si="3"/>
        <v>186114</v>
      </c>
      <c r="K19" s="593">
        <f t="shared" si="3"/>
        <v>186114</v>
      </c>
      <c r="L19" s="593">
        <f t="shared" si="3"/>
        <v>186114</v>
      </c>
      <c r="M19" s="593">
        <f t="shared" si="3"/>
        <v>186114</v>
      </c>
      <c r="N19" s="593">
        <f t="shared" si="3"/>
        <v>186114</v>
      </c>
      <c r="O19" s="593">
        <f t="shared" si="3"/>
        <v>186114</v>
      </c>
      <c r="P19" s="593">
        <f t="shared" si="3"/>
        <v>186114</v>
      </c>
      <c r="Q19" s="593">
        <f t="shared" si="3"/>
        <v>186114</v>
      </c>
      <c r="R19" s="593">
        <f t="shared" si="3"/>
        <v>186114</v>
      </c>
      <c r="S19" s="593">
        <f t="shared" si="3"/>
        <v>186114</v>
      </c>
      <c r="T19" s="593">
        <f t="shared" si="3"/>
        <v>186114</v>
      </c>
      <c r="U19" s="593">
        <f t="shared" si="3"/>
        <v>186114</v>
      </c>
      <c r="V19" s="593">
        <f t="shared" si="3"/>
        <v>186114</v>
      </c>
      <c r="W19" s="593">
        <f t="shared" si="3"/>
        <v>186114</v>
      </c>
      <c r="X19" s="593">
        <f t="shared" si="3"/>
        <v>186114</v>
      </c>
      <c r="Y19" s="593">
        <f t="shared" si="3"/>
        <v>186114</v>
      </c>
      <c r="Z19" s="593">
        <f t="shared" si="3"/>
        <v>186114</v>
      </c>
      <c r="AA19" s="593">
        <f t="shared" si="3"/>
        <v>186114</v>
      </c>
      <c r="AB19" s="593">
        <f t="shared" si="3"/>
        <v>186114</v>
      </c>
      <c r="AC19" s="593">
        <f t="shared" si="3"/>
        <v>186114</v>
      </c>
      <c r="AD19" s="593">
        <f t="shared" si="3"/>
        <v>186114</v>
      </c>
      <c r="AE19" s="593">
        <f t="shared" si="3"/>
        <v>186114</v>
      </c>
      <c r="AF19" s="593">
        <f t="shared" si="3"/>
        <v>186114</v>
      </c>
      <c r="AG19" s="593">
        <f t="shared" si="3"/>
        <v>186114</v>
      </c>
      <c r="AH19" s="593">
        <f t="shared" si="3"/>
        <v>186114</v>
      </c>
      <c r="AI19" s="593">
        <f t="shared" si="3"/>
        <v>186114</v>
      </c>
    </row>
    <row r="20" spans="1:35" s="589" customFormat="1" ht="11.25">
      <c r="A20" s="603">
        <v>1</v>
      </c>
      <c r="B20" s="750" t="s">
        <v>245</v>
      </c>
      <c r="C20" s="594"/>
      <c r="D20" s="594"/>
      <c r="E20" s="594"/>
      <c r="F20" s="595">
        <f>+F21+F22+F23</f>
        <v>195819</v>
      </c>
      <c r="G20" s="595">
        <f t="shared" ref="G20:AI20" si="4">+G21+G22+G23</f>
        <v>198095</v>
      </c>
      <c r="H20" s="595">
        <f t="shared" si="4"/>
        <v>186114</v>
      </c>
      <c r="I20" s="595">
        <f t="shared" si="4"/>
        <v>186114</v>
      </c>
      <c r="J20" s="595">
        <f t="shared" si="4"/>
        <v>186114</v>
      </c>
      <c r="K20" s="595">
        <f t="shared" si="4"/>
        <v>186114</v>
      </c>
      <c r="L20" s="595">
        <f t="shared" si="4"/>
        <v>186114</v>
      </c>
      <c r="M20" s="595">
        <f t="shared" si="4"/>
        <v>186114</v>
      </c>
      <c r="N20" s="595">
        <f t="shared" si="4"/>
        <v>186114</v>
      </c>
      <c r="O20" s="595">
        <f t="shared" si="4"/>
        <v>186114</v>
      </c>
      <c r="P20" s="595">
        <f t="shared" si="4"/>
        <v>186114</v>
      </c>
      <c r="Q20" s="595">
        <f t="shared" si="4"/>
        <v>186114</v>
      </c>
      <c r="R20" s="595">
        <f t="shared" si="4"/>
        <v>186114</v>
      </c>
      <c r="S20" s="595">
        <f t="shared" si="4"/>
        <v>186114</v>
      </c>
      <c r="T20" s="595">
        <f t="shared" si="4"/>
        <v>186114</v>
      </c>
      <c r="U20" s="595">
        <f t="shared" si="4"/>
        <v>186114</v>
      </c>
      <c r="V20" s="595">
        <f t="shared" si="4"/>
        <v>186114</v>
      </c>
      <c r="W20" s="595">
        <f t="shared" si="4"/>
        <v>186114</v>
      </c>
      <c r="X20" s="595">
        <f t="shared" si="4"/>
        <v>186114</v>
      </c>
      <c r="Y20" s="595">
        <f t="shared" si="4"/>
        <v>186114</v>
      </c>
      <c r="Z20" s="595">
        <f t="shared" si="4"/>
        <v>186114</v>
      </c>
      <c r="AA20" s="595">
        <f t="shared" si="4"/>
        <v>186114</v>
      </c>
      <c r="AB20" s="595">
        <f t="shared" si="4"/>
        <v>186114</v>
      </c>
      <c r="AC20" s="595">
        <f t="shared" si="4"/>
        <v>186114</v>
      </c>
      <c r="AD20" s="595">
        <f t="shared" si="4"/>
        <v>186114</v>
      </c>
      <c r="AE20" s="595">
        <f t="shared" si="4"/>
        <v>186114</v>
      </c>
      <c r="AF20" s="595">
        <f t="shared" si="4"/>
        <v>186114</v>
      </c>
      <c r="AG20" s="595">
        <f t="shared" si="4"/>
        <v>186114</v>
      </c>
      <c r="AH20" s="595">
        <f t="shared" si="4"/>
        <v>186114</v>
      </c>
      <c r="AI20" s="595">
        <f t="shared" si="4"/>
        <v>186114</v>
      </c>
    </row>
    <row r="21" spans="1:35" s="589" customFormat="1" ht="11.25">
      <c r="A21" s="603"/>
      <c r="B21" s="751" t="s">
        <v>249</v>
      </c>
      <c r="C21" s="596"/>
      <c r="D21" s="596"/>
      <c r="E21" s="596"/>
      <c r="F21" s="595">
        <f>+'Bilance JKP'!C5</f>
        <v>58189.7048</v>
      </c>
      <c r="G21" s="595">
        <f>+'Bilance JKP'!D5</f>
        <v>61668.26</v>
      </c>
      <c r="H21" s="595">
        <f>+'Bilance JKP'!E5</f>
        <v>71767</v>
      </c>
      <c r="I21" s="595">
        <f t="shared" ref="I21:X25" si="5">+H21</f>
        <v>71767</v>
      </c>
      <c r="J21" s="595">
        <f t="shared" si="5"/>
        <v>71767</v>
      </c>
      <c r="K21" s="595">
        <f t="shared" si="5"/>
        <v>71767</v>
      </c>
      <c r="L21" s="595">
        <f t="shared" si="5"/>
        <v>71767</v>
      </c>
      <c r="M21" s="595">
        <f t="shared" si="5"/>
        <v>71767</v>
      </c>
      <c r="N21" s="595">
        <f t="shared" si="5"/>
        <v>71767</v>
      </c>
      <c r="O21" s="595">
        <f t="shared" si="5"/>
        <v>71767</v>
      </c>
      <c r="P21" s="595">
        <f t="shared" si="5"/>
        <v>71767</v>
      </c>
      <c r="Q21" s="595">
        <f t="shared" si="5"/>
        <v>71767</v>
      </c>
      <c r="R21" s="595">
        <f t="shared" si="5"/>
        <v>71767</v>
      </c>
      <c r="S21" s="595">
        <f t="shared" si="5"/>
        <v>71767</v>
      </c>
      <c r="T21" s="595">
        <f t="shared" si="5"/>
        <v>71767</v>
      </c>
      <c r="U21" s="595">
        <f t="shared" si="5"/>
        <v>71767</v>
      </c>
      <c r="V21" s="595">
        <f t="shared" si="5"/>
        <v>71767</v>
      </c>
      <c r="W21" s="595">
        <f t="shared" si="5"/>
        <v>71767</v>
      </c>
      <c r="X21" s="595">
        <f t="shared" si="5"/>
        <v>71767</v>
      </c>
      <c r="Y21" s="595">
        <f t="shared" ref="Y21:AI25" si="6">+X21</f>
        <v>71767</v>
      </c>
      <c r="Z21" s="595">
        <f t="shared" si="6"/>
        <v>71767</v>
      </c>
      <c r="AA21" s="595">
        <f t="shared" si="6"/>
        <v>71767</v>
      </c>
      <c r="AB21" s="595">
        <f t="shared" si="6"/>
        <v>71767</v>
      </c>
      <c r="AC21" s="595">
        <f t="shared" si="6"/>
        <v>71767</v>
      </c>
      <c r="AD21" s="595">
        <f t="shared" si="6"/>
        <v>71767</v>
      </c>
      <c r="AE21" s="595">
        <f t="shared" si="6"/>
        <v>71767</v>
      </c>
      <c r="AF21" s="595">
        <f t="shared" si="6"/>
        <v>71767</v>
      </c>
      <c r="AG21" s="595">
        <f t="shared" si="6"/>
        <v>71767</v>
      </c>
      <c r="AH21" s="595">
        <f t="shared" si="6"/>
        <v>71767</v>
      </c>
      <c r="AI21" s="595">
        <f t="shared" si="6"/>
        <v>71767</v>
      </c>
    </row>
    <row r="22" spans="1:35" s="589" customFormat="1" ht="11.25">
      <c r="A22" s="603"/>
      <c r="B22" s="751" t="s">
        <v>250</v>
      </c>
      <c r="C22" s="596"/>
      <c r="D22" s="596"/>
      <c r="E22" s="596"/>
      <c r="F22" s="595">
        <f>+'Bilance JKP'!C6</f>
        <v>127620.29519999999</v>
      </c>
      <c r="G22" s="595">
        <f>+'Bilance JKP'!D6</f>
        <v>133319.74</v>
      </c>
      <c r="H22" s="595">
        <f>+'Bilance JKP'!E6</f>
        <v>112964</v>
      </c>
      <c r="I22" s="595">
        <f t="shared" si="5"/>
        <v>112964</v>
      </c>
      <c r="J22" s="595">
        <f t="shared" si="5"/>
        <v>112964</v>
      </c>
      <c r="K22" s="595">
        <f t="shared" si="5"/>
        <v>112964</v>
      </c>
      <c r="L22" s="595">
        <f t="shared" si="5"/>
        <v>112964</v>
      </c>
      <c r="M22" s="595">
        <f t="shared" si="5"/>
        <v>112964</v>
      </c>
      <c r="N22" s="595">
        <f t="shared" si="5"/>
        <v>112964</v>
      </c>
      <c r="O22" s="595">
        <f t="shared" si="5"/>
        <v>112964</v>
      </c>
      <c r="P22" s="595">
        <f t="shared" si="5"/>
        <v>112964</v>
      </c>
      <c r="Q22" s="595">
        <f t="shared" si="5"/>
        <v>112964</v>
      </c>
      <c r="R22" s="595">
        <f t="shared" si="5"/>
        <v>112964</v>
      </c>
      <c r="S22" s="595">
        <f t="shared" si="5"/>
        <v>112964</v>
      </c>
      <c r="T22" s="595">
        <f t="shared" si="5"/>
        <v>112964</v>
      </c>
      <c r="U22" s="595">
        <f t="shared" si="5"/>
        <v>112964</v>
      </c>
      <c r="V22" s="595">
        <f t="shared" si="5"/>
        <v>112964</v>
      </c>
      <c r="W22" s="595">
        <f t="shared" si="5"/>
        <v>112964</v>
      </c>
      <c r="X22" s="595">
        <f t="shared" si="5"/>
        <v>112964</v>
      </c>
      <c r="Y22" s="595">
        <f t="shared" si="6"/>
        <v>112964</v>
      </c>
      <c r="Z22" s="595">
        <f t="shared" si="6"/>
        <v>112964</v>
      </c>
      <c r="AA22" s="595">
        <f t="shared" si="6"/>
        <v>112964</v>
      </c>
      <c r="AB22" s="595">
        <f t="shared" si="6"/>
        <v>112964</v>
      </c>
      <c r="AC22" s="595">
        <f t="shared" si="6"/>
        <v>112964</v>
      </c>
      <c r="AD22" s="595">
        <f t="shared" si="6"/>
        <v>112964</v>
      </c>
      <c r="AE22" s="595">
        <f t="shared" si="6"/>
        <v>112964</v>
      </c>
      <c r="AF22" s="595">
        <f t="shared" si="6"/>
        <v>112964</v>
      </c>
      <c r="AG22" s="595">
        <f t="shared" si="6"/>
        <v>112964</v>
      </c>
      <c r="AH22" s="595">
        <f t="shared" si="6"/>
        <v>112964</v>
      </c>
      <c r="AI22" s="595">
        <f t="shared" si="6"/>
        <v>112964</v>
      </c>
    </row>
    <row r="23" spans="1:35" s="589" customFormat="1" ht="11.25">
      <c r="A23" s="603"/>
      <c r="B23" s="751" t="s">
        <v>853</v>
      </c>
      <c r="C23" s="596"/>
      <c r="D23" s="596"/>
      <c r="E23" s="596"/>
      <c r="F23" s="595">
        <f>+'Bilance JKP'!C7</f>
        <v>10009</v>
      </c>
      <c r="G23" s="595">
        <f>+'Bilance JKP'!D7</f>
        <v>3107</v>
      </c>
      <c r="H23" s="595">
        <f>+'Bilance JKP'!E7</f>
        <v>1383</v>
      </c>
      <c r="I23" s="595">
        <f t="shared" si="5"/>
        <v>1383</v>
      </c>
      <c r="J23" s="595">
        <f t="shared" si="5"/>
        <v>1383</v>
      </c>
      <c r="K23" s="595">
        <f t="shared" si="5"/>
        <v>1383</v>
      </c>
      <c r="L23" s="595">
        <f t="shared" si="5"/>
        <v>1383</v>
      </c>
      <c r="M23" s="595">
        <f t="shared" si="5"/>
        <v>1383</v>
      </c>
      <c r="N23" s="595">
        <f t="shared" si="5"/>
        <v>1383</v>
      </c>
      <c r="O23" s="595">
        <f t="shared" si="5"/>
        <v>1383</v>
      </c>
      <c r="P23" s="595">
        <f t="shared" si="5"/>
        <v>1383</v>
      </c>
      <c r="Q23" s="595">
        <f t="shared" si="5"/>
        <v>1383</v>
      </c>
      <c r="R23" s="595">
        <f t="shared" si="5"/>
        <v>1383</v>
      </c>
      <c r="S23" s="595">
        <f t="shared" si="5"/>
        <v>1383</v>
      </c>
      <c r="T23" s="595">
        <f t="shared" si="5"/>
        <v>1383</v>
      </c>
      <c r="U23" s="595">
        <f t="shared" si="5"/>
        <v>1383</v>
      </c>
      <c r="V23" s="595">
        <f t="shared" si="5"/>
        <v>1383</v>
      </c>
      <c r="W23" s="595">
        <f t="shared" si="5"/>
        <v>1383</v>
      </c>
      <c r="X23" s="595">
        <f t="shared" si="5"/>
        <v>1383</v>
      </c>
      <c r="Y23" s="595">
        <f t="shared" si="6"/>
        <v>1383</v>
      </c>
      <c r="Z23" s="595">
        <f t="shared" si="6"/>
        <v>1383</v>
      </c>
      <c r="AA23" s="595">
        <f t="shared" si="6"/>
        <v>1383</v>
      </c>
      <c r="AB23" s="595">
        <f t="shared" si="6"/>
        <v>1383</v>
      </c>
      <c r="AC23" s="595">
        <f t="shared" si="6"/>
        <v>1383</v>
      </c>
      <c r="AD23" s="595">
        <f t="shared" si="6"/>
        <v>1383</v>
      </c>
      <c r="AE23" s="595">
        <f t="shared" si="6"/>
        <v>1383</v>
      </c>
      <c r="AF23" s="595">
        <f t="shared" si="6"/>
        <v>1383</v>
      </c>
      <c r="AG23" s="595">
        <f t="shared" si="6"/>
        <v>1383</v>
      </c>
      <c r="AH23" s="595">
        <f t="shared" si="6"/>
        <v>1383</v>
      </c>
      <c r="AI23" s="595">
        <f t="shared" si="6"/>
        <v>1383</v>
      </c>
    </row>
    <row r="24" spans="1:35" s="589" customFormat="1" ht="11.25">
      <c r="A24" s="603">
        <v>2</v>
      </c>
      <c r="B24" s="750" t="s">
        <v>247</v>
      </c>
      <c r="C24" s="594"/>
      <c r="D24" s="594"/>
      <c r="E24" s="594"/>
      <c r="F24" s="595">
        <f>+'Bilance JKP'!C8</f>
        <v>1773</v>
      </c>
      <c r="G24" s="595">
        <f>+'Bilance JKP'!D8</f>
        <v>2984</v>
      </c>
      <c r="H24" s="595">
        <f>+'Bilance JKP'!E8</f>
        <v>0</v>
      </c>
      <c r="I24" s="595">
        <f t="shared" si="5"/>
        <v>0</v>
      </c>
      <c r="J24" s="595">
        <f t="shared" si="5"/>
        <v>0</v>
      </c>
      <c r="K24" s="595">
        <f t="shared" si="5"/>
        <v>0</v>
      </c>
      <c r="L24" s="595">
        <f t="shared" si="5"/>
        <v>0</v>
      </c>
      <c r="M24" s="595">
        <f t="shared" si="5"/>
        <v>0</v>
      </c>
      <c r="N24" s="595">
        <f t="shared" si="5"/>
        <v>0</v>
      </c>
      <c r="O24" s="595">
        <f t="shared" si="5"/>
        <v>0</v>
      </c>
      <c r="P24" s="595">
        <f t="shared" si="5"/>
        <v>0</v>
      </c>
      <c r="Q24" s="595">
        <f t="shared" si="5"/>
        <v>0</v>
      </c>
      <c r="R24" s="595">
        <f t="shared" si="5"/>
        <v>0</v>
      </c>
      <c r="S24" s="595">
        <f t="shared" si="5"/>
        <v>0</v>
      </c>
      <c r="T24" s="595">
        <f t="shared" si="5"/>
        <v>0</v>
      </c>
      <c r="U24" s="595">
        <f t="shared" si="5"/>
        <v>0</v>
      </c>
      <c r="V24" s="595">
        <f t="shared" si="5"/>
        <v>0</v>
      </c>
      <c r="W24" s="595">
        <f t="shared" si="5"/>
        <v>0</v>
      </c>
      <c r="X24" s="595">
        <f t="shared" si="5"/>
        <v>0</v>
      </c>
      <c r="Y24" s="595">
        <f t="shared" si="6"/>
        <v>0</v>
      </c>
      <c r="Z24" s="595">
        <f t="shared" si="6"/>
        <v>0</v>
      </c>
      <c r="AA24" s="595">
        <f t="shared" si="6"/>
        <v>0</v>
      </c>
      <c r="AB24" s="595">
        <f t="shared" si="6"/>
        <v>0</v>
      </c>
      <c r="AC24" s="595">
        <f t="shared" si="6"/>
        <v>0</v>
      </c>
      <c r="AD24" s="595">
        <f t="shared" si="6"/>
        <v>0</v>
      </c>
      <c r="AE24" s="595">
        <f t="shared" si="6"/>
        <v>0</v>
      </c>
      <c r="AF24" s="595">
        <f t="shared" si="6"/>
        <v>0</v>
      </c>
      <c r="AG24" s="595">
        <f t="shared" si="6"/>
        <v>0</v>
      </c>
      <c r="AH24" s="595">
        <f t="shared" si="6"/>
        <v>0</v>
      </c>
      <c r="AI24" s="595">
        <f t="shared" si="6"/>
        <v>0</v>
      </c>
    </row>
    <row r="25" spans="1:35" s="589" customFormat="1" ht="11.25">
      <c r="A25" s="603">
        <v>3</v>
      </c>
      <c r="B25" s="750" t="s">
        <v>251</v>
      </c>
      <c r="C25" s="594"/>
      <c r="D25" s="594"/>
      <c r="E25" s="594"/>
      <c r="F25" s="595">
        <f>+'Bilance JKP'!C9</f>
        <v>0</v>
      </c>
      <c r="G25" s="595">
        <f>+'Bilance JKP'!D9</f>
        <v>0</v>
      </c>
      <c r="H25" s="595">
        <f>+'Bilance JKP'!E9</f>
        <v>0</v>
      </c>
      <c r="I25" s="595">
        <f t="shared" si="5"/>
        <v>0</v>
      </c>
      <c r="J25" s="595">
        <f t="shared" si="5"/>
        <v>0</v>
      </c>
      <c r="K25" s="595">
        <f t="shared" si="5"/>
        <v>0</v>
      </c>
      <c r="L25" s="595">
        <f t="shared" si="5"/>
        <v>0</v>
      </c>
      <c r="M25" s="595">
        <f t="shared" si="5"/>
        <v>0</v>
      </c>
      <c r="N25" s="595">
        <f t="shared" si="5"/>
        <v>0</v>
      </c>
      <c r="O25" s="595">
        <f t="shared" si="5"/>
        <v>0</v>
      </c>
      <c r="P25" s="595">
        <f t="shared" si="5"/>
        <v>0</v>
      </c>
      <c r="Q25" s="595">
        <f t="shared" si="5"/>
        <v>0</v>
      </c>
      <c r="R25" s="595">
        <f t="shared" si="5"/>
        <v>0</v>
      </c>
      <c r="S25" s="595">
        <f t="shared" si="5"/>
        <v>0</v>
      </c>
      <c r="T25" s="595">
        <f t="shared" si="5"/>
        <v>0</v>
      </c>
      <c r="U25" s="595">
        <f t="shared" si="5"/>
        <v>0</v>
      </c>
      <c r="V25" s="595">
        <f t="shared" si="5"/>
        <v>0</v>
      </c>
      <c r="W25" s="595">
        <f t="shared" si="5"/>
        <v>0</v>
      </c>
      <c r="X25" s="595">
        <f t="shared" si="5"/>
        <v>0</v>
      </c>
      <c r="Y25" s="595">
        <f t="shared" si="6"/>
        <v>0</v>
      </c>
      <c r="Z25" s="595">
        <f t="shared" si="6"/>
        <v>0</v>
      </c>
      <c r="AA25" s="595">
        <f t="shared" si="6"/>
        <v>0</v>
      </c>
      <c r="AB25" s="595">
        <f t="shared" si="6"/>
        <v>0</v>
      </c>
      <c r="AC25" s="595">
        <f t="shared" si="6"/>
        <v>0</v>
      </c>
      <c r="AD25" s="595">
        <f t="shared" si="6"/>
        <v>0</v>
      </c>
      <c r="AE25" s="595">
        <f t="shared" si="6"/>
        <v>0</v>
      </c>
      <c r="AF25" s="595">
        <f t="shared" si="6"/>
        <v>0</v>
      </c>
      <c r="AG25" s="595">
        <f t="shared" si="6"/>
        <v>0</v>
      </c>
      <c r="AH25" s="595">
        <f t="shared" si="6"/>
        <v>0</v>
      </c>
      <c r="AI25" s="595">
        <f t="shared" si="6"/>
        <v>0</v>
      </c>
    </row>
    <row r="26" spans="1:35" s="589" customFormat="1" ht="11.25">
      <c r="A26" s="602" t="s">
        <v>243</v>
      </c>
      <c r="B26" s="749" t="s">
        <v>253</v>
      </c>
      <c r="C26" s="592"/>
      <c r="D26" s="592"/>
      <c r="E26" s="592"/>
      <c r="F26" s="593">
        <f>+F27+F34+F35</f>
        <v>197217</v>
      </c>
      <c r="G26" s="593">
        <f>+G27+G34+G35</f>
        <v>193507</v>
      </c>
      <c r="H26" s="593">
        <f>+H27+H34+H35</f>
        <v>186114</v>
      </c>
      <c r="I26" s="593">
        <f t="shared" ref="I26:AI26" si="7">+I27+I34+I35</f>
        <v>186114</v>
      </c>
      <c r="J26" s="593">
        <f t="shared" si="7"/>
        <v>186114</v>
      </c>
      <c r="K26" s="593">
        <f t="shared" si="7"/>
        <v>186114</v>
      </c>
      <c r="L26" s="593">
        <f t="shared" si="7"/>
        <v>186114</v>
      </c>
      <c r="M26" s="593">
        <f t="shared" si="7"/>
        <v>186114</v>
      </c>
      <c r="N26" s="593">
        <f t="shared" si="7"/>
        <v>186114</v>
      </c>
      <c r="O26" s="593">
        <f t="shared" si="7"/>
        <v>186114</v>
      </c>
      <c r="P26" s="593">
        <f t="shared" si="7"/>
        <v>186114</v>
      </c>
      <c r="Q26" s="593">
        <f t="shared" si="7"/>
        <v>186114</v>
      </c>
      <c r="R26" s="593">
        <f t="shared" si="7"/>
        <v>186114</v>
      </c>
      <c r="S26" s="593">
        <f t="shared" si="7"/>
        <v>186114</v>
      </c>
      <c r="T26" s="593">
        <f t="shared" si="7"/>
        <v>186114</v>
      </c>
      <c r="U26" s="593">
        <f t="shared" si="7"/>
        <v>186114</v>
      </c>
      <c r="V26" s="593">
        <f t="shared" si="7"/>
        <v>186114</v>
      </c>
      <c r="W26" s="593">
        <f t="shared" si="7"/>
        <v>186114</v>
      </c>
      <c r="X26" s="593">
        <f t="shared" si="7"/>
        <v>186114</v>
      </c>
      <c r="Y26" s="593">
        <f t="shared" si="7"/>
        <v>186114</v>
      </c>
      <c r="Z26" s="593">
        <f t="shared" si="7"/>
        <v>186114</v>
      </c>
      <c r="AA26" s="593">
        <f t="shared" si="7"/>
        <v>186114</v>
      </c>
      <c r="AB26" s="593">
        <f t="shared" si="7"/>
        <v>186114</v>
      </c>
      <c r="AC26" s="593">
        <f t="shared" si="7"/>
        <v>186114</v>
      </c>
      <c r="AD26" s="593">
        <f t="shared" si="7"/>
        <v>186114</v>
      </c>
      <c r="AE26" s="593">
        <f t="shared" si="7"/>
        <v>186114</v>
      </c>
      <c r="AF26" s="593">
        <f t="shared" si="7"/>
        <v>186114</v>
      </c>
      <c r="AG26" s="593">
        <f t="shared" si="7"/>
        <v>186114</v>
      </c>
      <c r="AH26" s="593">
        <f t="shared" si="7"/>
        <v>186114</v>
      </c>
      <c r="AI26" s="593">
        <f t="shared" si="7"/>
        <v>186114</v>
      </c>
    </row>
    <row r="27" spans="1:35" s="589" customFormat="1" ht="11.25">
      <c r="A27" s="603">
        <v>1</v>
      </c>
      <c r="B27" s="750" t="s">
        <v>246</v>
      </c>
      <c r="C27" s="594"/>
      <c r="D27" s="594"/>
      <c r="E27" s="594"/>
      <c r="F27" s="595">
        <f>+F28+F29+F31+F32+F33</f>
        <v>192894</v>
      </c>
      <c r="G27" s="595">
        <f>+G28+G29+G31+G32+G33</f>
        <v>193350</v>
      </c>
      <c r="H27" s="595">
        <f>+H28+H29+H31+H32+H33</f>
        <v>186114</v>
      </c>
      <c r="I27" s="595">
        <f t="shared" ref="I27:AI27" si="8">+I28+I29+I31+I32+I33</f>
        <v>186114</v>
      </c>
      <c r="J27" s="595">
        <f t="shared" si="8"/>
        <v>186114</v>
      </c>
      <c r="K27" s="595">
        <f t="shared" si="8"/>
        <v>186114</v>
      </c>
      <c r="L27" s="595">
        <f t="shared" si="8"/>
        <v>186114</v>
      </c>
      <c r="M27" s="595">
        <f t="shared" si="8"/>
        <v>186114</v>
      </c>
      <c r="N27" s="595">
        <f t="shared" si="8"/>
        <v>186114</v>
      </c>
      <c r="O27" s="595">
        <f t="shared" si="8"/>
        <v>186114</v>
      </c>
      <c r="P27" s="595">
        <f t="shared" si="8"/>
        <v>186114</v>
      </c>
      <c r="Q27" s="595">
        <f t="shared" si="8"/>
        <v>186114</v>
      </c>
      <c r="R27" s="595">
        <f t="shared" si="8"/>
        <v>186114</v>
      </c>
      <c r="S27" s="595">
        <f t="shared" si="8"/>
        <v>186114</v>
      </c>
      <c r="T27" s="595">
        <f t="shared" si="8"/>
        <v>186114</v>
      </c>
      <c r="U27" s="595">
        <f t="shared" si="8"/>
        <v>186114</v>
      </c>
      <c r="V27" s="595">
        <f t="shared" si="8"/>
        <v>186114</v>
      </c>
      <c r="W27" s="595">
        <f t="shared" si="8"/>
        <v>186114</v>
      </c>
      <c r="X27" s="595">
        <f t="shared" si="8"/>
        <v>186114</v>
      </c>
      <c r="Y27" s="595">
        <f t="shared" si="8"/>
        <v>186114</v>
      </c>
      <c r="Z27" s="595">
        <f t="shared" si="8"/>
        <v>186114</v>
      </c>
      <c r="AA27" s="595">
        <f t="shared" si="8"/>
        <v>186114</v>
      </c>
      <c r="AB27" s="595">
        <f t="shared" si="8"/>
        <v>186114</v>
      </c>
      <c r="AC27" s="595">
        <f t="shared" si="8"/>
        <v>186114</v>
      </c>
      <c r="AD27" s="595">
        <f t="shared" si="8"/>
        <v>186114</v>
      </c>
      <c r="AE27" s="595">
        <f t="shared" si="8"/>
        <v>186114</v>
      </c>
      <c r="AF27" s="595">
        <f t="shared" si="8"/>
        <v>186114</v>
      </c>
      <c r="AG27" s="595">
        <f t="shared" si="8"/>
        <v>186114</v>
      </c>
      <c r="AH27" s="595">
        <f t="shared" si="8"/>
        <v>186114</v>
      </c>
      <c r="AI27" s="595">
        <f t="shared" si="8"/>
        <v>186114</v>
      </c>
    </row>
    <row r="28" spans="1:35" s="589" customFormat="1" ht="11.25">
      <c r="A28" s="603"/>
      <c r="B28" s="751" t="s">
        <v>106</v>
      </c>
      <c r="C28" s="596"/>
      <c r="D28" s="596"/>
      <c r="E28" s="596"/>
      <c r="F28" s="595">
        <f>+'Bilance JKP'!C12</f>
        <v>14727</v>
      </c>
      <c r="G28" s="595">
        <f>+'Bilance JKP'!D12</f>
        <v>4320</v>
      </c>
      <c r="H28" s="595">
        <f>+'Bilance JKP'!E12</f>
        <v>3883</v>
      </c>
      <c r="I28" s="595">
        <f t="shared" ref="I28:X35" si="9">+H28</f>
        <v>3883</v>
      </c>
      <c r="J28" s="595">
        <f t="shared" si="9"/>
        <v>3883</v>
      </c>
      <c r="K28" s="595">
        <f t="shared" si="9"/>
        <v>3883</v>
      </c>
      <c r="L28" s="595">
        <f t="shared" si="9"/>
        <v>3883</v>
      </c>
      <c r="M28" s="595">
        <f t="shared" si="9"/>
        <v>3883</v>
      </c>
      <c r="N28" s="595">
        <f t="shared" si="9"/>
        <v>3883</v>
      </c>
      <c r="O28" s="595">
        <f t="shared" si="9"/>
        <v>3883</v>
      </c>
      <c r="P28" s="595">
        <f t="shared" si="9"/>
        <v>3883</v>
      </c>
      <c r="Q28" s="595">
        <f t="shared" si="9"/>
        <v>3883</v>
      </c>
      <c r="R28" s="595">
        <f t="shared" si="9"/>
        <v>3883</v>
      </c>
      <c r="S28" s="595">
        <f t="shared" si="9"/>
        <v>3883</v>
      </c>
      <c r="T28" s="595">
        <f t="shared" si="9"/>
        <v>3883</v>
      </c>
      <c r="U28" s="595">
        <f t="shared" si="9"/>
        <v>3883</v>
      </c>
      <c r="V28" s="595">
        <f t="shared" si="9"/>
        <v>3883</v>
      </c>
      <c r="W28" s="595">
        <f t="shared" si="9"/>
        <v>3883</v>
      </c>
      <c r="X28" s="595">
        <f t="shared" si="9"/>
        <v>3883</v>
      </c>
      <c r="Y28" s="595">
        <f t="shared" ref="Y28:AI35" si="10">+X28</f>
        <v>3883</v>
      </c>
      <c r="Z28" s="595">
        <f t="shared" si="10"/>
        <v>3883</v>
      </c>
      <c r="AA28" s="595">
        <f t="shared" si="10"/>
        <v>3883</v>
      </c>
      <c r="AB28" s="595">
        <f t="shared" si="10"/>
        <v>3883</v>
      </c>
      <c r="AC28" s="595">
        <f t="shared" si="10"/>
        <v>3883</v>
      </c>
      <c r="AD28" s="595">
        <f t="shared" si="10"/>
        <v>3883</v>
      </c>
      <c r="AE28" s="595">
        <f t="shared" si="10"/>
        <v>3883</v>
      </c>
      <c r="AF28" s="595">
        <f t="shared" si="10"/>
        <v>3883</v>
      </c>
      <c r="AG28" s="595">
        <f t="shared" si="10"/>
        <v>3883</v>
      </c>
      <c r="AH28" s="595">
        <f t="shared" si="10"/>
        <v>3883</v>
      </c>
      <c r="AI28" s="595">
        <f t="shared" si="10"/>
        <v>3883</v>
      </c>
    </row>
    <row r="29" spans="1:35" s="589" customFormat="1" ht="11.25">
      <c r="A29" s="603"/>
      <c r="B29" s="751" t="s">
        <v>254</v>
      </c>
      <c r="C29" s="596"/>
      <c r="D29" s="596"/>
      <c r="E29" s="596"/>
      <c r="F29" s="595">
        <f>+'Bilance JKP'!C13</f>
        <v>156927</v>
      </c>
      <c r="G29" s="595">
        <f>+'Bilance JKP'!D13</f>
        <v>175102</v>
      </c>
      <c r="H29" s="595">
        <f>+'Bilance JKP'!E13</f>
        <v>169535</v>
      </c>
      <c r="I29" s="595">
        <f t="shared" si="9"/>
        <v>169535</v>
      </c>
      <c r="J29" s="595">
        <f t="shared" si="9"/>
        <v>169535</v>
      </c>
      <c r="K29" s="595">
        <f t="shared" si="9"/>
        <v>169535</v>
      </c>
      <c r="L29" s="595">
        <f t="shared" si="9"/>
        <v>169535</v>
      </c>
      <c r="M29" s="595">
        <f t="shared" si="9"/>
        <v>169535</v>
      </c>
      <c r="N29" s="595">
        <f t="shared" si="9"/>
        <v>169535</v>
      </c>
      <c r="O29" s="595">
        <f t="shared" si="9"/>
        <v>169535</v>
      </c>
      <c r="P29" s="595">
        <f t="shared" si="9"/>
        <v>169535</v>
      </c>
      <c r="Q29" s="595">
        <f t="shared" si="9"/>
        <v>169535</v>
      </c>
      <c r="R29" s="595">
        <f t="shared" si="9"/>
        <v>169535</v>
      </c>
      <c r="S29" s="595">
        <f t="shared" si="9"/>
        <v>169535</v>
      </c>
      <c r="T29" s="595">
        <f t="shared" si="9"/>
        <v>169535</v>
      </c>
      <c r="U29" s="595">
        <f t="shared" si="9"/>
        <v>169535</v>
      </c>
      <c r="V29" s="595">
        <f t="shared" si="9"/>
        <v>169535</v>
      </c>
      <c r="W29" s="595">
        <f t="shared" si="9"/>
        <v>169535</v>
      </c>
      <c r="X29" s="595">
        <f t="shared" si="9"/>
        <v>169535</v>
      </c>
      <c r="Y29" s="595">
        <f t="shared" si="10"/>
        <v>169535</v>
      </c>
      <c r="Z29" s="595">
        <f t="shared" si="10"/>
        <v>169535</v>
      </c>
      <c r="AA29" s="595">
        <f t="shared" si="10"/>
        <v>169535</v>
      </c>
      <c r="AB29" s="595">
        <f t="shared" si="10"/>
        <v>169535</v>
      </c>
      <c r="AC29" s="595">
        <f t="shared" si="10"/>
        <v>169535</v>
      </c>
      <c r="AD29" s="595">
        <f t="shared" si="10"/>
        <v>169535</v>
      </c>
      <c r="AE29" s="595">
        <f t="shared" si="10"/>
        <v>169535</v>
      </c>
      <c r="AF29" s="595">
        <f t="shared" si="10"/>
        <v>169535</v>
      </c>
      <c r="AG29" s="595">
        <f t="shared" si="10"/>
        <v>169535</v>
      </c>
      <c r="AH29" s="595">
        <f t="shared" si="10"/>
        <v>169535</v>
      </c>
      <c r="AI29" s="595">
        <f t="shared" si="10"/>
        <v>169535</v>
      </c>
    </row>
    <row r="30" spans="1:35" s="600" customFormat="1" ht="11.25">
      <c r="A30" s="604"/>
      <c r="B30" s="752" t="s">
        <v>888</v>
      </c>
      <c r="C30" s="598"/>
      <c r="D30" s="598"/>
      <c r="E30" s="598"/>
      <c r="F30" s="599">
        <f>+'Bilance JKP'!C14</f>
        <v>322</v>
      </c>
      <c r="G30" s="599">
        <f>+'Bilance JKP'!D14</f>
        <v>110000</v>
      </c>
      <c r="H30" s="599">
        <f>+'Bilance JKP'!E14</f>
        <v>112964</v>
      </c>
      <c r="I30" s="599">
        <f t="shared" si="9"/>
        <v>112964</v>
      </c>
      <c r="J30" s="599">
        <f t="shared" si="9"/>
        <v>112964</v>
      </c>
      <c r="K30" s="599">
        <f t="shared" si="9"/>
        <v>112964</v>
      </c>
      <c r="L30" s="599">
        <f t="shared" si="9"/>
        <v>112964</v>
      </c>
      <c r="M30" s="599">
        <f t="shared" si="9"/>
        <v>112964</v>
      </c>
      <c r="N30" s="599">
        <f t="shared" si="9"/>
        <v>112964</v>
      </c>
      <c r="O30" s="599">
        <f t="shared" si="9"/>
        <v>112964</v>
      </c>
      <c r="P30" s="599">
        <f t="shared" si="9"/>
        <v>112964</v>
      </c>
      <c r="Q30" s="599">
        <f t="shared" si="9"/>
        <v>112964</v>
      </c>
      <c r="R30" s="599">
        <f t="shared" si="9"/>
        <v>112964</v>
      </c>
      <c r="S30" s="599">
        <f t="shared" si="9"/>
        <v>112964</v>
      </c>
      <c r="T30" s="599">
        <f t="shared" si="9"/>
        <v>112964</v>
      </c>
      <c r="U30" s="599">
        <f t="shared" si="9"/>
        <v>112964</v>
      </c>
      <c r="V30" s="599">
        <f t="shared" si="9"/>
        <v>112964</v>
      </c>
      <c r="W30" s="599">
        <f t="shared" si="9"/>
        <v>112964</v>
      </c>
      <c r="X30" s="599">
        <f t="shared" si="9"/>
        <v>112964</v>
      </c>
      <c r="Y30" s="599">
        <f t="shared" si="10"/>
        <v>112964</v>
      </c>
      <c r="Z30" s="599">
        <f t="shared" si="10"/>
        <v>112964</v>
      </c>
      <c r="AA30" s="599">
        <f t="shared" si="10"/>
        <v>112964</v>
      </c>
      <c r="AB30" s="599">
        <f t="shared" si="10"/>
        <v>112964</v>
      </c>
      <c r="AC30" s="599">
        <f t="shared" si="10"/>
        <v>112964</v>
      </c>
      <c r="AD30" s="599">
        <f t="shared" si="10"/>
        <v>112964</v>
      </c>
      <c r="AE30" s="599">
        <f t="shared" si="10"/>
        <v>112964</v>
      </c>
      <c r="AF30" s="599">
        <f t="shared" si="10"/>
        <v>112964</v>
      </c>
      <c r="AG30" s="599">
        <f t="shared" si="10"/>
        <v>112964</v>
      </c>
      <c r="AH30" s="599">
        <f t="shared" si="10"/>
        <v>112964</v>
      </c>
      <c r="AI30" s="599">
        <f t="shared" si="10"/>
        <v>112964</v>
      </c>
    </row>
    <row r="31" spans="1:35" s="589" customFormat="1" ht="11.25">
      <c r="A31" s="603"/>
      <c r="B31" s="751" t="s">
        <v>255</v>
      </c>
      <c r="C31" s="596"/>
      <c r="D31" s="596"/>
      <c r="E31" s="596"/>
      <c r="F31" s="595">
        <f>+'Bilance JKP'!C15</f>
        <v>2367</v>
      </c>
      <c r="G31" s="595">
        <f>+'Bilance JKP'!D15</f>
        <v>1848</v>
      </c>
      <c r="H31" s="595">
        <f>+'Bilance JKP'!E15</f>
        <v>0</v>
      </c>
      <c r="I31" s="595">
        <f t="shared" si="9"/>
        <v>0</v>
      </c>
      <c r="J31" s="595">
        <f t="shared" si="9"/>
        <v>0</v>
      </c>
      <c r="K31" s="595">
        <f t="shared" si="9"/>
        <v>0</v>
      </c>
      <c r="L31" s="595">
        <f t="shared" si="9"/>
        <v>0</v>
      </c>
      <c r="M31" s="595">
        <f t="shared" si="9"/>
        <v>0</v>
      </c>
      <c r="N31" s="595">
        <f t="shared" si="9"/>
        <v>0</v>
      </c>
      <c r="O31" s="595">
        <f t="shared" si="9"/>
        <v>0</v>
      </c>
      <c r="P31" s="595">
        <f t="shared" si="9"/>
        <v>0</v>
      </c>
      <c r="Q31" s="595">
        <f t="shared" si="9"/>
        <v>0</v>
      </c>
      <c r="R31" s="595">
        <f t="shared" si="9"/>
        <v>0</v>
      </c>
      <c r="S31" s="595">
        <f t="shared" si="9"/>
        <v>0</v>
      </c>
      <c r="T31" s="595">
        <f t="shared" si="9"/>
        <v>0</v>
      </c>
      <c r="U31" s="595">
        <f t="shared" si="9"/>
        <v>0</v>
      </c>
      <c r="V31" s="595">
        <f t="shared" si="9"/>
        <v>0</v>
      </c>
      <c r="W31" s="595">
        <f t="shared" si="9"/>
        <v>0</v>
      </c>
      <c r="X31" s="595">
        <f t="shared" si="9"/>
        <v>0</v>
      </c>
      <c r="Y31" s="595">
        <f t="shared" si="10"/>
        <v>0</v>
      </c>
      <c r="Z31" s="595">
        <f t="shared" si="10"/>
        <v>0</v>
      </c>
      <c r="AA31" s="595">
        <f t="shared" si="10"/>
        <v>0</v>
      </c>
      <c r="AB31" s="595">
        <f t="shared" si="10"/>
        <v>0</v>
      </c>
      <c r="AC31" s="595">
        <f t="shared" si="10"/>
        <v>0</v>
      </c>
      <c r="AD31" s="595">
        <f t="shared" si="10"/>
        <v>0</v>
      </c>
      <c r="AE31" s="595">
        <f t="shared" si="10"/>
        <v>0</v>
      </c>
      <c r="AF31" s="595">
        <f t="shared" si="10"/>
        <v>0</v>
      </c>
      <c r="AG31" s="595">
        <f t="shared" si="10"/>
        <v>0</v>
      </c>
      <c r="AH31" s="595">
        <f t="shared" si="10"/>
        <v>0</v>
      </c>
      <c r="AI31" s="595">
        <f t="shared" si="10"/>
        <v>0</v>
      </c>
    </row>
    <row r="32" spans="1:35" s="589" customFormat="1" ht="11.25">
      <c r="A32" s="603"/>
      <c r="B32" s="751" t="s">
        <v>256</v>
      </c>
      <c r="C32" s="596"/>
      <c r="D32" s="596"/>
      <c r="E32" s="596"/>
      <c r="F32" s="595">
        <f>+'Bilance JKP'!C16</f>
        <v>15107</v>
      </c>
      <c r="G32" s="595">
        <f>+'Bilance JKP'!D16</f>
        <v>10975</v>
      </c>
      <c r="H32" s="595">
        <f>+'Bilance JKP'!E16</f>
        <v>7744</v>
      </c>
      <c r="I32" s="595">
        <f t="shared" si="9"/>
        <v>7744</v>
      </c>
      <c r="J32" s="595">
        <f t="shared" si="9"/>
        <v>7744</v>
      </c>
      <c r="K32" s="595">
        <f t="shared" si="9"/>
        <v>7744</v>
      </c>
      <c r="L32" s="595">
        <f t="shared" si="9"/>
        <v>7744</v>
      </c>
      <c r="M32" s="595">
        <f t="shared" si="9"/>
        <v>7744</v>
      </c>
      <c r="N32" s="595">
        <f t="shared" si="9"/>
        <v>7744</v>
      </c>
      <c r="O32" s="595">
        <f t="shared" si="9"/>
        <v>7744</v>
      </c>
      <c r="P32" s="595">
        <f t="shared" si="9"/>
        <v>7744</v>
      </c>
      <c r="Q32" s="595">
        <f t="shared" si="9"/>
        <v>7744</v>
      </c>
      <c r="R32" s="595">
        <f t="shared" si="9"/>
        <v>7744</v>
      </c>
      <c r="S32" s="595">
        <f t="shared" si="9"/>
        <v>7744</v>
      </c>
      <c r="T32" s="595">
        <f t="shared" si="9"/>
        <v>7744</v>
      </c>
      <c r="U32" s="595">
        <f t="shared" si="9"/>
        <v>7744</v>
      </c>
      <c r="V32" s="595">
        <f t="shared" si="9"/>
        <v>7744</v>
      </c>
      <c r="W32" s="595">
        <f t="shared" si="9"/>
        <v>7744</v>
      </c>
      <c r="X32" s="595">
        <f t="shared" si="9"/>
        <v>7744</v>
      </c>
      <c r="Y32" s="595">
        <f t="shared" si="10"/>
        <v>7744</v>
      </c>
      <c r="Z32" s="595">
        <f t="shared" si="10"/>
        <v>7744</v>
      </c>
      <c r="AA32" s="595">
        <f t="shared" si="10"/>
        <v>7744</v>
      </c>
      <c r="AB32" s="595">
        <f t="shared" si="10"/>
        <v>7744</v>
      </c>
      <c r="AC32" s="595">
        <f t="shared" si="10"/>
        <v>7744</v>
      </c>
      <c r="AD32" s="595">
        <f t="shared" si="10"/>
        <v>7744</v>
      </c>
      <c r="AE32" s="595">
        <f t="shared" si="10"/>
        <v>7744</v>
      </c>
      <c r="AF32" s="595">
        <f t="shared" si="10"/>
        <v>7744</v>
      </c>
      <c r="AG32" s="595">
        <f t="shared" si="10"/>
        <v>7744</v>
      </c>
      <c r="AH32" s="595">
        <f t="shared" si="10"/>
        <v>7744</v>
      </c>
      <c r="AI32" s="595">
        <f t="shared" si="10"/>
        <v>7744</v>
      </c>
    </row>
    <row r="33" spans="1:35" s="589" customFormat="1" ht="11.25">
      <c r="A33" s="603"/>
      <c r="B33" s="751" t="s">
        <v>257</v>
      </c>
      <c r="C33" s="596"/>
      <c r="D33" s="596"/>
      <c r="E33" s="596"/>
      <c r="F33" s="595">
        <f>+'Bilance JKP'!C17</f>
        <v>3766</v>
      </c>
      <c r="G33" s="595">
        <f>+'Bilance JKP'!D17</f>
        <v>1105</v>
      </c>
      <c r="H33" s="595">
        <f>+'Bilance JKP'!E17</f>
        <v>4952</v>
      </c>
      <c r="I33" s="595">
        <f t="shared" si="9"/>
        <v>4952</v>
      </c>
      <c r="J33" s="595">
        <f t="shared" si="9"/>
        <v>4952</v>
      </c>
      <c r="K33" s="595">
        <f t="shared" si="9"/>
        <v>4952</v>
      </c>
      <c r="L33" s="595">
        <f t="shared" si="9"/>
        <v>4952</v>
      </c>
      <c r="M33" s="595">
        <f t="shared" si="9"/>
        <v>4952</v>
      </c>
      <c r="N33" s="595">
        <f t="shared" si="9"/>
        <v>4952</v>
      </c>
      <c r="O33" s="595">
        <f t="shared" si="9"/>
        <v>4952</v>
      </c>
      <c r="P33" s="595">
        <f t="shared" si="9"/>
        <v>4952</v>
      </c>
      <c r="Q33" s="595">
        <f t="shared" si="9"/>
        <v>4952</v>
      </c>
      <c r="R33" s="595">
        <f t="shared" si="9"/>
        <v>4952</v>
      </c>
      <c r="S33" s="595">
        <f t="shared" si="9"/>
        <v>4952</v>
      </c>
      <c r="T33" s="595">
        <f t="shared" si="9"/>
        <v>4952</v>
      </c>
      <c r="U33" s="595">
        <f t="shared" si="9"/>
        <v>4952</v>
      </c>
      <c r="V33" s="595">
        <f t="shared" si="9"/>
        <v>4952</v>
      </c>
      <c r="W33" s="595">
        <f t="shared" si="9"/>
        <v>4952</v>
      </c>
      <c r="X33" s="595">
        <f t="shared" si="9"/>
        <v>4952</v>
      </c>
      <c r="Y33" s="595">
        <f t="shared" si="10"/>
        <v>4952</v>
      </c>
      <c r="Z33" s="595">
        <f t="shared" si="10"/>
        <v>4952</v>
      </c>
      <c r="AA33" s="595">
        <f t="shared" si="10"/>
        <v>4952</v>
      </c>
      <c r="AB33" s="595">
        <f t="shared" si="10"/>
        <v>4952</v>
      </c>
      <c r="AC33" s="595">
        <f t="shared" si="10"/>
        <v>4952</v>
      </c>
      <c r="AD33" s="595">
        <f t="shared" si="10"/>
        <v>4952</v>
      </c>
      <c r="AE33" s="595">
        <f t="shared" si="10"/>
        <v>4952</v>
      </c>
      <c r="AF33" s="595">
        <f t="shared" si="10"/>
        <v>4952</v>
      </c>
      <c r="AG33" s="595">
        <f t="shared" si="10"/>
        <v>4952</v>
      </c>
      <c r="AH33" s="595">
        <f t="shared" si="10"/>
        <v>4952</v>
      </c>
      <c r="AI33" s="595">
        <f t="shared" si="10"/>
        <v>4952</v>
      </c>
    </row>
    <row r="34" spans="1:35" s="589" customFormat="1" ht="11.25">
      <c r="A34" s="603">
        <v>2</v>
      </c>
      <c r="B34" s="750" t="s">
        <v>248</v>
      </c>
      <c r="C34" s="594"/>
      <c r="D34" s="594"/>
      <c r="E34" s="594"/>
      <c r="F34" s="595">
        <f>+'Bilance JKP'!C18</f>
        <v>0</v>
      </c>
      <c r="G34" s="595">
        <f>+'Bilance JKP'!D18</f>
        <v>157</v>
      </c>
      <c r="H34" s="595">
        <f>+'Bilance JKP'!E18</f>
        <v>0</v>
      </c>
      <c r="I34" s="595">
        <f t="shared" si="9"/>
        <v>0</v>
      </c>
      <c r="J34" s="595">
        <f t="shared" si="9"/>
        <v>0</v>
      </c>
      <c r="K34" s="595">
        <f t="shared" si="9"/>
        <v>0</v>
      </c>
      <c r="L34" s="595">
        <f t="shared" si="9"/>
        <v>0</v>
      </c>
      <c r="M34" s="595">
        <f t="shared" si="9"/>
        <v>0</v>
      </c>
      <c r="N34" s="595">
        <f t="shared" si="9"/>
        <v>0</v>
      </c>
      <c r="O34" s="595">
        <f t="shared" si="9"/>
        <v>0</v>
      </c>
      <c r="P34" s="595">
        <f t="shared" si="9"/>
        <v>0</v>
      </c>
      <c r="Q34" s="595">
        <f t="shared" si="9"/>
        <v>0</v>
      </c>
      <c r="R34" s="595">
        <f t="shared" si="9"/>
        <v>0</v>
      </c>
      <c r="S34" s="595">
        <f t="shared" si="9"/>
        <v>0</v>
      </c>
      <c r="T34" s="595">
        <f t="shared" si="9"/>
        <v>0</v>
      </c>
      <c r="U34" s="595">
        <f t="shared" si="9"/>
        <v>0</v>
      </c>
      <c r="V34" s="595">
        <f t="shared" si="9"/>
        <v>0</v>
      </c>
      <c r="W34" s="595">
        <f t="shared" si="9"/>
        <v>0</v>
      </c>
      <c r="X34" s="595">
        <f t="shared" si="9"/>
        <v>0</v>
      </c>
      <c r="Y34" s="595">
        <f t="shared" si="10"/>
        <v>0</v>
      </c>
      <c r="Z34" s="595">
        <f t="shared" si="10"/>
        <v>0</v>
      </c>
      <c r="AA34" s="595">
        <f t="shared" si="10"/>
        <v>0</v>
      </c>
      <c r="AB34" s="595">
        <f t="shared" si="10"/>
        <v>0</v>
      </c>
      <c r="AC34" s="595">
        <f t="shared" si="10"/>
        <v>0</v>
      </c>
      <c r="AD34" s="595">
        <f t="shared" si="10"/>
        <v>0</v>
      </c>
      <c r="AE34" s="595">
        <f t="shared" si="10"/>
        <v>0</v>
      </c>
      <c r="AF34" s="595">
        <f t="shared" si="10"/>
        <v>0</v>
      </c>
      <c r="AG34" s="595">
        <f t="shared" si="10"/>
        <v>0</v>
      </c>
      <c r="AH34" s="595">
        <f t="shared" si="10"/>
        <v>0</v>
      </c>
      <c r="AI34" s="595">
        <f t="shared" si="10"/>
        <v>0</v>
      </c>
    </row>
    <row r="35" spans="1:35" s="589" customFormat="1" ht="11.25">
      <c r="A35" s="603">
        <v>3</v>
      </c>
      <c r="B35" s="750" t="s">
        <v>258</v>
      </c>
      <c r="C35" s="594"/>
      <c r="D35" s="594"/>
      <c r="E35" s="594"/>
      <c r="F35" s="595">
        <f>+'Bilance JKP'!C19</f>
        <v>4323</v>
      </c>
      <c r="G35" s="595">
        <f>+'Bilance JKP'!D19</f>
        <v>0</v>
      </c>
      <c r="H35" s="595">
        <f>+'Bilance JKP'!E19</f>
        <v>0</v>
      </c>
      <c r="I35" s="595">
        <f t="shared" si="9"/>
        <v>0</v>
      </c>
      <c r="J35" s="595">
        <f t="shared" si="9"/>
        <v>0</v>
      </c>
      <c r="K35" s="595">
        <f t="shared" si="9"/>
        <v>0</v>
      </c>
      <c r="L35" s="595">
        <f t="shared" si="9"/>
        <v>0</v>
      </c>
      <c r="M35" s="595">
        <f t="shared" si="9"/>
        <v>0</v>
      </c>
      <c r="N35" s="595">
        <f t="shared" si="9"/>
        <v>0</v>
      </c>
      <c r="O35" s="595">
        <f t="shared" si="9"/>
        <v>0</v>
      </c>
      <c r="P35" s="595">
        <f t="shared" si="9"/>
        <v>0</v>
      </c>
      <c r="Q35" s="595">
        <f t="shared" si="9"/>
        <v>0</v>
      </c>
      <c r="R35" s="595">
        <f t="shared" si="9"/>
        <v>0</v>
      </c>
      <c r="S35" s="595">
        <f t="shared" si="9"/>
        <v>0</v>
      </c>
      <c r="T35" s="595">
        <f t="shared" si="9"/>
        <v>0</v>
      </c>
      <c r="U35" s="595">
        <f t="shared" si="9"/>
        <v>0</v>
      </c>
      <c r="V35" s="595">
        <f t="shared" si="9"/>
        <v>0</v>
      </c>
      <c r="W35" s="595">
        <f t="shared" si="9"/>
        <v>0</v>
      </c>
      <c r="X35" s="595">
        <f t="shared" si="9"/>
        <v>0</v>
      </c>
      <c r="Y35" s="595">
        <f t="shared" si="10"/>
        <v>0</v>
      </c>
      <c r="Z35" s="595">
        <f t="shared" si="10"/>
        <v>0</v>
      </c>
      <c r="AA35" s="595">
        <f t="shared" si="10"/>
        <v>0</v>
      </c>
      <c r="AB35" s="595">
        <f t="shared" si="10"/>
        <v>0</v>
      </c>
      <c r="AC35" s="595">
        <f t="shared" si="10"/>
        <v>0</v>
      </c>
      <c r="AD35" s="595">
        <f t="shared" si="10"/>
        <v>0</v>
      </c>
      <c r="AE35" s="595">
        <f t="shared" si="10"/>
        <v>0</v>
      </c>
      <c r="AF35" s="595">
        <f t="shared" si="10"/>
        <v>0</v>
      </c>
      <c r="AG35" s="595">
        <f t="shared" si="10"/>
        <v>0</v>
      </c>
      <c r="AH35" s="595">
        <f t="shared" si="10"/>
        <v>0</v>
      </c>
      <c r="AI35" s="595">
        <f t="shared" si="10"/>
        <v>0</v>
      </c>
    </row>
    <row r="36" spans="1:35" s="589" customFormat="1" ht="11.25">
      <c r="A36" s="602" t="s">
        <v>155</v>
      </c>
      <c r="B36" s="749" t="s">
        <v>259</v>
      </c>
      <c r="C36" s="592"/>
      <c r="D36" s="592"/>
      <c r="E36" s="592"/>
      <c r="F36" s="593">
        <f t="shared" ref="F36:AI36" si="11">+F19-F26</f>
        <v>375</v>
      </c>
      <c r="G36" s="593">
        <f t="shared" si="11"/>
        <v>7572</v>
      </c>
      <c r="H36" s="593">
        <f t="shared" si="11"/>
        <v>0</v>
      </c>
      <c r="I36" s="593">
        <f t="shared" si="11"/>
        <v>0</v>
      </c>
      <c r="J36" s="593">
        <f t="shared" si="11"/>
        <v>0</v>
      </c>
      <c r="K36" s="593">
        <f t="shared" si="11"/>
        <v>0</v>
      </c>
      <c r="L36" s="593">
        <f t="shared" si="11"/>
        <v>0</v>
      </c>
      <c r="M36" s="593">
        <f t="shared" si="11"/>
        <v>0</v>
      </c>
      <c r="N36" s="593">
        <f t="shared" si="11"/>
        <v>0</v>
      </c>
      <c r="O36" s="593">
        <f t="shared" si="11"/>
        <v>0</v>
      </c>
      <c r="P36" s="593">
        <f t="shared" si="11"/>
        <v>0</v>
      </c>
      <c r="Q36" s="593">
        <f t="shared" si="11"/>
        <v>0</v>
      </c>
      <c r="R36" s="593">
        <f t="shared" si="11"/>
        <v>0</v>
      </c>
      <c r="S36" s="593">
        <f t="shared" si="11"/>
        <v>0</v>
      </c>
      <c r="T36" s="593">
        <f t="shared" si="11"/>
        <v>0</v>
      </c>
      <c r="U36" s="593">
        <f t="shared" si="11"/>
        <v>0</v>
      </c>
      <c r="V36" s="593">
        <f t="shared" si="11"/>
        <v>0</v>
      </c>
      <c r="W36" s="593">
        <f t="shared" si="11"/>
        <v>0</v>
      </c>
      <c r="X36" s="593">
        <f t="shared" si="11"/>
        <v>0</v>
      </c>
      <c r="Y36" s="593">
        <f t="shared" si="11"/>
        <v>0</v>
      </c>
      <c r="Z36" s="593">
        <f t="shared" si="11"/>
        <v>0</v>
      </c>
      <c r="AA36" s="593">
        <f t="shared" si="11"/>
        <v>0</v>
      </c>
      <c r="AB36" s="593">
        <f t="shared" si="11"/>
        <v>0</v>
      </c>
      <c r="AC36" s="593">
        <f t="shared" si="11"/>
        <v>0</v>
      </c>
      <c r="AD36" s="593">
        <f t="shared" si="11"/>
        <v>0</v>
      </c>
      <c r="AE36" s="593">
        <f t="shared" si="11"/>
        <v>0</v>
      </c>
      <c r="AF36" s="593">
        <f t="shared" si="11"/>
        <v>0</v>
      </c>
      <c r="AG36" s="593">
        <f t="shared" si="11"/>
        <v>0</v>
      </c>
      <c r="AH36" s="593">
        <f t="shared" si="11"/>
        <v>0</v>
      </c>
      <c r="AI36" s="593">
        <f t="shared" si="11"/>
        <v>0</v>
      </c>
    </row>
    <row r="38" spans="1:35" s="589" customFormat="1" ht="11.25">
      <c r="A38" s="588"/>
      <c r="B38" s="748" t="s">
        <v>388</v>
      </c>
      <c r="C38" s="588"/>
      <c r="D38" s="588"/>
      <c r="E38" s="588"/>
      <c r="F38" s="588">
        <v>1</v>
      </c>
      <c r="G38" s="588">
        <f>+F38+1</f>
        <v>2</v>
      </c>
      <c r="H38" s="588">
        <f>+G38+1</f>
        <v>3</v>
      </c>
      <c r="I38" s="588">
        <f t="shared" ref="I38:X39" si="12">+H38+1</f>
        <v>4</v>
      </c>
      <c r="J38" s="588">
        <f t="shared" si="12"/>
        <v>5</v>
      </c>
      <c r="K38" s="588">
        <f t="shared" si="12"/>
        <v>6</v>
      </c>
      <c r="L38" s="588">
        <f t="shared" si="12"/>
        <v>7</v>
      </c>
      <c r="M38" s="588">
        <f t="shared" si="12"/>
        <v>8</v>
      </c>
      <c r="N38" s="588">
        <f t="shared" si="12"/>
        <v>9</v>
      </c>
      <c r="O38" s="588">
        <f t="shared" si="12"/>
        <v>10</v>
      </c>
      <c r="P38" s="588">
        <f t="shared" si="12"/>
        <v>11</v>
      </c>
      <c r="Q38" s="588">
        <f t="shared" si="12"/>
        <v>12</v>
      </c>
      <c r="R38" s="588">
        <f t="shared" si="12"/>
        <v>13</v>
      </c>
      <c r="S38" s="588">
        <f t="shared" si="12"/>
        <v>14</v>
      </c>
      <c r="T38" s="588">
        <f t="shared" si="12"/>
        <v>15</v>
      </c>
      <c r="U38" s="588">
        <f t="shared" si="12"/>
        <v>16</v>
      </c>
      <c r="V38" s="588">
        <f t="shared" si="12"/>
        <v>17</v>
      </c>
      <c r="W38" s="588">
        <f t="shared" si="12"/>
        <v>18</v>
      </c>
      <c r="X38" s="588">
        <f t="shared" si="12"/>
        <v>19</v>
      </c>
      <c r="Y38" s="588">
        <f t="shared" ref="Y38:AG39" si="13">+X38+1</f>
        <v>20</v>
      </c>
      <c r="Z38" s="588">
        <f t="shared" si="13"/>
        <v>21</v>
      </c>
      <c r="AA38" s="588">
        <f t="shared" si="13"/>
        <v>22</v>
      </c>
      <c r="AB38" s="588">
        <f t="shared" si="13"/>
        <v>23</v>
      </c>
      <c r="AC38" s="588">
        <f t="shared" si="13"/>
        <v>24</v>
      </c>
      <c r="AD38" s="588">
        <f t="shared" si="13"/>
        <v>25</v>
      </c>
      <c r="AE38" s="588">
        <f t="shared" si="13"/>
        <v>26</v>
      </c>
      <c r="AF38" s="588">
        <f t="shared" si="13"/>
        <v>27</v>
      </c>
      <c r="AG38" s="588">
        <f t="shared" si="13"/>
        <v>28</v>
      </c>
      <c r="AH38" s="588">
        <f>+AG38+1</f>
        <v>29</v>
      </c>
      <c r="AI38" s="588">
        <f>+AH38+1</f>
        <v>30</v>
      </c>
    </row>
    <row r="39" spans="1:35" s="589" customFormat="1" ht="11.25">
      <c r="A39" s="588" t="s">
        <v>147</v>
      </c>
      <c r="B39" s="748" t="s">
        <v>389</v>
      </c>
      <c r="C39" s="590"/>
      <c r="D39" s="590"/>
      <c r="E39" s="590"/>
      <c r="F39" s="591">
        <v>2018</v>
      </c>
      <c r="G39" s="591">
        <f>+F39+1</f>
        <v>2019</v>
      </c>
      <c r="H39" s="591">
        <f>+G39+1</f>
        <v>2020</v>
      </c>
      <c r="I39" s="591">
        <f t="shared" si="12"/>
        <v>2021</v>
      </c>
      <c r="J39" s="591">
        <f t="shared" si="12"/>
        <v>2022</v>
      </c>
      <c r="K39" s="591">
        <f t="shared" si="12"/>
        <v>2023</v>
      </c>
      <c r="L39" s="591">
        <f t="shared" si="12"/>
        <v>2024</v>
      </c>
      <c r="M39" s="591">
        <f t="shared" si="12"/>
        <v>2025</v>
      </c>
      <c r="N39" s="591">
        <f t="shared" si="12"/>
        <v>2026</v>
      </c>
      <c r="O39" s="591">
        <f t="shared" si="12"/>
        <v>2027</v>
      </c>
      <c r="P39" s="591">
        <f t="shared" si="12"/>
        <v>2028</v>
      </c>
      <c r="Q39" s="591">
        <f t="shared" si="12"/>
        <v>2029</v>
      </c>
      <c r="R39" s="591">
        <f t="shared" si="12"/>
        <v>2030</v>
      </c>
      <c r="S39" s="591">
        <f t="shared" si="12"/>
        <v>2031</v>
      </c>
      <c r="T39" s="591">
        <f t="shared" si="12"/>
        <v>2032</v>
      </c>
      <c r="U39" s="591">
        <f t="shared" si="12"/>
        <v>2033</v>
      </c>
      <c r="V39" s="591">
        <f t="shared" si="12"/>
        <v>2034</v>
      </c>
      <c r="W39" s="591">
        <f t="shared" si="12"/>
        <v>2035</v>
      </c>
      <c r="X39" s="591">
        <f t="shared" si="12"/>
        <v>2036</v>
      </c>
      <c r="Y39" s="591">
        <f t="shared" si="13"/>
        <v>2037</v>
      </c>
      <c r="Z39" s="591">
        <f t="shared" si="13"/>
        <v>2038</v>
      </c>
      <c r="AA39" s="591">
        <f t="shared" si="13"/>
        <v>2039</v>
      </c>
      <c r="AB39" s="591">
        <f t="shared" si="13"/>
        <v>2040</v>
      </c>
      <c r="AC39" s="591">
        <f t="shared" si="13"/>
        <v>2041</v>
      </c>
      <c r="AD39" s="591">
        <f t="shared" si="13"/>
        <v>2042</v>
      </c>
      <c r="AE39" s="591">
        <f t="shared" si="13"/>
        <v>2043</v>
      </c>
      <c r="AF39" s="591">
        <f t="shared" si="13"/>
        <v>2044</v>
      </c>
      <c r="AG39" s="591">
        <f t="shared" si="13"/>
        <v>2045</v>
      </c>
      <c r="AH39" s="591">
        <f>+AG39+1</f>
        <v>2046</v>
      </c>
      <c r="AI39" s="591">
        <f>+AH39+1</f>
        <v>2047</v>
      </c>
    </row>
    <row r="40" spans="1:35" s="589" customFormat="1" ht="11.25">
      <c r="A40" s="602" t="s">
        <v>242</v>
      </c>
      <c r="B40" s="749" t="s">
        <v>252</v>
      </c>
      <c r="C40" s="592"/>
      <c r="D40" s="592"/>
      <c r="E40" s="592"/>
      <c r="F40" s="593">
        <f t="shared" ref="F40:AI40" si="14">+F41+F45+F46</f>
        <v>2114</v>
      </c>
      <c r="G40" s="593">
        <f t="shared" si="14"/>
        <v>14298</v>
      </c>
      <c r="H40" s="593">
        <f t="shared" si="14"/>
        <v>5373</v>
      </c>
      <c r="I40" s="593">
        <f t="shared" si="14"/>
        <v>5373</v>
      </c>
      <c r="J40" s="593">
        <f t="shared" si="14"/>
        <v>5373</v>
      </c>
      <c r="K40" s="593">
        <f t="shared" si="14"/>
        <v>5373</v>
      </c>
      <c r="L40" s="593">
        <f t="shared" si="14"/>
        <v>5373</v>
      </c>
      <c r="M40" s="593">
        <f t="shared" si="14"/>
        <v>5373</v>
      </c>
      <c r="N40" s="593">
        <f t="shared" si="14"/>
        <v>5373</v>
      </c>
      <c r="O40" s="593">
        <f t="shared" si="14"/>
        <v>5373</v>
      </c>
      <c r="P40" s="593">
        <f t="shared" si="14"/>
        <v>5373</v>
      </c>
      <c r="Q40" s="593">
        <f t="shared" si="14"/>
        <v>5373</v>
      </c>
      <c r="R40" s="593">
        <f t="shared" si="14"/>
        <v>5373</v>
      </c>
      <c r="S40" s="593">
        <f t="shared" si="14"/>
        <v>5373</v>
      </c>
      <c r="T40" s="593">
        <f t="shared" si="14"/>
        <v>5373</v>
      </c>
      <c r="U40" s="593">
        <f t="shared" si="14"/>
        <v>5373</v>
      </c>
      <c r="V40" s="593">
        <f t="shared" si="14"/>
        <v>5373</v>
      </c>
      <c r="W40" s="593">
        <f t="shared" si="14"/>
        <v>5373</v>
      </c>
      <c r="X40" s="593">
        <f t="shared" si="14"/>
        <v>5373</v>
      </c>
      <c r="Y40" s="593">
        <f t="shared" si="14"/>
        <v>5373</v>
      </c>
      <c r="Z40" s="593">
        <f t="shared" si="14"/>
        <v>5373</v>
      </c>
      <c r="AA40" s="593">
        <f t="shared" si="14"/>
        <v>5373</v>
      </c>
      <c r="AB40" s="593">
        <f t="shared" si="14"/>
        <v>5373</v>
      </c>
      <c r="AC40" s="593">
        <f t="shared" si="14"/>
        <v>5373</v>
      </c>
      <c r="AD40" s="593">
        <f t="shared" si="14"/>
        <v>5373</v>
      </c>
      <c r="AE40" s="593">
        <f t="shared" si="14"/>
        <v>5373</v>
      </c>
      <c r="AF40" s="593">
        <f t="shared" si="14"/>
        <v>5373</v>
      </c>
      <c r="AG40" s="593">
        <f t="shared" si="14"/>
        <v>5373</v>
      </c>
      <c r="AH40" s="593">
        <f t="shared" si="14"/>
        <v>5373</v>
      </c>
      <c r="AI40" s="593">
        <f t="shared" si="14"/>
        <v>5373</v>
      </c>
    </row>
    <row r="41" spans="1:35" s="589" customFormat="1" ht="11.25">
      <c r="A41" s="603">
        <v>1</v>
      </c>
      <c r="B41" s="750" t="s">
        <v>245</v>
      </c>
      <c r="C41" s="594"/>
      <c r="D41" s="594"/>
      <c r="E41" s="594"/>
      <c r="F41" s="595">
        <f>+F42+F43+F44</f>
        <v>2114</v>
      </c>
      <c r="G41" s="595">
        <f>+G42+G43+G44</f>
        <v>14034</v>
      </c>
      <c r="H41" s="595">
        <f>+H42+H43+H44</f>
        <v>5373</v>
      </c>
      <c r="I41" s="595">
        <f t="shared" ref="I41:X46" si="15">+H41</f>
        <v>5373</v>
      </c>
      <c r="J41" s="595">
        <f t="shared" si="15"/>
        <v>5373</v>
      </c>
      <c r="K41" s="595">
        <f t="shared" si="15"/>
        <v>5373</v>
      </c>
      <c r="L41" s="595">
        <f t="shared" si="15"/>
        <v>5373</v>
      </c>
      <c r="M41" s="595">
        <f t="shared" si="15"/>
        <v>5373</v>
      </c>
      <c r="N41" s="595">
        <f t="shared" si="15"/>
        <v>5373</v>
      </c>
      <c r="O41" s="595">
        <f t="shared" si="15"/>
        <v>5373</v>
      </c>
      <c r="P41" s="595">
        <f t="shared" si="15"/>
        <v>5373</v>
      </c>
      <c r="Q41" s="595">
        <f t="shared" si="15"/>
        <v>5373</v>
      </c>
      <c r="R41" s="595">
        <f t="shared" si="15"/>
        <v>5373</v>
      </c>
      <c r="S41" s="595">
        <f t="shared" si="15"/>
        <v>5373</v>
      </c>
      <c r="T41" s="595">
        <f t="shared" si="15"/>
        <v>5373</v>
      </c>
      <c r="U41" s="595">
        <f t="shared" si="15"/>
        <v>5373</v>
      </c>
      <c r="V41" s="595">
        <f t="shared" si="15"/>
        <v>5373</v>
      </c>
      <c r="W41" s="595">
        <f t="shared" si="15"/>
        <v>5373</v>
      </c>
      <c r="X41" s="595">
        <f t="shared" si="15"/>
        <v>5373</v>
      </c>
      <c r="Y41" s="595">
        <f t="shared" ref="Y41:AI46" si="16">+X41</f>
        <v>5373</v>
      </c>
      <c r="Z41" s="595">
        <f t="shared" si="16"/>
        <v>5373</v>
      </c>
      <c r="AA41" s="595">
        <f t="shared" si="16"/>
        <v>5373</v>
      </c>
      <c r="AB41" s="595">
        <f t="shared" si="16"/>
        <v>5373</v>
      </c>
      <c r="AC41" s="595">
        <f t="shared" si="16"/>
        <v>5373</v>
      </c>
      <c r="AD41" s="595">
        <f t="shared" si="16"/>
        <v>5373</v>
      </c>
      <c r="AE41" s="595">
        <f t="shared" si="16"/>
        <v>5373</v>
      </c>
      <c r="AF41" s="595">
        <f t="shared" si="16"/>
        <v>5373</v>
      </c>
      <c r="AG41" s="595">
        <f t="shared" si="16"/>
        <v>5373</v>
      </c>
      <c r="AH41" s="595">
        <f t="shared" si="16"/>
        <v>5373</v>
      </c>
      <c r="AI41" s="595">
        <f t="shared" si="16"/>
        <v>5373</v>
      </c>
    </row>
    <row r="42" spans="1:35" s="589" customFormat="1" ht="11.25">
      <c r="A42" s="603"/>
      <c r="B42" s="751" t="s">
        <v>249</v>
      </c>
      <c r="C42" s="596"/>
      <c r="D42" s="596"/>
      <c r="E42" s="596"/>
      <c r="F42" s="595">
        <f>+'Bilance JKP'!C25</f>
        <v>1312</v>
      </c>
      <c r="G42" s="595">
        <f>+'Bilance JKP'!D25</f>
        <v>12697</v>
      </c>
      <c r="H42" s="595">
        <f>+'Bilance JKP'!E25</f>
        <v>3796</v>
      </c>
      <c r="I42" s="595">
        <f t="shared" si="15"/>
        <v>3796</v>
      </c>
      <c r="J42" s="595">
        <f t="shared" si="15"/>
        <v>3796</v>
      </c>
      <c r="K42" s="595">
        <f t="shared" si="15"/>
        <v>3796</v>
      </c>
      <c r="L42" s="595">
        <f t="shared" si="15"/>
        <v>3796</v>
      </c>
      <c r="M42" s="595">
        <f t="shared" si="15"/>
        <v>3796</v>
      </c>
      <c r="N42" s="595">
        <f t="shared" si="15"/>
        <v>3796</v>
      </c>
      <c r="O42" s="595">
        <f t="shared" si="15"/>
        <v>3796</v>
      </c>
      <c r="P42" s="595">
        <f t="shared" si="15"/>
        <v>3796</v>
      </c>
      <c r="Q42" s="595">
        <f t="shared" si="15"/>
        <v>3796</v>
      </c>
      <c r="R42" s="595">
        <f t="shared" si="15"/>
        <v>3796</v>
      </c>
      <c r="S42" s="595">
        <f t="shared" si="15"/>
        <v>3796</v>
      </c>
      <c r="T42" s="595">
        <f t="shared" si="15"/>
        <v>3796</v>
      </c>
      <c r="U42" s="595">
        <f t="shared" si="15"/>
        <v>3796</v>
      </c>
      <c r="V42" s="595">
        <f t="shared" si="15"/>
        <v>3796</v>
      </c>
      <c r="W42" s="595">
        <f t="shared" si="15"/>
        <v>3796</v>
      </c>
      <c r="X42" s="595">
        <f t="shared" si="15"/>
        <v>3796</v>
      </c>
      <c r="Y42" s="595">
        <f t="shared" si="16"/>
        <v>3796</v>
      </c>
      <c r="Z42" s="595">
        <f t="shared" si="16"/>
        <v>3796</v>
      </c>
      <c r="AA42" s="595">
        <f t="shared" si="16"/>
        <v>3796</v>
      </c>
      <c r="AB42" s="595">
        <f t="shared" si="16"/>
        <v>3796</v>
      </c>
      <c r="AC42" s="595">
        <f t="shared" si="16"/>
        <v>3796</v>
      </c>
      <c r="AD42" s="595">
        <f t="shared" si="16"/>
        <v>3796</v>
      </c>
      <c r="AE42" s="595">
        <f t="shared" si="16"/>
        <v>3796</v>
      </c>
      <c r="AF42" s="595">
        <f t="shared" si="16"/>
        <v>3796</v>
      </c>
      <c r="AG42" s="595">
        <f t="shared" si="16"/>
        <v>3796</v>
      </c>
      <c r="AH42" s="595">
        <f t="shared" si="16"/>
        <v>3796</v>
      </c>
      <c r="AI42" s="595">
        <f t="shared" si="16"/>
        <v>3796</v>
      </c>
    </row>
    <row r="43" spans="1:35" s="589" customFormat="1" ht="11.25">
      <c r="A43" s="603"/>
      <c r="B43" s="751" t="s">
        <v>250</v>
      </c>
      <c r="C43" s="596"/>
      <c r="D43" s="596"/>
      <c r="E43" s="596"/>
      <c r="F43" s="595">
        <f>+'Bilance JKP'!C26</f>
        <v>802</v>
      </c>
      <c r="G43" s="595">
        <f>+'Bilance JKP'!D26</f>
        <v>1062</v>
      </c>
      <c r="H43" s="595">
        <f>+'Bilance JKP'!E26</f>
        <v>1577</v>
      </c>
      <c r="I43" s="595">
        <f t="shared" si="15"/>
        <v>1577</v>
      </c>
      <c r="J43" s="595">
        <f t="shared" si="15"/>
        <v>1577</v>
      </c>
      <c r="K43" s="595">
        <f t="shared" si="15"/>
        <v>1577</v>
      </c>
      <c r="L43" s="595">
        <f t="shared" si="15"/>
        <v>1577</v>
      </c>
      <c r="M43" s="595">
        <f t="shared" si="15"/>
        <v>1577</v>
      </c>
      <c r="N43" s="595">
        <f t="shared" si="15"/>
        <v>1577</v>
      </c>
      <c r="O43" s="595">
        <f t="shared" si="15"/>
        <v>1577</v>
      </c>
      <c r="P43" s="595">
        <f t="shared" si="15"/>
        <v>1577</v>
      </c>
      <c r="Q43" s="595">
        <f t="shared" si="15"/>
        <v>1577</v>
      </c>
      <c r="R43" s="595">
        <f t="shared" si="15"/>
        <v>1577</v>
      </c>
      <c r="S43" s="595">
        <f t="shared" si="15"/>
        <v>1577</v>
      </c>
      <c r="T43" s="595">
        <f t="shared" si="15"/>
        <v>1577</v>
      </c>
      <c r="U43" s="595">
        <f t="shared" si="15"/>
        <v>1577</v>
      </c>
      <c r="V43" s="595">
        <f t="shared" si="15"/>
        <v>1577</v>
      </c>
      <c r="W43" s="595">
        <f t="shared" si="15"/>
        <v>1577</v>
      </c>
      <c r="X43" s="595">
        <f t="shared" si="15"/>
        <v>1577</v>
      </c>
      <c r="Y43" s="595">
        <f t="shared" si="16"/>
        <v>1577</v>
      </c>
      <c r="Z43" s="595">
        <f t="shared" si="16"/>
        <v>1577</v>
      </c>
      <c r="AA43" s="595">
        <f t="shared" si="16"/>
        <v>1577</v>
      </c>
      <c r="AB43" s="595">
        <f t="shared" si="16"/>
        <v>1577</v>
      </c>
      <c r="AC43" s="595">
        <f t="shared" si="16"/>
        <v>1577</v>
      </c>
      <c r="AD43" s="595">
        <f t="shared" si="16"/>
        <v>1577</v>
      </c>
      <c r="AE43" s="595">
        <f t="shared" si="16"/>
        <v>1577</v>
      </c>
      <c r="AF43" s="595">
        <f t="shared" si="16"/>
        <v>1577</v>
      </c>
      <c r="AG43" s="595">
        <f t="shared" si="16"/>
        <v>1577</v>
      </c>
      <c r="AH43" s="595">
        <f t="shared" si="16"/>
        <v>1577</v>
      </c>
      <c r="AI43" s="595">
        <f t="shared" si="16"/>
        <v>1577</v>
      </c>
    </row>
    <row r="44" spans="1:35" s="589" customFormat="1" ht="11.25">
      <c r="A44" s="603"/>
      <c r="B44" s="751" t="str">
        <f>+'Bilance JKP'!B27</f>
        <v>Ostali poslovni prihodki</v>
      </c>
      <c r="C44" s="596"/>
      <c r="D44" s="596"/>
      <c r="E44" s="596"/>
      <c r="F44" s="595">
        <f>+'Bilance JKP'!C27</f>
        <v>0</v>
      </c>
      <c r="G44" s="595">
        <f>+'Bilance JKP'!D27</f>
        <v>275</v>
      </c>
      <c r="H44" s="595">
        <f>+'Bilance JKP'!E27</f>
        <v>0</v>
      </c>
      <c r="I44" s="595">
        <f t="shared" si="15"/>
        <v>0</v>
      </c>
      <c r="J44" s="595">
        <f t="shared" si="15"/>
        <v>0</v>
      </c>
      <c r="K44" s="595">
        <f t="shared" si="15"/>
        <v>0</v>
      </c>
      <c r="L44" s="595">
        <f t="shared" si="15"/>
        <v>0</v>
      </c>
      <c r="M44" s="595">
        <f t="shared" si="15"/>
        <v>0</v>
      </c>
      <c r="N44" s="595">
        <f t="shared" si="15"/>
        <v>0</v>
      </c>
      <c r="O44" s="595">
        <f t="shared" si="15"/>
        <v>0</v>
      </c>
      <c r="P44" s="595">
        <f t="shared" si="15"/>
        <v>0</v>
      </c>
      <c r="Q44" s="595">
        <f t="shared" si="15"/>
        <v>0</v>
      </c>
      <c r="R44" s="595">
        <f t="shared" si="15"/>
        <v>0</v>
      </c>
      <c r="S44" s="595">
        <f t="shared" si="15"/>
        <v>0</v>
      </c>
      <c r="T44" s="595">
        <f t="shared" si="15"/>
        <v>0</v>
      </c>
      <c r="U44" s="595">
        <f t="shared" si="15"/>
        <v>0</v>
      </c>
      <c r="V44" s="595">
        <f t="shared" si="15"/>
        <v>0</v>
      </c>
      <c r="W44" s="595">
        <f t="shared" si="15"/>
        <v>0</v>
      </c>
      <c r="X44" s="595">
        <f t="shared" si="15"/>
        <v>0</v>
      </c>
      <c r="Y44" s="595">
        <f t="shared" si="16"/>
        <v>0</v>
      </c>
      <c r="Z44" s="595">
        <f t="shared" si="16"/>
        <v>0</v>
      </c>
      <c r="AA44" s="595">
        <f t="shared" si="16"/>
        <v>0</v>
      </c>
      <c r="AB44" s="595">
        <f t="shared" si="16"/>
        <v>0</v>
      </c>
      <c r="AC44" s="595">
        <f t="shared" si="16"/>
        <v>0</v>
      </c>
      <c r="AD44" s="595">
        <f t="shared" si="16"/>
        <v>0</v>
      </c>
      <c r="AE44" s="595">
        <f t="shared" si="16"/>
        <v>0</v>
      </c>
      <c r="AF44" s="595">
        <f t="shared" si="16"/>
        <v>0</v>
      </c>
      <c r="AG44" s="595">
        <f t="shared" si="16"/>
        <v>0</v>
      </c>
      <c r="AH44" s="595">
        <f t="shared" si="16"/>
        <v>0</v>
      </c>
      <c r="AI44" s="595">
        <f t="shared" si="16"/>
        <v>0</v>
      </c>
    </row>
    <row r="45" spans="1:35" s="589" customFormat="1" ht="11.25">
      <c r="A45" s="603">
        <v>2</v>
      </c>
      <c r="B45" s="750" t="s">
        <v>247</v>
      </c>
      <c r="C45" s="594"/>
      <c r="D45" s="594"/>
      <c r="E45" s="594"/>
      <c r="F45" s="595">
        <f>+'Bilance JKP'!C28</f>
        <v>0</v>
      </c>
      <c r="G45" s="595">
        <f>+'Bilance JKP'!D28</f>
        <v>264</v>
      </c>
      <c r="H45" s="595">
        <f>+'Bilance JKP'!E28</f>
        <v>0</v>
      </c>
      <c r="I45" s="595">
        <f t="shared" si="15"/>
        <v>0</v>
      </c>
      <c r="J45" s="595">
        <f t="shared" si="15"/>
        <v>0</v>
      </c>
      <c r="K45" s="595">
        <f t="shared" si="15"/>
        <v>0</v>
      </c>
      <c r="L45" s="595">
        <f t="shared" si="15"/>
        <v>0</v>
      </c>
      <c r="M45" s="595">
        <f t="shared" si="15"/>
        <v>0</v>
      </c>
      <c r="N45" s="595">
        <f t="shared" si="15"/>
        <v>0</v>
      </c>
      <c r="O45" s="595">
        <f t="shared" si="15"/>
        <v>0</v>
      </c>
      <c r="P45" s="595">
        <f t="shared" si="15"/>
        <v>0</v>
      </c>
      <c r="Q45" s="595">
        <f t="shared" si="15"/>
        <v>0</v>
      </c>
      <c r="R45" s="595">
        <f t="shared" si="15"/>
        <v>0</v>
      </c>
      <c r="S45" s="595">
        <f t="shared" si="15"/>
        <v>0</v>
      </c>
      <c r="T45" s="595">
        <f t="shared" si="15"/>
        <v>0</v>
      </c>
      <c r="U45" s="595">
        <f t="shared" si="15"/>
        <v>0</v>
      </c>
      <c r="V45" s="595">
        <f t="shared" si="15"/>
        <v>0</v>
      </c>
      <c r="W45" s="595">
        <f t="shared" si="15"/>
        <v>0</v>
      </c>
      <c r="X45" s="595">
        <f t="shared" si="15"/>
        <v>0</v>
      </c>
      <c r="Y45" s="595">
        <f t="shared" si="16"/>
        <v>0</v>
      </c>
      <c r="Z45" s="595">
        <f t="shared" si="16"/>
        <v>0</v>
      </c>
      <c r="AA45" s="595">
        <f t="shared" si="16"/>
        <v>0</v>
      </c>
      <c r="AB45" s="595">
        <f t="shared" si="16"/>
        <v>0</v>
      </c>
      <c r="AC45" s="595">
        <f t="shared" si="16"/>
        <v>0</v>
      </c>
      <c r="AD45" s="595">
        <f t="shared" si="16"/>
        <v>0</v>
      </c>
      <c r="AE45" s="595">
        <f t="shared" si="16"/>
        <v>0</v>
      </c>
      <c r="AF45" s="595">
        <f t="shared" si="16"/>
        <v>0</v>
      </c>
      <c r="AG45" s="595">
        <f t="shared" si="16"/>
        <v>0</v>
      </c>
      <c r="AH45" s="595">
        <f t="shared" si="16"/>
        <v>0</v>
      </c>
      <c r="AI45" s="595">
        <f t="shared" si="16"/>
        <v>0</v>
      </c>
    </row>
    <row r="46" spans="1:35" s="589" customFormat="1" ht="11.25">
      <c r="A46" s="603">
        <v>3</v>
      </c>
      <c r="B46" s="750" t="s">
        <v>251</v>
      </c>
      <c r="C46" s="594"/>
      <c r="D46" s="594"/>
      <c r="E46" s="594"/>
      <c r="F46" s="595">
        <f>+'Bilance JKP'!C29</f>
        <v>0</v>
      </c>
      <c r="G46" s="595">
        <f>+'Bilance JKP'!D29</f>
        <v>0</v>
      </c>
      <c r="H46" s="595">
        <f>+'Bilance JKP'!E29</f>
        <v>0</v>
      </c>
      <c r="I46" s="595">
        <f t="shared" si="15"/>
        <v>0</v>
      </c>
      <c r="J46" s="595">
        <f t="shared" si="15"/>
        <v>0</v>
      </c>
      <c r="K46" s="595">
        <f t="shared" si="15"/>
        <v>0</v>
      </c>
      <c r="L46" s="595">
        <f t="shared" si="15"/>
        <v>0</v>
      </c>
      <c r="M46" s="595">
        <f t="shared" si="15"/>
        <v>0</v>
      </c>
      <c r="N46" s="595">
        <f t="shared" si="15"/>
        <v>0</v>
      </c>
      <c r="O46" s="595">
        <f t="shared" si="15"/>
        <v>0</v>
      </c>
      <c r="P46" s="595">
        <f t="shared" si="15"/>
        <v>0</v>
      </c>
      <c r="Q46" s="595">
        <f t="shared" si="15"/>
        <v>0</v>
      </c>
      <c r="R46" s="595">
        <f t="shared" si="15"/>
        <v>0</v>
      </c>
      <c r="S46" s="595">
        <f t="shared" si="15"/>
        <v>0</v>
      </c>
      <c r="T46" s="595">
        <f t="shared" si="15"/>
        <v>0</v>
      </c>
      <c r="U46" s="595">
        <f t="shared" si="15"/>
        <v>0</v>
      </c>
      <c r="V46" s="595">
        <f t="shared" si="15"/>
        <v>0</v>
      </c>
      <c r="W46" s="595">
        <f t="shared" si="15"/>
        <v>0</v>
      </c>
      <c r="X46" s="595">
        <f t="shared" si="15"/>
        <v>0</v>
      </c>
      <c r="Y46" s="595">
        <f t="shared" si="16"/>
        <v>0</v>
      </c>
      <c r="Z46" s="595">
        <f t="shared" si="16"/>
        <v>0</v>
      </c>
      <c r="AA46" s="595">
        <f t="shared" si="16"/>
        <v>0</v>
      </c>
      <c r="AB46" s="595">
        <f t="shared" si="16"/>
        <v>0</v>
      </c>
      <c r="AC46" s="595">
        <f t="shared" si="16"/>
        <v>0</v>
      </c>
      <c r="AD46" s="595">
        <f t="shared" si="16"/>
        <v>0</v>
      </c>
      <c r="AE46" s="595">
        <f t="shared" si="16"/>
        <v>0</v>
      </c>
      <c r="AF46" s="595">
        <f t="shared" si="16"/>
        <v>0</v>
      </c>
      <c r="AG46" s="595">
        <f t="shared" si="16"/>
        <v>0</v>
      </c>
      <c r="AH46" s="595">
        <f t="shared" si="16"/>
        <v>0</v>
      </c>
      <c r="AI46" s="595">
        <f t="shared" si="16"/>
        <v>0</v>
      </c>
    </row>
    <row r="47" spans="1:35" s="589" customFormat="1" ht="11.25">
      <c r="A47" s="602" t="s">
        <v>243</v>
      </c>
      <c r="B47" s="749" t="s">
        <v>253</v>
      </c>
      <c r="C47" s="592"/>
      <c r="D47" s="592"/>
      <c r="E47" s="592"/>
      <c r="F47" s="593">
        <f t="shared" ref="F47:AI47" si="17">+F48+F55+F56</f>
        <v>6664</v>
      </c>
      <c r="G47" s="593">
        <f t="shared" si="17"/>
        <v>13393</v>
      </c>
      <c r="H47" s="593">
        <f t="shared" si="17"/>
        <v>5373</v>
      </c>
      <c r="I47" s="593">
        <f t="shared" si="17"/>
        <v>5373</v>
      </c>
      <c r="J47" s="593">
        <f t="shared" si="17"/>
        <v>5373</v>
      </c>
      <c r="K47" s="593">
        <f t="shared" si="17"/>
        <v>5373</v>
      </c>
      <c r="L47" s="593">
        <f t="shared" si="17"/>
        <v>5373</v>
      </c>
      <c r="M47" s="593">
        <f t="shared" si="17"/>
        <v>5373</v>
      </c>
      <c r="N47" s="593">
        <f t="shared" si="17"/>
        <v>5373</v>
      </c>
      <c r="O47" s="593">
        <f t="shared" si="17"/>
        <v>5373</v>
      </c>
      <c r="P47" s="593">
        <f t="shared" si="17"/>
        <v>5373</v>
      </c>
      <c r="Q47" s="593">
        <f t="shared" si="17"/>
        <v>5373</v>
      </c>
      <c r="R47" s="593">
        <f t="shared" si="17"/>
        <v>5373</v>
      </c>
      <c r="S47" s="593">
        <f t="shared" si="17"/>
        <v>5373</v>
      </c>
      <c r="T47" s="593">
        <f t="shared" si="17"/>
        <v>5373</v>
      </c>
      <c r="U47" s="593">
        <f t="shared" si="17"/>
        <v>5373</v>
      </c>
      <c r="V47" s="593">
        <f t="shared" si="17"/>
        <v>5373</v>
      </c>
      <c r="W47" s="593">
        <f t="shared" si="17"/>
        <v>5373</v>
      </c>
      <c r="X47" s="593">
        <f t="shared" si="17"/>
        <v>5373</v>
      </c>
      <c r="Y47" s="593">
        <f t="shared" si="17"/>
        <v>5373</v>
      </c>
      <c r="Z47" s="593">
        <f t="shared" si="17"/>
        <v>5373</v>
      </c>
      <c r="AA47" s="593">
        <f t="shared" si="17"/>
        <v>5373</v>
      </c>
      <c r="AB47" s="593">
        <f t="shared" si="17"/>
        <v>5373</v>
      </c>
      <c r="AC47" s="593">
        <f t="shared" si="17"/>
        <v>5373</v>
      </c>
      <c r="AD47" s="593">
        <f t="shared" si="17"/>
        <v>5373</v>
      </c>
      <c r="AE47" s="593">
        <f t="shared" si="17"/>
        <v>5373</v>
      </c>
      <c r="AF47" s="593">
        <f t="shared" si="17"/>
        <v>5373</v>
      </c>
      <c r="AG47" s="593">
        <f t="shared" si="17"/>
        <v>5373</v>
      </c>
      <c r="AH47" s="593">
        <f t="shared" si="17"/>
        <v>5373</v>
      </c>
      <c r="AI47" s="593">
        <f t="shared" si="17"/>
        <v>5373</v>
      </c>
    </row>
    <row r="48" spans="1:35" s="589" customFormat="1" ht="11.25">
      <c r="A48" s="603">
        <v>1</v>
      </c>
      <c r="B48" s="750" t="s">
        <v>246</v>
      </c>
      <c r="C48" s="594"/>
      <c r="D48" s="594"/>
      <c r="E48" s="594"/>
      <c r="F48" s="595">
        <f>+F49+F50+F52+F53+F54</f>
        <v>6664</v>
      </c>
      <c r="G48" s="595">
        <f>+G49+G50+G52+G53+G54</f>
        <v>13393</v>
      </c>
      <c r="H48" s="595">
        <f>+H49+H50+H52+H53+H54</f>
        <v>5373</v>
      </c>
      <c r="I48" s="595">
        <f t="shared" ref="I48:AI48" si="18">+I49+I50+I52+I53+I54</f>
        <v>5373</v>
      </c>
      <c r="J48" s="595">
        <f t="shared" si="18"/>
        <v>5373</v>
      </c>
      <c r="K48" s="595">
        <f t="shared" si="18"/>
        <v>5373</v>
      </c>
      <c r="L48" s="595">
        <f t="shared" si="18"/>
        <v>5373</v>
      </c>
      <c r="M48" s="595">
        <f t="shared" si="18"/>
        <v>5373</v>
      </c>
      <c r="N48" s="595">
        <f t="shared" si="18"/>
        <v>5373</v>
      </c>
      <c r="O48" s="595">
        <f t="shared" si="18"/>
        <v>5373</v>
      </c>
      <c r="P48" s="595">
        <f t="shared" si="18"/>
        <v>5373</v>
      </c>
      <c r="Q48" s="595">
        <f t="shared" si="18"/>
        <v>5373</v>
      </c>
      <c r="R48" s="595">
        <f t="shared" si="18"/>
        <v>5373</v>
      </c>
      <c r="S48" s="595">
        <f t="shared" si="18"/>
        <v>5373</v>
      </c>
      <c r="T48" s="595">
        <f t="shared" si="18"/>
        <v>5373</v>
      </c>
      <c r="U48" s="595">
        <f t="shared" si="18"/>
        <v>5373</v>
      </c>
      <c r="V48" s="595">
        <f t="shared" si="18"/>
        <v>5373</v>
      </c>
      <c r="W48" s="595">
        <f t="shared" si="18"/>
        <v>5373</v>
      </c>
      <c r="X48" s="595">
        <f t="shared" si="18"/>
        <v>5373</v>
      </c>
      <c r="Y48" s="595">
        <f t="shared" si="18"/>
        <v>5373</v>
      </c>
      <c r="Z48" s="595">
        <f t="shared" si="18"/>
        <v>5373</v>
      </c>
      <c r="AA48" s="595">
        <f t="shared" si="18"/>
        <v>5373</v>
      </c>
      <c r="AB48" s="595">
        <f t="shared" si="18"/>
        <v>5373</v>
      </c>
      <c r="AC48" s="595">
        <f t="shared" si="18"/>
        <v>5373</v>
      </c>
      <c r="AD48" s="595">
        <f t="shared" si="18"/>
        <v>5373</v>
      </c>
      <c r="AE48" s="595">
        <f t="shared" si="18"/>
        <v>5373</v>
      </c>
      <c r="AF48" s="595">
        <f t="shared" si="18"/>
        <v>5373</v>
      </c>
      <c r="AG48" s="595">
        <f t="shared" si="18"/>
        <v>5373</v>
      </c>
      <c r="AH48" s="595">
        <f t="shared" si="18"/>
        <v>5373</v>
      </c>
      <c r="AI48" s="595">
        <f t="shared" si="18"/>
        <v>5373</v>
      </c>
    </row>
    <row r="49" spans="1:35" s="589" customFormat="1" ht="11.25">
      <c r="A49" s="603"/>
      <c r="B49" s="751" t="s">
        <v>106</v>
      </c>
      <c r="C49" s="596"/>
      <c r="D49" s="596"/>
      <c r="E49" s="596"/>
      <c r="F49" s="595">
        <f>+'Bilance JKP'!C32</f>
        <v>907</v>
      </c>
      <c r="G49" s="595">
        <f>+'Bilance JKP'!D32</f>
        <v>1608</v>
      </c>
      <c r="H49" s="595">
        <f>+'Bilance JKP'!E32</f>
        <v>1361</v>
      </c>
      <c r="I49" s="595">
        <f t="shared" ref="I49:X56" si="19">+H49</f>
        <v>1361</v>
      </c>
      <c r="J49" s="595">
        <f t="shared" si="19"/>
        <v>1361</v>
      </c>
      <c r="K49" s="595">
        <f t="shared" si="19"/>
        <v>1361</v>
      </c>
      <c r="L49" s="595">
        <f t="shared" si="19"/>
        <v>1361</v>
      </c>
      <c r="M49" s="595">
        <f t="shared" si="19"/>
        <v>1361</v>
      </c>
      <c r="N49" s="595">
        <f t="shared" si="19"/>
        <v>1361</v>
      </c>
      <c r="O49" s="595">
        <f t="shared" si="19"/>
        <v>1361</v>
      </c>
      <c r="P49" s="595">
        <f t="shared" si="19"/>
        <v>1361</v>
      </c>
      <c r="Q49" s="595">
        <f t="shared" si="19"/>
        <v>1361</v>
      </c>
      <c r="R49" s="595">
        <f t="shared" si="19"/>
        <v>1361</v>
      </c>
      <c r="S49" s="595">
        <f t="shared" si="19"/>
        <v>1361</v>
      </c>
      <c r="T49" s="595">
        <f t="shared" si="19"/>
        <v>1361</v>
      </c>
      <c r="U49" s="595">
        <f t="shared" si="19"/>
        <v>1361</v>
      </c>
      <c r="V49" s="595">
        <f t="shared" si="19"/>
        <v>1361</v>
      </c>
      <c r="W49" s="595">
        <f t="shared" si="19"/>
        <v>1361</v>
      </c>
      <c r="X49" s="595">
        <f t="shared" si="19"/>
        <v>1361</v>
      </c>
      <c r="Y49" s="595">
        <f t="shared" ref="Y49:AI56" si="20">+X49</f>
        <v>1361</v>
      </c>
      <c r="Z49" s="595">
        <f t="shared" si="20"/>
        <v>1361</v>
      </c>
      <c r="AA49" s="595">
        <f t="shared" si="20"/>
        <v>1361</v>
      </c>
      <c r="AB49" s="595">
        <f t="shared" si="20"/>
        <v>1361</v>
      </c>
      <c r="AC49" s="595">
        <f t="shared" si="20"/>
        <v>1361</v>
      </c>
      <c r="AD49" s="595">
        <f t="shared" si="20"/>
        <v>1361</v>
      </c>
      <c r="AE49" s="595">
        <f t="shared" si="20"/>
        <v>1361</v>
      </c>
      <c r="AF49" s="595">
        <f t="shared" si="20"/>
        <v>1361</v>
      </c>
      <c r="AG49" s="595">
        <f t="shared" si="20"/>
        <v>1361</v>
      </c>
      <c r="AH49" s="595">
        <f t="shared" si="20"/>
        <v>1361</v>
      </c>
      <c r="AI49" s="595">
        <f t="shared" si="20"/>
        <v>1361</v>
      </c>
    </row>
    <row r="50" spans="1:35" s="589" customFormat="1" ht="11.25">
      <c r="A50" s="603"/>
      <c r="B50" s="751" t="s">
        <v>254</v>
      </c>
      <c r="C50" s="596"/>
      <c r="D50" s="596"/>
      <c r="E50" s="596"/>
      <c r="F50" s="595">
        <f>+'Bilance JKP'!C33</f>
        <v>5560</v>
      </c>
      <c r="G50" s="595">
        <f>+'Bilance JKP'!D33</f>
        <v>10746</v>
      </c>
      <c r="H50" s="595">
        <f>+'Bilance JKP'!E33</f>
        <v>3388</v>
      </c>
      <c r="I50" s="595">
        <f t="shared" si="19"/>
        <v>3388</v>
      </c>
      <c r="J50" s="595">
        <f t="shared" si="19"/>
        <v>3388</v>
      </c>
      <c r="K50" s="595">
        <f t="shared" si="19"/>
        <v>3388</v>
      </c>
      <c r="L50" s="595">
        <f t="shared" si="19"/>
        <v>3388</v>
      </c>
      <c r="M50" s="595">
        <f t="shared" si="19"/>
        <v>3388</v>
      </c>
      <c r="N50" s="595">
        <f t="shared" si="19"/>
        <v>3388</v>
      </c>
      <c r="O50" s="595">
        <f t="shared" si="19"/>
        <v>3388</v>
      </c>
      <c r="P50" s="595">
        <f t="shared" si="19"/>
        <v>3388</v>
      </c>
      <c r="Q50" s="595">
        <f t="shared" si="19"/>
        <v>3388</v>
      </c>
      <c r="R50" s="595">
        <f t="shared" si="19"/>
        <v>3388</v>
      </c>
      <c r="S50" s="595">
        <f t="shared" si="19"/>
        <v>3388</v>
      </c>
      <c r="T50" s="595">
        <f t="shared" si="19"/>
        <v>3388</v>
      </c>
      <c r="U50" s="595">
        <f t="shared" si="19"/>
        <v>3388</v>
      </c>
      <c r="V50" s="595">
        <f t="shared" si="19"/>
        <v>3388</v>
      </c>
      <c r="W50" s="595">
        <f t="shared" si="19"/>
        <v>3388</v>
      </c>
      <c r="X50" s="595">
        <f t="shared" si="19"/>
        <v>3388</v>
      </c>
      <c r="Y50" s="595">
        <f t="shared" si="20"/>
        <v>3388</v>
      </c>
      <c r="Z50" s="595">
        <f t="shared" si="20"/>
        <v>3388</v>
      </c>
      <c r="AA50" s="595">
        <f t="shared" si="20"/>
        <v>3388</v>
      </c>
      <c r="AB50" s="595">
        <f t="shared" si="20"/>
        <v>3388</v>
      </c>
      <c r="AC50" s="595">
        <f t="shared" si="20"/>
        <v>3388</v>
      </c>
      <c r="AD50" s="595">
        <f t="shared" si="20"/>
        <v>3388</v>
      </c>
      <c r="AE50" s="595">
        <f t="shared" si="20"/>
        <v>3388</v>
      </c>
      <c r="AF50" s="595">
        <f t="shared" si="20"/>
        <v>3388</v>
      </c>
      <c r="AG50" s="595">
        <f t="shared" si="20"/>
        <v>3388</v>
      </c>
      <c r="AH50" s="595">
        <f t="shared" si="20"/>
        <v>3388</v>
      </c>
      <c r="AI50" s="595">
        <f t="shared" si="20"/>
        <v>3388</v>
      </c>
    </row>
    <row r="51" spans="1:35" s="600" customFormat="1" ht="11.25">
      <c r="A51" s="604"/>
      <c r="B51" s="752" t="s">
        <v>264</v>
      </c>
      <c r="C51" s="598"/>
      <c r="D51" s="598"/>
      <c r="E51" s="598"/>
      <c r="F51" s="599">
        <f>+'Bilance JKP'!C34</f>
        <v>0</v>
      </c>
      <c r="G51" s="599">
        <f>+'Bilance JKP'!D34</f>
        <v>913</v>
      </c>
      <c r="H51" s="599">
        <f>+'Bilance JKP'!E34</f>
        <v>1577</v>
      </c>
      <c r="I51" s="599">
        <f t="shared" si="19"/>
        <v>1577</v>
      </c>
      <c r="J51" s="599">
        <f t="shared" si="19"/>
        <v>1577</v>
      </c>
      <c r="K51" s="599">
        <f t="shared" si="19"/>
        <v>1577</v>
      </c>
      <c r="L51" s="599">
        <f t="shared" si="19"/>
        <v>1577</v>
      </c>
      <c r="M51" s="599">
        <f t="shared" si="19"/>
        <v>1577</v>
      </c>
      <c r="N51" s="599">
        <f t="shared" si="19"/>
        <v>1577</v>
      </c>
      <c r="O51" s="599">
        <f t="shared" si="19"/>
        <v>1577</v>
      </c>
      <c r="P51" s="599">
        <f t="shared" si="19"/>
        <v>1577</v>
      </c>
      <c r="Q51" s="599">
        <f t="shared" si="19"/>
        <v>1577</v>
      </c>
      <c r="R51" s="599">
        <f t="shared" si="19"/>
        <v>1577</v>
      </c>
      <c r="S51" s="599">
        <f t="shared" si="19"/>
        <v>1577</v>
      </c>
      <c r="T51" s="599">
        <f t="shared" si="19"/>
        <v>1577</v>
      </c>
      <c r="U51" s="599">
        <f t="shared" si="19"/>
        <v>1577</v>
      </c>
      <c r="V51" s="599">
        <f t="shared" si="19"/>
        <v>1577</v>
      </c>
      <c r="W51" s="599">
        <f t="shared" si="19"/>
        <v>1577</v>
      </c>
      <c r="X51" s="599">
        <f t="shared" si="19"/>
        <v>1577</v>
      </c>
      <c r="Y51" s="599">
        <f t="shared" si="20"/>
        <v>1577</v>
      </c>
      <c r="Z51" s="599">
        <f t="shared" si="20"/>
        <v>1577</v>
      </c>
      <c r="AA51" s="599">
        <f t="shared" si="20"/>
        <v>1577</v>
      </c>
      <c r="AB51" s="599">
        <f t="shared" si="20"/>
        <v>1577</v>
      </c>
      <c r="AC51" s="599">
        <f t="shared" si="20"/>
        <v>1577</v>
      </c>
      <c r="AD51" s="599">
        <f t="shared" si="20"/>
        <v>1577</v>
      </c>
      <c r="AE51" s="599">
        <f t="shared" si="20"/>
        <v>1577</v>
      </c>
      <c r="AF51" s="599">
        <f t="shared" si="20"/>
        <v>1577</v>
      </c>
      <c r="AG51" s="599">
        <f t="shared" si="20"/>
        <v>1577</v>
      </c>
      <c r="AH51" s="599">
        <f t="shared" si="20"/>
        <v>1577</v>
      </c>
      <c r="AI51" s="599">
        <f t="shared" si="20"/>
        <v>1577</v>
      </c>
    </row>
    <row r="52" spans="1:35" s="589" customFormat="1" ht="11.25">
      <c r="A52" s="603"/>
      <c r="B52" s="751" t="s">
        <v>255</v>
      </c>
      <c r="C52" s="596"/>
      <c r="D52" s="596"/>
      <c r="E52" s="596"/>
      <c r="F52" s="595">
        <f>+'Bilance JKP'!C35</f>
        <v>0</v>
      </c>
      <c r="G52" s="595">
        <f>+'Bilance JKP'!D35</f>
        <v>49</v>
      </c>
      <c r="H52" s="595">
        <f>+'Bilance JKP'!E35</f>
        <v>14</v>
      </c>
      <c r="I52" s="595">
        <f t="shared" si="19"/>
        <v>14</v>
      </c>
      <c r="J52" s="595">
        <f t="shared" si="19"/>
        <v>14</v>
      </c>
      <c r="K52" s="595">
        <f t="shared" si="19"/>
        <v>14</v>
      </c>
      <c r="L52" s="595">
        <f t="shared" si="19"/>
        <v>14</v>
      </c>
      <c r="M52" s="595">
        <f t="shared" si="19"/>
        <v>14</v>
      </c>
      <c r="N52" s="595">
        <f t="shared" si="19"/>
        <v>14</v>
      </c>
      <c r="O52" s="595">
        <f t="shared" si="19"/>
        <v>14</v>
      </c>
      <c r="P52" s="595">
        <f t="shared" si="19"/>
        <v>14</v>
      </c>
      <c r="Q52" s="595">
        <f t="shared" si="19"/>
        <v>14</v>
      </c>
      <c r="R52" s="595">
        <f t="shared" si="19"/>
        <v>14</v>
      </c>
      <c r="S52" s="595">
        <f t="shared" si="19"/>
        <v>14</v>
      </c>
      <c r="T52" s="595">
        <f t="shared" si="19"/>
        <v>14</v>
      </c>
      <c r="U52" s="595">
        <f t="shared" si="19"/>
        <v>14</v>
      </c>
      <c r="V52" s="595">
        <f t="shared" si="19"/>
        <v>14</v>
      </c>
      <c r="W52" s="595">
        <f t="shared" si="19"/>
        <v>14</v>
      </c>
      <c r="X52" s="595">
        <f t="shared" si="19"/>
        <v>14</v>
      </c>
      <c r="Y52" s="595">
        <f t="shared" si="20"/>
        <v>14</v>
      </c>
      <c r="Z52" s="595">
        <f t="shared" si="20"/>
        <v>14</v>
      </c>
      <c r="AA52" s="595">
        <f t="shared" si="20"/>
        <v>14</v>
      </c>
      <c r="AB52" s="595">
        <f t="shared" si="20"/>
        <v>14</v>
      </c>
      <c r="AC52" s="595">
        <f t="shared" si="20"/>
        <v>14</v>
      </c>
      <c r="AD52" s="595">
        <f t="shared" si="20"/>
        <v>14</v>
      </c>
      <c r="AE52" s="595">
        <f t="shared" si="20"/>
        <v>14</v>
      </c>
      <c r="AF52" s="595">
        <f t="shared" si="20"/>
        <v>14</v>
      </c>
      <c r="AG52" s="595">
        <f t="shared" si="20"/>
        <v>14</v>
      </c>
      <c r="AH52" s="595">
        <f t="shared" si="20"/>
        <v>14</v>
      </c>
      <c r="AI52" s="595">
        <f t="shared" si="20"/>
        <v>14</v>
      </c>
    </row>
    <row r="53" spans="1:35" s="589" customFormat="1" ht="11.25">
      <c r="A53" s="603"/>
      <c r="B53" s="751" t="s">
        <v>256</v>
      </c>
      <c r="C53" s="596"/>
      <c r="D53" s="596"/>
      <c r="E53" s="596"/>
      <c r="F53" s="595">
        <f>+'Bilance JKP'!C36</f>
        <v>197</v>
      </c>
      <c r="G53" s="595">
        <f>+'Bilance JKP'!D36</f>
        <v>892</v>
      </c>
      <c r="H53" s="595">
        <f>+'Bilance JKP'!E36</f>
        <v>552</v>
      </c>
      <c r="I53" s="595">
        <f t="shared" si="19"/>
        <v>552</v>
      </c>
      <c r="J53" s="595">
        <f t="shared" si="19"/>
        <v>552</v>
      </c>
      <c r="K53" s="595">
        <f t="shared" si="19"/>
        <v>552</v>
      </c>
      <c r="L53" s="595">
        <f t="shared" si="19"/>
        <v>552</v>
      </c>
      <c r="M53" s="595">
        <f t="shared" si="19"/>
        <v>552</v>
      </c>
      <c r="N53" s="595">
        <f t="shared" si="19"/>
        <v>552</v>
      </c>
      <c r="O53" s="595">
        <f t="shared" si="19"/>
        <v>552</v>
      </c>
      <c r="P53" s="595">
        <f t="shared" si="19"/>
        <v>552</v>
      </c>
      <c r="Q53" s="595">
        <f t="shared" si="19"/>
        <v>552</v>
      </c>
      <c r="R53" s="595">
        <f t="shared" si="19"/>
        <v>552</v>
      </c>
      <c r="S53" s="595">
        <f t="shared" si="19"/>
        <v>552</v>
      </c>
      <c r="T53" s="595">
        <f t="shared" si="19"/>
        <v>552</v>
      </c>
      <c r="U53" s="595">
        <f t="shared" si="19"/>
        <v>552</v>
      </c>
      <c r="V53" s="595">
        <f t="shared" si="19"/>
        <v>552</v>
      </c>
      <c r="W53" s="595">
        <f t="shared" si="19"/>
        <v>552</v>
      </c>
      <c r="X53" s="595">
        <f t="shared" si="19"/>
        <v>552</v>
      </c>
      <c r="Y53" s="595">
        <f t="shared" si="20"/>
        <v>552</v>
      </c>
      <c r="Z53" s="595">
        <f t="shared" si="20"/>
        <v>552</v>
      </c>
      <c r="AA53" s="595">
        <f t="shared" si="20"/>
        <v>552</v>
      </c>
      <c r="AB53" s="595">
        <f t="shared" si="20"/>
        <v>552</v>
      </c>
      <c r="AC53" s="595">
        <f t="shared" si="20"/>
        <v>552</v>
      </c>
      <c r="AD53" s="595">
        <f t="shared" si="20"/>
        <v>552</v>
      </c>
      <c r="AE53" s="595">
        <f t="shared" si="20"/>
        <v>552</v>
      </c>
      <c r="AF53" s="595">
        <f t="shared" si="20"/>
        <v>552</v>
      </c>
      <c r="AG53" s="595">
        <f t="shared" si="20"/>
        <v>552</v>
      </c>
      <c r="AH53" s="595">
        <f t="shared" si="20"/>
        <v>552</v>
      </c>
      <c r="AI53" s="595">
        <f t="shared" si="20"/>
        <v>552</v>
      </c>
    </row>
    <row r="54" spans="1:35" s="589" customFormat="1" ht="11.25">
      <c r="A54" s="603"/>
      <c r="B54" s="751" t="s">
        <v>257</v>
      </c>
      <c r="C54" s="596"/>
      <c r="D54" s="596"/>
      <c r="E54" s="596"/>
      <c r="F54" s="595">
        <f>+'Bilance JKP'!C37</f>
        <v>0</v>
      </c>
      <c r="G54" s="595">
        <f>+'Bilance JKP'!D37</f>
        <v>98</v>
      </c>
      <c r="H54" s="595">
        <f>+'Bilance JKP'!E37</f>
        <v>58</v>
      </c>
      <c r="I54" s="595">
        <f t="shared" si="19"/>
        <v>58</v>
      </c>
      <c r="J54" s="595">
        <f t="shared" si="19"/>
        <v>58</v>
      </c>
      <c r="K54" s="595">
        <f t="shared" si="19"/>
        <v>58</v>
      </c>
      <c r="L54" s="595">
        <f t="shared" si="19"/>
        <v>58</v>
      </c>
      <c r="M54" s="595">
        <f t="shared" si="19"/>
        <v>58</v>
      </c>
      <c r="N54" s="595">
        <f t="shared" si="19"/>
        <v>58</v>
      </c>
      <c r="O54" s="595">
        <f t="shared" si="19"/>
        <v>58</v>
      </c>
      <c r="P54" s="595">
        <f t="shared" si="19"/>
        <v>58</v>
      </c>
      <c r="Q54" s="595">
        <f t="shared" si="19"/>
        <v>58</v>
      </c>
      <c r="R54" s="595">
        <f t="shared" si="19"/>
        <v>58</v>
      </c>
      <c r="S54" s="595">
        <f t="shared" si="19"/>
        <v>58</v>
      </c>
      <c r="T54" s="595">
        <f t="shared" si="19"/>
        <v>58</v>
      </c>
      <c r="U54" s="595">
        <f t="shared" si="19"/>
        <v>58</v>
      </c>
      <c r="V54" s="595">
        <f t="shared" si="19"/>
        <v>58</v>
      </c>
      <c r="W54" s="595">
        <f t="shared" si="19"/>
        <v>58</v>
      </c>
      <c r="X54" s="595">
        <f t="shared" si="19"/>
        <v>58</v>
      </c>
      <c r="Y54" s="595">
        <f t="shared" si="20"/>
        <v>58</v>
      </c>
      <c r="Z54" s="595">
        <f t="shared" si="20"/>
        <v>58</v>
      </c>
      <c r="AA54" s="595">
        <f t="shared" si="20"/>
        <v>58</v>
      </c>
      <c r="AB54" s="595">
        <f t="shared" si="20"/>
        <v>58</v>
      </c>
      <c r="AC54" s="595">
        <f t="shared" si="20"/>
        <v>58</v>
      </c>
      <c r="AD54" s="595">
        <f t="shared" si="20"/>
        <v>58</v>
      </c>
      <c r="AE54" s="595">
        <f t="shared" si="20"/>
        <v>58</v>
      </c>
      <c r="AF54" s="595">
        <f t="shared" si="20"/>
        <v>58</v>
      </c>
      <c r="AG54" s="595">
        <f t="shared" si="20"/>
        <v>58</v>
      </c>
      <c r="AH54" s="595">
        <f t="shared" si="20"/>
        <v>58</v>
      </c>
      <c r="AI54" s="595">
        <f t="shared" si="20"/>
        <v>58</v>
      </c>
    </row>
    <row r="55" spans="1:35" s="589" customFormat="1" ht="11.25">
      <c r="A55" s="603">
        <v>2</v>
      </c>
      <c r="B55" s="750" t="s">
        <v>248</v>
      </c>
      <c r="C55" s="594"/>
      <c r="D55" s="594"/>
      <c r="E55" s="594"/>
      <c r="F55" s="595">
        <f>+'Bilance JKP'!C38</f>
        <v>0</v>
      </c>
      <c r="G55" s="595">
        <f>+'Bilance JKP'!D38</f>
        <v>0</v>
      </c>
      <c r="H55" s="595">
        <f>+'Bilance JKP'!E38</f>
        <v>0</v>
      </c>
      <c r="I55" s="595">
        <f t="shared" si="19"/>
        <v>0</v>
      </c>
      <c r="J55" s="595">
        <f t="shared" si="19"/>
        <v>0</v>
      </c>
      <c r="K55" s="595">
        <f t="shared" si="19"/>
        <v>0</v>
      </c>
      <c r="L55" s="595">
        <f t="shared" si="19"/>
        <v>0</v>
      </c>
      <c r="M55" s="595">
        <f t="shared" si="19"/>
        <v>0</v>
      </c>
      <c r="N55" s="595">
        <f t="shared" si="19"/>
        <v>0</v>
      </c>
      <c r="O55" s="595">
        <f t="shared" si="19"/>
        <v>0</v>
      </c>
      <c r="P55" s="595">
        <f t="shared" si="19"/>
        <v>0</v>
      </c>
      <c r="Q55" s="595">
        <f t="shared" si="19"/>
        <v>0</v>
      </c>
      <c r="R55" s="595">
        <f t="shared" si="19"/>
        <v>0</v>
      </c>
      <c r="S55" s="595">
        <f t="shared" si="19"/>
        <v>0</v>
      </c>
      <c r="T55" s="595">
        <f t="shared" si="19"/>
        <v>0</v>
      </c>
      <c r="U55" s="595">
        <f t="shared" si="19"/>
        <v>0</v>
      </c>
      <c r="V55" s="595">
        <f t="shared" si="19"/>
        <v>0</v>
      </c>
      <c r="W55" s="595">
        <f t="shared" si="19"/>
        <v>0</v>
      </c>
      <c r="X55" s="595">
        <f t="shared" si="19"/>
        <v>0</v>
      </c>
      <c r="Y55" s="595">
        <f t="shared" si="20"/>
        <v>0</v>
      </c>
      <c r="Z55" s="595">
        <f t="shared" si="20"/>
        <v>0</v>
      </c>
      <c r="AA55" s="595">
        <f t="shared" si="20"/>
        <v>0</v>
      </c>
      <c r="AB55" s="595">
        <f t="shared" si="20"/>
        <v>0</v>
      </c>
      <c r="AC55" s="595">
        <f t="shared" si="20"/>
        <v>0</v>
      </c>
      <c r="AD55" s="595">
        <f t="shared" si="20"/>
        <v>0</v>
      </c>
      <c r="AE55" s="595">
        <f t="shared" si="20"/>
        <v>0</v>
      </c>
      <c r="AF55" s="595">
        <f t="shared" si="20"/>
        <v>0</v>
      </c>
      <c r="AG55" s="595">
        <f t="shared" si="20"/>
        <v>0</v>
      </c>
      <c r="AH55" s="595">
        <f t="shared" si="20"/>
        <v>0</v>
      </c>
      <c r="AI55" s="595">
        <f t="shared" si="20"/>
        <v>0</v>
      </c>
    </row>
    <row r="56" spans="1:35" s="589" customFormat="1" ht="11.25">
      <c r="A56" s="603">
        <v>3</v>
      </c>
      <c r="B56" s="750" t="s">
        <v>258</v>
      </c>
      <c r="C56" s="594"/>
      <c r="D56" s="594"/>
      <c r="E56" s="594"/>
      <c r="F56" s="595">
        <f>+'Bilance JKP'!C39</f>
        <v>0</v>
      </c>
      <c r="G56" s="595">
        <f>+'Bilance JKP'!D39</f>
        <v>0</v>
      </c>
      <c r="H56" s="595">
        <f>+'Bilance JKP'!E39</f>
        <v>0</v>
      </c>
      <c r="I56" s="595">
        <f t="shared" si="19"/>
        <v>0</v>
      </c>
      <c r="J56" s="595">
        <f t="shared" si="19"/>
        <v>0</v>
      </c>
      <c r="K56" s="595">
        <f t="shared" si="19"/>
        <v>0</v>
      </c>
      <c r="L56" s="595">
        <f t="shared" si="19"/>
        <v>0</v>
      </c>
      <c r="M56" s="595">
        <f t="shared" si="19"/>
        <v>0</v>
      </c>
      <c r="N56" s="595">
        <f t="shared" si="19"/>
        <v>0</v>
      </c>
      <c r="O56" s="595">
        <f t="shared" si="19"/>
        <v>0</v>
      </c>
      <c r="P56" s="595">
        <f t="shared" si="19"/>
        <v>0</v>
      </c>
      <c r="Q56" s="595">
        <f t="shared" si="19"/>
        <v>0</v>
      </c>
      <c r="R56" s="595">
        <f t="shared" si="19"/>
        <v>0</v>
      </c>
      <c r="S56" s="595">
        <f t="shared" si="19"/>
        <v>0</v>
      </c>
      <c r="T56" s="595">
        <f t="shared" si="19"/>
        <v>0</v>
      </c>
      <c r="U56" s="595">
        <f t="shared" si="19"/>
        <v>0</v>
      </c>
      <c r="V56" s="595">
        <f t="shared" si="19"/>
        <v>0</v>
      </c>
      <c r="W56" s="595">
        <f t="shared" si="19"/>
        <v>0</v>
      </c>
      <c r="X56" s="595">
        <f t="shared" si="19"/>
        <v>0</v>
      </c>
      <c r="Y56" s="595">
        <f t="shared" si="20"/>
        <v>0</v>
      </c>
      <c r="Z56" s="595">
        <f t="shared" si="20"/>
        <v>0</v>
      </c>
      <c r="AA56" s="595">
        <f t="shared" si="20"/>
        <v>0</v>
      </c>
      <c r="AB56" s="595">
        <f t="shared" si="20"/>
        <v>0</v>
      </c>
      <c r="AC56" s="595">
        <f t="shared" si="20"/>
        <v>0</v>
      </c>
      <c r="AD56" s="595">
        <f t="shared" si="20"/>
        <v>0</v>
      </c>
      <c r="AE56" s="595">
        <f t="shared" si="20"/>
        <v>0</v>
      </c>
      <c r="AF56" s="595">
        <f t="shared" si="20"/>
        <v>0</v>
      </c>
      <c r="AG56" s="595">
        <f t="shared" si="20"/>
        <v>0</v>
      </c>
      <c r="AH56" s="595">
        <f t="shared" si="20"/>
        <v>0</v>
      </c>
      <c r="AI56" s="595">
        <f t="shared" si="20"/>
        <v>0</v>
      </c>
    </row>
    <row r="57" spans="1:35" s="589" customFormat="1" ht="11.25">
      <c r="A57" s="602" t="s">
        <v>155</v>
      </c>
      <c r="B57" s="749" t="s">
        <v>259</v>
      </c>
      <c r="C57" s="592"/>
      <c r="D57" s="592"/>
      <c r="E57" s="592"/>
      <c r="F57" s="593">
        <f t="shared" ref="F57:AI57" si="21">+F40-F47</f>
        <v>-4550</v>
      </c>
      <c r="G57" s="593">
        <f t="shared" si="21"/>
        <v>905</v>
      </c>
      <c r="H57" s="593">
        <f t="shared" si="21"/>
        <v>0</v>
      </c>
      <c r="I57" s="593">
        <f t="shared" si="21"/>
        <v>0</v>
      </c>
      <c r="J57" s="593">
        <f t="shared" si="21"/>
        <v>0</v>
      </c>
      <c r="K57" s="593">
        <f t="shared" si="21"/>
        <v>0</v>
      </c>
      <c r="L57" s="593">
        <f t="shared" si="21"/>
        <v>0</v>
      </c>
      <c r="M57" s="593">
        <f t="shared" si="21"/>
        <v>0</v>
      </c>
      <c r="N57" s="593">
        <f t="shared" si="21"/>
        <v>0</v>
      </c>
      <c r="O57" s="593">
        <f t="shared" si="21"/>
        <v>0</v>
      </c>
      <c r="P57" s="593">
        <f t="shared" si="21"/>
        <v>0</v>
      </c>
      <c r="Q57" s="593">
        <f t="shared" si="21"/>
        <v>0</v>
      </c>
      <c r="R57" s="593">
        <f t="shared" si="21"/>
        <v>0</v>
      </c>
      <c r="S57" s="593">
        <f t="shared" si="21"/>
        <v>0</v>
      </c>
      <c r="T57" s="593">
        <f t="shared" si="21"/>
        <v>0</v>
      </c>
      <c r="U57" s="593">
        <f t="shared" si="21"/>
        <v>0</v>
      </c>
      <c r="V57" s="593">
        <f t="shared" si="21"/>
        <v>0</v>
      </c>
      <c r="W57" s="593">
        <f t="shared" si="21"/>
        <v>0</v>
      </c>
      <c r="X57" s="593">
        <f t="shared" si="21"/>
        <v>0</v>
      </c>
      <c r="Y57" s="593">
        <f t="shared" si="21"/>
        <v>0</v>
      </c>
      <c r="Z57" s="593">
        <f t="shared" si="21"/>
        <v>0</v>
      </c>
      <c r="AA57" s="593">
        <f t="shared" si="21"/>
        <v>0</v>
      </c>
      <c r="AB57" s="593">
        <f t="shared" si="21"/>
        <v>0</v>
      </c>
      <c r="AC57" s="593">
        <f t="shared" si="21"/>
        <v>0</v>
      </c>
      <c r="AD57" s="593">
        <f t="shared" si="21"/>
        <v>0</v>
      </c>
      <c r="AE57" s="593">
        <f t="shared" si="21"/>
        <v>0</v>
      </c>
      <c r="AF57" s="593">
        <f t="shared" si="21"/>
        <v>0</v>
      </c>
      <c r="AG57" s="593">
        <f t="shared" si="21"/>
        <v>0</v>
      </c>
      <c r="AH57" s="593">
        <f t="shared" si="21"/>
        <v>0</v>
      </c>
      <c r="AI57" s="593">
        <f t="shared" si="21"/>
        <v>0</v>
      </c>
    </row>
    <row r="59" spans="1:35" s="589" customFormat="1" ht="11.25">
      <c r="A59" s="588"/>
      <c r="B59" s="748" t="s">
        <v>388</v>
      </c>
      <c r="C59" s="588"/>
      <c r="D59" s="588"/>
      <c r="E59" s="588"/>
      <c r="F59" s="588">
        <f t="shared" ref="F59:AI60" si="22">+F38</f>
        <v>1</v>
      </c>
      <c r="G59" s="588">
        <f t="shared" si="22"/>
        <v>2</v>
      </c>
      <c r="H59" s="588">
        <f t="shared" si="22"/>
        <v>3</v>
      </c>
      <c r="I59" s="588">
        <f t="shared" si="22"/>
        <v>4</v>
      </c>
      <c r="J59" s="588">
        <f t="shared" si="22"/>
        <v>5</v>
      </c>
      <c r="K59" s="588">
        <f t="shared" si="22"/>
        <v>6</v>
      </c>
      <c r="L59" s="588">
        <f t="shared" si="22"/>
        <v>7</v>
      </c>
      <c r="M59" s="588">
        <f t="shared" si="22"/>
        <v>8</v>
      </c>
      <c r="N59" s="588">
        <f t="shared" si="22"/>
        <v>9</v>
      </c>
      <c r="O59" s="588">
        <f t="shared" si="22"/>
        <v>10</v>
      </c>
      <c r="P59" s="588">
        <f t="shared" si="22"/>
        <v>11</v>
      </c>
      <c r="Q59" s="588">
        <f t="shared" si="22"/>
        <v>12</v>
      </c>
      <c r="R59" s="588">
        <f t="shared" si="22"/>
        <v>13</v>
      </c>
      <c r="S59" s="588">
        <f t="shared" si="22"/>
        <v>14</v>
      </c>
      <c r="T59" s="588">
        <f t="shared" si="22"/>
        <v>15</v>
      </c>
      <c r="U59" s="588">
        <f t="shared" si="22"/>
        <v>16</v>
      </c>
      <c r="V59" s="588">
        <f t="shared" si="22"/>
        <v>17</v>
      </c>
      <c r="W59" s="588">
        <f t="shared" si="22"/>
        <v>18</v>
      </c>
      <c r="X59" s="588">
        <f t="shared" si="22"/>
        <v>19</v>
      </c>
      <c r="Y59" s="588">
        <f t="shared" si="22"/>
        <v>20</v>
      </c>
      <c r="Z59" s="588">
        <f t="shared" si="22"/>
        <v>21</v>
      </c>
      <c r="AA59" s="588">
        <f t="shared" si="22"/>
        <v>22</v>
      </c>
      <c r="AB59" s="588">
        <f t="shared" si="22"/>
        <v>23</v>
      </c>
      <c r="AC59" s="588">
        <f t="shared" si="22"/>
        <v>24</v>
      </c>
      <c r="AD59" s="588">
        <f t="shared" si="22"/>
        <v>25</v>
      </c>
      <c r="AE59" s="588">
        <f t="shared" si="22"/>
        <v>26</v>
      </c>
      <c r="AF59" s="588">
        <f t="shared" si="22"/>
        <v>27</v>
      </c>
      <c r="AG59" s="588">
        <f t="shared" si="22"/>
        <v>28</v>
      </c>
      <c r="AH59" s="588">
        <f t="shared" si="22"/>
        <v>29</v>
      </c>
      <c r="AI59" s="588">
        <f t="shared" si="22"/>
        <v>30</v>
      </c>
    </row>
    <row r="60" spans="1:35" s="589" customFormat="1" ht="11.25">
      <c r="A60" s="588" t="s">
        <v>147</v>
      </c>
      <c r="B60" s="748" t="s">
        <v>390</v>
      </c>
      <c r="C60" s="590"/>
      <c r="D60" s="590"/>
      <c r="E60" s="590"/>
      <c r="F60" s="591">
        <f t="shared" si="22"/>
        <v>2018</v>
      </c>
      <c r="G60" s="591">
        <f t="shared" si="22"/>
        <v>2019</v>
      </c>
      <c r="H60" s="591">
        <f t="shared" si="22"/>
        <v>2020</v>
      </c>
      <c r="I60" s="591">
        <f t="shared" si="22"/>
        <v>2021</v>
      </c>
      <c r="J60" s="591">
        <f t="shared" si="22"/>
        <v>2022</v>
      </c>
      <c r="K60" s="591">
        <f t="shared" si="22"/>
        <v>2023</v>
      </c>
      <c r="L60" s="591">
        <f t="shared" si="22"/>
        <v>2024</v>
      </c>
      <c r="M60" s="591">
        <f t="shared" si="22"/>
        <v>2025</v>
      </c>
      <c r="N60" s="591">
        <f t="shared" si="22"/>
        <v>2026</v>
      </c>
      <c r="O60" s="591">
        <f t="shared" si="22"/>
        <v>2027</v>
      </c>
      <c r="P60" s="591">
        <f t="shared" si="22"/>
        <v>2028</v>
      </c>
      <c r="Q60" s="591">
        <f t="shared" si="22"/>
        <v>2029</v>
      </c>
      <c r="R60" s="591">
        <f t="shared" si="22"/>
        <v>2030</v>
      </c>
      <c r="S60" s="591">
        <f t="shared" si="22"/>
        <v>2031</v>
      </c>
      <c r="T60" s="591">
        <f t="shared" si="22"/>
        <v>2032</v>
      </c>
      <c r="U60" s="591">
        <f t="shared" si="22"/>
        <v>2033</v>
      </c>
      <c r="V60" s="591">
        <f t="shared" si="22"/>
        <v>2034</v>
      </c>
      <c r="W60" s="591">
        <f t="shared" si="22"/>
        <v>2035</v>
      </c>
      <c r="X60" s="591">
        <f t="shared" si="22"/>
        <v>2036</v>
      </c>
      <c r="Y60" s="591">
        <f t="shared" si="22"/>
        <v>2037</v>
      </c>
      <c r="Z60" s="591">
        <f t="shared" si="22"/>
        <v>2038</v>
      </c>
      <c r="AA60" s="591">
        <f t="shared" si="22"/>
        <v>2039</v>
      </c>
      <c r="AB60" s="591">
        <f t="shared" si="22"/>
        <v>2040</v>
      </c>
      <c r="AC60" s="591">
        <f t="shared" si="22"/>
        <v>2041</v>
      </c>
      <c r="AD60" s="591">
        <f t="shared" si="22"/>
        <v>2042</v>
      </c>
      <c r="AE60" s="591">
        <f t="shared" si="22"/>
        <v>2043</v>
      </c>
      <c r="AF60" s="591">
        <f t="shared" si="22"/>
        <v>2044</v>
      </c>
      <c r="AG60" s="591">
        <f t="shared" si="22"/>
        <v>2045</v>
      </c>
      <c r="AH60" s="591">
        <f t="shared" si="22"/>
        <v>2046</v>
      </c>
      <c r="AI60" s="591">
        <f t="shared" si="22"/>
        <v>2047</v>
      </c>
    </row>
    <row r="61" spans="1:35" s="589" customFormat="1" ht="11.25">
      <c r="A61" s="602" t="s">
        <v>242</v>
      </c>
      <c r="B61" s="749" t="s">
        <v>252</v>
      </c>
      <c r="C61" s="592"/>
      <c r="D61" s="592"/>
      <c r="E61" s="592"/>
      <c r="F61" s="593">
        <f>+F62+F66+F67</f>
        <v>199706</v>
      </c>
      <c r="G61" s="593">
        <f t="shared" ref="G61:AI61" si="23">+G62+G66+G67</f>
        <v>215377</v>
      </c>
      <c r="H61" s="593">
        <f t="shared" si="23"/>
        <v>191487</v>
      </c>
      <c r="I61" s="593">
        <f t="shared" si="23"/>
        <v>191487</v>
      </c>
      <c r="J61" s="593">
        <f t="shared" si="23"/>
        <v>191487</v>
      </c>
      <c r="K61" s="593">
        <f t="shared" si="23"/>
        <v>191487</v>
      </c>
      <c r="L61" s="593">
        <f t="shared" si="23"/>
        <v>191487</v>
      </c>
      <c r="M61" s="593">
        <f t="shared" si="23"/>
        <v>191487</v>
      </c>
      <c r="N61" s="593">
        <f t="shared" si="23"/>
        <v>191487</v>
      </c>
      <c r="O61" s="593">
        <f t="shared" si="23"/>
        <v>191487</v>
      </c>
      <c r="P61" s="593">
        <f t="shared" si="23"/>
        <v>191487</v>
      </c>
      <c r="Q61" s="593">
        <f t="shared" si="23"/>
        <v>191487</v>
      </c>
      <c r="R61" s="593">
        <f t="shared" si="23"/>
        <v>191487</v>
      </c>
      <c r="S61" s="593">
        <f t="shared" si="23"/>
        <v>191487</v>
      </c>
      <c r="T61" s="593">
        <f t="shared" si="23"/>
        <v>191487</v>
      </c>
      <c r="U61" s="593">
        <f t="shared" si="23"/>
        <v>191487</v>
      </c>
      <c r="V61" s="593">
        <f t="shared" si="23"/>
        <v>191487</v>
      </c>
      <c r="W61" s="593">
        <f t="shared" si="23"/>
        <v>191487</v>
      </c>
      <c r="X61" s="593">
        <f t="shared" si="23"/>
        <v>191487</v>
      </c>
      <c r="Y61" s="593">
        <f t="shared" si="23"/>
        <v>191487</v>
      </c>
      <c r="Z61" s="593">
        <f t="shared" si="23"/>
        <v>191487</v>
      </c>
      <c r="AA61" s="593">
        <f t="shared" si="23"/>
        <v>191487</v>
      </c>
      <c r="AB61" s="593">
        <f t="shared" si="23"/>
        <v>191487</v>
      </c>
      <c r="AC61" s="593">
        <f t="shared" si="23"/>
        <v>191487</v>
      </c>
      <c r="AD61" s="593">
        <f t="shared" si="23"/>
        <v>191487</v>
      </c>
      <c r="AE61" s="593">
        <f t="shared" si="23"/>
        <v>191487</v>
      </c>
      <c r="AF61" s="593">
        <f t="shared" si="23"/>
        <v>191487</v>
      </c>
      <c r="AG61" s="593">
        <f t="shared" si="23"/>
        <v>191487</v>
      </c>
      <c r="AH61" s="593">
        <f t="shared" si="23"/>
        <v>191487</v>
      </c>
      <c r="AI61" s="593">
        <f t="shared" si="23"/>
        <v>191487</v>
      </c>
    </row>
    <row r="62" spans="1:35" s="589" customFormat="1" ht="11.25">
      <c r="A62" s="603">
        <v>1</v>
      </c>
      <c r="B62" s="750" t="s">
        <v>245</v>
      </c>
      <c r="C62" s="594"/>
      <c r="D62" s="594"/>
      <c r="E62" s="594"/>
      <c r="F62" s="595">
        <f>+F63+F64+F65</f>
        <v>197933</v>
      </c>
      <c r="G62" s="595">
        <f t="shared" ref="G62:AI62" si="24">+G63+G64+G65</f>
        <v>212129</v>
      </c>
      <c r="H62" s="595">
        <f t="shared" si="24"/>
        <v>191487</v>
      </c>
      <c r="I62" s="595">
        <f t="shared" si="24"/>
        <v>191487</v>
      </c>
      <c r="J62" s="595">
        <f t="shared" si="24"/>
        <v>191487</v>
      </c>
      <c r="K62" s="595">
        <f t="shared" si="24"/>
        <v>191487</v>
      </c>
      <c r="L62" s="595">
        <f t="shared" si="24"/>
        <v>191487</v>
      </c>
      <c r="M62" s="595">
        <f t="shared" si="24"/>
        <v>191487</v>
      </c>
      <c r="N62" s="595">
        <f t="shared" si="24"/>
        <v>191487</v>
      </c>
      <c r="O62" s="595">
        <f t="shared" si="24"/>
        <v>191487</v>
      </c>
      <c r="P62" s="595">
        <f t="shared" si="24"/>
        <v>191487</v>
      </c>
      <c r="Q62" s="595">
        <f t="shared" si="24"/>
        <v>191487</v>
      </c>
      <c r="R62" s="595">
        <f t="shared" si="24"/>
        <v>191487</v>
      </c>
      <c r="S62" s="595">
        <f t="shared" si="24"/>
        <v>191487</v>
      </c>
      <c r="T62" s="595">
        <f t="shared" si="24"/>
        <v>191487</v>
      </c>
      <c r="U62" s="595">
        <f t="shared" si="24"/>
        <v>191487</v>
      </c>
      <c r="V62" s="595">
        <f t="shared" si="24"/>
        <v>191487</v>
      </c>
      <c r="W62" s="595">
        <f t="shared" si="24"/>
        <v>191487</v>
      </c>
      <c r="X62" s="595">
        <f t="shared" si="24"/>
        <v>191487</v>
      </c>
      <c r="Y62" s="595">
        <f t="shared" si="24"/>
        <v>191487</v>
      </c>
      <c r="Z62" s="595">
        <f t="shared" si="24"/>
        <v>191487</v>
      </c>
      <c r="AA62" s="595">
        <f t="shared" si="24"/>
        <v>191487</v>
      </c>
      <c r="AB62" s="595">
        <f t="shared" si="24"/>
        <v>191487</v>
      </c>
      <c r="AC62" s="595">
        <f t="shared" si="24"/>
        <v>191487</v>
      </c>
      <c r="AD62" s="595">
        <f t="shared" si="24"/>
        <v>191487</v>
      </c>
      <c r="AE62" s="595">
        <f t="shared" si="24"/>
        <v>191487</v>
      </c>
      <c r="AF62" s="595">
        <f t="shared" si="24"/>
        <v>191487</v>
      </c>
      <c r="AG62" s="595">
        <f t="shared" si="24"/>
        <v>191487</v>
      </c>
      <c r="AH62" s="595">
        <f t="shared" si="24"/>
        <v>191487</v>
      </c>
      <c r="AI62" s="595">
        <f t="shared" si="24"/>
        <v>191487</v>
      </c>
    </row>
    <row r="63" spans="1:35" s="589" customFormat="1" ht="11.25">
      <c r="A63" s="603"/>
      <c r="B63" s="751" t="s">
        <v>249</v>
      </c>
      <c r="C63" s="596"/>
      <c r="D63" s="596"/>
      <c r="E63" s="596"/>
      <c r="F63" s="595">
        <f>+F42+F21</f>
        <v>59501.7048</v>
      </c>
      <c r="G63" s="595">
        <f t="shared" ref="G63:AI67" si="25">+G42+G21</f>
        <v>74365.260000000009</v>
      </c>
      <c r="H63" s="595">
        <f t="shared" si="25"/>
        <v>75563</v>
      </c>
      <c r="I63" s="595">
        <f t="shared" si="25"/>
        <v>75563</v>
      </c>
      <c r="J63" s="595">
        <f t="shared" si="25"/>
        <v>75563</v>
      </c>
      <c r="K63" s="595">
        <f t="shared" si="25"/>
        <v>75563</v>
      </c>
      <c r="L63" s="595">
        <f t="shared" si="25"/>
        <v>75563</v>
      </c>
      <c r="M63" s="595">
        <f t="shared" si="25"/>
        <v>75563</v>
      </c>
      <c r="N63" s="595">
        <f t="shared" si="25"/>
        <v>75563</v>
      </c>
      <c r="O63" s="595">
        <f t="shared" si="25"/>
        <v>75563</v>
      </c>
      <c r="P63" s="595">
        <f t="shared" si="25"/>
        <v>75563</v>
      </c>
      <c r="Q63" s="595">
        <f t="shared" si="25"/>
        <v>75563</v>
      </c>
      <c r="R63" s="595">
        <f t="shared" si="25"/>
        <v>75563</v>
      </c>
      <c r="S63" s="595">
        <f t="shared" si="25"/>
        <v>75563</v>
      </c>
      <c r="T63" s="595">
        <f t="shared" si="25"/>
        <v>75563</v>
      </c>
      <c r="U63" s="595">
        <f t="shared" si="25"/>
        <v>75563</v>
      </c>
      <c r="V63" s="595">
        <f t="shared" si="25"/>
        <v>75563</v>
      </c>
      <c r="W63" s="595">
        <f t="shared" si="25"/>
        <v>75563</v>
      </c>
      <c r="X63" s="595">
        <f t="shared" si="25"/>
        <v>75563</v>
      </c>
      <c r="Y63" s="595">
        <f t="shared" si="25"/>
        <v>75563</v>
      </c>
      <c r="Z63" s="595">
        <f t="shared" si="25"/>
        <v>75563</v>
      </c>
      <c r="AA63" s="595">
        <f t="shared" si="25"/>
        <v>75563</v>
      </c>
      <c r="AB63" s="595">
        <f t="shared" si="25"/>
        <v>75563</v>
      </c>
      <c r="AC63" s="595">
        <f t="shared" si="25"/>
        <v>75563</v>
      </c>
      <c r="AD63" s="595">
        <f t="shared" si="25"/>
        <v>75563</v>
      </c>
      <c r="AE63" s="595">
        <f t="shared" si="25"/>
        <v>75563</v>
      </c>
      <c r="AF63" s="595">
        <f t="shared" si="25"/>
        <v>75563</v>
      </c>
      <c r="AG63" s="595">
        <f t="shared" si="25"/>
        <v>75563</v>
      </c>
      <c r="AH63" s="595">
        <f t="shared" si="25"/>
        <v>75563</v>
      </c>
      <c r="AI63" s="595">
        <f t="shared" si="25"/>
        <v>75563</v>
      </c>
    </row>
    <row r="64" spans="1:35" s="589" customFormat="1" ht="11.25">
      <c r="A64" s="603"/>
      <c r="B64" s="751" t="s">
        <v>250</v>
      </c>
      <c r="C64" s="596"/>
      <c r="D64" s="596"/>
      <c r="E64" s="596"/>
      <c r="F64" s="595">
        <f>+F43+F22</f>
        <v>128422.29519999999</v>
      </c>
      <c r="G64" s="595">
        <f t="shared" si="25"/>
        <v>134381.74</v>
      </c>
      <c r="H64" s="595">
        <f t="shared" si="25"/>
        <v>114541</v>
      </c>
      <c r="I64" s="595">
        <f t="shared" si="25"/>
        <v>114541</v>
      </c>
      <c r="J64" s="595">
        <f t="shared" si="25"/>
        <v>114541</v>
      </c>
      <c r="K64" s="595">
        <f t="shared" si="25"/>
        <v>114541</v>
      </c>
      <c r="L64" s="595">
        <f t="shared" si="25"/>
        <v>114541</v>
      </c>
      <c r="M64" s="595">
        <f t="shared" si="25"/>
        <v>114541</v>
      </c>
      <c r="N64" s="595">
        <f t="shared" si="25"/>
        <v>114541</v>
      </c>
      <c r="O64" s="595">
        <f t="shared" si="25"/>
        <v>114541</v>
      </c>
      <c r="P64" s="595">
        <f t="shared" si="25"/>
        <v>114541</v>
      </c>
      <c r="Q64" s="595">
        <f t="shared" si="25"/>
        <v>114541</v>
      </c>
      <c r="R64" s="595">
        <f t="shared" si="25"/>
        <v>114541</v>
      </c>
      <c r="S64" s="595">
        <f t="shared" si="25"/>
        <v>114541</v>
      </c>
      <c r="T64" s="595">
        <f t="shared" si="25"/>
        <v>114541</v>
      </c>
      <c r="U64" s="595">
        <f t="shared" si="25"/>
        <v>114541</v>
      </c>
      <c r="V64" s="595">
        <f t="shared" si="25"/>
        <v>114541</v>
      </c>
      <c r="W64" s="595">
        <f t="shared" si="25"/>
        <v>114541</v>
      </c>
      <c r="X64" s="595">
        <f t="shared" si="25"/>
        <v>114541</v>
      </c>
      <c r="Y64" s="595">
        <f t="shared" si="25"/>
        <v>114541</v>
      </c>
      <c r="Z64" s="595">
        <f t="shared" si="25"/>
        <v>114541</v>
      </c>
      <c r="AA64" s="595">
        <f t="shared" si="25"/>
        <v>114541</v>
      </c>
      <c r="AB64" s="595">
        <f t="shared" si="25"/>
        <v>114541</v>
      </c>
      <c r="AC64" s="595">
        <f t="shared" si="25"/>
        <v>114541</v>
      </c>
      <c r="AD64" s="595">
        <f t="shared" si="25"/>
        <v>114541</v>
      </c>
      <c r="AE64" s="595">
        <f t="shared" si="25"/>
        <v>114541</v>
      </c>
      <c r="AF64" s="595">
        <f t="shared" si="25"/>
        <v>114541</v>
      </c>
      <c r="AG64" s="595">
        <f t="shared" si="25"/>
        <v>114541</v>
      </c>
      <c r="AH64" s="595">
        <f t="shared" si="25"/>
        <v>114541</v>
      </c>
      <c r="AI64" s="595">
        <f t="shared" si="25"/>
        <v>114541</v>
      </c>
    </row>
    <row r="65" spans="1:35" s="589" customFormat="1" ht="11.25">
      <c r="A65" s="603"/>
      <c r="B65" s="751" t="s">
        <v>853</v>
      </c>
      <c r="C65" s="596"/>
      <c r="D65" s="596"/>
      <c r="E65" s="596"/>
      <c r="F65" s="595">
        <f>+F44+F23</f>
        <v>10009</v>
      </c>
      <c r="G65" s="595">
        <f t="shared" si="25"/>
        <v>3382</v>
      </c>
      <c r="H65" s="595">
        <f t="shared" si="25"/>
        <v>1383</v>
      </c>
      <c r="I65" s="595">
        <f t="shared" si="25"/>
        <v>1383</v>
      </c>
      <c r="J65" s="595">
        <f t="shared" si="25"/>
        <v>1383</v>
      </c>
      <c r="K65" s="595">
        <f t="shared" si="25"/>
        <v>1383</v>
      </c>
      <c r="L65" s="595">
        <f t="shared" si="25"/>
        <v>1383</v>
      </c>
      <c r="M65" s="595">
        <f t="shared" si="25"/>
        <v>1383</v>
      </c>
      <c r="N65" s="595">
        <f t="shared" si="25"/>
        <v>1383</v>
      </c>
      <c r="O65" s="595">
        <f t="shared" si="25"/>
        <v>1383</v>
      </c>
      <c r="P65" s="595">
        <f t="shared" si="25"/>
        <v>1383</v>
      </c>
      <c r="Q65" s="595">
        <f t="shared" si="25"/>
        <v>1383</v>
      </c>
      <c r="R65" s="595">
        <f t="shared" si="25"/>
        <v>1383</v>
      </c>
      <c r="S65" s="595">
        <f t="shared" si="25"/>
        <v>1383</v>
      </c>
      <c r="T65" s="595">
        <f t="shared" si="25"/>
        <v>1383</v>
      </c>
      <c r="U65" s="595">
        <f t="shared" si="25"/>
        <v>1383</v>
      </c>
      <c r="V65" s="595">
        <f t="shared" si="25"/>
        <v>1383</v>
      </c>
      <c r="W65" s="595">
        <f t="shared" si="25"/>
        <v>1383</v>
      </c>
      <c r="X65" s="595">
        <f t="shared" si="25"/>
        <v>1383</v>
      </c>
      <c r="Y65" s="595">
        <f t="shared" si="25"/>
        <v>1383</v>
      </c>
      <c r="Z65" s="595">
        <f t="shared" si="25"/>
        <v>1383</v>
      </c>
      <c r="AA65" s="595">
        <f t="shared" si="25"/>
        <v>1383</v>
      </c>
      <c r="AB65" s="595">
        <f t="shared" si="25"/>
        <v>1383</v>
      </c>
      <c r="AC65" s="595">
        <f t="shared" si="25"/>
        <v>1383</v>
      </c>
      <c r="AD65" s="595">
        <f t="shared" si="25"/>
        <v>1383</v>
      </c>
      <c r="AE65" s="595">
        <f t="shared" si="25"/>
        <v>1383</v>
      </c>
      <c r="AF65" s="595">
        <f t="shared" si="25"/>
        <v>1383</v>
      </c>
      <c r="AG65" s="595">
        <f t="shared" si="25"/>
        <v>1383</v>
      </c>
      <c r="AH65" s="595">
        <f t="shared" si="25"/>
        <v>1383</v>
      </c>
      <c r="AI65" s="595">
        <f t="shared" si="25"/>
        <v>1383</v>
      </c>
    </row>
    <row r="66" spans="1:35" s="589" customFormat="1" ht="11.25">
      <c r="A66" s="603">
        <v>2</v>
      </c>
      <c r="B66" s="750" t="s">
        <v>247</v>
      </c>
      <c r="C66" s="594"/>
      <c r="D66" s="594"/>
      <c r="E66" s="594"/>
      <c r="F66" s="595">
        <f>+F45+F24</f>
        <v>1773</v>
      </c>
      <c r="G66" s="595">
        <f t="shared" si="25"/>
        <v>3248</v>
      </c>
      <c r="H66" s="595">
        <f t="shared" si="25"/>
        <v>0</v>
      </c>
      <c r="I66" s="595">
        <f t="shared" si="25"/>
        <v>0</v>
      </c>
      <c r="J66" s="595">
        <f t="shared" si="25"/>
        <v>0</v>
      </c>
      <c r="K66" s="595">
        <f t="shared" si="25"/>
        <v>0</v>
      </c>
      <c r="L66" s="595">
        <f t="shared" si="25"/>
        <v>0</v>
      </c>
      <c r="M66" s="595">
        <f t="shared" si="25"/>
        <v>0</v>
      </c>
      <c r="N66" s="595">
        <f t="shared" si="25"/>
        <v>0</v>
      </c>
      <c r="O66" s="595">
        <f t="shared" si="25"/>
        <v>0</v>
      </c>
      <c r="P66" s="595">
        <f t="shared" si="25"/>
        <v>0</v>
      </c>
      <c r="Q66" s="595">
        <f t="shared" si="25"/>
        <v>0</v>
      </c>
      <c r="R66" s="595">
        <f t="shared" si="25"/>
        <v>0</v>
      </c>
      <c r="S66" s="595">
        <f t="shared" si="25"/>
        <v>0</v>
      </c>
      <c r="T66" s="595">
        <f t="shared" si="25"/>
        <v>0</v>
      </c>
      <c r="U66" s="595">
        <f t="shared" si="25"/>
        <v>0</v>
      </c>
      <c r="V66" s="595">
        <f t="shared" si="25"/>
        <v>0</v>
      </c>
      <c r="W66" s="595">
        <f t="shared" si="25"/>
        <v>0</v>
      </c>
      <c r="X66" s="595">
        <f t="shared" si="25"/>
        <v>0</v>
      </c>
      <c r="Y66" s="595">
        <f t="shared" si="25"/>
        <v>0</v>
      </c>
      <c r="Z66" s="595">
        <f t="shared" si="25"/>
        <v>0</v>
      </c>
      <c r="AA66" s="595">
        <f t="shared" si="25"/>
        <v>0</v>
      </c>
      <c r="AB66" s="595">
        <f t="shared" si="25"/>
        <v>0</v>
      </c>
      <c r="AC66" s="595">
        <f t="shared" si="25"/>
        <v>0</v>
      </c>
      <c r="AD66" s="595">
        <f t="shared" si="25"/>
        <v>0</v>
      </c>
      <c r="AE66" s="595">
        <f t="shared" si="25"/>
        <v>0</v>
      </c>
      <c r="AF66" s="595">
        <f t="shared" si="25"/>
        <v>0</v>
      </c>
      <c r="AG66" s="595">
        <f t="shared" si="25"/>
        <v>0</v>
      </c>
      <c r="AH66" s="595">
        <f t="shared" si="25"/>
        <v>0</v>
      </c>
      <c r="AI66" s="595">
        <f t="shared" si="25"/>
        <v>0</v>
      </c>
    </row>
    <row r="67" spans="1:35" s="589" customFormat="1" ht="11.25">
      <c r="A67" s="603">
        <v>3</v>
      </c>
      <c r="B67" s="750" t="s">
        <v>251</v>
      </c>
      <c r="C67" s="594"/>
      <c r="D67" s="594"/>
      <c r="E67" s="594"/>
      <c r="F67" s="595">
        <f t="shared" ref="F67:U67" si="26">+F46+F25</f>
        <v>0</v>
      </c>
      <c r="G67" s="595">
        <f t="shared" si="26"/>
        <v>0</v>
      </c>
      <c r="H67" s="595">
        <f t="shared" si="26"/>
        <v>0</v>
      </c>
      <c r="I67" s="595">
        <f t="shared" si="26"/>
        <v>0</v>
      </c>
      <c r="J67" s="595">
        <f t="shared" si="26"/>
        <v>0</v>
      </c>
      <c r="K67" s="595">
        <f t="shared" si="26"/>
        <v>0</v>
      </c>
      <c r="L67" s="595">
        <f t="shared" si="26"/>
        <v>0</v>
      </c>
      <c r="M67" s="595">
        <f t="shared" si="26"/>
        <v>0</v>
      </c>
      <c r="N67" s="595">
        <f t="shared" si="26"/>
        <v>0</v>
      </c>
      <c r="O67" s="595">
        <f t="shared" si="26"/>
        <v>0</v>
      </c>
      <c r="P67" s="595">
        <f t="shared" si="26"/>
        <v>0</v>
      </c>
      <c r="Q67" s="595">
        <f t="shared" si="26"/>
        <v>0</v>
      </c>
      <c r="R67" s="595">
        <f t="shared" si="26"/>
        <v>0</v>
      </c>
      <c r="S67" s="595">
        <f t="shared" si="26"/>
        <v>0</v>
      </c>
      <c r="T67" s="595">
        <f t="shared" si="26"/>
        <v>0</v>
      </c>
      <c r="U67" s="595">
        <f t="shared" si="26"/>
        <v>0</v>
      </c>
      <c r="V67" s="595">
        <f t="shared" si="25"/>
        <v>0</v>
      </c>
      <c r="W67" s="595">
        <f t="shared" si="25"/>
        <v>0</v>
      </c>
      <c r="X67" s="595">
        <f t="shared" si="25"/>
        <v>0</v>
      </c>
      <c r="Y67" s="595">
        <f t="shared" si="25"/>
        <v>0</v>
      </c>
      <c r="Z67" s="595">
        <f t="shared" si="25"/>
        <v>0</v>
      </c>
      <c r="AA67" s="595">
        <f t="shared" si="25"/>
        <v>0</v>
      </c>
      <c r="AB67" s="595">
        <f t="shared" si="25"/>
        <v>0</v>
      </c>
      <c r="AC67" s="595">
        <f t="shared" si="25"/>
        <v>0</v>
      </c>
      <c r="AD67" s="595">
        <f t="shared" si="25"/>
        <v>0</v>
      </c>
      <c r="AE67" s="595">
        <f t="shared" si="25"/>
        <v>0</v>
      </c>
      <c r="AF67" s="595">
        <f t="shared" si="25"/>
        <v>0</v>
      </c>
      <c r="AG67" s="595">
        <f t="shared" si="25"/>
        <v>0</v>
      </c>
      <c r="AH67" s="595">
        <f t="shared" si="25"/>
        <v>0</v>
      </c>
      <c r="AI67" s="595">
        <f t="shared" si="25"/>
        <v>0</v>
      </c>
    </row>
    <row r="68" spans="1:35" s="589" customFormat="1" ht="11.25">
      <c r="A68" s="602" t="s">
        <v>243</v>
      </c>
      <c r="B68" s="749" t="s">
        <v>253</v>
      </c>
      <c r="C68" s="592"/>
      <c r="D68" s="592"/>
      <c r="E68" s="592"/>
      <c r="F68" s="593">
        <f>+F69+F76+F77</f>
        <v>203881</v>
      </c>
      <c r="G68" s="593">
        <f t="shared" ref="G68:AI68" si="27">+G69+G76+G77</f>
        <v>206900</v>
      </c>
      <c r="H68" s="593">
        <f t="shared" si="27"/>
        <v>191487</v>
      </c>
      <c r="I68" s="593">
        <f t="shared" si="27"/>
        <v>191487</v>
      </c>
      <c r="J68" s="593">
        <f t="shared" si="27"/>
        <v>191487</v>
      </c>
      <c r="K68" s="593">
        <f t="shared" si="27"/>
        <v>191487</v>
      </c>
      <c r="L68" s="593">
        <f t="shared" si="27"/>
        <v>191487</v>
      </c>
      <c r="M68" s="593">
        <f t="shared" si="27"/>
        <v>191487</v>
      </c>
      <c r="N68" s="593">
        <f t="shared" si="27"/>
        <v>191487</v>
      </c>
      <c r="O68" s="593">
        <f t="shared" si="27"/>
        <v>191487</v>
      </c>
      <c r="P68" s="593">
        <f t="shared" si="27"/>
        <v>191487</v>
      </c>
      <c r="Q68" s="593">
        <f t="shared" si="27"/>
        <v>191487</v>
      </c>
      <c r="R68" s="593">
        <f t="shared" si="27"/>
        <v>191487</v>
      </c>
      <c r="S68" s="593">
        <f t="shared" si="27"/>
        <v>191487</v>
      </c>
      <c r="T68" s="593">
        <f t="shared" si="27"/>
        <v>191487</v>
      </c>
      <c r="U68" s="593">
        <f t="shared" si="27"/>
        <v>191487</v>
      </c>
      <c r="V68" s="593">
        <f t="shared" si="27"/>
        <v>191487</v>
      </c>
      <c r="W68" s="593">
        <f t="shared" si="27"/>
        <v>191487</v>
      </c>
      <c r="X68" s="593">
        <f t="shared" si="27"/>
        <v>191487</v>
      </c>
      <c r="Y68" s="593">
        <f t="shared" si="27"/>
        <v>191487</v>
      </c>
      <c r="Z68" s="593">
        <f t="shared" si="27"/>
        <v>191487</v>
      </c>
      <c r="AA68" s="593">
        <f t="shared" si="27"/>
        <v>191487</v>
      </c>
      <c r="AB68" s="593">
        <f t="shared" si="27"/>
        <v>191487</v>
      </c>
      <c r="AC68" s="593">
        <f t="shared" si="27"/>
        <v>191487</v>
      </c>
      <c r="AD68" s="593">
        <f t="shared" si="27"/>
        <v>191487</v>
      </c>
      <c r="AE68" s="593">
        <f t="shared" si="27"/>
        <v>191487</v>
      </c>
      <c r="AF68" s="593">
        <f t="shared" si="27"/>
        <v>191487</v>
      </c>
      <c r="AG68" s="593">
        <f t="shared" si="27"/>
        <v>191487</v>
      </c>
      <c r="AH68" s="593">
        <f t="shared" si="27"/>
        <v>191487</v>
      </c>
      <c r="AI68" s="593">
        <f t="shared" si="27"/>
        <v>191487</v>
      </c>
    </row>
    <row r="69" spans="1:35" s="589" customFormat="1" ht="11.25">
      <c r="A69" s="603">
        <v>1</v>
      </c>
      <c r="B69" s="750" t="s">
        <v>246</v>
      </c>
      <c r="C69" s="594"/>
      <c r="D69" s="594"/>
      <c r="E69" s="594"/>
      <c r="F69" s="595">
        <f>+F70+F71+F73+F74+F75</f>
        <v>199558</v>
      </c>
      <c r="G69" s="595">
        <f t="shared" ref="G69:AI69" si="28">+G70+G71+G73+G74+G75</f>
        <v>206743</v>
      </c>
      <c r="H69" s="595">
        <f t="shared" si="28"/>
        <v>191487</v>
      </c>
      <c r="I69" s="595">
        <f t="shared" si="28"/>
        <v>191487</v>
      </c>
      <c r="J69" s="595">
        <f t="shared" si="28"/>
        <v>191487</v>
      </c>
      <c r="K69" s="595">
        <f t="shared" si="28"/>
        <v>191487</v>
      </c>
      <c r="L69" s="595">
        <f t="shared" si="28"/>
        <v>191487</v>
      </c>
      <c r="M69" s="595">
        <f t="shared" si="28"/>
        <v>191487</v>
      </c>
      <c r="N69" s="595">
        <f t="shared" si="28"/>
        <v>191487</v>
      </c>
      <c r="O69" s="595">
        <f t="shared" si="28"/>
        <v>191487</v>
      </c>
      <c r="P69" s="595">
        <f t="shared" si="28"/>
        <v>191487</v>
      </c>
      <c r="Q69" s="595">
        <f t="shared" si="28"/>
        <v>191487</v>
      </c>
      <c r="R69" s="595">
        <f t="shared" si="28"/>
        <v>191487</v>
      </c>
      <c r="S69" s="595">
        <f t="shared" si="28"/>
        <v>191487</v>
      </c>
      <c r="T69" s="595">
        <f t="shared" si="28"/>
        <v>191487</v>
      </c>
      <c r="U69" s="595">
        <f t="shared" si="28"/>
        <v>191487</v>
      </c>
      <c r="V69" s="595">
        <f t="shared" si="28"/>
        <v>191487</v>
      </c>
      <c r="W69" s="595">
        <f t="shared" si="28"/>
        <v>191487</v>
      </c>
      <c r="X69" s="595">
        <f t="shared" si="28"/>
        <v>191487</v>
      </c>
      <c r="Y69" s="595">
        <f t="shared" si="28"/>
        <v>191487</v>
      </c>
      <c r="Z69" s="595">
        <f t="shared" si="28"/>
        <v>191487</v>
      </c>
      <c r="AA69" s="595">
        <f t="shared" si="28"/>
        <v>191487</v>
      </c>
      <c r="AB69" s="595">
        <f t="shared" si="28"/>
        <v>191487</v>
      </c>
      <c r="AC69" s="595">
        <f t="shared" si="28"/>
        <v>191487</v>
      </c>
      <c r="AD69" s="595">
        <f t="shared" si="28"/>
        <v>191487</v>
      </c>
      <c r="AE69" s="595">
        <f t="shared" si="28"/>
        <v>191487</v>
      </c>
      <c r="AF69" s="595">
        <f t="shared" si="28"/>
        <v>191487</v>
      </c>
      <c r="AG69" s="595">
        <f t="shared" si="28"/>
        <v>191487</v>
      </c>
      <c r="AH69" s="595">
        <f t="shared" si="28"/>
        <v>191487</v>
      </c>
      <c r="AI69" s="595">
        <f t="shared" si="28"/>
        <v>191487</v>
      </c>
    </row>
    <row r="70" spans="1:35" s="589" customFormat="1" ht="11.25">
      <c r="A70" s="603"/>
      <c r="B70" s="751" t="s">
        <v>106</v>
      </c>
      <c r="C70" s="596"/>
      <c r="D70" s="596"/>
      <c r="E70" s="596"/>
      <c r="F70" s="595">
        <f t="shared" ref="F70:AI77" si="29">+F28+F49</f>
        <v>15634</v>
      </c>
      <c r="G70" s="595">
        <f t="shared" si="29"/>
        <v>5928</v>
      </c>
      <c r="H70" s="595">
        <f t="shared" si="29"/>
        <v>5244</v>
      </c>
      <c r="I70" s="595">
        <f t="shared" si="29"/>
        <v>5244</v>
      </c>
      <c r="J70" s="595">
        <f t="shared" si="29"/>
        <v>5244</v>
      </c>
      <c r="K70" s="595">
        <f t="shared" si="29"/>
        <v>5244</v>
      </c>
      <c r="L70" s="595">
        <f t="shared" si="29"/>
        <v>5244</v>
      </c>
      <c r="M70" s="595">
        <f t="shared" si="29"/>
        <v>5244</v>
      </c>
      <c r="N70" s="595">
        <f t="shared" si="29"/>
        <v>5244</v>
      </c>
      <c r="O70" s="595">
        <f t="shared" si="29"/>
        <v>5244</v>
      </c>
      <c r="P70" s="595">
        <f t="shared" si="29"/>
        <v>5244</v>
      </c>
      <c r="Q70" s="595">
        <f t="shared" si="29"/>
        <v>5244</v>
      </c>
      <c r="R70" s="595">
        <f t="shared" si="29"/>
        <v>5244</v>
      </c>
      <c r="S70" s="595">
        <f t="shared" si="29"/>
        <v>5244</v>
      </c>
      <c r="T70" s="595">
        <f t="shared" si="29"/>
        <v>5244</v>
      </c>
      <c r="U70" s="595">
        <f t="shared" si="29"/>
        <v>5244</v>
      </c>
      <c r="V70" s="595">
        <f t="shared" si="29"/>
        <v>5244</v>
      </c>
      <c r="W70" s="595">
        <f t="shared" si="29"/>
        <v>5244</v>
      </c>
      <c r="X70" s="595">
        <f t="shared" si="29"/>
        <v>5244</v>
      </c>
      <c r="Y70" s="595">
        <f t="shared" si="29"/>
        <v>5244</v>
      </c>
      <c r="Z70" s="595">
        <f t="shared" si="29"/>
        <v>5244</v>
      </c>
      <c r="AA70" s="595">
        <f t="shared" si="29"/>
        <v>5244</v>
      </c>
      <c r="AB70" s="595">
        <f t="shared" si="29"/>
        <v>5244</v>
      </c>
      <c r="AC70" s="595">
        <f t="shared" si="29"/>
        <v>5244</v>
      </c>
      <c r="AD70" s="595">
        <f t="shared" si="29"/>
        <v>5244</v>
      </c>
      <c r="AE70" s="595">
        <f t="shared" si="29"/>
        <v>5244</v>
      </c>
      <c r="AF70" s="595">
        <f t="shared" si="29"/>
        <v>5244</v>
      </c>
      <c r="AG70" s="595">
        <f t="shared" si="29"/>
        <v>5244</v>
      </c>
      <c r="AH70" s="595">
        <f t="shared" si="29"/>
        <v>5244</v>
      </c>
      <c r="AI70" s="595">
        <f t="shared" si="29"/>
        <v>5244</v>
      </c>
    </row>
    <row r="71" spans="1:35" s="589" customFormat="1" ht="11.25">
      <c r="A71" s="603"/>
      <c r="B71" s="751" t="s">
        <v>254</v>
      </c>
      <c r="C71" s="596"/>
      <c r="D71" s="596"/>
      <c r="E71" s="596"/>
      <c r="F71" s="595">
        <f t="shared" si="29"/>
        <v>162487</v>
      </c>
      <c r="G71" s="595">
        <f t="shared" si="29"/>
        <v>185848</v>
      </c>
      <c r="H71" s="595">
        <f t="shared" si="29"/>
        <v>172923</v>
      </c>
      <c r="I71" s="595">
        <f t="shared" si="29"/>
        <v>172923</v>
      </c>
      <c r="J71" s="595">
        <f t="shared" si="29"/>
        <v>172923</v>
      </c>
      <c r="K71" s="595">
        <f t="shared" si="29"/>
        <v>172923</v>
      </c>
      <c r="L71" s="595">
        <f t="shared" si="29"/>
        <v>172923</v>
      </c>
      <c r="M71" s="595">
        <f t="shared" si="29"/>
        <v>172923</v>
      </c>
      <c r="N71" s="595">
        <f t="shared" si="29"/>
        <v>172923</v>
      </c>
      <c r="O71" s="595">
        <f t="shared" si="29"/>
        <v>172923</v>
      </c>
      <c r="P71" s="595">
        <f t="shared" si="29"/>
        <v>172923</v>
      </c>
      <c r="Q71" s="595">
        <f t="shared" si="29"/>
        <v>172923</v>
      </c>
      <c r="R71" s="595">
        <f t="shared" si="29"/>
        <v>172923</v>
      </c>
      <c r="S71" s="595">
        <f t="shared" si="29"/>
        <v>172923</v>
      </c>
      <c r="T71" s="595">
        <f t="shared" si="29"/>
        <v>172923</v>
      </c>
      <c r="U71" s="595">
        <f t="shared" si="29"/>
        <v>172923</v>
      </c>
      <c r="V71" s="595">
        <f t="shared" si="29"/>
        <v>172923</v>
      </c>
      <c r="W71" s="595">
        <f t="shared" si="29"/>
        <v>172923</v>
      </c>
      <c r="X71" s="595">
        <f t="shared" si="29"/>
        <v>172923</v>
      </c>
      <c r="Y71" s="595">
        <f t="shared" si="29"/>
        <v>172923</v>
      </c>
      <c r="Z71" s="595">
        <f t="shared" si="29"/>
        <v>172923</v>
      </c>
      <c r="AA71" s="595">
        <f t="shared" si="29"/>
        <v>172923</v>
      </c>
      <c r="AB71" s="595">
        <f t="shared" si="29"/>
        <v>172923</v>
      </c>
      <c r="AC71" s="595">
        <f t="shared" si="29"/>
        <v>172923</v>
      </c>
      <c r="AD71" s="595">
        <f t="shared" si="29"/>
        <v>172923</v>
      </c>
      <c r="AE71" s="595">
        <f t="shared" si="29"/>
        <v>172923</v>
      </c>
      <c r="AF71" s="595">
        <f t="shared" si="29"/>
        <v>172923</v>
      </c>
      <c r="AG71" s="595">
        <f t="shared" si="29"/>
        <v>172923</v>
      </c>
      <c r="AH71" s="595">
        <f t="shared" si="29"/>
        <v>172923</v>
      </c>
      <c r="AI71" s="595">
        <f t="shared" si="29"/>
        <v>172923</v>
      </c>
    </row>
    <row r="72" spans="1:35" s="589" customFormat="1" ht="11.25">
      <c r="A72" s="604"/>
      <c r="B72" s="752" t="s">
        <v>264</v>
      </c>
      <c r="C72" s="598"/>
      <c r="D72" s="598"/>
      <c r="E72" s="598"/>
      <c r="F72" s="599">
        <f t="shared" si="29"/>
        <v>322</v>
      </c>
      <c r="G72" s="599">
        <f t="shared" si="29"/>
        <v>110913</v>
      </c>
      <c r="H72" s="599">
        <f t="shared" si="29"/>
        <v>114541</v>
      </c>
      <c r="I72" s="599">
        <f t="shared" si="29"/>
        <v>114541</v>
      </c>
      <c r="J72" s="599">
        <f t="shared" si="29"/>
        <v>114541</v>
      </c>
      <c r="K72" s="599">
        <f t="shared" si="29"/>
        <v>114541</v>
      </c>
      <c r="L72" s="599">
        <f t="shared" si="29"/>
        <v>114541</v>
      </c>
      <c r="M72" s="599">
        <f t="shared" si="29"/>
        <v>114541</v>
      </c>
      <c r="N72" s="599">
        <f t="shared" si="29"/>
        <v>114541</v>
      </c>
      <c r="O72" s="599">
        <f t="shared" si="29"/>
        <v>114541</v>
      </c>
      <c r="P72" s="599">
        <f t="shared" si="29"/>
        <v>114541</v>
      </c>
      <c r="Q72" s="599">
        <f t="shared" si="29"/>
        <v>114541</v>
      </c>
      <c r="R72" s="599">
        <f t="shared" si="29"/>
        <v>114541</v>
      </c>
      <c r="S72" s="599">
        <f t="shared" si="29"/>
        <v>114541</v>
      </c>
      <c r="T72" s="599">
        <f t="shared" si="29"/>
        <v>114541</v>
      </c>
      <c r="U72" s="599">
        <f t="shared" si="29"/>
        <v>114541</v>
      </c>
      <c r="V72" s="599">
        <f t="shared" si="29"/>
        <v>114541</v>
      </c>
      <c r="W72" s="599">
        <f t="shared" si="29"/>
        <v>114541</v>
      </c>
      <c r="X72" s="599">
        <f t="shared" si="29"/>
        <v>114541</v>
      </c>
      <c r="Y72" s="599">
        <f t="shared" si="29"/>
        <v>114541</v>
      </c>
      <c r="Z72" s="599">
        <f t="shared" si="29"/>
        <v>114541</v>
      </c>
      <c r="AA72" s="599">
        <f t="shared" si="29"/>
        <v>114541</v>
      </c>
      <c r="AB72" s="599">
        <f t="shared" si="29"/>
        <v>114541</v>
      </c>
      <c r="AC72" s="599">
        <f t="shared" si="29"/>
        <v>114541</v>
      </c>
      <c r="AD72" s="599">
        <f t="shared" si="29"/>
        <v>114541</v>
      </c>
      <c r="AE72" s="599">
        <f t="shared" si="29"/>
        <v>114541</v>
      </c>
      <c r="AF72" s="599">
        <f t="shared" si="29"/>
        <v>114541</v>
      </c>
      <c r="AG72" s="599">
        <f t="shared" si="29"/>
        <v>114541</v>
      </c>
      <c r="AH72" s="599">
        <f t="shared" si="29"/>
        <v>114541</v>
      </c>
      <c r="AI72" s="599">
        <f t="shared" si="29"/>
        <v>114541</v>
      </c>
    </row>
    <row r="73" spans="1:35" s="589" customFormat="1" ht="11.25">
      <c r="A73" s="603"/>
      <c r="B73" s="751" t="s">
        <v>255</v>
      </c>
      <c r="C73" s="596"/>
      <c r="D73" s="596"/>
      <c r="E73" s="596"/>
      <c r="F73" s="595">
        <f t="shared" si="29"/>
        <v>2367</v>
      </c>
      <c r="G73" s="595">
        <f t="shared" si="29"/>
        <v>1897</v>
      </c>
      <c r="H73" s="595">
        <f t="shared" si="29"/>
        <v>14</v>
      </c>
      <c r="I73" s="595">
        <f t="shared" si="29"/>
        <v>14</v>
      </c>
      <c r="J73" s="595">
        <f t="shared" si="29"/>
        <v>14</v>
      </c>
      <c r="K73" s="595">
        <f t="shared" si="29"/>
        <v>14</v>
      </c>
      <c r="L73" s="595">
        <f t="shared" si="29"/>
        <v>14</v>
      </c>
      <c r="M73" s="595">
        <f t="shared" si="29"/>
        <v>14</v>
      </c>
      <c r="N73" s="595">
        <f t="shared" si="29"/>
        <v>14</v>
      </c>
      <c r="O73" s="595">
        <f t="shared" si="29"/>
        <v>14</v>
      </c>
      <c r="P73" s="595">
        <f t="shared" si="29"/>
        <v>14</v>
      </c>
      <c r="Q73" s="595">
        <f t="shared" si="29"/>
        <v>14</v>
      </c>
      <c r="R73" s="595">
        <f t="shared" si="29"/>
        <v>14</v>
      </c>
      <c r="S73" s="595">
        <f t="shared" si="29"/>
        <v>14</v>
      </c>
      <c r="T73" s="595">
        <f t="shared" si="29"/>
        <v>14</v>
      </c>
      <c r="U73" s="595">
        <f t="shared" si="29"/>
        <v>14</v>
      </c>
      <c r="V73" s="595">
        <f t="shared" si="29"/>
        <v>14</v>
      </c>
      <c r="W73" s="595">
        <f t="shared" si="29"/>
        <v>14</v>
      </c>
      <c r="X73" s="595">
        <f t="shared" si="29"/>
        <v>14</v>
      </c>
      <c r="Y73" s="595">
        <f t="shared" si="29"/>
        <v>14</v>
      </c>
      <c r="Z73" s="595">
        <f t="shared" si="29"/>
        <v>14</v>
      </c>
      <c r="AA73" s="595">
        <f t="shared" si="29"/>
        <v>14</v>
      </c>
      <c r="AB73" s="595">
        <f t="shared" si="29"/>
        <v>14</v>
      </c>
      <c r="AC73" s="595">
        <f t="shared" si="29"/>
        <v>14</v>
      </c>
      <c r="AD73" s="595">
        <f t="shared" si="29"/>
        <v>14</v>
      </c>
      <c r="AE73" s="595">
        <f t="shared" si="29"/>
        <v>14</v>
      </c>
      <c r="AF73" s="595">
        <f t="shared" si="29"/>
        <v>14</v>
      </c>
      <c r="AG73" s="595">
        <f t="shared" si="29"/>
        <v>14</v>
      </c>
      <c r="AH73" s="595">
        <f t="shared" si="29"/>
        <v>14</v>
      </c>
      <c r="AI73" s="595">
        <f t="shared" si="29"/>
        <v>14</v>
      </c>
    </row>
    <row r="74" spans="1:35" s="589" customFormat="1" ht="11.25">
      <c r="A74" s="603"/>
      <c r="B74" s="751" t="s">
        <v>256</v>
      </c>
      <c r="C74" s="596"/>
      <c r="D74" s="596"/>
      <c r="E74" s="596"/>
      <c r="F74" s="595">
        <f t="shared" si="29"/>
        <v>15304</v>
      </c>
      <c r="G74" s="595">
        <f t="shared" si="29"/>
        <v>11867</v>
      </c>
      <c r="H74" s="595">
        <f t="shared" si="29"/>
        <v>8296</v>
      </c>
      <c r="I74" s="595">
        <f t="shared" si="29"/>
        <v>8296</v>
      </c>
      <c r="J74" s="595">
        <f t="shared" si="29"/>
        <v>8296</v>
      </c>
      <c r="K74" s="595">
        <f t="shared" si="29"/>
        <v>8296</v>
      </c>
      <c r="L74" s="595">
        <f t="shared" si="29"/>
        <v>8296</v>
      </c>
      <c r="M74" s="595">
        <f t="shared" si="29"/>
        <v>8296</v>
      </c>
      <c r="N74" s="595">
        <f t="shared" si="29"/>
        <v>8296</v>
      </c>
      <c r="O74" s="595">
        <f t="shared" si="29"/>
        <v>8296</v>
      </c>
      <c r="P74" s="595">
        <f t="shared" si="29"/>
        <v>8296</v>
      </c>
      <c r="Q74" s="595">
        <f t="shared" si="29"/>
        <v>8296</v>
      </c>
      <c r="R74" s="595">
        <f t="shared" si="29"/>
        <v>8296</v>
      </c>
      <c r="S74" s="595">
        <f t="shared" si="29"/>
        <v>8296</v>
      </c>
      <c r="T74" s="595">
        <f t="shared" si="29"/>
        <v>8296</v>
      </c>
      <c r="U74" s="595">
        <f t="shared" si="29"/>
        <v>8296</v>
      </c>
      <c r="V74" s="595">
        <f t="shared" si="29"/>
        <v>8296</v>
      </c>
      <c r="W74" s="595">
        <f t="shared" si="29"/>
        <v>8296</v>
      </c>
      <c r="X74" s="595">
        <f t="shared" si="29"/>
        <v>8296</v>
      </c>
      <c r="Y74" s="595">
        <f t="shared" si="29"/>
        <v>8296</v>
      </c>
      <c r="Z74" s="595">
        <f t="shared" si="29"/>
        <v>8296</v>
      </c>
      <c r="AA74" s="595">
        <f t="shared" si="29"/>
        <v>8296</v>
      </c>
      <c r="AB74" s="595">
        <f t="shared" si="29"/>
        <v>8296</v>
      </c>
      <c r="AC74" s="595">
        <f t="shared" si="29"/>
        <v>8296</v>
      </c>
      <c r="AD74" s="595">
        <f t="shared" si="29"/>
        <v>8296</v>
      </c>
      <c r="AE74" s="595">
        <f t="shared" si="29"/>
        <v>8296</v>
      </c>
      <c r="AF74" s="595">
        <f t="shared" si="29"/>
        <v>8296</v>
      </c>
      <c r="AG74" s="595">
        <f t="shared" si="29"/>
        <v>8296</v>
      </c>
      <c r="AH74" s="595">
        <f t="shared" si="29"/>
        <v>8296</v>
      </c>
      <c r="AI74" s="595">
        <f t="shared" si="29"/>
        <v>8296</v>
      </c>
    </row>
    <row r="75" spans="1:35" s="589" customFormat="1" ht="11.25">
      <c r="A75" s="603"/>
      <c r="B75" s="751" t="s">
        <v>257</v>
      </c>
      <c r="C75" s="596"/>
      <c r="D75" s="596"/>
      <c r="E75" s="596"/>
      <c r="F75" s="595">
        <f t="shared" si="29"/>
        <v>3766</v>
      </c>
      <c r="G75" s="595">
        <f t="shared" si="29"/>
        <v>1203</v>
      </c>
      <c r="H75" s="595">
        <f t="shared" si="29"/>
        <v>5010</v>
      </c>
      <c r="I75" s="595">
        <f t="shared" si="29"/>
        <v>5010</v>
      </c>
      <c r="J75" s="595">
        <f t="shared" si="29"/>
        <v>5010</v>
      </c>
      <c r="K75" s="595">
        <f t="shared" si="29"/>
        <v>5010</v>
      </c>
      <c r="L75" s="595">
        <f t="shared" si="29"/>
        <v>5010</v>
      </c>
      <c r="M75" s="595">
        <f t="shared" si="29"/>
        <v>5010</v>
      </c>
      <c r="N75" s="595">
        <f t="shared" si="29"/>
        <v>5010</v>
      </c>
      <c r="O75" s="595">
        <f t="shared" si="29"/>
        <v>5010</v>
      </c>
      <c r="P75" s="595">
        <f t="shared" si="29"/>
        <v>5010</v>
      </c>
      <c r="Q75" s="595">
        <f t="shared" si="29"/>
        <v>5010</v>
      </c>
      <c r="R75" s="595">
        <f t="shared" si="29"/>
        <v>5010</v>
      </c>
      <c r="S75" s="595">
        <f t="shared" si="29"/>
        <v>5010</v>
      </c>
      <c r="T75" s="595">
        <f t="shared" si="29"/>
        <v>5010</v>
      </c>
      <c r="U75" s="595">
        <f t="shared" si="29"/>
        <v>5010</v>
      </c>
      <c r="V75" s="595">
        <f t="shared" si="29"/>
        <v>5010</v>
      </c>
      <c r="W75" s="595">
        <f t="shared" si="29"/>
        <v>5010</v>
      </c>
      <c r="X75" s="595">
        <f t="shared" si="29"/>
        <v>5010</v>
      </c>
      <c r="Y75" s="595">
        <f t="shared" si="29"/>
        <v>5010</v>
      </c>
      <c r="Z75" s="595">
        <f t="shared" si="29"/>
        <v>5010</v>
      </c>
      <c r="AA75" s="595">
        <f t="shared" si="29"/>
        <v>5010</v>
      </c>
      <c r="AB75" s="595">
        <f t="shared" si="29"/>
        <v>5010</v>
      </c>
      <c r="AC75" s="595">
        <f t="shared" si="29"/>
        <v>5010</v>
      </c>
      <c r="AD75" s="595">
        <f t="shared" si="29"/>
        <v>5010</v>
      </c>
      <c r="AE75" s="595">
        <f t="shared" si="29"/>
        <v>5010</v>
      </c>
      <c r="AF75" s="595">
        <f t="shared" si="29"/>
        <v>5010</v>
      </c>
      <c r="AG75" s="595">
        <f t="shared" si="29"/>
        <v>5010</v>
      </c>
      <c r="AH75" s="595">
        <f t="shared" si="29"/>
        <v>5010</v>
      </c>
      <c r="AI75" s="595">
        <f t="shared" si="29"/>
        <v>5010</v>
      </c>
    </row>
    <row r="76" spans="1:35" s="589" customFormat="1" ht="11.25">
      <c r="A76" s="603">
        <v>2</v>
      </c>
      <c r="B76" s="750" t="s">
        <v>248</v>
      </c>
      <c r="C76" s="594"/>
      <c r="D76" s="594"/>
      <c r="E76" s="594"/>
      <c r="F76" s="595">
        <f t="shared" si="29"/>
        <v>0</v>
      </c>
      <c r="G76" s="595">
        <f t="shared" si="29"/>
        <v>157</v>
      </c>
      <c r="H76" s="595">
        <f t="shared" si="29"/>
        <v>0</v>
      </c>
      <c r="I76" s="595">
        <f t="shared" si="29"/>
        <v>0</v>
      </c>
      <c r="J76" s="595">
        <f t="shared" si="29"/>
        <v>0</v>
      </c>
      <c r="K76" s="595">
        <f t="shared" si="29"/>
        <v>0</v>
      </c>
      <c r="L76" s="595">
        <f t="shared" si="29"/>
        <v>0</v>
      </c>
      <c r="M76" s="595">
        <f t="shared" si="29"/>
        <v>0</v>
      </c>
      <c r="N76" s="595">
        <f t="shared" si="29"/>
        <v>0</v>
      </c>
      <c r="O76" s="595">
        <f t="shared" si="29"/>
        <v>0</v>
      </c>
      <c r="P76" s="595">
        <f t="shared" si="29"/>
        <v>0</v>
      </c>
      <c r="Q76" s="595">
        <f t="shared" si="29"/>
        <v>0</v>
      </c>
      <c r="R76" s="595">
        <f t="shared" si="29"/>
        <v>0</v>
      </c>
      <c r="S76" s="595">
        <f t="shared" si="29"/>
        <v>0</v>
      </c>
      <c r="T76" s="595">
        <f t="shared" si="29"/>
        <v>0</v>
      </c>
      <c r="U76" s="595">
        <f t="shared" si="29"/>
        <v>0</v>
      </c>
      <c r="V76" s="595">
        <f t="shared" si="29"/>
        <v>0</v>
      </c>
      <c r="W76" s="595">
        <f t="shared" si="29"/>
        <v>0</v>
      </c>
      <c r="X76" s="595">
        <f t="shared" si="29"/>
        <v>0</v>
      </c>
      <c r="Y76" s="595">
        <f t="shared" si="29"/>
        <v>0</v>
      </c>
      <c r="Z76" s="595">
        <f t="shared" si="29"/>
        <v>0</v>
      </c>
      <c r="AA76" s="595">
        <f t="shared" si="29"/>
        <v>0</v>
      </c>
      <c r="AB76" s="595">
        <f t="shared" si="29"/>
        <v>0</v>
      </c>
      <c r="AC76" s="595">
        <f t="shared" si="29"/>
        <v>0</v>
      </c>
      <c r="AD76" s="595">
        <f t="shared" si="29"/>
        <v>0</v>
      </c>
      <c r="AE76" s="595">
        <f t="shared" si="29"/>
        <v>0</v>
      </c>
      <c r="AF76" s="595">
        <f t="shared" si="29"/>
        <v>0</v>
      </c>
      <c r="AG76" s="595">
        <f t="shared" si="29"/>
        <v>0</v>
      </c>
      <c r="AH76" s="595">
        <f t="shared" si="29"/>
        <v>0</v>
      </c>
      <c r="AI76" s="595">
        <f t="shared" si="29"/>
        <v>0</v>
      </c>
    </row>
    <row r="77" spans="1:35" s="589" customFormat="1" ht="11.25">
      <c r="A77" s="603">
        <v>3</v>
      </c>
      <c r="B77" s="750" t="s">
        <v>258</v>
      </c>
      <c r="C77" s="594"/>
      <c r="D77" s="594"/>
      <c r="E77" s="594"/>
      <c r="F77" s="595">
        <f t="shared" si="29"/>
        <v>4323</v>
      </c>
      <c r="G77" s="595">
        <f t="shared" si="29"/>
        <v>0</v>
      </c>
      <c r="H77" s="595">
        <f t="shared" si="29"/>
        <v>0</v>
      </c>
      <c r="I77" s="595">
        <f t="shared" si="29"/>
        <v>0</v>
      </c>
      <c r="J77" s="595">
        <f t="shared" si="29"/>
        <v>0</v>
      </c>
      <c r="K77" s="595">
        <f t="shared" si="29"/>
        <v>0</v>
      </c>
      <c r="L77" s="595">
        <f t="shared" si="29"/>
        <v>0</v>
      </c>
      <c r="M77" s="595">
        <f t="shared" si="29"/>
        <v>0</v>
      </c>
      <c r="N77" s="595">
        <f t="shared" si="29"/>
        <v>0</v>
      </c>
      <c r="O77" s="595">
        <f t="shared" si="29"/>
        <v>0</v>
      </c>
      <c r="P77" s="595">
        <f t="shared" si="29"/>
        <v>0</v>
      </c>
      <c r="Q77" s="595">
        <f t="shared" si="29"/>
        <v>0</v>
      </c>
      <c r="R77" s="595">
        <f t="shared" si="29"/>
        <v>0</v>
      </c>
      <c r="S77" s="595">
        <f t="shared" si="29"/>
        <v>0</v>
      </c>
      <c r="T77" s="595">
        <f t="shared" si="29"/>
        <v>0</v>
      </c>
      <c r="U77" s="595">
        <f t="shared" si="29"/>
        <v>0</v>
      </c>
      <c r="V77" s="595">
        <f t="shared" si="29"/>
        <v>0</v>
      </c>
      <c r="W77" s="595">
        <f t="shared" si="29"/>
        <v>0</v>
      </c>
      <c r="X77" s="595">
        <f t="shared" si="29"/>
        <v>0</v>
      </c>
      <c r="Y77" s="595">
        <f t="shared" si="29"/>
        <v>0</v>
      </c>
      <c r="Z77" s="595">
        <f t="shared" si="29"/>
        <v>0</v>
      </c>
      <c r="AA77" s="595">
        <f t="shared" si="29"/>
        <v>0</v>
      </c>
      <c r="AB77" s="595">
        <f t="shared" si="29"/>
        <v>0</v>
      </c>
      <c r="AC77" s="595">
        <f t="shared" si="29"/>
        <v>0</v>
      </c>
      <c r="AD77" s="595">
        <f t="shared" si="29"/>
        <v>0</v>
      </c>
      <c r="AE77" s="595">
        <f t="shared" si="29"/>
        <v>0</v>
      </c>
      <c r="AF77" s="595">
        <f t="shared" si="29"/>
        <v>0</v>
      </c>
      <c r="AG77" s="595">
        <f t="shared" si="29"/>
        <v>0</v>
      </c>
      <c r="AH77" s="595">
        <f t="shared" si="29"/>
        <v>0</v>
      </c>
      <c r="AI77" s="595">
        <f t="shared" si="29"/>
        <v>0</v>
      </c>
    </row>
    <row r="78" spans="1:35" s="589" customFormat="1" ht="11.25">
      <c r="A78" s="602" t="s">
        <v>155</v>
      </c>
      <c r="B78" s="749" t="s">
        <v>259</v>
      </c>
      <c r="C78" s="592"/>
      <c r="D78" s="592"/>
      <c r="E78" s="592"/>
      <c r="F78" s="593">
        <f>+F61-F68</f>
        <v>-4175</v>
      </c>
      <c r="G78" s="593">
        <f t="shared" ref="G78:AI78" si="30">+G61-G68</f>
        <v>8477</v>
      </c>
      <c r="H78" s="593">
        <f t="shared" si="30"/>
        <v>0</v>
      </c>
      <c r="I78" s="593">
        <f t="shared" si="30"/>
        <v>0</v>
      </c>
      <c r="J78" s="593">
        <f t="shared" si="30"/>
        <v>0</v>
      </c>
      <c r="K78" s="593">
        <f t="shared" si="30"/>
        <v>0</v>
      </c>
      <c r="L78" s="593">
        <f t="shared" si="30"/>
        <v>0</v>
      </c>
      <c r="M78" s="593">
        <f t="shared" si="30"/>
        <v>0</v>
      </c>
      <c r="N78" s="593">
        <f t="shared" si="30"/>
        <v>0</v>
      </c>
      <c r="O78" s="593">
        <f t="shared" si="30"/>
        <v>0</v>
      </c>
      <c r="P78" s="593">
        <f t="shared" si="30"/>
        <v>0</v>
      </c>
      <c r="Q78" s="593">
        <f t="shared" si="30"/>
        <v>0</v>
      </c>
      <c r="R78" s="593">
        <f t="shared" si="30"/>
        <v>0</v>
      </c>
      <c r="S78" s="593">
        <f t="shared" si="30"/>
        <v>0</v>
      </c>
      <c r="T78" s="593">
        <f t="shared" si="30"/>
        <v>0</v>
      </c>
      <c r="U78" s="593">
        <f t="shared" si="30"/>
        <v>0</v>
      </c>
      <c r="V78" s="593">
        <f t="shared" si="30"/>
        <v>0</v>
      </c>
      <c r="W78" s="593">
        <f t="shared" si="30"/>
        <v>0</v>
      </c>
      <c r="X78" s="593">
        <f t="shared" si="30"/>
        <v>0</v>
      </c>
      <c r="Y78" s="593">
        <f t="shared" si="30"/>
        <v>0</v>
      </c>
      <c r="Z78" s="593">
        <f t="shared" si="30"/>
        <v>0</v>
      </c>
      <c r="AA78" s="593">
        <f t="shared" si="30"/>
        <v>0</v>
      </c>
      <c r="AB78" s="593">
        <f t="shared" si="30"/>
        <v>0</v>
      </c>
      <c r="AC78" s="593">
        <f t="shared" si="30"/>
        <v>0</v>
      </c>
      <c r="AD78" s="593">
        <f t="shared" si="30"/>
        <v>0</v>
      </c>
      <c r="AE78" s="593">
        <f t="shared" si="30"/>
        <v>0</v>
      </c>
      <c r="AF78" s="593">
        <f t="shared" si="30"/>
        <v>0</v>
      </c>
      <c r="AG78" s="593">
        <f t="shared" si="30"/>
        <v>0</v>
      </c>
      <c r="AH78" s="593">
        <f t="shared" si="30"/>
        <v>0</v>
      </c>
      <c r="AI78" s="593">
        <f t="shared" si="30"/>
        <v>0</v>
      </c>
    </row>
    <row r="79" spans="1:35">
      <c r="F79" s="550"/>
      <c r="G79" s="550"/>
      <c r="H79" s="550"/>
      <c r="I79" s="550"/>
      <c r="J79" s="550"/>
      <c r="K79" s="550"/>
      <c r="L79" s="550"/>
      <c r="M79" s="550"/>
      <c r="N79" s="550"/>
      <c r="O79" s="550"/>
      <c r="P79" s="550"/>
      <c r="Q79" s="550"/>
      <c r="R79" s="550"/>
      <c r="S79" s="550"/>
      <c r="T79" s="550"/>
      <c r="U79" s="550"/>
      <c r="V79" s="550"/>
      <c r="W79" s="550"/>
      <c r="X79" s="550"/>
      <c r="Y79" s="550"/>
      <c r="Z79" s="550"/>
      <c r="AA79" s="550"/>
      <c r="AB79" s="550"/>
      <c r="AC79" s="550"/>
      <c r="AD79" s="550"/>
      <c r="AE79" s="550"/>
      <c r="AF79" s="550"/>
      <c r="AG79" s="550"/>
      <c r="AH79" s="550"/>
      <c r="AI79" s="550"/>
    </row>
    <row r="80" spans="1:35" ht="12.75">
      <c r="A80" s="553" t="s">
        <v>662</v>
      </c>
    </row>
    <row r="82" spans="1:35" s="589" customFormat="1" ht="11.25">
      <c r="A82" s="588"/>
      <c r="B82" s="748" t="s">
        <v>388</v>
      </c>
      <c r="C82" s="588"/>
      <c r="D82" s="588"/>
      <c r="E82" s="588"/>
      <c r="F82" s="588">
        <f t="shared" ref="F82:AI83" si="31">+F59</f>
        <v>1</v>
      </c>
      <c r="G82" s="588">
        <f t="shared" si="31"/>
        <v>2</v>
      </c>
      <c r="H82" s="588">
        <f t="shared" si="31"/>
        <v>3</v>
      </c>
      <c r="I82" s="588">
        <f t="shared" si="31"/>
        <v>4</v>
      </c>
      <c r="J82" s="588">
        <f t="shared" si="31"/>
        <v>5</v>
      </c>
      <c r="K82" s="588">
        <f t="shared" si="31"/>
        <v>6</v>
      </c>
      <c r="L82" s="588">
        <f t="shared" si="31"/>
        <v>7</v>
      </c>
      <c r="M82" s="588">
        <f t="shared" si="31"/>
        <v>8</v>
      </c>
      <c r="N82" s="588">
        <f t="shared" si="31"/>
        <v>9</v>
      </c>
      <c r="O82" s="588">
        <f t="shared" si="31"/>
        <v>10</v>
      </c>
      <c r="P82" s="588">
        <f t="shared" si="31"/>
        <v>11</v>
      </c>
      <c r="Q82" s="588">
        <f t="shared" si="31"/>
        <v>12</v>
      </c>
      <c r="R82" s="588">
        <f t="shared" si="31"/>
        <v>13</v>
      </c>
      <c r="S82" s="588">
        <f t="shared" si="31"/>
        <v>14</v>
      </c>
      <c r="T82" s="588">
        <f t="shared" si="31"/>
        <v>15</v>
      </c>
      <c r="U82" s="588">
        <f t="shared" si="31"/>
        <v>16</v>
      </c>
      <c r="V82" s="588">
        <f t="shared" si="31"/>
        <v>17</v>
      </c>
      <c r="W82" s="588">
        <f t="shared" si="31"/>
        <v>18</v>
      </c>
      <c r="X82" s="588">
        <f t="shared" si="31"/>
        <v>19</v>
      </c>
      <c r="Y82" s="588">
        <f t="shared" si="31"/>
        <v>20</v>
      </c>
      <c r="Z82" s="588">
        <f t="shared" si="31"/>
        <v>21</v>
      </c>
      <c r="AA82" s="588">
        <f t="shared" si="31"/>
        <v>22</v>
      </c>
      <c r="AB82" s="588">
        <f t="shared" si="31"/>
        <v>23</v>
      </c>
      <c r="AC82" s="588">
        <f t="shared" si="31"/>
        <v>24</v>
      </c>
      <c r="AD82" s="588">
        <f t="shared" si="31"/>
        <v>25</v>
      </c>
      <c r="AE82" s="588">
        <f t="shared" si="31"/>
        <v>26</v>
      </c>
      <c r="AF82" s="588">
        <f t="shared" si="31"/>
        <v>27</v>
      </c>
      <c r="AG82" s="588">
        <f t="shared" si="31"/>
        <v>28</v>
      </c>
      <c r="AH82" s="588">
        <f t="shared" si="31"/>
        <v>29</v>
      </c>
      <c r="AI82" s="588">
        <f t="shared" si="31"/>
        <v>30</v>
      </c>
    </row>
    <row r="83" spans="1:35" s="589" customFormat="1" ht="11.25">
      <c r="A83" s="588" t="s">
        <v>147</v>
      </c>
      <c r="B83" s="748" t="s">
        <v>392</v>
      </c>
      <c r="C83" s="590"/>
      <c r="D83" s="590"/>
      <c r="E83" s="590"/>
      <c r="F83" s="591">
        <f t="shared" si="31"/>
        <v>2018</v>
      </c>
      <c r="G83" s="591">
        <f t="shared" si="31"/>
        <v>2019</v>
      </c>
      <c r="H83" s="591">
        <f t="shared" si="31"/>
        <v>2020</v>
      </c>
      <c r="I83" s="591">
        <f t="shared" si="31"/>
        <v>2021</v>
      </c>
      <c r="J83" s="591">
        <f t="shared" si="31"/>
        <v>2022</v>
      </c>
      <c r="K83" s="591">
        <f t="shared" si="31"/>
        <v>2023</v>
      </c>
      <c r="L83" s="591">
        <f t="shared" si="31"/>
        <v>2024</v>
      </c>
      <c r="M83" s="591">
        <f t="shared" si="31"/>
        <v>2025</v>
      </c>
      <c r="N83" s="591">
        <f t="shared" si="31"/>
        <v>2026</v>
      </c>
      <c r="O83" s="591">
        <f t="shared" si="31"/>
        <v>2027</v>
      </c>
      <c r="P83" s="591">
        <f t="shared" si="31"/>
        <v>2028</v>
      </c>
      <c r="Q83" s="591">
        <f t="shared" si="31"/>
        <v>2029</v>
      </c>
      <c r="R83" s="591">
        <f t="shared" si="31"/>
        <v>2030</v>
      </c>
      <c r="S83" s="591">
        <f t="shared" si="31"/>
        <v>2031</v>
      </c>
      <c r="T83" s="591">
        <f t="shared" si="31"/>
        <v>2032</v>
      </c>
      <c r="U83" s="591">
        <f t="shared" si="31"/>
        <v>2033</v>
      </c>
      <c r="V83" s="591">
        <f t="shared" si="31"/>
        <v>2034</v>
      </c>
      <c r="W83" s="591">
        <f t="shared" si="31"/>
        <v>2035</v>
      </c>
      <c r="X83" s="591">
        <f t="shared" si="31"/>
        <v>2036</v>
      </c>
      <c r="Y83" s="591">
        <f t="shared" si="31"/>
        <v>2037</v>
      </c>
      <c r="Z83" s="591">
        <f t="shared" si="31"/>
        <v>2038</v>
      </c>
      <c r="AA83" s="591">
        <f t="shared" si="31"/>
        <v>2039</v>
      </c>
      <c r="AB83" s="591">
        <f t="shared" si="31"/>
        <v>2040</v>
      </c>
      <c r="AC83" s="591">
        <f t="shared" si="31"/>
        <v>2041</v>
      </c>
      <c r="AD83" s="591">
        <f t="shared" si="31"/>
        <v>2042</v>
      </c>
      <c r="AE83" s="591">
        <f t="shared" si="31"/>
        <v>2043</v>
      </c>
      <c r="AF83" s="591">
        <f t="shared" si="31"/>
        <v>2044</v>
      </c>
      <c r="AG83" s="591">
        <f t="shared" si="31"/>
        <v>2045</v>
      </c>
      <c r="AH83" s="591">
        <f t="shared" si="31"/>
        <v>2046</v>
      </c>
      <c r="AI83" s="591">
        <f t="shared" si="31"/>
        <v>2047</v>
      </c>
    </row>
    <row r="84" spans="1:35" s="589" customFormat="1" ht="11.25">
      <c r="A84" s="592" t="s">
        <v>242</v>
      </c>
      <c r="B84" s="749" t="s">
        <v>391</v>
      </c>
      <c r="C84" s="592"/>
      <c r="D84" s="592"/>
      <c r="E84" s="592"/>
      <c r="F84" s="593">
        <f>+F85+F86</f>
        <v>128422.29519999999</v>
      </c>
      <c r="G84" s="593">
        <f t="shared" ref="G84:AI84" si="32">+G85+G86</f>
        <v>134381.74</v>
      </c>
      <c r="H84" s="593">
        <f t="shared" si="32"/>
        <v>114541</v>
      </c>
      <c r="I84" s="593">
        <f t="shared" si="32"/>
        <v>114541</v>
      </c>
      <c r="J84" s="593">
        <f t="shared" si="32"/>
        <v>114541</v>
      </c>
      <c r="K84" s="593">
        <f t="shared" si="32"/>
        <v>114541</v>
      </c>
      <c r="L84" s="593">
        <f t="shared" si="32"/>
        <v>114541</v>
      </c>
      <c r="M84" s="593">
        <f t="shared" si="32"/>
        <v>114541</v>
      </c>
      <c r="N84" s="593">
        <f t="shared" si="32"/>
        <v>114541</v>
      </c>
      <c r="O84" s="593">
        <f t="shared" si="32"/>
        <v>114541</v>
      </c>
      <c r="P84" s="593">
        <f t="shared" si="32"/>
        <v>114541</v>
      </c>
      <c r="Q84" s="593">
        <f t="shared" si="32"/>
        <v>114541</v>
      </c>
      <c r="R84" s="593">
        <f t="shared" si="32"/>
        <v>114541</v>
      </c>
      <c r="S84" s="593">
        <f t="shared" si="32"/>
        <v>114541</v>
      </c>
      <c r="T84" s="593">
        <f t="shared" si="32"/>
        <v>114541</v>
      </c>
      <c r="U84" s="593">
        <f t="shared" si="32"/>
        <v>114541</v>
      </c>
      <c r="V84" s="593">
        <f t="shared" si="32"/>
        <v>114541</v>
      </c>
      <c r="W84" s="593">
        <f t="shared" si="32"/>
        <v>114541</v>
      </c>
      <c r="X84" s="593">
        <f t="shared" si="32"/>
        <v>114541</v>
      </c>
      <c r="Y84" s="593">
        <f t="shared" si="32"/>
        <v>114541</v>
      </c>
      <c r="Z84" s="593">
        <f t="shared" si="32"/>
        <v>114541</v>
      </c>
      <c r="AA84" s="593">
        <f t="shared" si="32"/>
        <v>114541</v>
      </c>
      <c r="AB84" s="593">
        <f t="shared" si="32"/>
        <v>114541</v>
      </c>
      <c r="AC84" s="593">
        <f t="shared" si="32"/>
        <v>114541</v>
      </c>
      <c r="AD84" s="593">
        <f t="shared" si="32"/>
        <v>114541</v>
      </c>
      <c r="AE84" s="593">
        <f t="shared" si="32"/>
        <v>114541</v>
      </c>
      <c r="AF84" s="593">
        <f t="shared" si="32"/>
        <v>114541</v>
      </c>
      <c r="AG84" s="593">
        <f t="shared" si="32"/>
        <v>114541</v>
      </c>
      <c r="AH84" s="593">
        <f t="shared" si="32"/>
        <v>114541</v>
      </c>
      <c r="AI84" s="593">
        <f t="shared" si="32"/>
        <v>114541</v>
      </c>
    </row>
    <row r="85" spans="1:35" s="589" customFormat="1" ht="11.25">
      <c r="A85" s="594"/>
      <c r="B85" s="750" t="s">
        <v>393</v>
      </c>
      <c r="C85" s="594"/>
      <c r="D85" s="594"/>
      <c r="E85" s="594"/>
      <c r="F85" s="595">
        <f t="shared" ref="F85:AI85" si="33">+F22</f>
        <v>127620.29519999999</v>
      </c>
      <c r="G85" s="595">
        <f t="shared" si="33"/>
        <v>133319.74</v>
      </c>
      <c r="H85" s="595">
        <f t="shared" si="33"/>
        <v>112964</v>
      </c>
      <c r="I85" s="595">
        <f t="shared" si="33"/>
        <v>112964</v>
      </c>
      <c r="J85" s="595">
        <f t="shared" si="33"/>
        <v>112964</v>
      </c>
      <c r="K85" s="595">
        <f t="shared" si="33"/>
        <v>112964</v>
      </c>
      <c r="L85" s="595">
        <f t="shared" si="33"/>
        <v>112964</v>
      </c>
      <c r="M85" s="595">
        <f t="shared" si="33"/>
        <v>112964</v>
      </c>
      <c r="N85" s="595">
        <f t="shared" si="33"/>
        <v>112964</v>
      </c>
      <c r="O85" s="595">
        <f t="shared" si="33"/>
        <v>112964</v>
      </c>
      <c r="P85" s="595">
        <f t="shared" si="33"/>
        <v>112964</v>
      </c>
      <c r="Q85" s="595">
        <f t="shared" si="33"/>
        <v>112964</v>
      </c>
      <c r="R85" s="595">
        <f t="shared" si="33"/>
        <v>112964</v>
      </c>
      <c r="S85" s="595">
        <f t="shared" si="33"/>
        <v>112964</v>
      </c>
      <c r="T85" s="595">
        <f t="shared" si="33"/>
        <v>112964</v>
      </c>
      <c r="U85" s="595">
        <f t="shared" si="33"/>
        <v>112964</v>
      </c>
      <c r="V85" s="595">
        <f t="shared" si="33"/>
        <v>112964</v>
      </c>
      <c r="W85" s="595">
        <f t="shared" si="33"/>
        <v>112964</v>
      </c>
      <c r="X85" s="595">
        <f t="shared" si="33"/>
        <v>112964</v>
      </c>
      <c r="Y85" s="595">
        <f t="shared" si="33"/>
        <v>112964</v>
      </c>
      <c r="Z85" s="595">
        <f t="shared" si="33"/>
        <v>112964</v>
      </c>
      <c r="AA85" s="595">
        <f t="shared" si="33"/>
        <v>112964</v>
      </c>
      <c r="AB85" s="595">
        <f t="shared" si="33"/>
        <v>112964</v>
      </c>
      <c r="AC85" s="595">
        <f t="shared" si="33"/>
        <v>112964</v>
      </c>
      <c r="AD85" s="595">
        <f t="shared" si="33"/>
        <v>112964</v>
      </c>
      <c r="AE85" s="595">
        <f t="shared" si="33"/>
        <v>112964</v>
      </c>
      <c r="AF85" s="595">
        <f t="shared" si="33"/>
        <v>112964</v>
      </c>
      <c r="AG85" s="595">
        <f t="shared" si="33"/>
        <v>112964</v>
      </c>
      <c r="AH85" s="595">
        <f t="shared" si="33"/>
        <v>112964</v>
      </c>
      <c r="AI85" s="595">
        <f t="shared" si="33"/>
        <v>112964</v>
      </c>
    </row>
    <row r="86" spans="1:35" s="589" customFormat="1" ht="11.25">
      <c r="A86" s="594"/>
      <c r="B86" s="750" t="s">
        <v>394</v>
      </c>
      <c r="C86" s="594"/>
      <c r="D86" s="594"/>
      <c r="E86" s="594"/>
      <c r="F86" s="595">
        <f t="shared" ref="F86:AI86" si="34">+F43</f>
        <v>802</v>
      </c>
      <c r="G86" s="595">
        <f t="shared" si="34"/>
        <v>1062</v>
      </c>
      <c r="H86" s="595">
        <f t="shared" si="34"/>
        <v>1577</v>
      </c>
      <c r="I86" s="595">
        <f t="shared" si="34"/>
        <v>1577</v>
      </c>
      <c r="J86" s="595">
        <f t="shared" si="34"/>
        <v>1577</v>
      </c>
      <c r="K86" s="595">
        <f t="shared" si="34"/>
        <v>1577</v>
      </c>
      <c r="L86" s="595">
        <f t="shared" si="34"/>
        <v>1577</v>
      </c>
      <c r="M86" s="595">
        <f t="shared" si="34"/>
        <v>1577</v>
      </c>
      <c r="N86" s="595">
        <f t="shared" si="34"/>
        <v>1577</v>
      </c>
      <c r="O86" s="595">
        <f t="shared" si="34"/>
        <v>1577</v>
      </c>
      <c r="P86" s="595">
        <f t="shared" si="34"/>
        <v>1577</v>
      </c>
      <c r="Q86" s="595">
        <f t="shared" si="34"/>
        <v>1577</v>
      </c>
      <c r="R86" s="595">
        <f t="shared" si="34"/>
        <v>1577</v>
      </c>
      <c r="S86" s="595">
        <f t="shared" si="34"/>
        <v>1577</v>
      </c>
      <c r="T86" s="595">
        <f t="shared" si="34"/>
        <v>1577</v>
      </c>
      <c r="U86" s="595">
        <f t="shared" si="34"/>
        <v>1577</v>
      </c>
      <c r="V86" s="595">
        <f t="shared" si="34"/>
        <v>1577</v>
      </c>
      <c r="W86" s="595">
        <f t="shared" si="34"/>
        <v>1577</v>
      </c>
      <c r="X86" s="595">
        <f t="shared" si="34"/>
        <v>1577</v>
      </c>
      <c r="Y86" s="595">
        <f t="shared" si="34"/>
        <v>1577</v>
      </c>
      <c r="Z86" s="595">
        <f t="shared" si="34"/>
        <v>1577</v>
      </c>
      <c r="AA86" s="595">
        <f t="shared" si="34"/>
        <v>1577</v>
      </c>
      <c r="AB86" s="595">
        <f t="shared" si="34"/>
        <v>1577</v>
      </c>
      <c r="AC86" s="595">
        <f t="shared" si="34"/>
        <v>1577</v>
      </c>
      <c r="AD86" s="595">
        <f t="shared" si="34"/>
        <v>1577</v>
      </c>
      <c r="AE86" s="595">
        <f t="shared" si="34"/>
        <v>1577</v>
      </c>
      <c r="AF86" s="595">
        <f t="shared" si="34"/>
        <v>1577</v>
      </c>
      <c r="AG86" s="595">
        <f t="shared" si="34"/>
        <v>1577</v>
      </c>
      <c r="AH86" s="595">
        <f t="shared" si="34"/>
        <v>1577</v>
      </c>
      <c r="AI86" s="595">
        <f t="shared" si="34"/>
        <v>1577</v>
      </c>
    </row>
    <row r="87" spans="1:35" s="589" customFormat="1" ht="11.25">
      <c r="A87" s="592" t="s">
        <v>243</v>
      </c>
      <c r="B87" s="749" t="s">
        <v>253</v>
      </c>
      <c r="C87" s="592"/>
      <c r="D87" s="592"/>
      <c r="E87" s="592"/>
      <c r="F87" s="593">
        <f>+F88+F89</f>
        <v>322</v>
      </c>
      <c r="G87" s="593">
        <f t="shared" ref="G87:AI87" si="35">+G88+G89</f>
        <v>110913</v>
      </c>
      <c r="H87" s="593">
        <f t="shared" si="35"/>
        <v>114541</v>
      </c>
      <c r="I87" s="593">
        <f t="shared" si="35"/>
        <v>114541</v>
      </c>
      <c r="J87" s="593">
        <f t="shared" si="35"/>
        <v>114541</v>
      </c>
      <c r="K87" s="593">
        <f t="shared" si="35"/>
        <v>114541</v>
      </c>
      <c r="L87" s="593">
        <f t="shared" si="35"/>
        <v>114541</v>
      </c>
      <c r="M87" s="593">
        <f t="shared" si="35"/>
        <v>114541</v>
      </c>
      <c r="N87" s="593">
        <f t="shared" si="35"/>
        <v>114541</v>
      </c>
      <c r="O87" s="593">
        <f t="shared" si="35"/>
        <v>114541</v>
      </c>
      <c r="P87" s="593">
        <f t="shared" si="35"/>
        <v>114541</v>
      </c>
      <c r="Q87" s="593">
        <f t="shared" si="35"/>
        <v>114541</v>
      </c>
      <c r="R87" s="593">
        <f t="shared" si="35"/>
        <v>114541</v>
      </c>
      <c r="S87" s="593">
        <f t="shared" si="35"/>
        <v>114541</v>
      </c>
      <c r="T87" s="593">
        <f t="shared" si="35"/>
        <v>114541</v>
      </c>
      <c r="U87" s="593">
        <f t="shared" si="35"/>
        <v>114541</v>
      </c>
      <c r="V87" s="593">
        <f t="shared" si="35"/>
        <v>114541</v>
      </c>
      <c r="W87" s="593">
        <f t="shared" si="35"/>
        <v>114541</v>
      </c>
      <c r="X87" s="593">
        <f t="shared" si="35"/>
        <v>114541</v>
      </c>
      <c r="Y87" s="593">
        <f t="shared" si="35"/>
        <v>114541</v>
      </c>
      <c r="Z87" s="593">
        <f t="shared" si="35"/>
        <v>114541</v>
      </c>
      <c r="AA87" s="593">
        <f t="shared" si="35"/>
        <v>114541</v>
      </c>
      <c r="AB87" s="593">
        <f t="shared" si="35"/>
        <v>114541</v>
      </c>
      <c r="AC87" s="593">
        <f t="shared" si="35"/>
        <v>114541</v>
      </c>
      <c r="AD87" s="593">
        <f t="shared" si="35"/>
        <v>114541</v>
      </c>
      <c r="AE87" s="593">
        <f t="shared" si="35"/>
        <v>114541</v>
      </c>
      <c r="AF87" s="593">
        <f t="shared" si="35"/>
        <v>114541</v>
      </c>
      <c r="AG87" s="593">
        <f t="shared" si="35"/>
        <v>114541</v>
      </c>
      <c r="AH87" s="593">
        <f t="shared" si="35"/>
        <v>114541</v>
      </c>
      <c r="AI87" s="593">
        <f t="shared" si="35"/>
        <v>114541</v>
      </c>
    </row>
    <row r="88" spans="1:35" s="589" customFormat="1" ht="11.25">
      <c r="A88" s="594"/>
      <c r="B88" s="750" t="s">
        <v>395</v>
      </c>
      <c r="C88" s="594"/>
      <c r="D88" s="594"/>
      <c r="E88" s="594"/>
      <c r="F88" s="595">
        <f t="shared" ref="F88:AI88" si="36">+F30</f>
        <v>322</v>
      </c>
      <c r="G88" s="595">
        <f t="shared" si="36"/>
        <v>110000</v>
      </c>
      <c r="H88" s="595">
        <f t="shared" si="36"/>
        <v>112964</v>
      </c>
      <c r="I88" s="595">
        <f t="shared" si="36"/>
        <v>112964</v>
      </c>
      <c r="J88" s="595">
        <f t="shared" si="36"/>
        <v>112964</v>
      </c>
      <c r="K88" s="595">
        <f t="shared" si="36"/>
        <v>112964</v>
      </c>
      <c r="L88" s="595">
        <f t="shared" si="36"/>
        <v>112964</v>
      </c>
      <c r="M88" s="595">
        <f t="shared" si="36"/>
        <v>112964</v>
      </c>
      <c r="N88" s="595">
        <f t="shared" si="36"/>
        <v>112964</v>
      </c>
      <c r="O88" s="595">
        <f t="shared" si="36"/>
        <v>112964</v>
      </c>
      <c r="P88" s="595">
        <f t="shared" si="36"/>
        <v>112964</v>
      </c>
      <c r="Q88" s="595">
        <f t="shared" si="36"/>
        <v>112964</v>
      </c>
      <c r="R88" s="595">
        <f t="shared" si="36"/>
        <v>112964</v>
      </c>
      <c r="S88" s="595">
        <f t="shared" si="36"/>
        <v>112964</v>
      </c>
      <c r="T88" s="595">
        <f t="shared" si="36"/>
        <v>112964</v>
      </c>
      <c r="U88" s="595">
        <f t="shared" si="36"/>
        <v>112964</v>
      </c>
      <c r="V88" s="595">
        <f t="shared" si="36"/>
        <v>112964</v>
      </c>
      <c r="W88" s="595">
        <f t="shared" si="36"/>
        <v>112964</v>
      </c>
      <c r="X88" s="595">
        <f t="shared" si="36"/>
        <v>112964</v>
      </c>
      <c r="Y88" s="595">
        <f t="shared" si="36"/>
        <v>112964</v>
      </c>
      <c r="Z88" s="595">
        <f t="shared" si="36"/>
        <v>112964</v>
      </c>
      <c r="AA88" s="595">
        <f t="shared" si="36"/>
        <v>112964</v>
      </c>
      <c r="AB88" s="595">
        <f t="shared" si="36"/>
        <v>112964</v>
      </c>
      <c r="AC88" s="595">
        <f t="shared" si="36"/>
        <v>112964</v>
      </c>
      <c r="AD88" s="595">
        <f t="shared" si="36"/>
        <v>112964</v>
      </c>
      <c r="AE88" s="595">
        <f t="shared" si="36"/>
        <v>112964</v>
      </c>
      <c r="AF88" s="595">
        <f t="shared" si="36"/>
        <v>112964</v>
      </c>
      <c r="AG88" s="595">
        <f t="shared" si="36"/>
        <v>112964</v>
      </c>
      <c r="AH88" s="595">
        <f t="shared" si="36"/>
        <v>112964</v>
      </c>
      <c r="AI88" s="595">
        <f t="shared" si="36"/>
        <v>112964</v>
      </c>
    </row>
    <row r="89" spans="1:35" s="589" customFormat="1" ht="11.25">
      <c r="A89" s="594"/>
      <c r="B89" s="750" t="s">
        <v>396</v>
      </c>
      <c r="C89" s="594"/>
      <c r="D89" s="594"/>
      <c r="E89" s="594"/>
      <c r="F89" s="595">
        <f t="shared" ref="F89:AI89" si="37">+F51</f>
        <v>0</v>
      </c>
      <c r="G89" s="595">
        <f t="shared" si="37"/>
        <v>913</v>
      </c>
      <c r="H89" s="595">
        <f t="shared" si="37"/>
        <v>1577</v>
      </c>
      <c r="I89" s="595">
        <f t="shared" si="37"/>
        <v>1577</v>
      </c>
      <c r="J89" s="595">
        <f t="shared" si="37"/>
        <v>1577</v>
      </c>
      <c r="K89" s="595">
        <f t="shared" si="37"/>
        <v>1577</v>
      </c>
      <c r="L89" s="595">
        <f t="shared" si="37"/>
        <v>1577</v>
      </c>
      <c r="M89" s="595">
        <f t="shared" si="37"/>
        <v>1577</v>
      </c>
      <c r="N89" s="595">
        <f t="shared" si="37"/>
        <v>1577</v>
      </c>
      <c r="O89" s="595">
        <f t="shared" si="37"/>
        <v>1577</v>
      </c>
      <c r="P89" s="595">
        <f t="shared" si="37"/>
        <v>1577</v>
      </c>
      <c r="Q89" s="595">
        <f t="shared" si="37"/>
        <v>1577</v>
      </c>
      <c r="R89" s="595">
        <f t="shared" si="37"/>
        <v>1577</v>
      </c>
      <c r="S89" s="595">
        <f t="shared" si="37"/>
        <v>1577</v>
      </c>
      <c r="T89" s="595">
        <f t="shared" si="37"/>
        <v>1577</v>
      </c>
      <c r="U89" s="595">
        <f t="shared" si="37"/>
        <v>1577</v>
      </c>
      <c r="V89" s="595">
        <f t="shared" si="37"/>
        <v>1577</v>
      </c>
      <c r="W89" s="595">
        <f t="shared" si="37"/>
        <v>1577</v>
      </c>
      <c r="X89" s="595">
        <f t="shared" si="37"/>
        <v>1577</v>
      </c>
      <c r="Y89" s="595">
        <f t="shared" si="37"/>
        <v>1577</v>
      </c>
      <c r="Z89" s="595">
        <f t="shared" si="37"/>
        <v>1577</v>
      </c>
      <c r="AA89" s="595">
        <f t="shared" si="37"/>
        <v>1577</v>
      </c>
      <c r="AB89" s="595">
        <f t="shared" si="37"/>
        <v>1577</v>
      </c>
      <c r="AC89" s="595">
        <f t="shared" si="37"/>
        <v>1577</v>
      </c>
      <c r="AD89" s="595">
        <f t="shared" si="37"/>
        <v>1577</v>
      </c>
      <c r="AE89" s="595">
        <f t="shared" si="37"/>
        <v>1577</v>
      </c>
      <c r="AF89" s="595">
        <f t="shared" si="37"/>
        <v>1577</v>
      </c>
      <c r="AG89" s="595">
        <f t="shared" si="37"/>
        <v>1577</v>
      </c>
      <c r="AH89" s="595">
        <f t="shared" si="37"/>
        <v>1577</v>
      </c>
      <c r="AI89" s="595">
        <f t="shared" si="37"/>
        <v>1577</v>
      </c>
    </row>
    <row r="90" spans="1:35" s="589" customFormat="1" ht="11.25">
      <c r="A90" s="592" t="s">
        <v>155</v>
      </c>
      <c r="B90" s="749" t="s">
        <v>259</v>
      </c>
      <c r="C90" s="592"/>
      <c r="D90" s="592"/>
      <c r="E90" s="592"/>
      <c r="F90" s="593">
        <f>+F84-F87</f>
        <v>128100.29519999999</v>
      </c>
      <c r="G90" s="593">
        <f t="shared" ref="G90:AI90" si="38">+G84-G87</f>
        <v>23468.739999999991</v>
      </c>
      <c r="H90" s="593">
        <f t="shared" si="38"/>
        <v>0</v>
      </c>
      <c r="I90" s="593">
        <f t="shared" si="38"/>
        <v>0</v>
      </c>
      <c r="J90" s="593">
        <f t="shared" si="38"/>
        <v>0</v>
      </c>
      <c r="K90" s="593">
        <f t="shared" si="38"/>
        <v>0</v>
      </c>
      <c r="L90" s="593">
        <f t="shared" si="38"/>
        <v>0</v>
      </c>
      <c r="M90" s="593">
        <f t="shared" si="38"/>
        <v>0</v>
      </c>
      <c r="N90" s="593">
        <f t="shared" si="38"/>
        <v>0</v>
      </c>
      <c r="O90" s="593">
        <f t="shared" si="38"/>
        <v>0</v>
      </c>
      <c r="P90" s="593">
        <f t="shared" si="38"/>
        <v>0</v>
      </c>
      <c r="Q90" s="593">
        <f t="shared" si="38"/>
        <v>0</v>
      </c>
      <c r="R90" s="593">
        <f t="shared" si="38"/>
        <v>0</v>
      </c>
      <c r="S90" s="593">
        <f t="shared" si="38"/>
        <v>0</v>
      </c>
      <c r="T90" s="593">
        <f t="shared" si="38"/>
        <v>0</v>
      </c>
      <c r="U90" s="593">
        <f t="shared" si="38"/>
        <v>0</v>
      </c>
      <c r="V90" s="593">
        <f t="shared" si="38"/>
        <v>0</v>
      </c>
      <c r="W90" s="593">
        <f t="shared" si="38"/>
        <v>0</v>
      </c>
      <c r="X90" s="593">
        <f t="shared" si="38"/>
        <v>0</v>
      </c>
      <c r="Y90" s="593">
        <f t="shared" si="38"/>
        <v>0</v>
      </c>
      <c r="Z90" s="593">
        <f t="shared" si="38"/>
        <v>0</v>
      </c>
      <c r="AA90" s="593">
        <f t="shared" si="38"/>
        <v>0</v>
      </c>
      <c r="AB90" s="593">
        <f t="shared" si="38"/>
        <v>0</v>
      </c>
      <c r="AC90" s="593">
        <f t="shared" si="38"/>
        <v>0</v>
      </c>
      <c r="AD90" s="593">
        <f t="shared" si="38"/>
        <v>0</v>
      </c>
      <c r="AE90" s="593">
        <f t="shared" si="38"/>
        <v>0</v>
      </c>
      <c r="AF90" s="593">
        <f t="shared" si="38"/>
        <v>0</v>
      </c>
      <c r="AG90" s="593">
        <f t="shared" si="38"/>
        <v>0</v>
      </c>
      <c r="AH90" s="593">
        <f t="shared" si="38"/>
        <v>0</v>
      </c>
      <c r="AI90" s="593">
        <f t="shared" si="38"/>
        <v>0</v>
      </c>
    </row>
    <row r="92" spans="1:35" ht="12.75">
      <c r="A92" s="553" t="s">
        <v>660</v>
      </c>
    </row>
    <row r="94" spans="1:35" s="589" customFormat="1" ht="11.25">
      <c r="A94" s="588"/>
      <c r="B94" s="748" t="s">
        <v>388</v>
      </c>
      <c r="C94" s="588"/>
      <c r="D94" s="588"/>
      <c r="E94" s="588"/>
      <c r="F94" s="588">
        <f>+F82</f>
        <v>1</v>
      </c>
      <c r="G94" s="588">
        <f t="shared" ref="G94:AI95" si="39">+G82</f>
        <v>2</v>
      </c>
      <c r="H94" s="588">
        <f t="shared" si="39"/>
        <v>3</v>
      </c>
      <c r="I94" s="588">
        <f t="shared" si="39"/>
        <v>4</v>
      </c>
      <c r="J94" s="588">
        <f t="shared" si="39"/>
        <v>5</v>
      </c>
      <c r="K94" s="588">
        <f t="shared" si="39"/>
        <v>6</v>
      </c>
      <c r="L94" s="588">
        <f t="shared" si="39"/>
        <v>7</v>
      </c>
      <c r="M94" s="588">
        <f t="shared" si="39"/>
        <v>8</v>
      </c>
      <c r="N94" s="588">
        <f t="shared" si="39"/>
        <v>9</v>
      </c>
      <c r="O94" s="588">
        <f t="shared" si="39"/>
        <v>10</v>
      </c>
      <c r="P94" s="588">
        <f t="shared" si="39"/>
        <v>11</v>
      </c>
      <c r="Q94" s="588">
        <f t="shared" si="39"/>
        <v>12</v>
      </c>
      <c r="R94" s="588">
        <f t="shared" si="39"/>
        <v>13</v>
      </c>
      <c r="S94" s="588">
        <f t="shared" si="39"/>
        <v>14</v>
      </c>
      <c r="T94" s="588">
        <f t="shared" si="39"/>
        <v>15</v>
      </c>
      <c r="U94" s="588">
        <f t="shared" si="39"/>
        <v>16</v>
      </c>
      <c r="V94" s="588">
        <f t="shared" si="39"/>
        <v>17</v>
      </c>
      <c r="W94" s="588">
        <f t="shared" si="39"/>
        <v>18</v>
      </c>
      <c r="X94" s="588">
        <f t="shared" si="39"/>
        <v>19</v>
      </c>
      <c r="Y94" s="588">
        <f t="shared" si="39"/>
        <v>20</v>
      </c>
      <c r="Z94" s="588">
        <f t="shared" si="39"/>
        <v>21</v>
      </c>
      <c r="AA94" s="588">
        <f t="shared" si="39"/>
        <v>22</v>
      </c>
      <c r="AB94" s="588">
        <f t="shared" si="39"/>
        <v>23</v>
      </c>
      <c r="AC94" s="588">
        <f t="shared" si="39"/>
        <v>24</v>
      </c>
      <c r="AD94" s="588">
        <f t="shared" si="39"/>
        <v>25</v>
      </c>
      <c r="AE94" s="588">
        <f t="shared" si="39"/>
        <v>26</v>
      </c>
      <c r="AF94" s="588">
        <f t="shared" si="39"/>
        <v>27</v>
      </c>
      <c r="AG94" s="588">
        <f t="shared" si="39"/>
        <v>28</v>
      </c>
      <c r="AH94" s="588">
        <f t="shared" si="39"/>
        <v>29</v>
      </c>
      <c r="AI94" s="588">
        <f t="shared" si="39"/>
        <v>30</v>
      </c>
    </row>
    <row r="95" spans="1:35" s="589" customFormat="1" ht="11.25">
      <c r="A95" s="588" t="s">
        <v>147</v>
      </c>
      <c r="B95" s="748" t="s">
        <v>390</v>
      </c>
      <c r="C95" s="590"/>
      <c r="D95" s="590"/>
      <c r="E95" s="590"/>
      <c r="F95" s="591">
        <f>+F83</f>
        <v>2018</v>
      </c>
      <c r="G95" s="591">
        <f t="shared" si="39"/>
        <v>2019</v>
      </c>
      <c r="H95" s="591">
        <f t="shared" si="39"/>
        <v>2020</v>
      </c>
      <c r="I95" s="591">
        <f t="shared" si="39"/>
        <v>2021</v>
      </c>
      <c r="J95" s="591">
        <f t="shared" si="39"/>
        <v>2022</v>
      </c>
      <c r="K95" s="591">
        <f t="shared" si="39"/>
        <v>2023</v>
      </c>
      <c r="L95" s="591">
        <f t="shared" si="39"/>
        <v>2024</v>
      </c>
      <c r="M95" s="591">
        <f t="shared" si="39"/>
        <v>2025</v>
      </c>
      <c r="N95" s="591">
        <f t="shared" si="39"/>
        <v>2026</v>
      </c>
      <c r="O95" s="591">
        <f t="shared" si="39"/>
        <v>2027</v>
      </c>
      <c r="P95" s="591">
        <f t="shared" si="39"/>
        <v>2028</v>
      </c>
      <c r="Q95" s="591">
        <f t="shared" si="39"/>
        <v>2029</v>
      </c>
      <c r="R95" s="591">
        <f t="shared" si="39"/>
        <v>2030</v>
      </c>
      <c r="S95" s="591">
        <f t="shared" si="39"/>
        <v>2031</v>
      </c>
      <c r="T95" s="591">
        <f t="shared" si="39"/>
        <v>2032</v>
      </c>
      <c r="U95" s="591">
        <f t="shared" si="39"/>
        <v>2033</v>
      </c>
      <c r="V95" s="591">
        <f t="shared" si="39"/>
        <v>2034</v>
      </c>
      <c r="W95" s="591">
        <f t="shared" si="39"/>
        <v>2035</v>
      </c>
      <c r="X95" s="591">
        <f t="shared" si="39"/>
        <v>2036</v>
      </c>
      <c r="Y95" s="591">
        <f t="shared" si="39"/>
        <v>2037</v>
      </c>
      <c r="Z95" s="591">
        <f t="shared" si="39"/>
        <v>2038</v>
      </c>
      <c r="AA95" s="591">
        <f t="shared" si="39"/>
        <v>2039</v>
      </c>
      <c r="AB95" s="591">
        <f t="shared" si="39"/>
        <v>2040</v>
      </c>
      <c r="AC95" s="591">
        <f t="shared" si="39"/>
        <v>2041</v>
      </c>
      <c r="AD95" s="591">
        <f t="shared" si="39"/>
        <v>2042</v>
      </c>
      <c r="AE95" s="591">
        <f t="shared" si="39"/>
        <v>2043</v>
      </c>
      <c r="AF95" s="591">
        <f t="shared" si="39"/>
        <v>2044</v>
      </c>
      <c r="AG95" s="591">
        <f t="shared" si="39"/>
        <v>2045</v>
      </c>
      <c r="AH95" s="591">
        <f t="shared" si="39"/>
        <v>2046</v>
      </c>
      <c r="AI95" s="591">
        <f t="shared" si="39"/>
        <v>2047</v>
      </c>
    </row>
    <row r="96" spans="1:35" s="589" customFormat="1" ht="11.25">
      <c r="A96" s="592" t="s">
        <v>242</v>
      </c>
      <c r="B96" s="749" t="s">
        <v>252</v>
      </c>
      <c r="C96" s="592"/>
      <c r="D96" s="592"/>
      <c r="E96" s="592"/>
      <c r="F96" s="593">
        <f>+F97+F101+F102</f>
        <v>199706</v>
      </c>
      <c r="G96" s="593">
        <f t="shared" ref="G96:AI96" si="40">+G97+G101+G102</f>
        <v>215377</v>
      </c>
      <c r="H96" s="593">
        <f t="shared" si="40"/>
        <v>191487</v>
      </c>
      <c r="I96" s="593">
        <f t="shared" si="40"/>
        <v>191487</v>
      </c>
      <c r="J96" s="593">
        <f t="shared" si="40"/>
        <v>191487</v>
      </c>
      <c r="K96" s="593">
        <f t="shared" si="40"/>
        <v>191487</v>
      </c>
      <c r="L96" s="593">
        <f t="shared" si="40"/>
        <v>191487</v>
      </c>
      <c r="M96" s="593">
        <f t="shared" si="40"/>
        <v>191487</v>
      </c>
      <c r="N96" s="593">
        <f t="shared" si="40"/>
        <v>191487</v>
      </c>
      <c r="O96" s="593">
        <f t="shared" si="40"/>
        <v>191487</v>
      </c>
      <c r="P96" s="593">
        <f t="shared" si="40"/>
        <v>191487</v>
      </c>
      <c r="Q96" s="593">
        <f t="shared" si="40"/>
        <v>191487</v>
      </c>
      <c r="R96" s="593">
        <f t="shared" si="40"/>
        <v>191487</v>
      </c>
      <c r="S96" s="593">
        <f t="shared" si="40"/>
        <v>191487</v>
      </c>
      <c r="T96" s="593">
        <f t="shared" si="40"/>
        <v>191487</v>
      </c>
      <c r="U96" s="593">
        <f t="shared" si="40"/>
        <v>191487</v>
      </c>
      <c r="V96" s="593">
        <f t="shared" si="40"/>
        <v>191487</v>
      </c>
      <c r="W96" s="593">
        <f t="shared" si="40"/>
        <v>191487</v>
      </c>
      <c r="X96" s="593">
        <f t="shared" si="40"/>
        <v>191487</v>
      </c>
      <c r="Y96" s="593">
        <f t="shared" si="40"/>
        <v>191487</v>
      </c>
      <c r="Z96" s="593">
        <f t="shared" si="40"/>
        <v>191487</v>
      </c>
      <c r="AA96" s="593">
        <f t="shared" si="40"/>
        <v>191487</v>
      </c>
      <c r="AB96" s="593">
        <f t="shared" si="40"/>
        <v>191487</v>
      </c>
      <c r="AC96" s="593">
        <f t="shared" si="40"/>
        <v>191487</v>
      </c>
      <c r="AD96" s="593">
        <f t="shared" si="40"/>
        <v>191487</v>
      </c>
      <c r="AE96" s="593">
        <f t="shared" si="40"/>
        <v>191487</v>
      </c>
      <c r="AF96" s="593">
        <f t="shared" si="40"/>
        <v>191487</v>
      </c>
      <c r="AG96" s="593">
        <f t="shared" si="40"/>
        <v>191487</v>
      </c>
      <c r="AH96" s="593">
        <f t="shared" si="40"/>
        <v>191487</v>
      </c>
      <c r="AI96" s="593">
        <f t="shared" si="40"/>
        <v>191487</v>
      </c>
    </row>
    <row r="97" spans="1:35" s="589" customFormat="1" ht="11.25">
      <c r="A97" s="594">
        <v>1</v>
      </c>
      <c r="B97" s="750" t="s">
        <v>245</v>
      </c>
      <c r="C97" s="594"/>
      <c r="D97" s="594"/>
      <c r="E97" s="594"/>
      <c r="F97" s="595">
        <f>+F98+F99+F100</f>
        <v>197933</v>
      </c>
      <c r="G97" s="595">
        <f t="shared" ref="G97:AI97" si="41">+G98+G99+G100</f>
        <v>212129</v>
      </c>
      <c r="H97" s="595">
        <f t="shared" si="41"/>
        <v>191487</v>
      </c>
      <c r="I97" s="595">
        <f t="shared" si="41"/>
        <v>191487</v>
      </c>
      <c r="J97" s="595">
        <f t="shared" si="41"/>
        <v>191487</v>
      </c>
      <c r="K97" s="595">
        <f t="shared" si="41"/>
        <v>191487</v>
      </c>
      <c r="L97" s="595">
        <f t="shared" si="41"/>
        <v>191487</v>
      </c>
      <c r="M97" s="595">
        <f t="shared" si="41"/>
        <v>191487</v>
      </c>
      <c r="N97" s="595">
        <f t="shared" si="41"/>
        <v>191487</v>
      </c>
      <c r="O97" s="595">
        <f t="shared" si="41"/>
        <v>191487</v>
      </c>
      <c r="P97" s="595">
        <f t="shared" si="41"/>
        <v>191487</v>
      </c>
      <c r="Q97" s="595">
        <f t="shared" si="41"/>
        <v>191487</v>
      </c>
      <c r="R97" s="595">
        <f t="shared" si="41"/>
        <v>191487</v>
      </c>
      <c r="S97" s="595">
        <f t="shared" si="41"/>
        <v>191487</v>
      </c>
      <c r="T97" s="595">
        <f t="shared" si="41"/>
        <v>191487</v>
      </c>
      <c r="U97" s="595">
        <f t="shared" si="41"/>
        <v>191487</v>
      </c>
      <c r="V97" s="595">
        <f t="shared" si="41"/>
        <v>191487</v>
      </c>
      <c r="W97" s="595">
        <f t="shared" si="41"/>
        <v>191487</v>
      </c>
      <c r="X97" s="595">
        <f t="shared" si="41"/>
        <v>191487</v>
      </c>
      <c r="Y97" s="595">
        <f t="shared" si="41"/>
        <v>191487</v>
      </c>
      <c r="Z97" s="595">
        <f t="shared" si="41"/>
        <v>191487</v>
      </c>
      <c r="AA97" s="595">
        <f t="shared" si="41"/>
        <v>191487</v>
      </c>
      <c r="AB97" s="595">
        <f t="shared" si="41"/>
        <v>191487</v>
      </c>
      <c r="AC97" s="595">
        <f t="shared" si="41"/>
        <v>191487</v>
      </c>
      <c r="AD97" s="595">
        <f t="shared" si="41"/>
        <v>191487</v>
      </c>
      <c r="AE97" s="595">
        <f t="shared" si="41"/>
        <v>191487</v>
      </c>
      <c r="AF97" s="595">
        <f t="shared" si="41"/>
        <v>191487</v>
      </c>
      <c r="AG97" s="595">
        <f t="shared" si="41"/>
        <v>191487</v>
      </c>
      <c r="AH97" s="595">
        <f t="shared" si="41"/>
        <v>191487</v>
      </c>
      <c r="AI97" s="595">
        <f t="shared" si="41"/>
        <v>191487</v>
      </c>
    </row>
    <row r="98" spans="1:35" s="589" customFormat="1" ht="11.25">
      <c r="A98" s="594"/>
      <c r="B98" s="751" t="s">
        <v>249</v>
      </c>
      <c r="C98" s="596"/>
      <c r="D98" s="596"/>
      <c r="E98" s="596"/>
      <c r="F98" s="595">
        <f>+F63</f>
        <v>59501.7048</v>
      </c>
      <c r="G98" s="595">
        <f t="shared" ref="G98:AI102" si="42">+G63</f>
        <v>74365.260000000009</v>
      </c>
      <c r="H98" s="595">
        <f t="shared" si="42"/>
        <v>75563</v>
      </c>
      <c r="I98" s="595">
        <f t="shared" si="42"/>
        <v>75563</v>
      </c>
      <c r="J98" s="595">
        <f t="shared" si="42"/>
        <v>75563</v>
      </c>
      <c r="K98" s="595">
        <f t="shared" si="42"/>
        <v>75563</v>
      </c>
      <c r="L98" s="595">
        <f t="shared" si="42"/>
        <v>75563</v>
      </c>
      <c r="M98" s="595">
        <f t="shared" si="42"/>
        <v>75563</v>
      </c>
      <c r="N98" s="595">
        <f t="shared" si="42"/>
        <v>75563</v>
      </c>
      <c r="O98" s="595">
        <f t="shared" si="42"/>
        <v>75563</v>
      </c>
      <c r="P98" s="595">
        <f t="shared" si="42"/>
        <v>75563</v>
      </c>
      <c r="Q98" s="595">
        <f t="shared" si="42"/>
        <v>75563</v>
      </c>
      <c r="R98" s="595">
        <f t="shared" si="42"/>
        <v>75563</v>
      </c>
      <c r="S98" s="595">
        <f t="shared" si="42"/>
        <v>75563</v>
      </c>
      <c r="T98" s="595">
        <f t="shared" si="42"/>
        <v>75563</v>
      </c>
      <c r="U98" s="595">
        <f t="shared" si="42"/>
        <v>75563</v>
      </c>
      <c r="V98" s="595">
        <f t="shared" si="42"/>
        <v>75563</v>
      </c>
      <c r="W98" s="595">
        <f t="shared" si="42"/>
        <v>75563</v>
      </c>
      <c r="X98" s="595">
        <f t="shared" si="42"/>
        <v>75563</v>
      </c>
      <c r="Y98" s="595">
        <f t="shared" si="42"/>
        <v>75563</v>
      </c>
      <c r="Z98" s="595">
        <f t="shared" si="42"/>
        <v>75563</v>
      </c>
      <c r="AA98" s="595">
        <f t="shared" si="42"/>
        <v>75563</v>
      </c>
      <c r="AB98" s="595">
        <f t="shared" si="42"/>
        <v>75563</v>
      </c>
      <c r="AC98" s="595">
        <f t="shared" si="42"/>
        <v>75563</v>
      </c>
      <c r="AD98" s="595">
        <f t="shared" si="42"/>
        <v>75563</v>
      </c>
      <c r="AE98" s="595">
        <f t="shared" si="42"/>
        <v>75563</v>
      </c>
      <c r="AF98" s="595">
        <f t="shared" si="42"/>
        <v>75563</v>
      </c>
      <c r="AG98" s="595">
        <f t="shared" si="42"/>
        <v>75563</v>
      </c>
      <c r="AH98" s="595">
        <f t="shared" si="42"/>
        <v>75563</v>
      </c>
      <c r="AI98" s="595">
        <f t="shared" si="42"/>
        <v>75563</v>
      </c>
    </row>
    <row r="99" spans="1:35" s="589" customFormat="1" ht="11.25">
      <c r="A99" s="594"/>
      <c r="B99" s="751" t="s">
        <v>250</v>
      </c>
      <c r="C99" s="596"/>
      <c r="D99" s="596"/>
      <c r="E99" s="596"/>
      <c r="F99" s="595">
        <f>+F64</f>
        <v>128422.29519999999</v>
      </c>
      <c r="G99" s="595">
        <f t="shared" si="42"/>
        <v>134381.74</v>
      </c>
      <c r="H99" s="595">
        <f t="shared" si="42"/>
        <v>114541</v>
      </c>
      <c r="I99" s="595">
        <f t="shared" si="42"/>
        <v>114541</v>
      </c>
      <c r="J99" s="595">
        <f t="shared" si="42"/>
        <v>114541</v>
      </c>
      <c r="K99" s="595">
        <f t="shared" si="42"/>
        <v>114541</v>
      </c>
      <c r="L99" s="595">
        <f t="shared" si="42"/>
        <v>114541</v>
      </c>
      <c r="M99" s="595">
        <f t="shared" si="42"/>
        <v>114541</v>
      </c>
      <c r="N99" s="595">
        <f t="shared" si="42"/>
        <v>114541</v>
      </c>
      <c r="O99" s="595">
        <f t="shared" si="42"/>
        <v>114541</v>
      </c>
      <c r="P99" s="595">
        <f t="shared" si="42"/>
        <v>114541</v>
      </c>
      <c r="Q99" s="595">
        <f t="shared" si="42"/>
        <v>114541</v>
      </c>
      <c r="R99" s="595">
        <f t="shared" si="42"/>
        <v>114541</v>
      </c>
      <c r="S99" s="595">
        <f t="shared" si="42"/>
        <v>114541</v>
      </c>
      <c r="T99" s="595">
        <f t="shared" si="42"/>
        <v>114541</v>
      </c>
      <c r="U99" s="595">
        <f t="shared" si="42"/>
        <v>114541</v>
      </c>
      <c r="V99" s="595">
        <f t="shared" si="42"/>
        <v>114541</v>
      </c>
      <c r="W99" s="595">
        <f t="shared" si="42"/>
        <v>114541</v>
      </c>
      <c r="X99" s="595">
        <f t="shared" si="42"/>
        <v>114541</v>
      </c>
      <c r="Y99" s="595">
        <f t="shared" si="42"/>
        <v>114541</v>
      </c>
      <c r="Z99" s="595">
        <f t="shared" si="42"/>
        <v>114541</v>
      </c>
      <c r="AA99" s="595">
        <f t="shared" si="42"/>
        <v>114541</v>
      </c>
      <c r="AB99" s="595">
        <f t="shared" si="42"/>
        <v>114541</v>
      </c>
      <c r="AC99" s="595">
        <f t="shared" si="42"/>
        <v>114541</v>
      </c>
      <c r="AD99" s="595">
        <f t="shared" si="42"/>
        <v>114541</v>
      </c>
      <c r="AE99" s="595">
        <f t="shared" si="42"/>
        <v>114541</v>
      </c>
      <c r="AF99" s="595">
        <f t="shared" si="42"/>
        <v>114541</v>
      </c>
      <c r="AG99" s="595">
        <f t="shared" si="42"/>
        <v>114541</v>
      </c>
      <c r="AH99" s="595">
        <f t="shared" si="42"/>
        <v>114541</v>
      </c>
      <c r="AI99" s="595">
        <f t="shared" si="42"/>
        <v>114541</v>
      </c>
    </row>
    <row r="100" spans="1:35" s="589" customFormat="1" ht="11.25">
      <c r="A100" s="594"/>
      <c r="B100" s="751" t="str">
        <f>+B65</f>
        <v>Ostali poslovni prihodki</v>
      </c>
      <c r="C100" s="596"/>
      <c r="D100" s="596"/>
      <c r="E100" s="596"/>
      <c r="F100" s="595">
        <f>+F65</f>
        <v>10009</v>
      </c>
      <c r="G100" s="595">
        <f t="shared" si="42"/>
        <v>3382</v>
      </c>
      <c r="H100" s="595">
        <f t="shared" si="42"/>
        <v>1383</v>
      </c>
      <c r="I100" s="595">
        <f t="shared" si="42"/>
        <v>1383</v>
      </c>
      <c r="J100" s="595">
        <f t="shared" si="42"/>
        <v>1383</v>
      </c>
      <c r="K100" s="595">
        <f t="shared" si="42"/>
        <v>1383</v>
      </c>
      <c r="L100" s="595">
        <f t="shared" si="42"/>
        <v>1383</v>
      </c>
      <c r="M100" s="595">
        <f t="shared" si="42"/>
        <v>1383</v>
      </c>
      <c r="N100" s="595">
        <f t="shared" si="42"/>
        <v>1383</v>
      </c>
      <c r="O100" s="595">
        <f t="shared" si="42"/>
        <v>1383</v>
      </c>
      <c r="P100" s="595">
        <f t="shared" si="42"/>
        <v>1383</v>
      </c>
      <c r="Q100" s="595">
        <f t="shared" si="42"/>
        <v>1383</v>
      </c>
      <c r="R100" s="595">
        <f t="shared" si="42"/>
        <v>1383</v>
      </c>
      <c r="S100" s="595">
        <f t="shared" si="42"/>
        <v>1383</v>
      </c>
      <c r="T100" s="595">
        <f t="shared" si="42"/>
        <v>1383</v>
      </c>
      <c r="U100" s="595">
        <f t="shared" si="42"/>
        <v>1383</v>
      </c>
      <c r="V100" s="595">
        <f t="shared" si="42"/>
        <v>1383</v>
      </c>
      <c r="W100" s="595">
        <f t="shared" si="42"/>
        <v>1383</v>
      </c>
      <c r="X100" s="595">
        <f t="shared" si="42"/>
        <v>1383</v>
      </c>
      <c r="Y100" s="595">
        <f t="shared" si="42"/>
        <v>1383</v>
      </c>
      <c r="Z100" s="595">
        <f t="shared" si="42"/>
        <v>1383</v>
      </c>
      <c r="AA100" s="595">
        <f t="shared" si="42"/>
        <v>1383</v>
      </c>
      <c r="AB100" s="595">
        <f t="shared" si="42"/>
        <v>1383</v>
      </c>
      <c r="AC100" s="595">
        <f t="shared" si="42"/>
        <v>1383</v>
      </c>
      <c r="AD100" s="595">
        <f t="shared" si="42"/>
        <v>1383</v>
      </c>
      <c r="AE100" s="595">
        <f t="shared" si="42"/>
        <v>1383</v>
      </c>
      <c r="AF100" s="595">
        <f t="shared" si="42"/>
        <v>1383</v>
      </c>
      <c r="AG100" s="595">
        <f t="shared" si="42"/>
        <v>1383</v>
      </c>
      <c r="AH100" s="595">
        <f t="shared" si="42"/>
        <v>1383</v>
      </c>
      <c r="AI100" s="595">
        <f t="shared" si="42"/>
        <v>1383</v>
      </c>
    </row>
    <row r="101" spans="1:35" s="589" customFormat="1" ht="11.25">
      <c r="A101" s="594">
        <v>2</v>
      </c>
      <c r="B101" s="750" t="s">
        <v>247</v>
      </c>
      <c r="C101" s="594"/>
      <c r="D101" s="594"/>
      <c r="E101" s="594"/>
      <c r="F101" s="595">
        <f>+F66</f>
        <v>1773</v>
      </c>
      <c r="G101" s="595">
        <f t="shared" si="42"/>
        <v>3248</v>
      </c>
      <c r="H101" s="595">
        <f t="shared" si="42"/>
        <v>0</v>
      </c>
      <c r="I101" s="595">
        <f t="shared" si="42"/>
        <v>0</v>
      </c>
      <c r="J101" s="595">
        <f t="shared" si="42"/>
        <v>0</v>
      </c>
      <c r="K101" s="595">
        <f t="shared" si="42"/>
        <v>0</v>
      </c>
      <c r="L101" s="595">
        <f t="shared" si="42"/>
        <v>0</v>
      </c>
      <c r="M101" s="595">
        <f t="shared" si="42"/>
        <v>0</v>
      </c>
      <c r="N101" s="595">
        <f t="shared" si="42"/>
        <v>0</v>
      </c>
      <c r="O101" s="595">
        <f t="shared" si="42"/>
        <v>0</v>
      </c>
      <c r="P101" s="595">
        <f t="shared" si="42"/>
        <v>0</v>
      </c>
      <c r="Q101" s="595">
        <f t="shared" si="42"/>
        <v>0</v>
      </c>
      <c r="R101" s="595">
        <f t="shared" si="42"/>
        <v>0</v>
      </c>
      <c r="S101" s="595">
        <f t="shared" si="42"/>
        <v>0</v>
      </c>
      <c r="T101" s="595">
        <f t="shared" si="42"/>
        <v>0</v>
      </c>
      <c r="U101" s="595">
        <f t="shared" si="42"/>
        <v>0</v>
      </c>
      <c r="V101" s="595">
        <f t="shared" si="42"/>
        <v>0</v>
      </c>
      <c r="W101" s="595">
        <f t="shared" si="42"/>
        <v>0</v>
      </c>
      <c r="X101" s="595">
        <f t="shared" si="42"/>
        <v>0</v>
      </c>
      <c r="Y101" s="595">
        <f t="shared" si="42"/>
        <v>0</v>
      </c>
      <c r="Z101" s="595">
        <f t="shared" si="42"/>
        <v>0</v>
      </c>
      <c r="AA101" s="595">
        <f t="shared" si="42"/>
        <v>0</v>
      </c>
      <c r="AB101" s="595">
        <f t="shared" si="42"/>
        <v>0</v>
      </c>
      <c r="AC101" s="595">
        <f t="shared" si="42"/>
        <v>0</v>
      </c>
      <c r="AD101" s="595">
        <f t="shared" si="42"/>
        <v>0</v>
      </c>
      <c r="AE101" s="595">
        <f t="shared" si="42"/>
        <v>0</v>
      </c>
      <c r="AF101" s="595">
        <f t="shared" si="42"/>
        <v>0</v>
      </c>
      <c r="AG101" s="595">
        <f t="shared" si="42"/>
        <v>0</v>
      </c>
      <c r="AH101" s="595">
        <f t="shared" si="42"/>
        <v>0</v>
      </c>
      <c r="AI101" s="595">
        <f t="shared" si="42"/>
        <v>0</v>
      </c>
    </row>
    <row r="102" spans="1:35" s="589" customFormat="1" ht="11.25">
      <c r="A102" s="594">
        <v>3</v>
      </c>
      <c r="B102" s="750" t="s">
        <v>251</v>
      </c>
      <c r="C102" s="594"/>
      <c r="D102" s="594"/>
      <c r="E102" s="594"/>
      <c r="F102" s="595">
        <f>+F67</f>
        <v>0</v>
      </c>
      <c r="G102" s="595">
        <f t="shared" si="42"/>
        <v>0</v>
      </c>
      <c r="H102" s="595">
        <f t="shared" si="42"/>
        <v>0</v>
      </c>
      <c r="I102" s="595">
        <f t="shared" si="42"/>
        <v>0</v>
      </c>
      <c r="J102" s="595">
        <f t="shared" si="42"/>
        <v>0</v>
      </c>
      <c r="K102" s="595">
        <f t="shared" si="42"/>
        <v>0</v>
      </c>
      <c r="L102" s="595">
        <f t="shared" si="42"/>
        <v>0</v>
      </c>
      <c r="M102" s="595">
        <f t="shared" si="42"/>
        <v>0</v>
      </c>
      <c r="N102" s="595">
        <f t="shared" si="42"/>
        <v>0</v>
      </c>
      <c r="O102" s="595">
        <f t="shared" si="42"/>
        <v>0</v>
      </c>
      <c r="P102" s="595">
        <f t="shared" si="42"/>
        <v>0</v>
      </c>
      <c r="Q102" s="595">
        <f t="shared" si="42"/>
        <v>0</v>
      </c>
      <c r="R102" s="595">
        <f t="shared" si="42"/>
        <v>0</v>
      </c>
      <c r="S102" s="595">
        <f t="shared" si="42"/>
        <v>0</v>
      </c>
      <c r="T102" s="595">
        <f t="shared" si="42"/>
        <v>0</v>
      </c>
      <c r="U102" s="595">
        <f t="shared" si="42"/>
        <v>0</v>
      </c>
      <c r="V102" s="595">
        <f t="shared" si="42"/>
        <v>0</v>
      </c>
      <c r="W102" s="595">
        <f t="shared" si="42"/>
        <v>0</v>
      </c>
      <c r="X102" s="595">
        <f t="shared" si="42"/>
        <v>0</v>
      </c>
      <c r="Y102" s="595">
        <f t="shared" si="42"/>
        <v>0</v>
      </c>
      <c r="Z102" s="595">
        <f t="shared" si="42"/>
        <v>0</v>
      </c>
      <c r="AA102" s="595">
        <f t="shared" si="42"/>
        <v>0</v>
      </c>
      <c r="AB102" s="595">
        <f t="shared" si="42"/>
        <v>0</v>
      </c>
      <c r="AC102" s="595">
        <f t="shared" si="42"/>
        <v>0</v>
      </c>
      <c r="AD102" s="595">
        <f t="shared" si="42"/>
        <v>0</v>
      </c>
      <c r="AE102" s="595">
        <f t="shared" si="42"/>
        <v>0</v>
      </c>
      <c r="AF102" s="595">
        <f t="shared" si="42"/>
        <v>0</v>
      </c>
      <c r="AG102" s="595">
        <f t="shared" si="42"/>
        <v>0</v>
      </c>
      <c r="AH102" s="595">
        <f t="shared" si="42"/>
        <v>0</v>
      </c>
      <c r="AI102" s="595">
        <f t="shared" si="42"/>
        <v>0</v>
      </c>
    </row>
    <row r="103" spans="1:35" s="589" customFormat="1" ht="11.25">
      <c r="A103" s="592" t="s">
        <v>243</v>
      </c>
      <c r="B103" s="749" t="s">
        <v>253</v>
      </c>
      <c r="C103" s="592"/>
      <c r="D103" s="592"/>
      <c r="E103" s="592"/>
      <c r="F103" s="593">
        <f>+F104+F111+F112</f>
        <v>203881</v>
      </c>
      <c r="G103" s="593">
        <f t="shared" ref="G103:AI103" si="43">+G104+G111+G112</f>
        <v>206900</v>
      </c>
      <c r="H103" s="593">
        <f t="shared" si="43"/>
        <v>191487</v>
      </c>
      <c r="I103" s="593">
        <f t="shared" si="43"/>
        <v>191487</v>
      </c>
      <c r="J103" s="593">
        <f t="shared" si="43"/>
        <v>191487</v>
      </c>
      <c r="K103" s="593">
        <f t="shared" si="43"/>
        <v>191487</v>
      </c>
      <c r="L103" s="593">
        <f t="shared" si="43"/>
        <v>191487</v>
      </c>
      <c r="M103" s="593">
        <f t="shared" si="43"/>
        <v>191487</v>
      </c>
      <c r="N103" s="593">
        <f t="shared" si="43"/>
        <v>191487</v>
      </c>
      <c r="O103" s="593">
        <f t="shared" si="43"/>
        <v>191487</v>
      </c>
      <c r="P103" s="593">
        <f t="shared" si="43"/>
        <v>191487</v>
      </c>
      <c r="Q103" s="593">
        <f t="shared" si="43"/>
        <v>191487</v>
      </c>
      <c r="R103" s="593">
        <f t="shared" si="43"/>
        <v>191487</v>
      </c>
      <c r="S103" s="593">
        <f t="shared" si="43"/>
        <v>191487</v>
      </c>
      <c r="T103" s="593">
        <f t="shared" si="43"/>
        <v>191487</v>
      </c>
      <c r="U103" s="593">
        <f t="shared" si="43"/>
        <v>191487</v>
      </c>
      <c r="V103" s="593">
        <f t="shared" si="43"/>
        <v>191487</v>
      </c>
      <c r="W103" s="593">
        <f t="shared" si="43"/>
        <v>191487</v>
      </c>
      <c r="X103" s="593">
        <f t="shared" si="43"/>
        <v>191487</v>
      </c>
      <c r="Y103" s="593">
        <f t="shared" si="43"/>
        <v>191487</v>
      </c>
      <c r="Z103" s="593">
        <f t="shared" si="43"/>
        <v>191487</v>
      </c>
      <c r="AA103" s="593">
        <f t="shared" si="43"/>
        <v>191487</v>
      </c>
      <c r="AB103" s="593">
        <f t="shared" si="43"/>
        <v>191487</v>
      </c>
      <c r="AC103" s="593">
        <f t="shared" si="43"/>
        <v>191487</v>
      </c>
      <c r="AD103" s="593">
        <f t="shared" si="43"/>
        <v>191487</v>
      </c>
      <c r="AE103" s="593">
        <f t="shared" si="43"/>
        <v>191487</v>
      </c>
      <c r="AF103" s="593">
        <f t="shared" si="43"/>
        <v>191487</v>
      </c>
      <c r="AG103" s="593">
        <f t="shared" si="43"/>
        <v>191487</v>
      </c>
      <c r="AH103" s="593">
        <f t="shared" si="43"/>
        <v>191487</v>
      </c>
      <c r="AI103" s="593">
        <f t="shared" si="43"/>
        <v>191487</v>
      </c>
    </row>
    <row r="104" spans="1:35" s="589" customFormat="1" ht="11.25">
      <c r="A104" s="594"/>
      <c r="B104" s="750" t="s">
        <v>246</v>
      </c>
      <c r="C104" s="594"/>
      <c r="D104" s="594"/>
      <c r="E104" s="594"/>
      <c r="F104" s="595">
        <f>+F105+F106+F107+F108+F109+F110</f>
        <v>199558</v>
      </c>
      <c r="G104" s="595">
        <f t="shared" ref="G104:AI104" si="44">+G105+G106+G107+G108+G109+G110</f>
        <v>206743</v>
      </c>
      <c r="H104" s="595">
        <f t="shared" si="44"/>
        <v>191487</v>
      </c>
      <c r="I104" s="595">
        <f t="shared" si="44"/>
        <v>191487</v>
      </c>
      <c r="J104" s="595">
        <f t="shared" si="44"/>
        <v>191487</v>
      </c>
      <c r="K104" s="595">
        <f t="shared" si="44"/>
        <v>191487</v>
      </c>
      <c r="L104" s="595">
        <f t="shared" si="44"/>
        <v>191487</v>
      </c>
      <c r="M104" s="595">
        <f t="shared" si="44"/>
        <v>191487</v>
      </c>
      <c r="N104" s="595">
        <f t="shared" si="44"/>
        <v>191487</v>
      </c>
      <c r="O104" s="595">
        <f t="shared" si="44"/>
        <v>191487</v>
      </c>
      <c r="P104" s="595">
        <f t="shared" si="44"/>
        <v>191487</v>
      </c>
      <c r="Q104" s="595">
        <f t="shared" si="44"/>
        <v>191487</v>
      </c>
      <c r="R104" s="595">
        <f t="shared" si="44"/>
        <v>191487</v>
      </c>
      <c r="S104" s="595">
        <f t="shared" si="44"/>
        <v>191487</v>
      </c>
      <c r="T104" s="595">
        <f t="shared" si="44"/>
        <v>191487</v>
      </c>
      <c r="U104" s="595">
        <f t="shared" si="44"/>
        <v>191487</v>
      </c>
      <c r="V104" s="595">
        <f t="shared" si="44"/>
        <v>191487</v>
      </c>
      <c r="W104" s="595">
        <f t="shared" si="44"/>
        <v>191487</v>
      </c>
      <c r="X104" s="595">
        <f t="shared" si="44"/>
        <v>191487</v>
      </c>
      <c r="Y104" s="595">
        <f t="shared" si="44"/>
        <v>191487</v>
      </c>
      <c r="Z104" s="595">
        <f t="shared" si="44"/>
        <v>191487</v>
      </c>
      <c r="AA104" s="595">
        <f t="shared" si="44"/>
        <v>191487</v>
      </c>
      <c r="AB104" s="595">
        <f t="shared" si="44"/>
        <v>191487</v>
      </c>
      <c r="AC104" s="595">
        <f t="shared" si="44"/>
        <v>191487</v>
      </c>
      <c r="AD104" s="595">
        <f t="shared" si="44"/>
        <v>191487</v>
      </c>
      <c r="AE104" s="595">
        <f t="shared" si="44"/>
        <v>191487</v>
      </c>
      <c r="AF104" s="595">
        <f t="shared" si="44"/>
        <v>191487</v>
      </c>
      <c r="AG104" s="595">
        <f t="shared" si="44"/>
        <v>191487</v>
      </c>
      <c r="AH104" s="595">
        <f t="shared" si="44"/>
        <v>191487</v>
      </c>
      <c r="AI104" s="595">
        <f t="shared" si="44"/>
        <v>191487</v>
      </c>
    </row>
    <row r="105" spans="1:35" s="589" customFormat="1" ht="11.25">
      <c r="A105" s="594"/>
      <c r="B105" s="751" t="s">
        <v>106</v>
      </c>
      <c r="C105" s="596"/>
      <c r="D105" s="596"/>
      <c r="E105" s="596"/>
      <c r="F105" s="595">
        <f>+F70</f>
        <v>15634</v>
      </c>
      <c r="G105" s="595">
        <f t="shared" ref="G105:AI105" si="45">+G70</f>
        <v>5928</v>
      </c>
      <c r="H105" s="595">
        <f t="shared" si="45"/>
        <v>5244</v>
      </c>
      <c r="I105" s="595">
        <f t="shared" si="45"/>
        <v>5244</v>
      </c>
      <c r="J105" s="595">
        <f t="shared" si="45"/>
        <v>5244</v>
      </c>
      <c r="K105" s="595">
        <f t="shared" si="45"/>
        <v>5244</v>
      </c>
      <c r="L105" s="595">
        <f t="shared" si="45"/>
        <v>5244</v>
      </c>
      <c r="M105" s="595">
        <f t="shared" si="45"/>
        <v>5244</v>
      </c>
      <c r="N105" s="595">
        <f t="shared" si="45"/>
        <v>5244</v>
      </c>
      <c r="O105" s="595">
        <f t="shared" si="45"/>
        <v>5244</v>
      </c>
      <c r="P105" s="595">
        <f t="shared" si="45"/>
        <v>5244</v>
      </c>
      <c r="Q105" s="595">
        <f t="shared" si="45"/>
        <v>5244</v>
      </c>
      <c r="R105" s="595">
        <f t="shared" si="45"/>
        <v>5244</v>
      </c>
      <c r="S105" s="595">
        <f t="shared" si="45"/>
        <v>5244</v>
      </c>
      <c r="T105" s="595">
        <f t="shared" si="45"/>
        <v>5244</v>
      </c>
      <c r="U105" s="595">
        <f t="shared" si="45"/>
        <v>5244</v>
      </c>
      <c r="V105" s="595">
        <f t="shared" si="45"/>
        <v>5244</v>
      </c>
      <c r="W105" s="595">
        <f t="shared" si="45"/>
        <v>5244</v>
      </c>
      <c r="X105" s="595">
        <f t="shared" si="45"/>
        <v>5244</v>
      </c>
      <c r="Y105" s="595">
        <f t="shared" si="45"/>
        <v>5244</v>
      </c>
      <c r="Z105" s="595">
        <f t="shared" si="45"/>
        <v>5244</v>
      </c>
      <c r="AA105" s="595">
        <f t="shared" si="45"/>
        <v>5244</v>
      </c>
      <c r="AB105" s="595">
        <f t="shared" si="45"/>
        <v>5244</v>
      </c>
      <c r="AC105" s="595">
        <f t="shared" si="45"/>
        <v>5244</v>
      </c>
      <c r="AD105" s="595">
        <f t="shared" si="45"/>
        <v>5244</v>
      </c>
      <c r="AE105" s="595">
        <f t="shared" si="45"/>
        <v>5244</v>
      </c>
      <c r="AF105" s="595">
        <f t="shared" si="45"/>
        <v>5244</v>
      </c>
      <c r="AG105" s="595">
        <f t="shared" si="45"/>
        <v>5244</v>
      </c>
      <c r="AH105" s="595">
        <f t="shared" si="45"/>
        <v>5244</v>
      </c>
      <c r="AI105" s="595">
        <f t="shared" si="45"/>
        <v>5244</v>
      </c>
    </row>
    <row r="106" spans="1:35" s="589" customFormat="1" ht="11.25">
      <c r="A106" s="594"/>
      <c r="B106" s="751" t="s">
        <v>254</v>
      </c>
      <c r="C106" s="596"/>
      <c r="D106" s="596"/>
      <c r="E106" s="596"/>
      <c r="F106" s="595">
        <f>+F71-F72</f>
        <v>162165</v>
      </c>
      <c r="G106" s="595">
        <f t="shared" ref="G106:AI106" si="46">+G71-G72</f>
        <v>74935</v>
      </c>
      <c r="H106" s="595">
        <f t="shared" si="46"/>
        <v>58382</v>
      </c>
      <c r="I106" s="595">
        <f t="shared" si="46"/>
        <v>58382</v>
      </c>
      <c r="J106" s="595">
        <f t="shared" si="46"/>
        <v>58382</v>
      </c>
      <c r="K106" s="595">
        <f t="shared" si="46"/>
        <v>58382</v>
      </c>
      <c r="L106" s="595">
        <f t="shared" si="46"/>
        <v>58382</v>
      </c>
      <c r="M106" s="595">
        <f t="shared" si="46"/>
        <v>58382</v>
      </c>
      <c r="N106" s="595">
        <f t="shared" si="46"/>
        <v>58382</v>
      </c>
      <c r="O106" s="595">
        <f t="shared" si="46"/>
        <v>58382</v>
      </c>
      <c r="P106" s="595">
        <f t="shared" si="46"/>
        <v>58382</v>
      </c>
      <c r="Q106" s="595">
        <f t="shared" si="46"/>
        <v>58382</v>
      </c>
      <c r="R106" s="595">
        <f t="shared" si="46"/>
        <v>58382</v>
      </c>
      <c r="S106" s="595">
        <f t="shared" si="46"/>
        <v>58382</v>
      </c>
      <c r="T106" s="595">
        <f t="shared" si="46"/>
        <v>58382</v>
      </c>
      <c r="U106" s="595">
        <f t="shared" si="46"/>
        <v>58382</v>
      </c>
      <c r="V106" s="595">
        <f t="shared" si="46"/>
        <v>58382</v>
      </c>
      <c r="W106" s="595">
        <f t="shared" si="46"/>
        <v>58382</v>
      </c>
      <c r="X106" s="595">
        <f t="shared" si="46"/>
        <v>58382</v>
      </c>
      <c r="Y106" s="595">
        <f t="shared" si="46"/>
        <v>58382</v>
      </c>
      <c r="Z106" s="595">
        <f t="shared" si="46"/>
        <v>58382</v>
      </c>
      <c r="AA106" s="595">
        <f t="shared" si="46"/>
        <v>58382</v>
      </c>
      <c r="AB106" s="595">
        <f t="shared" si="46"/>
        <v>58382</v>
      </c>
      <c r="AC106" s="595">
        <f t="shared" si="46"/>
        <v>58382</v>
      </c>
      <c r="AD106" s="595">
        <f t="shared" si="46"/>
        <v>58382</v>
      </c>
      <c r="AE106" s="595">
        <f t="shared" si="46"/>
        <v>58382</v>
      </c>
      <c r="AF106" s="595">
        <f t="shared" si="46"/>
        <v>58382</v>
      </c>
      <c r="AG106" s="595">
        <f t="shared" si="46"/>
        <v>58382</v>
      </c>
      <c r="AH106" s="595">
        <f t="shared" si="46"/>
        <v>58382</v>
      </c>
      <c r="AI106" s="595">
        <f t="shared" si="46"/>
        <v>58382</v>
      </c>
    </row>
    <row r="107" spans="1:35" s="589" customFormat="1" ht="11.25">
      <c r="A107" s="594"/>
      <c r="B107" s="751" t="s">
        <v>664</v>
      </c>
      <c r="C107" s="596"/>
      <c r="D107" s="596"/>
      <c r="E107" s="596"/>
      <c r="F107" s="595">
        <f t="shared" ref="F107:AI112" si="47">+F72</f>
        <v>322</v>
      </c>
      <c r="G107" s="595">
        <f t="shared" si="47"/>
        <v>110913</v>
      </c>
      <c r="H107" s="595">
        <f t="shared" si="47"/>
        <v>114541</v>
      </c>
      <c r="I107" s="595">
        <f t="shared" si="47"/>
        <v>114541</v>
      </c>
      <c r="J107" s="595">
        <f t="shared" si="47"/>
        <v>114541</v>
      </c>
      <c r="K107" s="595">
        <f t="shared" si="47"/>
        <v>114541</v>
      </c>
      <c r="L107" s="595">
        <f t="shared" si="47"/>
        <v>114541</v>
      </c>
      <c r="M107" s="595">
        <f t="shared" si="47"/>
        <v>114541</v>
      </c>
      <c r="N107" s="595">
        <f t="shared" si="47"/>
        <v>114541</v>
      </c>
      <c r="O107" s="595">
        <f t="shared" si="47"/>
        <v>114541</v>
      </c>
      <c r="P107" s="595">
        <f t="shared" si="47"/>
        <v>114541</v>
      </c>
      <c r="Q107" s="595">
        <f t="shared" si="47"/>
        <v>114541</v>
      </c>
      <c r="R107" s="595">
        <f t="shared" si="47"/>
        <v>114541</v>
      </c>
      <c r="S107" s="595">
        <f t="shared" si="47"/>
        <v>114541</v>
      </c>
      <c r="T107" s="595">
        <f t="shared" si="47"/>
        <v>114541</v>
      </c>
      <c r="U107" s="595">
        <f t="shared" si="47"/>
        <v>114541</v>
      </c>
      <c r="V107" s="595">
        <f t="shared" si="47"/>
        <v>114541</v>
      </c>
      <c r="W107" s="595">
        <f t="shared" si="47"/>
        <v>114541</v>
      </c>
      <c r="X107" s="595">
        <f t="shared" si="47"/>
        <v>114541</v>
      </c>
      <c r="Y107" s="595">
        <f t="shared" si="47"/>
        <v>114541</v>
      </c>
      <c r="Z107" s="595">
        <f t="shared" si="47"/>
        <v>114541</v>
      </c>
      <c r="AA107" s="595">
        <f t="shared" si="47"/>
        <v>114541</v>
      </c>
      <c r="AB107" s="595">
        <f t="shared" si="47"/>
        <v>114541</v>
      </c>
      <c r="AC107" s="595">
        <f t="shared" si="47"/>
        <v>114541</v>
      </c>
      <c r="AD107" s="595">
        <f t="shared" si="47"/>
        <v>114541</v>
      </c>
      <c r="AE107" s="595">
        <f t="shared" si="47"/>
        <v>114541</v>
      </c>
      <c r="AF107" s="595">
        <f t="shared" si="47"/>
        <v>114541</v>
      </c>
      <c r="AG107" s="595">
        <f t="shared" si="47"/>
        <v>114541</v>
      </c>
      <c r="AH107" s="595">
        <f t="shared" si="47"/>
        <v>114541</v>
      </c>
      <c r="AI107" s="595">
        <f t="shared" si="47"/>
        <v>114541</v>
      </c>
    </row>
    <row r="108" spans="1:35" s="589" customFormat="1" ht="11.25">
      <c r="A108" s="594"/>
      <c r="B108" s="751" t="s">
        <v>665</v>
      </c>
      <c r="C108" s="596"/>
      <c r="D108" s="596"/>
      <c r="E108" s="596"/>
      <c r="F108" s="595">
        <f t="shared" si="47"/>
        <v>2367</v>
      </c>
      <c r="G108" s="595">
        <f t="shared" si="47"/>
        <v>1897</v>
      </c>
      <c r="H108" s="595">
        <f t="shared" si="47"/>
        <v>14</v>
      </c>
      <c r="I108" s="595">
        <f t="shared" si="47"/>
        <v>14</v>
      </c>
      <c r="J108" s="595">
        <f t="shared" si="47"/>
        <v>14</v>
      </c>
      <c r="K108" s="595">
        <f t="shared" si="47"/>
        <v>14</v>
      </c>
      <c r="L108" s="595">
        <f t="shared" si="47"/>
        <v>14</v>
      </c>
      <c r="M108" s="595">
        <f t="shared" si="47"/>
        <v>14</v>
      </c>
      <c r="N108" s="595">
        <f t="shared" si="47"/>
        <v>14</v>
      </c>
      <c r="O108" s="595">
        <f t="shared" si="47"/>
        <v>14</v>
      </c>
      <c r="P108" s="595">
        <f t="shared" si="47"/>
        <v>14</v>
      </c>
      <c r="Q108" s="595">
        <f t="shared" si="47"/>
        <v>14</v>
      </c>
      <c r="R108" s="595">
        <f t="shared" si="47"/>
        <v>14</v>
      </c>
      <c r="S108" s="595">
        <f t="shared" si="47"/>
        <v>14</v>
      </c>
      <c r="T108" s="595">
        <f t="shared" si="47"/>
        <v>14</v>
      </c>
      <c r="U108" s="595">
        <f t="shared" si="47"/>
        <v>14</v>
      </c>
      <c r="V108" s="595">
        <f t="shared" si="47"/>
        <v>14</v>
      </c>
      <c r="W108" s="595">
        <f t="shared" si="47"/>
        <v>14</v>
      </c>
      <c r="X108" s="595">
        <f t="shared" si="47"/>
        <v>14</v>
      </c>
      <c r="Y108" s="595">
        <f t="shared" si="47"/>
        <v>14</v>
      </c>
      <c r="Z108" s="595">
        <f t="shared" si="47"/>
        <v>14</v>
      </c>
      <c r="AA108" s="595">
        <f t="shared" si="47"/>
        <v>14</v>
      </c>
      <c r="AB108" s="595">
        <f t="shared" si="47"/>
        <v>14</v>
      </c>
      <c r="AC108" s="595">
        <f t="shared" si="47"/>
        <v>14</v>
      </c>
      <c r="AD108" s="595">
        <f t="shared" si="47"/>
        <v>14</v>
      </c>
      <c r="AE108" s="595">
        <f t="shared" si="47"/>
        <v>14</v>
      </c>
      <c r="AF108" s="595">
        <f t="shared" si="47"/>
        <v>14</v>
      </c>
      <c r="AG108" s="595">
        <f t="shared" si="47"/>
        <v>14</v>
      </c>
      <c r="AH108" s="595">
        <f t="shared" si="47"/>
        <v>14</v>
      </c>
      <c r="AI108" s="595">
        <f t="shared" si="47"/>
        <v>14</v>
      </c>
    </row>
    <row r="109" spans="1:35" s="589" customFormat="1" ht="11.25">
      <c r="A109" s="594"/>
      <c r="B109" s="751" t="s">
        <v>256</v>
      </c>
      <c r="C109" s="596"/>
      <c r="D109" s="596"/>
      <c r="E109" s="596"/>
      <c r="F109" s="595">
        <f t="shared" si="47"/>
        <v>15304</v>
      </c>
      <c r="G109" s="595">
        <f t="shared" si="47"/>
        <v>11867</v>
      </c>
      <c r="H109" s="595">
        <f t="shared" si="47"/>
        <v>8296</v>
      </c>
      <c r="I109" s="595">
        <f t="shared" si="47"/>
        <v>8296</v>
      </c>
      <c r="J109" s="595">
        <f t="shared" si="47"/>
        <v>8296</v>
      </c>
      <c r="K109" s="595">
        <f t="shared" si="47"/>
        <v>8296</v>
      </c>
      <c r="L109" s="595">
        <f t="shared" si="47"/>
        <v>8296</v>
      </c>
      <c r="M109" s="595">
        <f t="shared" si="47"/>
        <v>8296</v>
      </c>
      <c r="N109" s="595">
        <f t="shared" si="47"/>
        <v>8296</v>
      </c>
      <c r="O109" s="595">
        <f t="shared" si="47"/>
        <v>8296</v>
      </c>
      <c r="P109" s="595">
        <f t="shared" si="47"/>
        <v>8296</v>
      </c>
      <c r="Q109" s="595">
        <f t="shared" si="47"/>
        <v>8296</v>
      </c>
      <c r="R109" s="595">
        <f t="shared" si="47"/>
        <v>8296</v>
      </c>
      <c r="S109" s="595">
        <f t="shared" si="47"/>
        <v>8296</v>
      </c>
      <c r="T109" s="595">
        <f t="shared" si="47"/>
        <v>8296</v>
      </c>
      <c r="U109" s="595">
        <f t="shared" si="47"/>
        <v>8296</v>
      </c>
      <c r="V109" s="595">
        <f t="shared" si="47"/>
        <v>8296</v>
      </c>
      <c r="W109" s="595">
        <f t="shared" si="47"/>
        <v>8296</v>
      </c>
      <c r="X109" s="595">
        <f t="shared" si="47"/>
        <v>8296</v>
      </c>
      <c r="Y109" s="595">
        <f t="shared" si="47"/>
        <v>8296</v>
      </c>
      <c r="Z109" s="595">
        <f t="shared" si="47"/>
        <v>8296</v>
      </c>
      <c r="AA109" s="595">
        <f t="shared" si="47"/>
        <v>8296</v>
      </c>
      <c r="AB109" s="595">
        <f t="shared" si="47"/>
        <v>8296</v>
      </c>
      <c r="AC109" s="595">
        <f t="shared" si="47"/>
        <v>8296</v>
      </c>
      <c r="AD109" s="595">
        <f t="shared" si="47"/>
        <v>8296</v>
      </c>
      <c r="AE109" s="595">
        <f t="shared" si="47"/>
        <v>8296</v>
      </c>
      <c r="AF109" s="595">
        <f t="shared" si="47"/>
        <v>8296</v>
      </c>
      <c r="AG109" s="595">
        <f t="shared" si="47"/>
        <v>8296</v>
      </c>
      <c r="AH109" s="595">
        <f t="shared" si="47"/>
        <v>8296</v>
      </c>
      <c r="AI109" s="595">
        <f t="shared" si="47"/>
        <v>8296</v>
      </c>
    </row>
    <row r="110" spans="1:35" s="589" customFormat="1" ht="11.25">
      <c r="A110" s="594"/>
      <c r="B110" s="751" t="s">
        <v>257</v>
      </c>
      <c r="C110" s="596"/>
      <c r="D110" s="596"/>
      <c r="E110" s="596"/>
      <c r="F110" s="595">
        <f t="shared" si="47"/>
        <v>3766</v>
      </c>
      <c r="G110" s="595">
        <f t="shared" si="47"/>
        <v>1203</v>
      </c>
      <c r="H110" s="595">
        <f t="shared" si="47"/>
        <v>5010</v>
      </c>
      <c r="I110" s="595">
        <f t="shared" si="47"/>
        <v>5010</v>
      </c>
      <c r="J110" s="595">
        <f t="shared" si="47"/>
        <v>5010</v>
      </c>
      <c r="K110" s="595">
        <f t="shared" si="47"/>
        <v>5010</v>
      </c>
      <c r="L110" s="595">
        <f t="shared" si="47"/>
        <v>5010</v>
      </c>
      <c r="M110" s="595">
        <f t="shared" si="47"/>
        <v>5010</v>
      </c>
      <c r="N110" s="595">
        <f t="shared" si="47"/>
        <v>5010</v>
      </c>
      <c r="O110" s="595">
        <f t="shared" si="47"/>
        <v>5010</v>
      </c>
      <c r="P110" s="595">
        <f t="shared" si="47"/>
        <v>5010</v>
      </c>
      <c r="Q110" s="595">
        <f t="shared" si="47"/>
        <v>5010</v>
      </c>
      <c r="R110" s="595">
        <f t="shared" si="47"/>
        <v>5010</v>
      </c>
      <c r="S110" s="595">
        <f t="shared" si="47"/>
        <v>5010</v>
      </c>
      <c r="T110" s="595">
        <f t="shared" si="47"/>
        <v>5010</v>
      </c>
      <c r="U110" s="595">
        <f t="shared" si="47"/>
        <v>5010</v>
      </c>
      <c r="V110" s="595">
        <f t="shared" si="47"/>
        <v>5010</v>
      </c>
      <c r="W110" s="595">
        <f t="shared" si="47"/>
        <v>5010</v>
      </c>
      <c r="X110" s="595">
        <f t="shared" si="47"/>
        <v>5010</v>
      </c>
      <c r="Y110" s="595">
        <f t="shared" si="47"/>
        <v>5010</v>
      </c>
      <c r="Z110" s="595">
        <f t="shared" si="47"/>
        <v>5010</v>
      </c>
      <c r="AA110" s="595">
        <f t="shared" si="47"/>
        <v>5010</v>
      </c>
      <c r="AB110" s="595">
        <f t="shared" si="47"/>
        <v>5010</v>
      </c>
      <c r="AC110" s="595">
        <f t="shared" si="47"/>
        <v>5010</v>
      </c>
      <c r="AD110" s="595">
        <f t="shared" si="47"/>
        <v>5010</v>
      </c>
      <c r="AE110" s="595">
        <f t="shared" si="47"/>
        <v>5010</v>
      </c>
      <c r="AF110" s="595">
        <f t="shared" si="47"/>
        <v>5010</v>
      </c>
      <c r="AG110" s="595">
        <f t="shared" si="47"/>
        <v>5010</v>
      </c>
      <c r="AH110" s="595">
        <f t="shared" si="47"/>
        <v>5010</v>
      </c>
      <c r="AI110" s="595">
        <f t="shared" si="47"/>
        <v>5010</v>
      </c>
    </row>
    <row r="111" spans="1:35" s="589" customFormat="1" ht="11.25">
      <c r="A111" s="594"/>
      <c r="B111" s="750" t="s">
        <v>248</v>
      </c>
      <c r="C111" s="594"/>
      <c r="D111" s="594"/>
      <c r="E111" s="594"/>
      <c r="F111" s="595">
        <f t="shared" si="47"/>
        <v>0</v>
      </c>
      <c r="G111" s="595">
        <f t="shared" si="47"/>
        <v>157</v>
      </c>
      <c r="H111" s="595">
        <f t="shared" si="47"/>
        <v>0</v>
      </c>
      <c r="I111" s="595">
        <f t="shared" si="47"/>
        <v>0</v>
      </c>
      <c r="J111" s="595">
        <f t="shared" si="47"/>
        <v>0</v>
      </c>
      <c r="K111" s="595">
        <f t="shared" si="47"/>
        <v>0</v>
      </c>
      <c r="L111" s="595">
        <f t="shared" si="47"/>
        <v>0</v>
      </c>
      <c r="M111" s="595">
        <f t="shared" si="47"/>
        <v>0</v>
      </c>
      <c r="N111" s="595">
        <f t="shared" si="47"/>
        <v>0</v>
      </c>
      <c r="O111" s="595">
        <f t="shared" si="47"/>
        <v>0</v>
      </c>
      <c r="P111" s="595">
        <f t="shared" si="47"/>
        <v>0</v>
      </c>
      <c r="Q111" s="595">
        <f t="shared" si="47"/>
        <v>0</v>
      </c>
      <c r="R111" s="595">
        <f t="shared" si="47"/>
        <v>0</v>
      </c>
      <c r="S111" s="595">
        <f t="shared" si="47"/>
        <v>0</v>
      </c>
      <c r="T111" s="595">
        <f t="shared" si="47"/>
        <v>0</v>
      </c>
      <c r="U111" s="595">
        <f t="shared" si="47"/>
        <v>0</v>
      </c>
      <c r="V111" s="595">
        <f t="shared" si="47"/>
        <v>0</v>
      </c>
      <c r="W111" s="595">
        <f t="shared" si="47"/>
        <v>0</v>
      </c>
      <c r="X111" s="595">
        <f t="shared" si="47"/>
        <v>0</v>
      </c>
      <c r="Y111" s="595">
        <f t="shared" si="47"/>
        <v>0</v>
      </c>
      <c r="Z111" s="595">
        <f t="shared" si="47"/>
        <v>0</v>
      </c>
      <c r="AA111" s="595">
        <f t="shared" si="47"/>
        <v>0</v>
      </c>
      <c r="AB111" s="595">
        <f t="shared" si="47"/>
        <v>0</v>
      </c>
      <c r="AC111" s="595">
        <f t="shared" si="47"/>
        <v>0</v>
      </c>
      <c r="AD111" s="595">
        <f t="shared" si="47"/>
        <v>0</v>
      </c>
      <c r="AE111" s="595">
        <f t="shared" si="47"/>
        <v>0</v>
      </c>
      <c r="AF111" s="595">
        <f t="shared" si="47"/>
        <v>0</v>
      </c>
      <c r="AG111" s="595">
        <f t="shared" si="47"/>
        <v>0</v>
      </c>
      <c r="AH111" s="595">
        <f t="shared" si="47"/>
        <v>0</v>
      </c>
      <c r="AI111" s="595">
        <f t="shared" si="47"/>
        <v>0</v>
      </c>
    </row>
    <row r="112" spans="1:35" s="589" customFormat="1" ht="11.25">
      <c r="A112" s="594"/>
      <c r="B112" s="750" t="s">
        <v>258</v>
      </c>
      <c r="C112" s="594"/>
      <c r="D112" s="594"/>
      <c r="E112" s="594"/>
      <c r="F112" s="595">
        <f t="shared" si="47"/>
        <v>4323</v>
      </c>
      <c r="G112" s="595">
        <f t="shared" si="47"/>
        <v>0</v>
      </c>
      <c r="H112" s="595">
        <f t="shared" si="47"/>
        <v>0</v>
      </c>
      <c r="I112" s="595">
        <f t="shared" si="47"/>
        <v>0</v>
      </c>
      <c r="J112" s="595">
        <f t="shared" si="47"/>
        <v>0</v>
      </c>
      <c r="K112" s="595">
        <f t="shared" si="47"/>
        <v>0</v>
      </c>
      <c r="L112" s="595">
        <f t="shared" si="47"/>
        <v>0</v>
      </c>
      <c r="M112" s="595">
        <f t="shared" si="47"/>
        <v>0</v>
      </c>
      <c r="N112" s="595">
        <f t="shared" si="47"/>
        <v>0</v>
      </c>
      <c r="O112" s="595">
        <f t="shared" si="47"/>
        <v>0</v>
      </c>
      <c r="P112" s="595">
        <f t="shared" si="47"/>
        <v>0</v>
      </c>
      <c r="Q112" s="595">
        <f t="shared" si="47"/>
        <v>0</v>
      </c>
      <c r="R112" s="595">
        <f t="shared" si="47"/>
        <v>0</v>
      </c>
      <c r="S112" s="595">
        <f t="shared" si="47"/>
        <v>0</v>
      </c>
      <c r="T112" s="595">
        <f t="shared" si="47"/>
        <v>0</v>
      </c>
      <c r="U112" s="595">
        <f t="shared" si="47"/>
        <v>0</v>
      </c>
      <c r="V112" s="595">
        <f t="shared" si="47"/>
        <v>0</v>
      </c>
      <c r="W112" s="595">
        <f t="shared" si="47"/>
        <v>0</v>
      </c>
      <c r="X112" s="595">
        <f t="shared" si="47"/>
        <v>0</v>
      </c>
      <c r="Y112" s="595">
        <f t="shared" si="47"/>
        <v>0</v>
      </c>
      <c r="Z112" s="595">
        <f t="shared" si="47"/>
        <v>0</v>
      </c>
      <c r="AA112" s="595">
        <f t="shared" si="47"/>
        <v>0</v>
      </c>
      <c r="AB112" s="595">
        <f t="shared" si="47"/>
        <v>0</v>
      </c>
      <c r="AC112" s="595">
        <f t="shared" si="47"/>
        <v>0</v>
      </c>
      <c r="AD112" s="595">
        <f t="shared" si="47"/>
        <v>0</v>
      </c>
      <c r="AE112" s="595">
        <f t="shared" si="47"/>
        <v>0</v>
      </c>
      <c r="AF112" s="595">
        <f t="shared" si="47"/>
        <v>0</v>
      </c>
      <c r="AG112" s="595">
        <f t="shared" si="47"/>
        <v>0</v>
      </c>
      <c r="AH112" s="595">
        <f t="shared" si="47"/>
        <v>0</v>
      </c>
      <c r="AI112" s="595">
        <f t="shared" si="47"/>
        <v>0</v>
      </c>
    </row>
    <row r="113" spans="1:35" s="589" customFormat="1" ht="11.25">
      <c r="A113" s="592" t="s">
        <v>155</v>
      </c>
      <c r="B113" s="749" t="s">
        <v>259</v>
      </c>
      <c r="C113" s="592"/>
      <c r="D113" s="592"/>
      <c r="E113" s="592"/>
      <c r="F113" s="593">
        <f>+F96-F103</f>
        <v>-4175</v>
      </c>
      <c r="G113" s="593">
        <f t="shared" ref="G113:AI113" si="48">+G96-G103</f>
        <v>8477</v>
      </c>
      <c r="H113" s="593">
        <f t="shared" si="48"/>
        <v>0</v>
      </c>
      <c r="I113" s="593">
        <f t="shared" si="48"/>
        <v>0</v>
      </c>
      <c r="J113" s="593">
        <f t="shared" si="48"/>
        <v>0</v>
      </c>
      <c r="K113" s="593">
        <f t="shared" si="48"/>
        <v>0</v>
      </c>
      <c r="L113" s="593">
        <f t="shared" si="48"/>
        <v>0</v>
      </c>
      <c r="M113" s="593">
        <f t="shared" si="48"/>
        <v>0</v>
      </c>
      <c r="N113" s="593">
        <f t="shared" si="48"/>
        <v>0</v>
      </c>
      <c r="O113" s="593">
        <f t="shared" si="48"/>
        <v>0</v>
      </c>
      <c r="P113" s="593">
        <f t="shared" si="48"/>
        <v>0</v>
      </c>
      <c r="Q113" s="593">
        <f t="shared" si="48"/>
        <v>0</v>
      </c>
      <c r="R113" s="593">
        <f t="shared" si="48"/>
        <v>0</v>
      </c>
      <c r="S113" s="593">
        <f t="shared" si="48"/>
        <v>0</v>
      </c>
      <c r="T113" s="593">
        <f t="shared" si="48"/>
        <v>0</v>
      </c>
      <c r="U113" s="593">
        <f t="shared" si="48"/>
        <v>0</v>
      </c>
      <c r="V113" s="593">
        <f t="shared" si="48"/>
        <v>0</v>
      </c>
      <c r="W113" s="593">
        <f t="shared" si="48"/>
        <v>0</v>
      </c>
      <c r="X113" s="593">
        <f t="shared" si="48"/>
        <v>0</v>
      </c>
      <c r="Y113" s="593">
        <f t="shared" si="48"/>
        <v>0</v>
      </c>
      <c r="Z113" s="593">
        <f t="shared" si="48"/>
        <v>0</v>
      </c>
      <c r="AA113" s="593">
        <f t="shared" si="48"/>
        <v>0</v>
      </c>
      <c r="AB113" s="593">
        <f t="shared" si="48"/>
        <v>0</v>
      </c>
      <c r="AC113" s="593">
        <f t="shared" si="48"/>
        <v>0</v>
      </c>
      <c r="AD113" s="593">
        <f t="shared" si="48"/>
        <v>0</v>
      </c>
      <c r="AE113" s="593">
        <f t="shared" si="48"/>
        <v>0</v>
      </c>
      <c r="AF113" s="593">
        <f t="shared" si="48"/>
        <v>0</v>
      </c>
      <c r="AG113" s="593">
        <f t="shared" si="48"/>
        <v>0</v>
      </c>
      <c r="AH113" s="593">
        <f t="shared" si="48"/>
        <v>0</v>
      </c>
      <c r="AI113" s="593">
        <f t="shared" si="48"/>
        <v>0</v>
      </c>
    </row>
    <row r="115" spans="1:35" ht="12.75">
      <c r="A115" s="553" t="s">
        <v>661</v>
      </c>
    </row>
    <row r="116" spans="1:35" ht="15" customHeight="1"/>
    <row r="117" spans="1:35" s="589" customFormat="1" ht="11.25">
      <c r="A117" s="588"/>
      <c r="B117" s="748" t="s">
        <v>388</v>
      </c>
      <c r="C117" s="588"/>
      <c r="D117" s="588"/>
      <c r="E117" s="588"/>
      <c r="F117" s="588">
        <f t="shared" ref="F117:AI118" si="49">+F94</f>
        <v>1</v>
      </c>
      <c r="G117" s="588">
        <f t="shared" si="49"/>
        <v>2</v>
      </c>
      <c r="H117" s="588">
        <f t="shared" si="49"/>
        <v>3</v>
      </c>
      <c r="I117" s="588">
        <f t="shared" si="49"/>
        <v>4</v>
      </c>
      <c r="J117" s="588">
        <f t="shared" si="49"/>
        <v>5</v>
      </c>
      <c r="K117" s="588">
        <f t="shared" si="49"/>
        <v>6</v>
      </c>
      <c r="L117" s="588">
        <f t="shared" si="49"/>
        <v>7</v>
      </c>
      <c r="M117" s="588">
        <f t="shared" si="49"/>
        <v>8</v>
      </c>
      <c r="N117" s="588">
        <f t="shared" si="49"/>
        <v>9</v>
      </c>
      <c r="O117" s="588">
        <f t="shared" si="49"/>
        <v>10</v>
      </c>
      <c r="P117" s="588">
        <f t="shared" si="49"/>
        <v>11</v>
      </c>
      <c r="Q117" s="588">
        <f t="shared" si="49"/>
        <v>12</v>
      </c>
      <c r="R117" s="588">
        <f t="shared" si="49"/>
        <v>13</v>
      </c>
      <c r="S117" s="588">
        <f t="shared" si="49"/>
        <v>14</v>
      </c>
      <c r="T117" s="588">
        <f t="shared" si="49"/>
        <v>15</v>
      </c>
      <c r="U117" s="588">
        <f t="shared" si="49"/>
        <v>16</v>
      </c>
      <c r="V117" s="588">
        <f t="shared" si="49"/>
        <v>17</v>
      </c>
      <c r="W117" s="588">
        <f t="shared" si="49"/>
        <v>18</v>
      </c>
      <c r="X117" s="588">
        <f t="shared" si="49"/>
        <v>19</v>
      </c>
      <c r="Y117" s="588">
        <f t="shared" si="49"/>
        <v>20</v>
      </c>
      <c r="Z117" s="588">
        <f t="shared" si="49"/>
        <v>21</v>
      </c>
      <c r="AA117" s="588">
        <f t="shared" si="49"/>
        <v>22</v>
      </c>
      <c r="AB117" s="588">
        <f t="shared" si="49"/>
        <v>23</v>
      </c>
      <c r="AC117" s="588">
        <f t="shared" si="49"/>
        <v>24</v>
      </c>
      <c r="AD117" s="588">
        <f t="shared" si="49"/>
        <v>25</v>
      </c>
      <c r="AE117" s="588">
        <f t="shared" si="49"/>
        <v>26</v>
      </c>
      <c r="AF117" s="588">
        <f t="shared" si="49"/>
        <v>27</v>
      </c>
      <c r="AG117" s="588">
        <f t="shared" si="49"/>
        <v>28</v>
      </c>
      <c r="AH117" s="588">
        <f t="shared" si="49"/>
        <v>29</v>
      </c>
      <c r="AI117" s="588">
        <f t="shared" si="49"/>
        <v>30</v>
      </c>
    </row>
    <row r="118" spans="1:35" s="589" customFormat="1" ht="11.25">
      <c r="A118" s="588" t="s">
        <v>147</v>
      </c>
      <c r="B118" s="748" t="s">
        <v>397</v>
      </c>
      <c r="C118" s="590"/>
      <c r="D118" s="590"/>
      <c r="E118" s="590"/>
      <c r="F118" s="591">
        <f t="shared" si="49"/>
        <v>2018</v>
      </c>
      <c r="G118" s="591">
        <f t="shared" si="49"/>
        <v>2019</v>
      </c>
      <c r="H118" s="591">
        <f t="shared" si="49"/>
        <v>2020</v>
      </c>
      <c r="I118" s="591">
        <f t="shared" si="49"/>
        <v>2021</v>
      </c>
      <c r="J118" s="591">
        <f t="shared" si="49"/>
        <v>2022</v>
      </c>
      <c r="K118" s="591">
        <f t="shared" si="49"/>
        <v>2023</v>
      </c>
      <c r="L118" s="591">
        <f t="shared" si="49"/>
        <v>2024</v>
      </c>
      <c r="M118" s="591">
        <f t="shared" si="49"/>
        <v>2025</v>
      </c>
      <c r="N118" s="591">
        <f t="shared" si="49"/>
        <v>2026</v>
      </c>
      <c r="O118" s="591">
        <f t="shared" si="49"/>
        <v>2027</v>
      </c>
      <c r="P118" s="591">
        <f t="shared" si="49"/>
        <v>2028</v>
      </c>
      <c r="Q118" s="591">
        <f t="shared" si="49"/>
        <v>2029</v>
      </c>
      <c r="R118" s="591">
        <f t="shared" si="49"/>
        <v>2030</v>
      </c>
      <c r="S118" s="591">
        <f t="shared" si="49"/>
        <v>2031</v>
      </c>
      <c r="T118" s="591">
        <f t="shared" si="49"/>
        <v>2032</v>
      </c>
      <c r="U118" s="591">
        <f t="shared" si="49"/>
        <v>2033</v>
      </c>
      <c r="V118" s="591">
        <f t="shared" si="49"/>
        <v>2034</v>
      </c>
      <c r="W118" s="591">
        <f t="shared" si="49"/>
        <v>2035</v>
      </c>
      <c r="X118" s="591">
        <f t="shared" si="49"/>
        <v>2036</v>
      </c>
      <c r="Y118" s="591">
        <f t="shared" si="49"/>
        <v>2037</v>
      </c>
      <c r="Z118" s="591">
        <f t="shared" si="49"/>
        <v>2038</v>
      </c>
      <c r="AA118" s="591">
        <f t="shared" si="49"/>
        <v>2039</v>
      </c>
      <c r="AB118" s="591">
        <f t="shared" si="49"/>
        <v>2040</v>
      </c>
      <c r="AC118" s="591">
        <f t="shared" si="49"/>
        <v>2041</v>
      </c>
      <c r="AD118" s="591">
        <f t="shared" si="49"/>
        <v>2042</v>
      </c>
      <c r="AE118" s="591">
        <f t="shared" si="49"/>
        <v>2043</v>
      </c>
      <c r="AF118" s="591">
        <f t="shared" si="49"/>
        <v>2044</v>
      </c>
      <c r="AG118" s="591">
        <f t="shared" si="49"/>
        <v>2045</v>
      </c>
      <c r="AH118" s="591">
        <f t="shared" si="49"/>
        <v>2046</v>
      </c>
      <c r="AI118" s="591">
        <f t="shared" si="49"/>
        <v>2047</v>
      </c>
    </row>
    <row r="119" spans="1:35" s="589" customFormat="1" ht="11.25">
      <c r="A119" s="592" t="s">
        <v>242</v>
      </c>
      <c r="B119" s="749" t="s">
        <v>398</v>
      </c>
      <c r="C119" s="592"/>
      <c r="D119" s="592"/>
      <c r="E119" s="592"/>
      <c r="F119" s="593">
        <f>+F120+F124+F125+F126</f>
        <v>199706</v>
      </c>
      <c r="G119" s="593">
        <f t="shared" ref="G119:AI119" si="50">+G120+G124+G125+G126</f>
        <v>215377</v>
      </c>
      <c r="H119" s="593">
        <f t="shared" si="50"/>
        <v>191487</v>
      </c>
      <c r="I119" s="593">
        <f t="shared" si="50"/>
        <v>191487</v>
      </c>
      <c r="J119" s="593">
        <f t="shared" si="50"/>
        <v>191487</v>
      </c>
      <c r="K119" s="593">
        <f t="shared" si="50"/>
        <v>191487</v>
      </c>
      <c r="L119" s="593">
        <f t="shared" si="50"/>
        <v>191487</v>
      </c>
      <c r="M119" s="593">
        <f t="shared" si="50"/>
        <v>191487</v>
      </c>
      <c r="N119" s="593">
        <f t="shared" si="50"/>
        <v>191487</v>
      </c>
      <c r="O119" s="593">
        <f t="shared" si="50"/>
        <v>191487</v>
      </c>
      <c r="P119" s="593">
        <f t="shared" si="50"/>
        <v>191487</v>
      </c>
      <c r="Q119" s="593">
        <f t="shared" si="50"/>
        <v>191487</v>
      </c>
      <c r="R119" s="593">
        <f t="shared" si="50"/>
        <v>191487</v>
      </c>
      <c r="S119" s="593">
        <f t="shared" si="50"/>
        <v>191487</v>
      </c>
      <c r="T119" s="593">
        <f t="shared" si="50"/>
        <v>191487</v>
      </c>
      <c r="U119" s="593">
        <f t="shared" si="50"/>
        <v>191487</v>
      </c>
      <c r="V119" s="593">
        <f t="shared" si="50"/>
        <v>191487</v>
      </c>
      <c r="W119" s="593">
        <f t="shared" si="50"/>
        <v>191487</v>
      </c>
      <c r="X119" s="593">
        <f t="shared" si="50"/>
        <v>191487</v>
      </c>
      <c r="Y119" s="593">
        <f t="shared" si="50"/>
        <v>191487</v>
      </c>
      <c r="Z119" s="593">
        <f t="shared" si="50"/>
        <v>191487</v>
      </c>
      <c r="AA119" s="593">
        <f t="shared" si="50"/>
        <v>191487</v>
      </c>
      <c r="AB119" s="593">
        <f t="shared" si="50"/>
        <v>191487</v>
      </c>
      <c r="AC119" s="593">
        <f t="shared" si="50"/>
        <v>191487</v>
      </c>
      <c r="AD119" s="593">
        <f t="shared" si="50"/>
        <v>191487</v>
      </c>
      <c r="AE119" s="593">
        <f t="shared" si="50"/>
        <v>191487</v>
      </c>
      <c r="AF119" s="593">
        <f t="shared" si="50"/>
        <v>191487</v>
      </c>
      <c r="AG119" s="593">
        <f t="shared" si="50"/>
        <v>191487</v>
      </c>
      <c r="AH119" s="593">
        <f t="shared" si="50"/>
        <v>191487</v>
      </c>
      <c r="AI119" s="593">
        <f t="shared" si="50"/>
        <v>191487</v>
      </c>
    </row>
    <row r="120" spans="1:35" s="607" customFormat="1" ht="11.25">
      <c r="A120" s="605">
        <v>1</v>
      </c>
      <c r="B120" s="753" t="s">
        <v>245</v>
      </c>
      <c r="C120" s="605"/>
      <c r="D120" s="605"/>
      <c r="E120" s="605"/>
      <c r="F120" s="606">
        <f>+F121+F122+F123</f>
        <v>197933</v>
      </c>
      <c r="G120" s="606">
        <f t="shared" ref="G120:AI120" si="51">+G121+G122+G123</f>
        <v>212129</v>
      </c>
      <c r="H120" s="606">
        <f t="shared" si="51"/>
        <v>191487</v>
      </c>
      <c r="I120" s="606">
        <f t="shared" si="51"/>
        <v>191487</v>
      </c>
      <c r="J120" s="606">
        <f t="shared" si="51"/>
        <v>191487</v>
      </c>
      <c r="K120" s="606">
        <f>+K121+K122+K123</f>
        <v>191487</v>
      </c>
      <c r="L120" s="606">
        <f t="shared" si="51"/>
        <v>191487</v>
      </c>
      <c r="M120" s="606">
        <f t="shared" si="51"/>
        <v>191487</v>
      </c>
      <c r="N120" s="606">
        <f t="shared" si="51"/>
        <v>191487</v>
      </c>
      <c r="O120" s="606">
        <f t="shared" si="51"/>
        <v>191487</v>
      </c>
      <c r="P120" s="606">
        <f t="shared" si="51"/>
        <v>191487</v>
      </c>
      <c r="Q120" s="606">
        <f t="shared" si="51"/>
        <v>191487</v>
      </c>
      <c r="R120" s="606">
        <f t="shared" si="51"/>
        <v>191487</v>
      </c>
      <c r="S120" s="606">
        <f t="shared" si="51"/>
        <v>191487</v>
      </c>
      <c r="T120" s="606">
        <f t="shared" si="51"/>
        <v>191487</v>
      </c>
      <c r="U120" s="606">
        <f t="shared" si="51"/>
        <v>191487</v>
      </c>
      <c r="V120" s="606">
        <f t="shared" si="51"/>
        <v>191487</v>
      </c>
      <c r="W120" s="606">
        <f t="shared" si="51"/>
        <v>191487</v>
      </c>
      <c r="X120" s="606">
        <f t="shared" si="51"/>
        <v>191487</v>
      </c>
      <c r="Y120" s="606">
        <f t="shared" si="51"/>
        <v>191487</v>
      </c>
      <c r="Z120" s="606">
        <f t="shared" si="51"/>
        <v>191487</v>
      </c>
      <c r="AA120" s="606">
        <f t="shared" si="51"/>
        <v>191487</v>
      </c>
      <c r="AB120" s="606">
        <f t="shared" si="51"/>
        <v>191487</v>
      </c>
      <c r="AC120" s="606">
        <f t="shared" si="51"/>
        <v>191487</v>
      </c>
      <c r="AD120" s="606">
        <f t="shared" si="51"/>
        <v>191487</v>
      </c>
      <c r="AE120" s="606">
        <f t="shared" si="51"/>
        <v>191487</v>
      </c>
      <c r="AF120" s="606">
        <f t="shared" si="51"/>
        <v>191487</v>
      </c>
      <c r="AG120" s="606">
        <f t="shared" si="51"/>
        <v>191487</v>
      </c>
      <c r="AH120" s="606">
        <f t="shared" si="51"/>
        <v>191487</v>
      </c>
      <c r="AI120" s="606">
        <f t="shared" si="51"/>
        <v>191487</v>
      </c>
    </row>
    <row r="121" spans="1:35" s="589" customFormat="1" ht="11.25">
      <c r="A121" s="594"/>
      <c r="B121" s="751" t="s">
        <v>249</v>
      </c>
      <c r="C121" s="596"/>
      <c r="D121" s="596"/>
      <c r="E121" s="596"/>
      <c r="F121" s="595">
        <f>+F98</f>
        <v>59501.7048</v>
      </c>
      <c r="G121" s="595">
        <f t="shared" ref="G121:AI125" si="52">+G98</f>
        <v>74365.260000000009</v>
      </c>
      <c r="H121" s="595">
        <f t="shared" si="52"/>
        <v>75563</v>
      </c>
      <c r="I121" s="595">
        <f t="shared" si="52"/>
        <v>75563</v>
      </c>
      <c r="J121" s="595">
        <f t="shared" si="52"/>
        <v>75563</v>
      </c>
      <c r="K121" s="595">
        <f t="shared" si="52"/>
        <v>75563</v>
      </c>
      <c r="L121" s="595">
        <f t="shared" si="52"/>
        <v>75563</v>
      </c>
      <c r="M121" s="595">
        <f t="shared" si="52"/>
        <v>75563</v>
      </c>
      <c r="N121" s="595">
        <f t="shared" si="52"/>
        <v>75563</v>
      </c>
      <c r="O121" s="595">
        <f t="shared" si="52"/>
        <v>75563</v>
      </c>
      <c r="P121" s="595">
        <f t="shared" si="52"/>
        <v>75563</v>
      </c>
      <c r="Q121" s="595">
        <f t="shared" si="52"/>
        <v>75563</v>
      </c>
      <c r="R121" s="595">
        <f t="shared" si="52"/>
        <v>75563</v>
      </c>
      <c r="S121" s="595">
        <f t="shared" si="52"/>
        <v>75563</v>
      </c>
      <c r="T121" s="595">
        <f t="shared" si="52"/>
        <v>75563</v>
      </c>
      <c r="U121" s="595">
        <f t="shared" si="52"/>
        <v>75563</v>
      </c>
      <c r="V121" s="595">
        <f t="shared" si="52"/>
        <v>75563</v>
      </c>
      <c r="W121" s="595">
        <f t="shared" si="52"/>
        <v>75563</v>
      </c>
      <c r="X121" s="595">
        <f t="shared" si="52"/>
        <v>75563</v>
      </c>
      <c r="Y121" s="595">
        <f t="shared" si="52"/>
        <v>75563</v>
      </c>
      <c r="Z121" s="595">
        <f t="shared" si="52"/>
        <v>75563</v>
      </c>
      <c r="AA121" s="595">
        <f t="shared" si="52"/>
        <v>75563</v>
      </c>
      <c r="AB121" s="595">
        <f t="shared" si="52"/>
        <v>75563</v>
      </c>
      <c r="AC121" s="595">
        <f t="shared" si="52"/>
        <v>75563</v>
      </c>
      <c r="AD121" s="595">
        <f t="shared" si="52"/>
        <v>75563</v>
      </c>
      <c r="AE121" s="595">
        <f t="shared" si="52"/>
        <v>75563</v>
      </c>
      <c r="AF121" s="595">
        <f t="shared" si="52"/>
        <v>75563</v>
      </c>
      <c r="AG121" s="595">
        <f t="shared" si="52"/>
        <v>75563</v>
      </c>
      <c r="AH121" s="595">
        <f t="shared" si="52"/>
        <v>75563</v>
      </c>
      <c r="AI121" s="595">
        <f t="shared" si="52"/>
        <v>75563</v>
      </c>
    </row>
    <row r="122" spans="1:35" s="589" customFormat="1" ht="11.25">
      <c r="A122" s="594"/>
      <c r="B122" s="751" t="s">
        <v>250</v>
      </c>
      <c r="C122" s="596"/>
      <c r="D122" s="596"/>
      <c r="E122" s="596"/>
      <c r="F122" s="595">
        <f>+F99</f>
        <v>128422.29519999999</v>
      </c>
      <c r="G122" s="595">
        <f t="shared" si="52"/>
        <v>134381.74</v>
      </c>
      <c r="H122" s="595">
        <f t="shared" si="52"/>
        <v>114541</v>
      </c>
      <c r="I122" s="595">
        <f t="shared" si="52"/>
        <v>114541</v>
      </c>
      <c r="J122" s="595">
        <f t="shared" si="52"/>
        <v>114541</v>
      </c>
      <c r="K122" s="595">
        <f t="shared" si="52"/>
        <v>114541</v>
      </c>
      <c r="L122" s="595">
        <f t="shared" si="52"/>
        <v>114541</v>
      </c>
      <c r="M122" s="595">
        <f t="shared" si="52"/>
        <v>114541</v>
      </c>
      <c r="N122" s="595">
        <f t="shared" si="52"/>
        <v>114541</v>
      </c>
      <c r="O122" s="595">
        <f t="shared" si="52"/>
        <v>114541</v>
      </c>
      <c r="P122" s="595">
        <f t="shared" si="52"/>
        <v>114541</v>
      </c>
      <c r="Q122" s="595">
        <f t="shared" si="52"/>
        <v>114541</v>
      </c>
      <c r="R122" s="595">
        <f t="shared" si="52"/>
        <v>114541</v>
      </c>
      <c r="S122" s="595">
        <f t="shared" si="52"/>
        <v>114541</v>
      </c>
      <c r="T122" s="595">
        <f t="shared" si="52"/>
        <v>114541</v>
      </c>
      <c r="U122" s="595">
        <f t="shared" si="52"/>
        <v>114541</v>
      </c>
      <c r="V122" s="595">
        <f t="shared" si="52"/>
        <v>114541</v>
      </c>
      <c r="W122" s="595">
        <f t="shared" si="52"/>
        <v>114541</v>
      </c>
      <c r="X122" s="595">
        <f t="shared" si="52"/>
        <v>114541</v>
      </c>
      <c r="Y122" s="595">
        <f t="shared" si="52"/>
        <v>114541</v>
      </c>
      <c r="Z122" s="595">
        <f t="shared" si="52"/>
        <v>114541</v>
      </c>
      <c r="AA122" s="595">
        <f t="shared" si="52"/>
        <v>114541</v>
      </c>
      <c r="AB122" s="595">
        <f t="shared" si="52"/>
        <v>114541</v>
      </c>
      <c r="AC122" s="595">
        <f t="shared" si="52"/>
        <v>114541</v>
      </c>
      <c r="AD122" s="595">
        <f t="shared" si="52"/>
        <v>114541</v>
      </c>
      <c r="AE122" s="595">
        <f t="shared" si="52"/>
        <v>114541</v>
      </c>
      <c r="AF122" s="595">
        <f t="shared" si="52"/>
        <v>114541</v>
      </c>
      <c r="AG122" s="595">
        <f t="shared" si="52"/>
        <v>114541</v>
      </c>
      <c r="AH122" s="595">
        <f t="shared" si="52"/>
        <v>114541</v>
      </c>
      <c r="AI122" s="595">
        <f t="shared" si="52"/>
        <v>114541</v>
      </c>
    </row>
    <row r="123" spans="1:35" s="589" customFormat="1" ht="11.25">
      <c r="A123" s="594"/>
      <c r="B123" s="751" t="s">
        <v>853</v>
      </c>
      <c r="C123" s="596"/>
      <c r="D123" s="596"/>
      <c r="E123" s="596"/>
      <c r="F123" s="595">
        <f>+F100</f>
        <v>10009</v>
      </c>
      <c r="G123" s="595">
        <f t="shared" si="52"/>
        <v>3382</v>
      </c>
      <c r="H123" s="595">
        <f t="shared" si="52"/>
        <v>1383</v>
      </c>
      <c r="I123" s="595">
        <f t="shared" si="52"/>
        <v>1383</v>
      </c>
      <c r="J123" s="595">
        <f t="shared" si="52"/>
        <v>1383</v>
      </c>
      <c r="K123" s="595">
        <f t="shared" si="52"/>
        <v>1383</v>
      </c>
      <c r="L123" s="595">
        <f t="shared" si="52"/>
        <v>1383</v>
      </c>
      <c r="M123" s="595">
        <f t="shared" si="52"/>
        <v>1383</v>
      </c>
      <c r="N123" s="595">
        <f t="shared" si="52"/>
        <v>1383</v>
      </c>
      <c r="O123" s="595">
        <f t="shared" si="52"/>
        <v>1383</v>
      </c>
      <c r="P123" s="595">
        <f t="shared" si="52"/>
        <v>1383</v>
      </c>
      <c r="Q123" s="595">
        <f t="shared" si="52"/>
        <v>1383</v>
      </c>
      <c r="R123" s="595">
        <f t="shared" si="52"/>
        <v>1383</v>
      </c>
      <c r="S123" s="595">
        <f t="shared" si="52"/>
        <v>1383</v>
      </c>
      <c r="T123" s="595">
        <f t="shared" si="52"/>
        <v>1383</v>
      </c>
      <c r="U123" s="595">
        <f t="shared" si="52"/>
        <v>1383</v>
      </c>
      <c r="V123" s="595">
        <f t="shared" si="52"/>
        <v>1383</v>
      </c>
      <c r="W123" s="595">
        <f t="shared" si="52"/>
        <v>1383</v>
      </c>
      <c r="X123" s="595">
        <f t="shared" si="52"/>
        <v>1383</v>
      </c>
      <c r="Y123" s="595">
        <f t="shared" si="52"/>
        <v>1383</v>
      </c>
      <c r="Z123" s="595">
        <f t="shared" si="52"/>
        <v>1383</v>
      </c>
      <c r="AA123" s="595">
        <f t="shared" si="52"/>
        <v>1383</v>
      </c>
      <c r="AB123" s="595">
        <f t="shared" si="52"/>
        <v>1383</v>
      </c>
      <c r="AC123" s="595">
        <f t="shared" si="52"/>
        <v>1383</v>
      </c>
      <c r="AD123" s="595">
        <f t="shared" si="52"/>
        <v>1383</v>
      </c>
      <c r="AE123" s="595">
        <f t="shared" si="52"/>
        <v>1383</v>
      </c>
      <c r="AF123" s="595">
        <f t="shared" si="52"/>
        <v>1383</v>
      </c>
      <c r="AG123" s="595">
        <f t="shared" si="52"/>
        <v>1383</v>
      </c>
      <c r="AH123" s="595">
        <f t="shared" si="52"/>
        <v>1383</v>
      </c>
      <c r="AI123" s="595">
        <f t="shared" si="52"/>
        <v>1383</v>
      </c>
    </row>
    <row r="124" spans="1:35" s="607" customFormat="1" ht="11.25">
      <c r="A124" s="605">
        <v>2</v>
      </c>
      <c r="B124" s="753" t="s">
        <v>247</v>
      </c>
      <c r="C124" s="605"/>
      <c r="D124" s="605"/>
      <c r="E124" s="605"/>
      <c r="F124" s="606">
        <f>+F101</f>
        <v>1773</v>
      </c>
      <c r="G124" s="606">
        <f t="shared" si="52"/>
        <v>3248</v>
      </c>
      <c r="H124" s="606">
        <f t="shared" si="52"/>
        <v>0</v>
      </c>
      <c r="I124" s="606">
        <f t="shared" si="52"/>
        <v>0</v>
      </c>
      <c r="J124" s="606">
        <f t="shared" si="52"/>
        <v>0</v>
      </c>
      <c r="K124" s="606">
        <f t="shared" si="52"/>
        <v>0</v>
      </c>
      <c r="L124" s="606">
        <f t="shared" si="52"/>
        <v>0</v>
      </c>
      <c r="M124" s="606">
        <f t="shared" si="52"/>
        <v>0</v>
      </c>
      <c r="N124" s="606">
        <f t="shared" si="52"/>
        <v>0</v>
      </c>
      <c r="O124" s="606">
        <f t="shared" si="52"/>
        <v>0</v>
      </c>
      <c r="P124" s="606">
        <f t="shared" si="52"/>
        <v>0</v>
      </c>
      <c r="Q124" s="606">
        <f t="shared" si="52"/>
        <v>0</v>
      </c>
      <c r="R124" s="606">
        <f t="shared" si="52"/>
        <v>0</v>
      </c>
      <c r="S124" s="606">
        <f t="shared" si="52"/>
        <v>0</v>
      </c>
      <c r="T124" s="606">
        <f t="shared" si="52"/>
        <v>0</v>
      </c>
      <c r="U124" s="606">
        <f t="shared" si="52"/>
        <v>0</v>
      </c>
      <c r="V124" s="606">
        <f t="shared" si="52"/>
        <v>0</v>
      </c>
      <c r="W124" s="606">
        <f t="shared" si="52"/>
        <v>0</v>
      </c>
      <c r="X124" s="606">
        <f t="shared" si="52"/>
        <v>0</v>
      </c>
      <c r="Y124" s="606">
        <f t="shared" si="52"/>
        <v>0</v>
      </c>
      <c r="Z124" s="606">
        <f t="shared" si="52"/>
        <v>0</v>
      </c>
      <c r="AA124" s="606">
        <f t="shared" si="52"/>
        <v>0</v>
      </c>
      <c r="AB124" s="606">
        <f t="shared" si="52"/>
        <v>0</v>
      </c>
      <c r="AC124" s="606">
        <f t="shared" si="52"/>
        <v>0</v>
      </c>
      <c r="AD124" s="606">
        <f t="shared" si="52"/>
        <v>0</v>
      </c>
      <c r="AE124" s="606">
        <f t="shared" si="52"/>
        <v>0</v>
      </c>
      <c r="AF124" s="606">
        <f t="shared" si="52"/>
        <v>0</v>
      </c>
      <c r="AG124" s="606">
        <f t="shared" si="52"/>
        <v>0</v>
      </c>
      <c r="AH124" s="606">
        <f t="shared" si="52"/>
        <v>0</v>
      </c>
      <c r="AI124" s="606">
        <f t="shared" si="52"/>
        <v>0</v>
      </c>
    </row>
    <row r="125" spans="1:35" s="607" customFormat="1" ht="11.25">
      <c r="A125" s="605">
        <v>3</v>
      </c>
      <c r="B125" s="753" t="s">
        <v>251</v>
      </c>
      <c r="C125" s="605"/>
      <c r="D125" s="605"/>
      <c r="E125" s="605"/>
      <c r="F125" s="606">
        <f>+F102</f>
        <v>0</v>
      </c>
      <c r="G125" s="606">
        <f t="shared" si="52"/>
        <v>0</v>
      </c>
      <c r="H125" s="606">
        <f t="shared" si="52"/>
        <v>0</v>
      </c>
      <c r="I125" s="606">
        <f t="shared" si="52"/>
        <v>0</v>
      </c>
      <c r="J125" s="606">
        <f t="shared" si="52"/>
        <v>0</v>
      </c>
      <c r="K125" s="606">
        <f t="shared" si="52"/>
        <v>0</v>
      </c>
      <c r="L125" s="606">
        <f t="shared" si="52"/>
        <v>0</v>
      </c>
      <c r="M125" s="606">
        <f t="shared" si="52"/>
        <v>0</v>
      </c>
      <c r="N125" s="606">
        <f t="shared" si="52"/>
        <v>0</v>
      </c>
      <c r="O125" s="606">
        <f t="shared" si="52"/>
        <v>0</v>
      </c>
      <c r="P125" s="606">
        <f t="shared" si="52"/>
        <v>0</v>
      </c>
      <c r="Q125" s="606">
        <f t="shared" si="52"/>
        <v>0</v>
      </c>
      <c r="R125" s="606">
        <f t="shared" si="52"/>
        <v>0</v>
      </c>
      <c r="S125" s="606">
        <f t="shared" si="52"/>
        <v>0</v>
      </c>
      <c r="T125" s="606">
        <f t="shared" si="52"/>
        <v>0</v>
      </c>
      <c r="U125" s="606">
        <f t="shared" si="52"/>
        <v>0</v>
      </c>
      <c r="V125" s="606">
        <f t="shared" si="52"/>
        <v>0</v>
      </c>
      <c r="W125" s="606">
        <f t="shared" si="52"/>
        <v>0</v>
      </c>
      <c r="X125" s="606">
        <f t="shared" si="52"/>
        <v>0</v>
      </c>
      <c r="Y125" s="606">
        <f t="shared" si="52"/>
        <v>0</v>
      </c>
      <c r="Z125" s="606">
        <f t="shared" si="52"/>
        <v>0</v>
      </c>
      <c r="AA125" s="606">
        <f t="shared" si="52"/>
        <v>0</v>
      </c>
      <c r="AB125" s="606">
        <f t="shared" si="52"/>
        <v>0</v>
      </c>
      <c r="AC125" s="606">
        <f t="shared" si="52"/>
        <v>0</v>
      </c>
      <c r="AD125" s="606">
        <f t="shared" si="52"/>
        <v>0</v>
      </c>
      <c r="AE125" s="606">
        <f t="shared" si="52"/>
        <v>0</v>
      </c>
      <c r="AF125" s="606">
        <f t="shared" si="52"/>
        <v>0</v>
      </c>
      <c r="AG125" s="606">
        <f t="shared" si="52"/>
        <v>0</v>
      </c>
      <c r="AH125" s="606">
        <f t="shared" si="52"/>
        <v>0</v>
      </c>
      <c r="AI125" s="606">
        <f t="shared" si="52"/>
        <v>0</v>
      </c>
    </row>
    <row r="126" spans="1:35" s="607" customFormat="1" ht="11.25">
      <c r="A126" s="605">
        <v>4</v>
      </c>
      <c r="B126" s="753" t="s">
        <v>400</v>
      </c>
      <c r="C126" s="605"/>
      <c r="D126" s="605"/>
      <c r="E126" s="605"/>
      <c r="F126" s="606"/>
      <c r="G126" s="606"/>
      <c r="H126" s="606"/>
      <c r="I126" s="606"/>
      <c r="J126" s="606"/>
      <c r="K126" s="606"/>
      <c r="L126" s="606"/>
      <c r="M126" s="606"/>
      <c r="N126" s="606"/>
      <c r="O126" s="606"/>
      <c r="P126" s="606"/>
      <c r="Q126" s="606"/>
      <c r="R126" s="606"/>
      <c r="S126" s="606"/>
      <c r="T126" s="606"/>
      <c r="U126" s="606"/>
      <c r="V126" s="606"/>
      <c r="W126" s="606"/>
      <c r="X126" s="606"/>
      <c r="Y126" s="606"/>
      <c r="Z126" s="606"/>
      <c r="AA126" s="606"/>
      <c r="AB126" s="606"/>
      <c r="AC126" s="606"/>
      <c r="AD126" s="606"/>
      <c r="AE126" s="606"/>
      <c r="AF126" s="606"/>
      <c r="AG126" s="606"/>
      <c r="AH126" s="606"/>
      <c r="AI126" s="606"/>
    </row>
    <row r="127" spans="1:35" s="589" customFormat="1" ht="11.25">
      <c r="A127" s="592" t="s">
        <v>243</v>
      </c>
      <c r="B127" s="749" t="s">
        <v>399</v>
      </c>
      <c r="C127" s="592"/>
      <c r="D127" s="592"/>
      <c r="E127" s="592"/>
      <c r="F127" s="593">
        <f>+F133+F134+F135+F136+F128</f>
        <v>201192</v>
      </c>
      <c r="G127" s="593">
        <f t="shared" ref="G127:AI127" si="53">+G133+G134+G135+G136+G128</f>
        <v>94090</v>
      </c>
      <c r="H127" s="593">
        <f t="shared" si="53"/>
        <v>76932</v>
      </c>
      <c r="I127" s="593">
        <f t="shared" si="53"/>
        <v>76932</v>
      </c>
      <c r="J127" s="593">
        <f t="shared" si="53"/>
        <v>76932</v>
      </c>
      <c r="K127" s="593">
        <f t="shared" si="53"/>
        <v>76932</v>
      </c>
      <c r="L127" s="593">
        <f t="shared" si="53"/>
        <v>76932</v>
      </c>
      <c r="M127" s="593">
        <f t="shared" si="53"/>
        <v>76932</v>
      </c>
      <c r="N127" s="593">
        <f t="shared" si="53"/>
        <v>76932</v>
      </c>
      <c r="O127" s="593">
        <f t="shared" si="53"/>
        <v>76932</v>
      </c>
      <c r="P127" s="593">
        <f t="shared" si="53"/>
        <v>76932</v>
      </c>
      <c r="Q127" s="593">
        <f t="shared" si="53"/>
        <v>76932</v>
      </c>
      <c r="R127" s="593">
        <f t="shared" si="53"/>
        <v>76932</v>
      </c>
      <c r="S127" s="593">
        <f t="shared" si="53"/>
        <v>76932</v>
      </c>
      <c r="T127" s="593">
        <f t="shared" si="53"/>
        <v>76932</v>
      </c>
      <c r="U127" s="593">
        <f t="shared" si="53"/>
        <v>76932</v>
      </c>
      <c r="V127" s="593">
        <f t="shared" si="53"/>
        <v>76932</v>
      </c>
      <c r="W127" s="593">
        <f t="shared" si="53"/>
        <v>76932</v>
      </c>
      <c r="X127" s="593">
        <f t="shared" si="53"/>
        <v>76932</v>
      </c>
      <c r="Y127" s="593">
        <f t="shared" si="53"/>
        <v>76932</v>
      </c>
      <c r="Z127" s="593">
        <f t="shared" si="53"/>
        <v>76932</v>
      </c>
      <c r="AA127" s="593">
        <f t="shared" si="53"/>
        <v>76932</v>
      </c>
      <c r="AB127" s="593">
        <f t="shared" si="53"/>
        <v>76932</v>
      </c>
      <c r="AC127" s="593">
        <f t="shared" si="53"/>
        <v>76932</v>
      </c>
      <c r="AD127" s="593">
        <f t="shared" si="53"/>
        <v>76932</v>
      </c>
      <c r="AE127" s="593">
        <f t="shared" si="53"/>
        <v>76932</v>
      </c>
      <c r="AF127" s="593">
        <f t="shared" si="53"/>
        <v>76932</v>
      </c>
      <c r="AG127" s="593">
        <f t="shared" si="53"/>
        <v>76932</v>
      </c>
      <c r="AH127" s="593">
        <f t="shared" si="53"/>
        <v>76932</v>
      </c>
      <c r="AI127" s="593">
        <f t="shared" si="53"/>
        <v>76932</v>
      </c>
    </row>
    <row r="128" spans="1:35" s="607" customFormat="1" ht="11.25">
      <c r="A128" s="605">
        <v>1</v>
      </c>
      <c r="B128" s="753" t="s">
        <v>246</v>
      </c>
      <c r="C128" s="605"/>
      <c r="D128" s="605"/>
      <c r="E128" s="605"/>
      <c r="F128" s="606">
        <f>+F129+F130+F131+F132</f>
        <v>196869</v>
      </c>
      <c r="G128" s="606">
        <f t="shared" ref="G128:AI128" si="54">+G129+G130+G131+G132</f>
        <v>93933</v>
      </c>
      <c r="H128" s="606">
        <f t="shared" si="54"/>
        <v>76932</v>
      </c>
      <c r="I128" s="606">
        <f t="shared" si="54"/>
        <v>76932</v>
      </c>
      <c r="J128" s="606">
        <f t="shared" si="54"/>
        <v>76932</v>
      </c>
      <c r="K128" s="606">
        <f t="shared" si="54"/>
        <v>76932</v>
      </c>
      <c r="L128" s="606">
        <f t="shared" si="54"/>
        <v>76932</v>
      </c>
      <c r="M128" s="606">
        <f t="shared" si="54"/>
        <v>76932</v>
      </c>
      <c r="N128" s="606">
        <f t="shared" si="54"/>
        <v>76932</v>
      </c>
      <c r="O128" s="606">
        <f t="shared" si="54"/>
        <v>76932</v>
      </c>
      <c r="P128" s="606">
        <f t="shared" si="54"/>
        <v>76932</v>
      </c>
      <c r="Q128" s="606">
        <f t="shared" si="54"/>
        <v>76932</v>
      </c>
      <c r="R128" s="606">
        <f t="shared" si="54"/>
        <v>76932</v>
      </c>
      <c r="S128" s="606">
        <f t="shared" si="54"/>
        <v>76932</v>
      </c>
      <c r="T128" s="606">
        <f t="shared" si="54"/>
        <v>76932</v>
      </c>
      <c r="U128" s="606">
        <f t="shared" si="54"/>
        <v>76932</v>
      </c>
      <c r="V128" s="606">
        <f t="shared" si="54"/>
        <v>76932</v>
      </c>
      <c r="W128" s="606">
        <f t="shared" si="54"/>
        <v>76932</v>
      </c>
      <c r="X128" s="606">
        <f t="shared" si="54"/>
        <v>76932</v>
      </c>
      <c r="Y128" s="606">
        <f t="shared" si="54"/>
        <v>76932</v>
      </c>
      <c r="Z128" s="606">
        <f t="shared" si="54"/>
        <v>76932</v>
      </c>
      <c r="AA128" s="606">
        <f t="shared" si="54"/>
        <v>76932</v>
      </c>
      <c r="AB128" s="606">
        <f t="shared" si="54"/>
        <v>76932</v>
      </c>
      <c r="AC128" s="606">
        <f t="shared" si="54"/>
        <v>76932</v>
      </c>
      <c r="AD128" s="606">
        <f t="shared" si="54"/>
        <v>76932</v>
      </c>
      <c r="AE128" s="606">
        <f t="shared" si="54"/>
        <v>76932</v>
      </c>
      <c r="AF128" s="606">
        <f t="shared" si="54"/>
        <v>76932</v>
      </c>
      <c r="AG128" s="606">
        <f t="shared" si="54"/>
        <v>76932</v>
      </c>
      <c r="AH128" s="606">
        <f t="shared" si="54"/>
        <v>76932</v>
      </c>
      <c r="AI128" s="606">
        <f t="shared" si="54"/>
        <v>76932</v>
      </c>
    </row>
    <row r="129" spans="1:35" s="589" customFormat="1" ht="11.25">
      <c r="A129" s="594"/>
      <c r="B129" s="751" t="s">
        <v>106</v>
      </c>
      <c r="C129" s="596"/>
      <c r="D129" s="596"/>
      <c r="E129" s="596"/>
      <c r="F129" s="595">
        <f>+F105</f>
        <v>15634</v>
      </c>
      <c r="G129" s="595">
        <f t="shared" ref="G129:AI130" si="55">+G105</f>
        <v>5928</v>
      </c>
      <c r="H129" s="595">
        <f t="shared" si="55"/>
        <v>5244</v>
      </c>
      <c r="I129" s="595">
        <f t="shared" si="55"/>
        <v>5244</v>
      </c>
      <c r="J129" s="595">
        <f t="shared" si="55"/>
        <v>5244</v>
      </c>
      <c r="K129" s="595">
        <f t="shared" si="55"/>
        <v>5244</v>
      </c>
      <c r="L129" s="595">
        <f t="shared" si="55"/>
        <v>5244</v>
      </c>
      <c r="M129" s="595">
        <f t="shared" si="55"/>
        <v>5244</v>
      </c>
      <c r="N129" s="595">
        <f t="shared" si="55"/>
        <v>5244</v>
      </c>
      <c r="O129" s="595">
        <f t="shared" si="55"/>
        <v>5244</v>
      </c>
      <c r="P129" s="595">
        <f t="shared" si="55"/>
        <v>5244</v>
      </c>
      <c r="Q129" s="595">
        <f t="shared" si="55"/>
        <v>5244</v>
      </c>
      <c r="R129" s="595">
        <f t="shared" si="55"/>
        <v>5244</v>
      </c>
      <c r="S129" s="595">
        <f t="shared" si="55"/>
        <v>5244</v>
      </c>
      <c r="T129" s="595">
        <f t="shared" si="55"/>
        <v>5244</v>
      </c>
      <c r="U129" s="595">
        <f t="shared" si="55"/>
        <v>5244</v>
      </c>
      <c r="V129" s="595">
        <f t="shared" si="55"/>
        <v>5244</v>
      </c>
      <c r="W129" s="595">
        <f t="shared" si="55"/>
        <v>5244</v>
      </c>
      <c r="X129" s="595">
        <f t="shared" si="55"/>
        <v>5244</v>
      </c>
      <c r="Y129" s="595">
        <f t="shared" si="55"/>
        <v>5244</v>
      </c>
      <c r="Z129" s="595">
        <f t="shared" si="55"/>
        <v>5244</v>
      </c>
      <c r="AA129" s="595">
        <f t="shared" si="55"/>
        <v>5244</v>
      </c>
      <c r="AB129" s="595">
        <f t="shared" si="55"/>
        <v>5244</v>
      </c>
      <c r="AC129" s="595">
        <f t="shared" si="55"/>
        <v>5244</v>
      </c>
      <c r="AD129" s="595">
        <f t="shared" si="55"/>
        <v>5244</v>
      </c>
      <c r="AE129" s="595">
        <f t="shared" si="55"/>
        <v>5244</v>
      </c>
      <c r="AF129" s="595">
        <f t="shared" si="55"/>
        <v>5244</v>
      </c>
      <c r="AG129" s="595">
        <f t="shared" si="55"/>
        <v>5244</v>
      </c>
      <c r="AH129" s="595">
        <f t="shared" si="55"/>
        <v>5244</v>
      </c>
      <c r="AI129" s="595">
        <f t="shared" si="55"/>
        <v>5244</v>
      </c>
    </row>
    <row r="130" spans="1:35" s="589" customFormat="1" ht="11.25">
      <c r="A130" s="594"/>
      <c r="B130" s="751" t="s">
        <v>254</v>
      </c>
      <c r="C130" s="596"/>
      <c r="D130" s="596"/>
      <c r="E130" s="596"/>
      <c r="F130" s="595">
        <f>+F106</f>
        <v>162165</v>
      </c>
      <c r="G130" s="595">
        <f t="shared" si="55"/>
        <v>74935</v>
      </c>
      <c r="H130" s="595">
        <f t="shared" si="55"/>
        <v>58382</v>
      </c>
      <c r="I130" s="595">
        <f t="shared" si="55"/>
        <v>58382</v>
      </c>
      <c r="J130" s="595">
        <f t="shared" si="55"/>
        <v>58382</v>
      </c>
      <c r="K130" s="595">
        <f t="shared" si="55"/>
        <v>58382</v>
      </c>
      <c r="L130" s="595">
        <f t="shared" si="55"/>
        <v>58382</v>
      </c>
      <c r="M130" s="595">
        <f t="shared" si="55"/>
        <v>58382</v>
      </c>
      <c r="N130" s="595">
        <f t="shared" si="55"/>
        <v>58382</v>
      </c>
      <c r="O130" s="595">
        <f t="shared" si="55"/>
        <v>58382</v>
      </c>
      <c r="P130" s="595">
        <f t="shared" si="55"/>
        <v>58382</v>
      </c>
      <c r="Q130" s="595">
        <f t="shared" si="55"/>
        <v>58382</v>
      </c>
      <c r="R130" s="595">
        <f t="shared" si="55"/>
        <v>58382</v>
      </c>
      <c r="S130" s="595">
        <f t="shared" si="55"/>
        <v>58382</v>
      </c>
      <c r="T130" s="595">
        <f t="shared" si="55"/>
        <v>58382</v>
      </c>
      <c r="U130" s="595">
        <f t="shared" si="55"/>
        <v>58382</v>
      </c>
      <c r="V130" s="595">
        <f t="shared" si="55"/>
        <v>58382</v>
      </c>
      <c r="W130" s="595">
        <f t="shared" si="55"/>
        <v>58382</v>
      </c>
      <c r="X130" s="595">
        <f t="shared" si="55"/>
        <v>58382</v>
      </c>
      <c r="Y130" s="595">
        <f t="shared" si="55"/>
        <v>58382</v>
      </c>
      <c r="Z130" s="595">
        <f t="shared" si="55"/>
        <v>58382</v>
      </c>
      <c r="AA130" s="595">
        <f t="shared" si="55"/>
        <v>58382</v>
      </c>
      <c r="AB130" s="595">
        <f t="shared" si="55"/>
        <v>58382</v>
      </c>
      <c r="AC130" s="595">
        <f t="shared" si="55"/>
        <v>58382</v>
      </c>
      <c r="AD130" s="595">
        <f t="shared" si="55"/>
        <v>58382</v>
      </c>
      <c r="AE130" s="595">
        <f t="shared" si="55"/>
        <v>58382</v>
      </c>
      <c r="AF130" s="595">
        <f t="shared" si="55"/>
        <v>58382</v>
      </c>
      <c r="AG130" s="595">
        <f t="shared" si="55"/>
        <v>58382</v>
      </c>
      <c r="AH130" s="595">
        <f t="shared" si="55"/>
        <v>58382</v>
      </c>
      <c r="AI130" s="595">
        <f t="shared" si="55"/>
        <v>58382</v>
      </c>
    </row>
    <row r="131" spans="1:35" s="589" customFormat="1" ht="11.25">
      <c r="A131" s="594"/>
      <c r="B131" s="751" t="s">
        <v>256</v>
      </c>
      <c r="C131" s="596"/>
      <c r="D131" s="596"/>
      <c r="E131" s="596"/>
      <c r="F131" s="595">
        <f>+F109</f>
        <v>15304</v>
      </c>
      <c r="G131" s="595">
        <f t="shared" ref="G131:AI134" si="56">+G109</f>
        <v>11867</v>
      </c>
      <c r="H131" s="595">
        <f t="shared" si="56"/>
        <v>8296</v>
      </c>
      <c r="I131" s="595">
        <f t="shared" si="56"/>
        <v>8296</v>
      </c>
      <c r="J131" s="595">
        <f t="shared" si="56"/>
        <v>8296</v>
      </c>
      <c r="K131" s="595">
        <f t="shared" si="56"/>
        <v>8296</v>
      </c>
      <c r="L131" s="595">
        <f t="shared" si="56"/>
        <v>8296</v>
      </c>
      <c r="M131" s="595">
        <f t="shared" si="56"/>
        <v>8296</v>
      </c>
      <c r="N131" s="595">
        <f t="shared" si="56"/>
        <v>8296</v>
      </c>
      <c r="O131" s="595">
        <f t="shared" si="56"/>
        <v>8296</v>
      </c>
      <c r="P131" s="595">
        <f t="shared" si="56"/>
        <v>8296</v>
      </c>
      <c r="Q131" s="595">
        <f t="shared" si="56"/>
        <v>8296</v>
      </c>
      <c r="R131" s="595">
        <f t="shared" si="56"/>
        <v>8296</v>
      </c>
      <c r="S131" s="595">
        <f t="shared" si="56"/>
        <v>8296</v>
      </c>
      <c r="T131" s="595">
        <f t="shared" si="56"/>
        <v>8296</v>
      </c>
      <c r="U131" s="595">
        <f t="shared" si="56"/>
        <v>8296</v>
      </c>
      <c r="V131" s="595">
        <f t="shared" si="56"/>
        <v>8296</v>
      </c>
      <c r="W131" s="595">
        <f t="shared" si="56"/>
        <v>8296</v>
      </c>
      <c r="X131" s="595">
        <f t="shared" si="56"/>
        <v>8296</v>
      </c>
      <c r="Y131" s="595">
        <f t="shared" si="56"/>
        <v>8296</v>
      </c>
      <c r="Z131" s="595">
        <f t="shared" si="56"/>
        <v>8296</v>
      </c>
      <c r="AA131" s="595">
        <f t="shared" si="56"/>
        <v>8296</v>
      </c>
      <c r="AB131" s="595">
        <f t="shared" si="56"/>
        <v>8296</v>
      </c>
      <c r="AC131" s="595">
        <f t="shared" si="56"/>
        <v>8296</v>
      </c>
      <c r="AD131" s="595">
        <f t="shared" si="56"/>
        <v>8296</v>
      </c>
      <c r="AE131" s="595">
        <f t="shared" si="56"/>
        <v>8296</v>
      </c>
      <c r="AF131" s="595">
        <f t="shared" si="56"/>
        <v>8296</v>
      </c>
      <c r="AG131" s="595">
        <f t="shared" si="56"/>
        <v>8296</v>
      </c>
      <c r="AH131" s="595">
        <f t="shared" si="56"/>
        <v>8296</v>
      </c>
      <c r="AI131" s="595">
        <f t="shared" si="56"/>
        <v>8296</v>
      </c>
    </row>
    <row r="132" spans="1:35" s="589" customFormat="1" ht="11.25">
      <c r="A132" s="594"/>
      <c r="B132" s="751" t="s">
        <v>257</v>
      </c>
      <c r="C132" s="596"/>
      <c r="D132" s="596"/>
      <c r="E132" s="596"/>
      <c r="F132" s="595">
        <f>+F110</f>
        <v>3766</v>
      </c>
      <c r="G132" s="595">
        <f t="shared" si="56"/>
        <v>1203</v>
      </c>
      <c r="H132" s="595">
        <f t="shared" si="56"/>
        <v>5010</v>
      </c>
      <c r="I132" s="595">
        <f t="shared" si="56"/>
        <v>5010</v>
      </c>
      <c r="J132" s="595">
        <f t="shared" si="56"/>
        <v>5010</v>
      </c>
      <c r="K132" s="595">
        <f t="shared" si="56"/>
        <v>5010</v>
      </c>
      <c r="L132" s="595">
        <f t="shared" si="56"/>
        <v>5010</v>
      </c>
      <c r="M132" s="595">
        <f t="shared" si="56"/>
        <v>5010</v>
      </c>
      <c r="N132" s="595">
        <f t="shared" si="56"/>
        <v>5010</v>
      </c>
      <c r="O132" s="595">
        <f t="shared" si="56"/>
        <v>5010</v>
      </c>
      <c r="P132" s="595">
        <f t="shared" si="56"/>
        <v>5010</v>
      </c>
      <c r="Q132" s="595">
        <f t="shared" si="56"/>
        <v>5010</v>
      </c>
      <c r="R132" s="595">
        <f t="shared" si="56"/>
        <v>5010</v>
      </c>
      <c r="S132" s="595">
        <f t="shared" si="56"/>
        <v>5010</v>
      </c>
      <c r="T132" s="595">
        <f t="shared" si="56"/>
        <v>5010</v>
      </c>
      <c r="U132" s="595">
        <f t="shared" si="56"/>
        <v>5010</v>
      </c>
      <c r="V132" s="595">
        <f t="shared" si="56"/>
        <v>5010</v>
      </c>
      <c r="W132" s="595">
        <f t="shared" si="56"/>
        <v>5010</v>
      </c>
      <c r="X132" s="595">
        <f t="shared" si="56"/>
        <v>5010</v>
      </c>
      <c r="Y132" s="595">
        <f t="shared" si="56"/>
        <v>5010</v>
      </c>
      <c r="Z132" s="595">
        <f t="shared" si="56"/>
        <v>5010</v>
      </c>
      <c r="AA132" s="595">
        <f t="shared" si="56"/>
        <v>5010</v>
      </c>
      <c r="AB132" s="595">
        <f t="shared" si="56"/>
        <v>5010</v>
      </c>
      <c r="AC132" s="595">
        <f t="shared" si="56"/>
        <v>5010</v>
      </c>
      <c r="AD132" s="595">
        <f t="shared" si="56"/>
        <v>5010</v>
      </c>
      <c r="AE132" s="595">
        <f t="shared" si="56"/>
        <v>5010</v>
      </c>
      <c r="AF132" s="595">
        <f t="shared" si="56"/>
        <v>5010</v>
      </c>
      <c r="AG132" s="595">
        <f t="shared" si="56"/>
        <v>5010</v>
      </c>
      <c r="AH132" s="595">
        <f t="shared" si="56"/>
        <v>5010</v>
      </c>
      <c r="AI132" s="595">
        <f t="shared" si="56"/>
        <v>5010</v>
      </c>
    </row>
    <row r="133" spans="1:35" s="607" customFormat="1" ht="11.25">
      <c r="A133" s="605">
        <v>2</v>
      </c>
      <c r="B133" s="753" t="s">
        <v>248</v>
      </c>
      <c r="C133" s="605"/>
      <c r="D133" s="605"/>
      <c r="E133" s="605"/>
      <c r="F133" s="606">
        <f>+F111</f>
        <v>0</v>
      </c>
      <c r="G133" s="606">
        <f t="shared" si="56"/>
        <v>157</v>
      </c>
      <c r="H133" s="606">
        <f t="shared" si="56"/>
        <v>0</v>
      </c>
      <c r="I133" s="606">
        <f t="shared" si="56"/>
        <v>0</v>
      </c>
      <c r="J133" s="606">
        <f t="shared" si="56"/>
        <v>0</v>
      </c>
      <c r="K133" s="606">
        <f t="shared" si="56"/>
        <v>0</v>
      </c>
      <c r="L133" s="606">
        <f t="shared" si="56"/>
        <v>0</v>
      </c>
      <c r="M133" s="606">
        <f t="shared" si="56"/>
        <v>0</v>
      </c>
      <c r="N133" s="606">
        <f t="shared" si="56"/>
        <v>0</v>
      </c>
      <c r="O133" s="606">
        <f t="shared" si="56"/>
        <v>0</v>
      </c>
      <c r="P133" s="606">
        <f t="shared" si="56"/>
        <v>0</v>
      </c>
      <c r="Q133" s="606">
        <f t="shared" si="56"/>
        <v>0</v>
      </c>
      <c r="R133" s="606">
        <f t="shared" si="56"/>
        <v>0</v>
      </c>
      <c r="S133" s="606">
        <f t="shared" si="56"/>
        <v>0</v>
      </c>
      <c r="T133" s="606">
        <f t="shared" si="56"/>
        <v>0</v>
      </c>
      <c r="U133" s="606">
        <f t="shared" si="56"/>
        <v>0</v>
      </c>
      <c r="V133" s="606">
        <f t="shared" si="56"/>
        <v>0</v>
      </c>
      <c r="W133" s="606">
        <f t="shared" si="56"/>
        <v>0</v>
      </c>
      <c r="X133" s="606">
        <f t="shared" si="56"/>
        <v>0</v>
      </c>
      <c r="Y133" s="606">
        <f t="shared" si="56"/>
        <v>0</v>
      </c>
      <c r="Z133" s="606">
        <f t="shared" si="56"/>
        <v>0</v>
      </c>
      <c r="AA133" s="606">
        <f t="shared" si="56"/>
        <v>0</v>
      </c>
      <c r="AB133" s="606">
        <f t="shared" si="56"/>
        <v>0</v>
      </c>
      <c r="AC133" s="606">
        <f t="shared" si="56"/>
        <v>0</v>
      </c>
      <c r="AD133" s="606">
        <f t="shared" si="56"/>
        <v>0</v>
      </c>
      <c r="AE133" s="606">
        <f t="shared" si="56"/>
        <v>0</v>
      </c>
      <c r="AF133" s="606">
        <f t="shared" si="56"/>
        <v>0</v>
      </c>
      <c r="AG133" s="606">
        <f t="shared" si="56"/>
        <v>0</v>
      </c>
      <c r="AH133" s="606">
        <f t="shared" si="56"/>
        <v>0</v>
      </c>
      <c r="AI133" s="606">
        <f t="shared" si="56"/>
        <v>0</v>
      </c>
    </row>
    <row r="134" spans="1:35" s="607" customFormat="1" ht="11.25">
      <c r="A134" s="605">
        <v>3</v>
      </c>
      <c r="B134" s="753" t="s">
        <v>258</v>
      </c>
      <c r="C134" s="605"/>
      <c r="D134" s="605"/>
      <c r="E134" s="605"/>
      <c r="F134" s="606">
        <f>+F112</f>
        <v>4323</v>
      </c>
      <c r="G134" s="606">
        <f t="shared" si="56"/>
        <v>0</v>
      </c>
      <c r="H134" s="606">
        <f t="shared" si="56"/>
        <v>0</v>
      </c>
      <c r="I134" s="606">
        <f t="shared" si="56"/>
        <v>0</v>
      </c>
      <c r="J134" s="606">
        <f t="shared" si="56"/>
        <v>0</v>
      </c>
      <c r="K134" s="606">
        <f t="shared" si="56"/>
        <v>0</v>
      </c>
      <c r="L134" s="606">
        <f t="shared" si="56"/>
        <v>0</v>
      </c>
      <c r="M134" s="606">
        <f t="shared" si="56"/>
        <v>0</v>
      </c>
      <c r="N134" s="606">
        <f t="shared" si="56"/>
        <v>0</v>
      </c>
      <c r="O134" s="606">
        <f t="shared" si="56"/>
        <v>0</v>
      </c>
      <c r="P134" s="606">
        <f t="shared" si="56"/>
        <v>0</v>
      </c>
      <c r="Q134" s="606">
        <f t="shared" si="56"/>
        <v>0</v>
      </c>
      <c r="R134" s="606">
        <f t="shared" si="56"/>
        <v>0</v>
      </c>
      <c r="S134" s="606">
        <f t="shared" si="56"/>
        <v>0</v>
      </c>
      <c r="T134" s="606">
        <f t="shared" si="56"/>
        <v>0</v>
      </c>
      <c r="U134" s="606">
        <f t="shared" si="56"/>
        <v>0</v>
      </c>
      <c r="V134" s="606">
        <f t="shared" si="56"/>
        <v>0</v>
      </c>
      <c r="W134" s="606">
        <f t="shared" si="56"/>
        <v>0</v>
      </c>
      <c r="X134" s="606">
        <f t="shared" si="56"/>
        <v>0</v>
      </c>
      <c r="Y134" s="606">
        <f t="shared" si="56"/>
        <v>0</v>
      </c>
      <c r="Z134" s="606">
        <f t="shared" si="56"/>
        <v>0</v>
      </c>
      <c r="AA134" s="606">
        <f t="shared" si="56"/>
        <v>0</v>
      </c>
      <c r="AB134" s="606">
        <f t="shared" si="56"/>
        <v>0</v>
      </c>
      <c r="AC134" s="606">
        <f t="shared" si="56"/>
        <v>0</v>
      </c>
      <c r="AD134" s="606">
        <f t="shared" si="56"/>
        <v>0</v>
      </c>
      <c r="AE134" s="606">
        <f t="shared" si="56"/>
        <v>0</v>
      </c>
      <c r="AF134" s="606">
        <f t="shared" si="56"/>
        <v>0</v>
      </c>
      <c r="AG134" s="606">
        <f t="shared" si="56"/>
        <v>0</v>
      </c>
      <c r="AH134" s="606">
        <f t="shared" si="56"/>
        <v>0</v>
      </c>
      <c r="AI134" s="606">
        <f t="shared" si="56"/>
        <v>0</v>
      </c>
    </row>
    <row r="135" spans="1:35" s="607" customFormat="1" ht="11.25">
      <c r="A135" s="605">
        <v>4</v>
      </c>
      <c r="B135" s="753" t="s">
        <v>401</v>
      </c>
      <c r="C135" s="605"/>
      <c r="D135" s="605"/>
      <c r="E135" s="605"/>
      <c r="F135" s="606"/>
      <c r="G135" s="606"/>
      <c r="H135" s="606"/>
      <c r="I135" s="606"/>
      <c r="J135" s="606"/>
      <c r="K135" s="606"/>
      <c r="L135" s="606"/>
      <c r="M135" s="606"/>
      <c r="N135" s="606"/>
      <c r="O135" s="606"/>
      <c r="P135" s="606"/>
      <c r="Q135" s="606"/>
      <c r="R135" s="606"/>
      <c r="S135" s="606"/>
      <c r="T135" s="606"/>
      <c r="U135" s="606"/>
      <c r="V135" s="606"/>
      <c r="W135" s="606"/>
      <c r="X135" s="606"/>
      <c r="Y135" s="606"/>
      <c r="Z135" s="606"/>
      <c r="AA135" s="606"/>
      <c r="AB135" s="606"/>
      <c r="AC135" s="606"/>
      <c r="AD135" s="606"/>
      <c r="AE135" s="606"/>
      <c r="AF135" s="606"/>
      <c r="AG135" s="606"/>
      <c r="AH135" s="606"/>
      <c r="AI135" s="606"/>
    </row>
    <row r="136" spans="1:35" s="607" customFormat="1" ht="11.25">
      <c r="A136" s="605">
        <v>5</v>
      </c>
      <c r="B136" s="753" t="s">
        <v>402</v>
      </c>
      <c r="C136" s="605"/>
      <c r="D136" s="605"/>
      <c r="E136" s="605"/>
      <c r="F136" s="606"/>
      <c r="G136" s="606"/>
      <c r="H136" s="606"/>
      <c r="I136" s="606"/>
      <c r="J136" s="606"/>
      <c r="K136" s="606"/>
      <c r="L136" s="606"/>
      <c r="M136" s="606"/>
      <c r="N136" s="606"/>
      <c r="O136" s="606"/>
      <c r="P136" s="606"/>
      <c r="Q136" s="606"/>
      <c r="R136" s="606"/>
      <c r="S136" s="606"/>
      <c r="T136" s="606"/>
      <c r="U136" s="606"/>
      <c r="V136" s="606"/>
      <c r="W136" s="606"/>
      <c r="X136" s="606"/>
      <c r="Y136" s="606"/>
      <c r="Z136" s="606"/>
      <c r="AA136" s="606"/>
      <c r="AB136" s="606"/>
      <c r="AC136" s="606"/>
      <c r="AD136" s="606"/>
      <c r="AE136" s="606"/>
      <c r="AF136" s="606"/>
      <c r="AG136" s="606"/>
      <c r="AH136" s="606"/>
      <c r="AI136" s="606"/>
    </row>
    <row r="137" spans="1:35" s="589" customFormat="1" ht="11.25">
      <c r="A137" s="592" t="s">
        <v>155</v>
      </c>
      <c r="B137" s="749" t="s">
        <v>403</v>
      </c>
      <c r="C137" s="592"/>
      <c r="D137" s="592"/>
      <c r="E137" s="592"/>
      <c r="F137" s="593">
        <f>+F119-F127</f>
        <v>-1486</v>
      </c>
      <c r="G137" s="593">
        <f t="shared" ref="G137:AI137" si="57">+G119-G127</f>
        <v>121287</v>
      </c>
      <c r="H137" s="593">
        <f t="shared" si="57"/>
        <v>114555</v>
      </c>
      <c r="I137" s="593">
        <f t="shared" si="57"/>
        <v>114555</v>
      </c>
      <c r="J137" s="593">
        <f t="shared" si="57"/>
        <v>114555</v>
      </c>
      <c r="K137" s="593">
        <f t="shared" si="57"/>
        <v>114555</v>
      </c>
      <c r="L137" s="593">
        <f t="shared" si="57"/>
        <v>114555</v>
      </c>
      <c r="M137" s="593">
        <f t="shared" si="57"/>
        <v>114555</v>
      </c>
      <c r="N137" s="593">
        <f t="shared" si="57"/>
        <v>114555</v>
      </c>
      <c r="O137" s="593">
        <f t="shared" si="57"/>
        <v>114555</v>
      </c>
      <c r="P137" s="593">
        <f t="shared" si="57"/>
        <v>114555</v>
      </c>
      <c r="Q137" s="593">
        <f t="shared" si="57"/>
        <v>114555</v>
      </c>
      <c r="R137" s="593">
        <f t="shared" si="57"/>
        <v>114555</v>
      </c>
      <c r="S137" s="593">
        <f t="shared" si="57"/>
        <v>114555</v>
      </c>
      <c r="T137" s="593">
        <f t="shared" si="57"/>
        <v>114555</v>
      </c>
      <c r="U137" s="593">
        <f t="shared" si="57"/>
        <v>114555</v>
      </c>
      <c r="V137" s="593">
        <f t="shared" si="57"/>
        <v>114555</v>
      </c>
      <c r="W137" s="593">
        <f t="shared" si="57"/>
        <v>114555</v>
      </c>
      <c r="X137" s="593">
        <f t="shared" si="57"/>
        <v>114555</v>
      </c>
      <c r="Y137" s="593">
        <f t="shared" si="57"/>
        <v>114555</v>
      </c>
      <c r="Z137" s="593">
        <f t="shared" si="57"/>
        <v>114555</v>
      </c>
      <c r="AA137" s="593">
        <f t="shared" si="57"/>
        <v>114555</v>
      </c>
      <c r="AB137" s="593">
        <f t="shared" si="57"/>
        <v>114555</v>
      </c>
      <c r="AC137" s="593">
        <f t="shared" si="57"/>
        <v>114555</v>
      </c>
      <c r="AD137" s="593">
        <f t="shared" si="57"/>
        <v>114555</v>
      </c>
      <c r="AE137" s="593">
        <f t="shared" si="57"/>
        <v>114555</v>
      </c>
      <c r="AF137" s="593">
        <f t="shared" si="57"/>
        <v>114555</v>
      </c>
      <c r="AG137" s="593">
        <f t="shared" si="57"/>
        <v>114555</v>
      </c>
      <c r="AH137" s="593">
        <f t="shared" si="57"/>
        <v>114555</v>
      </c>
      <c r="AI137" s="593">
        <f t="shared" si="57"/>
        <v>114555</v>
      </c>
    </row>
    <row r="138" spans="1:35">
      <c r="F138" s="550"/>
    </row>
    <row r="139" spans="1:35" ht="13.5" customHeight="1">
      <c r="A139" s="551" t="s">
        <v>456</v>
      </c>
      <c r="B139" s="746"/>
      <c r="C139" s="552"/>
      <c r="D139" s="552"/>
      <c r="E139" s="552"/>
      <c r="F139" s="552"/>
      <c r="G139" s="552"/>
      <c r="H139" s="552"/>
      <c r="I139" s="552"/>
      <c r="J139" s="552"/>
      <c r="K139" s="552"/>
      <c r="L139" s="552"/>
      <c r="M139" s="552"/>
      <c r="N139" s="552"/>
      <c r="O139" s="552"/>
      <c r="P139" s="552"/>
      <c r="Q139" s="552"/>
      <c r="R139" s="552"/>
      <c r="S139" s="552"/>
      <c r="T139" s="552"/>
      <c r="U139" s="552"/>
      <c r="V139" s="552"/>
      <c r="W139" s="552"/>
      <c r="X139" s="552"/>
      <c r="Y139" s="552"/>
      <c r="Z139" s="552"/>
      <c r="AA139" s="552"/>
      <c r="AB139" s="552"/>
      <c r="AC139" s="552"/>
      <c r="AD139" s="552"/>
      <c r="AE139" s="552"/>
      <c r="AF139" s="552"/>
      <c r="AG139" s="552"/>
      <c r="AH139" s="552"/>
      <c r="AI139" s="552"/>
    </row>
    <row r="140" spans="1:35">
      <c r="F140" s="554"/>
      <c r="I140" s="582"/>
      <c r="J140" s="582"/>
    </row>
    <row r="141" spans="1:35" ht="12.75">
      <c r="A141" s="555" t="s">
        <v>669</v>
      </c>
    </row>
    <row r="142" spans="1:35">
      <c r="F142" s="554"/>
      <c r="K142" s="550"/>
    </row>
    <row r="143" spans="1:35" s="589" customFormat="1" ht="11.25">
      <c r="A143" s="612"/>
      <c r="B143" s="754" t="s">
        <v>388</v>
      </c>
      <c r="C143" s="612"/>
      <c r="D143" s="612"/>
      <c r="E143" s="612"/>
      <c r="F143" s="612">
        <v>1</v>
      </c>
      <c r="G143" s="612">
        <f>+F143+1</f>
        <v>2</v>
      </c>
      <c r="H143" s="612">
        <f>+G143+1</f>
        <v>3</v>
      </c>
      <c r="I143" s="612">
        <f t="shared" ref="I143:X144" si="58">+H143+1</f>
        <v>4</v>
      </c>
      <c r="J143" s="612">
        <f t="shared" si="58"/>
        <v>5</v>
      </c>
      <c r="K143" s="612">
        <f t="shared" si="58"/>
        <v>6</v>
      </c>
      <c r="L143" s="612">
        <f t="shared" si="58"/>
        <v>7</v>
      </c>
      <c r="M143" s="612">
        <f t="shared" si="58"/>
        <v>8</v>
      </c>
      <c r="N143" s="612">
        <f t="shared" si="58"/>
        <v>9</v>
      </c>
      <c r="O143" s="612">
        <f t="shared" si="58"/>
        <v>10</v>
      </c>
      <c r="P143" s="612">
        <f t="shared" si="58"/>
        <v>11</v>
      </c>
      <c r="Q143" s="612">
        <f t="shared" si="58"/>
        <v>12</v>
      </c>
      <c r="R143" s="612">
        <f t="shared" si="58"/>
        <v>13</v>
      </c>
      <c r="S143" s="612">
        <f t="shared" si="58"/>
        <v>14</v>
      </c>
      <c r="T143" s="612">
        <f t="shared" si="58"/>
        <v>15</v>
      </c>
      <c r="U143" s="612">
        <f t="shared" si="58"/>
        <v>16</v>
      </c>
      <c r="V143" s="612">
        <f t="shared" si="58"/>
        <v>17</v>
      </c>
      <c r="W143" s="612">
        <f t="shared" si="58"/>
        <v>18</v>
      </c>
      <c r="X143" s="612">
        <f t="shared" si="58"/>
        <v>19</v>
      </c>
      <c r="Y143" s="612">
        <f t="shared" ref="X143:AI144" si="59">+X143+1</f>
        <v>20</v>
      </c>
      <c r="Z143" s="612">
        <f t="shared" si="59"/>
        <v>21</v>
      </c>
      <c r="AA143" s="612">
        <f t="shared" si="59"/>
        <v>22</v>
      </c>
      <c r="AB143" s="612">
        <f t="shared" si="59"/>
        <v>23</v>
      </c>
      <c r="AC143" s="612">
        <f t="shared" si="59"/>
        <v>24</v>
      </c>
      <c r="AD143" s="612">
        <f t="shared" si="59"/>
        <v>25</v>
      </c>
      <c r="AE143" s="612">
        <f t="shared" si="59"/>
        <v>26</v>
      </c>
      <c r="AF143" s="612">
        <f t="shared" si="59"/>
        <v>27</v>
      </c>
      <c r="AG143" s="612">
        <f t="shared" si="59"/>
        <v>28</v>
      </c>
      <c r="AH143" s="612">
        <f>+AG143+1</f>
        <v>29</v>
      </c>
      <c r="AI143" s="612">
        <f>+AH143+1</f>
        <v>30</v>
      </c>
    </row>
    <row r="144" spans="1:35" s="589" customFormat="1" ht="11.25">
      <c r="A144" s="612" t="s">
        <v>147</v>
      </c>
      <c r="B144" s="754" t="s">
        <v>387</v>
      </c>
      <c r="C144" s="613"/>
      <c r="D144" s="613"/>
      <c r="E144" s="613"/>
      <c r="F144" s="614">
        <v>2018</v>
      </c>
      <c r="G144" s="614">
        <f>+F144+1</f>
        <v>2019</v>
      </c>
      <c r="H144" s="614">
        <f>+G144+1</f>
        <v>2020</v>
      </c>
      <c r="I144" s="614">
        <f t="shared" si="58"/>
        <v>2021</v>
      </c>
      <c r="J144" s="614">
        <f t="shared" si="58"/>
        <v>2022</v>
      </c>
      <c r="K144" s="614">
        <f t="shared" si="58"/>
        <v>2023</v>
      </c>
      <c r="L144" s="614">
        <f t="shared" si="58"/>
        <v>2024</v>
      </c>
      <c r="M144" s="614">
        <f t="shared" si="58"/>
        <v>2025</v>
      </c>
      <c r="N144" s="614">
        <f t="shared" si="58"/>
        <v>2026</v>
      </c>
      <c r="O144" s="614">
        <f t="shared" si="58"/>
        <v>2027</v>
      </c>
      <c r="P144" s="614">
        <f t="shared" si="58"/>
        <v>2028</v>
      </c>
      <c r="Q144" s="614">
        <f t="shared" si="58"/>
        <v>2029</v>
      </c>
      <c r="R144" s="614">
        <f t="shared" si="58"/>
        <v>2030</v>
      </c>
      <c r="S144" s="614">
        <f t="shared" si="58"/>
        <v>2031</v>
      </c>
      <c r="T144" s="614">
        <f t="shared" si="58"/>
        <v>2032</v>
      </c>
      <c r="U144" s="614">
        <f t="shared" si="58"/>
        <v>2033</v>
      </c>
      <c r="V144" s="614">
        <f t="shared" si="58"/>
        <v>2034</v>
      </c>
      <c r="W144" s="614">
        <f t="shared" si="58"/>
        <v>2035</v>
      </c>
      <c r="X144" s="614">
        <f t="shared" si="59"/>
        <v>2036</v>
      </c>
      <c r="Y144" s="614">
        <f t="shared" si="59"/>
        <v>2037</v>
      </c>
      <c r="Z144" s="614">
        <f t="shared" si="59"/>
        <v>2038</v>
      </c>
      <c r="AA144" s="614">
        <f t="shared" si="59"/>
        <v>2039</v>
      </c>
      <c r="AB144" s="614">
        <f t="shared" si="59"/>
        <v>2040</v>
      </c>
      <c r="AC144" s="614">
        <f t="shared" si="59"/>
        <v>2041</v>
      </c>
      <c r="AD144" s="614">
        <f t="shared" si="59"/>
        <v>2042</v>
      </c>
      <c r="AE144" s="614">
        <f t="shared" si="59"/>
        <v>2043</v>
      </c>
      <c r="AF144" s="614">
        <f t="shared" si="59"/>
        <v>2044</v>
      </c>
      <c r="AG144" s="614">
        <f t="shared" si="59"/>
        <v>2045</v>
      </c>
      <c r="AH144" s="614">
        <f t="shared" si="59"/>
        <v>2046</v>
      </c>
      <c r="AI144" s="614">
        <f t="shared" si="59"/>
        <v>2047</v>
      </c>
    </row>
    <row r="145" spans="1:35" s="589" customFormat="1" ht="11.25">
      <c r="A145" s="592" t="s">
        <v>242</v>
      </c>
      <c r="B145" s="749" t="s">
        <v>252</v>
      </c>
      <c r="C145" s="592"/>
      <c r="D145" s="592"/>
      <c r="E145" s="592"/>
      <c r="F145" s="593">
        <f>+F146+F154+F155</f>
        <v>197592</v>
      </c>
      <c r="G145" s="593">
        <f t="shared" ref="G145:J145" si="60">+G146+G154+G155</f>
        <v>201079</v>
      </c>
      <c r="H145" s="593">
        <f t="shared" si="60"/>
        <v>186114</v>
      </c>
      <c r="I145" s="593">
        <f t="shared" si="60"/>
        <v>186114</v>
      </c>
      <c r="J145" s="593">
        <f t="shared" si="60"/>
        <v>186114</v>
      </c>
      <c r="K145" s="593">
        <f>+K146+K154+K155</f>
        <v>262097.53908230149</v>
      </c>
      <c r="L145" s="593">
        <f t="shared" ref="L145:AI145" si="61">+L146+L154+L155</f>
        <v>262097.53908230149</v>
      </c>
      <c r="M145" s="593">
        <f t="shared" si="61"/>
        <v>262097.53908230149</v>
      </c>
      <c r="N145" s="593">
        <f t="shared" si="61"/>
        <v>262097.53908230149</v>
      </c>
      <c r="O145" s="593">
        <f t="shared" si="61"/>
        <v>262097.53908230149</v>
      </c>
      <c r="P145" s="593">
        <f t="shared" si="61"/>
        <v>262097.53908230149</v>
      </c>
      <c r="Q145" s="593">
        <f t="shared" si="61"/>
        <v>262097.53908230149</v>
      </c>
      <c r="R145" s="593">
        <f t="shared" si="61"/>
        <v>262097.53908230149</v>
      </c>
      <c r="S145" s="593">
        <f t="shared" si="61"/>
        <v>262097.53908230149</v>
      </c>
      <c r="T145" s="593">
        <f t="shared" si="61"/>
        <v>262097.53908230149</v>
      </c>
      <c r="U145" s="593">
        <f t="shared" si="61"/>
        <v>262097.53908230149</v>
      </c>
      <c r="V145" s="593">
        <f t="shared" si="61"/>
        <v>262097.53908230149</v>
      </c>
      <c r="W145" s="593">
        <f t="shared" si="61"/>
        <v>262097.53908230149</v>
      </c>
      <c r="X145" s="593">
        <f t="shared" si="61"/>
        <v>262097.53908230149</v>
      </c>
      <c r="Y145" s="593">
        <f t="shared" si="61"/>
        <v>262097.53908230149</v>
      </c>
      <c r="Z145" s="593">
        <f t="shared" si="61"/>
        <v>262097.53908230149</v>
      </c>
      <c r="AA145" s="593">
        <f t="shared" si="61"/>
        <v>262097.53908230146</v>
      </c>
      <c r="AB145" s="593">
        <f t="shared" si="61"/>
        <v>262097.53908230146</v>
      </c>
      <c r="AC145" s="593">
        <f t="shared" si="61"/>
        <v>262097.53908230146</v>
      </c>
      <c r="AD145" s="593">
        <f t="shared" si="61"/>
        <v>262097.53908230146</v>
      </c>
      <c r="AE145" s="593">
        <f t="shared" si="61"/>
        <v>262097.53908230146</v>
      </c>
      <c r="AF145" s="593">
        <f t="shared" si="61"/>
        <v>262097.53908230146</v>
      </c>
      <c r="AG145" s="593">
        <f t="shared" si="61"/>
        <v>262097.53908230146</v>
      </c>
      <c r="AH145" s="593">
        <f t="shared" si="61"/>
        <v>262097.53908230146</v>
      </c>
      <c r="AI145" s="593">
        <f t="shared" si="61"/>
        <v>262097.53908230146</v>
      </c>
    </row>
    <row r="146" spans="1:35" s="589" customFormat="1" ht="11.25">
      <c r="A146" s="594">
        <v>1</v>
      </c>
      <c r="B146" s="750" t="s">
        <v>245</v>
      </c>
      <c r="C146" s="594"/>
      <c r="D146" s="594"/>
      <c r="E146" s="594"/>
      <c r="F146" s="595">
        <f>+F147+F148+F149+F150+F151+F153</f>
        <v>195819</v>
      </c>
      <c r="G146" s="595">
        <f t="shared" ref="G146:AI146" si="62">+G147+G148+G149+G150+G151+G153</f>
        <v>198095</v>
      </c>
      <c r="H146" s="595">
        <f t="shared" si="62"/>
        <v>186114</v>
      </c>
      <c r="I146" s="595">
        <f t="shared" si="62"/>
        <v>186114</v>
      </c>
      <c r="J146" s="595">
        <f t="shared" si="62"/>
        <v>186114</v>
      </c>
      <c r="K146" s="595">
        <f t="shared" si="62"/>
        <v>262097.53908230149</v>
      </c>
      <c r="L146" s="595">
        <f t="shared" si="62"/>
        <v>262097.53908230149</v>
      </c>
      <c r="M146" s="595">
        <f t="shared" si="62"/>
        <v>262097.53908230149</v>
      </c>
      <c r="N146" s="595">
        <f t="shared" si="62"/>
        <v>262097.53908230149</v>
      </c>
      <c r="O146" s="595">
        <f t="shared" si="62"/>
        <v>262097.53908230149</v>
      </c>
      <c r="P146" s="595">
        <f t="shared" si="62"/>
        <v>262097.53908230149</v>
      </c>
      <c r="Q146" s="595">
        <f t="shared" si="62"/>
        <v>262097.53908230149</v>
      </c>
      <c r="R146" s="595">
        <f t="shared" si="62"/>
        <v>262097.53908230149</v>
      </c>
      <c r="S146" s="595">
        <f t="shared" si="62"/>
        <v>262097.53908230149</v>
      </c>
      <c r="T146" s="595">
        <f t="shared" si="62"/>
        <v>262097.53908230149</v>
      </c>
      <c r="U146" s="595">
        <f t="shared" si="62"/>
        <v>262097.53908230149</v>
      </c>
      <c r="V146" s="595">
        <f t="shared" si="62"/>
        <v>262097.53908230149</v>
      </c>
      <c r="W146" s="595">
        <f t="shared" si="62"/>
        <v>262097.53908230149</v>
      </c>
      <c r="X146" s="595">
        <f t="shared" si="62"/>
        <v>262097.53908230149</v>
      </c>
      <c r="Y146" s="595">
        <f t="shared" si="62"/>
        <v>262097.53908230149</v>
      </c>
      <c r="Z146" s="595">
        <f t="shared" si="62"/>
        <v>262097.53908230149</v>
      </c>
      <c r="AA146" s="595">
        <f t="shared" si="62"/>
        <v>262097.53908230146</v>
      </c>
      <c r="AB146" s="595">
        <f t="shared" si="62"/>
        <v>262097.53908230146</v>
      </c>
      <c r="AC146" s="595">
        <f t="shared" si="62"/>
        <v>262097.53908230146</v>
      </c>
      <c r="AD146" s="595">
        <f t="shared" si="62"/>
        <v>262097.53908230146</v>
      </c>
      <c r="AE146" s="595">
        <f t="shared" si="62"/>
        <v>262097.53908230146</v>
      </c>
      <c r="AF146" s="595">
        <f t="shared" si="62"/>
        <v>262097.53908230146</v>
      </c>
      <c r="AG146" s="595">
        <f t="shared" si="62"/>
        <v>262097.53908230146</v>
      </c>
      <c r="AH146" s="595">
        <f t="shared" si="62"/>
        <v>262097.53908230146</v>
      </c>
      <c r="AI146" s="595">
        <f t="shared" si="62"/>
        <v>262097.53908230146</v>
      </c>
    </row>
    <row r="147" spans="1:35" s="589" customFormat="1" ht="11.25">
      <c r="A147" s="594"/>
      <c r="B147" s="751" t="s">
        <v>889</v>
      </c>
      <c r="C147" s="596"/>
      <c r="D147" s="596"/>
      <c r="E147" s="596"/>
      <c r="F147" s="595">
        <f>+F21</f>
        <v>58189.7048</v>
      </c>
      <c r="G147" s="595">
        <f t="shared" ref="G147:AI147" si="63">+G21</f>
        <v>61668.26</v>
      </c>
      <c r="H147" s="595">
        <f t="shared" si="63"/>
        <v>71767</v>
      </c>
      <c r="I147" s="595">
        <f t="shared" si="63"/>
        <v>71767</v>
      </c>
      <c r="J147" s="595">
        <f t="shared" si="63"/>
        <v>71767</v>
      </c>
      <c r="K147" s="595">
        <f t="shared" si="63"/>
        <v>71767</v>
      </c>
      <c r="L147" s="595">
        <f t="shared" si="63"/>
        <v>71767</v>
      </c>
      <c r="M147" s="595">
        <f t="shared" si="63"/>
        <v>71767</v>
      </c>
      <c r="N147" s="595">
        <f t="shared" si="63"/>
        <v>71767</v>
      </c>
      <c r="O147" s="595">
        <f t="shared" si="63"/>
        <v>71767</v>
      </c>
      <c r="P147" s="595">
        <f t="shared" si="63"/>
        <v>71767</v>
      </c>
      <c r="Q147" s="595">
        <f t="shared" si="63"/>
        <v>71767</v>
      </c>
      <c r="R147" s="595">
        <f t="shared" si="63"/>
        <v>71767</v>
      </c>
      <c r="S147" s="595">
        <f t="shared" si="63"/>
        <v>71767</v>
      </c>
      <c r="T147" s="595">
        <f t="shared" si="63"/>
        <v>71767</v>
      </c>
      <c r="U147" s="595">
        <f t="shared" si="63"/>
        <v>71767</v>
      </c>
      <c r="V147" s="595">
        <f t="shared" si="63"/>
        <v>71767</v>
      </c>
      <c r="W147" s="595">
        <f t="shared" si="63"/>
        <v>71767</v>
      </c>
      <c r="X147" s="595">
        <f t="shared" si="63"/>
        <v>71767</v>
      </c>
      <c r="Y147" s="595">
        <f t="shared" si="63"/>
        <v>71767</v>
      </c>
      <c r="Z147" s="595">
        <f t="shared" si="63"/>
        <v>71767</v>
      </c>
      <c r="AA147" s="595">
        <f t="shared" si="63"/>
        <v>71767</v>
      </c>
      <c r="AB147" s="595">
        <f t="shared" si="63"/>
        <v>71767</v>
      </c>
      <c r="AC147" s="595">
        <f t="shared" si="63"/>
        <v>71767</v>
      </c>
      <c r="AD147" s="595">
        <f t="shared" si="63"/>
        <v>71767</v>
      </c>
      <c r="AE147" s="595">
        <f t="shared" si="63"/>
        <v>71767</v>
      </c>
      <c r="AF147" s="595">
        <f t="shared" si="63"/>
        <v>71767</v>
      </c>
      <c r="AG147" s="595">
        <f t="shared" si="63"/>
        <v>71767</v>
      </c>
      <c r="AH147" s="595">
        <f t="shared" si="63"/>
        <v>71767</v>
      </c>
      <c r="AI147" s="595">
        <f t="shared" si="63"/>
        <v>71767</v>
      </c>
    </row>
    <row r="148" spans="1:35" s="589" customFormat="1" ht="22.5">
      <c r="A148" s="594"/>
      <c r="B148" s="751" t="s">
        <v>936</v>
      </c>
      <c r="C148" s="596"/>
      <c r="D148" s="596"/>
      <c r="E148" s="596"/>
      <c r="F148" s="595">
        <f>+'Dodatni obratovalni stroški'!B44</f>
        <v>0</v>
      </c>
      <c r="G148" s="595">
        <f>+'Dodatni obratovalni stroški'!C44</f>
        <v>0</v>
      </c>
      <c r="H148" s="595">
        <f>+'Dodatni obratovalni stroški'!D44</f>
        <v>0</v>
      </c>
      <c r="I148" s="595">
        <f>+'Dodatni obratovalni stroški'!E44</f>
        <v>0</v>
      </c>
      <c r="J148" s="595">
        <f>+'Dodatni obratovalni stroški'!F44</f>
        <v>0</v>
      </c>
      <c r="K148" s="595">
        <f>+'Dodatni obratovalni stroški'!G44</f>
        <v>10800</v>
      </c>
      <c r="L148" s="595">
        <f>+'Dodatni obratovalni stroški'!H44</f>
        <v>10800</v>
      </c>
      <c r="M148" s="595">
        <f>+'Dodatni obratovalni stroški'!I44</f>
        <v>10800</v>
      </c>
      <c r="N148" s="595">
        <f>+'Dodatni obratovalni stroški'!J44</f>
        <v>10800</v>
      </c>
      <c r="O148" s="595">
        <f>+'Dodatni obratovalni stroški'!K44</f>
        <v>10800</v>
      </c>
      <c r="P148" s="595">
        <f>+'Dodatni obratovalni stroški'!L44</f>
        <v>10800</v>
      </c>
      <c r="Q148" s="595">
        <f>+'Dodatni obratovalni stroški'!M44</f>
        <v>10800</v>
      </c>
      <c r="R148" s="595">
        <f>+'Dodatni obratovalni stroški'!N44</f>
        <v>10800</v>
      </c>
      <c r="S148" s="595">
        <f>+'Dodatni obratovalni stroški'!O44</f>
        <v>10800</v>
      </c>
      <c r="T148" s="595">
        <f>+'Dodatni obratovalni stroški'!P44</f>
        <v>10800</v>
      </c>
      <c r="U148" s="595">
        <f>+'Dodatni obratovalni stroški'!Q44</f>
        <v>10800</v>
      </c>
      <c r="V148" s="595">
        <f>+'Dodatni obratovalni stroški'!R44</f>
        <v>10800</v>
      </c>
      <c r="W148" s="595">
        <f>+'Dodatni obratovalni stroški'!S44</f>
        <v>10800</v>
      </c>
      <c r="X148" s="595">
        <f>+'Dodatni obratovalni stroški'!T44</f>
        <v>10800</v>
      </c>
      <c r="Y148" s="595">
        <f>+'Dodatni obratovalni stroški'!U44</f>
        <v>10800</v>
      </c>
      <c r="Z148" s="595">
        <f>+'Dodatni obratovalni stroški'!V44</f>
        <v>10800</v>
      </c>
      <c r="AA148" s="595">
        <f>+'Dodatni obratovalni stroški'!W44</f>
        <v>10800</v>
      </c>
      <c r="AB148" s="595">
        <f>+'Dodatni obratovalni stroški'!X44</f>
        <v>10800</v>
      </c>
      <c r="AC148" s="595">
        <f>+'Dodatni obratovalni stroški'!Y44</f>
        <v>10800</v>
      </c>
      <c r="AD148" s="595">
        <f>+'Dodatni obratovalni stroški'!Z44</f>
        <v>10800</v>
      </c>
      <c r="AE148" s="595">
        <f>+'Dodatni obratovalni stroški'!AA44</f>
        <v>10800</v>
      </c>
      <c r="AF148" s="595">
        <f>+'Dodatni obratovalni stroški'!AB44</f>
        <v>10800</v>
      </c>
      <c r="AG148" s="595">
        <f>+'Dodatni obratovalni stroški'!AC44</f>
        <v>10800</v>
      </c>
      <c r="AH148" s="595">
        <f>+'Dodatni obratovalni stroški'!AD44</f>
        <v>10800</v>
      </c>
      <c r="AI148" s="595">
        <f>+'Dodatni obratovalni stroški'!AE44</f>
        <v>10800</v>
      </c>
    </row>
    <row r="149" spans="1:35" s="589" customFormat="1" ht="11.25">
      <c r="A149" s="594"/>
      <c r="B149" s="751" t="s">
        <v>891</v>
      </c>
      <c r="C149" s="596"/>
      <c r="D149" s="596"/>
      <c r="E149" s="596"/>
      <c r="F149" s="595">
        <f>+F22</f>
        <v>127620.29519999999</v>
      </c>
      <c r="G149" s="595">
        <f t="shared" ref="G149:AI149" si="64">+G22</f>
        <v>133319.74</v>
      </c>
      <c r="H149" s="595">
        <f t="shared" si="64"/>
        <v>112964</v>
      </c>
      <c r="I149" s="595">
        <f t="shared" si="64"/>
        <v>112964</v>
      </c>
      <c r="J149" s="595">
        <f t="shared" si="64"/>
        <v>112964</v>
      </c>
      <c r="K149" s="595">
        <f t="shared" si="64"/>
        <v>112964</v>
      </c>
      <c r="L149" s="595">
        <f t="shared" si="64"/>
        <v>112964</v>
      </c>
      <c r="M149" s="595">
        <f t="shared" si="64"/>
        <v>112964</v>
      </c>
      <c r="N149" s="595">
        <f t="shared" si="64"/>
        <v>112964</v>
      </c>
      <c r="O149" s="595">
        <f t="shared" si="64"/>
        <v>112964</v>
      </c>
      <c r="P149" s="595">
        <f t="shared" si="64"/>
        <v>112964</v>
      </c>
      <c r="Q149" s="595">
        <f t="shared" si="64"/>
        <v>112964</v>
      </c>
      <c r="R149" s="595">
        <f t="shared" si="64"/>
        <v>112964</v>
      </c>
      <c r="S149" s="595">
        <f t="shared" si="64"/>
        <v>112964</v>
      </c>
      <c r="T149" s="595">
        <f t="shared" si="64"/>
        <v>112964</v>
      </c>
      <c r="U149" s="595">
        <f t="shared" si="64"/>
        <v>112964</v>
      </c>
      <c r="V149" s="595">
        <f t="shared" si="64"/>
        <v>112964</v>
      </c>
      <c r="W149" s="595">
        <f t="shared" si="64"/>
        <v>112964</v>
      </c>
      <c r="X149" s="595">
        <f t="shared" si="64"/>
        <v>112964</v>
      </c>
      <c r="Y149" s="595">
        <f t="shared" si="64"/>
        <v>112964</v>
      </c>
      <c r="Z149" s="595">
        <f t="shared" si="64"/>
        <v>112964</v>
      </c>
      <c r="AA149" s="595">
        <f t="shared" si="64"/>
        <v>112964</v>
      </c>
      <c r="AB149" s="595">
        <f t="shared" si="64"/>
        <v>112964</v>
      </c>
      <c r="AC149" s="595">
        <f t="shared" si="64"/>
        <v>112964</v>
      </c>
      <c r="AD149" s="595">
        <f t="shared" si="64"/>
        <v>112964</v>
      </c>
      <c r="AE149" s="595">
        <f t="shared" si="64"/>
        <v>112964</v>
      </c>
      <c r="AF149" s="595">
        <f t="shared" si="64"/>
        <v>112964</v>
      </c>
      <c r="AG149" s="595">
        <f t="shared" si="64"/>
        <v>112964</v>
      </c>
      <c r="AH149" s="595">
        <f t="shared" si="64"/>
        <v>112964</v>
      </c>
      <c r="AI149" s="595">
        <f t="shared" si="64"/>
        <v>112964</v>
      </c>
    </row>
    <row r="150" spans="1:35" s="589" customFormat="1" ht="11.25">
      <c r="A150" s="594"/>
      <c r="B150" s="751" t="s">
        <v>937</v>
      </c>
      <c r="C150" s="596"/>
      <c r="D150" s="596"/>
      <c r="E150" s="596"/>
      <c r="F150" s="595">
        <f>+Amortizacija!F39-F151</f>
        <v>0</v>
      </c>
      <c r="G150" s="595">
        <f>+Amortizacija!G39-G151</f>
        <v>0</v>
      </c>
      <c r="H150" s="595">
        <f>+Amortizacija!H39-H151</f>
        <v>0</v>
      </c>
      <c r="I150" s="595">
        <f>+Amortizacija!I39-I151</f>
        <v>0</v>
      </c>
      <c r="J150" s="595">
        <f>+Amortizacija!J39-J151</f>
        <v>0</v>
      </c>
      <c r="K150" s="595">
        <f>+Amortizacija!K39-K151</f>
        <v>32591.769541150734</v>
      </c>
      <c r="L150" s="595">
        <f>+Amortizacija!L39-L151</f>
        <v>32591.769541150734</v>
      </c>
      <c r="M150" s="595">
        <f>+Amortizacija!M39-M151</f>
        <v>32591.769541150734</v>
      </c>
      <c r="N150" s="595">
        <f>+Amortizacija!N39-N151</f>
        <v>32591.769541150734</v>
      </c>
      <c r="O150" s="595">
        <f>+Amortizacija!O39-O151</f>
        <v>32591.769541150734</v>
      </c>
      <c r="P150" s="595">
        <f>+Amortizacija!P39-P151</f>
        <v>32591.769541150734</v>
      </c>
      <c r="Q150" s="595">
        <f>+Amortizacija!Q39-Q151</f>
        <v>32591.769541150734</v>
      </c>
      <c r="R150" s="595">
        <f>+Amortizacija!R39-R151</f>
        <v>32591.769541150734</v>
      </c>
      <c r="S150" s="595">
        <f>+Amortizacija!S39-S151</f>
        <v>32591.769541150734</v>
      </c>
      <c r="T150" s="595">
        <f>+Amortizacija!T39-T151</f>
        <v>32591.769541150734</v>
      </c>
      <c r="U150" s="595">
        <f>+Amortizacija!U39-U151</f>
        <v>32591.769541150734</v>
      </c>
      <c r="V150" s="595">
        <f>+Amortizacija!V39-V151</f>
        <v>32591.769541150734</v>
      </c>
      <c r="W150" s="595">
        <f>+Amortizacija!W39-W151</f>
        <v>32591.769541150734</v>
      </c>
      <c r="X150" s="595">
        <f>+Amortizacija!X39-X151</f>
        <v>32591.769541150734</v>
      </c>
      <c r="Y150" s="595">
        <f>+Amortizacija!Y39-Y151</f>
        <v>32591.769541150734</v>
      </c>
      <c r="Z150" s="595">
        <f>+Amortizacija!Z39-Z151</f>
        <v>32591.769541150734</v>
      </c>
      <c r="AA150" s="595">
        <f>+Amortizacija!AA39-AA151</f>
        <v>65183.539082301468</v>
      </c>
      <c r="AB150" s="595">
        <f>+Amortizacija!AB39-AB151</f>
        <v>65183.539082301468</v>
      </c>
      <c r="AC150" s="595">
        <f>+Amortizacija!AC39-AC151</f>
        <v>65183.539082301468</v>
      </c>
      <c r="AD150" s="595">
        <f>+Amortizacija!AD39-AD151</f>
        <v>65183.539082301468</v>
      </c>
      <c r="AE150" s="595">
        <f>+Amortizacija!AE39-AE151</f>
        <v>65183.539082301468</v>
      </c>
      <c r="AF150" s="595">
        <f>+Amortizacija!AF39-AF151</f>
        <v>65183.539082301468</v>
      </c>
      <c r="AG150" s="595">
        <f>+Amortizacija!AG39-AG151</f>
        <v>65183.539082301468</v>
      </c>
      <c r="AH150" s="595">
        <f>+Amortizacija!AH39-AH151</f>
        <v>65183.539082301468</v>
      </c>
      <c r="AI150" s="595">
        <f>+Amortizacija!AI39-AI151</f>
        <v>65183.539082301468</v>
      </c>
    </row>
    <row r="151" spans="1:35" s="589" customFormat="1" ht="11.25">
      <c r="A151" s="594"/>
      <c r="B151" s="751" t="s">
        <v>938</v>
      </c>
      <c r="C151" s="596"/>
      <c r="D151" s="596"/>
      <c r="E151" s="596"/>
      <c r="F151" s="595">
        <f>+Amortizacija!F39*F152</f>
        <v>0</v>
      </c>
      <c r="G151" s="595">
        <f>+Amortizacija!G39*G152</f>
        <v>0</v>
      </c>
      <c r="H151" s="595">
        <f>+Amortizacija!H39*H152</f>
        <v>0</v>
      </c>
      <c r="I151" s="595">
        <f>+Amortizacija!I39*I152</f>
        <v>0</v>
      </c>
      <c r="J151" s="595">
        <f>+Amortizacija!J39*J152</f>
        <v>0</v>
      </c>
      <c r="K151" s="595">
        <f>+Amortizacija!K39*K152</f>
        <v>32591.769541150734</v>
      </c>
      <c r="L151" s="595">
        <f>+Amortizacija!L39*L152</f>
        <v>32591.769541150734</v>
      </c>
      <c r="M151" s="595">
        <f>+Amortizacija!M39*M152</f>
        <v>32591.769541150734</v>
      </c>
      <c r="N151" s="595">
        <f>+Amortizacija!N39*N152</f>
        <v>32591.769541150734</v>
      </c>
      <c r="O151" s="595">
        <f>+Amortizacija!O39*O152</f>
        <v>32591.769541150734</v>
      </c>
      <c r="P151" s="595">
        <f>+Amortizacija!P39*P152</f>
        <v>32591.769541150734</v>
      </c>
      <c r="Q151" s="595">
        <f>+Amortizacija!Q39*Q152</f>
        <v>32591.769541150734</v>
      </c>
      <c r="R151" s="595">
        <f>+Amortizacija!R39*R152</f>
        <v>32591.769541150734</v>
      </c>
      <c r="S151" s="595">
        <f>+Amortizacija!S39*S152</f>
        <v>32591.769541150734</v>
      </c>
      <c r="T151" s="595">
        <f>+Amortizacija!T39*T152</f>
        <v>32591.769541150734</v>
      </c>
      <c r="U151" s="595">
        <f>+Amortizacija!U39*U152</f>
        <v>32591.769541150734</v>
      </c>
      <c r="V151" s="595">
        <f>+Amortizacija!V39*V152</f>
        <v>32591.769541150734</v>
      </c>
      <c r="W151" s="595">
        <f>+Amortizacija!W39*W152</f>
        <v>32591.769541150734</v>
      </c>
      <c r="X151" s="595">
        <f>+Amortizacija!X39*X152</f>
        <v>32591.769541150734</v>
      </c>
      <c r="Y151" s="595">
        <f>+Amortizacija!Y39*Y152</f>
        <v>32591.769541150734</v>
      </c>
      <c r="Z151" s="595">
        <f>+Amortizacija!Z39*Z152</f>
        <v>32591.769541150734</v>
      </c>
      <c r="AA151" s="595">
        <f>+Amortizacija!AA39*AA152</f>
        <v>0</v>
      </c>
      <c r="AB151" s="595">
        <f>+Amortizacija!AB39*AB152</f>
        <v>0</v>
      </c>
      <c r="AC151" s="595">
        <f>+Amortizacija!AC39*AC152</f>
        <v>0</v>
      </c>
      <c r="AD151" s="595">
        <f>+Amortizacija!AD39*AD152</f>
        <v>0</v>
      </c>
      <c r="AE151" s="595">
        <f>+Amortizacija!AE39*AE152</f>
        <v>0</v>
      </c>
      <c r="AF151" s="595">
        <f>+Amortizacija!AF39*AF152</f>
        <v>0</v>
      </c>
      <c r="AG151" s="595">
        <f>+Amortizacija!AG39*AG152</f>
        <v>0</v>
      </c>
      <c r="AH151" s="595">
        <f>+Amortizacija!AH39*AH152</f>
        <v>0</v>
      </c>
      <c r="AI151" s="595">
        <f>+Amortizacija!AI39*AI152</f>
        <v>0</v>
      </c>
    </row>
    <row r="152" spans="1:35" s="611" customFormat="1" ht="11.25">
      <c r="A152" s="608"/>
      <c r="B152" s="755" t="s">
        <v>894</v>
      </c>
      <c r="C152" s="609"/>
      <c r="D152" s="609"/>
      <c r="E152" s="609"/>
      <c r="F152" s="610">
        <v>0</v>
      </c>
      <c r="G152" s="610">
        <v>0</v>
      </c>
      <c r="H152" s="610">
        <v>0</v>
      </c>
      <c r="I152" s="610">
        <v>0</v>
      </c>
      <c r="J152" s="610">
        <v>0</v>
      </c>
      <c r="K152" s="610">
        <v>0.5</v>
      </c>
      <c r="L152" s="610">
        <f>+K152</f>
        <v>0.5</v>
      </c>
      <c r="M152" s="610">
        <f t="shared" ref="M152:Z152" si="65">+L152</f>
        <v>0.5</v>
      </c>
      <c r="N152" s="610">
        <f t="shared" si="65"/>
        <v>0.5</v>
      </c>
      <c r="O152" s="610">
        <f t="shared" si="65"/>
        <v>0.5</v>
      </c>
      <c r="P152" s="610">
        <f t="shared" si="65"/>
        <v>0.5</v>
      </c>
      <c r="Q152" s="610">
        <f t="shared" si="65"/>
        <v>0.5</v>
      </c>
      <c r="R152" s="610">
        <f t="shared" si="65"/>
        <v>0.5</v>
      </c>
      <c r="S152" s="610">
        <f t="shared" si="65"/>
        <v>0.5</v>
      </c>
      <c r="T152" s="610">
        <f t="shared" si="65"/>
        <v>0.5</v>
      </c>
      <c r="U152" s="610">
        <f t="shared" si="65"/>
        <v>0.5</v>
      </c>
      <c r="V152" s="610">
        <f t="shared" si="65"/>
        <v>0.5</v>
      </c>
      <c r="W152" s="610">
        <f t="shared" si="65"/>
        <v>0.5</v>
      </c>
      <c r="X152" s="610">
        <f t="shared" si="65"/>
        <v>0.5</v>
      </c>
      <c r="Y152" s="610">
        <f t="shared" si="65"/>
        <v>0.5</v>
      </c>
      <c r="Z152" s="610">
        <f t="shared" si="65"/>
        <v>0.5</v>
      </c>
      <c r="AA152" s="610">
        <v>0</v>
      </c>
      <c r="AB152" s="610">
        <v>0</v>
      </c>
      <c r="AC152" s="610">
        <v>0</v>
      </c>
      <c r="AD152" s="610">
        <v>0</v>
      </c>
      <c r="AE152" s="610">
        <v>0</v>
      </c>
      <c r="AF152" s="610">
        <v>0</v>
      </c>
      <c r="AG152" s="610">
        <v>0</v>
      </c>
      <c r="AH152" s="610">
        <v>0</v>
      </c>
      <c r="AI152" s="610">
        <v>0</v>
      </c>
    </row>
    <row r="153" spans="1:35" s="589" customFormat="1" ht="11.25">
      <c r="A153" s="594"/>
      <c r="B153" s="751" t="s">
        <v>895</v>
      </c>
      <c r="C153" s="596"/>
      <c r="D153" s="596"/>
      <c r="E153" s="596"/>
      <c r="F153" s="595">
        <f>+F23</f>
        <v>10009</v>
      </c>
      <c r="G153" s="595">
        <f t="shared" ref="G153:AI155" si="66">+G23</f>
        <v>3107</v>
      </c>
      <c r="H153" s="595">
        <f t="shared" si="66"/>
        <v>1383</v>
      </c>
      <c r="I153" s="595">
        <f t="shared" si="66"/>
        <v>1383</v>
      </c>
      <c r="J153" s="595">
        <f t="shared" si="66"/>
        <v>1383</v>
      </c>
      <c r="K153" s="595">
        <f t="shared" si="66"/>
        <v>1383</v>
      </c>
      <c r="L153" s="595">
        <f t="shared" si="66"/>
        <v>1383</v>
      </c>
      <c r="M153" s="595">
        <f t="shared" si="66"/>
        <v>1383</v>
      </c>
      <c r="N153" s="595">
        <f t="shared" si="66"/>
        <v>1383</v>
      </c>
      <c r="O153" s="595">
        <f t="shared" si="66"/>
        <v>1383</v>
      </c>
      <c r="P153" s="595">
        <f t="shared" si="66"/>
        <v>1383</v>
      </c>
      <c r="Q153" s="595">
        <f t="shared" si="66"/>
        <v>1383</v>
      </c>
      <c r="R153" s="595">
        <f t="shared" si="66"/>
        <v>1383</v>
      </c>
      <c r="S153" s="595">
        <f t="shared" si="66"/>
        <v>1383</v>
      </c>
      <c r="T153" s="595">
        <f t="shared" si="66"/>
        <v>1383</v>
      </c>
      <c r="U153" s="595">
        <f t="shared" si="66"/>
        <v>1383</v>
      </c>
      <c r="V153" s="595">
        <f t="shared" si="66"/>
        <v>1383</v>
      </c>
      <c r="W153" s="595">
        <f t="shared" si="66"/>
        <v>1383</v>
      </c>
      <c r="X153" s="595">
        <f t="shared" si="66"/>
        <v>1383</v>
      </c>
      <c r="Y153" s="595">
        <f t="shared" si="66"/>
        <v>1383</v>
      </c>
      <c r="Z153" s="595">
        <f t="shared" si="66"/>
        <v>1383</v>
      </c>
      <c r="AA153" s="595">
        <f t="shared" si="66"/>
        <v>1383</v>
      </c>
      <c r="AB153" s="595">
        <f t="shared" si="66"/>
        <v>1383</v>
      </c>
      <c r="AC153" s="595">
        <f t="shared" si="66"/>
        <v>1383</v>
      </c>
      <c r="AD153" s="595">
        <f t="shared" si="66"/>
        <v>1383</v>
      </c>
      <c r="AE153" s="595">
        <f t="shared" si="66"/>
        <v>1383</v>
      </c>
      <c r="AF153" s="595">
        <f t="shared" si="66"/>
        <v>1383</v>
      </c>
      <c r="AG153" s="595">
        <f t="shared" si="66"/>
        <v>1383</v>
      </c>
      <c r="AH153" s="595">
        <f t="shared" si="66"/>
        <v>1383</v>
      </c>
      <c r="AI153" s="595">
        <f t="shared" si="66"/>
        <v>1383</v>
      </c>
    </row>
    <row r="154" spans="1:35" s="589" customFormat="1" ht="11.25">
      <c r="A154" s="594">
        <v>2</v>
      </c>
      <c r="B154" s="750" t="s">
        <v>247</v>
      </c>
      <c r="C154" s="594"/>
      <c r="D154" s="594"/>
      <c r="E154" s="594"/>
      <c r="F154" s="595">
        <f>+F24</f>
        <v>1773</v>
      </c>
      <c r="G154" s="595">
        <f t="shared" si="66"/>
        <v>2984</v>
      </c>
      <c r="H154" s="595">
        <f t="shared" si="66"/>
        <v>0</v>
      </c>
      <c r="I154" s="595">
        <f t="shared" si="66"/>
        <v>0</v>
      </c>
      <c r="J154" s="595">
        <f t="shared" si="66"/>
        <v>0</v>
      </c>
      <c r="K154" s="595">
        <f t="shared" si="66"/>
        <v>0</v>
      </c>
      <c r="L154" s="595">
        <f t="shared" si="66"/>
        <v>0</v>
      </c>
      <c r="M154" s="595">
        <f t="shared" si="66"/>
        <v>0</v>
      </c>
      <c r="N154" s="595">
        <f t="shared" si="66"/>
        <v>0</v>
      </c>
      <c r="O154" s="595">
        <f t="shared" si="66"/>
        <v>0</v>
      </c>
      <c r="P154" s="595">
        <f t="shared" si="66"/>
        <v>0</v>
      </c>
      <c r="Q154" s="595">
        <f t="shared" si="66"/>
        <v>0</v>
      </c>
      <c r="R154" s="595">
        <f t="shared" si="66"/>
        <v>0</v>
      </c>
      <c r="S154" s="595">
        <f t="shared" si="66"/>
        <v>0</v>
      </c>
      <c r="T154" s="595">
        <f t="shared" si="66"/>
        <v>0</v>
      </c>
      <c r="U154" s="595">
        <f t="shared" si="66"/>
        <v>0</v>
      </c>
      <c r="V154" s="595">
        <f t="shared" si="66"/>
        <v>0</v>
      </c>
      <c r="W154" s="595">
        <f t="shared" si="66"/>
        <v>0</v>
      </c>
      <c r="X154" s="595">
        <f t="shared" si="66"/>
        <v>0</v>
      </c>
      <c r="Y154" s="595">
        <f t="shared" si="66"/>
        <v>0</v>
      </c>
      <c r="Z154" s="595">
        <f t="shared" si="66"/>
        <v>0</v>
      </c>
      <c r="AA154" s="595">
        <f t="shared" si="66"/>
        <v>0</v>
      </c>
      <c r="AB154" s="595">
        <f t="shared" si="66"/>
        <v>0</v>
      </c>
      <c r="AC154" s="595">
        <f t="shared" si="66"/>
        <v>0</v>
      </c>
      <c r="AD154" s="595">
        <f t="shared" si="66"/>
        <v>0</v>
      </c>
      <c r="AE154" s="595">
        <f t="shared" si="66"/>
        <v>0</v>
      </c>
      <c r="AF154" s="595">
        <f t="shared" si="66"/>
        <v>0</v>
      </c>
      <c r="AG154" s="595">
        <f t="shared" si="66"/>
        <v>0</v>
      </c>
      <c r="AH154" s="595">
        <f t="shared" si="66"/>
        <v>0</v>
      </c>
      <c r="AI154" s="595">
        <f t="shared" si="66"/>
        <v>0</v>
      </c>
    </row>
    <row r="155" spans="1:35" s="589" customFormat="1" ht="11.25">
      <c r="A155" s="594">
        <v>3</v>
      </c>
      <c r="B155" s="750" t="s">
        <v>251</v>
      </c>
      <c r="C155" s="594"/>
      <c r="D155" s="594"/>
      <c r="E155" s="594"/>
      <c r="F155" s="595">
        <f>+F25</f>
        <v>0</v>
      </c>
      <c r="G155" s="595">
        <f t="shared" si="66"/>
        <v>0</v>
      </c>
      <c r="H155" s="595">
        <f t="shared" si="66"/>
        <v>0</v>
      </c>
      <c r="I155" s="595">
        <f t="shared" si="66"/>
        <v>0</v>
      </c>
      <c r="J155" s="595">
        <f t="shared" si="66"/>
        <v>0</v>
      </c>
      <c r="K155" s="595">
        <f t="shared" si="66"/>
        <v>0</v>
      </c>
      <c r="L155" s="595">
        <f t="shared" si="66"/>
        <v>0</v>
      </c>
      <c r="M155" s="595">
        <f t="shared" si="66"/>
        <v>0</v>
      </c>
      <c r="N155" s="595">
        <f t="shared" si="66"/>
        <v>0</v>
      </c>
      <c r="O155" s="595">
        <f t="shared" si="66"/>
        <v>0</v>
      </c>
      <c r="P155" s="595">
        <f t="shared" si="66"/>
        <v>0</v>
      </c>
      <c r="Q155" s="595">
        <f t="shared" si="66"/>
        <v>0</v>
      </c>
      <c r="R155" s="595">
        <f t="shared" si="66"/>
        <v>0</v>
      </c>
      <c r="S155" s="595">
        <f t="shared" si="66"/>
        <v>0</v>
      </c>
      <c r="T155" s="595">
        <f t="shared" si="66"/>
        <v>0</v>
      </c>
      <c r="U155" s="595">
        <f t="shared" si="66"/>
        <v>0</v>
      </c>
      <c r="V155" s="595">
        <f t="shared" si="66"/>
        <v>0</v>
      </c>
      <c r="W155" s="595">
        <f t="shared" si="66"/>
        <v>0</v>
      </c>
      <c r="X155" s="595">
        <f t="shared" si="66"/>
        <v>0</v>
      </c>
      <c r="Y155" s="595">
        <f t="shared" si="66"/>
        <v>0</v>
      </c>
      <c r="Z155" s="595">
        <f t="shared" si="66"/>
        <v>0</v>
      </c>
      <c r="AA155" s="595">
        <f t="shared" si="66"/>
        <v>0</v>
      </c>
      <c r="AB155" s="595">
        <f t="shared" si="66"/>
        <v>0</v>
      </c>
      <c r="AC155" s="595">
        <f t="shared" si="66"/>
        <v>0</v>
      </c>
      <c r="AD155" s="595">
        <f t="shared" si="66"/>
        <v>0</v>
      </c>
      <c r="AE155" s="595">
        <f t="shared" si="66"/>
        <v>0</v>
      </c>
      <c r="AF155" s="595">
        <f t="shared" si="66"/>
        <v>0</v>
      </c>
      <c r="AG155" s="595">
        <f t="shared" si="66"/>
        <v>0</v>
      </c>
      <c r="AH155" s="595">
        <f t="shared" si="66"/>
        <v>0</v>
      </c>
      <c r="AI155" s="595">
        <f t="shared" si="66"/>
        <v>0</v>
      </c>
    </row>
    <row r="156" spans="1:35" s="589" customFormat="1" ht="11.25">
      <c r="A156" s="592" t="s">
        <v>243</v>
      </c>
      <c r="B156" s="749" t="s">
        <v>253</v>
      </c>
      <c r="C156" s="592"/>
      <c r="D156" s="592"/>
      <c r="E156" s="592"/>
      <c r="F156" s="593">
        <f>+F157+F164+F165</f>
        <v>197217</v>
      </c>
      <c r="G156" s="593">
        <f t="shared" ref="G156:AI156" si="67">+G157+G164+G165</f>
        <v>193507</v>
      </c>
      <c r="H156" s="593">
        <f t="shared" si="67"/>
        <v>186114</v>
      </c>
      <c r="I156" s="593">
        <f t="shared" si="67"/>
        <v>186114</v>
      </c>
      <c r="J156" s="593">
        <f t="shared" si="67"/>
        <v>186114</v>
      </c>
      <c r="K156" s="593">
        <f t="shared" si="67"/>
        <v>262097.53908230146</v>
      </c>
      <c r="L156" s="593">
        <f t="shared" si="67"/>
        <v>262097.53908230146</v>
      </c>
      <c r="M156" s="593">
        <f t="shared" si="67"/>
        <v>262097.53908230146</v>
      </c>
      <c r="N156" s="593">
        <f t="shared" si="67"/>
        <v>262097.53908230146</v>
      </c>
      <c r="O156" s="593">
        <f t="shared" si="67"/>
        <v>262097.53908230146</v>
      </c>
      <c r="P156" s="593">
        <f t="shared" si="67"/>
        <v>262097.53908230146</v>
      </c>
      <c r="Q156" s="593">
        <f t="shared" si="67"/>
        <v>262097.53908230146</v>
      </c>
      <c r="R156" s="593">
        <f t="shared" si="67"/>
        <v>262097.53908230146</v>
      </c>
      <c r="S156" s="593">
        <f t="shared" si="67"/>
        <v>262097.53908230146</v>
      </c>
      <c r="T156" s="593">
        <f t="shared" si="67"/>
        <v>262097.53908230146</v>
      </c>
      <c r="U156" s="593">
        <f t="shared" si="67"/>
        <v>262097.53908230146</v>
      </c>
      <c r="V156" s="593">
        <f t="shared" si="67"/>
        <v>262097.53908230146</v>
      </c>
      <c r="W156" s="593">
        <f t="shared" si="67"/>
        <v>262097.53908230146</v>
      </c>
      <c r="X156" s="593">
        <f t="shared" si="67"/>
        <v>262097.53908230146</v>
      </c>
      <c r="Y156" s="593">
        <f t="shared" si="67"/>
        <v>262097.53908230146</v>
      </c>
      <c r="Z156" s="593">
        <f t="shared" si="67"/>
        <v>262097.53908230146</v>
      </c>
      <c r="AA156" s="593">
        <f t="shared" si="67"/>
        <v>262097.53908230146</v>
      </c>
      <c r="AB156" s="593">
        <f t="shared" si="67"/>
        <v>262097.53908230146</v>
      </c>
      <c r="AC156" s="593">
        <f t="shared" si="67"/>
        <v>262097.53908230146</v>
      </c>
      <c r="AD156" s="593">
        <f t="shared" si="67"/>
        <v>262097.53908230146</v>
      </c>
      <c r="AE156" s="593">
        <f t="shared" si="67"/>
        <v>262097.53908230146</v>
      </c>
      <c r="AF156" s="593">
        <f t="shared" si="67"/>
        <v>262097.53908230146</v>
      </c>
      <c r="AG156" s="593">
        <f t="shared" si="67"/>
        <v>262097.53908230146</v>
      </c>
      <c r="AH156" s="593">
        <f t="shared" si="67"/>
        <v>262097.53908230146</v>
      </c>
      <c r="AI156" s="593">
        <f t="shared" si="67"/>
        <v>262097.53908230146</v>
      </c>
    </row>
    <row r="157" spans="1:35" s="589" customFormat="1" ht="11.25">
      <c r="A157" s="594"/>
      <c r="B157" s="750" t="s">
        <v>246</v>
      </c>
      <c r="C157" s="594"/>
      <c r="D157" s="594"/>
      <c r="E157" s="594"/>
      <c r="F157" s="595">
        <f>+F158+F159+F161+F162+F163</f>
        <v>192894</v>
      </c>
      <c r="G157" s="595">
        <f t="shared" ref="G157:AI157" si="68">+G158+G159+G161+G162+G163</f>
        <v>193350</v>
      </c>
      <c r="H157" s="595">
        <f t="shared" si="68"/>
        <v>186114</v>
      </c>
      <c r="I157" s="595">
        <f t="shared" si="68"/>
        <v>186114</v>
      </c>
      <c r="J157" s="595">
        <f t="shared" si="68"/>
        <v>186114</v>
      </c>
      <c r="K157" s="595">
        <f t="shared" si="68"/>
        <v>262097.53908230146</v>
      </c>
      <c r="L157" s="595">
        <f t="shared" si="68"/>
        <v>262097.53908230146</v>
      </c>
      <c r="M157" s="595">
        <f t="shared" si="68"/>
        <v>262097.53908230146</v>
      </c>
      <c r="N157" s="595">
        <f t="shared" si="68"/>
        <v>262097.53908230146</v>
      </c>
      <c r="O157" s="595">
        <f t="shared" si="68"/>
        <v>262097.53908230146</v>
      </c>
      <c r="P157" s="595">
        <f t="shared" si="68"/>
        <v>262097.53908230146</v>
      </c>
      <c r="Q157" s="595">
        <f t="shared" si="68"/>
        <v>262097.53908230146</v>
      </c>
      <c r="R157" s="595">
        <f t="shared" si="68"/>
        <v>262097.53908230146</v>
      </c>
      <c r="S157" s="595">
        <f t="shared" si="68"/>
        <v>262097.53908230146</v>
      </c>
      <c r="T157" s="595">
        <f t="shared" si="68"/>
        <v>262097.53908230146</v>
      </c>
      <c r="U157" s="595">
        <f t="shared" si="68"/>
        <v>262097.53908230146</v>
      </c>
      <c r="V157" s="595">
        <f t="shared" si="68"/>
        <v>262097.53908230146</v>
      </c>
      <c r="W157" s="595">
        <f t="shared" si="68"/>
        <v>262097.53908230146</v>
      </c>
      <c r="X157" s="595">
        <f t="shared" si="68"/>
        <v>262097.53908230146</v>
      </c>
      <c r="Y157" s="595">
        <f t="shared" si="68"/>
        <v>262097.53908230146</v>
      </c>
      <c r="Z157" s="595">
        <f t="shared" si="68"/>
        <v>262097.53908230146</v>
      </c>
      <c r="AA157" s="595">
        <f t="shared" si="68"/>
        <v>262097.53908230146</v>
      </c>
      <c r="AB157" s="595">
        <f t="shared" si="68"/>
        <v>262097.53908230146</v>
      </c>
      <c r="AC157" s="595">
        <f t="shared" si="68"/>
        <v>262097.53908230146</v>
      </c>
      <c r="AD157" s="595">
        <f t="shared" si="68"/>
        <v>262097.53908230146</v>
      </c>
      <c r="AE157" s="595">
        <f t="shared" si="68"/>
        <v>262097.53908230146</v>
      </c>
      <c r="AF157" s="595">
        <f t="shared" si="68"/>
        <v>262097.53908230146</v>
      </c>
      <c r="AG157" s="595">
        <f t="shared" si="68"/>
        <v>262097.53908230146</v>
      </c>
      <c r="AH157" s="595">
        <f t="shared" si="68"/>
        <v>262097.53908230146</v>
      </c>
      <c r="AI157" s="595">
        <f t="shared" si="68"/>
        <v>262097.53908230146</v>
      </c>
    </row>
    <row r="158" spans="1:35" s="589" customFormat="1" ht="11.25">
      <c r="A158" s="594"/>
      <c r="B158" s="751" t="s">
        <v>106</v>
      </c>
      <c r="C158" s="596"/>
      <c r="D158" s="596"/>
      <c r="E158" s="596"/>
      <c r="F158" s="595">
        <f>+F28</f>
        <v>14727</v>
      </c>
      <c r="G158" s="595">
        <f t="shared" ref="G158:AI158" si="69">+G28</f>
        <v>4320</v>
      </c>
      <c r="H158" s="595">
        <f t="shared" si="69"/>
        <v>3883</v>
      </c>
      <c r="I158" s="595">
        <f t="shared" si="69"/>
        <v>3883</v>
      </c>
      <c r="J158" s="595">
        <f t="shared" si="69"/>
        <v>3883</v>
      </c>
      <c r="K158" s="595">
        <f t="shared" si="69"/>
        <v>3883</v>
      </c>
      <c r="L158" s="595">
        <f t="shared" si="69"/>
        <v>3883</v>
      </c>
      <c r="M158" s="595">
        <f t="shared" si="69"/>
        <v>3883</v>
      </c>
      <c r="N158" s="595">
        <f t="shared" si="69"/>
        <v>3883</v>
      </c>
      <c r="O158" s="595">
        <f t="shared" si="69"/>
        <v>3883</v>
      </c>
      <c r="P158" s="595">
        <f t="shared" si="69"/>
        <v>3883</v>
      </c>
      <c r="Q158" s="595">
        <f t="shared" si="69"/>
        <v>3883</v>
      </c>
      <c r="R158" s="595">
        <f t="shared" si="69"/>
        <v>3883</v>
      </c>
      <c r="S158" s="595">
        <f t="shared" si="69"/>
        <v>3883</v>
      </c>
      <c r="T158" s="595">
        <f t="shared" si="69"/>
        <v>3883</v>
      </c>
      <c r="U158" s="595">
        <f t="shared" si="69"/>
        <v>3883</v>
      </c>
      <c r="V158" s="595">
        <f t="shared" si="69"/>
        <v>3883</v>
      </c>
      <c r="W158" s="595">
        <f t="shared" si="69"/>
        <v>3883</v>
      </c>
      <c r="X158" s="595">
        <f t="shared" si="69"/>
        <v>3883</v>
      </c>
      <c r="Y158" s="595">
        <f t="shared" si="69"/>
        <v>3883</v>
      </c>
      <c r="Z158" s="595">
        <f t="shared" si="69"/>
        <v>3883</v>
      </c>
      <c r="AA158" s="595">
        <f t="shared" si="69"/>
        <v>3883</v>
      </c>
      <c r="AB158" s="595">
        <f t="shared" si="69"/>
        <v>3883</v>
      </c>
      <c r="AC158" s="595">
        <f t="shared" si="69"/>
        <v>3883</v>
      </c>
      <c r="AD158" s="595">
        <f t="shared" si="69"/>
        <v>3883</v>
      </c>
      <c r="AE158" s="595">
        <f t="shared" si="69"/>
        <v>3883</v>
      </c>
      <c r="AF158" s="595">
        <f t="shared" si="69"/>
        <v>3883</v>
      </c>
      <c r="AG158" s="595">
        <f t="shared" si="69"/>
        <v>3883</v>
      </c>
      <c r="AH158" s="595">
        <f t="shared" si="69"/>
        <v>3883</v>
      </c>
      <c r="AI158" s="595">
        <f t="shared" si="69"/>
        <v>3883</v>
      </c>
    </row>
    <row r="159" spans="1:35" s="589" customFormat="1" ht="11.25">
      <c r="A159" s="594"/>
      <c r="B159" s="751" t="s">
        <v>254</v>
      </c>
      <c r="C159" s="596"/>
      <c r="D159" s="596"/>
      <c r="E159" s="596"/>
      <c r="F159" s="595">
        <f>+F29+Amortizacija!F39+'Dodatni obratovalni stroški'!B44</f>
        <v>156927</v>
      </c>
      <c r="G159" s="595">
        <f>+G29+Amortizacija!G39+'Dodatni obratovalni stroški'!C44</f>
        <v>175102</v>
      </c>
      <c r="H159" s="595">
        <f>+H29+Amortizacija!H39+'Dodatni obratovalni stroški'!D44</f>
        <v>169535</v>
      </c>
      <c r="I159" s="595">
        <f>+I29+Amortizacija!I39+'Dodatni obratovalni stroški'!E44</f>
        <v>169535</v>
      </c>
      <c r="J159" s="595">
        <f>+J29+Amortizacija!J39+'Dodatni obratovalni stroški'!F44</f>
        <v>169535</v>
      </c>
      <c r="K159" s="595">
        <f>+K29+Amortizacija!K39+'Dodatni obratovalni stroški'!G44</f>
        <v>245518.53908230146</v>
      </c>
      <c r="L159" s="595">
        <f>+L29+Amortizacija!L39+'Dodatni obratovalni stroški'!H44</f>
        <v>245518.53908230146</v>
      </c>
      <c r="M159" s="595">
        <f>+M29+Amortizacija!M39+'Dodatni obratovalni stroški'!I44</f>
        <v>245518.53908230146</v>
      </c>
      <c r="N159" s="595">
        <f>+N29+Amortizacija!N39+'Dodatni obratovalni stroški'!J44</f>
        <v>245518.53908230146</v>
      </c>
      <c r="O159" s="595">
        <f>+O29+Amortizacija!O39+'Dodatni obratovalni stroški'!K44</f>
        <v>245518.53908230146</v>
      </c>
      <c r="P159" s="595">
        <f>+P29+Amortizacija!P39+'Dodatni obratovalni stroški'!L44</f>
        <v>245518.53908230146</v>
      </c>
      <c r="Q159" s="595">
        <f>+Q29+Amortizacija!Q39+'Dodatni obratovalni stroški'!M44</f>
        <v>245518.53908230146</v>
      </c>
      <c r="R159" s="595">
        <f>+R29+Amortizacija!R39+'Dodatni obratovalni stroški'!N44</f>
        <v>245518.53908230146</v>
      </c>
      <c r="S159" s="595">
        <f>+S29+Amortizacija!S39+'Dodatni obratovalni stroški'!O44</f>
        <v>245518.53908230146</v>
      </c>
      <c r="T159" s="595">
        <f>+T29+Amortizacija!T39+'Dodatni obratovalni stroški'!P44</f>
        <v>245518.53908230146</v>
      </c>
      <c r="U159" s="595">
        <f>+U29+Amortizacija!U39+'Dodatni obratovalni stroški'!Q44</f>
        <v>245518.53908230146</v>
      </c>
      <c r="V159" s="595">
        <f>+V29+Amortizacija!V39+'Dodatni obratovalni stroški'!R44</f>
        <v>245518.53908230146</v>
      </c>
      <c r="W159" s="595">
        <f>+W29+Amortizacija!W39+'Dodatni obratovalni stroški'!S44</f>
        <v>245518.53908230146</v>
      </c>
      <c r="X159" s="595">
        <f>+X29+Amortizacija!X39+'Dodatni obratovalni stroški'!T44</f>
        <v>245518.53908230146</v>
      </c>
      <c r="Y159" s="595">
        <f>+Y29+Amortizacija!Y39+'Dodatni obratovalni stroški'!U44</f>
        <v>245518.53908230146</v>
      </c>
      <c r="Z159" s="595">
        <f>+Z29+Amortizacija!Z39+'Dodatni obratovalni stroški'!V44</f>
        <v>245518.53908230146</v>
      </c>
      <c r="AA159" s="595">
        <f>+AA29+Amortizacija!AA39+'Dodatni obratovalni stroški'!W44</f>
        <v>245518.53908230146</v>
      </c>
      <c r="AB159" s="595">
        <f>+AB29+Amortizacija!AB39+'Dodatni obratovalni stroški'!X44</f>
        <v>245518.53908230146</v>
      </c>
      <c r="AC159" s="595">
        <f>+AC29+Amortizacija!AC39+'Dodatni obratovalni stroški'!Y44</f>
        <v>245518.53908230146</v>
      </c>
      <c r="AD159" s="595">
        <f>+AD29+Amortizacija!AD39+'Dodatni obratovalni stroški'!Z44</f>
        <v>245518.53908230146</v>
      </c>
      <c r="AE159" s="595">
        <f>+AE29+Amortizacija!AE39+'Dodatni obratovalni stroški'!AA44</f>
        <v>245518.53908230146</v>
      </c>
      <c r="AF159" s="595">
        <f>+AF29+Amortizacija!AF39+'Dodatni obratovalni stroški'!AB44</f>
        <v>245518.53908230146</v>
      </c>
      <c r="AG159" s="595">
        <f>+AG29+Amortizacija!AG39+'Dodatni obratovalni stroški'!AC44</f>
        <v>245518.53908230146</v>
      </c>
      <c r="AH159" s="595">
        <f>+AH29+Amortizacija!AH39+'Dodatni obratovalni stroški'!AD44</f>
        <v>245518.53908230146</v>
      </c>
      <c r="AI159" s="595">
        <f>+AI29+Amortizacija!AI39+'Dodatni obratovalni stroški'!AE44</f>
        <v>245518.53908230146</v>
      </c>
    </row>
    <row r="160" spans="1:35" s="589" customFormat="1" ht="11.25">
      <c r="A160" s="597"/>
      <c r="B160" s="752" t="s">
        <v>264</v>
      </c>
      <c r="C160" s="598"/>
      <c r="D160" s="598"/>
      <c r="E160" s="598"/>
      <c r="F160" s="599">
        <f>+F30+Amortizacija!F39</f>
        <v>322</v>
      </c>
      <c r="G160" s="599">
        <f>+G30+Amortizacija!G39</f>
        <v>110000</v>
      </c>
      <c r="H160" s="599">
        <f>+H30+Amortizacija!H39</f>
        <v>112964</v>
      </c>
      <c r="I160" s="599">
        <f>+I30+Amortizacija!I39</f>
        <v>112964</v>
      </c>
      <c r="J160" s="599">
        <f>+J30+Amortizacija!J39</f>
        <v>112964</v>
      </c>
      <c r="K160" s="599">
        <f>+K30+Amortizacija!K39</f>
        <v>178147.53908230146</v>
      </c>
      <c r="L160" s="599">
        <f>+L30+Amortizacija!L39</f>
        <v>178147.53908230146</v>
      </c>
      <c r="M160" s="599">
        <f>+M30+Amortizacija!M39</f>
        <v>178147.53908230146</v>
      </c>
      <c r="N160" s="599">
        <f>+N30+Amortizacija!N39</f>
        <v>178147.53908230146</v>
      </c>
      <c r="O160" s="599">
        <f>+O30+Amortizacija!O39</f>
        <v>178147.53908230146</v>
      </c>
      <c r="P160" s="599">
        <f>+P30+Amortizacija!P39</f>
        <v>178147.53908230146</v>
      </c>
      <c r="Q160" s="599">
        <f>+Q30+Amortizacija!Q39</f>
        <v>178147.53908230146</v>
      </c>
      <c r="R160" s="599">
        <f>+R30+Amortizacija!R39</f>
        <v>178147.53908230146</v>
      </c>
      <c r="S160" s="599">
        <f>+S30+Amortizacija!S39</f>
        <v>178147.53908230146</v>
      </c>
      <c r="T160" s="599">
        <f>+T30+Amortizacija!T39</f>
        <v>178147.53908230146</v>
      </c>
      <c r="U160" s="599">
        <f>+U30+Amortizacija!U39</f>
        <v>178147.53908230146</v>
      </c>
      <c r="V160" s="599">
        <f>+V30+Amortizacija!V39</f>
        <v>178147.53908230146</v>
      </c>
      <c r="W160" s="599">
        <f>+W30+Amortizacija!W39</f>
        <v>178147.53908230146</v>
      </c>
      <c r="X160" s="599">
        <f>+X30+Amortizacija!X39</f>
        <v>178147.53908230146</v>
      </c>
      <c r="Y160" s="599">
        <f>+Y30+Amortizacija!Y39</f>
        <v>178147.53908230146</v>
      </c>
      <c r="Z160" s="599">
        <f>+Z30+Amortizacija!Z39</f>
        <v>178147.53908230146</v>
      </c>
      <c r="AA160" s="599">
        <f>+AA30+Amortizacija!AA39</f>
        <v>178147.53908230146</v>
      </c>
      <c r="AB160" s="599">
        <f>+AB30+Amortizacija!AB39</f>
        <v>178147.53908230146</v>
      </c>
      <c r="AC160" s="599">
        <f>+AC30+Amortizacija!AC39</f>
        <v>178147.53908230146</v>
      </c>
      <c r="AD160" s="599">
        <f>+AD30+Amortizacija!AD39</f>
        <v>178147.53908230146</v>
      </c>
      <c r="AE160" s="599">
        <f>+AE30+Amortizacija!AE39</f>
        <v>178147.53908230146</v>
      </c>
      <c r="AF160" s="599">
        <f>+AF30+Amortizacija!AF39</f>
        <v>178147.53908230146</v>
      </c>
      <c r="AG160" s="599">
        <f>+AG30+Amortizacija!AG39</f>
        <v>178147.53908230146</v>
      </c>
      <c r="AH160" s="599">
        <f>+AH30+Amortizacija!AH39</f>
        <v>178147.53908230146</v>
      </c>
      <c r="AI160" s="599">
        <f>+AI30+Amortizacija!AI39</f>
        <v>178147.53908230146</v>
      </c>
    </row>
    <row r="161" spans="1:35" s="589" customFormat="1" ht="11.25">
      <c r="A161" s="594"/>
      <c r="B161" s="751" t="s">
        <v>255</v>
      </c>
      <c r="C161" s="596"/>
      <c r="D161" s="596"/>
      <c r="E161" s="596"/>
      <c r="F161" s="595">
        <f>+F31</f>
        <v>2367</v>
      </c>
      <c r="G161" s="595">
        <f t="shared" ref="G161:AI165" si="70">+G31</f>
        <v>1848</v>
      </c>
      <c r="H161" s="595">
        <f t="shared" si="70"/>
        <v>0</v>
      </c>
      <c r="I161" s="595">
        <f t="shared" si="70"/>
        <v>0</v>
      </c>
      <c r="J161" s="595">
        <f t="shared" si="70"/>
        <v>0</v>
      </c>
      <c r="K161" s="595">
        <f t="shared" si="70"/>
        <v>0</v>
      </c>
      <c r="L161" s="595">
        <f t="shared" si="70"/>
        <v>0</v>
      </c>
      <c r="M161" s="595">
        <f t="shared" si="70"/>
        <v>0</v>
      </c>
      <c r="N161" s="595">
        <f t="shared" si="70"/>
        <v>0</v>
      </c>
      <c r="O161" s="595">
        <f t="shared" si="70"/>
        <v>0</v>
      </c>
      <c r="P161" s="595">
        <f t="shared" si="70"/>
        <v>0</v>
      </c>
      <c r="Q161" s="595">
        <f t="shared" si="70"/>
        <v>0</v>
      </c>
      <c r="R161" s="595">
        <f t="shared" si="70"/>
        <v>0</v>
      </c>
      <c r="S161" s="595">
        <f t="shared" si="70"/>
        <v>0</v>
      </c>
      <c r="T161" s="595">
        <f t="shared" si="70"/>
        <v>0</v>
      </c>
      <c r="U161" s="595">
        <f t="shared" si="70"/>
        <v>0</v>
      </c>
      <c r="V161" s="595">
        <f t="shared" si="70"/>
        <v>0</v>
      </c>
      <c r="W161" s="595">
        <f t="shared" si="70"/>
        <v>0</v>
      </c>
      <c r="X161" s="595">
        <f t="shared" si="70"/>
        <v>0</v>
      </c>
      <c r="Y161" s="595">
        <f t="shared" si="70"/>
        <v>0</v>
      </c>
      <c r="Z161" s="595">
        <f t="shared" si="70"/>
        <v>0</v>
      </c>
      <c r="AA161" s="595">
        <f t="shared" si="70"/>
        <v>0</v>
      </c>
      <c r="AB161" s="595">
        <f t="shared" si="70"/>
        <v>0</v>
      </c>
      <c r="AC161" s="595">
        <f t="shared" si="70"/>
        <v>0</v>
      </c>
      <c r="AD161" s="595">
        <f t="shared" si="70"/>
        <v>0</v>
      </c>
      <c r="AE161" s="595">
        <f t="shared" si="70"/>
        <v>0</v>
      </c>
      <c r="AF161" s="595">
        <f t="shared" si="70"/>
        <v>0</v>
      </c>
      <c r="AG161" s="595">
        <f t="shared" si="70"/>
        <v>0</v>
      </c>
      <c r="AH161" s="595">
        <f t="shared" si="70"/>
        <v>0</v>
      </c>
      <c r="AI161" s="595">
        <f t="shared" si="70"/>
        <v>0</v>
      </c>
    </row>
    <row r="162" spans="1:35" s="589" customFormat="1" ht="11.25">
      <c r="A162" s="594"/>
      <c r="B162" s="751" t="s">
        <v>256</v>
      </c>
      <c r="C162" s="596"/>
      <c r="D162" s="596"/>
      <c r="E162" s="596"/>
      <c r="F162" s="595">
        <f>+F32</f>
        <v>15107</v>
      </c>
      <c r="G162" s="595">
        <f t="shared" si="70"/>
        <v>10975</v>
      </c>
      <c r="H162" s="595">
        <f t="shared" si="70"/>
        <v>7744</v>
      </c>
      <c r="I162" s="595">
        <f t="shared" si="70"/>
        <v>7744</v>
      </c>
      <c r="J162" s="595">
        <f t="shared" si="70"/>
        <v>7744</v>
      </c>
      <c r="K162" s="595">
        <f t="shared" si="70"/>
        <v>7744</v>
      </c>
      <c r="L162" s="595">
        <f t="shared" si="70"/>
        <v>7744</v>
      </c>
      <c r="M162" s="595">
        <f t="shared" si="70"/>
        <v>7744</v>
      </c>
      <c r="N162" s="595">
        <f t="shared" si="70"/>
        <v>7744</v>
      </c>
      <c r="O162" s="595">
        <f t="shared" si="70"/>
        <v>7744</v>
      </c>
      <c r="P162" s="595">
        <f t="shared" si="70"/>
        <v>7744</v>
      </c>
      <c r="Q162" s="595">
        <f t="shared" si="70"/>
        <v>7744</v>
      </c>
      <c r="R162" s="595">
        <f t="shared" si="70"/>
        <v>7744</v>
      </c>
      <c r="S162" s="595">
        <f t="shared" si="70"/>
        <v>7744</v>
      </c>
      <c r="T162" s="595">
        <f t="shared" si="70"/>
        <v>7744</v>
      </c>
      <c r="U162" s="595">
        <f t="shared" si="70"/>
        <v>7744</v>
      </c>
      <c r="V162" s="595">
        <f t="shared" si="70"/>
        <v>7744</v>
      </c>
      <c r="W162" s="595">
        <f t="shared" si="70"/>
        <v>7744</v>
      </c>
      <c r="X162" s="595">
        <f t="shared" si="70"/>
        <v>7744</v>
      </c>
      <c r="Y162" s="595">
        <f t="shared" si="70"/>
        <v>7744</v>
      </c>
      <c r="Z162" s="595">
        <f t="shared" si="70"/>
        <v>7744</v>
      </c>
      <c r="AA162" s="595">
        <f t="shared" si="70"/>
        <v>7744</v>
      </c>
      <c r="AB162" s="595">
        <f t="shared" si="70"/>
        <v>7744</v>
      </c>
      <c r="AC162" s="595">
        <f t="shared" si="70"/>
        <v>7744</v>
      </c>
      <c r="AD162" s="595">
        <f t="shared" si="70"/>
        <v>7744</v>
      </c>
      <c r="AE162" s="595">
        <f t="shared" si="70"/>
        <v>7744</v>
      </c>
      <c r="AF162" s="595">
        <f t="shared" si="70"/>
        <v>7744</v>
      </c>
      <c r="AG162" s="595">
        <f t="shared" si="70"/>
        <v>7744</v>
      </c>
      <c r="AH162" s="595">
        <f t="shared" si="70"/>
        <v>7744</v>
      </c>
      <c r="AI162" s="595">
        <f t="shared" si="70"/>
        <v>7744</v>
      </c>
    </row>
    <row r="163" spans="1:35" s="589" customFormat="1" ht="11.25">
      <c r="A163" s="594"/>
      <c r="B163" s="751" t="s">
        <v>257</v>
      </c>
      <c r="C163" s="596"/>
      <c r="D163" s="596"/>
      <c r="E163" s="596"/>
      <c r="F163" s="595">
        <f>+F33</f>
        <v>3766</v>
      </c>
      <c r="G163" s="595">
        <f t="shared" si="70"/>
        <v>1105</v>
      </c>
      <c r="H163" s="595">
        <f t="shared" si="70"/>
        <v>4952</v>
      </c>
      <c r="I163" s="595">
        <f t="shared" si="70"/>
        <v>4952</v>
      </c>
      <c r="J163" s="595">
        <f t="shared" si="70"/>
        <v>4952</v>
      </c>
      <c r="K163" s="595">
        <f t="shared" si="70"/>
        <v>4952</v>
      </c>
      <c r="L163" s="595">
        <f t="shared" si="70"/>
        <v>4952</v>
      </c>
      <c r="M163" s="595">
        <f t="shared" si="70"/>
        <v>4952</v>
      </c>
      <c r="N163" s="595">
        <f t="shared" si="70"/>
        <v>4952</v>
      </c>
      <c r="O163" s="595">
        <f t="shared" si="70"/>
        <v>4952</v>
      </c>
      <c r="P163" s="595">
        <f t="shared" si="70"/>
        <v>4952</v>
      </c>
      <c r="Q163" s="595">
        <f t="shared" si="70"/>
        <v>4952</v>
      </c>
      <c r="R163" s="595">
        <f t="shared" si="70"/>
        <v>4952</v>
      </c>
      <c r="S163" s="595">
        <f t="shared" si="70"/>
        <v>4952</v>
      </c>
      <c r="T163" s="595">
        <f t="shared" si="70"/>
        <v>4952</v>
      </c>
      <c r="U163" s="595">
        <f t="shared" si="70"/>
        <v>4952</v>
      </c>
      <c r="V163" s="595">
        <f t="shared" si="70"/>
        <v>4952</v>
      </c>
      <c r="W163" s="595">
        <f t="shared" si="70"/>
        <v>4952</v>
      </c>
      <c r="X163" s="595">
        <f t="shared" si="70"/>
        <v>4952</v>
      </c>
      <c r="Y163" s="595">
        <f t="shared" si="70"/>
        <v>4952</v>
      </c>
      <c r="Z163" s="595">
        <f t="shared" si="70"/>
        <v>4952</v>
      </c>
      <c r="AA163" s="595">
        <f t="shared" si="70"/>
        <v>4952</v>
      </c>
      <c r="AB163" s="595">
        <f t="shared" si="70"/>
        <v>4952</v>
      </c>
      <c r="AC163" s="595">
        <f t="shared" si="70"/>
        <v>4952</v>
      </c>
      <c r="AD163" s="595">
        <f t="shared" si="70"/>
        <v>4952</v>
      </c>
      <c r="AE163" s="595">
        <f t="shared" si="70"/>
        <v>4952</v>
      </c>
      <c r="AF163" s="595">
        <f t="shared" si="70"/>
        <v>4952</v>
      </c>
      <c r="AG163" s="595">
        <f t="shared" si="70"/>
        <v>4952</v>
      </c>
      <c r="AH163" s="595">
        <f t="shared" si="70"/>
        <v>4952</v>
      </c>
      <c r="AI163" s="595">
        <f t="shared" si="70"/>
        <v>4952</v>
      </c>
    </row>
    <row r="164" spans="1:35" s="589" customFormat="1" ht="11.25">
      <c r="A164" s="594"/>
      <c r="B164" s="750" t="s">
        <v>248</v>
      </c>
      <c r="C164" s="594"/>
      <c r="D164" s="594"/>
      <c r="E164" s="594"/>
      <c r="F164" s="595">
        <f>+F34</f>
        <v>0</v>
      </c>
      <c r="G164" s="595">
        <f t="shared" si="70"/>
        <v>157</v>
      </c>
      <c r="H164" s="595">
        <f t="shared" si="70"/>
        <v>0</v>
      </c>
      <c r="I164" s="595">
        <f t="shared" si="70"/>
        <v>0</v>
      </c>
      <c r="J164" s="595">
        <f t="shared" si="70"/>
        <v>0</v>
      </c>
      <c r="K164" s="595">
        <f t="shared" si="70"/>
        <v>0</v>
      </c>
      <c r="L164" s="595">
        <f t="shared" si="70"/>
        <v>0</v>
      </c>
      <c r="M164" s="595">
        <f t="shared" si="70"/>
        <v>0</v>
      </c>
      <c r="N164" s="595">
        <f t="shared" si="70"/>
        <v>0</v>
      </c>
      <c r="O164" s="595">
        <f t="shared" si="70"/>
        <v>0</v>
      </c>
      <c r="P164" s="595">
        <f t="shared" si="70"/>
        <v>0</v>
      </c>
      <c r="Q164" s="595">
        <f t="shared" si="70"/>
        <v>0</v>
      </c>
      <c r="R164" s="595">
        <f t="shared" si="70"/>
        <v>0</v>
      </c>
      <c r="S164" s="595">
        <f t="shared" si="70"/>
        <v>0</v>
      </c>
      <c r="T164" s="595">
        <f t="shared" si="70"/>
        <v>0</v>
      </c>
      <c r="U164" s="595">
        <f t="shared" si="70"/>
        <v>0</v>
      </c>
      <c r="V164" s="595">
        <f t="shared" si="70"/>
        <v>0</v>
      </c>
      <c r="W164" s="595">
        <f t="shared" si="70"/>
        <v>0</v>
      </c>
      <c r="X164" s="595">
        <f t="shared" si="70"/>
        <v>0</v>
      </c>
      <c r="Y164" s="595">
        <f t="shared" si="70"/>
        <v>0</v>
      </c>
      <c r="Z164" s="595">
        <f t="shared" si="70"/>
        <v>0</v>
      </c>
      <c r="AA164" s="595">
        <f t="shared" si="70"/>
        <v>0</v>
      </c>
      <c r="AB164" s="595">
        <f t="shared" si="70"/>
        <v>0</v>
      </c>
      <c r="AC164" s="595">
        <f t="shared" si="70"/>
        <v>0</v>
      </c>
      <c r="AD164" s="595">
        <f t="shared" si="70"/>
        <v>0</v>
      </c>
      <c r="AE164" s="595">
        <f t="shared" si="70"/>
        <v>0</v>
      </c>
      <c r="AF164" s="595">
        <f t="shared" si="70"/>
        <v>0</v>
      </c>
      <c r="AG164" s="595">
        <f t="shared" si="70"/>
        <v>0</v>
      </c>
      <c r="AH164" s="595">
        <f t="shared" si="70"/>
        <v>0</v>
      </c>
      <c r="AI164" s="595">
        <f t="shared" si="70"/>
        <v>0</v>
      </c>
    </row>
    <row r="165" spans="1:35" s="589" customFormat="1" ht="11.25">
      <c r="A165" s="594"/>
      <c r="B165" s="750" t="s">
        <v>258</v>
      </c>
      <c r="C165" s="594"/>
      <c r="D165" s="594"/>
      <c r="E165" s="594"/>
      <c r="F165" s="595">
        <f>+F35</f>
        <v>4323</v>
      </c>
      <c r="G165" s="595">
        <f t="shared" si="70"/>
        <v>0</v>
      </c>
      <c r="H165" s="595">
        <f t="shared" si="70"/>
        <v>0</v>
      </c>
      <c r="I165" s="595">
        <f t="shared" si="70"/>
        <v>0</v>
      </c>
      <c r="J165" s="595">
        <f t="shared" si="70"/>
        <v>0</v>
      </c>
      <c r="K165" s="595">
        <f t="shared" si="70"/>
        <v>0</v>
      </c>
      <c r="L165" s="595">
        <f t="shared" si="70"/>
        <v>0</v>
      </c>
      <c r="M165" s="595">
        <f t="shared" si="70"/>
        <v>0</v>
      </c>
      <c r="N165" s="595">
        <f t="shared" si="70"/>
        <v>0</v>
      </c>
      <c r="O165" s="595">
        <f t="shared" si="70"/>
        <v>0</v>
      </c>
      <c r="P165" s="595">
        <f t="shared" si="70"/>
        <v>0</v>
      </c>
      <c r="Q165" s="595">
        <f t="shared" si="70"/>
        <v>0</v>
      </c>
      <c r="R165" s="595">
        <f t="shared" si="70"/>
        <v>0</v>
      </c>
      <c r="S165" s="595">
        <f t="shared" si="70"/>
        <v>0</v>
      </c>
      <c r="T165" s="595">
        <f t="shared" si="70"/>
        <v>0</v>
      </c>
      <c r="U165" s="595">
        <f t="shared" si="70"/>
        <v>0</v>
      </c>
      <c r="V165" s="595">
        <f t="shared" si="70"/>
        <v>0</v>
      </c>
      <c r="W165" s="595">
        <f t="shared" si="70"/>
        <v>0</v>
      </c>
      <c r="X165" s="595">
        <f t="shared" si="70"/>
        <v>0</v>
      </c>
      <c r="Y165" s="595">
        <f t="shared" si="70"/>
        <v>0</v>
      </c>
      <c r="Z165" s="595">
        <f t="shared" si="70"/>
        <v>0</v>
      </c>
      <c r="AA165" s="595">
        <f t="shared" si="70"/>
        <v>0</v>
      </c>
      <c r="AB165" s="595">
        <f t="shared" si="70"/>
        <v>0</v>
      </c>
      <c r="AC165" s="595">
        <f t="shared" si="70"/>
        <v>0</v>
      </c>
      <c r="AD165" s="595">
        <f t="shared" si="70"/>
        <v>0</v>
      </c>
      <c r="AE165" s="595">
        <f t="shared" si="70"/>
        <v>0</v>
      </c>
      <c r="AF165" s="595">
        <f t="shared" si="70"/>
        <v>0</v>
      </c>
      <c r="AG165" s="595">
        <f t="shared" si="70"/>
        <v>0</v>
      </c>
      <c r="AH165" s="595">
        <f t="shared" si="70"/>
        <v>0</v>
      </c>
      <c r="AI165" s="595">
        <f t="shared" si="70"/>
        <v>0</v>
      </c>
    </row>
    <row r="166" spans="1:35" s="589" customFormat="1" ht="11.25">
      <c r="A166" s="592"/>
      <c r="B166" s="749" t="s">
        <v>259</v>
      </c>
      <c r="C166" s="592"/>
      <c r="D166" s="592"/>
      <c r="E166" s="592"/>
      <c r="F166" s="593">
        <f>+F145-F156</f>
        <v>375</v>
      </c>
      <c r="G166" s="593">
        <f t="shared" ref="G166:AI166" si="71">+G145-G156</f>
        <v>7572</v>
      </c>
      <c r="H166" s="593">
        <f t="shared" si="71"/>
        <v>0</v>
      </c>
      <c r="I166" s="593">
        <f t="shared" si="71"/>
        <v>0</v>
      </c>
      <c r="J166" s="593">
        <f t="shared" si="71"/>
        <v>0</v>
      </c>
      <c r="K166" s="593">
        <f t="shared" si="71"/>
        <v>0</v>
      </c>
      <c r="L166" s="593">
        <f t="shared" si="71"/>
        <v>0</v>
      </c>
      <c r="M166" s="593">
        <f t="shared" si="71"/>
        <v>0</v>
      </c>
      <c r="N166" s="593">
        <f t="shared" si="71"/>
        <v>0</v>
      </c>
      <c r="O166" s="593">
        <f t="shared" si="71"/>
        <v>0</v>
      </c>
      <c r="P166" s="593">
        <f t="shared" si="71"/>
        <v>0</v>
      </c>
      <c r="Q166" s="593">
        <f t="shared" si="71"/>
        <v>0</v>
      </c>
      <c r="R166" s="593">
        <f t="shared" si="71"/>
        <v>0</v>
      </c>
      <c r="S166" s="593">
        <f t="shared" si="71"/>
        <v>0</v>
      </c>
      <c r="T166" s="593">
        <f t="shared" si="71"/>
        <v>0</v>
      </c>
      <c r="U166" s="593">
        <f t="shared" si="71"/>
        <v>0</v>
      </c>
      <c r="V166" s="593">
        <f t="shared" si="71"/>
        <v>0</v>
      </c>
      <c r="W166" s="593">
        <f t="shared" si="71"/>
        <v>0</v>
      </c>
      <c r="X166" s="593">
        <f t="shared" si="71"/>
        <v>0</v>
      </c>
      <c r="Y166" s="593">
        <f t="shared" si="71"/>
        <v>0</v>
      </c>
      <c r="Z166" s="593">
        <f t="shared" si="71"/>
        <v>0</v>
      </c>
      <c r="AA166" s="593">
        <f t="shared" si="71"/>
        <v>0</v>
      </c>
      <c r="AB166" s="593">
        <f t="shared" si="71"/>
        <v>0</v>
      </c>
      <c r="AC166" s="593">
        <f t="shared" si="71"/>
        <v>0</v>
      </c>
      <c r="AD166" s="593">
        <f t="shared" si="71"/>
        <v>0</v>
      </c>
      <c r="AE166" s="593">
        <f t="shared" si="71"/>
        <v>0</v>
      </c>
      <c r="AF166" s="593">
        <f t="shared" si="71"/>
        <v>0</v>
      </c>
      <c r="AG166" s="593">
        <f t="shared" si="71"/>
        <v>0</v>
      </c>
      <c r="AH166" s="593">
        <f t="shared" si="71"/>
        <v>0</v>
      </c>
      <c r="AI166" s="593">
        <f t="shared" si="71"/>
        <v>0</v>
      </c>
    </row>
    <row r="167" spans="1:35">
      <c r="K167" s="550"/>
    </row>
    <row r="168" spans="1:35" s="589" customFormat="1" ht="11.25">
      <c r="A168" s="612"/>
      <c r="B168" s="754" t="s">
        <v>388</v>
      </c>
      <c r="C168" s="612"/>
      <c r="D168" s="612"/>
      <c r="E168" s="612"/>
      <c r="F168" s="612">
        <v>1</v>
      </c>
      <c r="G168" s="612">
        <f>+F168+1</f>
        <v>2</v>
      </c>
      <c r="H168" s="612">
        <f>+G168+1</f>
        <v>3</v>
      </c>
      <c r="I168" s="612">
        <f t="shared" ref="I168:X169" si="72">+H168+1</f>
        <v>4</v>
      </c>
      <c r="J168" s="612">
        <f t="shared" si="72"/>
        <v>5</v>
      </c>
      <c r="K168" s="612">
        <f t="shared" si="72"/>
        <v>6</v>
      </c>
      <c r="L168" s="612">
        <f t="shared" si="72"/>
        <v>7</v>
      </c>
      <c r="M168" s="612">
        <f t="shared" si="72"/>
        <v>8</v>
      </c>
      <c r="N168" s="612">
        <f t="shared" si="72"/>
        <v>9</v>
      </c>
      <c r="O168" s="612">
        <f t="shared" si="72"/>
        <v>10</v>
      </c>
      <c r="P168" s="612">
        <f t="shared" si="72"/>
        <v>11</v>
      </c>
      <c r="Q168" s="612">
        <f t="shared" si="72"/>
        <v>12</v>
      </c>
      <c r="R168" s="612">
        <f t="shared" si="72"/>
        <v>13</v>
      </c>
      <c r="S168" s="612">
        <f t="shared" si="72"/>
        <v>14</v>
      </c>
      <c r="T168" s="612">
        <f t="shared" si="72"/>
        <v>15</v>
      </c>
      <c r="U168" s="612">
        <f t="shared" si="72"/>
        <v>16</v>
      </c>
      <c r="V168" s="612">
        <f t="shared" si="72"/>
        <v>17</v>
      </c>
      <c r="W168" s="612">
        <f t="shared" si="72"/>
        <v>18</v>
      </c>
      <c r="X168" s="612">
        <f t="shared" si="72"/>
        <v>19</v>
      </c>
      <c r="Y168" s="612">
        <f t="shared" ref="Y168:AG169" si="73">+X168+1</f>
        <v>20</v>
      </c>
      <c r="Z168" s="612">
        <f t="shared" si="73"/>
        <v>21</v>
      </c>
      <c r="AA168" s="612">
        <f t="shared" si="73"/>
        <v>22</v>
      </c>
      <c r="AB168" s="612">
        <f t="shared" si="73"/>
        <v>23</v>
      </c>
      <c r="AC168" s="612">
        <f t="shared" si="73"/>
        <v>24</v>
      </c>
      <c r="AD168" s="612">
        <f t="shared" si="73"/>
        <v>25</v>
      </c>
      <c r="AE168" s="612">
        <f t="shared" si="73"/>
        <v>26</v>
      </c>
      <c r="AF168" s="612">
        <f t="shared" si="73"/>
        <v>27</v>
      </c>
      <c r="AG168" s="612">
        <f t="shared" si="73"/>
        <v>28</v>
      </c>
      <c r="AH168" s="612">
        <f>+AG168+1</f>
        <v>29</v>
      </c>
      <c r="AI168" s="612">
        <f>+AH168+1</f>
        <v>30</v>
      </c>
    </row>
    <row r="169" spans="1:35" s="589" customFormat="1" ht="11.25">
      <c r="A169" s="612" t="s">
        <v>147</v>
      </c>
      <c r="B169" s="754" t="s">
        <v>389</v>
      </c>
      <c r="C169" s="613"/>
      <c r="D169" s="613"/>
      <c r="E169" s="613"/>
      <c r="F169" s="614">
        <v>2018</v>
      </c>
      <c r="G169" s="614">
        <f>+F169+1</f>
        <v>2019</v>
      </c>
      <c r="H169" s="614">
        <f>+G169+1</f>
        <v>2020</v>
      </c>
      <c r="I169" s="614">
        <f t="shared" si="72"/>
        <v>2021</v>
      </c>
      <c r="J169" s="614">
        <f t="shared" si="72"/>
        <v>2022</v>
      </c>
      <c r="K169" s="614">
        <f t="shared" si="72"/>
        <v>2023</v>
      </c>
      <c r="L169" s="614">
        <f t="shared" si="72"/>
        <v>2024</v>
      </c>
      <c r="M169" s="614">
        <f t="shared" si="72"/>
        <v>2025</v>
      </c>
      <c r="N169" s="614">
        <f t="shared" si="72"/>
        <v>2026</v>
      </c>
      <c r="O169" s="614">
        <f t="shared" si="72"/>
        <v>2027</v>
      </c>
      <c r="P169" s="614">
        <f t="shared" si="72"/>
        <v>2028</v>
      </c>
      <c r="Q169" s="614">
        <f t="shared" si="72"/>
        <v>2029</v>
      </c>
      <c r="R169" s="614">
        <f t="shared" si="72"/>
        <v>2030</v>
      </c>
      <c r="S169" s="614">
        <f t="shared" si="72"/>
        <v>2031</v>
      </c>
      <c r="T169" s="614">
        <f t="shared" si="72"/>
        <v>2032</v>
      </c>
      <c r="U169" s="614">
        <f t="shared" si="72"/>
        <v>2033</v>
      </c>
      <c r="V169" s="614">
        <f t="shared" si="72"/>
        <v>2034</v>
      </c>
      <c r="W169" s="614">
        <f t="shared" si="72"/>
        <v>2035</v>
      </c>
      <c r="X169" s="614">
        <f t="shared" si="72"/>
        <v>2036</v>
      </c>
      <c r="Y169" s="614">
        <f t="shared" si="73"/>
        <v>2037</v>
      </c>
      <c r="Z169" s="614">
        <f t="shared" si="73"/>
        <v>2038</v>
      </c>
      <c r="AA169" s="614">
        <f t="shared" si="73"/>
        <v>2039</v>
      </c>
      <c r="AB169" s="614">
        <f t="shared" si="73"/>
        <v>2040</v>
      </c>
      <c r="AC169" s="614">
        <f t="shared" si="73"/>
        <v>2041</v>
      </c>
      <c r="AD169" s="614">
        <f t="shared" si="73"/>
        <v>2042</v>
      </c>
      <c r="AE169" s="614">
        <f t="shared" si="73"/>
        <v>2043</v>
      </c>
      <c r="AF169" s="614">
        <f t="shared" si="73"/>
        <v>2044</v>
      </c>
      <c r="AG169" s="614">
        <f t="shared" si="73"/>
        <v>2045</v>
      </c>
      <c r="AH169" s="614">
        <f>+AG169+1</f>
        <v>2046</v>
      </c>
      <c r="AI169" s="614">
        <f>+AH169+1</f>
        <v>2047</v>
      </c>
    </row>
    <row r="170" spans="1:35" s="589" customFormat="1" ht="11.25">
      <c r="A170" s="592" t="s">
        <v>242</v>
      </c>
      <c r="B170" s="749" t="s">
        <v>252</v>
      </c>
      <c r="C170" s="592"/>
      <c r="D170" s="592"/>
      <c r="E170" s="592"/>
      <c r="F170" s="593">
        <f>+F171+F179+F180</f>
        <v>2114</v>
      </c>
      <c r="G170" s="593">
        <f t="shared" ref="G170:AI170" si="74">+G171+G179+G180</f>
        <v>14298</v>
      </c>
      <c r="H170" s="593">
        <f t="shared" si="74"/>
        <v>5373</v>
      </c>
      <c r="I170" s="593">
        <f t="shared" si="74"/>
        <v>5373</v>
      </c>
      <c r="J170" s="593">
        <f t="shared" si="74"/>
        <v>5373</v>
      </c>
      <c r="K170" s="593">
        <f t="shared" si="74"/>
        <v>368215.65861461381</v>
      </c>
      <c r="L170" s="593">
        <f t="shared" si="74"/>
        <v>368215.65861461381</v>
      </c>
      <c r="M170" s="593">
        <f t="shared" si="74"/>
        <v>368215.65861461381</v>
      </c>
      <c r="N170" s="593">
        <f t="shared" si="74"/>
        <v>368215.65861461381</v>
      </c>
      <c r="O170" s="593">
        <f t="shared" si="74"/>
        <v>368215.65861461381</v>
      </c>
      <c r="P170" s="593">
        <f t="shared" si="74"/>
        <v>368215.65861461381</v>
      </c>
      <c r="Q170" s="593">
        <f t="shared" si="74"/>
        <v>368215.65861461381</v>
      </c>
      <c r="R170" s="593">
        <f t="shared" si="74"/>
        <v>368215.65861461381</v>
      </c>
      <c r="S170" s="593">
        <f t="shared" si="74"/>
        <v>368215.65861461381</v>
      </c>
      <c r="T170" s="593">
        <f t="shared" si="74"/>
        <v>368215.65861461381</v>
      </c>
      <c r="U170" s="593">
        <f t="shared" si="74"/>
        <v>368215.65861461381</v>
      </c>
      <c r="V170" s="593">
        <f t="shared" si="74"/>
        <v>368215.65861461381</v>
      </c>
      <c r="W170" s="593">
        <f t="shared" si="74"/>
        <v>368215.65861461381</v>
      </c>
      <c r="X170" s="593">
        <f t="shared" si="74"/>
        <v>368215.65861461381</v>
      </c>
      <c r="Y170" s="593">
        <f t="shared" si="74"/>
        <v>368215.65861461381</v>
      </c>
      <c r="Z170" s="593">
        <f t="shared" si="74"/>
        <v>368215.65861461381</v>
      </c>
      <c r="AA170" s="593">
        <f t="shared" si="74"/>
        <v>368215.65861461381</v>
      </c>
      <c r="AB170" s="593">
        <f t="shared" si="74"/>
        <v>368215.65861461381</v>
      </c>
      <c r="AC170" s="593">
        <f t="shared" si="74"/>
        <v>368215.65861461381</v>
      </c>
      <c r="AD170" s="593">
        <f t="shared" si="74"/>
        <v>368215.65861461381</v>
      </c>
      <c r="AE170" s="593">
        <f t="shared" si="74"/>
        <v>368215.65861461381</v>
      </c>
      <c r="AF170" s="593">
        <f t="shared" si="74"/>
        <v>368215.65861461381</v>
      </c>
      <c r="AG170" s="593">
        <f t="shared" si="74"/>
        <v>368215.65861461381</v>
      </c>
      <c r="AH170" s="593">
        <f t="shared" si="74"/>
        <v>368215.65861461381</v>
      </c>
      <c r="AI170" s="593">
        <f t="shared" si="74"/>
        <v>368215.65861461381</v>
      </c>
    </row>
    <row r="171" spans="1:35" s="589" customFormat="1" ht="11.25">
      <c r="A171" s="594">
        <v>1</v>
      </c>
      <c r="B171" s="750" t="s">
        <v>245</v>
      </c>
      <c r="C171" s="594"/>
      <c r="D171" s="594"/>
      <c r="E171" s="594"/>
      <c r="F171" s="595">
        <f>+F172+F173+F174+F175+F176+F178</f>
        <v>2114</v>
      </c>
      <c r="G171" s="595">
        <f t="shared" ref="G171:AI171" si="75">+G172+G173+G174+G175+G176+G178</f>
        <v>14034</v>
      </c>
      <c r="H171" s="595">
        <f t="shared" si="75"/>
        <v>5373</v>
      </c>
      <c r="I171" s="595">
        <f t="shared" si="75"/>
        <v>5373</v>
      </c>
      <c r="J171" s="595">
        <f t="shared" si="75"/>
        <v>5373</v>
      </c>
      <c r="K171" s="595">
        <f t="shared" si="75"/>
        <v>368215.65861461381</v>
      </c>
      <c r="L171" s="595">
        <f t="shared" si="75"/>
        <v>368215.65861461381</v>
      </c>
      <c r="M171" s="595">
        <f t="shared" si="75"/>
        <v>368215.65861461381</v>
      </c>
      <c r="N171" s="595">
        <f t="shared" si="75"/>
        <v>368215.65861461381</v>
      </c>
      <c r="O171" s="595">
        <f t="shared" si="75"/>
        <v>368215.65861461381</v>
      </c>
      <c r="P171" s="595">
        <f t="shared" si="75"/>
        <v>368215.65861461381</v>
      </c>
      <c r="Q171" s="595">
        <f t="shared" si="75"/>
        <v>368215.65861461381</v>
      </c>
      <c r="R171" s="595">
        <f t="shared" si="75"/>
        <v>368215.65861461381</v>
      </c>
      <c r="S171" s="595">
        <f t="shared" si="75"/>
        <v>368215.65861461381</v>
      </c>
      <c r="T171" s="595">
        <f t="shared" si="75"/>
        <v>368215.65861461381</v>
      </c>
      <c r="U171" s="595">
        <f t="shared" si="75"/>
        <v>368215.65861461381</v>
      </c>
      <c r="V171" s="595">
        <f t="shared" si="75"/>
        <v>368215.65861461381</v>
      </c>
      <c r="W171" s="595">
        <f t="shared" si="75"/>
        <v>368215.65861461381</v>
      </c>
      <c r="X171" s="595">
        <f t="shared" si="75"/>
        <v>368215.65861461381</v>
      </c>
      <c r="Y171" s="595">
        <f t="shared" si="75"/>
        <v>368215.65861461381</v>
      </c>
      <c r="Z171" s="595">
        <f t="shared" si="75"/>
        <v>368215.65861461381</v>
      </c>
      <c r="AA171" s="595">
        <f t="shared" si="75"/>
        <v>368215.65861461381</v>
      </c>
      <c r="AB171" s="595">
        <f t="shared" si="75"/>
        <v>368215.65861461381</v>
      </c>
      <c r="AC171" s="595">
        <f t="shared" si="75"/>
        <v>368215.65861461381</v>
      </c>
      <c r="AD171" s="595">
        <f t="shared" si="75"/>
        <v>368215.65861461381</v>
      </c>
      <c r="AE171" s="595">
        <f t="shared" si="75"/>
        <v>368215.65861461381</v>
      </c>
      <c r="AF171" s="595">
        <f t="shared" si="75"/>
        <v>368215.65861461381</v>
      </c>
      <c r="AG171" s="595">
        <f t="shared" si="75"/>
        <v>368215.65861461381</v>
      </c>
      <c r="AH171" s="595">
        <f t="shared" si="75"/>
        <v>368215.65861461381</v>
      </c>
      <c r="AI171" s="595">
        <f t="shared" si="75"/>
        <v>368215.65861461381</v>
      </c>
    </row>
    <row r="172" spans="1:35" s="589" customFormat="1" ht="11.25">
      <c r="A172" s="594"/>
      <c r="B172" s="751" t="s">
        <v>889</v>
      </c>
      <c r="C172" s="596"/>
      <c r="D172" s="596"/>
      <c r="E172" s="596"/>
      <c r="F172" s="595">
        <f>+F42</f>
        <v>1312</v>
      </c>
      <c r="G172" s="595">
        <f t="shared" ref="G172:AI172" si="76">+G42</f>
        <v>12697</v>
      </c>
      <c r="H172" s="595">
        <f t="shared" si="76"/>
        <v>3796</v>
      </c>
      <c r="I172" s="595">
        <f t="shared" si="76"/>
        <v>3796</v>
      </c>
      <c r="J172" s="595">
        <f t="shared" si="76"/>
        <v>3796</v>
      </c>
      <c r="K172" s="595">
        <f t="shared" si="76"/>
        <v>3796</v>
      </c>
      <c r="L172" s="595">
        <f t="shared" si="76"/>
        <v>3796</v>
      </c>
      <c r="M172" s="595">
        <f t="shared" si="76"/>
        <v>3796</v>
      </c>
      <c r="N172" s="595">
        <f t="shared" si="76"/>
        <v>3796</v>
      </c>
      <c r="O172" s="595">
        <f t="shared" si="76"/>
        <v>3796</v>
      </c>
      <c r="P172" s="595">
        <f t="shared" si="76"/>
        <v>3796</v>
      </c>
      <c r="Q172" s="595">
        <f t="shared" si="76"/>
        <v>3796</v>
      </c>
      <c r="R172" s="595">
        <f t="shared" si="76"/>
        <v>3796</v>
      </c>
      <c r="S172" s="595">
        <f t="shared" si="76"/>
        <v>3796</v>
      </c>
      <c r="T172" s="595">
        <f t="shared" si="76"/>
        <v>3796</v>
      </c>
      <c r="U172" s="595">
        <f t="shared" si="76"/>
        <v>3796</v>
      </c>
      <c r="V172" s="595">
        <f t="shared" si="76"/>
        <v>3796</v>
      </c>
      <c r="W172" s="595">
        <f t="shared" si="76"/>
        <v>3796</v>
      </c>
      <c r="X172" s="595">
        <f t="shared" si="76"/>
        <v>3796</v>
      </c>
      <c r="Y172" s="595">
        <f t="shared" si="76"/>
        <v>3796</v>
      </c>
      <c r="Z172" s="595">
        <f t="shared" si="76"/>
        <v>3796</v>
      </c>
      <c r="AA172" s="595">
        <f t="shared" si="76"/>
        <v>3796</v>
      </c>
      <c r="AB172" s="595">
        <f t="shared" si="76"/>
        <v>3796</v>
      </c>
      <c r="AC172" s="595">
        <f t="shared" si="76"/>
        <v>3796</v>
      </c>
      <c r="AD172" s="595">
        <f t="shared" si="76"/>
        <v>3796</v>
      </c>
      <c r="AE172" s="595">
        <f t="shared" si="76"/>
        <v>3796</v>
      </c>
      <c r="AF172" s="595">
        <f t="shared" si="76"/>
        <v>3796</v>
      </c>
      <c r="AG172" s="595">
        <f t="shared" si="76"/>
        <v>3796</v>
      </c>
      <c r="AH172" s="595">
        <f t="shared" si="76"/>
        <v>3796</v>
      </c>
      <c r="AI172" s="595">
        <f t="shared" si="76"/>
        <v>3796</v>
      </c>
    </row>
    <row r="173" spans="1:35" s="589" customFormat="1" ht="22.5">
      <c r="A173" s="594"/>
      <c r="B173" s="751" t="s">
        <v>936</v>
      </c>
      <c r="C173" s="596"/>
      <c r="D173" s="596"/>
      <c r="E173" s="596"/>
      <c r="F173" s="595">
        <f>+'Dodatni obratovalni stroški'!B47</f>
        <v>0</v>
      </c>
      <c r="G173" s="595">
        <f>+'Dodatni obratovalni stroški'!C47</f>
        <v>0</v>
      </c>
      <c r="H173" s="595">
        <f>+'Dodatni obratovalni stroški'!D47</f>
        <v>0</v>
      </c>
      <c r="I173" s="595">
        <f>+'Dodatni obratovalni stroški'!E47</f>
        <v>0</v>
      </c>
      <c r="J173" s="595">
        <f>+'Dodatni obratovalni stroški'!F47</f>
        <v>0</v>
      </c>
      <c r="K173" s="595">
        <f>+'Dodatni obratovalni stroški'!G47</f>
        <v>208469.43107137195</v>
      </c>
      <c r="L173" s="595">
        <f>+'Dodatni obratovalni stroški'!H47</f>
        <v>208469.43107137195</v>
      </c>
      <c r="M173" s="595">
        <f>+'Dodatni obratovalni stroški'!I47</f>
        <v>208469.43107137195</v>
      </c>
      <c r="N173" s="595">
        <f>+'Dodatni obratovalni stroški'!J47</f>
        <v>208469.43107137195</v>
      </c>
      <c r="O173" s="595">
        <f>+'Dodatni obratovalni stroški'!K47</f>
        <v>208469.43107137195</v>
      </c>
      <c r="P173" s="595">
        <f>+'Dodatni obratovalni stroški'!L47</f>
        <v>208469.43107137195</v>
      </c>
      <c r="Q173" s="595">
        <f>+'Dodatni obratovalni stroški'!M47</f>
        <v>208469.43107137195</v>
      </c>
      <c r="R173" s="595">
        <f>+'Dodatni obratovalni stroški'!N47</f>
        <v>208469.43107137195</v>
      </c>
      <c r="S173" s="595">
        <f>+'Dodatni obratovalni stroški'!O47</f>
        <v>208469.43107137195</v>
      </c>
      <c r="T173" s="595">
        <f>+'Dodatni obratovalni stroški'!P47</f>
        <v>208469.43107137195</v>
      </c>
      <c r="U173" s="595">
        <f>+'Dodatni obratovalni stroški'!Q47</f>
        <v>208469.43107137195</v>
      </c>
      <c r="V173" s="595">
        <f>+'Dodatni obratovalni stroški'!R47</f>
        <v>208469.43107137195</v>
      </c>
      <c r="W173" s="595">
        <f>+'Dodatni obratovalni stroški'!S47</f>
        <v>208469.43107137195</v>
      </c>
      <c r="X173" s="595">
        <f>+'Dodatni obratovalni stroški'!T47</f>
        <v>208469.43107137195</v>
      </c>
      <c r="Y173" s="595">
        <f>+'Dodatni obratovalni stroški'!U47</f>
        <v>208469.43107137195</v>
      </c>
      <c r="Z173" s="595">
        <f>+'Dodatni obratovalni stroški'!V47</f>
        <v>208469.43107137195</v>
      </c>
      <c r="AA173" s="595">
        <f>+'Dodatni obratovalni stroški'!W47</f>
        <v>208469.43107137195</v>
      </c>
      <c r="AB173" s="595">
        <f>+'Dodatni obratovalni stroški'!X47</f>
        <v>208469.43107137195</v>
      </c>
      <c r="AC173" s="595">
        <f>+'Dodatni obratovalni stroški'!Y47</f>
        <v>208469.43107137195</v>
      </c>
      <c r="AD173" s="595">
        <f>+'Dodatni obratovalni stroški'!Z47</f>
        <v>208469.43107137195</v>
      </c>
      <c r="AE173" s="595">
        <f>+'Dodatni obratovalni stroški'!AA47</f>
        <v>208469.43107137195</v>
      </c>
      <c r="AF173" s="595">
        <f>+'Dodatni obratovalni stroški'!AB47</f>
        <v>208469.43107137195</v>
      </c>
      <c r="AG173" s="595">
        <f>+'Dodatni obratovalni stroški'!AC47</f>
        <v>208469.43107137195</v>
      </c>
      <c r="AH173" s="595">
        <f>+'Dodatni obratovalni stroški'!AD47</f>
        <v>208469.43107137195</v>
      </c>
      <c r="AI173" s="595">
        <f>+'Dodatni obratovalni stroški'!AE47</f>
        <v>208469.43107137195</v>
      </c>
    </row>
    <row r="174" spans="1:35" s="589" customFormat="1" ht="11.25">
      <c r="A174" s="594"/>
      <c r="B174" s="751" t="s">
        <v>891</v>
      </c>
      <c r="C174" s="596"/>
      <c r="D174" s="596"/>
      <c r="E174" s="596"/>
      <c r="F174" s="595">
        <f>+F43</f>
        <v>802</v>
      </c>
      <c r="G174" s="595">
        <f t="shared" ref="G174:AI174" si="77">+G43</f>
        <v>1062</v>
      </c>
      <c r="H174" s="595">
        <f t="shared" si="77"/>
        <v>1577</v>
      </c>
      <c r="I174" s="595">
        <f t="shared" si="77"/>
        <v>1577</v>
      </c>
      <c r="J174" s="595">
        <f t="shared" si="77"/>
        <v>1577</v>
      </c>
      <c r="K174" s="595">
        <f t="shared" si="77"/>
        <v>1577</v>
      </c>
      <c r="L174" s="595">
        <f t="shared" si="77"/>
        <v>1577</v>
      </c>
      <c r="M174" s="595">
        <f t="shared" si="77"/>
        <v>1577</v>
      </c>
      <c r="N174" s="595">
        <f t="shared" si="77"/>
        <v>1577</v>
      </c>
      <c r="O174" s="595">
        <f t="shared" si="77"/>
        <v>1577</v>
      </c>
      <c r="P174" s="595">
        <f t="shared" si="77"/>
        <v>1577</v>
      </c>
      <c r="Q174" s="595">
        <f t="shared" si="77"/>
        <v>1577</v>
      </c>
      <c r="R174" s="595">
        <f t="shared" si="77"/>
        <v>1577</v>
      </c>
      <c r="S174" s="595">
        <f t="shared" si="77"/>
        <v>1577</v>
      </c>
      <c r="T174" s="595">
        <f t="shared" si="77"/>
        <v>1577</v>
      </c>
      <c r="U174" s="595">
        <f t="shared" si="77"/>
        <v>1577</v>
      </c>
      <c r="V174" s="595">
        <f t="shared" si="77"/>
        <v>1577</v>
      </c>
      <c r="W174" s="595">
        <f t="shared" si="77"/>
        <v>1577</v>
      </c>
      <c r="X174" s="595">
        <f t="shared" si="77"/>
        <v>1577</v>
      </c>
      <c r="Y174" s="595">
        <f t="shared" si="77"/>
        <v>1577</v>
      </c>
      <c r="Z174" s="595">
        <f t="shared" si="77"/>
        <v>1577</v>
      </c>
      <c r="AA174" s="595">
        <f t="shared" si="77"/>
        <v>1577</v>
      </c>
      <c r="AB174" s="595">
        <f t="shared" si="77"/>
        <v>1577</v>
      </c>
      <c r="AC174" s="595">
        <f t="shared" si="77"/>
        <v>1577</v>
      </c>
      <c r="AD174" s="595">
        <f t="shared" si="77"/>
        <v>1577</v>
      </c>
      <c r="AE174" s="595">
        <f t="shared" si="77"/>
        <v>1577</v>
      </c>
      <c r="AF174" s="595">
        <f t="shared" si="77"/>
        <v>1577</v>
      </c>
      <c r="AG174" s="595">
        <f t="shared" si="77"/>
        <v>1577</v>
      </c>
      <c r="AH174" s="595">
        <f t="shared" si="77"/>
        <v>1577</v>
      </c>
      <c r="AI174" s="595">
        <f t="shared" si="77"/>
        <v>1577</v>
      </c>
    </row>
    <row r="175" spans="1:35" s="589" customFormat="1" ht="11.25">
      <c r="A175" s="594"/>
      <c r="B175" s="751" t="s">
        <v>937</v>
      </c>
      <c r="C175" s="596"/>
      <c r="D175" s="596"/>
      <c r="E175" s="596"/>
      <c r="F175" s="595">
        <f>+Amortizacija!F38-F176</f>
        <v>0</v>
      </c>
      <c r="G175" s="595">
        <f>+Amortizacija!G38-G176</f>
        <v>0</v>
      </c>
      <c r="H175" s="595">
        <f>+Amortizacija!H38-H176</f>
        <v>0</v>
      </c>
      <c r="I175" s="595">
        <f>+Amortizacija!I38-I176</f>
        <v>0</v>
      </c>
      <c r="J175" s="595">
        <f>+Amortizacija!J38-J176</f>
        <v>0</v>
      </c>
      <c r="K175" s="595">
        <f>+Amortizacija!K38-K176</f>
        <v>94167.668801377527</v>
      </c>
      <c r="L175" s="595">
        <f>+Amortizacija!L38-L176</f>
        <v>94167.668801377527</v>
      </c>
      <c r="M175" s="595">
        <f>+Amortizacija!M38-M176</f>
        <v>94167.668801377527</v>
      </c>
      <c r="N175" s="595">
        <f>+Amortizacija!N38-N176</f>
        <v>94167.668801377527</v>
      </c>
      <c r="O175" s="595">
        <f>+Amortizacija!O38-O176</f>
        <v>94167.668801377527</v>
      </c>
      <c r="P175" s="595">
        <f>+Amortizacija!P38-P176</f>
        <v>94167.668801377527</v>
      </c>
      <c r="Q175" s="595">
        <f>+Amortizacija!Q38-Q176</f>
        <v>94167.668801377527</v>
      </c>
      <c r="R175" s="595">
        <f>+Amortizacija!R38-R176</f>
        <v>94167.668801377527</v>
      </c>
      <c r="S175" s="595">
        <f>+Amortizacija!S38-S176</f>
        <v>94167.668801377527</v>
      </c>
      <c r="T175" s="595">
        <f>+Amortizacija!T38-T176</f>
        <v>94167.668801377527</v>
      </c>
      <c r="U175" s="595">
        <f>+Amortizacija!U38-U176</f>
        <v>94167.668801377527</v>
      </c>
      <c r="V175" s="595">
        <f>+Amortizacija!V38-V176</f>
        <v>94167.668801377527</v>
      </c>
      <c r="W175" s="595">
        <f>+Amortizacija!W38-W176</f>
        <v>94167.668801377527</v>
      </c>
      <c r="X175" s="595">
        <f>+Amortizacija!X38-X176</f>
        <v>94167.668801377527</v>
      </c>
      <c r="Y175" s="595">
        <f>+Amortizacija!Y38-Y176</f>
        <v>94167.668801377527</v>
      </c>
      <c r="Z175" s="595">
        <f>+Amortizacija!Z38-Z176</f>
        <v>94167.668801377527</v>
      </c>
      <c r="AA175" s="595">
        <f>+Amortizacija!AA38-AA176</f>
        <v>154373.22754324187</v>
      </c>
      <c r="AB175" s="595">
        <f>+Amortizacija!AB38-AB176</f>
        <v>154373.22754324187</v>
      </c>
      <c r="AC175" s="595">
        <f>+Amortizacija!AC38-AC176</f>
        <v>154373.22754324187</v>
      </c>
      <c r="AD175" s="595">
        <f>+Amortizacija!AD38-AD176</f>
        <v>154373.22754324187</v>
      </c>
      <c r="AE175" s="595">
        <f>+Amortizacija!AE38-AE176</f>
        <v>154373.22754324187</v>
      </c>
      <c r="AF175" s="595">
        <f>+Amortizacija!AF38-AF176</f>
        <v>154373.22754324187</v>
      </c>
      <c r="AG175" s="595">
        <f>+Amortizacija!AG38-AG176</f>
        <v>154373.22754324187</v>
      </c>
      <c r="AH175" s="595">
        <f>+Amortizacija!AH38-AH176</f>
        <v>154373.22754324187</v>
      </c>
      <c r="AI175" s="595">
        <f>+Amortizacija!AI38-AI176</f>
        <v>154373.22754324187</v>
      </c>
    </row>
    <row r="176" spans="1:35" s="589" customFormat="1" ht="11.25">
      <c r="A176" s="594"/>
      <c r="B176" s="751" t="s">
        <v>938</v>
      </c>
      <c r="C176" s="596"/>
      <c r="D176" s="596"/>
      <c r="E176" s="596"/>
      <c r="F176" s="595">
        <f>+Amortizacija!F38*F177</f>
        <v>0</v>
      </c>
      <c r="G176" s="595">
        <f>+Amortizacija!G38*G177</f>
        <v>0</v>
      </c>
      <c r="H176" s="595">
        <f>+Amortizacija!H38*H177</f>
        <v>0</v>
      </c>
      <c r="I176" s="595">
        <f>+Amortizacija!I38*I177</f>
        <v>0</v>
      </c>
      <c r="J176" s="595">
        <f>+Amortizacija!J38*J177</f>
        <v>0</v>
      </c>
      <c r="K176" s="595">
        <f>+Amortizacija!K38*K177</f>
        <v>60205.558741864334</v>
      </c>
      <c r="L176" s="595">
        <f>+Amortizacija!L38*L177</f>
        <v>60205.558741864334</v>
      </c>
      <c r="M176" s="595">
        <f>+Amortizacija!M38*M177</f>
        <v>60205.558741864334</v>
      </c>
      <c r="N176" s="595">
        <f>+Amortizacija!N38*N177</f>
        <v>60205.558741864334</v>
      </c>
      <c r="O176" s="595">
        <f>+Amortizacija!O38*O177</f>
        <v>60205.558741864334</v>
      </c>
      <c r="P176" s="595">
        <f>+Amortizacija!P38*P177</f>
        <v>60205.558741864334</v>
      </c>
      <c r="Q176" s="595">
        <f>+Amortizacija!Q38*Q177</f>
        <v>60205.558741864334</v>
      </c>
      <c r="R176" s="595">
        <f>+Amortizacija!R38*R177</f>
        <v>60205.558741864334</v>
      </c>
      <c r="S176" s="595">
        <f>+Amortizacija!S38*S177</f>
        <v>60205.558741864334</v>
      </c>
      <c r="T176" s="595">
        <f>+Amortizacija!T38*T177</f>
        <v>60205.558741864334</v>
      </c>
      <c r="U176" s="595">
        <f>+Amortizacija!U38*U177</f>
        <v>60205.558741864334</v>
      </c>
      <c r="V176" s="595">
        <f>+Amortizacija!V38*V177</f>
        <v>60205.558741864334</v>
      </c>
      <c r="W176" s="595">
        <f>+Amortizacija!W38*W177</f>
        <v>60205.558741864334</v>
      </c>
      <c r="X176" s="595">
        <f>+Amortizacija!X38*X177</f>
        <v>60205.558741864334</v>
      </c>
      <c r="Y176" s="595">
        <f>+Amortizacija!Y38*Y177</f>
        <v>60205.558741864334</v>
      </c>
      <c r="Z176" s="595">
        <f>+Amortizacija!Z38*Z177</f>
        <v>60205.558741864334</v>
      </c>
      <c r="AA176" s="595">
        <f>+Amortizacija!AA38*AA177</f>
        <v>0</v>
      </c>
      <c r="AB176" s="595">
        <f>+Amortizacija!AB38*AB177</f>
        <v>0</v>
      </c>
      <c r="AC176" s="595">
        <f>+Amortizacija!AC38*AC177</f>
        <v>0</v>
      </c>
      <c r="AD176" s="595">
        <f>+Amortizacija!AD38*AD177</f>
        <v>0</v>
      </c>
      <c r="AE176" s="595">
        <f>+Amortizacija!AE38*AE177</f>
        <v>0</v>
      </c>
      <c r="AF176" s="595">
        <f>+Amortizacija!AF38*AF177</f>
        <v>0</v>
      </c>
      <c r="AG176" s="595">
        <f>+Amortizacija!AG38*AG177</f>
        <v>0</v>
      </c>
      <c r="AH176" s="595">
        <f>+Amortizacija!AH38*AH177</f>
        <v>0</v>
      </c>
      <c r="AI176" s="595">
        <f>+Amortizacija!AI38*AI177</f>
        <v>0</v>
      </c>
    </row>
    <row r="177" spans="1:35" s="611" customFormat="1" ht="11.25">
      <c r="A177" s="608"/>
      <c r="B177" s="755" t="s">
        <v>894</v>
      </c>
      <c r="C177" s="609"/>
      <c r="D177" s="609"/>
      <c r="E177" s="609"/>
      <c r="F177" s="610">
        <v>0</v>
      </c>
      <c r="G177" s="610">
        <v>0</v>
      </c>
      <c r="H177" s="610">
        <v>0</v>
      </c>
      <c r="I177" s="610">
        <v>0</v>
      </c>
      <c r="J177" s="610">
        <v>0</v>
      </c>
      <c r="K177" s="610">
        <v>0.39</v>
      </c>
      <c r="L177" s="610">
        <f>+K177</f>
        <v>0.39</v>
      </c>
      <c r="M177" s="610">
        <f t="shared" ref="M177:Z177" si="78">+L177</f>
        <v>0.39</v>
      </c>
      <c r="N177" s="610">
        <f t="shared" si="78"/>
        <v>0.39</v>
      </c>
      <c r="O177" s="610">
        <f t="shared" si="78"/>
        <v>0.39</v>
      </c>
      <c r="P177" s="610">
        <f t="shared" si="78"/>
        <v>0.39</v>
      </c>
      <c r="Q177" s="610">
        <f t="shared" si="78"/>
        <v>0.39</v>
      </c>
      <c r="R177" s="610">
        <f t="shared" si="78"/>
        <v>0.39</v>
      </c>
      <c r="S177" s="610">
        <f t="shared" si="78"/>
        <v>0.39</v>
      </c>
      <c r="T177" s="610">
        <f t="shared" si="78"/>
        <v>0.39</v>
      </c>
      <c r="U177" s="610">
        <f t="shared" si="78"/>
        <v>0.39</v>
      </c>
      <c r="V177" s="610">
        <f t="shared" si="78"/>
        <v>0.39</v>
      </c>
      <c r="W177" s="610">
        <f>+V177</f>
        <v>0.39</v>
      </c>
      <c r="X177" s="610">
        <f t="shared" si="78"/>
        <v>0.39</v>
      </c>
      <c r="Y177" s="610">
        <f t="shared" si="78"/>
        <v>0.39</v>
      </c>
      <c r="Z177" s="610">
        <f t="shared" si="78"/>
        <v>0.39</v>
      </c>
      <c r="AA177" s="610">
        <v>0</v>
      </c>
      <c r="AB177" s="610">
        <v>0</v>
      </c>
      <c r="AC177" s="610">
        <v>0</v>
      </c>
      <c r="AD177" s="610">
        <v>0</v>
      </c>
      <c r="AE177" s="610">
        <v>0</v>
      </c>
      <c r="AF177" s="610">
        <v>0</v>
      </c>
      <c r="AG177" s="610">
        <v>0</v>
      </c>
      <c r="AH177" s="610">
        <v>0</v>
      </c>
      <c r="AI177" s="610">
        <v>0</v>
      </c>
    </row>
    <row r="178" spans="1:35" s="589" customFormat="1" ht="11.25">
      <c r="A178" s="594"/>
      <c r="B178" s="751" t="s">
        <v>895</v>
      </c>
      <c r="C178" s="596"/>
      <c r="D178" s="596"/>
      <c r="E178" s="596"/>
      <c r="F178" s="595">
        <f>+F44</f>
        <v>0</v>
      </c>
      <c r="G178" s="595">
        <f t="shared" ref="G178:AI180" si="79">+G44</f>
        <v>275</v>
      </c>
      <c r="H178" s="595">
        <f t="shared" si="79"/>
        <v>0</v>
      </c>
      <c r="I178" s="595">
        <f t="shared" si="79"/>
        <v>0</v>
      </c>
      <c r="J178" s="595">
        <f t="shared" si="79"/>
        <v>0</v>
      </c>
      <c r="K178" s="595">
        <f t="shared" si="79"/>
        <v>0</v>
      </c>
      <c r="L178" s="595">
        <f t="shared" si="79"/>
        <v>0</v>
      </c>
      <c r="M178" s="595">
        <f t="shared" si="79"/>
        <v>0</v>
      </c>
      <c r="N178" s="595">
        <f t="shared" si="79"/>
        <v>0</v>
      </c>
      <c r="O178" s="595">
        <f t="shared" si="79"/>
        <v>0</v>
      </c>
      <c r="P178" s="595">
        <f t="shared" si="79"/>
        <v>0</v>
      </c>
      <c r="Q178" s="595">
        <f t="shared" si="79"/>
        <v>0</v>
      </c>
      <c r="R178" s="595">
        <f t="shared" si="79"/>
        <v>0</v>
      </c>
      <c r="S178" s="595">
        <f t="shared" si="79"/>
        <v>0</v>
      </c>
      <c r="T178" s="595">
        <f t="shared" si="79"/>
        <v>0</v>
      </c>
      <c r="U178" s="595">
        <f t="shared" si="79"/>
        <v>0</v>
      </c>
      <c r="V178" s="595">
        <f t="shared" si="79"/>
        <v>0</v>
      </c>
      <c r="W178" s="595">
        <f t="shared" si="79"/>
        <v>0</v>
      </c>
      <c r="X178" s="595">
        <f t="shared" si="79"/>
        <v>0</v>
      </c>
      <c r="Y178" s="595">
        <f t="shared" si="79"/>
        <v>0</v>
      </c>
      <c r="Z178" s="595">
        <f t="shared" si="79"/>
        <v>0</v>
      </c>
      <c r="AA178" s="595">
        <f t="shared" si="79"/>
        <v>0</v>
      </c>
      <c r="AB178" s="595">
        <f t="shared" si="79"/>
        <v>0</v>
      </c>
      <c r="AC178" s="595">
        <f t="shared" si="79"/>
        <v>0</v>
      </c>
      <c r="AD178" s="595">
        <f t="shared" si="79"/>
        <v>0</v>
      </c>
      <c r="AE178" s="595">
        <f t="shared" si="79"/>
        <v>0</v>
      </c>
      <c r="AF178" s="595">
        <f t="shared" si="79"/>
        <v>0</v>
      </c>
      <c r="AG178" s="595">
        <f t="shared" si="79"/>
        <v>0</v>
      </c>
      <c r="AH178" s="595">
        <f t="shared" si="79"/>
        <v>0</v>
      </c>
      <c r="AI178" s="595">
        <f t="shared" si="79"/>
        <v>0</v>
      </c>
    </row>
    <row r="179" spans="1:35" s="589" customFormat="1" ht="11.25">
      <c r="A179" s="594">
        <v>2</v>
      </c>
      <c r="B179" s="750" t="s">
        <v>247</v>
      </c>
      <c r="C179" s="594"/>
      <c r="D179" s="594"/>
      <c r="E179" s="594"/>
      <c r="F179" s="595">
        <f>+F45</f>
        <v>0</v>
      </c>
      <c r="G179" s="595">
        <f t="shared" si="79"/>
        <v>264</v>
      </c>
      <c r="H179" s="595">
        <f t="shared" si="79"/>
        <v>0</v>
      </c>
      <c r="I179" s="595">
        <f t="shared" si="79"/>
        <v>0</v>
      </c>
      <c r="J179" s="595">
        <f t="shared" si="79"/>
        <v>0</v>
      </c>
      <c r="K179" s="595">
        <f t="shared" si="79"/>
        <v>0</v>
      </c>
      <c r="L179" s="595">
        <f t="shared" si="79"/>
        <v>0</v>
      </c>
      <c r="M179" s="595">
        <f t="shared" si="79"/>
        <v>0</v>
      </c>
      <c r="N179" s="595">
        <f t="shared" si="79"/>
        <v>0</v>
      </c>
      <c r="O179" s="595">
        <f t="shared" si="79"/>
        <v>0</v>
      </c>
      <c r="P179" s="595">
        <f t="shared" si="79"/>
        <v>0</v>
      </c>
      <c r="Q179" s="595">
        <f t="shared" si="79"/>
        <v>0</v>
      </c>
      <c r="R179" s="595">
        <f t="shared" si="79"/>
        <v>0</v>
      </c>
      <c r="S179" s="595">
        <f t="shared" si="79"/>
        <v>0</v>
      </c>
      <c r="T179" s="595">
        <f t="shared" si="79"/>
        <v>0</v>
      </c>
      <c r="U179" s="595">
        <f t="shared" si="79"/>
        <v>0</v>
      </c>
      <c r="V179" s="595">
        <f t="shared" si="79"/>
        <v>0</v>
      </c>
      <c r="W179" s="595">
        <f t="shared" si="79"/>
        <v>0</v>
      </c>
      <c r="X179" s="595">
        <f t="shared" si="79"/>
        <v>0</v>
      </c>
      <c r="Y179" s="595">
        <f t="shared" si="79"/>
        <v>0</v>
      </c>
      <c r="Z179" s="595">
        <f t="shared" si="79"/>
        <v>0</v>
      </c>
      <c r="AA179" s="595">
        <f t="shared" si="79"/>
        <v>0</v>
      </c>
      <c r="AB179" s="595">
        <f t="shared" si="79"/>
        <v>0</v>
      </c>
      <c r="AC179" s="595">
        <f t="shared" si="79"/>
        <v>0</v>
      </c>
      <c r="AD179" s="595">
        <f t="shared" si="79"/>
        <v>0</v>
      </c>
      <c r="AE179" s="595">
        <f t="shared" si="79"/>
        <v>0</v>
      </c>
      <c r="AF179" s="595">
        <f t="shared" si="79"/>
        <v>0</v>
      </c>
      <c r="AG179" s="595">
        <f t="shared" si="79"/>
        <v>0</v>
      </c>
      <c r="AH179" s="595">
        <f t="shared" si="79"/>
        <v>0</v>
      </c>
      <c r="AI179" s="595">
        <f t="shared" si="79"/>
        <v>0</v>
      </c>
    </row>
    <row r="180" spans="1:35" s="589" customFormat="1" ht="11.25">
      <c r="A180" s="594">
        <v>3</v>
      </c>
      <c r="B180" s="750" t="s">
        <v>251</v>
      </c>
      <c r="C180" s="594"/>
      <c r="D180" s="594"/>
      <c r="E180" s="594"/>
      <c r="F180" s="595">
        <f>+F46</f>
        <v>0</v>
      </c>
      <c r="G180" s="595">
        <f t="shared" si="79"/>
        <v>0</v>
      </c>
      <c r="H180" s="595">
        <f t="shared" si="79"/>
        <v>0</v>
      </c>
      <c r="I180" s="595">
        <f t="shared" si="79"/>
        <v>0</v>
      </c>
      <c r="J180" s="595">
        <f t="shared" si="79"/>
        <v>0</v>
      </c>
      <c r="K180" s="595">
        <f t="shared" si="79"/>
        <v>0</v>
      </c>
      <c r="L180" s="595">
        <f t="shared" si="79"/>
        <v>0</v>
      </c>
      <c r="M180" s="595">
        <f t="shared" si="79"/>
        <v>0</v>
      </c>
      <c r="N180" s="595">
        <f t="shared" si="79"/>
        <v>0</v>
      </c>
      <c r="O180" s="595">
        <f t="shared" si="79"/>
        <v>0</v>
      </c>
      <c r="P180" s="595">
        <f t="shared" si="79"/>
        <v>0</v>
      </c>
      <c r="Q180" s="595">
        <f t="shared" si="79"/>
        <v>0</v>
      </c>
      <c r="R180" s="595">
        <f t="shared" si="79"/>
        <v>0</v>
      </c>
      <c r="S180" s="595">
        <f t="shared" si="79"/>
        <v>0</v>
      </c>
      <c r="T180" s="595">
        <f t="shared" si="79"/>
        <v>0</v>
      </c>
      <c r="U180" s="595">
        <f t="shared" si="79"/>
        <v>0</v>
      </c>
      <c r="V180" s="595">
        <f t="shared" si="79"/>
        <v>0</v>
      </c>
      <c r="W180" s="595">
        <f t="shared" si="79"/>
        <v>0</v>
      </c>
      <c r="X180" s="595">
        <f t="shared" si="79"/>
        <v>0</v>
      </c>
      <c r="Y180" s="595">
        <f t="shared" si="79"/>
        <v>0</v>
      </c>
      <c r="Z180" s="595">
        <f t="shared" si="79"/>
        <v>0</v>
      </c>
      <c r="AA180" s="595">
        <f t="shared" si="79"/>
        <v>0</v>
      </c>
      <c r="AB180" s="595">
        <f t="shared" si="79"/>
        <v>0</v>
      </c>
      <c r="AC180" s="595">
        <f t="shared" si="79"/>
        <v>0</v>
      </c>
      <c r="AD180" s="595">
        <f t="shared" si="79"/>
        <v>0</v>
      </c>
      <c r="AE180" s="595">
        <f t="shared" si="79"/>
        <v>0</v>
      </c>
      <c r="AF180" s="595">
        <f t="shared" si="79"/>
        <v>0</v>
      </c>
      <c r="AG180" s="595">
        <f t="shared" si="79"/>
        <v>0</v>
      </c>
      <c r="AH180" s="595">
        <f t="shared" si="79"/>
        <v>0</v>
      </c>
      <c r="AI180" s="595">
        <f t="shared" si="79"/>
        <v>0</v>
      </c>
    </row>
    <row r="181" spans="1:35" s="589" customFormat="1" ht="11.25">
      <c r="A181" s="592" t="s">
        <v>243</v>
      </c>
      <c r="B181" s="749" t="s">
        <v>253</v>
      </c>
      <c r="C181" s="592"/>
      <c r="D181" s="592"/>
      <c r="E181" s="592"/>
      <c r="F181" s="593">
        <f>+F182+F189+F190</f>
        <v>6664</v>
      </c>
      <c r="G181" s="593">
        <f t="shared" ref="G181:AI181" si="80">+G182+G189+G190</f>
        <v>13393</v>
      </c>
      <c r="H181" s="593">
        <f t="shared" si="80"/>
        <v>5373</v>
      </c>
      <c r="I181" s="593">
        <f t="shared" si="80"/>
        <v>5373</v>
      </c>
      <c r="J181" s="593">
        <f t="shared" si="80"/>
        <v>5373</v>
      </c>
      <c r="K181" s="593">
        <f t="shared" si="80"/>
        <v>368215.65861461376</v>
      </c>
      <c r="L181" s="593">
        <f t="shared" si="80"/>
        <v>368215.65861461376</v>
      </c>
      <c r="M181" s="593">
        <f t="shared" si="80"/>
        <v>368215.65861461376</v>
      </c>
      <c r="N181" s="593">
        <f t="shared" si="80"/>
        <v>368215.65861461376</v>
      </c>
      <c r="O181" s="593">
        <f t="shared" si="80"/>
        <v>368215.65861461376</v>
      </c>
      <c r="P181" s="593">
        <f t="shared" si="80"/>
        <v>368215.65861461376</v>
      </c>
      <c r="Q181" s="593">
        <f t="shared" si="80"/>
        <v>368215.65861461376</v>
      </c>
      <c r="R181" s="593">
        <f t="shared" si="80"/>
        <v>368215.65861461376</v>
      </c>
      <c r="S181" s="593">
        <f t="shared" si="80"/>
        <v>368215.65861461376</v>
      </c>
      <c r="T181" s="593">
        <f t="shared" si="80"/>
        <v>368215.65861461376</v>
      </c>
      <c r="U181" s="593">
        <f t="shared" si="80"/>
        <v>368215.65861461376</v>
      </c>
      <c r="V181" s="593">
        <f t="shared" si="80"/>
        <v>368215.65861461376</v>
      </c>
      <c r="W181" s="593">
        <f t="shared" si="80"/>
        <v>368215.65861461376</v>
      </c>
      <c r="X181" s="593">
        <f t="shared" si="80"/>
        <v>368215.65861461376</v>
      </c>
      <c r="Y181" s="593">
        <f t="shared" si="80"/>
        <v>368215.65861461376</v>
      </c>
      <c r="Z181" s="593">
        <f t="shared" si="80"/>
        <v>368215.65861461376</v>
      </c>
      <c r="AA181" s="593">
        <f t="shared" si="80"/>
        <v>368215.65861461376</v>
      </c>
      <c r="AB181" s="593">
        <f t="shared" si="80"/>
        <v>368215.65861461376</v>
      </c>
      <c r="AC181" s="593">
        <f t="shared" si="80"/>
        <v>368215.65861461376</v>
      </c>
      <c r="AD181" s="593">
        <f t="shared" si="80"/>
        <v>368215.65861461376</v>
      </c>
      <c r="AE181" s="593">
        <f t="shared" si="80"/>
        <v>368215.65861461376</v>
      </c>
      <c r="AF181" s="593">
        <f t="shared" si="80"/>
        <v>368215.65861461376</v>
      </c>
      <c r="AG181" s="593">
        <f t="shared" si="80"/>
        <v>368215.65861461376</v>
      </c>
      <c r="AH181" s="593">
        <f t="shared" si="80"/>
        <v>368215.65861461376</v>
      </c>
      <c r="AI181" s="593">
        <f t="shared" si="80"/>
        <v>368215.65861461376</v>
      </c>
    </row>
    <row r="182" spans="1:35" s="589" customFormat="1" ht="11.25">
      <c r="A182" s="594"/>
      <c r="B182" s="750" t="s">
        <v>246</v>
      </c>
      <c r="C182" s="594"/>
      <c r="D182" s="594"/>
      <c r="E182" s="594"/>
      <c r="F182" s="595">
        <f>+F183+F184+F186+F187+F188</f>
        <v>6664</v>
      </c>
      <c r="G182" s="595">
        <f t="shared" ref="G182:AI182" si="81">+G183+G184+G186+G187+G188</f>
        <v>13393</v>
      </c>
      <c r="H182" s="595">
        <f t="shared" si="81"/>
        <v>5373</v>
      </c>
      <c r="I182" s="595">
        <f t="shared" si="81"/>
        <v>5373</v>
      </c>
      <c r="J182" s="595">
        <f t="shared" si="81"/>
        <v>5373</v>
      </c>
      <c r="K182" s="595">
        <f t="shared" si="81"/>
        <v>368215.65861461376</v>
      </c>
      <c r="L182" s="595">
        <f t="shared" si="81"/>
        <v>368215.65861461376</v>
      </c>
      <c r="M182" s="595">
        <f t="shared" si="81"/>
        <v>368215.65861461376</v>
      </c>
      <c r="N182" s="595">
        <f t="shared" si="81"/>
        <v>368215.65861461376</v>
      </c>
      <c r="O182" s="595">
        <f t="shared" si="81"/>
        <v>368215.65861461376</v>
      </c>
      <c r="P182" s="595">
        <f t="shared" si="81"/>
        <v>368215.65861461376</v>
      </c>
      <c r="Q182" s="595">
        <f t="shared" si="81"/>
        <v>368215.65861461376</v>
      </c>
      <c r="R182" s="595">
        <f t="shared" si="81"/>
        <v>368215.65861461376</v>
      </c>
      <c r="S182" s="595">
        <f t="shared" si="81"/>
        <v>368215.65861461376</v>
      </c>
      <c r="T182" s="595">
        <f t="shared" si="81"/>
        <v>368215.65861461376</v>
      </c>
      <c r="U182" s="595">
        <f t="shared" si="81"/>
        <v>368215.65861461376</v>
      </c>
      <c r="V182" s="595">
        <f t="shared" si="81"/>
        <v>368215.65861461376</v>
      </c>
      <c r="W182" s="595">
        <f t="shared" si="81"/>
        <v>368215.65861461376</v>
      </c>
      <c r="X182" s="595">
        <f t="shared" si="81"/>
        <v>368215.65861461376</v>
      </c>
      <c r="Y182" s="595">
        <f t="shared" si="81"/>
        <v>368215.65861461376</v>
      </c>
      <c r="Z182" s="595">
        <f t="shared" si="81"/>
        <v>368215.65861461376</v>
      </c>
      <c r="AA182" s="595">
        <f t="shared" si="81"/>
        <v>368215.65861461376</v>
      </c>
      <c r="AB182" s="595">
        <f t="shared" si="81"/>
        <v>368215.65861461376</v>
      </c>
      <c r="AC182" s="595">
        <f t="shared" si="81"/>
        <v>368215.65861461376</v>
      </c>
      <c r="AD182" s="595">
        <f t="shared" si="81"/>
        <v>368215.65861461376</v>
      </c>
      <c r="AE182" s="595">
        <f t="shared" si="81"/>
        <v>368215.65861461376</v>
      </c>
      <c r="AF182" s="595">
        <f t="shared" si="81"/>
        <v>368215.65861461376</v>
      </c>
      <c r="AG182" s="595">
        <f t="shared" si="81"/>
        <v>368215.65861461376</v>
      </c>
      <c r="AH182" s="595">
        <f t="shared" si="81"/>
        <v>368215.65861461376</v>
      </c>
      <c r="AI182" s="595">
        <f t="shared" si="81"/>
        <v>368215.65861461376</v>
      </c>
    </row>
    <row r="183" spans="1:35" s="589" customFormat="1" ht="11.25">
      <c r="A183" s="594"/>
      <c r="B183" s="751" t="s">
        <v>106</v>
      </c>
      <c r="C183" s="596"/>
      <c r="D183" s="596"/>
      <c r="E183" s="596"/>
      <c r="F183" s="595">
        <f>+F49+'Dodatni obratovalni stroški'!B48</f>
        <v>907</v>
      </c>
      <c r="G183" s="595">
        <f>+G49+'Dodatni obratovalni stroški'!C48</f>
        <v>1608</v>
      </c>
      <c r="H183" s="595">
        <f>+H49+'Dodatni obratovalni stroški'!D48</f>
        <v>1361</v>
      </c>
      <c r="I183" s="595">
        <f>+I49+'Dodatni obratovalni stroški'!E48</f>
        <v>1361</v>
      </c>
      <c r="J183" s="595">
        <f>+J49+'Dodatni obratovalni stroški'!F48</f>
        <v>1361</v>
      </c>
      <c r="K183" s="595">
        <f>+K49+'Dodatni obratovalni stroški'!G48</f>
        <v>16241.460499999999</v>
      </c>
      <c r="L183" s="595">
        <f>+L49+'Dodatni obratovalni stroški'!H48</f>
        <v>16241.460499999999</v>
      </c>
      <c r="M183" s="595">
        <f>+M49+'Dodatni obratovalni stroški'!I48</f>
        <v>16241.460499999999</v>
      </c>
      <c r="N183" s="595">
        <f>+N49+'Dodatni obratovalni stroški'!J48</f>
        <v>16241.460499999999</v>
      </c>
      <c r="O183" s="595">
        <f>+O49+'Dodatni obratovalni stroški'!K48</f>
        <v>16241.460499999999</v>
      </c>
      <c r="P183" s="595">
        <f>+P49+'Dodatni obratovalni stroški'!L48</f>
        <v>16241.460499999999</v>
      </c>
      <c r="Q183" s="595">
        <f>+Q49+'Dodatni obratovalni stroški'!M48</f>
        <v>16241.460499999999</v>
      </c>
      <c r="R183" s="595">
        <f>+R49+'Dodatni obratovalni stroški'!N48</f>
        <v>16241.460499999999</v>
      </c>
      <c r="S183" s="595">
        <f>+S49+'Dodatni obratovalni stroški'!O48</f>
        <v>16241.460499999999</v>
      </c>
      <c r="T183" s="595">
        <f>+T49+'Dodatni obratovalni stroški'!P48</f>
        <v>16241.460499999999</v>
      </c>
      <c r="U183" s="595">
        <f>+U49+'Dodatni obratovalni stroški'!Q48</f>
        <v>16241.460499999999</v>
      </c>
      <c r="V183" s="595">
        <f>+V49+'Dodatni obratovalni stroški'!R48</f>
        <v>16241.460499999999</v>
      </c>
      <c r="W183" s="595">
        <f>+W49+'Dodatni obratovalni stroški'!S48</f>
        <v>16241.460499999999</v>
      </c>
      <c r="X183" s="595">
        <f>+X49+'Dodatni obratovalni stroški'!T48</f>
        <v>16241.460499999999</v>
      </c>
      <c r="Y183" s="595">
        <f>+Y49+'Dodatni obratovalni stroški'!U48</f>
        <v>16241.460499999999</v>
      </c>
      <c r="Z183" s="595">
        <f>+Z49+'Dodatni obratovalni stroški'!V48</f>
        <v>16241.460499999999</v>
      </c>
      <c r="AA183" s="595">
        <f>+AA49+'Dodatni obratovalni stroški'!W48</f>
        <v>16241.460499999999</v>
      </c>
      <c r="AB183" s="595">
        <f>+AB49+'Dodatni obratovalni stroški'!X48</f>
        <v>16241.460499999999</v>
      </c>
      <c r="AC183" s="595">
        <f>+AC49+'Dodatni obratovalni stroški'!Y48</f>
        <v>16241.460499999999</v>
      </c>
      <c r="AD183" s="595">
        <f>+AD49+'Dodatni obratovalni stroški'!Z48</f>
        <v>16241.460499999999</v>
      </c>
      <c r="AE183" s="595">
        <f>+AE49+'Dodatni obratovalni stroški'!AA48</f>
        <v>16241.460499999999</v>
      </c>
      <c r="AF183" s="595">
        <f>+AF49+'Dodatni obratovalni stroški'!AB48</f>
        <v>16241.460499999999</v>
      </c>
      <c r="AG183" s="595">
        <f>+AG49+'Dodatni obratovalni stroški'!AC48</f>
        <v>16241.460499999999</v>
      </c>
      <c r="AH183" s="595">
        <f>+AH49+'Dodatni obratovalni stroški'!AD48</f>
        <v>16241.460499999999</v>
      </c>
      <c r="AI183" s="595">
        <f>+AI49+'Dodatni obratovalni stroški'!AE48</f>
        <v>16241.460499999999</v>
      </c>
    </row>
    <row r="184" spans="1:35" s="589" customFormat="1" ht="11.25">
      <c r="A184" s="594"/>
      <c r="B184" s="751" t="s">
        <v>254</v>
      </c>
      <c r="C184" s="596"/>
      <c r="D184" s="596"/>
      <c r="E184" s="596"/>
      <c r="F184" s="595">
        <f>+F50+'Dodatni obratovalni stroški'!B52+Amortizacija!F38</f>
        <v>5560</v>
      </c>
      <c r="G184" s="595">
        <f>+G50+'Dodatni obratovalni stroški'!C52+Amortizacija!G38</f>
        <v>10746</v>
      </c>
      <c r="H184" s="595">
        <f>+H50+'Dodatni obratovalni stroški'!D52+Amortizacija!H38</f>
        <v>3388</v>
      </c>
      <c r="I184" s="595">
        <f>+I50+'Dodatni obratovalni stroški'!E52+Amortizacija!I38</f>
        <v>3388</v>
      </c>
      <c r="J184" s="595">
        <f>+J50+'Dodatni obratovalni stroški'!F52+Amortizacija!J38</f>
        <v>3388</v>
      </c>
      <c r="K184" s="595">
        <f>+K50+'Dodatni obratovalni stroški'!G52+Amortizacija!K38</f>
        <v>305350.19811461377</v>
      </c>
      <c r="L184" s="595">
        <f>+L50+'Dodatni obratovalni stroški'!H52+Amortizacija!L38</f>
        <v>305350.19811461377</v>
      </c>
      <c r="M184" s="595">
        <f>+M50+'Dodatni obratovalni stroški'!I52+Amortizacija!M38</f>
        <v>305350.19811461377</v>
      </c>
      <c r="N184" s="595">
        <f>+N50+'Dodatni obratovalni stroški'!J52+Amortizacija!N38</f>
        <v>305350.19811461377</v>
      </c>
      <c r="O184" s="595">
        <f>+O50+'Dodatni obratovalni stroški'!K52+Amortizacija!O38</f>
        <v>305350.19811461377</v>
      </c>
      <c r="P184" s="595">
        <f>+P50+'Dodatni obratovalni stroški'!L52+Amortizacija!P38</f>
        <v>305350.19811461377</v>
      </c>
      <c r="Q184" s="595">
        <f>+Q50+'Dodatni obratovalni stroški'!M52+Amortizacija!Q38</f>
        <v>305350.19811461377</v>
      </c>
      <c r="R184" s="595">
        <f>+R50+'Dodatni obratovalni stroški'!N52+Amortizacija!R38</f>
        <v>305350.19811461377</v>
      </c>
      <c r="S184" s="595">
        <f>+S50+'Dodatni obratovalni stroški'!O52+Amortizacija!S38</f>
        <v>305350.19811461377</v>
      </c>
      <c r="T184" s="595">
        <f>+T50+'Dodatni obratovalni stroški'!P52+Amortizacija!T38</f>
        <v>305350.19811461377</v>
      </c>
      <c r="U184" s="595">
        <f>+U50+'Dodatni obratovalni stroški'!Q52+Amortizacija!U38</f>
        <v>305350.19811461377</v>
      </c>
      <c r="V184" s="595">
        <f>+V50+'Dodatni obratovalni stroški'!R52+Amortizacija!V38</f>
        <v>305350.19811461377</v>
      </c>
      <c r="W184" s="595">
        <f>+W50+'Dodatni obratovalni stroški'!S52+Amortizacija!W38</f>
        <v>305350.19811461377</v>
      </c>
      <c r="X184" s="595">
        <f>+X50+'Dodatni obratovalni stroški'!T52+Amortizacija!X38</f>
        <v>305350.19811461377</v>
      </c>
      <c r="Y184" s="595">
        <f>+Y50+'Dodatni obratovalni stroški'!U52+Amortizacija!Y38</f>
        <v>305350.19811461377</v>
      </c>
      <c r="Z184" s="595">
        <f>+Z50+'Dodatni obratovalni stroški'!V52+Amortizacija!Z38</f>
        <v>305350.19811461377</v>
      </c>
      <c r="AA184" s="595">
        <f>+AA50+'Dodatni obratovalni stroški'!W52+Amortizacija!AA38</f>
        <v>305350.19811461377</v>
      </c>
      <c r="AB184" s="595">
        <f>+AB50+'Dodatni obratovalni stroški'!X52+Amortizacija!AB38</f>
        <v>305350.19811461377</v>
      </c>
      <c r="AC184" s="595">
        <f>+AC50+'Dodatni obratovalni stroški'!Y52+Amortizacija!AC38</f>
        <v>305350.19811461377</v>
      </c>
      <c r="AD184" s="595">
        <f>+AD50+'Dodatni obratovalni stroški'!Z52+Amortizacija!AD38</f>
        <v>305350.19811461377</v>
      </c>
      <c r="AE184" s="595">
        <f>+AE50+'Dodatni obratovalni stroški'!AA52+Amortizacija!AE38</f>
        <v>305350.19811461377</v>
      </c>
      <c r="AF184" s="595">
        <f>+AF50+'Dodatni obratovalni stroški'!AB52+Amortizacija!AF38</f>
        <v>305350.19811461377</v>
      </c>
      <c r="AG184" s="595">
        <f>+AG50+'Dodatni obratovalni stroški'!AC52+Amortizacija!AG38</f>
        <v>305350.19811461377</v>
      </c>
      <c r="AH184" s="595">
        <f>+AH50+'Dodatni obratovalni stroški'!AD52+Amortizacija!AH38</f>
        <v>305350.19811461377</v>
      </c>
      <c r="AI184" s="595">
        <f>+AI50+'Dodatni obratovalni stroški'!AE52+Amortizacija!AI38</f>
        <v>305350.19811461377</v>
      </c>
    </row>
    <row r="185" spans="1:35" s="589" customFormat="1" ht="11.25">
      <c r="A185" s="597"/>
      <c r="B185" s="752" t="s">
        <v>264</v>
      </c>
      <c r="C185" s="598"/>
      <c r="D185" s="598"/>
      <c r="E185" s="598"/>
      <c r="F185" s="599">
        <f>+F51+Amortizacija!F38</f>
        <v>0</v>
      </c>
      <c r="G185" s="599">
        <f>+G51+Amortizacija!G38</f>
        <v>913</v>
      </c>
      <c r="H185" s="599">
        <f>+H51+Amortizacija!H38</f>
        <v>1577</v>
      </c>
      <c r="I185" s="599">
        <f>+I51+Amortizacija!I38</f>
        <v>1577</v>
      </c>
      <c r="J185" s="599">
        <f>+J51+Amortizacija!J38</f>
        <v>1577</v>
      </c>
      <c r="K185" s="599">
        <f>+K51+Amortizacija!K38</f>
        <v>155950.22754324187</v>
      </c>
      <c r="L185" s="599">
        <f>+L51+Amortizacija!L38</f>
        <v>155950.22754324187</v>
      </c>
      <c r="M185" s="599">
        <f>+M51+Amortizacija!M38</f>
        <v>155950.22754324187</v>
      </c>
      <c r="N185" s="599">
        <f>+N51+Amortizacija!N38</f>
        <v>155950.22754324187</v>
      </c>
      <c r="O185" s="599">
        <f>+O51+Amortizacija!O38</f>
        <v>155950.22754324187</v>
      </c>
      <c r="P185" s="599">
        <f>+P51+Amortizacija!P38</f>
        <v>155950.22754324187</v>
      </c>
      <c r="Q185" s="599">
        <f>+Q51+Amortizacija!Q38</f>
        <v>155950.22754324187</v>
      </c>
      <c r="R185" s="599">
        <f>+R51+Amortizacija!R38</f>
        <v>155950.22754324187</v>
      </c>
      <c r="S185" s="599">
        <f>+S51+Amortizacija!S38</f>
        <v>155950.22754324187</v>
      </c>
      <c r="T185" s="599">
        <f>+T51+Amortizacija!T38</f>
        <v>155950.22754324187</v>
      </c>
      <c r="U185" s="599">
        <f>+U51+Amortizacija!U38</f>
        <v>155950.22754324187</v>
      </c>
      <c r="V185" s="599">
        <f>+V51+Amortizacija!V38</f>
        <v>155950.22754324187</v>
      </c>
      <c r="W185" s="599">
        <f>+W51+Amortizacija!W38</f>
        <v>155950.22754324187</v>
      </c>
      <c r="X185" s="599">
        <f>+X51+Amortizacija!X38</f>
        <v>155950.22754324187</v>
      </c>
      <c r="Y185" s="599">
        <f>+Y51+Amortizacija!Y38</f>
        <v>155950.22754324187</v>
      </c>
      <c r="Z185" s="599">
        <f>+Z51+Amortizacija!Z38</f>
        <v>155950.22754324187</v>
      </c>
      <c r="AA185" s="599">
        <f>+AA51+Amortizacija!AA38</f>
        <v>155950.22754324187</v>
      </c>
      <c r="AB185" s="599">
        <f>+AB51+Amortizacija!AB38</f>
        <v>155950.22754324187</v>
      </c>
      <c r="AC185" s="599">
        <f>+AC51+Amortizacija!AC38</f>
        <v>155950.22754324187</v>
      </c>
      <c r="AD185" s="599">
        <f>+AD51+Amortizacija!AD38</f>
        <v>155950.22754324187</v>
      </c>
      <c r="AE185" s="599">
        <f>+AE51+Amortizacija!AE38</f>
        <v>155950.22754324187</v>
      </c>
      <c r="AF185" s="599">
        <f>+AF51+Amortizacija!AF38</f>
        <v>155950.22754324187</v>
      </c>
      <c r="AG185" s="599">
        <f>+AG51+Amortizacija!AG38</f>
        <v>155950.22754324187</v>
      </c>
      <c r="AH185" s="599">
        <f>+AH51+Amortizacija!AH38</f>
        <v>155950.22754324187</v>
      </c>
      <c r="AI185" s="599">
        <f>+AI51+Amortizacija!AI38</f>
        <v>155950.22754324187</v>
      </c>
    </row>
    <row r="186" spans="1:35" s="589" customFormat="1" ht="11.25">
      <c r="A186" s="594"/>
      <c r="B186" s="751" t="s">
        <v>255</v>
      </c>
      <c r="C186" s="596"/>
      <c r="D186" s="596"/>
      <c r="E186" s="596"/>
      <c r="F186" s="595">
        <f>+F52</f>
        <v>0</v>
      </c>
      <c r="G186" s="595">
        <f t="shared" ref="G186:AI186" si="82">+G52</f>
        <v>49</v>
      </c>
      <c r="H186" s="595">
        <f t="shared" si="82"/>
        <v>14</v>
      </c>
      <c r="I186" s="595">
        <f t="shared" si="82"/>
        <v>14</v>
      </c>
      <c r="J186" s="595">
        <f t="shared" si="82"/>
        <v>14</v>
      </c>
      <c r="K186" s="595">
        <f t="shared" si="82"/>
        <v>14</v>
      </c>
      <c r="L186" s="595">
        <f t="shared" si="82"/>
        <v>14</v>
      </c>
      <c r="M186" s="595">
        <f t="shared" si="82"/>
        <v>14</v>
      </c>
      <c r="N186" s="595">
        <f t="shared" si="82"/>
        <v>14</v>
      </c>
      <c r="O186" s="595">
        <f t="shared" si="82"/>
        <v>14</v>
      </c>
      <c r="P186" s="595">
        <f t="shared" si="82"/>
        <v>14</v>
      </c>
      <c r="Q186" s="595">
        <f t="shared" si="82"/>
        <v>14</v>
      </c>
      <c r="R186" s="595">
        <f t="shared" si="82"/>
        <v>14</v>
      </c>
      <c r="S186" s="595">
        <f t="shared" si="82"/>
        <v>14</v>
      </c>
      <c r="T186" s="595">
        <f t="shared" si="82"/>
        <v>14</v>
      </c>
      <c r="U186" s="595">
        <f t="shared" si="82"/>
        <v>14</v>
      </c>
      <c r="V186" s="595">
        <f t="shared" si="82"/>
        <v>14</v>
      </c>
      <c r="W186" s="595">
        <f t="shared" si="82"/>
        <v>14</v>
      </c>
      <c r="X186" s="595">
        <f t="shared" si="82"/>
        <v>14</v>
      </c>
      <c r="Y186" s="595">
        <f t="shared" si="82"/>
        <v>14</v>
      </c>
      <c r="Z186" s="595">
        <f t="shared" si="82"/>
        <v>14</v>
      </c>
      <c r="AA186" s="595">
        <f t="shared" si="82"/>
        <v>14</v>
      </c>
      <c r="AB186" s="595">
        <f t="shared" si="82"/>
        <v>14</v>
      </c>
      <c r="AC186" s="595">
        <f t="shared" si="82"/>
        <v>14</v>
      </c>
      <c r="AD186" s="595">
        <f t="shared" si="82"/>
        <v>14</v>
      </c>
      <c r="AE186" s="595">
        <f t="shared" si="82"/>
        <v>14</v>
      </c>
      <c r="AF186" s="595">
        <f t="shared" si="82"/>
        <v>14</v>
      </c>
      <c r="AG186" s="595">
        <f t="shared" si="82"/>
        <v>14</v>
      </c>
      <c r="AH186" s="595">
        <f t="shared" si="82"/>
        <v>14</v>
      </c>
      <c r="AI186" s="595">
        <f t="shared" si="82"/>
        <v>14</v>
      </c>
    </row>
    <row r="187" spans="1:35" s="589" customFormat="1" ht="11.25">
      <c r="A187" s="594"/>
      <c r="B187" s="751" t="s">
        <v>256</v>
      </c>
      <c r="C187" s="596"/>
      <c r="D187" s="596"/>
      <c r="E187" s="596"/>
      <c r="F187" s="595">
        <f>+F53+'Dodatni obratovalni stroški'!B57</f>
        <v>197</v>
      </c>
      <c r="G187" s="595">
        <f>+G53+'Dodatni obratovalni stroški'!C57</f>
        <v>892</v>
      </c>
      <c r="H187" s="595">
        <f>+H53+'Dodatni obratovalni stroški'!D57</f>
        <v>552</v>
      </c>
      <c r="I187" s="595">
        <f>+I53+'Dodatni obratovalni stroški'!E57</f>
        <v>552</v>
      </c>
      <c r="J187" s="595">
        <f>+J53+'Dodatni obratovalni stroški'!F57</f>
        <v>552</v>
      </c>
      <c r="K187" s="595">
        <f>+K53+'Dodatni obratovalni stroški'!G57</f>
        <v>46552</v>
      </c>
      <c r="L187" s="595">
        <f>+L53+'Dodatni obratovalni stroški'!H57</f>
        <v>46552</v>
      </c>
      <c r="M187" s="595">
        <f>+M53+'Dodatni obratovalni stroški'!I57</f>
        <v>46552</v>
      </c>
      <c r="N187" s="595">
        <f>+N53+'Dodatni obratovalni stroški'!J57</f>
        <v>46552</v>
      </c>
      <c r="O187" s="595">
        <f>+O53+'Dodatni obratovalni stroški'!K57</f>
        <v>46552</v>
      </c>
      <c r="P187" s="595">
        <f>+P53+'Dodatni obratovalni stroški'!L57</f>
        <v>46552</v>
      </c>
      <c r="Q187" s="595">
        <f>+Q53+'Dodatni obratovalni stroški'!M57</f>
        <v>46552</v>
      </c>
      <c r="R187" s="595">
        <f>+R53+'Dodatni obratovalni stroški'!N57</f>
        <v>46552</v>
      </c>
      <c r="S187" s="595">
        <f>+S53+'Dodatni obratovalni stroški'!O57</f>
        <v>46552</v>
      </c>
      <c r="T187" s="595">
        <f>+T53+'Dodatni obratovalni stroški'!P57</f>
        <v>46552</v>
      </c>
      <c r="U187" s="595">
        <f>+U53+'Dodatni obratovalni stroški'!Q57</f>
        <v>46552</v>
      </c>
      <c r="V187" s="595">
        <f>+V53+'Dodatni obratovalni stroški'!R57</f>
        <v>46552</v>
      </c>
      <c r="W187" s="595">
        <f>+W53+'Dodatni obratovalni stroški'!S57</f>
        <v>46552</v>
      </c>
      <c r="X187" s="595">
        <f>+X53+'Dodatni obratovalni stroški'!T57</f>
        <v>46552</v>
      </c>
      <c r="Y187" s="595">
        <f>+Y53+'Dodatni obratovalni stroški'!U57</f>
        <v>46552</v>
      </c>
      <c r="Z187" s="595">
        <f>+Z53+'Dodatni obratovalni stroški'!V57</f>
        <v>46552</v>
      </c>
      <c r="AA187" s="595">
        <f>+AA53+'Dodatni obratovalni stroški'!W57</f>
        <v>46552</v>
      </c>
      <c r="AB187" s="595">
        <f>+AB53+'Dodatni obratovalni stroški'!X57</f>
        <v>46552</v>
      </c>
      <c r="AC187" s="595">
        <f>+AC53+'Dodatni obratovalni stroški'!Y57</f>
        <v>46552</v>
      </c>
      <c r="AD187" s="595">
        <f>+AD53+'Dodatni obratovalni stroški'!Z57</f>
        <v>46552</v>
      </c>
      <c r="AE187" s="595">
        <f>+AE53+'Dodatni obratovalni stroški'!AA57</f>
        <v>46552</v>
      </c>
      <c r="AF187" s="595">
        <f>+AF53+'Dodatni obratovalni stroški'!AB57</f>
        <v>46552</v>
      </c>
      <c r="AG187" s="595">
        <f>+AG53+'Dodatni obratovalni stroški'!AC57</f>
        <v>46552</v>
      </c>
      <c r="AH187" s="595">
        <f>+AH53+'Dodatni obratovalni stroški'!AD57</f>
        <v>46552</v>
      </c>
      <c r="AI187" s="595">
        <f>+AI53+'Dodatni obratovalni stroški'!AE57</f>
        <v>46552</v>
      </c>
    </row>
    <row r="188" spans="1:35" s="589" customFormat="1" ht="11.25">
      <c r="A188" s="594"/>
      <c r="B188" s="751" t="s">
        <v>257</v>
      </c>
      <c r="C188" s="596"/>
      <c r="D188" s="596"/>
      <c r="E188" s="596"/>
      <c r="F188" s="595">
        <f>+F54</f>
        <v>0</v>
      </c>
      <c r="G188" s="595">
        <f t="shared" ref="G188:AI190" si="83">+G54</f>
        <v>98</v>
      </c>
      <c r="H188" s="595">
        <f t="shared" si="83"/>
        <v>58</v>
      </c>
      <c r="I188" s="595">
        <f t="shared" si="83"/>
        <v>58</v>
      </c>
      <c r="J188" s="595">
        <f t="shared" si="83"/>
        <v>58</v>
      </c>
      <c r="K188" s="595">
        <f t="shared" si="83"/>
        <v>58</v>
      </c>
      <c r="L188" s="595">
        <f t="shared" si="83"/>
        <v>58</v>
      </c>
      <c r="M188" s="595">
        <f t="shared" si="83"/>
        <v>58</v>
      </c>
      <c r="N188" s="595">
        <f t="shared" si="83"/>
        <v>58</v>
      </c>
      <c r="O188" s="595">
        <f t="shared" si="83"/>
        <v>58</v>
      </c>
      <c r="P188" s="595">
        <f t="shared" si="83"/>
        <v>58</v>
      </c>
      <c r="Q188" s="595">
        <f t="shared" si="83"/>
        <v>58</v>
      </c>
      <c r="R188" s="595">
        <f t="shared" si="83"/>
        <v>58</v>
      </c>
      <c r="S188" s="595">
        <f t="shared" si="83"/>
        <v>58</v>
      </c>
      <c r="T188" s="595">
        <f t="shared" si="83"/>
        <v>58</v>
      </c>
      <c r="U188" s="595">
        <f t="shared" si="83"/>
        <v>58</v>
      </c>
      <c r="V188" s="595">
        <f t="shared" si="83"/>
        <v>58</v>
      </c>
      <c r="W188" s="595">
        <f t="shared" si="83"/>
        <v>58</v>
      </c>
      <c r="X188" s="595">
        <f t="shared" si="83"/>
        <v>58</v>
      </c>
      <c r="Y188" s="595">
        <f t="shared" si="83"/>
        <v>58</v>
      </c>
      <c r="Z188" s="595">
        <f t="shared" si="83"/>
        <v>58</v>
      </c>
      <c r="AA188" s="595">
        <f t="shared" si="83"/>
        <v>58</v>
      </c>
      <c r="AB188" s="595">
        <f t="shared" si="83"/>
        <v>58</v>
      </c>
      <c r="AC188" s="595">
        <f t="shared" si="83"/>
        <v>58</v>
      </c>
      <c r="AD188" s="595">
        <f t="shared" si="83"/>
        <v>58</v>
      </c>
      <c r="AE188" s="595">
        <f t="shared" si="83"/>
        <v>58</v>
      </c>
      <c r="AF188" s="595">
        <f t="shared" si="83"/>
        <v>58</v>
      </c>
      <c r="AG188" s="595">
        <f t="shared" si="83"/>
        <v>58</v>
      </c>
      <c r="AH188" s="595">
        <f t="shared" si="83"/>
        <v>58</v>
      </c>
      <c r="AI188" s="595">
        <f t="shared" si="83"/>
        <v>58</v>
      </c>
    </row>
    <row r="189" spans="1:35" s="589" customFormat="1" ht="11.25">
      <c r="A189" s="594"/>
      <c r="B189" s="750" t="s">
        <v>248</v>
      </c>
      <c r="C189" s="594"/>
      <c r="D189" s="594"/>
      <c r="E189" s="594"/>
      <c r="F189" s="595">
        <f>+F55</f>
        <v>0</v>
      </c>
      <c r="G189" s="595">
        <f t="shared" si="83"/>
        <v>0</v>
      </c>
      <c r="H189" s="595">
        <f t="shared" si="83"/>
        <v>0</v>
      </c>
      <c r="I189" s="595">
        <f t="shared" si="83"/>
        <v>0</v>
      </c>
      <c r="J189" s="595">
        <f t="shared" si="83"/>
        <v>0</v>
      </c>
      <c r="K189" s="595">
        <f t="shared" si="83"/>
        <v>0</v>
      </c>
      <c r="L189" s="595">
        <f t="shared" si="83"/>
        <v>0</v>
      </c>
      <c r="M189" s="595">
        <f t="shared" si="83"/>
        <v>0</v>
      </c>
      <c r="N189" s="595">
        <f t="shared" si="83"/>
        <v>0</v>
      </c>
      <c r="O189" s="595">
        <f t="shared" si="83"/>
        <v>0</v>
      </c>
      <c r="P189" s="595">
        <f t="shared" si="83"/>
        <v>0</v>
      </c>
      <c r="Q189" s="595">
        <f t="shared" si="83"/>
        <v>0</v>
      </c>
      <c r="R189" s="595">
        <f t="shared" si="83"/>
        <v>0</v>
      </c>
      <c r="S189" s="595">
        <f t="shared" si="83"/>
        <v>0</v>
      </c>
      <c r="T189" s="595">
        <f t="shared" si="83"/>
        <v>0</v>
      </c>
      <c r="U189" s="595">
        <f t="shared" si="83"/>
        <v>0</v>
      </c>
      <c r="V189" s="595">
        <f t="shared" si="83"/>
        <v>0</v>
      </c>
      <c r="W189" s="595">
        <f t="shared" si="83"/>
        <v>0</v>
      </c>
      <c r="X189" s="595">
        <f t="shared" si="83"/>
        <v>0</v>
      </c>
      <c r="Y189" s="595">
        <f t="shared" si="83"/>
        <v>0</v>
      </c>
      <c r="Z189" s="595">
        <f t="shared" si="83"/>
        <v>0</v>
      </c>
      <c r="AA189" s="595">
        <f t="shared" si="83"/>
        <v>0</v>
      </c>
      <c r="AB189" s="595">
        <f t="shared" si="83"/>
        <v>0</v>
      </c>
      <c r="AC189" s="595">
        <f t="shared" si="83"/>
        <v>0</v>
      </c>
      <c r="AD189" s="595">
        <f t="shared" si="83"/>
        <v>0</v>
      </c>
      <c r="AE189" s="595">
        <f t="shared" si="83"/>
        <v>0</v>
      </c>
      <c r="AF189" s="595">
        <f t="shared" si="83"/>
        <v>0</v>
      </c>
      <c r="AG189" s="595">
        <f t="shared" si="83"/>
        <v>0</v>
      </c>
      <c r="AH189" s="595">
        <f t="shared" si="83"/>
        <v>0</v>
      </c>
      <c r="AI189" s="595">
        <f t="shared" si="83"/>
        <v>0</v>
      </c>
    </row>
    <row r="190" spans="1:35" s="589" customFormat="1" ht="11.25">
      <c r="A190" s="594"/>
      <c r="B190" s="750" t="s">
        <v>258</v>
      </c>
      <c r="C190" s="594"/>
      <c r="D190" s="594"/>
      <c r="E190" s="594"/>
      <c r="F190" s="595">
        <f>+F56</f>
        <v>0</v>
      </c>
      <c r="G190" s="595">
        <f t="shared" si="83"/>
        <v>0</v>
      </c>
      <c r="H190" s="595">
        <f t="shared" si="83"/>
        <v>0</v>
      </c>
      <c r="I190" s="595">
        <f t="shared" si="83"/>
        <v>0</v>
      </c>
      <c r="J190" s="595">
        <f t="shared" si="83"/>
        <v>0</v>
      </c>
      <c r="K190" s="595">
        <f t="shared" si="83"/>
        <v>0</v>
      </c>
      <c r="L190" s="595">
        <f t="shared" si="83"/>
        <v>0</v>
      </c>
      <c r="M190" s="595">
        <f t="shared" si="83"/>
        <v>0</v>
      </c>
      <c r="N190" s="595">
        <f t="shared" si="83"/>
        <v>0</v>
      </c>
      <c r="O190" s="595">
        <f t="shared" si="83"/>
        <v>0</v>
      </c>
      <c r="P190" s="595">
        <f t="shared" si="83"/>
        <v>0</v>
      </c>
      <c r="Q190" s="595">
        <f t="shared" si="83"/>
        <v>0</v>
      </c>
      <c r="R190" s="595">
        <f t="shared" si="83"/>
        <v>0</v>
      </c>
      <c r="S190" s="595">
        <f t="shared" si="83"/>
        <v>0</v>
      </c>
      <c r="T190" s="595">
        <f t="shared" si="83"/>
        <v>0</v>
      </c>
      <c r="U190" s="595">
        <f t="shared" si="83"/>
        <v>0</v>
      </c>
      <c r="V190" s="595">
        <f t="shared" si="83"/>
        <v>0</v>
      </c>
      <c r="W190" s="595">
        <f t="shared" si="83"/>
        <v>0</v>
      </c>
      <c r="X190" s="595">
        <f t="shared" si="83"/>
        <v>0</v>
      </c>
      <c r="Y190" s="595">
        <f t="shared" si="83"/>
        <v>0</v>
      </c>
      <c r="Z190" s="595">
        <f t="shared" si="83"/>
        <v>0</v>
      </c>
      <c r="AA190" s="595">
        <f t="shared" si="83"/>
        <v>0</v>
      </c>
      <c r="AB190" s="595">
        <f t="shared" si="83"/>
        <v>0</v>
      </c>
      <c r="AC190" s="595">
        <f t="shared" si="83"/>
        <v>0</v>
      </c>
      <c r="AD190" s="595">
        <f t="shared" si="83"/>
        <v>0</v>
      </c>
      <c r="AE190" s="595">
        <f t="shared" si="83"/>
        <v>0</v>
      </c>
      <c r="AF190" s="595">
        <f t="shared" si="83"/>
        <v>0</v>
      </c>
      <c r="AG190" s="595">
        <f t="shared" si="83"/>
        <v>0</v>
      </c>
      <c r="AH190" s="595">
        <f t="shared" si="83"/>
        <v>0</v>
      </c>
      <c r="AI190" s="595">
        <f t="shared" si="83"/>
        <v>0</v>
      </c>
    </row>
    <row r="191" spans="1:35" s="589" customFormat="1" ht="11.25">
      <c r="A191" s="592"/>
      <c r="B191" s="749" t="s">
        <v>259</v>
      </c>
      <c r="C191" s="592"/>
      <c r="D191" s="592"/>
      <c r="E191" s="592"/>
      <c r="F191" s="593">
        <f>+F170-F181</f>
        <v>-4550</v>
      </c>
      <c r="G191" s="593">
        <f t="shared" ref="G191:AI191" si="84">+G170-G181</f>
        <v>905</v>
      </c>
      <c r="H191" s="593">
        <f t="shared" si="84"/>
        <v>0</v>
      </c>
      <c r="I191" s="593">
        <f t="shared" si="84"/>
        <v>0</v>
      </c>
      <c r="J191" s="593">
        <f t="shared" si="84"/>
        <v>0</v>
      </c>
      <c r="K191" s="593">
        <f t="shared" si="84"/>
        <v>0</v>
      </c>
      <c r="L191" s="593">
        <f t="shared" si="84"/>
        <v>0</v>
      </c>
      <c r="M191" s="593">
        <f t="shared" si="84"/>
        <v>0</v>
      </c>
      <c r="N191" s="593">
        <f t="shared" si="84"/>
        <v>0</v>
      </c>
      <c r="O191" s="593">
        <f t="shared" si="84"/>
        <v>0</v>
      </c>
      <c r="P191" s="593">
        <f t="shared" si="84"/>
        <v>0</v>
      </c>
      <c r="Q191" s="593">
        <f t="shared" si="84"/>
        <v>0</v>
      </c>
      <c r="R191" s="593">
        <f t="shared" si="84"/>
        <v>0</v>
      </c>
      <c r="S191" s="593">
        <f t="shared" si="84"/>
        <v>0</v>
      </c>
      <c r="T191" s="593">
        <f t="shared" si="84"/>
        <v>0</v>
      </c>
      <c r="U191" s="593">
        <f t="shared" si="84"/>
        <v>0</v>
      </c>
      <c r="V191" s="593">
        <f t="shared" si="84"/>
        <v>0</v>
      </c>
      <c r="W191" s="593">
        <f t="shared" si="84"/>
        <v>0</v>
      </c>
      <c r="X191" s="593">
        <f t="shared" si="84"/>
        <v>0</v>
      </c>
      <c r="Y191" s="593">
        <f t="shared" si="84"/>
        <v>0</v>
      </c>
      <c r="Z191" s="593">
        <f t="shared" si="84"/>
        <v>0</v>
      </c>
      <c r="AA191" s="593">
        <f t="shared" si="84"/>
        <v>0</v>
      </c>
      <c r="AB191" s="593">
        <f t="shared" si="84"/>
        <v>0</v>
      </c>
      <c r="AC191" s="593">
        <f t="shared" si="84"/>
        <v>0</v>
      </c>
      <c r="AD191" s="593">
        <f t="shared" si="84"/>
        <v>0</v>
      </c>
      <c r="AE191" s="593">
        <f t="shared" si="84"/>
        <v>0</v>
      </c>
      <c r="AF191" s="593">
        <f t="shared" si="84"/>
        <v>0</v>
      </c>
      <c r="AG191" s="593">
        <f t="shared" si="84"/>
        <v>0</v>
      </c>
      <c r="AH191" s="593">
        <f t="shared" si="84"/>
        <v>0</v>
      </c>
      <c r="AI191" s="593">
        <f t="shared" si="84"/>
        <v>0</v>
      </c>
    </row>
    <row r="194" spans="1:35" s="589" customFormat="1" ht="11.25">
      <c r="A194" s="612"/>
      <c r="B194" s="754" t="s">
        <v>388</v>
      </c>
      <c r="C194" s="612"/>
      <c r="D194" s="612"/>
      <c r="E194" s="612"/>
      <c r="F194" s="612">
        <f t="shared" ref="F194:AI195" si="85">+F168</f>
        <v>1</v>
      </c>
      <c r="G194" s="612">
        <f t="shared" si="85"/>
        <v>2</v>
      </c>
      <c r="H194" s="612">
        <f t="shared" si="85"/>
        <v>3</v>
      </c>
      <c r="I194" s="612">
        <f t="shared" si="85"/>
        <v>4</v>
      </c>
      <c r="J194" s="612">
        <f t="shared" si="85"/>
        <v>5</v>
      </c>
      <c r="K194" s="612">
        <f t="shared" si="85"/>
        <v>6</v>
      </c>
      <c r="L194" s="612">
        <f t="shared" si="85"/>
        <v>7</v>
      </c>
      <c r="M194" s="612">
        <f t="shared" si="85"/>
        <v>8</v>
      </c>
      <c r="N194" s="612">
        <f t="shared" si="85"/>
        <v>9</v>
      </c>
      <c r="O194" s="612">
        <f t="shared" si="85"/>
        <v>10</v>
      </c>
      <c r="P194" s="612">
        <f t="shared" si="85"/>
        <v>11</v>
      </c>
      <c r="Q194" s="612">
        <f t="shared" si="85"/>
        <v>12</v>
      </c>
      <c r="R194" s="612">
        <f t="shared" si="85"/>
        <v>13</v>
      </c>
      <c r="S194" s="612">
        <f t="shared" si="85"/>
        <v>14</v>
      </c>
      <c r="T194" s="612">
        <f t="shared" si="85"/>
        <v>15</v>
      </c>
      <c r="U194" s="612">
        <f t="shared" si="85"/>
        <v>16</v>
      </c>
      <c r="V194" s="612">
        <f t="shared" si="85"/>
        <v>17</v>
      </c>
      <c r="W194" s="612">
        <f t="shared" si="85"/>
        <v>18</v>
      </c>
      <c r="X194" s="612">
        <f t="shared" si="85"/>
        <v>19</v>
      </c>
      <c r="Y194" s="612">
        <f t="shared" si="85"/>
        <v>20</v>
      </c>
      <c r="Z194" s="612">
        <f t="shared" si="85"/>
        <v>21</v>
      </c>
      <c r="AA194" s="612">
        <f t="shared" si="85"/>
        <v>22</v>
      </c>
      <c r="AB194" s="612">
        <f t="shared" si="85"/>
        <v>23</v>
      </c>
      <c r="AC194" s="612">
        <f t="shared" si="85"/>
        <v>24</v>
      </c>
      <c r="AD194" s="612">
        <f t="shared" si="85"/>
        <v>25</v>
      </c>
      <c r="AE194" s="612">
        <f t="shared" si="85"/>
        <v>26</v>
      </c>
      <c r="AF194" s="612">
        <f t="shared" si="85"/>
        <v>27</v>
      </c>
      <c r="AG194" s="612">
        <f t="shared" si="85"/>
        <v>28</v>
      </c>
      <c r="AH194" s="612">
        <f t="shared" si="85"/>
        <v>29</v>
      </c>
      <c r="AI194" s="612">
        <f t="shared" si="85"/>
        <v>30</v>
      </c>
    </row>
    <row r="195" spans="1:35" s="589" customFormat="1" ht="11.25">
      <c r="A195" s="612" t="s">
        <v>147</v>
      </c>
      <c r="B195" s="754" t="s">
        <v>390</v>
      </c>
      <c r="C195" s="613"/>
      <c r="D195" s="613"/>
      <c r="E195" s="613"/>
      <c r="F195" s="614">
        <f t="shared" si="85"/>
        <v>2018</v>
      </c>
      <c r="G195" s="614">
        <f t="shared" si="85"/>
        <v>2019</v>
      </c>
      <c r="H195" s="614">
        <f t="shared" si="85"/>
        <v>2020</v>
      </c>
      <c r="I195" s="614">
        <f t="shared" si="85"/>
        <v>2021</v>
      </c>
      <c r="J195" s="614">
        <f t="shared" si="85"/>
        <v>2022</v>
      </c>
      <c r="K195" s="614">
        <f t="shared" si="85"/>
        <v>2023</v>
      </c>
      <c r="L195" s="614">
        <f t="shared" si="85"/>
        <v>2024</v>
      </c>
      <c r="M195" s="614">
        <f t="shared" si="85"/>
        <v>2025</v>
      </c>
      <c r="N195" s="614">
        <f t="shared" si="85"/>
        <v>2026</v>
      </c>
      <c r="O195" s="614">
        <f t="shared" si="85"/>
        <v>2027</v>
      </c>
      <c r="P195" s="614">
        <f t="shared" si="85"/>
        <v>2028</v>
      </c>
      <c r="Q195" s="614">
        <f t="shared" si="85"/>
        <v>2029</v>
      </c>
      <c r="R195" s="614">
        <f t="shared" si="85"/>
        <v>2030</v>
      </c>
      <c r="S195" s="614">
        <f t="shared" si="85"/>
        <v>2031</v>
      </c>
      <c r="T195" s="614">
        <f t="shared" si="85"/>
        <v>2032</v>
      </c>
      <c r="U195" s="614">
        <f t="shared" si="85"/>
        <v>2033</v>
      </c>
      <c r="V195" s="614">
        <f t="shared" si="85"/>
        <v>2034</v>
      </c>
      <c r="W195" s="614">
        <f t="shared" si="85"/>
        <v>2035</v>
      </c>
      <c r="X195" s="614">
        <f t="shared" si="85"/>
        <v>2036</v>
      </c>
      <c r="Y195" s="614">
        <f t="shared" si="85"/>
        <v>2037</v>
      </c>
      <c r="Z195" s="614">
        <f t="shared" si="85"/>
        <v>2038</v>
      </c>
      <c r="AA195" s="614">
        <f t="shared" si="85"/>
        <v>2039</v>
      </c>
      <c r="AB195" s="614">
        <f t="shared" si="85"/>
        <v>2040</v>
      </c>
      <c r="AC195" s="614">
        <f t="shared" si="85"/>
        <v>2041</v>
      </c>
      <c r="AD195" s="614">
        <f t="shared" si="85"/>
        <v>2042</v>
      </c>
      <c r="AE195" s="614">
        <f t="shared" si="85"/>
        <v>2043</v>
      </c>
      <c r="AF195" s="614">
        <f t="shared" si="85"/>
        <v>2044</v>
      </c>
      <c r="AG195" s="614">
        <f t="shared" si="85"/>
        <v>2045</v>
      </c>
      <c r="AH195" s="614">
        <f t="shared" si="85"/>
        <v>2046</v>
      </c>
      <c r="AI195" s="614">
        <f t="shared" si="85"/>
        <v>2047</v>
      </c>
    </row>
    <row r="196" spans="1:35" s="589" customFormat="1" ht="11.25">
      <c r="A196" s="592" t="s">
        <v>242</v>
      </c>
      <c r="B196" s="749" t="s">
        <v>252</v>
      </c>
      <c r="C196" s="592"/>
      <c r="D196" s="592"/>
      <c r="E196" s="592"/>
      <c r="F196" s="593">
        <f>+F197+F204+F205</f>
        <v>199706</v>
      </c>
      <c r="G196" s="593">
        <f t="shared" ref="G196:AI196" si="86">+G197+G204+G205</f>
        <v>215377</v>
      </c>
      <c r="H196" s="593">
        <f t="shared" si="86"/>
        <v>191487</v>
      </c>
      <c r="I196" s="593">
        <f t="shared" si="86"/>
        <v>191487</v>
      </c>
      <c r="J196" s="593">
        <f t="shared" si="86"/>
        <v>191487</v>
      </c>
      <c r="K196" s="593">
        <f t="shared" si="86"/>
        <v>630313.19769691525</v>
      </c>
      <c r="L196" s="593">
        <f t="shared" si="86"/>
        <v>630313.19769691525</v>
      </c>
      <c r="M196" s="593">
        <f t="shared" si="86"/>
        <v>630313.19769691525</v>
      </c>
      <c r="N196" s="593">
        <f t="shared" si="86"/>
        <v>630313.19769691525</v>
      </c>
      <c r="O196" s="593">
        <f t="shared" si="86"/>
        <v>630313.19769691525</v>
      </c>
      <c r="P196" s="593">
        <f t="shared" si="86"/>
        <v>630313.19769691525</v>
      </c>
      <c r="Q196" s="593">
        <f t="shared" si="86"/>
        <v>630313.19769691525</v>
      </c>
      <c r="R196" s="593">
        <f t="shared" si="86"/>
        <v>630313.19769691525</v>
      </c>
      <c r="S196" s="593">
        <f t="shared" si="86"/>
        <v>630313.19769691525</v>
      </c>
      <c r="T196" s="593">
        <f t="shared" si="86"/>
        <v>630313.19769691525</v>
      </c>
      <c r="U196" s="593">
        <f t="shared" si="86"/>
        <v>630313.19769691525</v>
      </c>
      <c r="V196" s="593">
        <f t="shared" si="86"/>
        <v>630313.19769691525</v>
      </c>
      <c r="W196" s="593">
        <f t="shared" si="86"/>
        <v>630313.19769691525</v>
      </c>
      <c r="X196" s="593">
        <f t="shared" si="86"/>
        <v>630313.19769691525</v>
      </c>
      <c r="Y196" s="593">
        <f t="shared" si="86"/>
        <v>630313.19769691525</v>
      </c>
      <c r="Z196" s="593">
        <f t="shared" si="86"/>
        <v>630313.19769691525</v>
      </c>
      <c r="AA196" s="593">
        <f t="shared" si="86"/>
        <v>630313.19769691525</v>
      </c>
      <c r="AB196" s="593">
        <f t="shared" si="86"/>
        <v>630313.19769691525</v>
      </c>
      <c r="AC196" s="593">
        <f t="shared" si="86"/>
        <v>630313.19769691525</v>
      </c>
      <c r="AD196" s="593">
        <f t="shared" si="86"/>
        <v>630313.19769691525</v>
      </c>
      <c r="AE196" s="593">
        <f t="shared" si="86"/>
        <v>630313.19769691525</v>
      </c>
      <c r="AF196" s="593">
        <f t="shared" si="86"/>
        <v>630313.19769691525</v>
      </c>
      <c r="AG196" s="593">
        <f t="shared" si="86"/>
        <v>630313.19769691525</v>
      </c>
      <c r="AH196" s="593">
        <f t="shared" si="86"/>
        <v>630313.19769691525</v>
      </c>
      <c r="AI196" s="593">
        <f t="shared" si="86"/>
        <v>630313.19769691525</v>
      </c>
    </row>
    <row r="197" spans="1:35" s="589" customFormat="1" ht="11.25">
      <c r="A197" s="594">
        <v>1</v>
      </c>
      <c r="B197" s="750" t="s">
        <v>245</v>
      </c>
      <c r="C197" s="594"/>
      <c r="D197" s="594"/>
      <c r="E197" s="594"/>
      <c r="F197" s="595">
        <f>+F198+F199+F200+F201+F202+F203</f>
        <v>197933</v>
      </c>
      <c r="G197" s="595">
        <f t="shared" ref="G197:AI197" si="87">+G198+G199+G200+G201+G202+G203</f>
        <v>212129</v>
      </c>
      <c r="H197" s="595">
        <f t="shared" si="87"/>
        <v>191487</v>
      </c>
      <c r="I197" s="595">
        <f t="shared" si="87"/>
        <v>191487</v>
      </c>
      <c r="J197" s="595">
        <f t="shared" si="87"/>
        <v>191487</v>
      </c>
      <c r="K197" s="595">
        <f t="shared" si="87"/>
        <v>630313.19769691525</v>
      </c>
      <c r="L197" s="595">
        <f t="shared" si="87"/>
        <v>630313.19769691525</v>
      </c>
      <c r="M197" s="595">
        <f t="shared" si="87"/>
        <v>630313.19769691525</v>
      </c>
      <c r="N197" s="595">
        <f t="shared" si="87"/>
        <v>630313.19769691525</v>
      </c>
      <c r="O197" s="595">
        <f t="shared" si="87"/>
        <v>630313.19769691525</v>
      </c>
      <c r="P197" s="595">
        <f t="shared" si="87"/>
        <v>630313.19769691525</v>
      </c>
      <c r="Q197" s="595">
        <f t="shared" si="87"/>
        <v>630313.19769691525</v>
      </c>
      <c r="R197" s="595">
        <f t="shared" si="87"/>
        <v>630313.19769691525</v>
      </c>
      <c r="S197" s="595">
        <f t="shared" si="87"/>
        <v>630313.19769691525</v>
      </c>
      <c r="T197" s="595">
        <f t="shared" si="87"/>
        <v>630313.19769691525</v>
      </c>
      <c r="U197" s="595">
        <f t="shared" si="87"/>
        <v>630313.19769691525</v>
      </c>
      <c r="V197" s="595">
        <f t="shared" si="87"/>
        <v>630313.19769691525</v>
      </c>
      <c r="W197" s="595">
        <f t="shared" si="87"/>
        <v>630313.19769691525</v>
      </c>
      <c r="X197" s="595">
        <f t="shared" si="87"/>
        <v>630313.19769691525</v>
      </c>
      <c r="Y197" s="595">
        <f t="shared" si="87"/>
        <v>630313.19769691525</v>
      </c>
      <c r="Z197" s="595">
        <f t="shared" si="87"/>
        <v>630313.19769691525</v>
      </c>
      <c r="AA197" s="595">
        <f t="shared" si="87"/>
        <v>630313.19769691525</v>
      </c>
      <c r="AB197" s="595">
        <f t="shared" si="87"/>
        <v>630313.19769691525</v>
      </c>
      <c r="AC197" s="595">
        <f t="shared" si="87"/>
        <v>630313.19769691525</v>
      </c>
      <c r="AD197" s="595">
        <f t="shared" si="87"/>
        <v>630313.19769691525</v>
      </c>
      <c r="AE197" s="595">
        <f t="shared" si="87"/>
        <v>630313.19769691525</v>
      </c>
      <c r="AF197" s="595">
        <f t="shared" si="87"/>
        <v>630313.19769691525</v>
      </c>
      <c r="AG197" s="595">
        <f t="shared" si="87"/>
        <v>630313.19769691525</v>
      </c>
      <c r="AH197" s="595">
        <f t="shared" si="87"/>
        <v>630313.19769691525</v>
      </c>
      <c r="AI197" s="595">
        <f t="shared" si="87"/>
        <v>630313.19769691525</v>
      </c>
    </row>
    <row r="198" spans="1:35" s="589" customFormat="1" ht="11.25">
      <c r="A198" s="594"/>
      <c r="B198" s="751" t="s">
        <v>889</v>
      </c>
      <c r="C198" s="596"/>
      <c r="D198" s="596"/>
      <c r="E198" s="596"/>
      <c r="F198" s="595">
        <f>+F147+F172</f>
        <v>59501.7048</v>
      </c>
      <c r="G198" s="595">
        <f t="shared" ref="G198:AI202" si="88">+G147+G172</f>
        <v>74365.260000000009</v>
      </c>
      <c r="H198" s="595">
        <f t="shared" si="88"/>
        <v>75563</v>
      </c>
      <c r="I198" s="595">
        <f t="shared" si="88"/>
        <v>75563</v>
      </c>
      <c r="J198" s="595">
        <f t="shared" si="88"/>
        <v>75563</v>
      </c>
      <c r="K198" s="595">
        <f t="shared" si="88"/>
        <v>75563</v>
      </c>
      <c r="L198" s="595">
        <f t="shared" si="88"/>
        <v>75563</v>
      </c>
      <c r="M198" s="595">
        <f t="shared" si="88"/>
        <v>75563</v>
      </c>
      <c r="N198" s="595">
        <f t="shared" si="88"/>
        <v>75563</v>
      </c>
      <c r="O198" s="595">
        <f t="shared" si="88"/>
        <v>75563</v>
      </c>
      <c r="P198" s="595">
        <f t="shared" si="88"/>
        <v>75563</v>
      </c>
      <c r="Q198" s="595">
        <f t="shared" si="88"/>
        <v>75563</v>
      </c>
      <c r="R198" s="595">
        <f t="shared" si="88"/>
        <v>75563</v>
      </c>
      <c r="S198" s="595">
        <f t="shared" si="88"/>
        <v>75563</v>
      </c>
      <c r="T198" s="595">
        <f t="shared" si="88"/>
        <v>75563</v>
      </c>
      <c r="U198" s="595">
        <f t="shared" si="88"/>
        <v>75563</v>
      </c>
      <c r="V198" s="595">
        <f t="shared" si="88"/>
        <v>75563</v>
      </c>
      <c r="W198" s="595">
        <f t="shared" si="88"/>
        <v>75563</v>
      </c>
      <c r="X198" s="595">
        <f t="shared" si="88"/>
        <v>75563</v>
      </c>
      <c r="Y198" s="595">
        <f t="shared" si="88"/>
        <v>75563</v>
      </c>
      <c r="Z198" s="595">
        <f t="shared" si="88"/>
        <v>75563</v>
      </c>
      <c r="AA198" s="595">
        <f t="shared" si="88"/>
        <v>75563</v>
      </c>
      <c r="AB198" s="595">
        <f t="shared" si="88"/>
        <v>75563</v>
      </c>
      <c r="AC198" s="595">
        <f t="shared" si="88"/>
        <v>75563</v>
      </c>
      <c r="AD198" s="595">
        <f t="shared" si="88"/>
        <v>75563</v>
      </c>
      <c r="AE198" s="595">
        <f t="shared" si="88"/>
        <v>75563</v>
      </c>
      <c r="AF198" s="595">
        <f t="shared" si="88"/>
        <v>75563</v>
      </c>
      <c r="AG198" s="595">
        <f t="shared" si="88"/>
        <v>75563</v>
      </c>
      <c r="AH198" s="595">
        <f t="shared" si="88"/>
        <v>75563</v>
      </c>
      <c r="AI198" s="595">
        <f t="shared" si="88"/>
        <v>75563</v>
      </c>
    </row>
    <row r="199" spans="1:35" s="589" customFormat="1" ht="11.25">
      <c r="A199" s="594"/>
      <c r="B199" s="751" t="s">
        <v>890</v>
      </c>
      <c r="C199" s="596"/>
      <c r="D199" s="596"/>
      <c r="E199" s="596"/>
      <c r="F199" s="595">
        <f>+F148+F173</f>
        <v>0</v>
      </c>
      <c r="G199" s="595">
        <f t="shared" si="88"/>
        <v>0</v>
      </c>
      <c r="H199" s="595">
        <f t="shared" si="88"/>
        <v>0</v>
      </c>
      <c r="I199" s="595">
        <f t="shared" si="88"/>
        <v>0</v>
      </c>
      <c r="J199" s="595">
        <f t="shared" si="88"/>
        <v>0</v>
      </c>
      <c r="K199" s="595">
        <f t="shared" si="88"/>
        <v>219269.43107137195</v>
      </c>
      <c r="L199" s="595">
        <f t="shared" si="88"/>
        <v>219269.43107137195</v>
      </c>
      <c r="M199" s="595">
        <f t="shared" si="88"/>
        <v>219269.43107137195</v>
      </c>
      <c r="N199" s="595">
        <f t="shared" si="88"/>
        <v>219269.43107137195</v>
      </c>
      <c r="O199" s="595">
        <f t="shared" si="88"/>
        <v>219269.43107137195</v>
      </c>
      <c r="P199" s="595">
        <f t="shared" si="88"/>
        <v>219269.43107137195</v>
      </c>
      <c r="Q199" s="595">
        <f t="shared" si="88"/>
        <v>219269.43107137195</v>
      </c>
      <c r="R199" s="595">
        <f t="shared" si="88"/>
        <v>219269.43107137195</v>
      </c>
      <c r="S199" s="595">
        <f t="shared" si="88"/>
        <v>219269.43107137195</v>
      </c>
      <c r="T199" s="595">
        <f t="shared" si="88"/>
        <v>219269.43107137195</v>
      </c>
      <c r="U199" s="595">
        <f t="shared" si="88"/>
        <v>219269.43107137195</v>
      </c>
      <c r="V199" s="595">
        <f t="shared" si="88"/>
        <v>219269.43107137195</v>
      </c>
      <c r="W199" s="595">
        <f t="shared" si="88"/>
        <v>219269.43107137195</v>
      </c>
      <c r="X199" s="595">
        <f t="shared" si="88"/>
        <v>219269.43107137195</v>
      </c>
      <c r="Y199" s="595">
        <f t="shared" si="88"/>
        <v>219269.43107137195</v>
      </c>
      <c r="Z199" s="595">
        <f t="shared" si="88"/>
        <v>219269.43107137195</v>
      </c>
      <c r="AA199" s="595">
        <f t="shared" si="88"/>
        <v>219269.43107137195</v>
      </c>
      <c r="AB199" s="595">
        <f t="shared" si="88"/>
        <v>219269.43107137195</v>
      </c>
      <c r="AC199" s="595">
        <f t="shared" si="88"/>
        <v>219269.43107137195</v>
      </c>
      <c r="AD199" s="595">
        <f t="shared" si="88"/>
        <v>219269.43107137195</v>
      </c>
      <c r="AE199" s="595">
        <f t="shared" si="88"/>
        <v>219269.43107137195</v>
      </c>
      <c r="AF199" s="595">
        <f t="shared" si="88"/>
        <v>219269.43107137195</v>
      </c>
      <c r="AG199" s="595">
        <f t="shared" si="88"/>
        <v>219269.43107137195</v>
      </c>
      <c r="AH199" s="595">
        <f t="shared" si="88"/>
        <v>219269.43107137195</v>
      </c>
      <c r="AI199" s="595">
        <f t="shared" si="88"/>
        <v>219269.43107137195</v>
      </c>
    </row>
    <row r="200" spans="1:35" s="589" customFormat="1" ht="11.25">
      <c r="A200" s="594"/>
      <c r="B200" s="751" t="s">
        <v>891</v>
      </c>
      <c r="C200" s="596"/>
      <c r="D200" s="596"/>
      <c r="E200" s="596"/>
      <c r="F200" s="595">
        <f>+F149+F174</f>
        <v>128422.29519999999</v>
      </c>
      <c r="G200" s="595">
        <f t="shared" si="88"/>
        <v>134381.74</v>
      </c>
      <c r="H200" s="595">
        <f t="shared" si="88"/>
        <v>114541</v>
      </c>
      <c r="I200" s="595">
        <f t="shared" si="88"/>
        <v>114541</v>
      </c>
      <c r="J200" s="595">
        <f t="shared" si="88"/>
        <v>114541</v>
      </c>
      <c r="K200" s="595">
        <f t="shared" si="88"/>
        <v>114541</v>
      </c>
      <c r="L200" s="595">
        <f t="shared" si="88"/>
        <v>114541</v>
      </c>
      <c r="M200" s="595">
        <f t="shared" si="88"/>
        <v>114541</v>
      </c>
      <c r="N200" s="595">
        <f t="shared" si="88"/>
        <v>114541</v>
      </c>
      <c r="O200" s="595">
        <f t="shared" si="88"/>
        <v>114541</v>
      </c>
      <c r="P200" s="595">
        <f t="shared" si="88"/>
        <v>114541</v>
      </c>
      <c r="Q200" s="595">
        <f t="shared" si="88"/>
        <v>114541</v>
      </c>
      <c r="R200" s="595">
        <f t="shared" si="88"/>
        <v>114541</v>
      </c>
      <c r="S200" s="595">
        <f t="shared" si="88"/>
        <v>114541</v>
      </c>
      <c r="T200" s="595">
        <f t="shared" si="88"/>
        <v>114541</v>
      </c>
      <c r="U200" s="595">
        <f t="shared" si="88"/>
        <v>114541</v>
      </c>
      <c r="V200" s="595">
        <f t="shared" si="88"/>
        <v>114541</v>
      </c>
      <c r="W200" s="595">
        <f t="shared" si="88"/>
        <v>114541</v>
      </c>
      <c r="X200" s="595">
        <f t="shared" si="88"/>
        <v>114541</v>
      </c>
      <c r="Y200" s="595">
        <f t="shared" si="88"/>
        <v>114541</v>
      </c>
      <c r="Z200" s="595">
        <f t="shared" si="88"/>
        <v>114541</v>
      </c>
      <c r="AA200" s="595">
        <f t="shared" si="88"/>
        <v>114541</v>
      </c>
      <c r="AB200" s="595">
        <f t="shared" si="88"/>
        <v>114541</v>
      </c>
      <c r="AC200" s="595">
        <f t="shared" si="88"/>
        <v>114541</v>
      </c>
      <c r="AD200" s="595">
        <f t="shared" si="88"/>
        <v>114541</v>
      </c>
      <c r="AE200" s="595">
        <f t="shared" si="88"/>
        <v>114541</v>
      </c>
      <c r="AF200" s="595">
        <f t="shared" si="88"/>
        <v>114541</v>
      </c>
      <c r="AG200" s="595">
        <f t="shared" si="88"/>
        <v>114541</v>
      </c>
      <c r="AH200" s="595">
        <f t="shared" si="88"/>
        <v>114541</v>
      </c>
      <c r="AI200" s="595">
        <f t="shared" si="88"/>
        <v>114541</v>
      </c>
    </row>
    <row r="201" spans="1:35" s="589" customFormat="1" ht="11.25">
      <c r="A201" s="594"/>
      <c r="B201" s="751" t="s">
        <v>892</v>
      </c>
      <c r="C201" s="596"/>
      <c r="D201" s="596"/>
      <c r="E201" s="596"/>
      <c r="F201" s="595">
        <f>+F150+F175</f>
        <v>0</v>
      </c>
      <c r="G201" s="595">
        <f t="shared" si="88"/>
        <v>0</v>
      </c>
      <c r="H201" s="595">
        <f t="shared" si="88"/>
        <v>0</v>
      </c>
      <c r="I201" s="595">
        <f t="shared" si="88"/>
        <v>0</v>
      </c>
      <c r="J201" s="595">
        <f t="shared" si="88"/>
        <v>0</v>
      </c>
      <c r="K201" s="595">
        <f t="shared" si="88"/>
        <v>126759.43834252826</v>
      </c>
      <c r="L201" s="595">
        <f t="shared" si="88"/>
        <v>126759.43834252826</v>
      </c>
      <c r="M201" s="595">
        <f t="shared" si="88"/>
        <v>126759.43834252826</v>
      </c>
      <c r="N201" s="595">
        <f t="shared" si="88"/>
        <v>126759.43834252826</v>
      </c>
      <c r="O201" s="595">
        <f t="shared" si="88"/>
        <v>126759.43834252826</v>
      </c>
      <c r="P201" s="595">
        <f t="shared" si="88"/>
        <v>126759.43834252826</v>
      </c>
      <c r="Q201" s="595">
        <f t="shared" si="88"/>
        <v>126759.43834252826</v>
      </c>
      <c r="R201" s="595">
        <f t="shared" si="88"/>
        <v>126759.43834252826</v>
      </c>
      <c r="S201" s="595">
        <f t="shared" si="88"/>
        <v>126759.43834252826</v>
      </c>
      <c r="T201" s="595">
        <f t="shared" si="88"/>
        <v>126759.43834252826</v>
      </c>
      <c r="U201" s="595">
        <f t="shared" si="88"/>
        <v>126759.43834252826</v>
      </c>
      <c r="V201" s="595">
        <f t="shared" si="88"/>
        <v>126759.43834252826</v>
      </c>
      <c r="W201" s="595">
        <f t="shared" si="88"/>
        <v>126759.43834252826</v>
      </c>
      <c r="X201" s="595">
        <f t="shared" si="88"/>
        <v>126759.43834252826</v>
      </c>
      <c r="Y201" s="595">
        <f t="shared" si="88"/>
        <v>126759.43834252826</v>
      </c>
      <c r="Z201" s="595">
        <f t="shared" si="88"/>
        <v>126759.43834252826</v>
      </c>
      <c r="AA201" s="595">
        <f t="shared" si="88"/>
        <v>219556.76662554333</v>
      </c>
      <c r="AB201" s="595">
        <f t="shared" si="88"/>
        <v>219556.76662554333</v>
      </c>
      <c r="AC201" s="595">
        <f t="shared" si="88"/>
        <v>219556.76662554333</v>
      </c>
      <c r="AD201" s="595">
        <f t="shared" si="88"/>
        <v>219556.76662554333</v>
      </c>
      <c r="AE201" s="595">
        <f t="shared" si="88"/>
        <v>219556.76662554333</v>
      </c>
      <c r="AF201" s="595">
        <f t="shared" si="88"/>
        <v>219556.76662554333</v>
      </c>
      <c r="AG201" s="595">
        <f t="shared" si="88"/>
        <v>219556.76662554333</v>
      </c>
      <c r="AH201" s="595">
        <f t="shared" si="88"/>
        <v>219556.76662554333</v>
      </c>
      <c r="AI201" s="595">
        <f t="shared" si="88"/>
        <v>219556.76662554333</v>
      </c>
    </row>
    <row r="202" spans="1:35" s="589" customFormat="1" ht="11.25">
      <c r="A202" s="594"/>
      <c r="B202" s="751" t="s">
        <v>893</v>
      </c>
      <c r="C202" s="596"/>
      <c r="D202" s="596"/>
      <c r="E202" s="596"/>
      <c r="F202" s="595">
        <f>+F151+F176</f>
        <v>0</v>
      </c>
      <c r="G202" s="595">
        <f t="shared" si="88"/>
        <v>0</v>
      </c>
      <c r="H202" s="595">
        <f t="shared" si="88"/>
        <v>0</v>
      </c>
      <c r="I202" s="595">
        <f t="shared" si="88"/>
        <v>0</v>
      </c>
      <c r="J202" s="595">
        <f t="shared" si="88"/>
        <v>0</v>
      </c>
      <c r="K202" s="595">
        <f t="shared" si="88"/>
        <v>92797.328283015071</v>
      </c>
      <c r="L202" s="595">
        <f t="shared" si="88"/>
        <v>92797.328283015071</v>
      </c>
      <c r="M202" s="595">
        <f t="shared" si="88"/>
        <v>92797.328283015071</v>
      </c>
      <c r="N202" s="595">
        <f t="shared" si="88"/>
        <v>92797.328283015071</v>
      </c>
      <c r="O202" s="595">
        <f t="shared" si="88"/>
        <v>92797.328283015071</v>
      </c>
      <c r="P202" s="595">
        <f t="shared" si="88"/>
        <v>92797.328283015071</v>
      </c>
      <c r="Q202" s="595">
        <f t="shared" si="88"/>
        <v>92797.328283015071</v>
      </c>
      <c r="R202" s="595">
        <f t="shared" si="88"/>
        <v>92797.328283015071</v>
      </c>
      <c r="S202" s="595">
        <f t="shared" si="88"/>
        <v>92797.328283015071</v>
      </c>
      <c r="T202" s="595">
        <f t="shared" si="88"/>
        <v>92797.328283015071</v>
      </c>
      <c r="U202" s="595">
        <f t="shared" si="88"/>
        <v>92797.328283015071</v>
      </c>
      <c r="V202" s="595">
        <f t="shared" si="88"/>
        <v>92797.328283015071</v>
      </c>
      <c r="W202" s="595">
        <f t="shared" si="88"/>
        <v>92797.328283015071</v>
      </c>
      <c r="X202" s="595">
        <f t="shared" si="88"/>
        <v>92797.328283015071</v>
      </c>
      <c r="Y202" s="595">
        <f t="shared" si="88"/>
        <v>92797.328283015071</v>
      </c>
      <c r="Z202" s="595">
        <f t="shared" si="88"/>
        <v>92797.328283015071</v>
      </c>
      <c r="AA202" s="595">
        <f t="shared" si="88"/>
        <v>0</v>
      </c>
      <c r="AB202" s="595">
        <f t="shared" si="88"/>
        <v>0</v>
      </c>
      <c r="AC202" s="595">
        <f t="shared" si="88"/>
        <v>0</v>
      </c>
      <c r="AD202" s="595">
        <f t="shared" si="88"/>
        <v>0</v>
      </c>
      <c r="AE202" s="595">
        <f t="shared" si="88"/>
        <v>0</v>
      </c>
      <c r="AF202" s="595">
        <f t="shared" si="88"/>
        <v>0</v>
      </c>
      <c r="AG202" s="595">
        <f t="shared" si="88"/>
        <v>0</v>
      </c>
      <c r="AH202" s="595">
        <f t="shared" si="88"/>
        <v>0</v>
      </c>
      <c r="AI202" s="595">
        <f t="shared" si="88"/>
        <v>0</v>
      </c>
    </row>
    <row r="203" spans="1:35" s="589" customFormat="1" ht="11.25">
      <c r="A203" s="594"/>
      <c r="B203" s="751" t="s">
        <v>895</v>
      </c>
      <c r="C203" s="596"/>
      <c r="D203" s="596"/>
      <c r="E203" s="596"/>
      <c r="F203" s="595">
        <f>+F153+F178</f>
        <v>10009</v>
      </c>
      <c r="G203" s="595">
        <f t="shared" ref="G203:AI205" si="89">+G153+G178</f>
        <v>3382</v>
      </c>
      <c r="H203" s="595">
        <f t="shared" si="89"/>
        <v>1383</v>
      </c>
      <c r="I203" s="595">
        <f t="shared" si="89"/>
        <v>1383</v>
      </c>
      <c r="J203" s="595">
        <f t="shared" si="89"/>
        <v>1383</v>
      </c>
      <c r="K203" s="595">
        <f t="shared" si="89"/>
        <v>1383</v>
      </c>
      <c r="L203" s="595">
        <f t="shared" si="89"/>
        <v>1383</v>
      </c>
      <c r="M203" s="595">
        <f t="shared" si="89"/>
        <v>1383</v>
      </c>
      <c r="N203" s="595">
        <f t="shared" si="89"/>
        <v>1383</v>
      </c>
      <c r="O203" s="595">
        <f t="shared" si="89"/>
        <v>1383</v>
      </c>
      <c r="P203" s="595">
        <f t="shared" si="89"/>
        <v>1383</v>
      </c>
      <c r="Q203" s="595">
        <f t="shared" si="89"/>
        <v>1383</v>
      </c>
      <c r="R203" s="595">
        <f t="shared" si="89"/>
        <v>1383</v>
      </c>
      <c r="S203" s="595">
        <f t="shared" si="89"/>
        <v>1383</v>
      </c>
      <c r="T203" s="595">
        <f t="shared" si="89"/>
        <v>1383</v>
      </c>
      <c r="U203" s="595">
        <f t="shared" si="89"/>
        <v>1383</v>
      </c>
      <c r="V203" s="595">
        <f t="shared" si="89"/>
        <v>1383</v>
      </c>
      <c r="W203" s="595">
        <f t="shared" si="89"/>
        <v>1383</v>
      </c>
      <c r="X203" s="595">
        <f t="shared" si="89"/>
        <v>1383</v>
      </c>
      <c r="Y203" s="595">
        <f t="shared" si="89"/>
        <v>1383</v>
      </c>
      <c r="Z203" s="595">
        <f t="shared" si="89"/>
        <v>1383</v>
      </c>
      <c r="AA203" s="595">
        <f t="shared" si="89"/>
        <v>1383</v>
      </c>
      <c r="AB203" s="595">
        <f t="shared" si="89"/>
        <v>1383</v>
      </c>
      <c r="AC203" s="595">
        <f t="shared" si="89"/>
        <v>1383</v>
      </c>
      <c r="AD203" s="595">
        <f t="shared" si="89"/>
        <v>1383</v>
      </c>
      <c r="AE203" s="595">
        <f t="shared" si="89"/>
        <v>1383</v>
      </c>
      <c r="AF203" s="595">
        <f t="shared" si="89"/>
        <v>1383</v>
      </c>
      <c r="AG203" s="595">
        <f t="shared" si="89"/>
        <v>1383</v>
      </c>
      <c r="AH203" s="595">
        <f t="shared" si="89"/>
        <v>1383</v>
      </c>
      <c r="AI203" s="595">
        <f t="shared" si="89"/>
        <v>1383</v>
      </c>
    </row>
    <row r="204" spans="1:35" s="589" customFormat="1" ht="11.25">
      <c r="A204" s="594">
        <v>2</v>
      </c>
      <c r="B204" s="750" t="s">
        <v>247</v>
      </c>
      <c r="C204" s="594"/>
      <c r="D204" s="594"/>
      <c r="E204" s="594"/>
      <c r="F204" s="595">
        <f>+F154+F179</f>
        <v>1773</v>
      </c>
      <c r="G204" s="595">
        <f t="shared" si="89"/>
        <v>3248</v>
      </c>
      <c r="H204" s="595">
        <f t="shared" si="89"/>
        <v>0</v>
      </c>
      <c r="I204" s="595">
        <f t="shared" si="89"/>
        <v>0</v>
      </c>
      <c r="J204" s="595">
        <f t="shared" si="89"/>
        <v>0</v>
      </c>
      <c r="K204" s="595">
        <f t="shared" si="89"/>
        <v>0</v>
      </c>
      <c r="L204" s="595">
        <f t="shared" si="89"/>
        <v>0</v>
      </c>
      <c r="M204" s="595">
        <f t="shared" si="89"/>
        <v>0</v>
      </c>
      <c r="N204" s="595">
        <f t="shared" si="89"/>
        <v>0</v>
      </c>
      <c r="O204" s="595">
        <f t="shared" si="89"/>
        <v>0</v>
      </c>
      <c r="P204" s="595">
        <f t="shared" si="89"/>
        <v>0</v>
      </c>
      <c r="Q204" s="595">
        <f t="shared" si="89"/>
        <v>0</v>
      </c>
      <c r="R204" s="595">
        <f t="shared" si="89"/>
        <v>0</v>
      </c>
      <c r="S204" s="595">
        <f t="shared" si="89"/>
        <v>0</v>
      </c>
      <c r="T204" s="595">
        <f t="shared" si="89"/>
        <v>0</v>
      </c>
      <c r="U204" s="595">
        <f t="shared" si="89"/>
        <v>0</v>
      </c>
      <c r="V204" s="595">
        <f t="shared" si="89"/>
        <v>0</v>
      </c>
      <c r="W204" s="595">
        <f t="shared" si="89"/>
        <v>0</v>
      </c>
      <c r="X204" s="595">
        <f t="shared" si="89"/>
        <v>0</v>
      </c>
      <c r="Y204" s="595">
        <f t="shared" si="89"/>
        <v>0</v>
      </c>
      <c r="Z204" s="595">
        <f t="shared" si="89"/>
        <v>0</v>
      </c>
      <c r="AA204" s="595">
        <f t="shared" si="89"/>
        <v>0</v>
      </c>
      <c r="AB204" s="595">
        <f t="shared" si="89"/>
        <v>0</v>
      </c>
      <c r="AC204" s="595">
        <f t="shared" si="89"/>
        <v>0</v>
      </c>
      <c r="AD204" s="595">
        <f t="shared" si="89"/>
        <v>0</v>
      </c>
      <c r="AE204" s="595">
        <f t="shared" si="89"/>
        <v>0</v>
      </c>
      <c r="AF204" s="595">
        <f t="shared" si="89"/>
        <v>0</v>
      </c>
      <c r="AG204" s="595">
        <f t="shared" si="89"/>
        <v>0</v>
      </c>
      <c r="AH204" s="595">
        <f t="shared" si="89"/>
        <v>0</v>
      </c>
      <c r="AI204" s="595">
        <f t="shared" si="89"/>
        <v>0</v>
      </c>
    </row>
    <row r="205" spans="1:35" s="589" customFormat="1" ht="11.25">
      <c r="A205" s="594">
        <v>3</v>
      </c>
      <c r="B205" s="750" t="s">
        <v>251</v>
      </c>
      <c r="C205" s="594"/>
      <c r="D205" s="594"/>
      <c r="E205" s="594"/>
      <c r="F205" s="595">
        <f>+F155+F180</f>
        <v>0</v>
      </c>
      <c r="G205" s="595">
        <f t="shared" si="89"/>
        <v>0</v>
      </c>
      <c r="H205" s="595">
        <f t="shared" si="89"/>
        <v>0</v>
      </c>
      <c r="I205" s="595">
        <f t="shared" si="89"/>
        <v>0</v>
      </c>
      <c r="J205" s="595">
        <f t="shared" si="89"/>
        <v>0</v>
      </c>
      <c r="K205" s="595">
        <f t="shared" si="89"/>
        <v>0</v>
      </c>
      <c r="L205" s="595">
        <f t="shared" si="89"/>
        <v>0</v>
      </c>
      <c r="M205" s="595">
        <f t="shared" si="89"/>
        <v>0</v>
      </c>
      <c r="N205" s="595">
        <f t="shared" si="89"/>
        <v>0</v>
      </c>
      <c r="O205" s="595">
        <f t="shared" si="89"/>
        <v>0</v>
      </c>
      <c r="P205" s="595">
        <f t="shared" si="89"/>
        <v>0</v>
      </c>
      <c r="Q205" s="595">
        <f t="shared" si="89"/>
        <v>0</v>
      </c>
      <c r="R205" s="595">
        <f t="shared" si="89"/>
        <v>0</v>
      </c>
      <c r="S205" s="595">
        <f t="shared" si="89"/>
        <v>0</v>
      </c>
      <c r="T205" s="595">
        <f t="shared" si="89"/>
        <v>0</v>
      </c>
      <c r="U205" s="595">
        <f t="shared" si="89"/>
        <v>0</v>
      </c>
      <c r="V205" s="595">
        <f t="shared" si="89"/>
        <v>0</v>
      </c>
      <c r="W205" s="595">
        <f t="shared" si="89"/>
        <v>0</v>
      </c>
      <c r="X205" s="595">
        <f t="shared" si="89"/>
        <v>0</v>
      </c>
      <c r="Y205" s="595">
        <f t="shared" si="89"/>
        <v>0</v>
      </c>
      <c r="Z205" s="595">
        <f t="shared" si="89"/>
        <v>0</v>
      </c>
      <c r="AA205" s="595">
        <f t="shared" si="89"/>
        <v>0</v>
      </c>
      <c r="AB205" s="595">
        <f t="shared" si="89"/>
        <v>0</v>
      </c>
      <c r="AC205" s="595">
        <f t="shared" si="89"/>
        <v>0</v>
      </c>
      <c r="AD205" s="595">
        <f t="shared" si="89"/>
        <v>0</v>
      </c>
      <c r="AE205" s="595">
        <f t="shared" si="89"/>
        <v>0</v>
      </c>
      <c r="AF205" s="595">
        <f t="shared" si="89"/>
        <v>0</v>
      </c>
      <c r="AG205" s="595">
        <f t="shared" si="89"/>
        <v>0</v>
      </c>
      <c r="AH205" s="595">
        <f t="shared" si="89"/>
        <v>0</v>
      </c>
      <c r="AI205" s="595">
        <f t="shared" si="89"/>
        <v>0</v>
      </c>
    </row>
    <row r="206" spans="1:35" s="589" customFormat="1" ht="11.25">
      <c r="A206" s="592" t="s">
        <v>243</v>
      </c>
      <c r="B206" s="749" t="s">
        <v>253</v>
      </c>
      <c r="C206" s="592"/>
      <c r="D206" s="592"/>
      <c r="E206" s="592"/>
      <c r="F206" s="593">
        <f>+F207+F214+F215</f>
        <v>203881</v>
      </c>
      <c r="G206" s="593">
        <f t="shared" ref="G206:AI206" si="90">+G207+G214+G215</f>
        <v>206900</v>
      </c>
      <c r="H206" s="593">
        <f t="shared" si="90"/>
        <v>191487</v>
      </c>
      <c r="I206" s="593">
        <f t="shared" si="90"/>
        <v>191487</v>
      </c>
      <c r="J206" s="593">
        <f t="shared" si="90"/>
        <v>191487</v>
      </c>
      <c r="K206" s="593">
        <f t="shared" si="90"/>
        <v>630313.19769691525</v>
      </c>
      <c r="L206" s="593">
        <f t="shared" si="90"/>
        <v>630313.19769691525</v>
      </c>
      <c r="M206" s="593">
        <f t="shared" si="90"/>
        <v>630313.19769691525</v>
      </c>
      <c r="N206" s="593">
        <f t="shared" si="90"/>
        <v>630313.19769691525</v>
      </c>
      <c r="O206" s="593">
        <f t="shared" si="90"/>
        <v>630313.19769691525</v>
      </c>
      <c r="P206" s="593">
        <f t="shared" si="90"/>
        <v>630313.19769691525</v>
      </c>
      <c r="Q206" s="593">
        <f t="shared" si="90"/>
        <v>630313.19769691525</v>
      </c>
      <c r="R206" s="593">
        <f t="shared" si="90"/>
        <v>630313.19769691525</v>
      </c>
      <c r="S206" s="593">
        <f t="shared" si="90"/>
        <v>630313.19769691525</v>
      </c>
      <c r="T206" s="593">
        <f t="shared" si="90"/>
        <v>630313.19769691525</v>
      </c>
      <c r="U206" s="593">
        <f t="shared" si="90"/>
        <v>630313.19769691525</v>
      </c>
      <c r="V206" s="593">
        <f t="shared" si="90"/>
        <v>630313.19769691525</v>
      </c>
      <c r="W206" s="593">
        <f t="shared" si="90"/>
        <v>630313.19769691525</v>
      </c>
      <c r="X206" s="593">
        <f t="shared" si="90"/>
        <v>630313.19769691525</v>
      </c>
      <c r="Y206" s="593">
        <f t="shared" si="90"/>
        <v>630313.19769691525</v>
      </c>
      <c r="Z206" s="593">
        <f t="shared" si="90"/>
        <v>630313.19769691525</v>
      </c>
      <c r="AA206" s="593">
        <f t="shared" si="90"/>
        <v>630313.19769691525</v>
      </c>
      <c r="AB206" s="593">
        <f t="shared" si="90"/>
        <v>630313.19769691525</v>
      </c>
      <c r="AC206" s="593">
        <f t="shared" si="90"/>
        <v>630313.19769691525</v>
      </c>
      <c r="AD206" s="593">
        <f t="shared" si="90"/>
        <v>630313.19769691525</v>
      </c>
      <c r="AE206" s="593">
        <f t="shared" si="90"/>
        <v>630313.19769691525</v>
      </c>
      <c r="AF206" s="593">
        <f t="shared" si="90"/>
        <v>630313.19769691525</v>
      </c>
      <c r="AG206" s="593">
        <f t="shared" si="90"/>
        <v>630313.19769691525</v>
      </c>
      <c r="AH206" s="593">
        <f t="shared" si="90"/>
        <v>630313.19769691525</v>
      </c>
      <c r="AI206" s="593">
        <f t="shared" si="90"/>
        <v>630313.19769691525</v>
      </c>
    </row>
    <row r="207" spans="1:35" s="589" customFormat="1" ht="11.25">
      <c r="A207" s="594"/>
      <c r="B207" s="750" t="s">
        <v>246</v>
      </c>
      <c r="C207" s="594"/>
      <c r="D207" s="594"/>
      <c r="E207" s="594"/>
      <c r="F207" s="595">
        <f>+F208+F209+F211+F212+F213</f>
        <v>199558</v>
      </c>
      <c r="G207" s="595">
        <f t="shared" ref="G207:AI207" si="91">+G208+G209+G211+G212+G213</f>
        <v>206743</v>
      </c>
      <c r="H207" s="595">
        <f t="shared" si="91"/>
        <v>191487</v>
      </c>
      <c r="I207" s="595">
        <f t="shared" si="91"/>
        <v>191487</v>
      </c>
      <c r="J207" s="595">
        <f t="shared" si="91"/>
        <v>191487</v>
      </c>
      <c r="K207" s="595">
        <f t="shared" si="91"/>
        <v>630313.19769691525</v>
      </c>
      <c r="L207" s="595">
        <f t="shared" si="91"/>
        <v>630313.19769691525</v>
      </c>
      <c r="M207" s="595">
        <f t="shared" si="91"/>
        <v>630313.19769691525</v>
      </c>
      <c r="N207" s="595">
        <f t="shared" si="91"/>
        <v>630313.19769691525</v>
      </c>
      <c r="O207" s="595">
        <f t="shared" si="91"/>
        <v>630313.19769691525</v>
      </c>
      <c r="P207" s="595">
        <f t="shared" si="91"/>
        <v>630313.19769691525</v>
      </c>
      <c r="Q207" s="595">
        <f t="shared" si="91"/>
        <v>630313.19769691525</v>
      </c>
      <c r="R207" s="595">
        <f t="shared" si="91"/>
        <v>630313.19769691525</v>
      </c>
      <c r="S207" s="595">
        <f t="shared" si="91"/>
        <v>630313.19769691525</v>
      </c>
      <c r="T207" s="595">
        <f t="shared" si="91"/>
        <v>630313.19769691525</v>
      </c>
      <c r="U207" s="595">
        <f t="shared" si="91"/>
        <v>630313.19769691525</v>
      </c>
      <c r="V207" s="595">
        <f t="shared" si="91"/>
        <v>630313.19769691525</v>
      </c>
      <c r="W207" s="595">
        <f t="shared" si="91"/>
        <v>630313.19769691525</v>
      </c>
      <c r="X207" s="595">
        <f t="shared" si="91"/>
        <v>630313.19769691525</v>
      </c>
      <c r="Y207" s="595">
        <f t="shared" si="91"/>
        <v>630313.19769691525</v>
      </c>
      <c r="Z207" s="595">
        <f t="shared" si="91"/>
        <v>630313.19769691525</v>
      </c>
      <c r="AA207" s="595">
        <f t="shared" si="91"/>
        <v>630313.19769691525</v>
      </c>
      <c r="AB207" s="595">
        <f t="shared" si="91"/>
        <v>630313.19769691525</v>
      </c>
      <c r="AC207" s="595">
        <f t="shared" si="91"/>
        <v>630313.19769691525</v>
      </c>
      <c r="AD207" s="595">
        <f t="shared" si="91"/>
        <v>630313.19769691525</v>
      </c>
      <c r="AE207" s="595">
        <f t="shared" si="91"/>
        <v>630313.19769691525</v>
      </c>
      <c r="AF207" s="595">
        <f t="shared" si="91"/>
        <v>630313.19769691525</v>
      </c>
      <c r="AG207" s="595">
        <f t="shared" si="91"/>
        <v>630313.19769691525</v>
      </c>
      <c r="AH207" s="595">
        <f t="shared" si="91"/>
        <v>630313.19769691525</v>
      </c>
      <c r="AI207" s="595">
        <f t="shared" si="91"/>
        <v>630313.19769691525</v>
      </c>
    </row>
    <row r="208" spans="1:35" s="589" customFormat="1" ht="11.25">
      <c r="A208" s="594"/>
      <c r="B208" s="751" t="s">
        <v>106</v>
      </c>
      <c r="C208" s="596"/>
      <c r="D208" s="596"/>
      <c r="E208" s="596"/>
      <c r="F208" s="595">
        <f t="shared" ref="F208:AI215" si="92">+F158+F183</f>
        <v>15634</v>
      </c>
      <c r="G208" s="595">
        <f t="shared" si="92"/>
        <v>5928</v>
      </c>
      <c r="H208" s="595">
        <f t="shared" si="92"/>
        <v>5244</v>
      </c>
      <c r="I208" s="595">
        <f t="shared" si="92"/>
        <v>5244</v>
      </c>
      <c r="J208" s="595">
        <f t="shared" si="92"/>
        <v>5244</v>
      </c>
      <c r="K208" s="595">
        <f t="shared" si="92"/>
        <v>20124.460500000001</v>
      </c>
      <c r="L208" s="595">
        <f t="shared" si="92"/>
        <v>20124.460500000001</v>
      </c>
      <c r="M208" s="595">
        <f t="shared" si="92"/>
        <v>20124.460500000001</v>
      </c>
      <c r="N208" s="595">
        <f t="shared" si="92"/>
        <v>20124.460500000001</v>
      </c>
      <c r="O208" s="595">
        <f t="shared" si="92"/>
        <v>20124.460500000001</v>
      </c>
      <c r="P208" s="595">
        <f t="shared" si="92"/>
        <v>20124.460500000001</v>
      </c>
      <c r="Q208" s="595">
        <f t="shared" si="92"/>
        <v>20124.460500000001</v>
      </c>
      <c r="R208" s="595">
        <f t="shared" si="92"/>
        <v>20124.460500000001</v>
      </c>
      <c r="S208" s="595">
        <f t="shared" si="92"/>
        <v>20124.460500000001</v>
      </c>
      <c r="T208" s="595">
        <f t="shared" si="92"/>
        <v>20124.460500000001</v>
      </c>
      <c r="U208" s="595">
        <f t="shared" si="92"/>
        <v>20124.460500000001</v>
      </c>
      <c r="V208" s="595">
        <f t="shared" si="92"/>
        <v>20124.460500000001</v>
      </c>
      <c r="W208" s="595">
        <f t="shared" si="92"/>
        <v>20124.460500000001</v>
      </c>
      <c r="X208" s="595">
        <f t="shared" si="92"/>
        <v>20124.460500000001</v>
      </c>
      <c r="Y208" s="595">
        <f t="shared" si="92"/>
        <v>20124.460500000001</v>
      </c>
      <c r="Z208" s="595">
        <f t="shared" si="92"/>
        <v>20124.460500000001</v>
      </c>
      <c r="AA208" s="595">
        <f t="shared" si="92"/>
        <v>20124.460500000001</v>
      </c>
      <c r="AB208" s="595">
        <f t="shared" si="92"/>
        <v>20124.460500000001</v>
      </c>
      <c r="AC208" s="595">
        <f t="shared" si="92"/>
        <v>20124.460500000001</v>
      </c>
      <c r="AD208" s="595">
        <f t="shared" si="92"/>
        <v>20124.460500000001</v>
      </c>
      <c r="AE208" s="595">
        <f t="shared" si="92"/>
        <v>20124.460500000001</v>
      </c>
      <c r="AF208" s="595">
        <f t="shared" si="92"/>
        <v>20124.460500000001</v>
      </c>
      <c r="AG208" s="595">
        <f t="shared" si="92"/>
        <v>20124.460500000001</v>
      </c>
      <c r="AH208" s="595">
        <f t="shared" si="92"/>
        <v>20124.460500000001</v>
      </c>
      <c r="AI208" s="595">
        <f t="shared" si="92"/>
        <v>20124.460500000001</v>
      </c>
    </row>
    <row r="209" spans="1:35" s="589" customFormat="1" ht="11.25">
      <c r="A209" s="594"/>
      <c r="B209" s="751" t="s">
        <v>254</v>
      </c>
      <c r="C209" s="596"/>
      <c r="D209" s="596"/>
      <c r="E209" s="596"/>
      <c r="F209" s="595">
        <f t="shared" si="92"/>
        <v>162487</v>
      </c>
      <c r="G209" s="595">
        <f t="shared" si="92"/>
        <v>185848</v>
      </c>
      <c r="H209" s="595">
        <f t="shared" si="92"/>
        <v>172923</v>
      </c>
      <c r="I209" s="595">
        <f t="shared" si="92"/>
        <v>172923</v>
      </c>
      <c r="J209" s="595">
        <f t="shared" si="92"/>
        <v>172923</v>
      </c>
      <c r="K209" s="595">
        <f t="shared" si="92"/>
        <v>550868.7371969152</v>
      </c>
      <c r="L209" s="595">
        <f t="shared" si="92"/>
        <v>550868.7371969152</v>
      </c>
      <c r="M209" s="595">
        <f t="shared" si="92"/>
        <v>550868.7371969152</v>
      </c>
      <c r="N209" s="595">
        <f t="shared" si="92"/>
        <v>550868.7371969152</v>
      </c>
      <c r="O209" s="595">
        <f t="shared" si="92"/>
        <v>550868.7371969152</v>
      </c>
      <c r="P209" s="595">
        <f t="shared" si="92"/>
        <v>550868.7371969152</v>
      </c>
      <c r="Q209" s="595">
        <f t="shared" si="92"/>
        <v>550868.7371969152</v>
      </c>
      <c r="R209" s="595">
        <f t="shared" si="92"/>
        <v>550868.7371969152</v>
      </c>
      <c r="S209" s="595">
        <f t="shared" si="92"/>
        <v>550868.7371969152</v>
      </c>
      <c r="T209" s="595">
        <f t="shared" si="92"/>
        <v>550868.7371969152</v>
      </c>
      <c r="U209" s="595">
        <f t="shared" si="92"/>
        <v>550868.7371969152</v>
      </c>
      <c r="V209" s="595">
        <f t="shared" si="92"/>
        <v>550868.7371969152</v>
      </c>
      <c r="W209" s="595">
        <f t="shared" si="92"/>
        <v>550868.7371969152</v>
      </c>
      <c r="X209" s="595">
        <f t="shared" si="92"/>
        <v>550868.7371969152</v>
      </c>
      <c r="Y209" s="595">
        <f t="shared" si="92"/>
        <v>550868.7371969152</v>
      </c>
      <c r="Z209" s="595">
        <f t="shared" si="92"/>
        <v>550868.7371969152</v>
      </c>
      <c r="AA209" s="595">
        <f t="shared" si="92"/>
        <v>550868.7371969152</v>
      </c>
      <c r="AB209" s="595">
        <f t="shared" si="92"/>
        <v>550868.7371969152</v>
      </c>
      <c r="AC209" s="595">
        <f t="shared" si="92"/>
        <v>550868.7371969152</v>
      </c>
      <c r="AD209" s="595">
        <f t="shared" si="92"/>
        <v>550868.7371969152</v>
      </c>
      <c r="AE209" s="595">
        <f t="shared" si="92"/>
        <v>550868.7371969152</v>
      </c>
      <c r="AF209" s="595">
        <f t="shared" si="92"/>
        <v>550868.7371969152</v>
      </c>
      <c r="AG209" s="595">
        <f t="shared" si="92"/>
        <v>550868.7371969152</v>
      </c>
      <c r="AH209" s="595">
        <f t="shared" si="92"/>
        <v>550868.7371969152</v>
      </c>
      <c r="AI209" s="595">
        <f t="shared" si="92"/>
        <v>550868.7371969152</v>
      </c>
    </row>
    <row r="210" spans="1:35" s="589" customFormat="1" ht="11.25">
      <c r="A210" s="597"/>
      <c r="B210" s="752" t="s">
        <v>264</v>
      </c>
      <c r="C210" s="598"/>
      <c r="D210" s="598"/>
      <c r="E210" s="598"/>
      <c r="F210" s="595">
        <f t="shared" si="92"/>
        <v>322</v>
      </c>
      <c r="G210" s="595">
        <f t="shared" si="92"/>
        <v>110913</v>
      </c>
      <c r="H210" s="595">
        <f t="shared" si="92"/>
        <v>114541</v>
      </c>
      <c r="I210" s="595">
        <f t="shared" si="92"/>
        <v>114541</v>
      </c>
      <c r="J210" s="595">
        <f t="shared" si="92"/>
        <v>114541</v>
      </c>
      <c r="K210" s="595">
        <f t="shared" si="92"/>
        <v>334097.76662554336</v>
      </c>
      <c r="L210" s="595">
        <f t="shared" si="92"/>
        <v>334097.76662554336</v>
      </c>
      <c r="M210" s="595">
        <f t="shared" si="92"/>
        <v>334097.76662554336</v>
      </c>
      <c r="N210" s="595">
        <f t="shared" si="92"/>
        <v>334097.76662554336</v>
      </c>
      <c r="O210" s="595">
        <f t="shared" si="92"/>
        <v>334097.76662554336</v>
      </c>
      <c r="P210" s="595">
        <f t="shared" si="92"/>
        <v>334097.76662554336</v>
      </c>
      <c r="Q210" s="595">
        <f t="shared" si="92"/>
        <v>334097.76662554336</v>
      </c>
      <c r="R210" s="595">
        <f t="shared" si="92"/>
        <v>334097.76662554336</v>
      </c>
      <c r="S210" s="595">
        <f t="shared" si="92"/>
        <v>334097.76662554336</v>
      </c>
      <c r="T210" s="595">
        <f t="shared" si="92"/>
        <v>334097.76662554336</v>
      </c>
      <c r="U210" s="595">
        <f t="shared" si="92"/>
        <v>334097.76662554336</v>
      </c>
      <c r="V210" s="595">
        <f t="shared" si="92"/>
        <v>334097.76662554336</v>
      </c>
      <c r="W210" s="595">
        <f t="shared" si="92"/>
        <v>334097.76662554336</v>
      </c>
      <c r="X210" s="595">
        <f t="shared" si="92"/>
        <v>334097.76662554336</v>
      </c>
      <c r="Y210" s="595">
        <f t="shared" si="92"/>
        <v>334097.76662554336</v>
      </c>
      <c r="Z210" s="595">
        <f t="shared" si="92"/>
        <v>334097.76662554336</v>
      </c>
      <c r="AA210" s="595">
        <f t="shared" si="92"/>
        <v>334097.76662554336</v>
      </c>
      <c r="AB210" s="595">
        <f t="shared" si="92"/>
        <v>334097.76662554336</v>
      </c>
      <c r="AC210" s="595">
        <f t="shared" si="92"/>
        <v>334097.76662554336</v>
      </c>
      <c r="AD210" s="595">
        <f t="shared" si="92"/>
        <v>334097.76662554336</v>
      </c>
      <c r="AE210" s="595">
        <f t="shared" si="92"/>
        <v>334097.76662554336</v>
      </c>
      <c r="AF210" s="595">
        <f t="shared" si="92"/>
        <v>334097.76662554336</v>
      </c>
      <c r="AG210" s="595">
        <f t="shared" si="92"/>
        <v>334097.76662554336</v>
      </c>
      <c r="AH210" s="595">
        <f t="shared" si="92"/>
        <v>334097.76662554336</v>
      </c>
      <c r="AI210" s="595">
        <f t="shared" si="92"/>
        <v>334097.76662554336</v>
      </c>
    </row>
    <row r="211" spans="1:35" s="589" customFormat="1" ht="11.25">
      <c r="A211" s="594"/>
      <c r="B211" s="751" t="s">
        <v>255</v>
      </c>
      <c r="C211" s="596"/>
      <c r="D211" s="596"/>
      <c r="E211" s="596"/>
      <c r="F211" s="595">
        <f t="shared" si="92"/>
        <v>2367</v>
      </c>
      <c r="G211" s="595">
        <f t="shared" si="92"/>
        <v>1897</v>
      </c>
      <c r="H211" s="595">
        <f t="shared" si="92"/>
        <v>14</v>
      </c>
      <c r="I211" s="595">
        <f t="shared" si="92"/>
        <v>14</v>
      </c>
      <c r="J211" s="595">
        <f t="shared" si="92"/>
        <v>14</v>
      </c>
      <c r="K211" s="595">
        <f t="shared" si="92"/>
        <v>14</v>
      </c>
      <c r="L211" s="595">
        <f t="shared" si="92"/>
        <v>14</v>
      </c>
      <c r="M211" s="595">
        <f t="shared" si="92"/>
        <v>14</v>
      </c>
      <c r="N211" s="595">
        <f t="shared" si="92"/>
        <v>14</v>
      </c>
      <c r="O211" s="595">
        <f t="shared" si="92"/>
        <v>14</v>
      </c>
      <c r="P211" s="595">
        <f t="shared" si="92"/>
        <v>14</v>
      </c>
      <c r="Q211" s="595">
        <f t="shared" si="92"/>
        <v>14</v>
      </c>
      <c r="R211" s="595">
        <f t="shared" si="92"/>
        <v>14</v>
      </c>
      <c r="S211" s="595">
        <f t="shared" si="92"/>
        <v>14</v>
      </c>
      <c r="T211" s="595">
        <f t="shared" si="92"/>
        <v>14</v>
      </c>
      <c r="U211" s="595">
        <f t="shared" si="92"/>
        <v>14</v>
      </c>
      <c r="V211" s="595">
        <f t="shared" si="92"/>
        <v>14</v>
      </c>
      <c r="W211" s="595">
        <f t="shared" si="92"/>
        <v>14</v>
      </c>
      <c r="X211" s="595">
        <f t="shared" si="92"/>
        <v>14</v>
      </c>
      <c r="Y211" s="595">
        <f t="shared" si="92"/>
        <v>14</v>
      </c>
      <c r="Z211" s="595">
        <f t="shared" si="92"/>
        <v>14</v>
      </c>
      <c r="AA211" s="595">
        <f t="shared" si="92"/>
        <v>14</v>
      </c>
      <c r="AB211" s="595">
        <f t="shared" si="92"/>
        <v>14</v>
      </c>
      <c r="AC211" s="595">
        <f t="shared" si="92"/>
        <v>14</v>
      </c>
      <c r="AD211" s="595">
        <f t="shared" si="92"/>
        <v>14</v>
      </c>
      <c r="AE211" s="595">
        <f t="shared" si="92"/>
        <v>14</v>
      </c>
      <c r="AF211" s="595">
        <f t="shared" si="92"/>
        <v>14</v>
      </c>
      <c r="AG211" s="595">
        <f t="shared" si="92"/>
        <v>14</v>
      </c>
      <c r="AH211" s="595">
        <f t="shared" si="92"/>
        <v>14</v>
      </c>
      <c r="AI211" s="595">
        <f t="shared" si="92"/>
        <v>14</v>
      </c>
    </row>
    <row r="212" spans="1:35" s="589" customFormat="1" ht="11.25">
      <c r="A212" s="594"/>
      <c r="B212" s="751" t="s">
        <v>256</v>
      </c>
      <c r="C212" s="596"/>
      <c r="D212" s="596"/>
      <c r="E212" s="596"/>
      <c r="F212" s="595">
        <f t="shared" si="92"/>
        <v>15304</v>
      </c>
      <c r="G212" s="595">
        <f t="shared" si="92"/>
        <v>11867</v>
      </c>
      <c r="H212" s="595">
        <f t="shared" si="92"/>
        <v>8296</v>
      </c>
      <c r="I212" s="595">
        <f t="shared" si="92"/>
        <v>8296</v>
      </c>
      <c r="J212" s="595">
        <f t="shared" si="92"/>
        <v>8296</v>
      </c>
      <c r="K212" s="595">
        <f t="shared" si="92"/>
        <v>54296</v>
      </c>
      <c r="L212" s="595">
        <f t="shared" si="92"/>
        <v>54296</v>
      </c>
      <c r="M212" s="595">
        <f t="shared" si="92"/>
        <v>54296</v>
      </c>
      <c r="N212" s="595">
        <f t="shared" si="92"/>
        <v>54296</v>
      </c>
      <c r="O212" s="595">
        <f t="shared" si="92"/>
        <v>54296</v>
      </c>
      <c r="P212" s="595">
        <f t="shared" si="92"/>
        <v>54296</v>
      </c>
      <c r="Q212" s="595">
        <f t="shared" si="92"/>
        <v>54296</v>
      </c>
      <c r="R212" s="595">
        <f t="shared" si="92"/>
        <v>54296</v>
      </c>
      <c r="S212" s="595">
        <f t="shared" si="92"/>
        <v>54296</v>
      </c>
      <c r="T212" s="595">
        <f t="shared" si="92"/>
        <v>54296</v>
      </c>
      <c r="U212" s="595">
        <f t="shared" si="92"/>
        <v>54296</v>
      </c>
      <c r="V212" s="595">
        <f t="shared" si="92"/>
        <v>54296</v>
      </c>
      <c r="W212" s="595">
        <f t="shared" si="92"/>
        <v>54296</v>
      </c>
      <c r="X212" s="595">
        <f t="shared" si="92"/>
        <v>54296</v>
      </c>
      <c r="Y212" s="595">
        <f t="shared" si="92"/>
        <v>54296</v>
      </c>
      <c r="Z212" s="595">
        <f t="shared" si="92"/>
        <v>54296</v>
      </c>
      <c r="AA212" s="595">
        <f t="shared" si="92"/>
        <v>54296</v>
      </c>
      <c r="AB212" s="595">
        <f t="shared" si="92"/>
        <v>54296</v>
      </c>
      <c r="AC212" s="595">
        <f t="shared" si="92"/>
        <v>54296</v>
      </c>
      <c r="AD212" s="595">
        <f t="shared" si="92"/>
        <v>54296</v>
      </c>
      <c r="AE212" s="595">
        <f t="shared" si="92"/>
        <v>54296</v>
      </c>
      <c r="AF212" s="595">
        <f t="shared" si="92"/>
        <v>54296</v>
      </c>
      <c r="AG212" s="595">
        <f t="shared" si="92"/>
        <v>54296</v>
      </c>
      <c r="AH212" s="595">
        <f t="shared" si="92"/>
        <v>54296</v>
      </c>
      <c r="AI212" s="595">
        <f t="shared" si="92"/>
        <v>54296</v>
      </c>
    </row>
    <row r="213" spans="1:35" s="589" customFormat="1" ht="11.25">
      <c r="A213" s="594"/>
      <c r="B213" s="751" t="s">
        <v>257</v>
      </c>
      <c r="C213" s="596"/>
      <c r="D213" s="596"/>
      <c r="E213" s="596"/>
      <c r="F213" s="595">
        <f t="shared" si="92"/>
        <v>3766</v>
      </c>
      <c r="G213" s="595">
        <f t="shared" si="92"/>
        <v>1203</v>
      </c>
      <c r="H213" s="595">
        <f t="shared" si="92"/>
        <v>5010</v>
      </c>
      <c r="I213" s="595">
        <f t="shared" si="92"/>
        <v>5010</v>
      </c>
      <c r="J213" s="595">
        <f t="shared" si="92"/>
        <v>5010</v>
      </c>
      <c r="K213" s="595">
        <f t="shared" si="92"/>
        <v>5010</v>
      </c>
      <c r="L213" s="595">
        <f t="shared" si="92"/>
        <v>5010</v>
      </c>
      <c r="M213" s="595">
        <f t="shared" si="92"/>
        <v>5010</v>
      </c>
      <c r="N213" s="595">
        <f t="shared" si="92"/>
        <v>5010</v>
      </c>
      <c r="O213" s="595">
        <f t="shared" si="92"/>
        <v>5010</v>
      </c>
      <c r="P213" s="595">
        <f t="shared" si="92"/>
        <v>5010</v>
      </c>
      <c r="Q213" s="595">
        <f t="shared" si="92"/>
        <v>5010</v>
      </c>
      <c r="R213" s="595">
        <f t="shared" si="92"/>
        <v>5010</v>
      </c>
      <c r="S213" s="595">
        <f t="shared" si="92"/>
        <v>5010</v>
      </c>
      <c r="T213" s="595">
        <f t="shared" si="92"/>
        <v>5010</v>
      </c>
      <c r="U213" s="595">
        <f t="shared" si="92"/>
        <v>5010</v>
      </c>
      <c r="V213" s="595">
        <f t="shared" si="92"/>
        <v>5010</v>
      </c>
      <c r="W213" s="595">
        <f t="shared" si="92"/>
        <v>5010</v>
      </c>
      <c r="X213" s="595">
        <f t="shared" si="92"/>
        <v>5010</v>
      </c>
      <c r="Y213" s="595">
        <f t="shared" si="92"/>
        <v>5010</v>
      </c>
      <c r="Z213" s="595">
        <f t="shared" si="92"/>
        <v>5010</v>
      </c>
      <c r="AA213" s="595">
        <f t="shared" si="92"/>
        <v>5010</v>
      </c>
      <c r="AB213" s="595">
        <f t="shared" si="92"/>
        <v>5010</v>
      </c>
      <c r="AC213" s="595">
        <f t="shared" si="92"/>
        <v>5010</v>
      </c>
      <c r="AD213" s="595">
        <f t="shared" si="92"/>
        <v>5010</v>
      </c>
      <c r="AE213" s="595">
        <f t="shared" si="92"/>
        <v>5010</v>
      </c>
      <c r="AF213" s="595">
        <f t="shared" si="92"/>
        <v>5010</v>
      </c>
      <c r="AG213" s="595">
        <f t="shared" si="92"/>
        <v>5010</v>
      </c>
      <c r="AH213" s="595">
        <f t="shared" si="92"/>
        <v>5010</v>
      </c>
      <c r="AI213" s="595">
        <f t="shared" si="92"/>
        <v>5010</v>
      </c>
    </row>
    <row r="214" spans="1:35" s="589" customFormat="1" ht="11.25">
      <c r="A214" s="594"/>
      <c r="B214" s="750" t="s">
        <v>248</v>
      </c>
      <c r="C214" s="594"/>
      <c r="D214" s="594"/>
      <c r="E214" s="594"/>
      <c r="F214" s="595">
        <f t="shared" si="92"/>
        <v>0</v>
      </c>
      <c r="G214" s="595">
        <f t="shared" si="92"/>
        <v>157</v>
      </c>
      <c r="H214" s="595">
        <f t="shared" si="92"/>
        <v>0</v>
      </c>
      <c r="I214" s="595">
        <f t="shared" si="92"/>
        <v>0</v>
      </c>
      <c r="J214" s="595">
        <f t="shared" si="92"/>
        <v>0</v>
      </c>
      <c r="K214" s="595">
        <f t="shared" si="92"/>
        <v>0</v>
      </c>
      <c r="L214" s="595">
        <f t="shared" si="92"/>
        <v>0</v>
      </c>
      <c r="M214" s="595">
        <f t="shared" si="92"/>
        <v>0</v>
      </c>
      <c r="N214" s="595">
        <f t="shared" si="92"/>
        <v>0</v>
      </c>
      <c r="O214" s="595">
        <f t="shared" si="92"/>
        <v>0</v>
      </c>
      <c r="P214" s="595">
        <f t="shared" si="92"/>
        <v>0</v>
      </c>
      <c r="Q214" s="595">
        <f t="shared" si="92"/>
        <v>0</v>
      </c>
      <c r="R214" s="595">
        <f t="shared" si="92"/>
        <v>0</v>
      </c>
      <c r="S214" s="595">
        <f t="shared" si="92"/>
        <v>0</v>
      </c>
      <c r="T214" s="595">
        <f t="shared" si="92"/>
        <v>0</v>
      </c>
      <c r="U214" s="595">
        <f t="shared" si="92"/>
        <v>0</v>
      </c>
      <c r="V214" s="595">
        <f t="shared" si="92"/>
        <v>0</v>
      </c>
      <c r="W214" s="595">
        <f t="shared" si="92"/>
        <v>0</v>
      </c>
      <c r="X214" s="595">
        <f t="shared" si="92"/>
        <v>0</v>
      </c>
      <c r="Y214" s="595">
        <f t="shared" si="92"/>
        <v>0</v>
      </c>
      <c r="Z214" s="595">
        <f t="shared" si="92"/>
        <v>0</v>
      </c>
      <c r="AA214" s="595">
        <f t="shared" si="92"/>
        <v>0</v>
      </c>
      <c r="AB214" s="595">
        <f t="shared" si="92"/>
        <v>0</v>
      </c>
      <c r="AC214" s="595">
        <f t="shared" si="92"/>
        <v>0</v>
      </c>
      <c r="AD214" s="595">
        <f t="shared" si="92"/>
        <v>0</v>
      </c>
      <c r="AE214" s="595">
        <f t="shared" si="92"/>
        <v>0</v>
      </c>
      <c r="AF214" s="595">
        <f t="shared" si="92"/>
        <v>0</v>
      </c>
      <c r="AG214" s="595">
        <f t="shared" si="92"/>
        <v>0</v>
      </c>
      <c r="AH214" s="595">
        <f t="shared" si="92"/>
        <v>0</v>
      </c>
      <c r="AI214" s="595">
        <f t="shared" si="92"/>
        <v>0</v>
      </c>
    </row>
    <row r="215" spans="1:35" s="589" customFormat="1" ht="11.25">
      <c r="A215" s="594"/>
      <c r="B215" s="750" t="s">
        <v>258</v>
      </c>
      <c r="C215" s="594"/>
      <c r="D215" s="594"/>
      <c r="E215" s="594"/>
      <c r="F215" s="595">
        <f t="shared" si="92"/>
        <v>4323</v>
      </c>
      <c r="G215" s="595">
        <f t="shared" si="92"/>
        <v>0</v>
      </c>
      <c r="H215" s="595">
        <f t="shared" si="92"/>
        <v>0</v>
      </c>
      <c r="I215" s="595">
        <f t="shared" si="92"/>
        <v>0</v>
      </c>
      <c r="J215" s="595">
        <f t="shared" si="92"/>
        <v>0</v>
      </c>
      <c r="K215" s="595">
        <f t="shared" si="92"/>
        <v>0</v>
      </c>
      <c r="L215" s="595">
        <f t="shared" si="92"/>
        <v>0</v>
      </c>
      <c r="M215" s="595">
        <f t="shared" si="92"/>
        <v>0</v>
      </c>
      <c r="N215" s="595">
        <f t="shared" si="92"/>
        <v>0</v>
      </c>
      <c r="O215" s="595">
        <f t="shared" si="92"/>
        <v>0</v>
      </c>
      <c r="P215" s="595">
        <f t="shared" si="92"/>
        <v>0</v>
      </c>
      <c r="Q215" s="595">
        <f t="shared" si="92"/>
        <v>0</v>
      </c>
      <c r="R215" s="595">
        <f t="shared" si="92"/>
        <v>0</v>
      </c>
      <c r="S215" s="595">
        <f t="shared" si="92"/>
        <v>0</v>
      </c>
      <c r="T215" s="595">
        <f t="shared" si="92"/>
        <v>0</v>
      </c>
      <c r="U215" s="595">
        <f t="shared" si="92"/>
        <v>0</v>
      </c>
      <c r="V215" s="595">
        <f t="shared" si="92"/>
        <v>0</v>
      </c>
      <c r="W215" s="595">
        <f t="shared" si="92"/>
        <v>0</v>
      </c>
      <c r="X215" s="595">
        <f t="shared" si="92"/>
        <v>0</v>
      </c>
      <c r="Y215" s="595">
        <f t="shared" si="92"/>
        <v>0</v>
      </c>
      <c r="Z215" s="595">
        <f t="shared" si="92"/>
        <v>0</v>
      </c>
      <c r="AA215" s="595">
        <f t="shared" si="92"/>
        <v>0</v>
      </c>
      <c r="AB215" s="595">
        <f t="shared" si="92"/>
        <v>0</v>
      </c>
      <c r="AC215" s="595">
        <f t="shared" si="92"/>
        <v>0</v>
      </c>
      <c r="AD215" s="595">
        <f t="shared" si="92"/>
        <v>0</v>
      </c>
      <c r="AE215" s="595">
        <f t="shared" si="92"/>
        <v>0</v>
      </c>
      <c r="AF215" s="595">
        <f t="shared" si="92"/>
        <v>0</v>
      </c>
      <c r="AG215" s="595">
        <f t="shared" si="92"/>
        <v>0</v>
      </c>
      <c r="AH215" s="595">
        <f t="shared" si="92"/>
        <v>0</v>
      </c>
      <c r="AI215" s="595">
        <f t="shared" si="92"/>
        <v>0</v>
      </c>
    </row>
    <row r="216" spans="1:35" s="589" customFormat="1" ht="11.25">
      <c r="A216" s="592"/>
      <c r="B216" s="749" t="s">
        <v>259</v>
      </c>
      <c r="C216" s="592"/>
      <c r="D216" s="592"/>
      <c r="E216" s="592"/>
      <c r="F216" s="593">
        <f>+F196-F206</f>
        <v>-4175</v>
      </c>
      <c r="G216" s="593">
        <f t="shared" ref="G216:AI216" si="93">+G196-G206</f>
        <v>8477</v>
      </c>
      <c r="H216" s="593">
        <f t="shared" si="93"/>
        <v>0</v>
      </c>
      <c r="I216" s="593">
        <f t="shared" si="93"/>
        <v>0</v>
      </c>
      <c r="J216" s="593">
        <f t="shared" si="93"/>
        <v>0</v>
      </c>
      <c r="K216" s="593">
        <f t="shared" si="93"/>
        <v>0</v>
      </c>
      <c r="L216" s="593">
        <f t="shared" si="93"/>
        <v>0</v>
      </c>
      <c r="M216" s="593">
        <f t="shared" si="93"/>
        <v>0</v>
      </c>
      <c r="N216" s="593">
        <f t="shared" si="93"/>
        <v>0</v>
      </c>
      <c r="O216" s="593">
        <f t="shared" si="93"/>
        <v>0</v>
      </c>
      <c r="P216" s="593">
        <f t="shared" si="93"/>
        <v>0</v>
      </c>
      <c r="Q216" s="593">
        <f t="shared" si="93"/>
        <v>0</v>
      </c>
      <c r="R216" s="593">
        <f t="shared" si="93"/>
        <v>0</v>
      </c>
      <c r="S216" s="593">
        <f t="shared" si="93"/>
        <v>0</v>
      </c>
      <c r="T216" s="593">
        <f t="shared" si="93"/>
        <v>0</v>
      </c>
      <c r="U216" s="593">
        <f t="shared" si="93"/>
        <v>0</v>
      </c>
      <c r="V216" s="593">
        <f t="shared" si="93"/>
        <v>0</v>
      </c>
      <c r="W216" s="593">
        <f t="shared" si="93"/>
        <v>0</v>
      </c>
      <c r="X216" s="593">
        <f t="shared" si="93"/>
        <v>0</v>
      </c>
      <c r="Y216" s="593">
        <f t="shared" si="93"/>
        <v>0</v>
      </c>
      <c r="Z216" s="593">
        <f t="shared" si="93"/>
        <v>0</v>
      </c>
      <c r="AA216" s="593">
        <f t="shared" si="93"/>
        <v>0</v>
      </c>
      <c r="AB216" s="593">
        <f t="shared" si="93"/>
        <v>0</v>
      </c>
      <c r="AC216" s="593">
        <f t="shared" si="93"/>
        <v>0</v>
      </c>
      <c r="AD216" s="593">
        <f t="shared" si="93"/>
        <v>0</v>
      </c>
      <c r="AE216" s="593">
        <f t="shared" si="93"/>
        <v>0</v>
      </c>
      <c r="AF216" s="593">
        <f t="shared" si="93"/>
        <v>0</v>
      </c>
      <c r="AG216" s="593">
        <f t="shared" si="93"/>
        <v>0</v>
      </c>
      <c r="AH216" s="593">
        <f t="shared" si="93"/>
        <v>0</v>
      </c>
      <c r="AI216" s="593">
        <f t="shared" si="93"/>
        <v>0</v>
      </c>
    </row>
    <row r="218" spans="1:35" ht="12.75">
      <c r="A218" s="555" t="s">
        <v>668</v>
      </c>
    </row>
    <row r="220" spans="1:35" s="589" customFormat="1" ht="11.25">
      <c r="A220" s="612"/>
      <c r="B220" s="754" t="s">
        <v>388</v>
      </c>
      <c r="C220" s="612"/>
      <c r="D220" s="612"/>
      <c r="E220" s="612"/>
      <c r="F220" s="612">
        <f t="shared" ref="F220:AI221" si="94">+F194</f>
        <v>1</v>
      </c>
      <c r="G220" s="612">
        <f t="shared" si="94"/>
        <v>2</v>
      </c>
      <c r="H220" s="612">
        <f t="shared" si="94"/>
        <v>3</v>
      </c>
      <c r="I220" s="612">
        <f t="shared" si="94"/>
        <v>4</v>
      </c>
      <c r="J220" s="612">
        <f t="shared" si="94"/>
        <v>5</v>
      </c>
      <c r="K220" s="612">
        <f t="shared" si="94"/>
        <v>6</v>
      </c>
      <c r="L220" s="612">
        <f t="shared" si="94"/>
        <v>7</v>
      </c>
      <c r="M220" s="612">
        <f t="shared" si="94"/>
        <v>8</v>
      </c>
      <c r="N220" s="612">
        <f t="shared" si="94"/>
        <v>9</v>
      </c>
      <c r="O220" s="612">
        <f t="shared" si="94"/>
        <v>10</v>
      </c>
      <c r="P220" s="612">
        <f t="shared" si="94"/>
        <v>11</v>
      </c>
      <c r="Q220" s="612">
        <f t="shared" si="94"/>
        <v>12</v>
      </c>
      <c r="R220" s="612">
        <f t="shared" si="94"/>
        <v>13</v>
      </c>
      <c r="S220" s="612">
        <f t="shared" si="94"/>
        <v>14</v>
      </c>
      <c r="T220" s="612">
        <f t="shared" si="94"/>
        <v>15</v>
      </c>
      <c r="U220" s="612">
        <f t="shared" si="94"/>
        <v>16</v>
      </c>
      <c r="V220" s="612">
        <f t="shared" si="94"/>
        <v>17</v>
      </c>
      <c r="W220" s="612">
        <f t="shared" si="94"/>
        <v>18</v>
      </c>
      <c r="X220" s="612">
        <f t="shared" si="94"/>
        <v>19</v>
      </c>
      <c r="Y220" s="612">
        <f t="shared" si="94"/>
        <v>20</v>
      </c>
      <c r="Z220" s="612">
        <f t="shared" si="94"/>
        <v>21</v>
      </c>
      <c r="AA220" s="612">
        <f t="shared" si="94"/>
        <v>22</v>
      </c>
      <c r="AB220" s="612">
        <f t="shared" si="94"/>
        <v>23</v>
      </c>
      <c r="AC220" s="612">
        <f t="shared" si="94"/>
        <v>24</v>
      </c>
      <c r="AD220" s="612">
        <f t="shared" si="94"/>
        <v>25</v>
      </c>
      <c r="AE220" s="612">
        <f t="shared" si="94"/>
        <v>26</v>
      </c>
      <c r="AF220" s="612">
        <f t="shared" si="94"/>
        <v>27</v>
      </c>
      <c r="AG220" s="612">
        <f t="shared" si="94"/>
        <v>28</v>
      </c>
      <c r="AH220" s="612">
        <f t="shared" si="94"/>
        <v>29</v>
      </c>
      <c r="AI220" s="612">
        <f t="shared" si="94"/>
        <v>30</v>
      </c>
    </row>
    <row r="221" spans="1:35" s="589" customFormat="1" ht="11.25">
      <c r="A221" s="612" t="s">
        <v>147</v>
      </c>
      <c r="B221" s="754" t="s">
        <v>392</v>
      </c>
      <c r="C221" s="613"/>
      <c r="D221" s="613"/>
      <c r="E221" s="613"/>
      <c r="F221" s="614">
        <f t="shared" si="94"/>
        <v>2018</v>
      </c>
      <c r="G221" s="614">
        <f t="shared" si="94"/>
        <v>2019</v>
      </c>
      <c r="H221" s="614">
        <f t="shared" si="94"/>
        <v>2020</v>
      </c>
      <c r="I221" s="614">
        <f t="shared" si="94"/>
        <v>2021</v>
      </c>
      <c r="J221" s="614">
        <f t="shared" si="94"/>
        <v>2022</v>
      </c>
      <c r="K221" s="614">
        <f t="shared" si="94"/>
        <v>2023</v>
      </c>
      <c r="L221" s="614">
        <f t="shared" si="94"/>
        <v>2024</v>
      </c>
      <c r="M221" s="614">
        <f t="shared" si="94"/>
        <v>2025</v>
      </c>
      <c r="N221" s="614">
        <f t="shared" si="94"/>
        <v>2026</v>
      </c>
      <c r="O221" s="614">
        <f t="shared" si="94"/>
        <v>2027</v>
      </c>
      <c r="P221" s="614">
        <f t="shared" si="94"/>
        <v>2028</v>
      </c>
      <c r="Q221" s="614">
        <f t="shared" si="94"/>
        <v>2029</v>
      </c>
      <c r="R221" s="614">
        <f t="shared" si="94"/>
        <v>2030</v>
      </c>
      <c r="S221" s="614">
        <f t="shared" si="94"/>
        <v>2031</v>
      </c>
      <c r="T221" s="614">
        <f t="shared" si="94"/>
        <v>2032</v>
      </c>
      <c r="U221" s="614">
        <f t="shared" si="94"/>
        <v>2033</v>
      </c>
      <c r="V221" s="614">
        <f t="shared" si="94"/>
        <v>2034</v>
      </c>
      <c r="W221" s="614">
        <f t="shared" si="94"/>
        <v>2035</v>
      </c>
      <c r="X221" s="614">
        <f t="shared" si="94"/>
        <v>2036</v>
      </c>
      <c r="Y221" s="614">
        <f t="shared" si="94"/>
        <v>2037</v>
      </c>
      <c r="Z221" s="614">
        <f t="shared" si="94"/>
        <v>2038</v>
      </c>
      <c r="AA221" s="614">
        <f t="shared" si="94"/>
        <v>2039</v>
      </c>
      <c r="AB221" s="614">
        <f t="shared" si="94"/>
        <v>2040</v>
      </c>
      <c r="AC221" s="614">
        <f t="shared" si="94"/>
        <v>2041</v>
      </c>
      <c r="AD221" s="614">
        <f t="shared" si="94"/>
        <v>2042</v>
      </c>
      <c r="AE221" s="614">
        <f t="shared" si="94"/>
        <v>2043</v>
      </c>
      <c r="AF221" s="614">
        <f t="shared" si="94"/>
        <v>2044</v>
      </c>
      <c r="AG221" s="614">
        <f t="shared" si="94"/>
        <v>2045</v>
      </c>
      <c r="AH221" s="614">
        <f t="shared" si="94"/>
        <v>2046</v>
      </c>
      <c r="AI221" s="614">
        <f t="shared" si="94"/>
        <v>2047</v>
      </c>
    </row>
    <row r="222" spans="1:35" s="589" customFormat="1" ht="11.25">
      <c r="A222" s="592" t="s">
        <v>242</v>
      </c>
      <c r="B222" s="749" t="s">
        <v>391</v>
      </c>
      <c r="C222" s="592"/>
      <c r="D222" s="592"/>
      <c r="E222" s="592"/>
      <c r="F222" s="593">
        <f t="shared" ref="F222:AI222" si="95">+F223+F224</f>
        <v>128422.29519999999</v>
      </c>
      <c r="G222" s="593">
        <f t="shared" si="95"/>
        <v>134381.74</v>
      </c>
      <c r="H222" s="593">
        <f t="shared" si="95"/>
        <v>114541</v>
      </c>
      <c r="I222" s="593">
        <f t="shared" si="95"/>
        <v>114541</v>
      </c>
      <c r="J222" s="593">
        <f t="shared" si="95"/>
        <v>114541</v>
      </c>
      <c r="K222" s="593">
        <f t="shared" si="95"/>
        <v>241300.43834252827</v>
      </c>
      <c r="L222" s="593">
        <f t="shared" si="95"/>
        <v>241300.43834252827</v>
      </c>
      <c r="M222" s="593">
        <f t="shared" si="95"/>
        <v>241300.43834252827</v>
      </c>
      <c r="N222" s="593">
        <f t="shared" si="95"/>
        <v>241300.43834252827</v>
      </c>
      <c r="O222" s="593">
        <f t="shared" si="95"/>
        <v>241300.43834252827</v>
      </c>
      <c r="P222" s="593">
        <f t="shared" si="95"/>
        <v>241300.43834252827</v>
      </c>
      <c r="Q222" s="593">
        <f t="shared" si="95"/>
        <v>241300.43834252827</v>
      </c>
      <c r="R222" s="593">
        <f t="shared" si="95"/>
        <v>241300.43834252827</v>
      </c>
      <c r="S222" s="593">
        <f t="shared" si="95"/>
        <v>241300.43834252827</v>
      </c>
      <c r="T222" s="593">
        <f t="shared" si="95"/>
        <v>241300.43834252827</v>
      </c>
      <c r="U222" s="593">
        <f t="shared" si="95"/>
        <v>241300.43834252827</v>
      </c>
      <c r="V222" s="593">
        <f t="shared" si="95"/>
        <v>241300.43834252827</v>
      </c>
      <c r="W222" s="593">
        <f t="shared" si="95"/>
        <v>241300.43834252827</v>
      </c>
      <c r="X222" s="593">
        <f t="shared" si="95"/>
        <v>241300.43834252827</v>
      </c>
      <c r="Y222" s="593">
        <f t="shared" si="95"/>
        <v>241300.43834252827</v>
      </c>
      <c r="Z222" s="593">
        <f t="shared" si="95"/>
        <v>241300.43834252827</v>
      </c>
      <c r="AA222" s="593">
        <f t="shared" si="95"/>
        <v>334097.76662554336</v>
      </c>
      <c r="AB222" s="593">
        <f t="shared" si="95"/>
        <v>334097.76662554336</v>
      </c>
      <c r="AC222" s="593">
        <f t="shared" si="95"/>
        <v>334097.76662554336</v>
      </c>
      <c r="AD222" s="593">
        <f t="shared" si="95"/>
        <v>334097.76662554336</v>
      </c>
      <c r="AE222" s="593">
        <f t="shared" si="95"/>
        <v>334097.76662554336</v>
      </c>
      <c r="AF222" s="593">
        <f t="shared" si="95"/>
        <v>334097.76662554336</v>
      </c>
      <c r="AG222" s="593">
        <f t="shared" si="95"/>
        <v>334097.76662554336</v>
      </c>
      <c r="AH222" s="593">
        <f t="shared" si="95"/>
        <v>334097.76662554336</v>
      </c>
      <c r="AI222" s="593">
        <f t="shared" si="95"/>
        <v>334097.76662554336</v>
      </c>
    </row>
    <row r="223" spans="1:35" s="589" customFormat="1" ht="11.25">
      <c r="A223" s="594"/>
      <c r="B223" s="751" t="s">
        <v>393</v>
      </c>
      <c r="C223" s="596"/>
      <c r="D223" s="596"/>
      <c r="E223" s="596"/>
      <c r="F223" s="595">
        <f>+F149+F150</f>
        <v>127620.29519999999</v>
      </c>
      <c r="G223" s="595">
        <f t="shared" ref="G223:AI223" si="96">+G149+G150</f>
        <v>133319.74</v>
      </c>
      <c r="H223" s="595">
        <f t="shared" si="96"/>
        <v>112964</v>
      </c>
      <c r="I223" s="595">
        <f t="shared" si="96"/>
        <v>112964</v>
      </c>
      <c r="J223" s="595">
        <f t="shared" si="96"/>
        <v>112964</v>
      </c>
      <c r="K223" s="595">
        <f t="shared" si="96"/>
        <v>145555.76954115074</v>
      </c>
      <c r="L223" s="595">
        <f t="shared" si="96"/>
        <v>145555.76954115074</v>
      </c>
      <c r="M223" s="595">
        <f t="shared" si="96"/>
        <v>145555.76954115074</v>
      </c>
      <c r="N223" s="595">
        <f t="shared" si="96"/>
        <v>145555.76954115074</v>
      </c>
      <c r="O223" s="595">
        <f t="shared" si="96"/>
        <v>145555.76954115074</v>
      </c>
      <c r="P223" s="595">
        <f t="shared" si="96"/>
        <v>145555.76954115074</v>
      </c>
      <c r="Q223" s="595">
        <f t="shared" si="96"/>
        <v>145555.76954115074</v>
      </c>
      <c r="R223" s="595">
        <f t="shared" si="96"/>
        <v>145555.76954115074</v>
      </c>
      <c r="S223" s="595">
        <f t="shared" si="96"/>
        <v>145555.76954115074</v>
      </c>
      <c r="T223" s="595">
        <f t="shared" si="96"/>
        <v>145555.76954115074</v>
      </c>
      <c r="U223" s="595">
        <f t="shared" si="96"/>
        <v>145555.76954115074</v>
      </c>
      <c r="V223" s="595">
        <f t="shared" si="96"/>
        <v>145555.76954115074</v>
      </c>
      <c r="W223" s="595">
        <f t="shared" si="96"/>
        <v>145555.76954115074</v>
      </c>
      <c r="X223" s="595">
        <f t="shared" si="96"/>
        <v>145555.76954115074</v>
      </c>
      <c r="Y223" s="595">
        <f t="shared" si="96"/>
        <v>145555.76954115074</v>
      </c>
      <c r="Z223" s="595">
        <f t="shared" si="96"/>
        <v>145555.76954115074</v>
      </c>
      <c r="AA223" s="595">
        <f t="shared" si="96"/>
        <v>178147.53908230146</v>
      </c>
      <c r="AB223" s="595">
        <f t="shared" si="96"/>
        <v>178147.53908230146</v>
      </c>
      <c r="AC223" s="595">
        <f t="shared" si="96"/>
        <v>178147.53908230146</v>
      </c>
      <c r="AD223" s="595">
        <f t="shared" si="96"/>
        <v>178147.53908230146</v>
      </c>
      <c r="AE223" s="595">
        <f t="shared" si="96"/>
        <v>178147.53908230146</v>
      </c>
      <c r="AF223" s="595">
        <f t="shared" si="96"/>
        <v>178147.53908230146</v>
      </c>
      <c r="AG223" s="595">
        <f t="shared" si="96"/>
        <v>178147.53908230146</v>
      </c>
      <c r="AH223" s="595">
        <f t="shared" si="96"/>
        <v>178147.53908230146</v>
      </c>
      <c r="AI223" s="595">
        <f t="shared" si="96"/>
        <v>178147.53908230146</v>
      </c>
    </row>
    <row r="224" spans="1:35" s="589" customFormat="1" ht="11.25">
      <c r="A224" s="594"/>
      <c r="B224" s="751" t="s">
        <v>394</v>
      </c>
      <c r="C224" s="596"/>
      <c r="D224" s="596"/>
      <c r="E224" s="596"/>
      <c r="F224" s="595">
        <f>+F174+F175</f>
        <v>802</v>
      </c>
      <c r="G224" s="595">
        <f t="shared" ref="G224:AI224" si="97">+G174+G175</f>
        <v>1062</v>
      </c>
      <c r="H224" s="595">
        <f t="shared" si="97"/>
        <v>1577</v>
      </c>
      <c r="I224" s="595">
        <f t="shared" si="97"/>
        <v>1577</v>
      </c>
      <c r="J224" s="595">
        <f t="shared" si="97"/>
        <v>1577</v>
      </c>
      <c r="K224" s="595">
        <f t="shared" si="97"/>
        <v>95744.668801377527</v>
      </c>
      <c r="L224" s="595">
        <f t="shared" si="97"/>
        <v>95744.668801377527</v>
      </c>
      <c r="M224" s="595">
        <f t="shared" si="97"/>
        <v>95744.668801377527</v>
      </c>
      <c r="N224" s="595">
        <f t="shared" si="97"/>
        <v>95744.668801377527</v>
      </c>
      <c r="O224" s="595">
        <f t="shared" si="97"/>
        <v>95744.668801377527</v>
      </c>
      <c r="P224" s="595">
        <f t="shared" si="97"/>
        <v>95744.668801377527</v>
      </c>
      <c r="Q224" s="595">
        <f t="shared" si="97"/>
        <v>95744.668801377527</v>
      </c>
      <c r="R224" s="595">
        <f t="shared" si="97"/>
        <v>95744.668801377527</v>
      </c>
      <c r="S224" s="595">
        <f t="shared" si="97"/>
        <v>95744.668801377527</v>
      </c>
      <c r="T224" s="595">
        <f t="shared" si="97"/>
        <v>95744.668801377527</v>
      </c>
      <c r="U224" s="595">
        <f t="shared" si="97"/>
        <v>95744.668801377527</v>
      </c>
      <c r="V224" s="595">
        <f t="shared" si="97"/>
        <v>95744.668801377527</v>
      </c>
      <c r="W224" s="595">
        <f t="shared" si="97"/>
        <v>95744.668801377527</v>
      </c>
      <c r="X224" s="595">
        <f t="shared" si="97"/>
        <v>95744.668801377527</v>
      </c>
      <c r="Y224" s="595">
        <f t="shared" si="97"/>
        <v>95744.668801377527</v>
      </c>
      <c r="Z224" s="595">
        <f t="shared" si="97"/>
        <v>95744.668801377527</v>
      </c>
      <c r="AA224" s="595">
        <f t="shared" si="97"/>
        <v>155950.22754324187</v>
      </c>
      <c r="AB224" s="595">
        <f t="shared" si="97"/>
        <v>155950.22754324187</v>
      </c>
      <c r="AC224" s="595">
        <f t="shared" si="97"/>
        <v>155950.22754324187</v>
      </c>
      <c r="AD224" s="595">
        <f t="shared" si="97"/>
        <v>155950.22754324187</v>
      </c>
      <c r="AE224" s="595">
        <f t="shared" si="97"/>
        <v>155950.22754324187</v>
      </c>
      <c r="AF224" s="595">
        <f t="shared" si="97"/>
        <v>155950.22754324187</v>
      </c>
      <c r="AG224" s="595">
        <f t="shared" si="97"/>
        <v>155950.22754324187</v>
      </c>
      <c r="AH224" s="595">
        <f t="shared" si="97"/>
        <v>155950.22754324187</v>
      </c>
      <c r="AI224" s="595">
        <f t="shared" si="97"/>
        <v>155950.22754324187</v>
      </c>
    </row>
    <row r="225" spans="1:35" s="589" customFormat="1" ht="11.25">
      <c r="A225" s="594"/>
      <c r="B225" s="751" t="s">
        <v>898</v>
      </c>
      <c r="C225" s="596"/>
      <c r="D225" s="596"/>
      <c r="E225" s="596"/>
      <c r="F225" s="595">
        <f>+F151</f>
        <v>0</v>
      </c>
      <c r="G225" s="595">
        <f t="shared" ref="G225:AI225" si="98">+G151</f>
        <v>0</v>
      </c>
      <c r="H225" s="595">
        <f t="shared" si="98"/>
        <v>0</v>
      </c>
      <c r="I225" s="595">
        <f t="shared" si="98"/>
        <v>0</v>
      </c>
      <c r="J225" s="595">
        <f t="shared" si="98"/>
        <v>0</v>
      </c>
      <c r="K225" s="595">
        <f t="shared" si="98"/>
        <v>32591.769541150734</v>
      </c>
      <c r="L225" s="595">
        <f t="shared" si="98"/>
        <v>32591.769541150734</v>
      </c>
      <c r="M225" s="595">
        <f t="shared" si="98"/>
        <v>32591.769541150734</v>
      </c>
      <c r="N225" s="595">
        <f t="shared" si="98"/>
        <v>32591.769541150734</v>
      </c>
      <c r="O225" s="595">
        <f t="shared" si="98"/>
        <v>32591.769541150734</v>
      </c>
      <c r="P225" s="595">
        <f t="shared" si="98"/>
        <v>32591.769541150734</v>
      </c>
      <c r="Q225" s="595">
        <f t="shared" si="98"/>
        <v>32591.769541150734</v>
      </c>
      <c r="R225" s="595">
        <f t="shared" si="98"/>
        <v>32591.769541150734</v>
      </c>
      <c r="S225" s="595">
        <f t="shared" si="98"/>
        <v>32591.769541150734</v>
      </c>
      <c r="T225" s="595">
        <f t="shared" si="98"/>
        <v>32591.769541150734</v>
      </c>
      <c r="U225" s="595">
        <f t="shared" si="98"/>
        <v>32591.769541150734</v>
      </c>
      <c r="V225" s="595">
        <f t="shared" si="98"/>
        <v>32591.769541150734</v>
      </c>
      <c r="W225" s="595">
        <f t="shared" si="98"/>
        <v>32591.769541150734</v>
      </c>
      <c r="X225" s="595">
        <f t="shared" si="98"/>
        <v>32591.769541150734</v>
      </c>
      <c r="Y225" s="595">
        <f t="shared" si="98"/>
        <v>32591.769541150734</v>
      </c>
      <c r="Z225" s="595">
        <f t="shared" si="98"/>
        <v>32591.769541150734</v>
      </c>
      <c r="AA225" s="595">
        <f t="shared" si="98"/>
        <v>0</v>
      </c>
      <c r="AB225" s="595">
        <f t="shared" si="98"/>
        <v>0</v>
      </c>
      <c r="AC225" s="595">
        <f t="shared" si="98"/>
        <v>0</v>
      </c>
      <c r="AD225" s="595">
        <f t="shared" si="98"/>
        <v>0</v>
      </c>
      <c r="AE225" s="595">
        <f t="shared" si="98"/>
        <v>0</v>
      </c>
      <c r="AF225" s="595">
        <f t="shared" si="98"/>
        <v>0</v>
      </c>
      <c r="AG225" s="595">
        <f t="shared" si="98"/>
        <v>0</v>
      </c>
      <c r="AH225" s="595">
        <f t="shared" si="98"/>
        <v>0</v>
      </c>
      <c r="AI225" s="595">
        <f t="shared" si="98"/>
        <v>0</v>
      </c>
    </row>
    <row r="226" spans="1:35" s="589" customFormat="1" ht="11.25">
      <c r="A226" s="594"/>
      <c r="B226" s="751" t="s">
        <v>899</v>
      </c>
      <c r="C226" s="596"/>
      <c r="D226" s="596"/>
      <c r="E226" s="596"/>
      <c r="F226" s="595">
        <f>+F176</f>
        <v>0</v>
      </c>
      <c r="G226" s="595">
        <f t="shared" ref="G226:AI226" si="99">+G176</f>
        <v>0</v>
      </c>
      <c r="H226" s="595">
        <f t="shared" si="99"/>
        <v>0</v>
      </c>
      <c r="I226" s="595">
        <f t="shared" si="99"/>
        <v>0</v>
      </c>
      <c r="J226" s="595">
        <f t="shared" si="99"/>
        <v>0</v>
      </c>
      <c r="K226" s="595">
        <f t="shared" si="99"/>
        <v>60205.558741864334</v>
      </c>
      <c r="L226" s="595">
        <f t="shared" si="99"/>
        <v>60205.558741864334</v>
      </c>
      <c r="M226" s="595">
        <f t="shared" si="99"/>
        <v>60205.558741864334</v>
      </c>
      <c r="N226" s="595">
        <f t="shared" si="99"/>
        <v>60205.558741864334</v>
      </c>
      <c r="O226" s="595">
        <f t="shared" si="99"/>
        <v>60205.558741864334</v>
      </c>
      <c r="P226" s="595">
        <f t="shared" si="99"/>
        <v>60205.558741864334</v>
      </c>
      <c r="Q226" s="595">
        <f t="shared" si="99"/>
        <v>60205.558741864334</v>
      </c>
      <c r="R226" s="595">
        <f t="shared" si="99"/>
        <v>60205.558741864334</v>
      </c>
      <c r="S226" s="595">
        <f t="shared" si="99"/>
        <v>60205.558741864334</v>
      </c>
      <c r="T226" s="595">
        <f t="shared" si="99"/>
        <v>60205.558741864334</v>
      </c>
      <c r="U226" s="595">
        <f t="shared" si="99"/>
        <v>60205.558741864334</v>
      </c>
      <c r="V226" s="595">
        <f t="shared" si="99"/>
        <v>60205.558741864334</v>
      </c>
      <c r="W226" s="595">
        <f t="shared" si="99"/>
        <v>60205.558741864334</v>
      </c>
      <c r="X226" s="595">
        <f t="shared" si="99"/>
        <v>60205.558741864334</v>
      </c>
      <c r="Y226" s="595">
        <f t="shared" si="99"/>
        <v>60205.558741864334</v>
      </c>
      <c r="Z226" s="595">
        <f t="shared" si="99"/>
        <v>60205.558741864334</v>
      </c>
      <c r="AA226" s="595">
        <f t="shared" si="99"/>
        <v>0</v>
      </c>
      <c r="AB226" s="595">
        <f t="shared" si="99"/>
        <v>0</v>
      </c>
      <c r="AC226" s="595">
        <f t="shared" si="99"/>
        <v>0</v>
      </c>
      <c r="AD226" s="595">
        <f t="shared" si="99"/>
        <v>0</v>
      </c>
      <c r="AE226" s="595">
        <f t="shared" si="99"/>
        <v>0</v>
      </c>
      <c r="AF226" s="595">
        <f t="shared" si="99"/>
        <v>0</v>
      </c>
      <c r="AG226" s="595">
        <f t="shared" si="99"/>
        <v>0</v>
      </c>
      <c r="AH226" s="595">
        <f t="shared" si="99"/>
        <v>0</v>
      </c>
      <c r="AI226" s="595">
        <f t="shared" si="99"/>
        <v>0</v>
      </c>
    </row>
    <row r="227" spans="1:35" s="589" customFormat="1" ht="11.25">
      <c r="A227" s="592" t="s">
        <v>243</v>
      </c>
      <c r="B227" s="749" t="s">
        <v>253</v>
      </c>
      <c r="C227" s="592"/>
      <c r="D227" s="592"/>
      <c r="E227" s="592"/>
      <c r="F227" s="593">
        <f t="shared" ref="F227:AI227" si="100">+F228+F229</f>
        <v>322</v>
      </c>
      <c r="G227" s="593">
        <f t="shared" si="100"/>
        <v>110913</v>
      </c>
      <c r="H227" s="593">
        <f t="shared" si="100"/>
        <v>114541</v>
      </c>
      <c r="I227" s="593">
        <f t="shared" si="100"/>
        <v>114541</v>
      </c>
      <c r="J227" s="593">
        <f t="shared" si="100"/>
        <v>114541</v>
      </c>
      <c r="K227" s="593">
        <f t="shared" si="100"/>
        <v>334097.76662554336</v>
      </c>
      <c r="L227" s="593">
        <f t="shared" si="100"/>
        <v>334097.76662554336</v>
      </c>
      <c r="M227" s="593">
        <f t="shared" si="100"/>
        <v>334097.76662554336</v>
      </c>
      <c r="N227" s="593">
        <f t="shared" si="100"/>
        <v>334097.76662554336</v>
      </c>
      <c r="O227" s="593">
        <f t="shared" si="100"/>
        <v>334097.76662554336</v>
      </c>
      <c r="P227" s="593">
        <f t="shared" si="100"/>
        <v>334097.76662554336</v>
      </c>
      <c r="Q227" s="593">
        <f t="shared" si="100"/>
        <v>334097.76662554336</v>
      </c>
      <c r="R227" s="593">
        <f t="shared" si="100"/>
        <v>334097.76662554336</v>
      </c>
      <c r="S227" s="593">
        <f t="shared" si="100"/>
        <v>334097.76662554336</v>
      </c>
      <c r="T227" s="593">
        <f t="shared" si="100"/>
        <v>334097.76662554336</v>
      </c>
      <c r="U227" s="593">
        <f t="shared" si="100"/>
        <v>334097.76662554336</v>
      </c>
      <c r="V227" s="593">
        <f t="shared" si="100"/>
        <v>334097.76662554336</v>
      </c>
      <c r="W227" s="593">
        <f t="shared" si="100"/>
        <v>334097.76662554336</v>
      </c>
      <c r="X227" s="593">
        <f t="shared" si="100"/>
        <v>334097.76662554336</v>
      </c>
      <c r="Y227" s="593">
        <f t="shared" si="100"/>
        <v>334097.76662554336</v>
      </c>
      <c r="Z227" s="593">
        <f t="shared" si="100"/>
        <v>334097.76662554336</v>
      </c>
      <c r="AA227" s="593">
        <f t="shared" si="100"/>
        <v>334097.76662554336</v>
      </c>
      <c r="AB227" s="593">
        <f t="shared" si="100"/>
        <v>334097.76662554336</v>
      </c>
      <c r="AC227" s="593">
        <f t="shared" si="100"/>
        <v>334097.76662554336</v>
      </c>
      <c r="AD227" s="593">
        <f t="shared" si="100"/>
        <v>334097.76662554336</v>
      </c>
      <c r="AE227" s="593">
        <f t="shared" si="100"/>
        <v>334097.76662554336</v>
      </c>
      <c r="AF227" s="593">
        <f t="shared" si="100"/>
        <v>334097.76662554336</v>
      </c>
      <c r="AG227" s="593">
        <f t="shared" si="100"/>
        <v>334097.76662554336</v>
      </c>
      <c r="AH227" s="593">
        <f t="shared" si="100"/>
        <v>334097.76662554336</v>
      </c>
      <c r="AI227" s="593">
        <f t="shared" si="100"/>
        <v>334097.76662554336</v>
      </c>
    </row>
    <row r="228" spans="1:35" s="589" customFormat="1" ht="11.25">
      <c r="B228" s="554" t="s">
        <v>395</v>
      </c>
      <c r="F228" s="615">
        <f>+F160</f>
        <v>322</v>
      </c>
      <c r="G228" s="615">
        <f t="shared" ref="G228:AI228" si="101">+G160</f>
        <v>110000</v>
      </c>
      <c r="H228" s="615">
        <f t="shared" si="101"/>
        <v>112964</v>
      </c>
      <c r="I228" s="615">
        <f t="shared" si="101"/>
        <v>112964</v>
      </c>
      <c r="J228" s="615">
        <f t="shared" si="101"/>
        <v>112964</v>
      </c>
      <c r="K228" s="615">
        <f t="shared" si="101"/>
        <v>178147.53908230146</v>
      </c>
      <c r="L228" s="615">
        <f t="shared" si="101"/>
        <v>178147.53908230146</v>
      </c>
      <c r="M228" s="615">
        <f t="shared" si="101"/>
        <v>178147.53908230146</v>
      </c>
      <c r="N228" s="615">
        <f t="shared" si="101"/>
        <v>178147.53908230146</v>
      </c>
      <c r="O228" s="615">
        <f t="shared" si="101"/>
        <v>178147.53908230146</v>
      </c>
      <c r="P228" s="615">
        <f t="shared" si="101"/>
        <v>178147.53908230146</v>
      </c>
      <c r="Q228" s="615">
        <f t="shared" si="101"/>
        <v>178147.53908230146</v>
      </c>
      <c r="R228" s="615">
        <f t="shared" si="101"/>
        <v>178147.53908230146</v>
      </c>
      <c r="S228" s="615">
        <f t="shared" si="101"/>
        <v>178147.53908230146</v>
      </c>
      <c r="T228" s="615">
        <f t="shared" si="101"/>
        <v>178147.53908230146</v>
      </c>
      <c r="U228" s="615">
        <f t="shared" si="101"/>
        <v>178147.53908230146</v>
      </c>
      <c r="V228" s="615">
        <f t="shared" si="101"/>
        <v>178147.53908230146</v>
      </c>
      <c r="W228" s="615">
        <f t="shared" si="101"/>
        <v>178147.53908230146</v>
      </c>
      <c r="X228" s="615">
        <f t="shared" si="101"/>
        <v>178147.53908230146</v>
      </c>
      <c r="Y228" s="615">
        <f t="shared" si="101"/>
        <v>178147.53908230146</v>
      </c>
      <c r="Z228" s="615">
        <f t="shared" si="101"/>
        <v>178147.53908230146</v>
      </c>
      <c r="AA228" s="615">
        <f t="shared" si="101"/>
        <v>178147.53908230146</v>
      </c>
      <c r="AB228" s="615">
        <f t="shared" si="101"/>
        <v>178147.53908230146</v>
      </c>
      <c r="AC228" s="615">
        <f t="shared" si="101"/>
        <v>178147.53908230146</v>
      </c>
      <c r="AD228" s="615">
        <f t="shared" si="101"/>
        <v>178147.53908230146</v>
      </c>
      <c r="AE228" s="615">
        <f t="shared" si="101"/>
        <v>178147.53908230146</v>
      </c>
      <c r="AF228" s="615">
        <f t="shared" si="101"/>
        <v>178147.53908230146</v>
      </c>
      <c r="AG228" s="615">
        <f t="shared" si="101"/>
        <v>178147.53908230146</v>
      </c>
      <c r="AH228" s="615">
        <f t="shared" si="101"/>
        <v>178147.53908230146</v>
      </c>
      <c r="AI228" s="615">
        <f t="shared" si="101"/>
        <v>178147.53908230146</v>
      </c>
    </row>
    <row r="229" spans="1:35" s="589" customFormat="1" ht="11.25">
      <c r="B229" s="554" t="s">
        <v>396</v>
      </c>
      <c r="F229" s="615">
        <f>+F185</f>
        <v>0</v>
      </c>
      <c r="G229" s="615">
        <f t="shared" ref="G229:AI229" si="102">+G185</f>
        <v>913</v>
      </c>
      <c r="H229" s="615">
        <f t="shared" si="102"/>
        <v>1577</v>
      </c>
      <c r="I229" s="615">
        <f t="shared" si="102"/>
        <v>1577</v>
      </c>
      <c r="J229" s="615">
        <f t="shared" si="102"/>
        <v>1577</v>
      </c>
      <c r="K229" s="615">
        <f t="shared" si="102"/>
        <v>155950.22754324187</v>
      </c>
      <c r="L229" s="615">
        <f t="shared" si="102"/>
        <v>155950.22754324187</v>
      </c>
      <c r="M229" s="615">
        <f t="shared" si="102"/>
        <v>155950.22754324187</v>
      </c>
      <c r="N229" s="615">
        <f t="shared" si="102"/>
        <v>155950.22754324187</v>
      </c>
      <c r="O229" s="615">
        <f t="shared" si="102"/>
        <v>155950.22754324187</v>
      </c>
      <c r="P229" s="615">
        <f t="shared" si="102"/>
        <v>155950.22754324187</v>
      </c>
      <c r="Q229" s="615">
        <f t="shared" si="102"/>
        <v>155950.22754324187</v>
      </c>
      <c r="R229" s="615">
        <f t="shared" si="102"/>
        <v>155950.22754324187</v>
      </c>
      <c r="S229" s="615">
        <f t="shared" si="102"/>
        <v>155950.22754324187</v>
      </c>
      <c r="T229" s="615">
        <f t="shared" si="102"/>
        <v>155950.22754324187</v>
      </c>
      <c r="U229" s="615">
        <f t="shared" si="102"/>
        <v>155950.22754324187</v>
      </c>
      <c r="V229" s="615">
        <f t="shared" si="102"/>
        <v>155950.22754324187</v>
      </c>
      <c r="W229" s="615">
        <f t="shared" si="102"/>
        <v>155950.22754324187</v>
      </c>
      <c r="X229" s="615">
        <f t="shared" si="102"/>
        <v>155950.22754324187</v>
      </c>
      <c r="Y229" s="615">
        <f t="shared" si="102"/>
        <v>155950.22754324187</v>
      </c>
      <c r="Z229" s="615">
        <f t="shared" si="102"/>
        <v>155950.22754324187</v>
      </c>
      <c r="AA229" s="615">
        <f t="shared" si="102"/>
        <v>155950.22754324187</v>
      </c>
      <c r="AB229" s="615">
        <f t="shared" si="102"/>
        <v>155950.22754324187</v>
      </c>
      <c r="AC229" s="615">
        <f t="shared" si="102"/>
        <v>155950.22754324187</v>
      </c>
      <c r="AD229" s="615">
        <f t="shared" si="102"/>
        <v>155950.22754324187</v>
      </c>
      <c r="AE229" s="615">
        <f t="shared" si="102"/>
        <v>155950.22754324187</v>
      </c>
      <c r="AF229" s="615">
        <f t="shared" si="102"/>
        <v>155950.22754324187</v>
      </c>
      <c r="AG229" s="615">
        <f t="shared" si="102"/>
        <v>155950.22754324187</v>
      </c>
      <c r="AH229" s="615">
        <f t="shared" si="102"/>
        <v>155950.22754324187</v>
      </c>
      <c r="AI229" s="615">
        <f t="shared" si="102"/>
        <v>155950.22754324187</v>
      </c>
    </row>
    <row r="230" spans="1:35" s="589" customFormat="1" ht="11.25">
      <c r="A230" s="592" t="s">
        <v>155</v>
      </c>
      <c r="B230" s="749" t="s">
        <v>259</v>
      </c>
      <c r="C230" s="592"/>
      <c r="D230" s="592"/>
      <c r="E230" s="592"/>
      <c r="F230" s="593">
        <f>+F222-F227</f>
        <v>128100.29519999999</v>
      </c>
      <c r="G230" s="593">
        <f t="shared" ref="G230:AI230" si="103">+G222-G227</f>
        <v>23468.739999999991</v>
      </c>
      <c r="H230" s="593">
        <f t="shared" si="103"/>
        <v>0</v>
      </c>
      <c r="I230" s="593">
        <f t="shared" si="103"/>
        <v>0</v>
      </c>
      <c r="J230" s="593">
        <f t="shared" si="103"/>
        <v>0</v>
      </c>
      <c r="K230" s="593">
        <f t="shared" si="103"/>
        <v>-92797.328283015086</v>
      </c>
      <c r="L230" s="593">
        <f t="shared" si="103"/>
        <v>-92797.328283015086</v>
      </c>
      <c r="M230" s="593">
        <f t="shared" si="103"/>
        <v>-92797.328283015086</v>
      </c>
      <c r="N230" s="593">
        <f t="shared" si="103"/>
        <v>-92797.328283015086</v>
      </c>
      <c r="O230" s="593">
        <f t="shared" si="103"/>
        <v>-92797.328283015086</v>
      </c>
      <c r="P230" s="593">
        <f t="shared" si="103"/>
        <v>-92797.328283015086</v>
      </c>
      <c r="Q230" s="593">
        <f t="shared" si="103"/>
        <v>-92797.328283015086</v>
      </c>
      <c r="R230" s="593">
        <f t="shared" si="103"/>
        <v>-92797.328283015086</v>
      </c>
      <c r="S230" s="593">
        <f t="shared" si="103"/>
        <v>-92797.328283015086</v>
      </c>
      <c r="T230" s="593">
        <f t="shared" si="103"/>
        <v>-92797.328283015086</v>
      </c>
      <c r="U230" s="593">
        <f t="shared" si="103"/>
        <v>-92797.328283015086</v>
      </c>
      <c r="V230" s="593">
        <f t="shared" si="103"/>
        <v>-92797.328283015086</v>
      </c>
      <c r="W230" s="593">
        <f t="shared" si="103"/>
        <v>-92797.328283015086</v>
      </c>
      <c r="X230" s="593">
        <f t="shared" si="103"/>
        <v>-92797.328283015086</v>
      </c>
      <c r="Y230" s="593">
        <f t="shared" si="103"/>
        <v>-92797.328283015086</v>
      </c>
      <c r="Z230" s="593">
        <f t="shared" si="103"/>
        <v>-92797.328283015086</v>
      </c>
      <c r="AA230" s="593">
        <f t="shared" si="103"/>
        <v>0</v>
      </c>
      <c r="AB230" s="593">
        <f t="shared" si="103"/>
        <v>0</v>
      </c>
      <c r="AC230" s="593">
        <f t="shared" si="103"/>
        <v>0</v>
      </c>
      <c r="AD230" s="593">
        <f t="shared" si="103"/>
        <v>0</v>
      </c>
      <c r="AE230" s="593">
        <f t="shared" si="103"/>
        <v>0</v>
      </c>
      <c r="AF230" s="593">
        <f t="shared" si="103"/>
        <v>0</v>
      </c>
      <c r="AG230" s="593">
        <f t="shared" si="103"/>
        <v>0</v>
      </c>
      <c r="AH230" s="593">
        <f t="shared" si="103"/>
        <v>0</v>
      </c>
      <c r="AI230" s="593">
        <f t="shared" si="103"/>
        <v>0</v>
      </c>
    </row>
    <row r="232" spans="1:35" ht="12.75">
      <c r="A232" s="555" t="s">
        <v>667</v>
      </c>
    </row>
    <row r="234" spans="1:35" s="589" customFormat="1" ht="11.25">
      <c r="A234" s="612"/>
      <c r="B234" s="754" t="s">
        <v>388</v>
      </c>
      <c r="C234" s="612"/>
      <c r="D234" s="612"/>
      <c r="E234" s="612"/>
      <c r="F234" s="612">
        <f t="shared" ref="F234:AI235" si="104">+F220</f>
        <v>1</v>
      </c>
      <c r="G234" s="612">
        <f t="shared" si="104"/>
        <v>2</v>
      </c>
      <c r="H234" s="612">
        <f t="shared" si="104"/>
        <v>3</v>
      </c>
      <c r="I234" s="612">
        <f t="shared" si="104"/>
        <v>4</v>
      </c>
      <c r="J234" s="612">
        <f t="shared" si="104"/>
        <v>5</v>
      </c>
      <c r="K234" s="612">
        <f t="shared" si="104"/>
        <v>6</v>
      </c>
      <c r="L234" s="612">
        <f t="shared" si="104"/>
        <v>7</v>
      </c>
      <c r="M234" s="612">
        <f t="shared" si="104"/>
        <v>8</v>
      </c>
      <c r="N234" s="612">
        <f t="shared" si="104"/>
        <v>9</v>
      </c>
      <c r="O234" s="612">
        <f t="shared" si="104"/>
        <v>10</v>
      </c>
      <c r="P234" s="612">
        <f t="shared" si="104"/>
        <v>11</v>
      </c>
      <c r="Q234" s="612">
        <f t="shared" si="104"/>
        <v>12</v>
      </c>
      <c r="R234" s="612">
        <f t="shared" si="104"/>
        <v>13</v>
      </c>
      <c r="S234" s="612">
        <f t="shared" si="104"/>
        <v>14</v>
      </c>
      <c r="T234" s="612">
        <f t="shared" si="104"/>
        <v>15</v>
      </c>
      <c r="U234" s="612">
        <f t="shared" si="104"/>
        <v>16</v>
      </c>
      <c r="V234" s="612">
        <f t="shared" si="104"/>
        <v>17</v>
      </c>
      <c r="W234" s="612">
        <f t="shared" si="104"/>
        <v>18</v>
      </c>
      <c r="X234" s="612">
        <f t="shared" si="104"/>
        <v>19</v>
      </c>
      <c r="Y234" s="612">
        <f t="shared" si="104"/>
        <v>20</v>
      </c>
      <c r="Z234" s="612">
        <f t="shared" si="104"/>
        <v>21</v>
      </c>
      <c r="AA234" s="612">
        <f t="shared" si="104"/>
        <v>22</v>
      </c>
      <c r="AB234" s="612">
        <f t="shared" si="104"/>
        <v>23</v>
      </c>
      <c r="AC234" s="612">
        <f t="shared" si="104"/>
        <v>24</v>
      </c>
      <c r="AD234" s="612">
        <f t="shared" si="104"/>
        <v>25</v>
      </c>
      <c r="AE234" s="612">
        <f t="shared" si="104"/>
        <v>26</v>
      </c>
      <c r="AF234" s="612">
        <f t="shared" si="104"/>
        <v>27</v>
      </c>
      <c r="AG234" s="612">
        <f t="shared" si="104"/>
        <v>28</v>
      </c>
      <c r="AH234" s="612">
        <f t="shared" si="104"/>
        <v>29</v>
      </c>
      <c r="AI234" s="612">
        <f t="shared" si="104"/>
        <v>30</v>
      </c>
    </row>
    <row r="235" spans="1:35" s="589" customFormat="1" ht="11.25">
      <c r="A235" s="612" t="s">
        <v>147</v>
      </c>
      <c r="B235" s="754" t="s">
        <v>390</v>
      </c>
      <c r="C235" s="613"/>
      <c r="D235" s="613"/>
      <c r="E235" s="613"/>
      <c r="F235" s="614">
        <f t="shared" si="104"/>
        <v>2018</v>
      </c>
      <c r="G235" s="614">
        <f t="shared" si="104"/>
        <v>2019</v>
      </c>
      <c r="H235" s="614">
        <f t="shared" si="104"/>
        <v>2020</v>
      </c>
      <c r="I235" s="614">
        <f t="shared" si="104"/>
        <v>2021</v>
      </c>
      <c r="J235" s="614">
        <f t="shared" si="104"/>
        <v>2022</v>
      </c>
      <c r="K235" s="614">
        <f t="shared" si="104"/>
        <v>2023</v>
      </c>
      <c r="L235" s="614">
        <f t="shared" si="104"/>
        <v>2024</v>
      </c>
      <c r="M235" s="614">
        <f t="shared" si="104"/>
        <v>2025</v>
      </c>
      <c r="N235" s="614">
        <f t="shared" si="104"/>
        <v>2026</v>
      </c>
      <c r="O235" s="614">
        <f t="shared" si="104"/>
        <v>2027</v>
      </c>
      <c r="P235" s="614">
        <f t="shared" si="104"/>
        <v>2028</v>
      </c>
      <c r="Q235" s="614">
        <f t="shared" si="104"/>
        <v>2029</v>
      </c>
      <c r="R235" s="614">
        <f t="shared" si="104"/>
        <v>2030</v>
      </c>
      <c r="S235" s="614">
        <f t="shared" si="104"/>
        <v>2031</v>
      </c>
      <c r="T235" s="614">
        <f t="shared" si="104"/>
        <v>2032</v>
      </c>
      <c r="U235" s="614">
        <f t="shared" si="104"/>
        <v>2033</v>
      </c>
      <c r="V235" s="614">
        <f t="shared" si="104"/>
        <v>2034</v>
      </c>
      <c r="W235" s="614">
        <f t="shared" si="104"/>
        <v>2035</v>
      </c>
      <c r="X235" s="614">
        <f t="shared" si="104"/>
        <v>2036</v>
      </c>
      <c r="Y235" s="614">
        <f t="shared" si="104"/>
        <v>2037</v>
      </c>
      <c r="Z235" s="614">
        <f t="shared" si="104"/>
        <v>2038</v>
      </c>
      <c r="AA235" s="614">
        <f t="shared" si="104"/>
        <v>2039</v>
      </c>
      <c r="AB235" s="614">
        <f t="shared" si="104"/>
        <v>2040</v>
      </c>
      <c r="AC235" s="614">
        <f t="shared" si="104"/>
        <v>2041</v>
      </c>
      <c r="AD235" s="614">
        <f t="shared" si="104"/>
        <v>2042</v>
      </c>
      <c r="AE235" s="614">
        <f t="shared" si="104"/>
        <v>2043</v>
      </c>
      <c r="AF235" s="614">
        <f t="shared" si="104"/>
        <v>2044</v>
      </c>
      <c r="AG235" s="614">
        <f t="shared" si="104"/>
        <v>2045</v>
      </c>
      <c r="AH235" s="614">
        <f t="shared" si="104"/>
        <v>2046</v>
      </c>
      <c r="AI235" s="614">
        <f t="shared" si="104"/>
        <v>2047</v>
      </c>
    </row>
    <row r="236" spans="1:35" s="589" customFormat="1" ht="11.25">
      <c r="A236" s="592" t="s">
        <v>242</v>
      </c>
      <c r="B236" s="749" t="s">
        <v>252</v>
      </c>
      <c r="C236" s="592"/>
      <c r="D236" s="592"/>
      <c r="E236" s="592"/>
      <c r="F236" s="593">
        <f t="shared" ref="F236:AI236" si="105">+F237+F242+F243</f>
        <v>199706</v>
      </c>
      <c r="G236" s="593">
        <f t="shared" si="105"/>
        <v>215377</v>
      </c>
      <c r="H236" s="593">
        <f t="shared" si="105"/>
        <v>191487</v>
      </c>
      <c r="I236" s="593">
        <f t="shared" si="105"/>
        <v>191487</v>
      </c>
      <c r="J236" s="593">
        <f t="shared" si="105"/>
        <v>191487</v>
      </c>
      <c r="K236" s="593">
        <f t="shared" si="105"/>
        <v>537515.86941390019</v>
      </c>
      <c r="L236" s="593">
        <f t="shared" si="105"/>
        <v>537515.86941390019</v>
      </c>
      <c r="M236" s="593">
        <f t="shared" si="105"/>
        <v>537515.86941390019</v>
      </c>
      <c r="N236" s="593">
        <f t="shared" si="105"/>
        <v>537515.86941390019</v>
      </c>
      <c r="O236" s="593">
        <f t="shared" si="105"/>
        <v>537515.86941390019</v>
      </c>
      <c r="P236" s="593">
        <f t="shared" si="105"/>
        <v>537515.86941390019</v>
      </c>
      <c r="Q236" s="593">
        <f t="shared" si="105"/>
        <v>537515.86941390019</v>
      </c>
      <c r="R236" s="593">
        <f t="shared" si="105"/>
        <v>537515.86941390019</v>
      </c>
      <c r="S236" s="593">
        <f t="shared" si="105"/>
        <v>537515.86941390019</v>
      </c>
      <c r="T236" s="593">
        <f t="shared" si="105"/>
        <v>537515.86941390019</v>
      </c>
      <c r="U236" s="593">
        <f t="shared" si="105"/>
        <v>537515.86941390019</v>
      </c>
      <c r="V236" s="593">
        <f t="shared" si="105"/>
        <v>537515.86941390019</v>
      </c>
      <c r="W236" s="593">
        <f t="shared" si="105"/>
        <v>537515.86941390019</v>
      </c>
      <c r="X236" s="593">
        <f t="shared" si="105"/>
        <v>537515.86941390019</v>
      </c>
      <c r="Y236" s="593">
        <f t="shared" si="105"/>
        <v>537515.86941390019</v>
      </c>
      <c r="Z236" s="593">
        <f t="shared" si="105"/>
        <v>537515.86941390019</v>
      </c>
      <c r="AA236" s="593">
        <f t="shared" si="105"/>
        <v>630313.19769691536</v>
      </c>
      <c r="AB236" s="593">
        <f t="shared" si="105"/>
        <v>630313.19769691536</v>
      </c>
      <c r="AC236" s="593">
        <f t="shared" si="105"/>
        <v>630313.19769691536</v>
      </c>
      <c r="AD236" s="593">
        <f t="shared" si="105"/>
        <v>630313.19769691536</v>
      </c>
      <c r="AE236" s="593">
        <f t="shared" si="105"/>
        <v>630313.19769691536</v>
      </c>
      <c r="AF236" s="593">
        <f t="shared" si="105"/>
        <v>630313.19769691536</v>
      </c>
      <c r="AG236" s="593">
        <f t="shared" si="105"/>
        <v>630313.19769691536</v>
      </c>
      <c r="AH236" s="593">
        <f t="shared" si="105"/>
        <v>630313.19769691536</v>
      </c>
      <c r="AI236" s="593">
        <f t="shared" si="105"/>
        <v>630313.19769691536</v>
      </c>
    </row>
    <row r="237" spans="1:35" s="589" customFormat="1" ht="11.25">
      <c r="A237" s="594">
        <v>1</v>
      </c>
      <c r="B237" s="750" t="s">
        <v>245</v>
      </c>
      <c r="C237" s="594"/>
      <c r="D237" s="594"/>
      <c r="E237" s="594"/>
      <c r="F237" s="595">
        <f>+F238+F239+F240+F241</f>
        <v>197933</v>
      </c>
      <c r="G237" s="595">
        <f t="shared" ref="G237:AI237" si="106">+G238+G239+G240+G241</f>
        <v>212129</v>
      </c>
      <c r="H237" s="595">
        <f t="shared" si="106"/>
        <v>191487</v>
      </c>
      <c r="I237" s="595">
        <f t="shared" si="106"/>
        <v>191487</v>
      </c>
      <c r="J237" s="595">
        <f t="shared" si="106"/>
        <v>191487</v>
      </c>
      <c r="K237" s="595">
        <f t="shared" si="106"/>
        <v>537515.86941390019</v>
      </c>
      <c r="L237" s="595">
        <f t="shared" si="106"/>
        <v>537515.86941390019</v>
      </c>
      <c r="M237" s="595">
        <f t="shared" si="106"/>
        <v>537515.86941390019</v>
      </c>
      <c r="N237" s="595">
        <f t="shared" si="106"/>
        <v>537515.86941390019</v>
      </c>
      <c r="O237" s="595">
        <f t="shared" si="106"/>
        <v>537515.86941390019</v>
      </c>
      <c r="P237" s="595">
        <f t="shared" si="106"/>
        <v>537515.86941390019</v>
      </c>
      <c r="Q237" s="595">
        <f t="shared" si="106"/>
        <v>537515.86941390019</v>
      </c>
      <c r="R237" s="595">
        <f t="shared" si="106"/>
        <v>537515.86941390019</v>
      </c>
      <c r="S237" s="595">
        <f t="shared" si="106"/>
        <v>537515.86941390019</v>
      </c>
      <c r="T237" s="595">
        <f t="shared" si="106"/>
        <v>537515.86941390019</v>
      </c>
      <c r="U237" s="595">
        <f t="shared" si="106"/>
        <v>537515.86941390019</v>
      </c>
      <c r="V237" s="595">
        <f t="shared" si="106"/>
        <v>537515.86941390019</v>
      </c>
      <c r="W237" s="595">
        <f t="shared" si="106"/>
        <v>537515.86941390019</v>
      </c>
      <c r="X237" s="595">
        <f t="shared" si="106"/>
        <v>537515.86941390019</v>
      </c>
      <c r="Y237" s="595">
        <f t="shared" si="106"/>
        <v>537515.86941390019</v>
      </c>
      <c r="Z237" s="595">
        <f t="shared" si="106"/>
        <v>537515.86941390019</v>
      </c>
      <c r="AA237" s="595">
        <f t="shared" si="106"/>
        <v>630313.19769691536</v>
      </c>
      <c r="AB237" s="595">
        <f t="shared" si="106"/>
        <v>630313.19769691536</v>
      </c>
      <c r="AC237" s="595">
        <f t="shared" si="106"/>
        <v>630313.19769691536</v>
      </c>
      <c r="AD237" s="595">
        <f t="shared" si="106"/>
        <v>630313.19769691536</v>
      </c>
      <c r="AE237" s="595">
        <f t="shared" si="106"/>
        <v>630313.19769691536</v>
      </c>
      <c r="AF237" s="595">
        <f t="shared" si="106"/>
        <v>630313.19769691536</v>
      </c>
      <c r="AG237" s="595">
        <f t="shared" si="106"/>
        <v>630313.19769691536</v>
      </c>
      <c r="AH237" s="595">
        <f t="shared" si="106"/>
        <v>630313.19769691536</v>
      </c>
      <c r="AI237" s="595">
        <f t="shared" si="106"/>
        <v>630313.19769691536</v>
      </c>
    </row>
    <row r="238" spans="1:35" s="589" customFormat="1" ht="11.25">
      <c r="A238" s="594"/>
      <c r="B238" s="751" t="s">
        <v>249</v>
      </c>
      <c r="C238" s="596"/>
      <c r="D238" s="596"/>
      <c r="E238" s="596"/>
      <c r="F238" s="595">
        <f>+F198+F199</f>
        <v>59501.7048</v>
      </c>
      <c r="G238" s="595">
        <f t="shared" ref="G238:AI238" si="107">+G198+G199</f>
        <v>74365.260000000009</v>
      </c>
      <c r="H238" s="595">
        <f t="shared" si="107"/>
        <v>75563</v>
      </c>
      <c r="I238" s="595">
        <f t="shared" si="107"/>
        <v>75563</v>
      </c>
      <c r="J238" s="595">
        <f t="shared" si="107"/>
        <v>75563</v>
      </c>
      <c r="K238" s="595">
        <f t="shared" si="107"/>
        <v>294832.43107137195</v>
      </c>
      <c r="L238" s="595">
        <f t="shared" si="107"/>
        <v>294832.43107137195</v>
      </c>
      <c r="M238" s="595">
        <f t="shared" si="107"/>
        <v>294832.43107137195</v>
      </c>
      <c r="N238" s="595">
        <f t="shared" si="107"/>
        <v>294832.43107137195</v>
      </c>
      <c r="O238" s="595">
        <f t="shared" si="107"/>
        <v>294832.43107137195</v>
      </c>
      <c r="P238" s="595">
        <f t="shared" si="107"/>
        <v>294832.43107137195</v>
      </c>
      <c r="Q238" s="595">
        <f t="shared" si="107"/>
        <v>294832.43107137195</v>
      </c>
      <c r="R238" s="595">
        <f t="shared" si="107"/>
        <v>294832.43107137195</v>
      </c>
      <c r="S238" s="595">
        <f t="shared" si="107"/>
        <v>294832.43107137195</v>
      </c>
      <c r="T238" s="595">
        <f t="shared" si="107"/>
        <v>294832.43107137195</v>
      </c>
      <c r="U238" s="595">
        <f t="shared" si="107"/>
        <v>294832.43107137195</v>
      </c>
      <c r="V238" s="595">
        <f t="shared" si="107"/>
        <v>294832.43107137195</v>
      </c>
      <c r="W238" s="595">
        <f t="shared" si="107"/>
        <v>294832.43107137195</v>
      </c>
      <c r="X238" s="595">
        <f t="shared" si="107"/>
        <v>294832.43107137195</v>
      </c>
      <c r="Y238" s="595">
        <f t="shared" si="107"/>
        <v>294832.43107137195</v>
      </c>
      <c r="Z238" s="595">
        <f t="shared" si="107"/>
        <v>294832.43107137195</v>
      </c>
      <c r="AA238" s="595">
        <f t="shared" si="107"/>
        <v>294832.43107137195</v>
      </c>
      <c r="AB238" s="595">
        <f t="shared" si="107"/>
        <v>294832.43107137195</v>
      </c>
      <c r="AC238" s="595">
        <f t="shared" si="107"/>
        <v>294832.43107137195</v>
      </c>
      <c r="AD238" s="595">
        <f t="shared" si="107"/>
        <v>294832.43107137195</v>
      </c>
      <c r="AE238" s="595">
        <f t="shared" si="107"/>
        <v>294832.43107137195</v>
      </c>
      <c r="AF238" s="595">
        <f t="shared" si="107"/>
        <v>294832.43107137195</v>
      </c>
      <c r="AG238" s="595">
        <f t="shared" si="107"/>
        <v>294832.43107137195</v>
      </c>
      <c r="AH238" s="595">
        <f t="shared" si="107"/>
        <v>294832.43107137195</v>
      </c>
      <c r="AI238" s="595">
        <f t="shared" si="107"/>
        <v>294832.43107137195</v>
      </c>
    </row>
    <row r="239" spans="1:35" s="589" customFormat="1" ht="11.25">
      <c r="A239" s="594"/>
      <c r="B239" s="751" t="s">
        <v>250</v>
      </c>
      <c r="C239" s="596"/>
      <c r="D239" s="596"/>
      <c r="E239" s="596"/>
      <c r="F239" s="595">
        <f>+F201+F200</f>
        <v>128422.29519999999</v>
      </c>
      <c r="G239" s="595">
        <f t="shared" ref="G239:AI239" si="108">+G201+G200</f>
        <v>134381.74</v>
      </c>
      <c r="H239" s="595">
        <f t="shared" si="108"/>
        <v>114541</v>
      </c>
      <c r="I239" s="595">
        <f t="shared" si="108"/>
        <v>114541</v>
      </c>
      <c r="J239" s="595">
        <f t="shared" si="108"/>
        <v>114541</v>
      </c>
      <c r="K239" s="595">
        <f t="shared" si="108"/>
        <v>241300.43834252824</v>
      </c>
      <c r="L239" s="595">
        <f t="shared" si="108"/>
        <v>241300.43834252824</v>
      </c>
      <c r="M239" s="595">
        <f t="shared" si="108"/>
        <v>241300.43834252824</v>
      </c>
      <c r="N239" s="595">
        <f t="shared" si="108"/>
        <v>241300.43834252824</v>
      </c>
      <c r="O239" s="595">
        <f t="shared" si="108"/>
        <v>241300.43834252824</v>
      </c>
      <c r="P239" s="595">
        <f t="shared" si="108"/>
        <v>241300.43834252824</v>
      </c>
      <c r="Q239" s="595">
        <f t="shared" si="108"/>
        <v>241300.43834252824</v>
      </c>
      <c r="R239" s="595">
        <f t="shared" si="108"/>
        <v>241300.43834252824</v>
      </c>
      <c r="S239" s="595">
        <f t="shared" si="108"/>
        <v>241300.43834252824</v>
      </c>
      <c r="T239" s="595">
        <f t="shared" si="108"/>
        <v>241300.43834252824</v>
      </c>
      <c r="U239" s="595">
        <f t="shared" si="108"/>
        <v>241300.43834252824</v>
      </c>
      <c r="V239" s="595">
        <f t="shared" si="108"/>
        <v>241300.43834252824</v>
      </c>
      <c r="W239" s="595">
        <f t="shared" si="108"/>
        <v>241300.43834252824</v>
      </c>
      <c r="X239" s="595">
        <f t="shared" si="108"/>
        <v>241300.43834252824</v>
      </c>
      <c r="Y239" s="595">
        <f t="shared" si="108"/>
        <v>241300.43834252824</v>
      </c>
      <c r="Z239" s="595">
        <f t="shared" si="108"/>
        <v>241300.43834252824</v>
      </c>
      <c r="AA239" s="595">
        <f t="shared" si="108"/>
        <v>334097.76662554336</v>
      </c>
      <c r="AB239" s="595">
        <f t="shared" si="108"/>
        <v>334097.76662554336</v>
      </c>
      <c r="AC239" s="595">
        <f t="shared" si="108"/>
        <v>334097.76662554336</v>
      </c>
      <c r="AD239" s="595">
        <f t="shared" si="108"/>
        <v>334097.76662554336</v>
      </c>
      <c r="AE239" s="595">
        <f t="shared" si="108"/>
        <v>334097.76662554336</v>
      </c>
      <c r="AF239" s="595">
        <f t="shared" si="108"/>
        <v>334097.76662554336</v>
      </c>
      <c r="AG239" s="595">
        <f t="shared" si="108"/>
        <v>334097.76662554336</v>
      </c>
      <c r="AH239" s="595">
        <f t="shared" si="108"/>
        <v>334097.76662554336</v>
      </c>
      <c r="AI239" s="595">
        <f t="shared" si="108"/>
        <v>334097.76662554336</v>
      </c>
    </row>
    <row r="240" spans="1:35" s="589" customFormat="1" ht="11.25">
      <c r="A240" s="594"/>
      <c r="B240" s="751" t="s">
        <v>900</v>
      </c>
      <c r="C240" s="596"/>
      <c r="D240" s="596"/>
      <c r="E240" s="596"/>
      <c r="F240" s="595">
        <f>+F202-F225-F226</f>
        <v>0</v>
      </c>
      <c r="G240" s="595">
        <f t="shared" ref="G240:AI240" si="109">+G202-G225-G226</f>
        <v>0</v>
      </c>
      <c r="H240" s="595">
        <f t="shared" si="109"/>
        <v>0</v>
      </c>
      <c r="I240" s="595">
        <f t="shared" si="109"/>
        <v>0</v>
      </c>
      <c r="J240" s="595">
        <f t="shared" si="109"/>
        <v>0</v>
      </c>
      <c r="K240" s="595">
        <f t="shared" si="109"/>
        <v>0</v>
      </c>
      <c r="L240" s="595">
        <f t="shared" si="109"/>
        <v>0</v>
      </c>
      <c r="M240" s="595">
        <f t="shared" si="109"/>
        <v>0</v>
      </c>
      <c r="N240" s="595">
        <f t="shared" si="109"/>
        <v>0</v>
      </c>
      <c r="O240" s="595">
        <f t="shared" si="109"/>
        <v>0</v>
      </c>
      <c r="P240" s="595">
        <f t="shared" si="109"/>
        <v>0</v>
      </c>
      <c r="Q240" s="595">
        <f t="shared" si="109"/>
        <v>0</v>
      </c>
      <c r="R240" s="595">
        <f t="shared" si="109"/>
        <v>0</v>
      </c>
      <c r="S240" s="595">
        <f t="shared" si="109"/>
        <v>0</v>
      </c>
      <c r="T240" s="595">
        <f t="shared" si="109"/>
        <v>0</v>
      </c>
      <c r="U240" s="595">
        <f t="shared" si="109"/>
        <v>0</v>
      </c>
      <c r="V240" s="595">
        <f t="shared" si="109"/>
        <v>0</v>
      </c>
      <c r="W240" s="595">
        <f t="shared" si="109"/>
        <v>0</v>
      </c>
      <c r="X240" s="595">
        <f t="shared" si="109"/>
        <v>0</v>
      </c>
      <c r="Y240" s="595">
        <f t="shared" si="109"/>
        <v>0</v>
      </c>
      <c r="Z240" s="595">
        <f t="shared" si="109"/>
        <v>0</v>
      </c>
      <c r="AA240" s="595">
        <f t="shared" si="109"/>
        <v>0</v>
      </c>
      <c r="AB240" s="595">
        <f t="shared" si="109"/>
        <v>0</v>
      </c>
      <c r="AC240" s="595">
        <f t="shared" si="109"/>
        <v>0</v>
      </c>
      <c r="AD240" s="595">
        <f t="shared" si="109"/>
        <v>0</v>
      </c>
      <c r="AE240" s="595">
        <f t="shared" si="109"/>
        <v>0</v>
      </c>
      <c r="AF240" s="595">
        <f t="shared" si="109"/>
        <v>0</v>
      </c>
      <c r="AG240" s="595">
        <f t="shared" si="109"/>
        <v>0</v>
      </c>
      <c r="AH240" s="595">
        <f t="shared" si="109"/>
        <v>0</v>
      </c>
      <c r="AI240" s="595">
        <f t="shared" si="109"/>
        <v>0</v>
      </c>
    </row>
    <row r="241" spans="1:35" s="589" customFormat="1" ht="11.25">
      <c r="A241" s="594"/>
      <c r="B241" s="751" t="s">
        <v>853</v>
      </c>
      <c r="C241" s="596"/>
      <c r="D241" s="596"/>
      <c r="E241" s="596"/>
      <c r="F241" s="595">
        <f>+F203</f>
        <v>10009</v>
      </c>
      <c r="G241" s="595">
        <f t="shared" ref="G241:AI243" si="110">+G203</f>
        <v>3382</v>
      </c>
      <c r="H241" s="595">
        <f t="shared" si="110"/>
        <v>1383</v>
      </c>
      <c r="I241" s="595">
        <f t="shared" si="110"/>
        <v>1383</v>
      </c>
      <c r="J241" s="595">
        <f t="shared" si="110"/>
        <v>1383</v>
      </c>
      <c r="K241" s="595">
        <f t="shared" si="110"/>
        <v>1383</v>
      </c>
      <c r="L241" s="595">
        <f t="shared" si="110"/>
        <v>1383</v>
      </c>
      <c r="M241" s="595">
        <f t="shared" si="110"/>
        <v>1383</v>
      </c>
      <c r="N241" s="595">
        <f t="shared" si="110"/>
        <v>1383</v>
      </c>
      <c r="O241" s="595">
        <f t="shared" si="110"/>
        <v>1383</v>
      </c>
      <c r="P241" s="595">
        <f t="shared" si="110"/>
        <v>1383</v>
      </c>
      <c r="Q241" s="595">
        <f t="shared" si="110"/>
        <v>1383</v>
      </c>
      <c r="R241" s="595">
        <f t="shared" si="110"/>
        <v>1383</v>
      </c>
      <c r="S241" s="595">
        <f t="shared" si="110"/>
        <v>1383</v>
      </c>
      <c r="T241" s="595">
        <f t="shared" si="110"/>
        <v>1383</v>
      </c>
      <c r="U241" s="595">
        <f t="shared" si="110"/>
        <v>1383</v>
      </c>
      <c r="V241" s="595">
        <f t="shared" si="110"/>
        <v>1383</v>
      </c>
      <c r="W241" s="595">
        <f t="shared" si="110"/>
        <v>1383</v>
      </c>
      <c r="X241" s="595">
        <f t="shared" si="110"/>
        <v>1383</v>
      </c>
      <c r="Y241" s="595">
        <f t="shared" si="110"/>
        <v>1383</v>
      </c>
      <c r="Z241" s="595">
        <f t="shared" si="110"/>
        <v>1383</v>
      </c>
      <c r="AA241" s="595">
        <f t="shared" si="110"/>
        <v>1383</v>
      </c>
      <c r="AB241" s="595">
        <f t="shared" si="110"/>
        <v>1383</v>
      </c>
      <c r="AC241" s="595">
        <f t="shared" si="110"/>
        <v>1383</v>
      </c>
      <c r="AD241" s="595">
        <f t="shared" si="110"/>
        <v>1383</v>
      </c>
      <c r="AE241" s="595">
        <f t="shared" si="110"/>
        <v>1383</v>
      </c>
      <c r="AF241" s="595">
        <f t="shared" si="110"/>
        <v>1383</v>
      </c>
      <c r="AG241" s="595">
        <f t="shared" si="110"/>
        <v>1383</v>
      </c>
      <c r="AH241" s="595">
        <f t="shared" si="110"/>
        <v>1383</v>
      </c>
      <c r="AI241" s="595">
        <f t="shared" si="110"/>
        <v>1383</v>
      </c>
    </row>
    <row r="242" spans="1:35" s="589" customFormat="1" ht="11.25">
      <c r="A242" s="594">
        <v>2</v>
      </c>
      <c r="B242" s="750" t="s">
        <v>247</v>
      </c>
      <c r="C242" s="594"/>
      <c r="D242" s="594"/>
      <c r="E242" s="594"/>
      <c r="F242" s="595">
        <f t="shared" ref="F242:U243" si="111">+F204</f>
        <v>1773</v>
      </c>
      <c r="G242" s="595">
        <f t="shared" si="111"/>
        <v>3248</v>
      </c>
      <c r="H242" s="595">
        <f t="shared" si="111"/>
        <v>0</v>
      </c>
      <c r="I242" s="595">
        <f t="shared" si="111"/>
        <v>0</v>
      </c>
      <c r="J242" s="595">
        <f t="shared" si="111"/>
        <v>0</v>
      </c>
      <c r="K242" s="595">
        <f t="shared" si="111"/>
        <v>0</v>
      </c>
      <c r="L242" s="595">
        <f t="shared" si="111"/>
        <v>0</v>
      </c>
      <c r="M242" s="595">
        <f t="shared" si="111"/>
        <v>0</v>
      </c>
      <c r="N242" s="595">
        <f t="shared" si="111"/>
        <v>0</v>
      </c>
      <c r="O242" s="595">
        <f t="shared" si="111"/>
        <v>0</v>
      </c>
      <c r="P242" s="595">
        <f t="shared" si="111"/>
        <v>0</v>
      </c>
      <c r="Q242" s="595">
        <f t="shared" si="111"/>
        <v>0</v>
      </c>
      <c r="R242" s="595">
        <f t="shared" si="111"/>
        <v>0</v>
      </c>
      <c r="S242" s="595">
        <f t="shared" si="111"/>
        <v>0</v>
      </c>
      <c r="T242" s="595">
        <f t="shared" si="111"/>
        <v>0</v>
      </c>
      <c r="U242" s="595">
        <f t="shared" si="111"/>
        <v>0</v>
      </c>
      <c r="V242" s="595">
        <f t="shared" si="110"/>
        <v>0</v>
      </c>
      <c r="W242" s="595">
        <f t="shared" si="110"/>
        <v>0</v>
      </c>
      <c r="X242" s="595">
        <f t="shared" si="110"/>
        <v>0</v>
      </c>
      <c r="Y242" s="595">
        <f t="shared" si="110"/>
        <v>0</v>
      </c>
      <c r="Z242" s="595">
        <f t="shared" si="110"/>
        <v>0</v>
      </c>
      <c r="AA242" s="595">
        <f t="shared" si="110"/>
        <v>0</v>
      </c>
      <c r="AB242" s="595">
        <f t="shared" si="110"/>
        <v>0</v>
      </c>
      <c r="AC242" s="595">
        <f t="shared" si="110"/>
        <v>0</v>
      </c>
      <c r="AD242" s="595">
        <f t="shared" si="110"/>
        <v>0</v>
      </c>
      <c r="AE242" s="595">
        <f t="shared" si="110"/>
        <v>0</v>
      </c>
      <c r="AF242" s="595">
        <f t="shared" si="110"/>
        <v>0</v>
      </c>
      <c r="AG242" s="595">
        <f t="shared" si="110"/>
        <v>0</v>
      </c>
      <c r="AH242" s="595">
        <f t="shared" si="110"/>
        <v>0</v>
      </c>
      <c r="AI242" s="595">
        <f t="shared" si="110"/>
        <v>0</v>
      </c>
    </row>
    <row r="243" spans="1:35" s="589" customFormat="1" ht="11.25">
      <c r="A243" s="594">
        <v>3</v>
      </c>
      <c r="B243" s="750" t="s">
        <v>251</v>
      </c>
      <c r="C243" s="594"/>
      <c r="D243" s="594"/>
      <c r="E243" s="594"/>
      <c r="F243" s="595">
        <f t="shared" si="111"/>
        <v>0</v>
      </c>
      <c r="G243" s="595">
        <f t="shared" si="110"/>
        <v>0</v>
      </c>
      <c r="H243" s="595">
        <f t="shared" si="110"/>
        <v>0</v>
      </c>
      <c r="I243" s="595">
        <f t="shared" si="110"/>
        <v>0</v>
      </c>
      <c r="J243" s="595">
        <f t="shared" si="110"/>
        <v>0</v>
      </c>
      <c r="K243" s="595">
        <f t="shared" si="110"/>
        <v>0</v>
      </c>
      <c r="L243" s="595">
        <f t="shared" si="110"/>
        <v>0</v>
      </c>
      <c r="M243" s="595">
        <f t="shared" si="110"/>
        <v>0</v>
      </c>
      <c r="N243" s="595">
        <f t="shared" si="110"/>
        <v>0</v>
      </c>
      <c r="O243" s="595">
        <f t="shared" si="110"/>
        <v>0</v>
      </c>
      <c r="P243" s="595">
        <f t="shared" si="110"/>
        <v>0</v>
      </c>
      <c r="Q243" s="595">
        <f t="shared" si="110"/>
        <v>0</v>
      </c>
      <c r="R243" s="595">
        <f t="shared" si="110"/>
        <v>0</v>
      </c>
      <c r="S243" s="595">
        <f t="shared" si="110"/>
        <v>0</v>
      </c>
      <c r="T243" s="595">
        <f t="shared" si="110"/>
        <v>0</v>
      </c>
      <c r="U243" s="595">
        <f t="shared" si="110"/>
        <v>0</v>
      </c>
      <c r="V243" s="595">
        <f t="shared" si="110"/>
        <v>0</v>
      </c>
      <c r="W243" s="595">
        <f t="shared" si="110"/>
        <v>0</v>
      </c>
      <c r="X243" s="595">
        <f t="shared" si="110"/>
        <v>0</v>
      </c>
      <c r="Y243" s="595">
        <f t="shared" si="110"/>
        <v>0</v>
      </c>
      <c r="Z243" s="595">
        <f t="shared" si="110"/>
        <v>0</v>
      </c>
      <c r="AA243" s="595">
        <f t="shared" si="110"/>
        <v>0</v>
      </c>
      <c r="AB243" s="595">
        <f t="shared" si="110"/>
        <v>0</v>
      </c>
      <c r="AC243" s="595">
        <f t="shared" si="110"/>
        <v>0</v>
      </c>
      <c r="AD243" s="595">
        <f t="shared" si="110"/>
        <v>0</v>
      </c>
      <c r="AE243" s="595">
        <f t="shared" si="110"/>
        <v>0</v>
      </c>
      <c r="AF243" s="595">
        <f t="shared" si="110"/>
        <v>0</v>
      </c>
      <c r="AG243" s="595">
        <f t="shared" si="110"/>
        <v>0</v>
      </c>
      <c r="AH243" s="595">
        <f t="shared" si="110"/>
        <v>0</v>
      </c>
      <c r="AI243" s="595">
        <f t="shared" si="110"/>
        <v>0</v>
      </c>
    </row>
    <row r="244" spans="1:35" s="589" customFormat="1" ht="11.25">
      <c r="A244" s="592" t="s">
        <v>243</v>
      </c>
      <c r="B244" s="749" t="s">
        <v>253</v>
      </c>
      <c r="C244" s="592"/>
      <c r="D244" s="592"/>
      <c r="E244" s="592"/>
      <c r="F244" s="593">
        <f>+F245+F252+F253</f>
        <v>203881</v>
      </c>
      <c r="G244" s="593">
        <f t="shared" ref="G244:AI244" si="112">+G245+G252+G253</f>
        <v>206900</v>
      </c>
      <c r="H244" s="593">
        <f t="shared" si="112"/>
        <v>191487</v>
      </c>
      <c r="I244" s="593">
        <f t="shared" si="112"/>
        <v>191487</v>
      </c>
      <c r="J244" s="593">
        <f t="shared" si="112"/>
        <v>191487</v>
      </c>
      <c r="K244" s="593">
        <f t="shared" si="112"/>
        <v>630313.19769691513</v>
      </c>
      <c r="L244" s="593">
        <f t="shared" si="112"/>
        <v>630313.19769691513</v>
      </c>
      <c r="M244" s="593">
        <f t="shared" si="112"/>
        <v>630313.19769691513</v>
      </c>
      <c r="N244" s="593">
        <f t="shared" si="112"/>
        <v>630313.19769691513</v>
      </c>
      <c r="O244" s="593">
        <f t="shared" si="112"/>
        <v>630313.19769691513</v>
      </c>
      <c r="P244" s="593">
        <f t="shared" si="112"/>
        <v>630313.19769691513</v>
      </c>
      <c r="Q244" s="593">
        <f t="shared" si="112"/>
        <v>630313.19769691513</v>
      </c>
      <c r="R244" s="593">
        <f t="shared" si="112"/>
        <v>630313.19769691513</v>
      </c>
      <c r="S244" s="593">
        <f t="shared" si="112"/>
        <v>630313.19769691513</v>
      </c>
      <c r="T244" s="593">
        <f t="shared" si="112"/>
        <v>630313.19769691513</v>
      </c>
      <c r="U244" s="593">
        <f t="shared" si="112"/>
        <v>630313.19769691513</v>
      </c>
      <c r="V244" s="593">
        <f t="shared" si="112"/>
        <v>630313.19769691513</v>
      </c>
      <c r="W244" s="593">
        <f t="shared" si="112"/>
        <v>630313.19769691513</v>
      </c>
      <c r="X244" s="593">
        <f t="shared" si="112"/>
        <v>630313.19769691513</v>
      </c>
      <c r="Y244" s="593">
        <f t="shared" si="112"/>
        <v>630313.19769691513</v>
      </c>
      <c r="Z244" s="593">
        <f t="shared" si="112"/>
        <v>630313.19769691513</v>
      </c>
      <c r="AA244" s="593">
        <f t="shared" si="112"/>
        <v>630313.19769691513</v>
      </c>
      <c r="AB244" s="593">
        <f t="shared" si="112"/>
        <v>630313.19769691513</v>
      </c>
      <c r="AC244" s="593">
        <f t="shared" si="112"/>
        <v>630313.19769691513</v>
      </c>
      <c r="AD244" s="593">
        <f t="shared" si="112"/>
        <v>630313.19769691513</v>
      </c>
      <c r="AE244" s="593">
        <f t="shared" si="112"/>
        <v>630313.19769691513</v>
      </c>
      <c r="AF244" s="593">
        <f t="shared" si="112"/>
        <v>630313.19769691513</v>
      </c>
      <c r="AG244" s="593">
        <f t="shared" si="112"/>
        <v>630313.19769691513</v>
      </c>
      <c r="AH244" s="593">
        <f t="shared" si="112"/>
        <v>630313.19769691513</v>
      </c>
      <c r="AI244" s="593">
        <f t="shared" si="112"/>
        <v>630313.19769691513</v>
      </c>
    </row>
    <row r="245" spans="1:35" s="589" customFormat="1" ht="11.25">
      <c r="A245" s="594"/>
      <c r="B245" s="750" t="s">
        <v>246</v>
      </c>
      <c r="C245" s="594"/>
      <c r="D245" s="594"/>
      <c r="E245" s="594"/>
      <c r="F245" s="595">
        <f>+F246+F247+F248+F249+F250+F251</f>
        <v>199558</v>
      </c>
      <c r="G245" s="595">
        <f t="shared" ref="G245:AI245" si="113">+G246+G247+G248+G249+G250+G251</f>
        <v>206743</v>
      </c>
      <c r="H245" s="595">
        <f t="shared" si="113"/>
        <v>191487</v>
      </c>
      <c r="I245" s="595">
        <f t="shared" si="113"/>
        <v>191487</v>
      </c>
      <c r="J245" s="595">
        <f t="shared" si="113"/>
        <v>191487</v>
      </c>
      <c r="K245" s="595">
        <f t="shared" si="113"/>
        <v>630313.19769691513</v>
      </c>
      <c r="L245" s="595">
        <f t="shared" si="113"/>
        <v>630313.19769691513</v>
      </c>
      <c r="M245" s="595">
        <f t="shared" si="113"/>
        <v>630313.19769691513</v>
      </c>
      <c r="N245" s="595">
        <f t="shared" si="113"/>
        <v>630313.19769691513</v>
      </c>
      <c r="O245" s="595">
        <f t="shared" si="113"/>
        <v>630313.19769691513</v>
      </c>
      <c r="P245" s="595">
        <f t="shared" si="113"/>
        <v>630313.19769691513</v>
      </c>
      <c r="Q245" s="595">
        <f t="shared" si="113"/>
        <v>630313.19769691513</v>
      </c>
      <c r="R245" s="595">
        <f t="shared" si="113"/>
        <v>630313.19769691513</v>
      </c>
      <c r="S245" s="595">
        <f t="shared" si="113"/>
        <v>630313.19769691513</v>
      </c>
      <c r="T245" s="595">
        <f t="shared" si="113"/>
        <v>630313.19769691513</v>
      </c>
      <c r="U245" s="595">
        <f t="shared" si="113"/>
        <v>630313.19769691513</v>
      </c>
      <c r="V245" s="595">
        <f t="shared" si="113"/>
        <v>630313.19769691513</v>
      </c>
      <c r="W245" s="595">
        <f t="shared" si="113"/>
        <v>630313.19769691513</v>
      </c>
      <c r="X245" s="595">
        <f t="shared" si="113"/>
        <v>630313.19769691513</v>
      </c>
      <c r="Y245" s="595">
        <f t="shared" si="113"/>
        <v>630313.19769691513</v>
      </c>
      <c r="Z245" s="595">
        <f t="shared" si="113"/>
        <v>630313.19769691513</v>
      </c>
      <c r="AA245" s="595">
        <f t="shared" si="113"/>
        <v>630313.19769691513</v>
      </c>
      <c r="AB245" s="595">
        <f t="shared" si="113"/>
        <v>630313.19769691513</v>
      </c>
      <c r="AC245" s="595">
        <f t="shared" si="113"/>
        <v>630313.19769691513</v>
      </c>
      <c r="AD245" s="595">
        <f t="shared" si="113"/>
        <v>630313.19769691513</v>
      </c>
      <c r="AE245" s="595">
        <f t="shared" si="113"/>
        <v>630313.19769691513</v>
      </c>
      <c r="AF245" s="595">
        <f t="shared" si="113"/>
        <v>630313.19769691513</v>
      </c>
      <c r="AG245" s="595">
        <f t="shared" si="113"/>
        <v>630313.19769691513</v>
      </c>
      <c r="AH245" s="595">
        <f t="shared" si="113"/>
        <v>630313.19769691513</v>
      </c>
      <c r="AI245" s="595">
        <f t="shared" si="113"/>
        <v>630313.19769691513</v>
      </c>
    </row>
    <row r="246" spans="1:35" s="589" customFormat="1" ht="11.25">
      <c r="A246" s="594"/>
      <c r="B246" s="751" t="s">
        <v>106</v>
      </c>
      <c r="C246" s="596"/>
      <c r="D246" s="596"/>
      <c r="E246" s="596"/>
      <c r="F246" s="595">
        <f>+F208</f>
        <v>15634</v>
      </c>
      <c r="G246" s="595">
        <f t="shared" ref="G246:AI246" si="114">+G208</f>
        <v>5928</v>
      </c>
      <c r="H246" s="595">
        <f t="shared" si="114"/>
        <v>5244</v>
      </c>
      <c r="I246" s="595">
        <f t="shared" si="114"/>
        <v>5244</v>
      </c>
      <c r="J246" s="595">
        <f t="shared" si="114"/>
        <v>5244</v>
      </c>
      <c r="K246" s="595">
        <f t="shared" si="114"/>
        <v>20124.460500000001</v>
      </c>
      <c r="L246" s="595">
        <f t="shared" si="114"/>
        <v>20124.460500000001</v>
      </c>
      <c r="M246" s="595">
        <f t="shared" si="114"/>
        <v>20124.460500000001</v>
      </c>
      <c r="N246" s="595">
        <f t="shared" si="114"/>
        <v>20124.460500000001</v>
      </c>
      <c r="O246" s="595">
        <f t="shared" si="114"/>
        <v>20124.460500000001</v>
      </c>
      <c r="P246" s="595">
        <f t="shared" si="114"/>
        <v>20124.460500000001</v>
      </c>
      <c r="Q246" s="595">
        <f t="shared" si="114"/>
        <v>20124.460500000001</v>
      </c>
      <c r="R246" s="595">
        <f t="shared" si="114"/>
        <v>20124.460500000001</v>
      </c>
      <c r="S246" s="595">
        <f t="shared" si="114"/>
        <v>20124.460500000001</v>
      </c>
      <c r="T246" s="595">
        <f t="shared" si="114"/>
        <v>20124.460500000001</v>
      </c>
      <c r="U246" s="595">
        <f t="shared" si="114"/>
        <v>20124.460500000001</v>
      </c>
      <c r="V246" s="595">
        <f t="shared" si="114"/>
        <v>20124.460500000001</v>
      </c>
      <c r="W246" s="595">
        <f t="shared" si="114"/>
        <v>20124.460500000001</v>
      </c>
      <c r="X246" s="595">
        <f t="shared" si="114"/>
        <v>20124.460500000001</v>
      </c>
      <c r="Y246" s="595">
        <f t="shared" si="114"/>
        <v>20124.460500000001</v>
      </c>
      <c r="Z246" s="595">
        <f t="shared" si="114"/>
        <v>20124.460500000001</v>
      </c>
      <c r="AA246" s="595">
        <f t="shared" si="114"/>
        <v>20124.460500000001</v>
      </c>
      <c r="AB246" s="595">
        <f t="shared" si="114"/>
        <v>20124.460500000001</v>
      </c>
      <c r="AC246" s="595">
        <f t="shared" si="114"/>
        <v>20124.460500000001</v>
      </c>
      <c r="AD246" s="595">
        <f t="shared" si="114"/>
        <v>20124.460500000001</v>
      </c>
      <c r="AE246" s="595">
        <f t="shared" si="114"/>
        <v>20124.460500000001</v>
      </c>
      <c r="AF246" s="595">
        <f t="shared" si="114"/>
        <v>20124.460500000001</v>
      </c>
      <c r="AG246" s="595">
        <f t="shared" si="114"/>
        <v>20124.460500000001</v>
      </c>
      <c r="AH246" s="595">
        <f t="shared" si="114"/>
        <v>20124.460500000001</v>
      </c>
      <c r="AI246" s="595">
        <f t="shared" si="114"/>
        <v>20124.460500000001</v>
      </c>
    </row>
    <row r="247" spans="1:35" s="589" customFormat="1" ht="11.25">
      <c r="A247" s="594"/>
      <c r="B247" s="751" t="s">
        <v>254</v>
      </c>
      <c r="C247" s="596"/>
      <c r="D247" s="596"/>
      <c r="E247" s="596"/>
      <c r="F247" s="595">
        <f>+F209-F227</f>
        <v>162165</v>
      </c>
      <c r="G247" s="595">
        <f t="shared" ref="G247:AI247" si="115">+G209-G227</f>
        <v>74935</v>
      </c>
      <c r="H247" s="595">
        <f t="shared" si="115"/>
        <v>58382</v>
      </c>
      <c r="I247" s="595">
        <f t="shared" si="115"/>
        <v>58382</v>
      </c>
      <c r="J247" s="595">
        <f t="shared" si="115"/>
        <v>58382</v>
      </c>
      <c r="K247" s="595">
        <f t="shared" si="115"/>
        <v>216770.97057137184</v>
      </c>
      <c r="L247" s="595">
        <f t="shared" si="115"/>
        <v>216770.97057137184</v>
      </c>
      <c r="M247" s="595">
        <f t="shared" si="115"/>
        <v>216770.97057137184</v>
      </c>
      <c r="N247" s="595">
        <f t="shared" si="115"/>
        <v>216770.97057137184</v>
      </c>
      <c r="O247" s="595">
        <f t="shared" si="115"/>
        <v>216770.97057137184</v>
      </c>
      <c r="P247" s="595">
        <f t="shared" si="115"/>
        <v>216770.97057137184</v>
      </c>
      <c r="Q247" s="595">
        <f t="shared" si="115"/>
        <v>216770.97057137184</v>
      </c>
      <c r="R247" s="595">
        <f t="shared" si="115"/>
        <v>216770.97057137184</v>
      </c>
      <c r="S247" s="595">
        <f t="shared" si="115"/>
        <v>216770.97057137184</v>
      </c>
      <c r="T247" s="595">
        <f t="shared" si="115"/>
        <v>216770.97057137184</v>
      </c>
      <c r="U247" s="595">
        <f t="shared" si="115"/>
        <v>216770.97057137184</v>
      </c>
      <c r="V247" s="595">
        <f t="shared" si="115"/>
        <v>216770.97057137184</v>
      </c>
      <c r="W247" s="595">
        <f t="shared" si="115"/>
        <v>216770.97057137184</v>
      </c>
      <c r="X247" s="595">
        <f t="shared" si="115"/>
        <v>216770.97057137184</v>
      </c>
      <c r="Y247" s="595">
        <f t="shared" si="115"/>
        <v>216770.97057137184</v>
      </c>
      <c r="Z247" s="595">
        <f t="shared" si="115"/>
        <v>216770.97057137184</v>
      </c>
      <c r="AA247" s="595">
        <f t="shared" si="115"/>
        <v>216770.97057137184</v>
      </c>
      <c r="AB247" s="595">
        <f t="shared" si="115"/>
        <v>216770.97057137184</v>
      </c>
      <c r="AC247" s="595">
        <f t="shared" si="115"/>
        <v>216770.97057137184</v>
      </c>
      <c r="AD247" s="595">
        <f t="shared" si="115"/>
        <v>216770.97057137184</v>
      </c>
      <c r="AE247" s="595">
        <f t="shared" si="115"/>
        <v>216770.97057137184</v>
      </c>
      <c r="AF247" s="595">
        <f t="shared" si="115"/>
        <v>216770.97057137184</v>
      </c>
      <c r="AG247" s="595">
        <f t="shared" si="115"/>
        <v>216770.97057137184</v>
      </c>
      <c r="AH247" s="595">
        <f t="shared" si="115"/>
        <v>216770.97057137184</v>
      </c>
      <c r="AI247" s="595">
        <f t="shared" si="115"/>
        <v>216770.97057137184</v>
      </c>
    </row>
    <row r="248" spans="1:35" s="589" customFormat="1" ht="11.25">
      <c r="A248" s="594"/>
      <c r="B248" s="751" t="s">
        <v>664</v>
      </c>
      <c r="C248" s="596"/>
      <c r="D248" s="596"/>
      <c r="E248" s="596"/>
      <c r="F248" s="595">
        <f>+F227</f>
        <v>322</v>
      </c>
      <c r="G248" s="595">
        <f t="shared" ref="G248:AI248" si="116">+G227</f>
        <v>110913</v>
      </c>
      <c r="H248" s="595">
        <f t="shared" si="116"/>
        <v>114541</v>
      </c>
      <c r="I248" s="595">
        <f t="shared" si="116"/>
        <v>114541</v>
      </c>
      <c r="J248" s="595">
        <f t="shared" si="116"/>
        <v>114541</v>
      </c>
      <c r="K248" s="595">
        <f t="shared" si="116"/>
        <v>334097.76662554336</v>
      </c>
      <c r="L248" s="595">
        <f t="shared" si="116"/>
        <v>334097.76662554336</v>
      </c>
      <c r="M248" s="595">
        <f t="shared" si="116"/>
        <v>334097.76662554336</v>
      </c>
      <c r="N248" s="595">
        <f t="shared" si="116"/>
        <v>334097.76662554336</v>
      </c>
      <c r="O248" s="595">
        <f t="shared" si="116"/>
        <v>334097.76662554336</v>
      </c>
      <c r="P248" s="595">
        <f t="shared" si="116"/>
        <v>334097.76662554336</v>
      </c>
      <c r="Q248" s="595">
        <f t="shared" si="116"/>
        <v>334097.76662554336</v>
      </c>
      <c r="R248" s="595">
        <f t="shared" si="116"/>
        <v>334097.76662554336</v>
      </c>
      <c r="S248" s="595">
        <f t="shared" si="116"/>
        <v>334097.76662554336</v>
      </c>
      <c r="T248" s="595">
        <f t="shared" si="116"/>
        <v>334097.76662554336</v>
      </c>
      <c r="U248" s="595">
        <f t="shared" si="116"/>
        <v>334097.76662554336</v>
      </c>
      <c r="V248" s="595">
        <f t="shared" si="116"/>
        <v>334097.76662554336</v>
      </c>
      <c r="W248" s="595">
        <f t="shared" si="116"/>
        <v>334097.76662554336</v>
      </c>
      <c r="X248" s="595">
        <f t="shared" si="116"/>
        <v>334097.76662554336</v>
      </c>
      <c r="Y248" s="595">
        <f t="shared" si="116"/>
        <v>334097.76662554336</v>
      </c>
      <c r="Z248" s="595">
        <f t="shared" si="116"/>
        <v>334097.76662554336</v>
      </c>
      <c r="AA248" s="595">
        <f t="shared" si="116"/>
        <v>334097.76662554336</v>
      </c>
      <c r="AB248" s="595">
        <f t="shared" si="116"/>
        <v>334097.76662554336</v>
      </c>
      <c r="AC248" s="595">
        <f t="shared" si="116"/>
        <v>334097.76662554336</v>
      </c>
      <c r="AD248" s="595">
        <f t="shared" si="116"/>
        <v>334097.76662554336</v>
      </c>
      <c r="AE248" s="595">
        <f t="shared" si="116"/>
        <v>334097.76662554336</v>
      </c>
      <c r="AF248" s="595">
        <f t="shared" si="116"/>
        <v>334097.76662554336</v>
      </c>
      <c r="AG248" s="595">
        <f t="shared" si="116"/>
        <v>334097.76662554336</v>
      </c>
      <c r="AH248" s="595">
        <f t="shared" si="116"/>
        <v>334097.76662554336</v>
      </c>
      <c r="AI248" s="595">
        <f t="shared" si="116"/>
        <v>334097.76662554336</v>
      </c>
    </row>
    <row r="249" spans="1:35" s="589" customFormat="1" ht="11.25">
      <c r="A249" s="594"/>
      <c r="B249" s="751" t="s">
        <v>665</v>
      </c>
      <c r="C249" s="596"/>
      <c r="D249" s="596"/>
      <c r="E249" s="596"/>
      <c r="F249" s="595">
        <f>+F211</f>
        <v>2367</v>
      </c>
      <c r="G249" s="595">
        <f t="shared" ref="G249:AI253" si="117">+G211</f>
        <v>1897</v>
      </c>
      <c r="H249" s="595">
        <f t="shared" si="117"/>
        <v>14</v>
      </c>
      <c r="I249" s="595">
        <f t="shared" si="117"/>
        <v>14</v>
      </c>
      <c r="J249" s="595">
        <f t="shared" si="117"/>
        <v>14</v>
      </c>
      <c r="K249" s="595">
        <f t="shared" si="117"/>
        <v>14</v>
      </c>
      <c r="L249" s="595">
        <f t="shared" si="117"/>
        <v>14</v>
      </c>
      <c r="M249" s="595">
        <f t="shared" si="117"/>
        <v>14</v>
      </c>
      <c r="N249" s="595">
        <f t="shared" si="117"/>
        <v>14</v>
      </c>
      <c r="O249" s="595">
        <f t="shared" si="117"/>
        <v>14</v>
      </c>
      <c r="P249" s="595">
        <f t="shared" si="117"/>
        <v>14</v>
      </c>
      <c r="Q249" s="595">
        <f t="shared" si="117"/>
        <v>14</v>
      </c>
      <c r="R249" s="595">
        <f t="shared" si="117"/>
        <v>14</v>
      </c>
      <c r="S249" s="595">
        <f t="shared" si="117"/>
        <v>14</v>
      </c>
      <c r="T249" s="595">
        <f t="shared" si="117"/>
        <v>14</v>
      </c>
      <c r="U249" s="595">
        <f t="shared" si="117"/>
        <v>14</v>
      </c>
      <c r="V249" s="595">
        <f t="shared" si="117"/>
        <v>14</v>
      </c>
      <c r="W249" s="595">
        <f t="shared" si="117"/>
        <v>14</v>
      </c>
      <c r="X249" s="595">
        <f t="shared" si="117"/>
        <v>14</v>
      </c>
      <c r="Y249" s="595">
        <f t="shared" si="117"/>
        <v>14</v>
      </c>
      <c r="Z249" s="595">
        <f t="shared" si="117"/>
        <v>14</v>
      </c>
      <c r="AA249" s="595">
        <f t="shared" si="117"/>
        <v>14</v>
      </c>
      <c r="AB249" s="595">
        <f t="shared" si="117"/>
        <v>14</v>
      </c>
      <c r="AC249" s="595">
        <f t="shared" si="117"/>
        <v>14</v>
      </c>
      <c r="AD249" s="595">
        <f t="shared" si="117"/>
        <v>14</v>
      </c>
      <c r="AE249" s="595">
        <f t="shared" si="117"/>
        <v>14</v>
      </c>
      <c r="AF249" s="595">
        <f t="shared" si="117"/>
        <v>14</v>
      </c>
      <c r="AG249" s="595">
        <f t="shared" si="117"/>
        <v>14</v>
      </c>
      <c r="AH249" s="595">
        <f t="shared" si="117"/>
        <v>14</v>
      </c>
      <c r="AI249" s="595">
        <f t="shared" si="117"/>
        <v>14</v>
      </c>
    </row>
    <row r="250" spans="1:35" s="589" customFormat="1" ht="11.25">
      <c r="A250" s="594"/>
      <c r="B250" s="751" t="s">
        <v>256</v>
      </c>
      <c r="C250" s="596"/>
      <c r="D250" s="596"/>
      <c r="E250" s="596"/>
      <c r="F250" s="595">
        <f>+F212</f>
        <v>15304</v>
      </c>
      <c r="G250" s="595">
        <f t="shared" si="117"/>
        <v>11867</v>
      </c>
      <c r="H250" s="595">
        <f t="shared" si="117"/>
        <v>8296</v>
      </c>
      <c r="I250" s="595">
        <f t="shared" si="117"/>
        <v>8296</v>
      </c>
      <c r="J250" s="595">
        <f t="shared" si="117"/>
        <v>8296</v>
      </c>
      <c r="K250" s="595">
        <f t="shared" si="117"/>
        <v>54296</v>
      </c>
      <c r="L250" s="595">
        <f t="shared" si="117"/>
        <v>54296</v>
      </c>
      <c r="M250" s="595">
        <f t="shared" si="117"/>
        <v>54296</v>
      </c>
      <c r="N250" s="595">
        <f t="shared" si="117"/>
        <v>54296</v>
      </c>
      <c r="O250" s="595">
        <f t="shared" si="117"/>
        <v>54296</v>
      </c>
      <c r="P250" s="595">
        <f t="shared" si="117"/>
        <v>54296</v>
      </c>
      <c r="Q250" s="595">
        <f t="shared" si="117"/>
        <v>54296</v>
      </c>
      <c r="R250" s="595">
        <f t="shared" si="117"/>
        <v>54296</v>
      </c>
      <c r="S250" s="595">
        <f t="shared" si="117"/>
        <v>54296</v>
      </c>
      <c r="T250" s="595">
        <f t="shared" si="117"/>
        <v>54296</v>
      </c>
      <c r="U250" s="595">
        <f t="shared" si="117"/>
        <v>54296</v>
      </c>
      <c r="V250" s="595">
        <f t="shared" si="117"/>
        <v>54296</v>
      </c>
      <c r="W250" s="595">
        <f t="shared" si="117"/>
        <v>54296</v>
      </c>
      <c r="X250" s="595">
        <f t="shared" si="117"/>
        <v>54296</v>
      </c>
      <c r="Y250" s="595">
        <f t="shared" si="117"/>
        <v>54296</v>
      </c>
      <c r="Z250" s="595">
        <f t="shared" si="117"/>
        <v>54296</v>
      </c>
      <c r="AA250" s="595">
        <f t="shared" si="117"/>
        <v>54296</v>
      </c>
      <c r="AB250" s="595">
        <f t="shared" si="117"/>
        <v>54296</v>
      </c>
      <c r="AC250" s="595">
        <f t="shared" si="117"/>
        <v>54296</v>
      </c>
      <c r="AD250" s="595">
        <f t="shared" si="117"/>
        <v>54296</v>
      </c>
      <c r="AE250" s="595">
        <f t="shared" si="117"/>
        <v>54296</v>
      </c>
      <c r="AF250" s="595">
        <f t="shared" si="117"/>
        <v>54296</v>
      </c>
      <c r="AG250" s="595">
        <f t="shared" si="117"/>
        <v>54296</v>
      </c>
      <c r="AH250" s="595">
        <f t="shared" si="117"/>
        <v>54296</v>
      </c>
      <c r="AI250" s="595">
        <f t="shared" si="117"/>
        <v>54296</v>
      </c>
    </row>
    <row r="251" spans="1:35" s="589" customFormat="1" ht="11.25">
      <c r="A251" s="594"/>
      <c r="B251" s="751" t="s">
        <v>257</v>
      </c>
      <c r="C251" s="596"/>
      <c r="D251" s="596"/>
      <c r="E251" s="596"/>
      <c r="F251" s="595">
        <f t="shared" ref="F251:U253" si="118">+F213</f>
        <v>3766</v>
      </c>
      <c r="G251" s="595">
        <f t="shared" si="118"/>
        <v>1203</v>
      </c>
      <c r="H251" s="595">
        <f t="shared" si="118"/>
        <v>5010</v>
      </c>
      <c r="I251" s="595">
        <f t="shared" si="118"/>
        <v>5010</v>
      </c>
      <c r="J251" s="595">
        <f t="shared" si="118"/>
        <v>5010</v>
      </c>
      <c r="K251" s="595">
        <f t="shared" si="118"/>
        <v>5010</v>
      </c>
      <c r="L251" s="595">
        <f t="shared" si="118"/>
        <v>5010</v>
      </c>
      <c r="M251" s="595">
        <f t="shared" si="118"/>
        <v>5010</v>
      </c>
      <c r="N251" s="595">
        <f t="shared" si="118"/>
        <v>5010</v>
      </c>
      <c r="O251" s="595">
        <f t="shared" si="118"/>
        <v>5010</v>
      </c>
      <c r="P251" s="595">
        <f t="shared" si="118"/>
        <v>5010</v>
      </c>
      <c r="Q251" s="595">
        <f t="shared" si="118"/>
        <v>5010</v>
      </c>
      <c r="R251" s="595">
        <f t="shared" si="118"/>
        <v>5010</v>
      </c>
      <c r="S251" s="595">
        <f t="shared" si="118"/>
        <v>5010</v>
      </c>
      <c r="T251" s="595">
        <f t="shared" si="118"/>
        <v>5010</v>
      </c>
      <c r="U251" s="595">
        <f t="shared" si="118"/>
        <v>5010</v>
      </c>
      <c r="V251" s="595">
        <f t="shared" si="117"/>
        <v>5010</v>
      </c>
      <c r="W251" s="595">
        <f t="shared" si="117"/>
        <v>5010</v>
      </c>
      <c r="X251" s="595">
        <f t="shared" si="117"/>
        <v>5010</v>
      </c>
      <c r="Y251" s="595">
        <f t="shared" si="117"/>
        <v>5010</v>
      </c>
      <c r="Z251" s="595">
        <f t="shared" si="117"/>
        <v>5010</v>
      </c>
      <c r="AA251" s="595">
        <f t="shared" si="117"/>
        <v>5010</v>
      </c>
      <c r="AB251" s="595">
        <f t="shared" si="117"/>
        <v>5010</v>
      </c>
      <c r="AC251" s="595">
        <f t="shared" si="117"/>
        <v>5010</v>
      </c>
      <c r="AD251" s="595">
        <f t="shared" si="117"/>
        <v>5010</v>
      </c>
      <c r="AE251" s="595">
        <f t="shared" si="117"/>
        <v>5010</v>
      </c>
      <c r="AF251" s="595">
        <f t="shared" si="117"/>
        <v>5010</v>
      </c>
      <c r="AG251" s="595">
        <f t="shared" si="117"/>
        <v>5010</v>
      </c>
      <c r="AH251" s="595">
        <f t="shared" si="117"/>
        <v>5010</v>
      </c>
      <c r="AI251" s="595">
        <f t="shared" si="117"/>
        <v>5010</v>
      </c>
    </row>
    <row r="252" spans="1:35" s="589" customFormat="1" ht="11.25">
      <c r="A252" s="594"/>
      <c r="B252" s="750" t="s">
        <v>248</v>
      </c>
      <c r="C252" s="594"/>
      <c r="D252" s="594"/>
      <c r="E252" s="594"/>
      <c r="F252" s="595">
        <f t="shared" si="118"/>
        <v>0</v>
      </c>
      <c r="G252" s="595">
        <f t="shared" si="117"/>
        <v>157</v>
      </c>
      <c r="H252" s="595">
        <f t="shared" si="117"/>
        <v>0</v>
      </c>
      <c r="I252" s="595">
        <f t="shared" si="117"/>
        <v>0</v>
      </c>
      <c r="J252" s="595">
        <f t="shared" si="117"/>
        <v>0</v>
      </c>
      <c r="K252" s="595">
        <f t="shared" si="117"/>
        <v>0</v>
      </c>
      <c r="L252" s="595">
        <f t="shared" si="117"/>
        <v>0</v>
      </c>
      <c r="M252" s="595">
        <f t="shared" si="117"/>
        <v>0</v>
      </c>
      <c r="N252" s="595">
        <f t="shared" si="117"/>
        <v>0</v>
      </c>
      <c r="O252" s="595">
        <f t="shared" si="117"/>
        <v>0</v>
      </c>
      <c r="P252" s="595">
        <f t="shared" si="117"/>
        <v>0</v>
      </c>
      <c r="Q252" s="595">
        <f t="shared" si="117"/>
        <v>0</v>
      </c>
      <c r="R252" s="595">
        <f t="shared" si="117"/>
        <v>0</v>
      </c>
      <c r="S252" s="595">
        <f t="shared" si="117"/>
        <v>0</v>
      </c>
      <c r="T252" s="595">
        <f t="shared" si="117"/>
        <v>0</v>
      </c>
      <c r="U252" s="595">
        <f t="shared" si="117"/>
        <v>0</v>
      </c>
      <c r="V252" s="595">
        <f t="shared" si="117"/>
        <v>0</v>
      </c>
      <c r="W252" s="595">
        <f t="shared" si="117"/>
        <v>0</v>
      </c>
      <c r="X252" s="595">
        <f t="shared" si="117"/>
        <v>0</v>
      </c>
      <c r="Y252" s="595">
        <f t="shared" si="117"/>
        <v>0</v>
      </c>
      <c r="Z252" s="595">
        <f t="shared" si="117"/>
        <v>0</v>
      </c>
      <c r="AA252" s="595">
        <f t="shared" si="117"/>
        <v>0</v>
      </c>
      <c r="AB252" s="595">
        <f t="shared" si="117"/>
        <v>0</v>
      </c>
      <c r="AC252" s="595">
        <f t="shared" si="117"/>
        <v>0</v>
      </c>
      <c r="AD252" s="595">
        <f t="shared" si="117"/>
        <v>0</v>
      </c>
      <c r="AE252" s="595">
        <f t="shared" si="117"/>
        <v>0</v>
      </c>
      <c r="AF252" s="595">
        <f t="shared" si="117"/>
        <v>0</v>
      </c>
      <c r="AG252" s="595">
        <f t="shared" si="117"/>
        <v>0</v>
      </c>
      <c r="AH252" s="595">
        <f t="shared" si="117"/>
        <v>0</v>
      </c>
      <c r="AI252" s="595">
        <f t="shared" si="117"/>
        <v>0</v>
      </c>
    </row>
    <row r="253" spans="1:35" s="589" customFormat="1" ht="11.25">
      <c r="A253" s="594"/>
      <c r="B253" s="750" t="s">
        <v>258</v>
      </c>
      <c r="C253" s="594"/>
      <c r="D253" s="594"/>
      <c r="E253" s="594"/>
      <c r="F253" s="595">
        <f t="shared" si="118"/>
        <v>4323</v>
      </c>
      <c r="G253" s="595">
        <f t="shared" si="117"/>
        <v>0</v>
      </c>
      <c r="H253" s="595">
        <f t="shared" si="117"/>
        <v>0</v>
      </c>
      <c r="I253" s="595">
        <f t="shared" si="117"/>
        <v>0</v>
      </c>
      <c r="J253" s="595">
        <f t="shared" si="117"/>
        <v>0</v>
      </c>
      <c r="K253" s="595">
        <f t="shared" si="117"/>
        <v>0</v>
      </c>
      <c r="L253" s="595">
        <f t="shared" si="117"/>
        <v>0</v>
      </c>
      <c r="M253" s="595">
        <f t="shared" si="117"/>
        <v>0</v>
      </c>
      <c r="N253" s="595">
        <f t="shared" si="117"/>
        <v>0</v>
      </c>
      <c r="O253" s="595">
        <f t="shared" si="117"/>
        <v>0</v>
      </c>
      <c r="P253" s="595">
        <f t="shared" si="117"/>
        <v>0</v>
      </c>
      <c r="Q253" s="595">
        <f t="shared" si="117"/>
        <v>0</v>
      </c>
      <c r="R253" s="595">
        <f t="shared" si="117"/>
        <v>0</v>
      </c>
      <c r="S253" s="595">
        <f t="shared" si="117"/>
        <v>0</v>
      </c>
      <c r="T253" s="595">
        <f t="shared" si="117"/>
        <v>0</v>
      </c>
      <c r="U253" s="595">
        <f t="shared" si="117"/>
        <v>0</v>
      </c>
      <c r="V253" s="595">
        <f t="shared" si="117"/>
        <v>0</v>
      </c>
      <c r="W253" s="595">
        <f t="shared" si="117"/>
        <v>0</v>
      </c>
      <c r="X253" s="595">
        <f t="shared" si="117"/>
        <v>0</v>
      </c>
      <c r="Y253" s="595">
        <f t="shared" si="117"/>
        <v>0</v>
      </c>
      <c r="Z253" s="595">
        <f t="shared" si="117"/>
        <v>0</v>
      </c>
      <c r="AA253" s="595">
        <f t="shared" si="117"/>
        <v>0</v>
      </c>
      <c r="AB253" s="595">
        <f t="shared" si="117"/>
        <v>0</v>
      </c>
      <c r="AC253" s="595">
        <f t="shared" si="117"/>
        <v>0</v>
      </c>
      <c r="AD253" s="595">
        <f t="shared" si="117"/>
        <v>0</v>
      </c>
      <c r="AE253" s="595">
        <f t="shared" si="117"/>
        <v>0</v>
      </c>
      <c r="AF253" s="595">
        <f t="shared" si="117"/>
        <v>0</v>
      </c>
      <c r="AG253" s="595">
        <f t="shared" si="117"/>
        <v>0</v>
      </c>
      <c r="AH253" s="595">
        <f t="shared" si="117"/>
        <v>0</v>
      </c>
      <c r="AI253" s="595">
        <f t="shared" si="117"/>
        <v>0</v>
      </c>
    </row>
    <row r="254" spans="1:35" s="589" customFormat="1" ht="11.25">
      <c r="A254" s="592" t="s">
        <v>155</v>
      </c>
      <c r="B254" s="749" t="s">
        <v>259</v>
      </c>
      <c r="C254" s="592"/>
      <c r="D254" s="592"/>
      <c r="E254" s="592"/>
      <c r="F254" s="593">
        <f>+F236-F244</f>
        <v>-4175</v>
      </c>
      <c r="G254" s="593">
        <f t="shared" ref="G254:AI254" si="119">+G236-G244</f>
        <v>8477</v>
      </c>
      <c r="H254" s="593">
        <f t="shared" si="119"/>
        <v>0</v>
      </c>
      <c r="I254" s="593">
        <f t="shared" si="119"/>
        <v>0</v>
      </c>
      <c r="J254" s="593">
        <f t="shared" si="119"/>
        <v>0</v>
      </c>
      <c r="K254" s="593">
        <f t="shared" si="119"/>
        <v>-92797.32828301494</v>
      </c>
      <c r="L254" s="593">
        <f t="shared" si="119"/>
        <v>-92797.32828301494</v>
      </c>
      <c r="M254" s="593">
        <f t="shared" si="119"/>
        <v>-92797.32828301494</v>
      </c>
      <c r="N254" s="593">
        <f t="shared" si="119"/>
        <v>-92797.32828301494</v>
      </c>
      <c r="O254" s="593">
        <f t="shared" si="119"/>
        <v>-92797.32828301494</v>
      </c>
      <c r="P254" s="593">
        <f t="shared" si="119"/>
        <v>-92797.32828301494</v>
      </c>
      <c r="Q254" s="593">
        <f t="shared" si="119"/>
        <v>-92797.32828301494</v>
      </c>
      <c r="R254" s="593">
        <f t="shared" si="119"/>
        <v>-92797.32828301494</v>
      </c>
      <c r="S254" s="593">
        <f t="shared" si="119"/>
        <v>-92797.32828301494</v>
      </c>
      <c r="T254" s="593">
        <f t="shared" si="119"/>
        <v>-92797.32828301494</v>
      </c>
      <c r="U254" s="593">
        <f t="shared" si="119"/>
        <v>-92797.32828301494</v>
      </c>
      <c r="V254" s="593">
        <f t="shared" si="119"/>
        <v>-92797.32828301494</v>
      </c>
      <c r="W254" s="593">
        <f t="shared" si="119"/>
        <v>-92797.32828301494</v>
      </c>
      <c r="X254" s="593">
        <f t="shared" si="119"/>
        <v>-92797.32828301494</v>
      </c>
      <c r="Y254" s="593">
        <f t="shared" si="119"/>
        <v>-92797.32828301494</v>
      </c>
      <c r="Z254" s="593">
        <f t="shared" si="119"/>
        <v>-92797.32828301494</v>
      </c>
      <c r="AA254" s="593">
        <f t="shared" si="119"/>
        <v>0</v>
      </c>
      <c r="AB254" s="593">
        <f t="shared" si="119"/>
        <v>0</v>
      </c>
      <c r="AC254" s="593">
        <f t="shared" si="119"/>
        <v>0</v>
      </c>
      <c r="AD254" s="593">
        <f t="shared" si="119"/>
        <v>0</v>
      </c>
      <c r="AE254" s="593">
        <f t="shared" si="119"/>
        <v>0</v>
      </c>
      <c r="AF254" s="593">
        <f t="shared" si="119"/>
        <v>0</v>
      </c>
      <c r="AG254" s="593">
        <f t="shared" si="119"/>
        <v>0</v>
      </c>
      <c r="AH254" s="593">
        <f t="shared" si="119"/>
        <v>0</v>
      </c>
      <c r="AI254" s="593">
        <f t="shared" si="119"/>
        <v>0</v>
      </c>
    </row>
    <row r="256" spans="1:35" ht="12.75">
      <c r="A256" s="555" t="s">
        <v>666</v>
      </c>
    </row>
    <row r="258" spans="1:35" s="589" customFormat="1" ht="11.25">
      <c r="A258" s="612"/>
      <c r="B258" s="754" t="s">
        <v>388</v>
      </c>
      <c r="C258" s="612"/>
      <c r="D258" s="612"/>
      <c r="E258" s="612"/>
      <c r="F258" s="612">
        <f t="shared" ref="F258:AI259" si="120">+F234</f>
        <v>1</v>
      </c>
      <c r="G258" s="612">
        <f t="shared" si="120"/>
        <v>2</v>
      </c>
      <c r="H258" s="612">
        <f t="shared" si="120"/>
        <v>3</v>
      </c>
      <c r="I258" s="612">
        <f t="shared" si="120"/>
        <v>4</v>
      </c>
      <c r="J258" s="612">
        <f t="shared" si="120"/>
        <v>5</v>
      </c>
      <c r="K258" s="612">
        <f t="shared" si="120"/>
        <v>6</v>
      </c>
      <c r="L258" s="612">
        <f t="shared" si="120"/>
        <v>7</v>
      </c>
      <c r="M258" s="612">
        <f t="shared" si="120"/>
        <v>8</v>
      </c>
      <c r="N258" s="612">
        <f t="shared" si="120"/>
        <v>9</v>
      </c>
      <c r="O258" s="612">
        <f t="shared" si="120"/>
        <v>10</v>
      </c>
      <c r="P258" s="612">
        <f t="shared" si="120"/>
        <v>11</v>
      </c>
      <c r="Q258" s="612">
        <f t="shared" si="120"/>
        <v>12</v>
      </c>
      <c r="R258" s="612">
        <f t="shared" si="120"/>
        <v>13</v>
      </c>
      <c r="S258" s="612">
        <f t="shared" si="120"/>
        <v>14</v>
      </c>
      <c r="T258" s="612">
        <f t="shared" si="120"/>
        <v>15</v>
      </c>
      <c r="U258" s="612">
        <f t="shared" si="120"/>
        <v>16</v>
      </c>
      <c r="V258" s="612">
        <f t="shared" si="120"/>
        <v>17</v>
      </c>
      <c r="W258" s="612">
        <f t="shared" si="120"/>
        <v>18</v>
      </c>
      <c r="X258" s="612">
        <f t="shared" si="120"/>
        <v>19</v>
      </c>
      <c r="Y258" s="612">
        <f t="shared" si="120"/>
        <v>20</v>
      </c>
      <c r="Z258" s="612">
        <f t="shared" si="120"/>
        <v>21</v>
      </c>
      <c r="AA258" s="612">
        <f t="shared" si="120"/>
        <v>22</v>
      </c>
      <c r="AB258" s="612">
        <f t="shared" si="120"/>
        <v>23</v>
      </c>
      <c r="AC258" s="612">
        <f t="shared" si="120"/>
        <v>24</v>
      </c>
      <c r="AD258" s="612">
        <f t="shared" si="120"/>
        <v>25</v>
      </c>
      <c r="AE258" s="612">
        <f t="shared" si="120"/>
        <v>26</v>
      </c>
      <c r="AF258" s="612">
        <f t="shared" si="120"/>
        <v>27</v>
      </c>
      <c r="AG258" s="612">
        <f t="shared" si="120"/>
        <v>28</v>
      </c>
      <c r="AH258" s="612">
        <f t="shared" si="120"/>
        <v>29</v>
      </c>
      <c r="AI258" s="612">
        <f t="shared" si="120"/>
        <v>30</v>
      </c>
    </row>
    <row r="259" spans="1:35" s="589" customFormat="1" ht="11.25">
      <c r="A259" s="612" t="s">
        <v>147</v>
      </c>
      <c r="B259" s="754" t="s">
        <v>397</v>
      </c>
      <c r="C259" s="613"/>
      <c r="D259" s="613"/>
      <c r="E259" s="613"/>
      <c r="F259" s="614">
        <f t="shared" si="120"/>
        <v>2018</v>
      </c>
      <c r="G259" s="614">
        <f t="shared" si="120"/>
        <v>2019</v>
      </c>
      <c r="H259" s="614">
        <f t="shared" si="120"/>
        <v>2020</v>
      </c>
      <c r="I259" s="614">
        <f t="shared" si="120"/>
        <v>2021</v>
      </c>
      <c r="J259" s="614">
        <f t="shared" si="120"/>
        <v>2022</v>
      </c>
      <c r="K259" s="614">
        <f t="shared" si="120"/>
        <v>2023</v>
      </c>
      <c r="L259" s="614">
        <f t="shared" si="120"/>
        <v>2024</v>
      </c>
      <c r="M259" s="614">
        <f t="shared" si="120"/>
        <v>2025</v>
      </c>
      <c r="N259" s="614">
        <f t="shared" si="120"/>
        <v>2026</v>
      </c>
      <c r="O259" s="614">
        <f t="shared" si="120"/>
        <v>2027</v>
      </c>
      <c r="P259" s="614">
        <f t="shared" si="120"/>
        <v>2028</v>
      </c>
      <c r="Q259" s="614">
        <f t="shared" si="120"/>
        <v>2029</v>
      </c>
      <c r="R259" s="614">
        <f t="shared" si="120"/>
        <v>2030</v>
      </c>
      <c r="S259" s="614">
        <f t="shared" si="120"/>
        <v>2031</v>
      </c>
      <c r="T259" s="614">
        <f t="shared" si="120"/>
        <v>2032</v>
      </c>
      <c r="U259" s="614">
        <f t="shared" si="120"/>
        <v>2033</v>
      </c>
      <c r="V259" s="614">
        <f t="shared" si="120"/>
        <v>2034</v>
      </c>
      <c r="W259" s="614">
        <f t="shared" si="120"/>
        <v>2035</v>
      </c>
      <c r="X259" s="614">
        <f t="shared" si="120"/>
        <v>2036</v>
      </c>
      <c r="Y259" s="614">
        <f t="shared" si="120"/>
        <v>2037</v>
      </c>
      <c r="Z259" s="614">
        <f t="shared" si="120"/>
        <v>2038</v>
      </c>
      <c r="AA259" s="614">
        <f t="shared" si="120"/>
        <v>2039</v>
      </c>
      <c r="AB259" s="614">
        <f t="shared" si="120"/>
        <v>2040</v>
      </c>
      <c r="AC259" s="614">
        <f t="shared" si="120"/>
        <v>2041</v>
      </c>
      <c r="AD259" s="614">
        <f t="shared" si="120"/>
        <v>2042</v>
      </c>
      <c r="AE259" s="614">
        <f t="shared" si="120"/>
        <v>2043</v>
      </c>
      <c r="AF259" s="614">
        <f t="shared" si="120"/>
        <v>2044</v>
      </c>
      <c r="AG259" s="614">
        <f t="shared" si="120"/>
        <v>2045</v>
      </c>
      <c r="AH259" s="614">
        <f t="shared" si="120"/>
        <v>2046</v>
      </c>
      <c r="AI259" s="614">
        <f t="shared" si="120"/>
        <v>2047</v>
      </c>
    </row>
    <row r="260" spans="1:35" s="589" customFormat="1" ht="11.25">
      <c r="A260" s="592" t="s">
        <v>242</v>
      </c>
      <c r="B260" s="749" t="s">
        <v>398</v>
      </c>
      <c r="C260" s="592"/>
      <c r="D260" s="592"/>
      <c r="E260" s="593"/>
      <c r="F260" s="593">
        <f>+F261+F265+F266</f>
        <v>199706</v>
      </c>
      <c r="G260" s="593">
        <f t="shared" ref="G260:AI260" si="121">+G261+G265+G266</f>
        <v>215377</v>
      </c>
      <c r="H260" s="593">
        <f t="shared" si="121"/>
        <v>191487</v>
      </c>
      <c r="I260" s="593">
        <f t="shared" si="121"/>
        <v>191487</v>
      </c>
      <c r="J260" s="593">
        <f t="shared" si="121"/>
        <v>191487</v>
      </c>
      <c r="K260" s="593">
        <f>+K261+K265+K266</f>
        <v>537515.86941390019</v>
      </c>
      <c r="L260" s="593">
        <f t="shared" si="121"/>
        <v>537515.86941390019</v>
      </c>
      <c r="M260" s="593">
        <f t="shared" si="121"/>
        <v>537515.86941390019</v>
      </c>
      <c r="N260" s="593">
        <f t="shared" si="121"/>
        <v>537515.86941390019</v>
      </c>
      <c r="O260" s="593">
        <f t="shared" si="121"/>
        <v>537515.86941390019</v>
      </c>
      <c r="P260" s="593">
        <f t="shared" si="121"/>
        <v>537515.86941390019</v>
      </c>
      <c r="Q260" s="593">
        <f t="shared" si="121"/>
        <v>537515.86941390019</v>
      </c>
      <c r="R260" s="593">
        <f t="shared" si="121"/>
        <v>537515.86941390019</v>
      </c>
      <c r="S260" s="593">
        <f t="shared" si="121"/>
        <v>537515.86941390019</v>
      </c>
      <c r="T260" s="593">
        <f t="shared" si="121"/>
        <v>537515.86941390019</v>
      </c>
      <c r="U260" s="593">
        <f t="shared" si="121"/>
        <v>537515.86941390019</v>
      </c>
      <c r="V260" s="593">
        <f t="shared" si="121"/>
        <v>537515.86941390019</v>
      </c>
      <c r="W260" s="593">
        <f t="shared" si="121"/>
        <v>537515.86941390019</v>
      </c>
      <c r="X260" s="593">
        <f t="shared" si="121"/>
        <v>537515.86941390019</v>
      </c>
      <c r="Y260" s="593">
        <f t="shared" si="121"/>
        <v>537515.86941390019</v>
      </c>
      <c r="Z260" s="593">
        <f t="shared" si="121"/>
        <v>537515.86941390019</v>
      </c>
      <c r="AA260" s="593">
        <f t="shared" si="121"/>
        <v>630313.19769691536</v>
      </c>
      <c r="AB260" s="593">
        <f t="shared" si="121"/>
        <v>630313.19769691536</v>
      </c>
      <c r="AC260" s="593">
        <f t="shared" si="121"/>
        <v>630313.19769691536</v>
      </c>
      <c r="AD260" s="593">
        <f t="shared" si="121"/>
        <v>630313.19769691536</v>
      </c>
      <c r="AE260" s="593">
        <f t="shared" si="121"/>
        <v>630313.19769691536</v>
      </c>
      <c r="AF260" s="593">
        <f t="shared" si="121"/>
        <v>630313.19769691536</v>
      </c>
      <c r="AG260" s="593">
        <f t="shared" si="121"/>
        <v>630313.19769691536</v>
      </c>
      <c r="AH260" s="593">
        <f t="shared" si="121"/>
        <v>630313.19769691536</v>
      </c>
      <c r="AI260" s="593">
        <f t="shared" si="121"/>
        <v>630313.19769691536</v>
      </c>
    </row>
    <row r="261" spans="1:35" s="607" customFormat="1" ht="11.25">
      <c r="A261" s="605">
        <v>1</v>
      </c>
      <c r="B261" s="753" t="s">
        <v>245</v>
      </c>
      <c r="C261" s="605"/>
      <c r="D261" s="605"/>
      <c r="E261" s="605"/>
      <c r="F261" s="606">
        <f t="shared" ref="F261:J261" si="122">+F262+F263+F264</f>
        <v>197933</v>
      </c>
      <c r="G261" s="606">
        <f t="shared" si="122"/>
        <v>212129</v>
      </c>
      <c r="H261" s="606">
        <f t="shared" si="122"/>
        <v>191487</v>
      </c>
      <c r="I261" s="606">
        <f t="shared" si="122"/>
        <v>191487</v>
      </c>
      <c r="J261" s="606">
        <f t="shared" si="122"/>
        <v>191487</v>
      </c>
      <c r="K261" s="606">
        <f>+K262+K263+K264</f>
        <v>537515.86941390019</v>
      </c>
      <c r="L261" s="606">
        <f t="shared" ref="L261:AI261" si="123">+L262+L263+L264</f>
        <v>537515.86941390019</v>
      </c>
      <c r="M261" s="606">
        <f t="shared" si="123"/>
        <v>537515.86941390019</v>
      </c>
      <c r="N261" s="606">
        <f t="shared" si="123"/>
        <v>537515.86941390019</v>
      </c>
      <c r="O261" s="606">
        <f t="shared" si="123"/>
        <v>537515.86941390019</v>
      </c>
      <c r="P261" s="606">
        <f t="shared" si="123"/>
        <v>537515.86941390019</v>
      </c>
      <c r="Q261" s="606">
        <f t="shared" si="123"/>
        <v>537515.86941390019</v>
      </c>
      <c r="R261" s="606">
        <f t="shared" si="123"/>
        <v>537515.86941390019</v>
      </c>
      <c r="S261" s="606">
        <f t="shared" si="123"/>
        <v>537515.86941390019</v>
      </c>
      <c r="T261" s="606">
        <f t="shared" si="123"/>
        <v>537515.86941390019</v>
      </c>
      <c r="U261" s="606">
        <f t="shared" si="123"/>
        <v>537515.86941390019</v>
      </c>
      <c r="V261" s="606">
        <f t="shared" si="123"/>
        <v>537515.86941390019</v>
      </c>
      <c r="W261" s="606">
        <f t="shared" si="123"/>
        <v>537515.86941390019</v>
      </c>
      <c r="X261" s="606">
        <f t="shared" si="123"/>
        <v>537515.86941390019</v>
      </c>
      <c r="Y261" s="606">
        <f t="shared" si="123"/>
        <v>537515.86941390019</v>
      </c>
      <c r="Z261" s="606">
        <f t="shared" si="123"/>
        <v>537515.86941390019</v>
      </c>
      <c r="AA261" s="606">
        <f t="shared" si="123"/>
        <v>630313.19769691536</v>
      </c>
      <c r="AB261" s="606">
        <f t="shared" si="123"/>
        <v>630313.19769691536</v>
      </c>
      <c r="AC261" s="606">
        <f t="shared" si="123"/>
        <v>630313.19769691536</v>
      </c>
      <c r="AD261" s="606">
        <f t="shared" si="123"/>
        <v>630313.19769691536</v>
      </c>
      <c r="AE261" s="606">
        <f t="shared" si="123"/>
        <v>630313.19769691536</v>
      </c>
      <c r="AF261" s="606">
        <f t="shared" si="123"/>
        <v>630313.19769691536</v>
      </c>
      <c r="AG261" s="606">
        <f t="shared" si="123"/>
        <v>630313.19769691536</v>
      </c>
      <c r="AH261" s="606">
        <f t="shared" si="123"/>
        <v>630313.19769691536</v>
      </c>
      <c r="AI261" s="606">
        <f t="shared" si="123"/>
        <v>630313.19769691536</v>
      </c>
    </row>
    <row r="262" spans="1:35" s="589" customFormat="1" ht="11.25">
      <c r="A262" s="594"/>
      <c r="B262" s="751" t="s">
        <v>249</v>
      </c>
      <c r="C262" s="617"/>
      <c r="D262" s="617"/>
      <c r="E262" s="596"/>
      <c r="F262" s="595">
        <f>+F238</f>
        <v>59501.7048</v>
      </c>
      <c r="G262" s="595">
        <f t="shared" ref="G262:AI263" si="124">+G238</f>
        <v>74365.260000000009</v>
      </c>
      <c r="H262" s="595">
        <f t="shared" si="124"/>
        <v>75563</v>
      </c>
      <c r="I262" s="595">
        <f t="shared" si="124"/>
        <v>75563</v>
      </c>
      <c r="J262" s="595">
        <f t="shared" si="124"/>
        <v>75563</v>
      </c>
      <c r="K262" s="595">
        <f>+K238</f>
        <v>294832.43107137195</v>
      </c>
      <c r="L262" s="595">
        <f t="shared" si="124"/>
        <v>294832.43107137195</v>
      </c>
      <c r="M262" s="595">
        <f t="shared" si="124"/>
        <v>294832.43107137195</v>
      </c>
      <c r="N262" s="595">
        <f t="shared" si="124"/>
        <v>294832.43107137195</v>
      </c>
      <c r="O262" s="595">
        <f t="shared" si="124"/>
        <v>294832.43107137195</v>
      </c>
      <c r="P262" s="595">
        <f t="shared" si="124"/>
        <v>294832.43107137195</v>
      </c>
      <c r="Q262" s="595">
        <f t="shared" si="124"/>
        <v>294832.43107137195</v>
      </c>
      <c r="R262" s="595">
        <f t="shared" si="124"/>
        <v>294832.43107137195</v>
      </c>
      <c r="S262" s="595">
        <f t="shared" si="124"/>
        <v>294832.43107137195</v>
      </c>
      <c r="T262" s="595">
        <f t="shared" si="124"/>
        <v>294832.43107137195</v>
      </c>
      <c r="U262" s="595">
        <f t="shared" si="124"/>
        <v>294832.43107137195</v>
      </c>
      <c r="V262" s="595">
        <f t="shared" si="124"/>
        <v>294832.43107137195</v>
      </c>
      <c r="W262" s="595">
        <f t="shared" si="124"/>
        <v>294832.43107137195</v>
      </c>
      <c r="X262" s="595">
        <f t="shared" si="124"/>
        <v>294832.43107137195</v>
      </c>
      <c r="Y262" s="595">
        <f t="shared" si="124"/>
        <v>294832.43107137195</v>
      </c>
      <c r="Z262" s="595">
        <f t="shared" si="124"/>
        <v>294832.43107137195</v>
      </c>
      <c r="AA262" s="595">
        <f t="shared" si="124"/>
        <v>294832.43107137195</v>
      </c>
      <c r="AB262" s="595">
        <f t="shared" si="124"/>
        <v>294832.43107137195</v>
      </c>
      <c r="AC262" s="595">
        <f t="shared" si="124"/>
        <v>294832.43107137195</v>
      </c>
      <c r="AD262" s="595">
        <f t="shared" si="124"/>
        <v>294832.43107137195</v>
      </c>
      <c r="AE262" s="595">
        <f t="shared" si="124"/>
        <v>294832.43107137195</v>
      </c>
      <c r="AF262" s="595">
        <f t="shared" si="124"/>
        <v>294832.43107137195</v>
      </c>
      <c r="AG262" s="595">
        <f t="shared" si="124"/>
        <v>294832.43107137195</v>
      </c>
      <c r="AH262" s="595">
        <f t="shared" si="124"/>
        <v>294832.43107137195</v>
      </c>
      <c r="AI262" s="595">
        <f t="shared" si="124"/>
        <v>294832.43107137195</v>
      </c>
    </row>
    <row r="263" spans="1:35" s="589" customFormat="1" ht="11.25">
      <c r="A263" s="594"/>
      <c r="B263" s="751" t="s">
        <v>250</v>
      </c>
      <c r="C263" s="617"/>
      <c r="D263" s="617"/>
      <c r="E263" s="596"/>
      <c r="F263" s="595">
        <f>+F239</f>
        <v>128422.29519999999</v>
      </c>
      <c r="G263" s="595">
        <f t="shared" si="124"/>
        <v>134381.74</v>
      </c>
      <c r="H263" s="595">
        <f t="shared" si="124"/>
        <v>114541</v>
      </c>
      <c r="I263" s="595">
        <f t="shared" si="124"/>
        <v>114541</v>
      </c>
      <c r="J263" s="595">
        <f t="shared" si="124"/>
        <v>114541</v>
      </c>
      <c r="K263" s="595">
        <f t="shared" si="124"/>
        <v>241300.43834252824</v>
      </c>
      <c r="L263" s="595">
        <f t="shared" si="124"/>
        <v>241300.43834252824</v>
      </c>
      <c r="M263" s="595">
        <f t="shared" si="124"/>
        <v>241300.43834252824</v>
      </c>
      <c r="N263" s="595">
        <f t="shared" si="124"/>
        <v>241300.43834252824</v>
      </c>
      <c r="O263" s="595">
        <f t="shared" si="124"/>
        <v>241300.43834252824</v>
      </c>
      <c r="P263" s="595">
        <f t="shared" si="124"/>
        <v>241300.43834252824</v>
      </c>
      <c r="Q263" s="595">
        <f t="shared" si="124"/>
        <v>241300.43834252824</v>
      </c>
      <c r="R263" s="595">
        <f t="shared" si="124"/>
        <v>241300.43834252824</v>
      </c>
      <c r="S263" s="595">
        <f t="shared" si="124"/>
        <v>241300.43834252824</v>
      </c>
      <c r="T263" s="595">
        <f t="shared" si="124"/>
        <v>241300.43834252824</v>
      </c>
      <c r="U263" s="595">
        <f t="shared" si="124"/>
        <v>241300.43834252824</v>
      </c>
      <c r="V263" s="595">
        <f t="shared" si="124"/>
        <v>241300.43834252824</v>
      </c>
      <c r="W263" s="595">
        <f t="shared" si="124"/>
        <v>241300.43834252824</v>
      </c>
      <c r="X263" s="595">
        <f t="shared" si="124"/>
        <v>241300.43834252824</v>
      </c>
      <c r="Y263" s="595">
        <f t="shared" si="124"/>
        <v>241300.43834252824</v>
      </c>
      <c r="Z263" s="595">
        <f t="shared" si="124"/>
        <v>241300.43834252824</v>
      </c>
      <c r="AA263" s="595">
        <f t="shared" si="124"/>
        <v>334097.76662554336</v>
      </c>
      <c r="AB263" s="595">
        <f t="shared" si="124"/>
        <v>334097.76662554336</v>
      </c>
      <c r="AC263" s="595">
        <f t="shared" si="124"/>
        <v>334097.76662554336</v>
      </c>
      <c r="AD263" s="595">
        <f t="shared" si="124"/>
        <v>334097.76662554336</v>
      </c>
      <c r="AE263" s="595">
        <f t="shared" si="124"/>
        <v>334097.76662554336</v>
      </c>
      <c r="AF263" s="595">
        <f t="shared" si="124"/>
        <v>334097.76662554336</v>
      </c>
      <c r="AG263" s="595">
        <f t="shared" si="124"/>
        <v>334097.76662554336</v>
      </c>
      <c r="AH263" s="595">
        <f t="shared" si="124"/>
        <v>334097.76662554336</v>
      </c>
      <c r="AI263" s="595">
        <f t="shared" si="124"/>
        <v>334097.76662554336</v>
      </c>
    </row>
    <row r="264" spans="1:35" s="589" customFormat="1" ht="11.25">
      <c r="A264" s="594"/>
      <c r="B264" s="751" t="s">
        <v>853</v>
      </c>
      <c r="C264" s="617"/>
      <c r="D264" s="617"/>
      <c r="E264" s="596"/>
      <c r="F264" s="595">
        <f>+F241</f>
        <v>10009</v>
      </c>
      <c r="G264" s="595">
        <f t="shared" ref="G264:AI266" si="125">+G241</f>
        <v>3382</v>
      </c>
      <c r="H264" s="595">
        <f t="shared" si="125"/>
        <v>1383</v>
      </c>
      <c r="I264" s="595">
        <f t="shared" si="125"/>
        <v>1383</v>
      </c>
      <c r="J264" s="595">
        <f t="shared" si="125"/>
        <v>1383</v>
      </c>
      <c r="K264" s="595">
        <f t="shared" si="125"/>
        <v>1383</v>
      </c>
      <c r="L264" s="595">
        <f t="shared" si="125"/>
        <v>1383</v>
      </c>
      <c r="M264" s="595">
        <f t="shared" si="125"/>
        <v>1383</v>
      </c>
      <c r="N264" s="595">
        <f t="shared" si="125"/>
        <v>1383</v>
      </c>
      <c r="O264" s="595">
        <f t="shared" si="125"/>
        <v>1383</v>
      </c>
      <c r="P264" s="595">
        <f t="shared" si="125"/>
        <v>1383</v>
      </c>
      <c r="Q264" s="595">
        <f t="shared" si="125"/>
        <v>1383</v>
      </c>
      <c r="R264" s="595">
        <f t="shared" si="125"/>
        <v>1383</v>
      </c>
      <c r="S264" s="595">
        <f t="shared" si="125"/>
        <v>1383</v>
      </c>
      <c r="T264" s="595">
        <f t="shared" si="125"/>
        <v>1383</v>
      </c>
      <c r="U264" s="595">
        <f t="shared" si="125"/>
        <v>1383</v>
      </c>
      <c r="V264" s="595">
        <f t="shared" si="125"/>
        <v>1383</v>
      </c>
      <c r="W264" s="595">
        <f t="shared" si="125"/>
        <v>1383</v>
      </c>
      <c r="X264" s="595">
        <f t="shared" si="125"/>
        <v>1383</v>
      </c>
      <c r="Y264" s="595">
        <f t="shared" si="125"/>
        <v>1383</v>
      </c>
      <c r="Z264" s="595">
        <f t="shared" si="125"/>
        <v>1383</v>
      </c>
      <c r="AA264" s="595">
        <f t="shared" si="125"/>
        <v>1383</v>
      </c>
      <c r="AB264" s="595">
        <f t="shared" si="125"/>
        <v>1383</v>
      </c>
      <c r="AC264" s="595">
        <f t="shared" si="125"/>
        <v>1383</v>
      </c>
      <c r="AD264" s="595">
        <f t="shared" si="125"/>
        <v>1383</v>
      </c>
      <c r="AE264" s="595">
        <f t="shared" si="125"/>
        <v>1383</v>
      </c>
      <c r="AF264" s="595">
        <f t="shared" si="125"/>
        <v>1383</v>
      </c>
      <c r="AG264" s="595">
        <f t="shared" si="125"/>
        <v>1383</v>
      </c>
      <c r="AH264" s="595">
        <f t="shared" si="125"/>
        <v>1383</v>
      </c>
      <c r="AI264" s="595">
        <f t="shared" si="125"/>
        <v>1383</v>
      </c>
    </row>
    <row r="265" spans="1:35" s="607" customFormat="1" ht="11.25">
      <c r="A265" s="605">
        <v>2</v>
      </c>
      <c r="B265" s="753" t="s">
        <v>247</v>
      </c>
      <c r="C265" s="605"/>
      <c r="D265" s="605"/>
      <c r="E265" s="605"/>
      <c r="F265" s="606">
        <f>+F242</f>
        <v>1773</v>
      </c>
      <c r="G265" s="606">
        <f t="shared" si="125"/>
        <v>3248</v>
      </c>
      <c r="H265" s="606">
        <f t="shared" si="125"/>
        <v>0</v>
      </c>
      <c r="I265" s="606">
        <f t="shared" si="125"/>
        <v>0</v>
      </c>
      <c r="J265" s="606">
        <f t="shared" si="125"/>
        <v>0</v>
      </c>
      <c r="K265" s="606">
        <f t="shared" si="125"/>
        <v>0</v>
      </c>
      <c r="L265" s="606">
        <f t="shared" si="125"/>
        <v>0</v>
      </c>
      <c r="M265" s="606">
        <f t="shared" si="125"/>
        <v>0</v>
      </c>
      <c r="N265" s="606">
        <f t="shared" si="125"/>
        <v>0</v>
      </c>
      <c r="O265" s="606">
        <f t="shared" si="125"/>
        <v>0</v>
      </c>
      <c r="P265" s="606">
        <f t="shared" si="125"/>
        <v>0</v>
      </c>
      <c r="Q265" s="606">
        <f t="shared" si="125"/>
        <v>0</v>
      </c>
      <c r="R265" s="606">
        <f t="shared" si="125"/>
        <v>0</v>
      </c>
      <c r="S265" s="606">
        <f t="shared" si="125"/>
        <v>0</v>
      </c>
      <c r="T265" s="606">
        <f t="shared" si="125"/>
        <v>0</v>
      </c>
      <c r="U265" s="606">
        <f t="shared" si="125"/>
        <v>0</v>
      </c>
      <c r="V265" s="606">
        <f t="shared" si="125"/>
        <v>0</v>
      </c>
      <c r="W265" s="606">
        <f t="shared" si="125"/>
        <v>0</v>
      </c>
      <c r="X265" s="606">
        <f t="shared" si="125"/>
        <v>0</v>
      </c>
      <c r="Y265" s="606">
        <f t="shared" si="125"/>
        <v>0</v>
      </c>
      <c r="Z265" s="606">
        <f t="shared" si="125"/>
        <v>0</v>
      </c>
      <c r="AA265" s="606">
        <f t="shared" si="125"/>
        <v>0</v>
      </c>
      <c r="AB265" s="606">
        <f t="shared" si="125"/>
        <v>0</v>
      </c>
      <c r="AC265" s="606">
        <f t="shared" si="125"/>
        <v>0</v>
      </c>
      <c r="AD265" s="606">
        <f t="shared" si="125"/>
        <v>0</v>
      </c>
      <c r="AE265" s="606">
        <f t="shared" si="125"/>
        <v>0</v>
      </c>
      <c r="AF265" s="606">
        <f t="shared" si="125"/>
        <v>0</v>
      </c>
      <c r="AG265" s="606">
        <f t="shared" si="125"/>
        <v>0</v>
      </c>
      <c r="AH265" s="606">
        <f t="shared" si="125"/>
        <v>0</v>
      </c>
      <c r="AI265" s="606">
        <f t="shared" si="125"/>
        <v>0</v>
      </c>
    </row>
    <row r="266" spans="1:35" s="607" customFormat="1" ht="11.25">
      <c r="A266" s="605">
        <v>3</v>
      </c>
      <c r="B266" s="753" t="s">
        <v>251</v>
      </c>
      <c r="C266" s="605"/>
      <c r="D266" s="605"/>
      <c r="E266" s="605"/>
      <c r="F266" s="606">
        <f>+F243</f>
        <v>0</v>
      </c>
      <c r="G266" s="606">
        <f t="shared" si="125"/>
        <v>0</v>
      </c>
      <c r="H266" s="606">
        <f t="shared" si="125"/>
        <v>0</v>
      </c>
      <c r="I266" s="606">
        <f t="shared" si="125"/>
        <v>0</v>
      </c>
      <c r="J266" s="606">
        <f t="shared" si="125"/>
        <v>0</v>
      </c>
      <c r="K266" s="606">
        <f t="shared" si="125"/>
        <v>0</v>
      </c>
      <c r="L266" s="606">
        <f t="shared" si="125"/>
        <v>0</v>
      </c>
      <c r="M266" s="606">
        <f t="shared" si="125"/>
        <v>0</v>
      </c>
      <c r="N266" s="606">
        <f t="shared" si="125"/>
        <v>0</v>
      </c>
      <c r="O266" s="606">
        <f t="shared" si="125"/>
        <v>0</v>
      </c>
      <c r="P266" s="606">
        <f t="shared" si="125"/>
        <v>0</v>
      </c>
      <c r="Q266" s="606">
        <f t="shared" si="125"/>
        <v>0</v>
      </c>
      <c r="R266" s="606">
        <f t="shared" si="125"/>
        <v>0</v>
      </c>
      <c r="S266" s="606">
        <f t="shared" si="125"/>
        <v>0</v>
      </c>
      <c r="T266" s="606">
        <f t="shared" si="125"/>
        <v>0</v>
      </c>
      <c r="U266" s="606">
        <f t="shared" si="125"/>
        <v>0</v>
      </c>
      <c r="V266" s="606">
        <f t="shared" si="125"/>
        <v>0</v>
      </c>
      <c r="W266" s="606">
        <f t="shared" si="125"/>
        <v>0</v>
      </c>
      <c r="X266" s="606">
        <f t="shared" si="125"/>
        <v>0</v>
      </c>
      <c r="Y266" s="606">
        <f t="shared" si="125"/>
        <v>0</v>
      </c>
      <c r="Z266" s="606">
        <f t="shared" si="125"/>
        <v>0</v>
      </c>
      <c r="AA266" s="606">
        <f t="shared" si="125"/>
        <v>0</v>
      </c>
      <c r="AB266" s="606">
        <f t="shared" si="125"/>
        <v>0</v>
      </c>
      <c r="AC266" s="606">
        <f t="shared" si="125"/>
        <v>0</v>
      </c>
      <c r="AD266" s="606">
        <f t="shared" si="125"/>
        <v>0</v>
      </c>
      <c r="AE266" s="606">
        <f t="shared" si="125"/>
        <v>0</v>
      </c>
      <c r="AF266" s="606">
        <f t="shared" si="125"/>
        <v>0</v>
      </c>
      <c r="AG266" s="606">
        <f t="shared" si="125"/>
        <v>0</v>
      </c>
      <c r="AH266" s="606">
        <f t="shared" si="125"/>
        <v>0</v>
      </c>
      <c r="AI266" s="606">
        <f t="shared" si="125"/>
        <v>0</v>
      </c>
    </row>
    <row r="267" spans="1:35" s="589" customFormat="1" ht="11.25">
      <c r="A267" s="592" t="s">
        <v>243</v>
      </c>
      <c r="B267" s="749" t="s">
        <v>399</v>
      </c>
      <c r="C267" s="592"/>
      <c r="D267" s="592"/>
      <c r="E267" s="593">
        <f>+E273+E274+E275+E281+E268</f>
        <v>0</v>
      </c>
      <c r="F267" s="593">
        <f>+F273+F274+F275+F281+F268</f>
        <v>1065874.3399999999</v>
      </c>
      <c r="G267" s="593">
        <f t="shared" ref="G267:AI267" si="126">+G273+G274+G275+G281+G268</f>
        <v>299458.7418870721</v>
      </c>
      <c r="H267" s="593">
        <f t="shared" si="126"/>
        <v>2423596.9417475527</v>
      </c>
      <c r="I267" s="593">
        <f t="shared" si="126"/>
        <v>2380052.2622697218</v>
      </c>
      <c r="J267" s="593">
        <f t="shared" si="126"/>
        <v>153147.77698111522</v>
      </c>
      <c r="K267" s="593">
        <f t="shared" si="126"/>
        <v>296201.43107137183</v>
      </c>
      <c r="L267" s="593">
        <f t="shared" si="126"/>
        <v>296201.43107137183</v>
      </c>
      <c r="M267" s="593">
        <f t="shared" si="126"/>
        <v>296201.43107137183</v>
      </c>
      <c r="N267" s="593">
        <f t="shared" si="126"/>
        <v>296201.43107137183</v>
      </c>
      <c r="O267" s="593">
        <f t="shared" si="126"/>
        <v>296201.43107137183</v>
      </c>
      <c r="P267" s="593">
        <f t="shared" si="126"/>
        <v>296201.43107137183</v>
      </c>
      <c r="Q267" s="593">
        <f t="shared" si="126"/>
        <v>296201.43107137183</v>
      </c>
      <c r="R267" s="593">
        <f t="shared" si="126"/>
        <v>296201.43107137183</v>
      </c>
      <c r="S267" s="593">
        <f t="shared" si="126"/>
        <v>296201.43107137183</v>
      </c>
      <c r="T267" s="593">
        <f t="shared" si="126"/>
        <v>1414006.4662170287</v>
      </c>
      <c r="U267" s="593">
        <f t="shared" si="126"/>
        <v>296201.43107137183</v>
      </c>
      <c r="V267" s="593">
        <f t="shared" si="126"/>
        <v>296201.43107137183</v>
      </c>
      <c r="W267" s="593">
        <f t="shared" si="126"/>
        <v>296201.43107137183</v>
      </c>
      <c r="X267" s="593">
        <f t="shared" si="126"/>
        <v>569453.06306290673</v>
      </c>
      <c r="Y267" s="593">
        <f t="shared" si="126"/>
        <v>296201.43107137183</v>
      </c>
      <c r="Z267" s="593">
        <f t="shared" si="126"/>
        <v>296201.43107137183</v>
      </c>
      <c r="AA267" s="593">
        <f t="shared" si="126"/>
        <v>296201.43107137183</v>
      </c>
      <c r="AB267" s="593">
        <f t="shared" si="126"/>
        <v>296201.43107137183</v>
      </c>
      <c r="AC267" s="593">
        <f t="shared" si="126"/>
        <v>296201.43107137183</v>
      </c>
      <c r="AD267" s="593">
        <f t="shared" si="126"/>
        <v>1414006.4662170287</v>
      </c>
      <c r="AE267" s="593">
        <f t="shared" si="126"/>
        <v>296201.43107137183</v>
      </c>
      <c r="AF267" s="593">
        <f t="shared" si="126"/>
        <v>296201.43107137183</v>
      </c>
      <c r="AG267" s="593">
        <f t="shared" si="126"/>
        <v>296201.43107137183</v>
      </c>
      <c r="AH267" s="593">
        <f t="shared" si="126"/>
        <v>296201.43107137183</v>
      </c>
      <c r="AI267" s="593">
        <f t="shared" si="126"/>
        <v>296201.43107137183</v>
      </c>
    </row>
    <row r="268" spans="1:35" s="607" customFormat="1" ht="11.25">
      <c r="A268" s="605">
        <v>1</v>
      </c>
      <c r="B268" s="753" t="s">
        <v>246</v>
      </c>
      <c r="C268" s="605"/>
      <c r="D268" s="605"/>
      <c r="E268" s="605"/>
      <c r="F268" s="606">
        <f>+F269+F270+F271+F272</f>
        <v>196869</v>
      </c>
      <c r="G268" s="606">
        <f t="shared" ref="G268:AI268" si="127">+G269+G270+G271+G272</f>
        <v>93933</v>
      </c>
      <c r="H268" s="606">
        <f t="shared" si="127"/>
        <v>76932</v>
      </c>
      <c r="I268" s="606">
        <f t="shared" si="127"/>
        <v>76932</v>
      </c>
      <c r="J268" s="606">
        <f t="shared" si="127"/>
        <v>76932</v>
      </c>
      <c r="K268" s="606">
        <f t="shared" si="127"/>
        <v>296201.43107137183</v>
      </c>
      <c r="L268" s="606">
        <f t="shared" si="127"/>
        <v>296201.43107137183</v>
      </c>
      <c r="M268" s="606">
        <f t="shared" si="127"/>
        <v>296201.43107137183</v>
      </c>
      <c r="N268" s="606">
        <f t="shared" si="127"/>
        <v>296201.43107137183</v>
      </c>
      <c r="O268" s="606">
        <f t="shared" si="127"/>
        <v>296201.43107137183</v>
      </c>
      <c r="P268" s="606">
        <f t="shared" si="127"/>
        <v>296201.43107137183</v>
      </c>
      <c r="Q268" s="606">
        <f t="shared" si="127"/>
        <v>296201.43107137183</v>
      </c>
      <c r="R268" s="606">
        <f t="shared" si="127"/>
        <v>296201.43107137183</v>
      </c>
      <c r="S268" s="606">
        <f t="shared" si="127"/>
        <v>296201.43107137183</v>
      </c>
      <c r="T268" s="606">
        <f t="shared" si="127"/>
        <v>296201.43107137183</v>
      </c>
      <c r="U268" s="606">
        <f t="shared" si="127"/>
        <v>296201.43107137183</v>
      </c>
      <c r="V268" s="606">
        <f t="shared" si="127"/>
        <v>296201.43107137183</v>
      </c>
      <c r="W268" s="606">
        <f t="shared" si="127"/>
        <v>296201.43107137183</v>
      </c>
      <c r="X268" s="606">
        <f t="shared" si="127"/>
        <v>296201.43107137183</v>
      </c>
      <c r="Y268" s="606">
        <f t="shared" si="127"/>
        <v>296201.43107137183</v>
      </c>
      <c r="Z268" s="606">
        <f t="shared" si="127"/>
        <v>296201.43107137183</v>
      </c>
      <c r="AA268" s="606">
        <f t="shared" si="127"/>
        <v>296201.43107137183</v>
      </c>
      <c r="AB268" s="606">
        <f t="shared" si="127"/>
        <v>296201.43107137183</v>
      </c>
      <c r="AC268" s="606">
        <f t="shared" si="127"/>
        <v>296201.43107137183</v>
      </c>
      <c r="AD268" s="606">
        <f t="shared" si="127"/>
        <v>296201.43107137183</v>
      </c>
      <c r="AE268" s="606">
        <f t="shared" si="127"/>
        <v>296201.43107137183</v>
      </c>
      <c r="AF268" s="606">
        <f t="shared" si="127"/>
        <v>296201.43107137183</v>
      </c>
      <c r="AG268" s="606">
        <f t="shared" si="127"/>
        <v>296201.43107137183</v>
      </c>
      <c r="AH268" s="606">
        <f t="shared" si="127"/>
        <v>296201.43107137183</v>
      </c>
      <c r="AI268" s="606">
        <f t="shared" si="127"/>
        <v>296201.43107137183</v>
      </c>
    </row>
    <row r="269" spans="1:35" s="607" customFormat="1" ht="11.25">
      <c r="A269" s="605"/>
      <c r="B269" s="751" t="s">
        <v>106</v>
      </c>
      <c r="C269" s="617"/>
      <c r="D269" s="617"/>
      <c r="E269" s="594"/>
      <c r="F269" s="595">
        <f t="shared" ref="F269:AI269" si="128">+F246</f>
        <v>15634</v>
      </c>
      <c r="G269" s="595">
        <f t="shared" si="128"/>
        <v>5928</v>
      </c>
      <c r="H269" s="595">
        <f t="shared" si="128"/>
        <v>5244</v>
      </c>
      <c r="I269" s="595">
        <f t="shared" si="128"/>
        <v>5244</v>
      </c>
      <c r="J269" s="595">
        <f t="shared" si="128"/>
        <v>5244</v>
      </c>
      <c r="K269" s="595">
        <f t="shared" si="128"/>
        <v>20124.460500000001</v>
      </c>
      <c r="L269" s="595">
        <f t="shared" si="128"/>
        <v>20124.460500000001</v>
      </c>
      <c r="M269" s="595">
        <f t="shared" si="128"/>
        <v>20124.460500000001</v>
      </c>
      <c r="N269" s="595">
        <f t="shared" si="128"/>
        <v>20124.460500000001</v>
      </c>
      <c r="O269" s="595">
        <f t="shared" si="128"/>
        <v>20124.460500000001</v>
      </c>
      <c r="P269" s="595">
        <f t="shared" si="128"/>
        <v>20124.460500000001</v>
      </c>
      <c r="Q269" s="595">
        <f t="shared" si="128"/>
        <v>20124.460500000001</v>
      </c>
      <c r="R269" s="595">
        <f t="shared" si="128"/>
        <v>20124.460500000001</v>
      </c>
      <c r="S269" s="595">
        <f t="shared" si="128"/>
        <v>20124.460500000001</v>
      </c>
      <c r="T269" s="595">
        <f t="shared" si="128"/>
        <v>20124.460500000001</v>
      </c>
      <c r="U269" s="595">
        <f t="shared" si="128"/>
        <v>20124.460500000001</v>
      </c>
      <c r="V269" s="595">
        <f t="shared" si="128"/>
        <v>20124.460500000001</v>
      </c>
      <c r="W269" s="595">
        <f t="shared" si="128"/>
        <v>20124.460500000001</v>
      </c>
      <c r="X269" s="595">
        <f t="shared" si="128"/>
        <v>20124.460500000001</v>
      </c>
      <c r="Y269" s="595">
        <f t="shared" si="128"/>
        <v>20124.460500000001</v>
      </c>
      <c r="Z269" s="595">
        <f t="shared" si="128"/>
        <v>20124.460500000001</v>
      </c>
      <c r="AA269" s="595">
        <f t="shared" si="128"/>
        <v>20124.460500000001</v>
      </c>
      <c r="AB269" s="595">
        <f t="shared" si="128"/>
        <v>20124.460500000001</v>
      </c>
      <c r="AC269" s="595">
        <f t="shared" si="128"/>
        <v>20124.460500000001</v>
      </c>
      <c r="AD269" s="595">
        <f t="shared" si="128"/>
        <v>20124.460500000001</v>
      </c>
      <c r="AE269" s="595">
        <f t="shared" si="128"/>
        <v>20124.460500000001</v>
      </c>
      <c r="AF269" s="595">
        <f t="shared" si="128"/>
        <v>20124.460500000001</v>
      </c>
      <c r="AG269" s="595">
        <f t="shared" si="128"/>
        <v>20124.460500000001</v>
      </c>
      <c r="AH269" s="595">
        <f t="shared" si="128"/>
        <v>20124.460500000001</v>
      </c>
      <c r="AI269" s="595">
        <f t="shared" si="128"/>
        <v>20124.460500000001</v>
      </c>
    </row>
    <row r="270" spans="1:35" s="607" customFormat="1" ht="11.25">
      <c r="A270" s="605"/>
      <c r="B270" s="751" t="s">
        <v>254</v>
      </c>
      <c r="C270" s="617"/>
      <c r="D270" s="617"/>
      <c r="E270" s="594"/>
      <c r="F270" s="595">
        <f t="shared" ref="F270:AI270" si="129">+F247</f>
        <v>162165</v>
      </c>
      <c r="G270" s="595">
        <f t="shared" si="129"/>
        <v>74935</v>
      </c>
      <c r="H270" s="595">
        <f t="shared" si="129"/>
        <v>58382</v>
      </c>
      <c r="I270" s="595">
        <f t="shared" si="129"/>
        <v>58382</v>
      </c>
      <c r="J270" s="595">
        <f t="shared" si="129"/>
        <v>58382</v>
      </c>
      <c r="K270" s="595">
        <f t="shared" si="129"/>
        <v>216770.97057137184</v>
      </c>
      <c r="L270" s="595">
        <f t="shared" si="129"/>
        <v>216770.97057137184</v>
      </c>
      <c r="M270" s="595">
        <f t="shared" si="129"/>
        <v>216770.97057137184</v>
      </c>
      <c r="N270" s="595">
        <f t="shared" si="129"/>
        <v>216770.97057137184</v>
      </c>
      <c r="O270" s="595">
        <f t="shared" si="129"/>
        <v>216770.97057137184</v>
      </c>
      <c r="P270" s="595">
        <f t="shared" si="129"/>
        <v>216770.97057137184</v>
      </c>
      <c r="Q270" s="595">
        <f t="shared" si="129"/>
        <v>216770.97057137184</v>
      </c>
      <c r="R270" s="595">
        <f t="shared" si="129"/>
        <v>216770.97057137184</v>
      </c>
      <c r="S270" s="595">
        <f t="shared" si="129"/>
        <v>216770.97057137184</v>
      </c>
      <c r="T270" s="595">
        <f t="shared" si="129"/>
        <v>216770.97057137184</v>
      </c>
      <c r="U270" s="595">
        <f t="shared" si="129"/>
        <v>216770.97057137184</v>
      </c>
      <c r="V270" s="595">
        <f t="shared" si="129"/>
        <v>216770.97057137184</v>
      </c>
      <c r="W270" s="595">
        <f t="shared" si="129"/>
        <v>216770.97057137184</v>
      </c>
      <c r="X270" s="595">
        <f t="shared" si="129"/>
        <v>216770.97057137184</v>
      </c>
      <c r="Y270" s="595">
        <f t="shared" si="129"/>
        <v>216770.97057137184</v>
      </c>
      <c r="Z270" s="595">
        <f t="shared" si="129"/>
        <v>216770.97057137184</v>
      </c>
      <c r="AA270" s="595">
        <f t="shared" si="129"/>
        <v>216770.97057137184</v>
      </c>
      <c r="AB270" s="595">
        <f t="shared" si="129"/>
        <v>216770.97057137184</v>
      </c>
      <c r="AC270" s="595">
        <f t="shared" si="129"/>
        <v>216770.97057137184</v>
      </c>
      <c r="AD270" s="595">
        <f t="shared" si="129"/>
        <v>216770.97057137184</v>
      </c>
      <c r="AE270" s="595">
        <f t="shared" si="129"/>
        <v>216770.97057137184</v>
      </c>
      <c r="AF270" s="595">
        <f t="shared" si="129"/>
        <v>216770.97057137184</v>
      </c>
      <c r="AG270" s="595">
        <f t="shared" si="129"/>
        <v>216770.97057137184</v>
      </c>
      <c r="AH270" s="595">
        <f t="shared" si="129"/>
        <v>216770.97057137184</v>
      </c>
      <c r="AI270" s="595">
        <f t="shared" si="129"/>
        <v>216770.97057137184</v>
      </c>
    </row>
    <row r="271" spans="1:35" s="607" customFormat="1" ht="11.25">
      <c r="A271" s="605"/>
      <c r="B271" s="751" t="s">
        <v>256</v>
      </c>
      <c r="C271" s="617"/>
      <c r="D271" s="617"/>
      <c r="E271" s="594"/>
      <c r="F271" s="595">
        <f t="shared" ref="F271:AI271" si="130">+F250</f>
        <v>15304</v>
      </c>
      <c r="G271" s="595">
        <f t="shared" si="130"/>
        <v>11867</v>
      </c>
      <c r="H271" s="595">
        <f t="shared" si="130"/>
        <v>8296</v>
      </c>
      <c r="I271" s="595">
        <f t="shared" si="130"/>
        <v>8296</v>
      </c>
      <c r="J271" s="595">
        <f t="shared" si="130"/>
        <v>8296</v>
      </c>
      <c r="K271" s="595">
        <f t="shared" si="130"/>
        <v>54296</v>
      </c>
      <c r="L271" s="595">
        <f t="shared" si="130"/>
        <v>54296</v>
      </c>
      <c r="M271" s="595">
        <f t="shared" si="130"/>
        <v>54296</v>
      </c>
      <c r="N271" s="595">
        <f t="shared" si="130"/>
        <v>54296</v>
      </c>
      <c r="O271" s="595">
        <f t="shared" si="130"/>
        <v>54296</v>
      </c>
      <c r="P271" s="595">
        <f t="shared" si="130"/>
        <v>54296</v>
      </c>
      <c r="Q271" s="595">
        <f t="shared" si="130"/>
        <v>54296</v>
      </c>
      <c r="R271" s="595">
        <f t="shared" si="130"/>
        <v>54296</v>
      </c>
      <c r="S271" s="595">
        <f t="shared" si="130"/>
        <v>54296</v>
      </c>
      <c r="T271" s="595">
        <f t="shared" si="130"/>
        <v>54296</v>
      </c>
      <c r="U271" s="595">
        <f t="shared" si="130"/>
        <v>54296</v>
      </c>
      <c r="V271" s="595">
        <f t="shared" si="130"/>
        <v>54296</v>
      </c>
      <c r="W271" s="595">
        <f t="shared" si="130"/>
        <v>54296</v>
      </c>
      <c r="X271" s="595">
        <f t="shared" si="130"/>
        <v>54296</v>
      </c>
      <c r="Y271" s="595">
        <f t="shared" si="130"/>
        <v>54296</v>
      </c>
      <c r="Z271" s="595">
        <f t="shared" si="130"/>
        <v>54296</v>
      </c>
      <c r="AA271" s="595">
        <f t="shared" si="130"/>
        <v>54296</v>
      </c>
      <c r="AB271" s="595">
        <f t="shared" si="130"/>
        <v>54296</v>
      </c>
      <c r="AC271" s="595">
        <f t="shared" si="130"/>
        <v>54296</v>
      </c>
      <c r="AD271" s="595">
        <f t="shared" si="130"/>
        <v>54296</v>
      </c>
      <c r="AE271" s="595">
        <f t="shared" si="130"/>
        <v>54296</v>
      </c>
      <c r="AF271" s="595">
        <f t="shared" si="130"/>
        <v>54296</v>
      </c>
      <c r="AG271" s="595">
        <f t="shared" si="130"/>
        <v>54296</v>
      </c>
      <c r="AH271" s="595">
        <f t="shared" si="130"/>
        <v>54296</v>
      </c>
      <c r="AI271" s="595">
        <f t="shared" si="130"/>
        <v>54296</v>
      </c>
    </row>
    <row r="272" spans="1:35" s="607" customFormat="1" ht="11.25">
      <c r="A272" s="605"/>
      <c r="B272" s="751" t="s">
        <v>257</v>
      </c>
      <c r="C272" s="617"/>
      <c r="D272" s="617"/>
      <c r="E272" s="594"/>
      <c r="F272" s="595">
        <f t="shared" ref="F272:AI272" si="131">+F251</f>
        <v>3766</v>
      </c>
      <c r="G272" s="595">
        <f t="shared" si="131"/>
        <v>1203</v>
      </c>
      <c r="H272" s="595">
        <f t="shared" si="131"/>
        <v>5010</v>
      </c>
      <c r="I272" s="595">
        <f t="shared" si="131"/>
        <v>5010</v>
      </c>
      <c r="J272" s="595">
        <f t="shared" si="131"/>
        <v>5010</v>
      </c>
      <c r="K272" s="595">
        <f t="shared" si="131"/>
        <v>5010</v>
      </c>
      <c r="L272" s="595">
        <f t="shared" si="131"/>
        <v>5010</v>
      </c>
      <c r="M272" s="595">
        <f t="shared" si="131"/>
        <v>5010</v>
      </c>
      <c r="N272" s="595">
        <f t="shared" si="131"/>
        <v>5010</v>
      </c>
      <c r="O272" s="595">
        <f t="shared" si="131"/>
        <v>5010</v>
      </c>
      <c r="P272" s="595">
        <f t="shared" si="131"/>
        <v>5010</v>
      </c>
      <c r="Q272" s="595">
        <f t="shared" si="131"/>
        <v>5010</v>
      </c>
      <c r="R272" s="595">
        <f t="shared" si="131"/>
        <v>5010</v>
      </c>
      <c r="S272" s="595">
        <f t="shared" si="131"/>
        <v>5010</v>
      </c>
      <c r="T272" s="595">
        <f t="shared" si="131"/>
        <v>5010</v>
      </c>
      <c r="U272" s="595">
        <f t="shared" si="131"/>
        <v>5010</v>
      </c>
      <c r="V272" s="595">
        <f t="shared" si="131"/>
        <v>5010</v>
      </c>
      <c r="W272" s="595">
        <f t="shared" si="131"/>
        <v>5010</v>
      </c>
      <c r="X272" s="595">
        <f t="shared" si="131"/>
        <v>5010</v>
      </c>
      <c r="Y272" s="595">
        <f t="shared" si="131"/>
        <v>5010</v>
      </c>
      <c r="Z272" s="595">
        <f t="shared" si="131"/>
        <v>5010</v>
      </c>
      <c r="AA272" s="595">
        <f t="shared" si="131"/>
        <v>5010</v>
      </c>
      <c r="AB272" s="595">
        <f t="shared" si="131"/>
        <v>5010</v>
      </c>
      <c r="AC272" s="595">
        <f t="shared" si="131"/>
        <v>5010</v>
      </c>
      <c r="AD272" s="595">
        <f t="shared" si="131"/>
        <v>5010</v>
      </c>
      <c r="AE272" s="595">
        <f t="shared" si="131"/>
        <v>5010</v>
      </c>
      <c r="AF272" s="595">
        <f t="shared" si="131"/>
        <v>5010</v>
      </c>
      <c r="AG272" s="595">
        <f t="shared" si="131"/>
        <v>5010</v>
      </c>
      <c r="AH272" s="595">
        <f t="shared" si="131"/>
        <v>5010</v>
      </c>
      <c r="AI272" s="595">
        <f t="shared" si="131"/>
        <v>5010</v>
      </c>
    </row>
    <row r="273" spans="1:35" s="607" customFormat="1" ht="11.25">
      <c r="A273" s="605">
        <v>2</v>
      </c>
      <c r="B273" s="753" t="s">
        <v>248</v>
      </c>
      <c r="C273" s="605"/>
      <c r="D273" s="605"/>
      <c r="E273" s="605"/>
      <c r="F273" s="606">
        <f t="shared" ref="F273:AI273" si="132">+F252</f>
        <v>0</v>
      </c>
      <c r="G273" s="606">
        <f t="shared" si="132"/>
        <v>157</v>
      </c>
      <c r="H273" s="606">
        <f t="shared" si="132"/>
        <v>0</v>
      </c>
      <c r="I273" s="606">
        <f t="shared" si="132"/>
        <v>0</v>
      </c>
      <c r="J273" s="606">
        <f t="shared" si="132"/>
        <v>0</v>
      </c>
      <c r="K273" s="606">
        <f t="shared" si="132"/>
        <v>0</v>
      </c>
      <c r="L273" s="606">
        <f t="shared" si="132"/>
        <v>0</v>
      </c>
      <c r="M273" s="606">
        <f t="shared" si="132"/>
        <v>0</v>
      </c>
      <c r="N273" s="606">
        <f t="shared" si="132"/>
        <v>0</v>
      </c>
      <c r="O273" s="606">
        <f t="shared" si="132"/>
        <v>0</v>
      </c>
      <c r="P273" s="606">
        <f t="shared" si="132"/>
        <v>0</v>
      </c>
      <c r="Q273" s="606">
        <f t="shared" si="132"/>
        <v>0</v>
      </c>
      <c r="R273" s="606">
        <f t="shared" si="132"/>
        <v>0</v>
      </c>
      <c r="S273" s="606">
        <f t="shared" si="132"/>
        <v>0</v>
      </c>
      <c r="T273" s="606">
        <f t="shared" si="132"/>
        <v>0</v>
      </c>
      <c r="U273" s="606">
        <f t="shared" si="132"/>
        <v>0</v>
      </c>
      <c r="V273" s="606">
        <f t="shared" si="132"/>
        <v>0</v>
      </c>
      <c r="W273" s="606">
        <f t="shared" si="132"/>
        <v>0</v>
      </c>
      <c r="X273" s="606">
        <f t="shared" si="132"/>
        <v>0</v>
      </c>
      <c r="Y273" s="606">
        <f t="shared" si="132"/>
        <v>0</v>
      </c>
      <c r="Z273" s="606">
        <f t="shared" si="132"/>
        <v>0</v>
      </c>
      <c r="AA273" s="606">
        <f t="shared" si="132"/>
        <v>0</v>
      </c>
      <c r="AB273" s="606">
        <f t="shared" si="132"/>
        <v>0</v>
      </c>
      <c r="AC273" s="606">
        <f t="shared" si="132"/>
        <v>0</v>
      </c>
      <c r="AD273" s="606">
        <f t="shared" si="132"/>
        <v>0</v>
      </c>
      <c r="AE273" s="606">
        <f t="shared" si="132"/>
        <v>0</v>
      </c>
      <c r="AF273" s="606">
        <f t="shared" si="132"/>
        <v>0</v>
      </c>
      <c r="AG273" s="606">
        <f t="shared" si="132"/>
        <v>0</v>
      </c>
      <c r="AH273" s="606">
        <f t="shared" si="132"/>
        <v>0</v>
      </c>
      <c r="AI273" s="606">
        <f t="shared" si="132"/>
        <v>0</v>
      </c>
    </row>
    <row r="274" spans="1:35" s="607" customFormat="1" ht="11.25">
      <c r="A274" s="605">
        <v>3</v>
      </c>
      <c r="B274" s="753" t="s">
        <v>258</v>
      </c>
      <c r="C274" s="605"/>
      <c r="D274" s="605"/>
      <c r="E274" s="605"/>
      <c r="F274" s="606">
        <f t="shared" ref="F274:AI274" si="133">+F253</f>
        <v>4323</v>
      </c>
      <c r="G274" s="606">
        <f t="shared" si="133"/>
        <v>0</v>
      </c>
      <c r="H274" s="606">
        <f t="shared" si="133"/>
        <v>0</v>
      </c>
      <c r="I274" s="606">
        <f t="shared" si="133"/>
        <v>0</v>
      </c>
      <c r="J274" s="606">
        <f t="shared" si="133"/>
        <v>0</v>
      </c>
      <c r="K274" s="606">
        <f t="shared" si="133"/>
        <v>0</v>
      </c>
      <c r="L274" s="606">
        <f t="shared" si="133"/>
        <v>0</v>
      </c>
      <c r="M274" s="606">
        <f t="shared" si="133"/>
        <v>0</v>
      </c>
      <c r="N274" s="606">
        <f t="shared" si="133"/>
        <v>0</v>
      </c>
      <c r="O274" s="606">
        <f t="shared" si="133"/>
        <v>0</v>
      </c>
      <c r="P274" s="606">
        <f t="shared" si="133"/>
        <v>0</v>
      </c>
      <c r="Q274" s="606">
        <f t="shared" si="133"/>
        <v>0</v>
      </c>
      <c r="R274" s="606">
        <f t="shared" si="133"/>
        <v>0</v>
      </c>
      <c r="S274" s="606">
        <f t="shared" si="133"/>
        <v>0</v>
      </c>
      <c r="T274" s="606">
        <f t="shared" si="133"/>
        <v>0</v>
      </c>
      <c r="U274" s="606">
        <f t="shared" si="133"/>
        <v>0</v>
      </c>
      <c r="V274" s="606">
        <f t="shared" si="133"/>
        <v>0</v>
      </c>
      <c r="W274" s="606">
        <f t="shared" si="133"/>
        <v>0</v>
      </c>
      <c r="X274" s="606">
        <f t="shared" si="133"/>
        <v>0</v>
      </c>
      <c r="Y274" s="606">
        <f t="shared" si="133"/>
        <v>0</v>
      </c>
      <c r="Z274" s="606">
        <f t="shared" si="133"/>
        <v>0</v>
      </c>
      <c r="AA274" s="606">
        <f t="shared" si="133"/>
        <v>0</v>
      </c>
      <c r="AB274" s="606">
        <f t="shared" si="133"/>
        <v>0</v>
      </c>
      <c r="AC274" s="606">
        <f t="shared" si="133"/>
        <v>0</v>
      </c>
      <c r="AD274" s="606">
        <f t="shared" si="133"/>
        <v>0</v>
      </c>
      <c r="AE274" s="606">
        <f t="shared" si="133"/>
        <v>0</v>
      </c>
      <c r="AF274" s="606">
        <f t="shared" si="133"/>
        <v>0</v>
      </c>
      <c r="AG274" s="606">
        <f t="shared" si="133"/>
        <v>0</v>
      </c>
      <c r="AH274" s="606">
        <f t="shared" si="133"/>
        <v>0</v>
      </c>
      <c r="AI274" s="606">
        <f t="shared" si="133"/>
        <v>0</v>
      </c>
    </row>
    <row r="275" spans="1:35" s="607" customFormat="1" ht="11.25">
      <c r="A275" s="605">
        <v>4</v>
      </c>
      <c r="B275" s="753" t="s">
        <v>401</v>
      </c>
      <c r="C275" s="605"/>
      <c r="D275" s="605"/>
      <c r="E275" s="616">
        <f>+E276+E277+E278+E279+E280</f>
        <v>0</v>
      </c>
      <c r="F275" s="616">
        <f t="shared" ref="F275:AI275" si="134">+F276+F277+F278+F279+F280</f>
        <v>864682.33999999985</v>
      </c>
      <c r="G275" s="616">
        <f t="shared" si="134"/>
        <v>205368.74188707207</v>
      </c>
      <c r="H275" s="616">
        <f t="shared" si="134"/>
        <v>2346664.9417475527</v>
      </c>
      <c r="I275" s="616">
        <f t="shared" si="134"/>
        <v>2303120.2622697218</v>
      </c>
      <c r="J275" s="616">
        <f t="shared" si="134"/>
        <v>76215.77698111521</v>
      </c>
      <c r="K275" s="616">
        <f t="shared" si="134"/>
        <v>0</v>
      </c>
      <c r="L275" s="616">
        <f t="shared" si="134"/>
        <v>0</v>
      </c>
      <c r="M275" s="616">
        <f t="shared" si="134"/>
        <v>0</v>
      </c>
      <c r="N275" s="616">
        <f t="shared" si="134"/>
        <v>0</v>
      </c>
      <c r="O275" s="616">
        <f t="shared" si="134"/>
        <v>0</v>
      </c>
      <c r="P275" s="616">
        <f t="shared" si="134"/>
        <v>0</v>
      </c>
      <c r="Q275" s="616">
        <f t="shared" si="134"/>
        <v>0</v>
      </c>
      <c r="R275" s="616">
        <f t="shared" si="134"/>
        <v>0</v>
      </c>
      <c r="S275" s="616">
        <f t="shared" si="134"/>
        <v>0</v>
      </c>
      <c r="T275" s="616">
        <f t="shared" si="134"/>
        <v>0</v>
      </c>
      <c r="U275" s="616">
        <f t="shared" si="134"/>
        <v>0</v>
      </c>
      <c r="V275" s="616">
        <f t="shared" si="134"/>
        <v>0</v>
      </c>
      <c r="W275" s="616">
        <f t="shared" si="134"/>
        <v>0</v>
      </c>
      <c r="X275" s="616">
        <f t="shared" si="134"/>
        <v>0</v>
      </c>
      <c r="Y275" s="616">
        <f t="shared" si="134"/>
        <v>0</v>
      </c>
      <c r="Z275" s="616">
        <f t="shared" si="134"/>
        <v>0</v>
      </c>
      <c r="AA275" s="616">
        <f t="shared" si="134"/>
        <v>0</v>
      </c>
      <c r="AB275" s="616">
        <f t="shared" si="134"/>
        <v>0</v>
      </c>
      <c r="AC275" s="616">
        <f t="shared" si="134"/>
        <v>0</v>
      </c>
      <c r="AD275" s="616">
        <f t="shared" si="134"/>
        <v>0</v>
      </c>
      <c r="AE275" s="616">
        <f t="shared" si="134"/>
        <v>0</v>
      </c>
      <c r="AF275" s="616">
        <f t="shared" si="134"/>
        <v>0</v>
      </c>
      <c r="AG275" s="616">
        <f t="shared" si="134"/>
        <v>0</v>
      </c>
      <c r="AH275" s="616">
        <f t="shared" si="134"/>
        <v>0</v>
      </c>
      <c r="AI275" s="616">
        <f t="shared" si="134"/>
        <v>0</v>
      </c>
    </row>
    <row r="276" spans="1:35" s="607" customFormat="1" ht="11.25">
      <c r="A276" s="605"/>
      <c r="B276" s="751" t="str">
        <f>+'Nov. investicije'!B94</f>
        <v>Gradbena dela za kanalizacijo brez nepredvidenih del</v>
      </c>
      <c r="C276" s="617"/>
      <c r="D276" s="617"/>
      <c r="E276" s="595"/>
      <c r="F276" s="595">
        <f>+'Nov. investicije'!G94</f>
        <v>36801.82</v>
      </c>
      <c r="G276" s="595">
        <f>+'Nov. investicije'!H94</f>
        <v>169973.96383713456</v>
      </c>
      <c r="H276" s="595">
        <f>+'Nov. investicije'!I94</f>
        <v>1255408.1633445225</v>
      </c>
      <c r="I276" s="595">
        <f>+'Nov. investicije'!J94</f>
        <v>846742.68566652492</v>
      </c>
      <c r="J276" s="595">
        <f>+'Nov. investicije'!K94</f>
        <v>0</v>
      </c>
      <c r="K276" s="595">
        <f>+'Nov. investicije'!L94</f>
        <v>0</v>
      </c>
      <c r="L276" s="595">
        <f>+'Nov. investicije'!M94</f>
        <v>0</v>
      </c>
      <c r="M276" s="595">
        <f>+'Nov. investicije'!N94</f>
        <v>0</v>
      </c>
      <c r="N276" s="595">
        <f>+'Nov. investicije'!O94</f>
        <v>0</v>
      </c>
      <c r="O276" s="595">
        <f>+'Nov. investicije'!P94</f>
        <v>0</v>
      </c>
      <c r="P276" s="595">
        <f>+'Nov. investicije'!Q94</f>
        <v>0</v>
      </c>
      <c r="Q276" s="595">
        <f>+'Nov. investicije'!R94</f>
        <v>0</v>
      </c>
      <c r="R276" s="595">
        <f>+'Nov. investicije'!S94</f>
        <v>0</v>
      </c>
      <c r="S276" s="595">
        <f>+'Nov. investicije'!T94</f>
        <v>0</v>
      </c>
      <c r="T276" s="595">
        <f>+'Nov. investicije'!U94</f>
        <v>0</v>
      </c>
      <c r="U276" s="595">
        <f>+'Nov. investicije'!V94</f>
        <v>0</v>
      </c>
      <c r="V276" s="595">
        <f>+'Nov. investicije'!W94</f>
        <v>0</v>
      </c>
      <c r="W276" s="595">
        <f>+'Nov. investicije'!X94</f>
        <v>0</v>
      </c>
      <c r="X276" s="595">
        <f>+'Nov. investicije'!Y94</f>
        <v>0</v>
      </c>
      <c r="Y276" s="595">
        <f>+'Nov. investicije'!Z94</f>
        <v>0</v>
      </c>
      <c r="Z276" s="595">
        <f>+'Nov. investicije'!AA94</f>
        <v>0</v>
      </c>
      <c r="AA276" s="595">
        <f>+'Nov. investicije'!AB94</f>
        <v>0</v>
      </c>
      <c r="AB276" s="595">
        <f>+'Nov. investicije'!AC94</f>
        <v>0</v>
      </c>
      <c r="AC276" s="595">
        <f>+'Nov. investicije'!AD94</f>
        <v>0</v>
      </c>
      <c r="AD276" s="595">
        <f>+'Nov. investicije'!AE94</f>
        <v>0</v>
      </c>
      <c r="AE276" s="595">
        <f>+'Nov. investicije'!AF94</f>
        <v>0</v>
      </c>
      <c r="AF276" s="595">
        <f>+'Nov. investicije'!AG94</f>
        <v>0</v>
      </c>
      <c r="AG276" s="595">
        <f>+'Nov. investicije'!AH94</f>
        <v>0</v>
      </c>
      <c r="AH276" s="595">
        <f>+'Nov. investicije'!AI94</f>
        <v>0</v>
      </c>
      <c r="AI276" s="595">
        <f>+'Nov. investicije'!AJ94</f>
        <v>0</v>
      </c>
    </row>
    <row r="277" spans="1:35" s="607" customFormat="1" ht="11.25">
      <c r="A277" s="605"/>
      <c r="B277" s="751" t="str">
        <f>+'Nov. investicije'!B95</f>
        <v>Gradbene dela ČN Prevalje</v>
      </c>
      <c r="C277" s="617"/>
      <c r="D277" s="617"/>
      <c r="E277" s="595"/>
      <c r="F277" s="595">
        <f>+'Nov. investicije'!G95</f>
        <v>0</v>
      </c>
      <c r="G277" s="595">
        <f>+'Nov. investicije'!H95</f>
        <v>0</v>
      </c>
      <c r="H277" s="595">
        <f>+'Nov. investicije'!I95</f>
        <v>1025098.31</v>
      </c>
      <c r="I277" s="595">
        <f>+'Nov. investicije'!J95</f>
        <v>1405145.25</v>
      </c>
      <c r="J277" s="595">
        <f>+'Nov. investicije'!K95</f>
        <v>55556.37</v>
      </c>
      <c r="K277" s="595">
        <f>+'Nov. investicije'!L95</f>
        <v>0</v>
      </c>
      <c r="L277" s="595">
        <f>+'Nov. investicije'!M95</f>
        <v>0</v>
      </c>
      <c r="M277" s="595">
        <f>+'Nov. investicije'!N95</f>
        <v>0</v>
      </c>
      <c r="N277" s="595">
        <f>+'Nov. investicije'!O95</f>
        <v>0</v>
      </c>
      <c r="O277" s="595">
        <f>+'Nov. investicije'!P95</f>
        <v>0</v>
      </c>
      <c r="P277" s="595">
        <f>+'Nov. investicije'!Q95</f>
        <v>0</v>
      </c>
      <c r="Q277" s="595">
        <f>+'Nov. investicije'!R95</f>
        <v>0</v>
      </c>
      <c r="R277" s="595">
        <f>+'Nov. investicije'!S95</f>
        <v>0</v>
      </c>
      <c r="S277" s="595">
        <f>+'Nov. investicije'!T95</f>
        <v>0</v>
      </c>
      <c r="T277" s="595">
        <f>+'Nov. investicije'!U95</f>
        <v>0</v>
      </c>
      <c r="U277" s="595">
        <f>+'Nov. investicije'!V95</f>
        <v>0</v>
      </c>
      <c r="V277" s="595">
        <f>+'Nov. investicije'!W95</f>
        <v>0</v>
      </c>
      <c r="W277" s="595">
        <f>+'Nov. investicije'!X95</f>
        <v>0</v>
      </c>
      <c r="X277" s="595">
        <f>+'Nov. investicije'!Y95</f>
        <v>0</v>
      </c>
      <c r="Y277" s="595">
        <f>+'Nov. investicije'!Z95</f>
        <v>0</v>
      </c>
      <c r="Z277" s="595">
        <f>+'Nov. investicije'!AA95</f>
        <v>0</v>
      </c>
      <c r="AA277" s="595">
        <f>+'Nov. investicije'!AB95</f>
        <v>0</v>
      </c>
      <c r="AB277" s="595">
        <f>+'Nov. investicije'!AC95</f>
        <v>0</v>
      </c>
      <c r="AC277" s="595">
        <f>+'Nov. investicije'!AD95</f>
        <v>0</v>
      </c>
      <c r="AD277" s="595">
        <f>+'Nov. investicije'!AE95</f>
        <v>0</v>
      </c>
      <c r="AE277" s="595">
        <f>+'Nov. investicije'!AF95</f>
        <v>0</v>
      </c>
      <c r="AF277" s="595">
        <f>+'Nov. investicije'!AG95</f>
        <v>0</v>
      </c>
      <c r="AG277" s="595">
        <f>+'Nov. investicije'!AH95</f>
        <v>0</v>
      </c>
      <c r="AH277" s="595">
        <f>+'Nov. investicije'!AI95</f>
        <v>0</v>
      </c>
      <c r="AI277" s="595">
        <f>+'Nov. investicije'!AJ95</f>
        <v>0</v>
      </c>
    </row>
    <row r="278" spans="1:35" s="607" customFormat="1" ht="11.25">
      <c r="A278" s="605"/>
      <c r="B278" s="751" t="str">
        <f>+'Nov. investicije'!B96</f>
        <v>Stroški gradbenega nadzora</v>
      </c>
      <c r="C278" s="617"/>
      <c r="D278" s="617"/>
      <c r="E278" s="595"/>
      <c r="F278" s="595">
        <f>+'Nov. investicije'!G96</f>
        <v>0</v>
      </c>
      <c r="G278" s="595">
        <f>+'Nov. investicije'!H96</f>
        <v>2224.7780499374958</v>
      </c>
      <c r="H278" s="595">
        <f>+'Nov. investicije'!I96</f>
        <v>29111.3284030301</v>
      </c>
      <c r="I278" s="595">
        <f>+'Nov. investicije'!J96</f>
        <v>27802.826603196845</v>
      </c>
      <c r="J278" s="595">
        <f>+'Nov. investicije'!K96</f>
        <v>661.06698111521462</v>
      </c>
      <c r="K278" s="595">
        <f>+'Nov. investicije'!L96</f>
        <v>0</v>
      </c>
      <c r="L278" s="595">
        <f>+'Nov. investicije'!M96</f>
        <v>0</v>
      </c>
      <c r="M278" s="595">
        <f>+'Nov. investicije'!N96</f>
        <v>0</v>
      </c>
      <c r="N278" s="595">
        <f>+'Nov. investicije'!O96</f>
        <v>0</v>
      </c>
      <c r="O278" s="595">
        <f>+'Nov. investicije'!P96</f>
        <v>0</v>
      </c>
      <c r="P278" s="595">
        <f>+'Nov. investicije'!Q96</f>
        <v>0</v>
      </c>
      <c r="Q278" s="595">
        <f>+'Nov. investicije'!R96</f>
        <v>0</v>
      </c>
      <c r="R278" s="595">
        <f>+'Nov. investicije'!S96</f>
        <v>0</v>
      </c>
      <c r="S278" s="595">
        <f>+'Nov. investicije'!T96</f>
        <v>0</v>
      </c>
      <c r="T278" s="595">
        <f>+'Nov. investicije'!U96</f>
        <v>0</v>
      </c>
      <c r="U278" s="595">
        <f>+'Nov. investicije'!V96</f>
        <v>0</v>
      </c>
      <c r="V278" s="595">
        <f>+'Nov. investicije'!W96</f>
        <v>0</v>
      </c>
      <c r="W278" s="595">
        <f>+'Nov. investicije'!X96</f>
        <v>0</v>
      </c>
      <c r="X278" s="595">
        <f>+'Nov. investicije'!Y96</f>
        <v>0</v>
      </c>
      <c r="Y278" s="595">
        <f>+'Nov. investicije'!Z96</f>
        <v>0</v>
      </c>
      <c r="Z278" s="595">
        <f>+'Nov. investicije'!AA96</f>
        <v>0</v>
      </c>
      <c r="AA278" s="595">
        <f>+'Nov. investicije'!AB96</f>
        <v>0</v>
      </c>
      <c r="AB278" s="595">
        <f>+'Nov. investicije'!AC96</f>
        <v>0</v>
      </c>
      <c r="AC278" s="595">
        <f>+'Nov. investicije'!AD96</f>
        <v>0</v>
      </c>
      <c r="AD278" s="595">
        <f>+'Nov. investicije'!AE96</f>
        <v>0</v>
      </c>
      <c r="AE278" s="595">
        <f>+'Nov. investicije'!AF96</f>
        <v>0</v>
      </c>
      <c r="AF278" s="595">
        <f>+'Nov. investicije'!AG96</f>
        <v>0</v>
      </c>
      <c r="AG278" s="595">
        <f>+'Nov. investicije'!AH96</f>
        <v>0</v>
      </c>
      <c r="AH278" s="595">
        <f>+'Nov. investicije'!AI96</f>
        <v>0</v>
      </c>
      <c r="AI278" s="595">
        <f>+'Nov. investicije'!AJ96</f>
        <v>0</v>
      </c>
    </row>
    <row r="279" spans="1:35" s="607" customFormat="1" ht="11.25">
      <c r="A279" s="605"/>
      <c r="B279" s="751" t="str">
        <f>+'Nov. investicije'!B97</f>
        <v>Stroški obveščanja in informiranja javnosti</v>
      </c>
      <c r="C279" s="617"/>
      <c r="D279" s="617"/>
      <c r="E279" s="595"/>
      <c r="F279" s="595">
        <f>+'Nov. investicije'!G97</f>
        <v>0</v>
      </c>
      <c r="G279" s="595">
        <f>+'Nov. investicije'!H97</f>
        <v>0</v>
      </c>
      <c r="H279" s="595">
        <f>+'Nov. investicije'!I97</f>
        <v>6000</v>
      </c>
      <c r="I279" s="595">
        <f>+'Nov. investicije'!J97</f>
        <v>4530</v>
      </c>
      <c r="J279" s="595">
        <f>+'Nov. investicije'!K97</f>
        <v>6000</v>
      </c>
      <c r="K279" s="595">
        <f>+'Nov. investicije'!L97</f>
        <v>0</v>
      </c>
      <c r="L279" s="595">
        <f>+'Nov. investicije'!M97</f>
        <v>0</v>
      </c>
      <c r="M279" s="595">
        <f>+'Nov. investicije'!N97</f>
        <v>0</v>
      </c>
      <c r="N279" s="595">
        <f>+'Nov. investicije'!O97</f>
        <v>0</v>
      </c>
      <c r="O279" s="595">
        <f>+'Nov. investicije'!P97</f>
        <v>0</v>
      </c>
      <c r="P279" s="595">
        <f>+'Nov. investicije'!Q97</f>
        <v>0</v>
      </c>
      <c r="Q279" s="595">
        <f>+'Nov. investicije'!R97</f>
        <v>0</v>
      </c>
      <c r="R279" s="595">
        <f>+'Nov. investicije'!S97</f>
        <v>0</v>
      </c>
      <c r="S279" s="595">
        <f>+'Nov. investicije'!T97</f>
        <v>0</v>
      </c>
      <c r="T279" s="595">
        <f>+'Nov. investicije'!U97</f>
        <v>0</v>
      </c>
      <c r="U279" s="595">
        <f>+'Nov. investicije'!V97</f>
        <v>0</v>
      </c>
      <c r="V279" s="595">
        <f>+'Nov. investicije'!W97</f>
        <v>0</v>
      </c>
      <c r="W279" s="595">
        <f>+'Nov. investicije'!X97</f>
        <v>0</v>
      </c>
      <c r="X279" s="595">
        <f>+'Nov. investicije'!Y97</f>
        <v>0</v>
      </c>
      <c r="Y279" s="595">
        <f>+'Nov. investicije'!Z97</f>
        <v>0</v>
      </c>
      <c r="Z279" s="595">
        <f>+'Nov. investicije'!AA97</f>
        <v>0</v>
      </c>
      <c r="AA279" s="595">
        <f>+'Nov. investicije'!AB97</f>
        <v>0</v>
      </c>
      <c r="AB279" s="595">
        <f>+'Nov. investicije'!AC97</f>
        <v>0</v>
      </c>
      <c r="AC279" s="595">
        <f>+'Nov. investicije'!AD97</f>
        <v>0</v>
      </c>
      <c r="AD279" s="595">
        <f>+'Nov. investicije'!AE97</f>
        <v>0</v>
      </c>
      <c r="AE279" s="595">
        <f>+'Nov. investicije'!AF97</f>
        <v>0</v>
      </c>
      <c r="AF279" s="595">
        <f>+'Nov. investicije'!AG97</f>
        <v>0</v>
      </c>
      <c r="AG279" s="595">
        <f>+'Nov. investicije'!AH97</f>
        <v>0</v>
      </c>
      <c r="AH279" s="595">
        <f>+'Nov. investicije'!AI97</f>
        <v>0</v>
      </c>
      <c r="AI279" s="595">
        <f>+'Nov. investicije'!AJ97</f>
        <v>0</v>
      </c>
    </row>
    <row r="280" spans="1:35" s="607" customFormat="1" ht="11.25">
      <c r="A280" s="605"/>
      <c r="B280" s="751" t="str">
        <f>+'Nov. investicije'!B98</f>
        <v>Ostali stroški projekta</v>
      </c>
      <c r="C280" s="617"/>
      <c r="D280" s="617"/>
      <c r="E280" s="595"/>
      <c r="F280" s="595">
        <f>+'Nov. investicije'!G98</f>
        <v>827880.5199999999</v>
      </c>
      <c r="G280" s="595">
        <f>+'Nov. investicije'!H98</f>
        <v>33170</v>
      </c>
      <c r="H280" s="595">
        <f>+'Nov. investicije'!I98</f>
        <v>31047.14</v>
      </c>
      <c r="I280" s="595">
        <f>+'Nov. investicije'!J98</f>
        <v>18899.5</v>
      </c>
      <c r="J280" s="595">
        <f>+'Nov. investicije'!K98</f>
        <v>13998.34</v>
      </c>
      <c r="K280" s="595">
        <f>+'Nov. investicije'!L98</f>
        <v>0</v>
      </c>
      <c r="L280" s="595">
        <f>+'Nov. investicije'!M98</f>
        <v>0</v>
      </c>
      <c r="M280" s="595">
        <f>+'Nov. investicije'!N98</f>
        <v>0</v>
      </c>
      <c r="N280" s="595">
        <f>+'Nov. investicije'!O98</f>
        <v>0</v>
      </c>
      <c r="O280" s="595">
        <f>+'Nov. investicije'!P98</f>
        <v>0</v>
      </c>
      <c r="P280" s="595">
        <f>+'Nov. investicije'!Q98</f>
        <v>0</v>
      </c>
      <c r="Q280" s="595">
        <f>+'Nov. investicije'!R98</f>
        <v>0</v>
      </c>
      <c r="R280" s="595">
        <f>+'Nov. investicije'!S98</f>
        <v>0</v>
      </c>
      <c r="S280" s="595">
        <f>+'Nov. investicije'!T98</f>
        <v>0</v>
      </c>
      <c r="T280" s="595">
        <f>+'Nov. investicije'!U98</f>
        <v>0</v>
      </c>
      <c r="U280" s="595">
        <f>+'Nov. investicije'!V98</f>
        <v>0</v>
      </c>
      <c r="V280" s="595">
        <f>+'Nov. investicije'!W98</f>
        <v>0</v>
      </c>
      <c r="W280" s="595">
        <f>+'Nov. investicije'!X98</f>
        <v>0</v>
      </c>
      <c r="X280" s="595">
        <f>+'Nov. investicije'!Y98</f>
        <v>0</v>
      </c>
      <c r="Y280" s="595">
        <f>+'Nov. investicije'!Z98</f>
        <v>0</v>
      </c>
      <c r="Z280" s="595">
        <f>+'Nov. investicije'!AA98</f>
        <v>0</v>
      </c>
      <c r="AA280" s="595">
        <f>+'Nov. investicije'!AB98</f>
        <v>0</v>
      </c>
      <c r="AB280" s="595">
        <f>+'Nov. investicije'!AC98</f>
        <v>0</v>
      </c>
      <c r="AC280" s="595">
        <f>+'Nov. investicije'!AD98</f>
        <v>0</v>
      </c>
      <c r="AD280" s="595">
        <f>+'Nov. investicije'!AE98</f>
        <v>0</v>
      </c>
      <c r="AE280" s="595">
        <f>+'Nov. investicije'!AF98</f>
        <v>0</v>
      </c>
      <c r="AF280" s="595">
        <f>+'Nov. investicije'!AG98</f>
        <v>0</v>
      </c>
      <c r="AG280" s="595">
        <f>+'Nov. investicije'!AH98</f>
        <v>0</v>
      </c>
      <c r="AH280" s="595">
        <f>+'Nov. investicije'!AI98</f>
        <v>0</v>
      </c>
      <c r="AI280" s="595">
        <f>+'Nov. investicije'!AJ98</f>
        <v>0</v>
      </c>
    </row>
    <row r="281" spans="1:35" s="607" customFormat="1" ht="11.25">
      <c r="A281" s="605">
        <v>5</v>
      </c>
      <c r="B281" s="753" t="s">
        <v>402</v>
      </c>
      <c r="C281" s="605"/>
      <c r="D281" s="605"/>
      <c r="E281" s="605"/>
      <c r="F281" s="606">
        <f>SUM(F282:F285)</f>
        <v>0</v>
      </c>
      <c r="G281" s="606">
        <f t="shared" ref="G281:AI281" si="135">SUM(G282:G285)</f>
        <v>0</v>
      </c>
      <c r="H281" s="606">
        <f t="shared" si="135"/>
        <v>0</v>
      </c>
      <c r="I281" s="606">
        <f t="shared" si="135"/>
        <v>0</v>
      </c>
      <c r="J281" s="606">
        <f t="shared" si="135"/>
        <v>0</v>
      </c>
      <c r="K281" s="606">
        <f t="shared" si="135"/>
        <v>0</v>
      </c>
      <c r="L281" s="606">
        <f t="shared" si="135"/>
        <v>0</v>
      </c>
      <c r="M281" s="606">
        <f t="shared" si="135"/>
        <v>0</v>
      </c>
      <c r="N281" s="606">
        <f t="shared" si="135"/>
        <v>0</v>
      </c>
      <c r="O281" s="606">
        <f t="shared" si="135"/>
        <v>0</v>
      </c>
      <c r="P281" s="606">
        <f t="shared" si="135"/>
        <v>0</v>
      </c>
      <c r="Q281" s="606">
        <f t="shared" si="135"/>
        <v>0</v>
      </c>
      <c r="R281" s="606">
        <f t="shared" si="135"/>
        <v>0</v>
      </c>
      <c r="S281" s="606">
        <f t="shared" si="135"/>
        <v>0</v>
      </c>
      <c r="T281" s="606">
        <f t="shared" si="135"/>
        <v>1117805.0351456569</v>
      </c>
      <c r="U281" s="606">
        <f t="shared" si="135"/>
        <v>0</v>
      </c>
      <c r="V281" s="606">
        <f t="shared" si="135"/>
        <v>0</v>
      </c>
      <c r="W281" s="606">
        <f t="shared" si="135"/>
        <v>0</v>
      </c>
      <c r="X281" s="606">
        <f t="shared" si="135"/>
        <v>273251.6319915349</v>
      </c>
      <c r="Y281" s="606">
        <f t="shared" si="135"/>
        <v>0</v>
      </c>
      <c r="Z281" s="606">
        <f t="shared" si="135"/>
        <v>0</v>
      </c>
      <c r="AA281" s="606">
        <f t="shared" si="135"/>
        <v>0</v>
      </c>
      <c r="AB281" s="606">
        <f t="shared" si="135"/>
        <v>0</v>
      </c>
      <c r="AC281" s="606">
        <f t="shared" si="135"/>
        <v>0</v>
      </c>
      <c r="AD281" s="606">
        <f t="shared" si="135"/>
        <v>1117805.0351456569</v>
      </c>
      <c r="AE281" s="606">
        <f t="shared" si="135"/>
        <v>0</v>
      </c>
      <c r="AF281" s="606">
        <f t="shared" si="135"/>
        <v>0</v>
      </c>
      <c r="AG281" s="606">
        <f t="shared" si="135"/>
        <v>0</v>
      </c>
      <c r="AH281" s="606">
        <f t="shared" si="135"/>
        <v>0</v>
      </c>
      <c r="AI281" s="606">
        <f t="shared" si="135"/>
        <v>0</v>
      </c>
    </row>
    <row r="282" spans="1:35" s="607" customFormat="1" ht="11.25">
      <c r="A282" s="605"/>
      <c r="B282" s="751" t="str">
        <f>+Amortizacija!B46</f>
        <v>Oprema na razbremenilnikih</v>
      </c>
      <c r="C282" s="617"/>
      <c r="D282" s="617"/>
      <c r="E282" s="594"/>
      <c r="F282" s="595">
        <f>+Amortizacija!F46</f>
        <v>0</v>
      </c>
      <c r="G282" s="595">
        <f>+Amortizacija!G46</f>
        <v>0</v>
      </c>
      <c r="H282" s="595">
        <f>+Amortizacija!H46</f>
        <v>0</v>
      </c>
      <c r="I282" s="595">
        <f>+Amortizacija!I46</f>
        <v>0</v>
      </c>
      <c r="J282" s="595">
        <f>+Amortizacija!J46</f>
        <v>0</v>
      </c>
      <c r="K282" s="595">
        <f>+Amortizacija!K46</f>
        <v>0</v>
      </c>
      <c r="L282" s="595">
        <f>+Amortizacija!L46</f>
        <v>0</v>
      </c>
      <c r="M282" s="595">
        <f>+Amortizacija!M46</f>
        <v>0</v>
      </c>
      <c r="N282" s="595">
        <f>+Amortizacija!N46</f>
        <v>0</v>
      </c>
      <c r="O282" s="595">
        <f>+Amortizacija!O46</f>
        <v>0</v>
      </c>
      <c r="P282" s="595">
        <f>+Amortizacija!P46</f>
        <v>0</v>
      </c>
      <c r="Q282" s="595">
        <f>+Amortizacija!Q46</f>
        <v>0</v>
      </c>
      <c r="R282" s="595">
        <f>+Amortizacija!R46</f>
        <v>0</v>
      </c>
      <c r="S282" s="595">
        <f>+Amortizacija!S46</f>
        <v>0</v>
      </c>
      <c r="T282" s="595">
        <f>+Amortizacija!T46</f>
        <v>91081.2</v>
      </c>
      <c r="U282" s="595">
        <f>+Amortizacija!U46</f>
        <v>0</v>
      </c>
      <c r="V282" s="595">
        <f>+Amortizacija!V46</f>
        <v>0</v>
      </c>
      <c r="W282" s="595">
        <f>+Amortizacija!W46</f>
        <v>0</v>
      </c>
      <c r="X282" s="595">
        <f>+Amortizacija!X46</f>
        <v>0</v>
      </c>
      <c r="Y282" s="595">
        <f>+Amortizacija!Y46</f>
        <v>0</v>
      </c>
      <c r="Z282" s="595">
        <f>+Amortizacija!Z46</f>
        <v>0</v>
      </c>
      <c r="AA282" s="595">
        <f>+Amortizacija!AA46</f>
        <v>0</v>
      </c>
      <c r="AB282" s="595">
        <f>+Amortizacija!AB46</f>
        <v>0</v>
      </c>
      <c r="AC282" s="595">
        <f>+Amortizacija!AC46</f>
        <v>0</v>
      </c>
      <c r="AD282" s="595">
        <f>+Amortizacija!AD46</f>
        <v>91081.2</v>
      </c>
      <c r="AE282" s="595">
        <f>+Amortizacija!AE46</f>
        <v>0</v>
      </c>
      <c r="AF282" s="595">
        <f>+Amortizacija!AF46</f>
        <v>0</v>
      </c>
      <c r="AG282" s="595">
        <f>+Amortizacija!AG46</f>
        <v>0</v>
      </c>
      <c r="AH282" s="595">
        <f>+Amortizacija!AH46</f>
        <v>0</v>
      </c>
      <c r="AI282" s="595">
        <f>+Amortizacija!AI46</f>
        <v>0</v>
      </c>
    </row>
    <row r="283" spans="1:35" s="607" customFormat="1" ht="11.25">
      <c r="A283" s="605"/>
      <c r="B283" s="751" t="str">
        <f>+Amortizacija!B47</f>
        <v>Oprema na črpališčih</v>
      </c>
      <c r="C283" s="617"/>
      <c r="D283" s="617"/>
      <c r="E283" s="594"/>
      <c r="F283" s="595">
        <f>+Amortizacija!F47</f>
        <v>0</v>
      </c>
      <c r="G283" s="595">
        <f>+Amortizacija!G47</f>
        <v>0</v>
      </c>
      <c r="H283" s="595">
        <f>+Amortizacija!H47</f>
        <v>0</v>
      </c>
      <c r="I283" s="595">
        <f>+Amortizacija!I47</f>
        <v>0</v>
      </c>
      <c r="J283" s="595">
        <f>+Amortizacija!J47</f>
        <v>0</v>
      </c>
      <c r="K283" s="595">
        <f>+Amortizacija!K47</f>
        <v>0</v>
      </c>
      <c r="L283" s="595">
        <f>+Amortizacija!L47</f>
        <v>0</v>
      </c>
      <c r="M283" s="595">
        <f>+Amortizacija!M47</f>
        <v>0</v>
      </c>
      <c r="N283" s="595">
        <f>+Amortizacija!N47</f>
        <v>0</v>
      </c>
      <c r="O283" s="595">
        <f>+Amortizacija!O47</f>
        <v>0</v>
      </c>
      <c r="P283" s="595">
        <f>+Amortizacija!P47</f>
        <v>0</v>
      </c>
      <c r="Q283" s="595">
        <f>+Amortizacija!Q47</f>
        <v>0</v>
      </c>
      <c r="R283" s="595">
        <f>+Amortizacija!R47</f>
        <v>0</v>
      </c>
      <c r="S283" s="595">
        <f>+Amortizacija!S47</f>
        <v>0</v>
      </c>
      <c r="T283" s="595">
        <f>+Amortizacija!T47</f>
        <v>52508.4</v>
      </c>
      <c r="U283" s="595">
        <f>+Amortizacija!U47</f>
        <v>0</v>
      </c>
      <c r="V283" s="595">
        <f>+Amortizacija!V47</f>
        <v>0</v>
      </c>
      <c r="W283" s="595">
        <f>+Amortizacija!W47</f>
        <v>0</v>
      </c>
      <c r="X283" s="595">
        <f>+Amortizacija!X47</f>
        <v>0</v>
      </c>
      <c r="Y283" s="595">
        <f>+Amortizacija!Y47</f>
        <v>0</v>
      </c>
      <c r="Z283" s="595">
        <f>+Amortizacija!Z47</f>
        <v>0</v>
      </c>
      <c r="AA283" s="595">
        <f>+Amortizacija!AA47</f>
        <v>0</v>
      </c>
      <c r="AB283" s="595">
        <f>+Amortizacija!AB47</f>
        <v>0</v>
      </c>
      <c r="AC283" s="595">
        <f>+Amortizacija!AC47</f>
        <v>0</v>
      </c>
      <c r="AD283" s="595">
        <f>+Amortizacija!AD47</f>
        <v>52508.4</v>
      </c>
      <c r="AE283" s="595">
        <f>+Amortizacija!AE47</f>
        <v>0</v>
      </c>
      <c r="AF283" s="595">
        <f>+Amortizacija!AF47</f>
        <v>0</v>
      </c>
      <c r="AG283" s="595">
        <f>+Amortizacija!AG47</f>
        <v>0</v>
      </c>
      <c r="AH283" s="595">
        <f>+Amortizacija!AH47</f>
        <v>0</v>
      </c>
      <c r="AI283" s="595">
        <f>+Amortizacija!AI47</f>
        <v>0</v>
      </c>
    </row>
    <row r="284" spans="1:35" s="607" customFormat="1" ht="11.25">
      <c r="A284" s="605"/>
      <c r="B284" s="751" t="str">
        <f>+Amortizacija!B48</f>
        <v>Električna oprema ČN in oprema za vodenje</v>
      </c>
      <c r="C284" s="617"/>
      <c r="D284" s="617"/>
      <c r="E284" s="594"/>
      <c r="F284" s="595">
        <f>+Amortizacija!F48</f>
        <v>0</v>
      </c>
      <c r="G284" s="595">
        <f>+Amortizacija!G48</f>
        <v>0</v>
      </c>
      <c r="H284" s="595">
        <f>+Amortizacija!H48</f>
        <v>0</v>
      </c>
      <c r="I284" s="595">
        <f>+Amortizacija!I48</f>
        <v>0</v>
      </c>
      <c r="J284" s="595">
        <f>+Amortizacija!J48</f>
        <v>0</v>
      </c>
      <c r="K284" s="595">
        <f>+Amortizacija!K48</f>
        <v>0</v>
      </c>
      <c r="L284" s="595">
        <f>+Amortizacija!L48</f>
        <v>0</v>
      </c>
      <c r="M284" s="595">
        <f>+Amortizacija!M48</f>
        <v>0</v>
      </c>
      <c r="N284" s="595">
        <f>+Amortizacija!N48</f>
        <v>0</v>
      </c>
      <c r="O284" s="595">
        <f>+Amortizacija!O48</f>
        <v>0</v>
      </c>
      <c r="P284" s="595">
        <f>+Amortizacija!P48</f>
        <v>0</v>
      </c>
      <c r="Q284" s="595">
        <f>+Amortizacija!Q48</f>
        <v>0</v>
      </c>
      <c r="R284" s="595">
        <f>+Amortizacija!R48</f>
        <v>0</v>
      </c>
      <c r="S284" s="595">
        <f>+Amortizacija!S48</f>
        <v>0</v>
      </c>
      <c r="T284" s="595">
        <f>+Amortizacija!T48</f>
        <v>0</v>
      </c>
      <c r="U284" s="595">
        <f>+Amortizacija!U48</f>
        <v>0</v>
      </c>
      <c r="V284" s="595">
        <f>+Amortizacija!V48</f>
        <v>0</v>
      </c>
      <c r="W284" s="595">
        <f>+Amortizacija!W48</f>
        <v>0</v>
      </c>
      <c r="X284" s="595">
        <f>+Amortizacija!X48</f>
        <v>273251.6319915349</v>
      </c>
      <c r="Y284" s="595">
        <f>+Amortizacija!Y48</f>
        <v>0</v>
      </c>
      <c r="Z284" s="595">
        <f>+Amortizacija!Z48</f>
        <v>0</v>
      </c>
      <c r="AA284" s="595">
        <f>+Amortizacija!AA48</f>
        <v>0</v>
      </c>
      <c r="AB284" s="595">
        <f>+Amortizacija!AB48</f>
        <v>0</v>
      </c>
      <c r="AC284" s="595">
        <f>+Amortizacija!AC48</f>
        <v>0</v>
      </c>
      <c r="AD284" s="595">
        <f>+Amortizacija!AD48</f>
        <v>0</v>
      </c>
      <c r="AE284" s="595">
        <f>+Amortizacija!AE48</f>
        <v>0</v>
      </c>
      <c r="AF284" s="595">
        <f>+Amortizacija!AF48</f>
        <v>0</v>
      </c>
      <c r="AG284" s="595">
        <f>+Amortizacija!AG48</f>
        <v>0</v>
      </c>
      <c r="AH284" s="595">
        <f>+Amortizacija!AH48</f>
        <v>0</v>
      </c>
      <c r="AI284" s="595">
        <f>+Amortizacija!AI48</f>
        <v>0</v>
      </c>
    </row>
    <row r="285" spans="1:35" s="607" customFormat="1" ht="11.25">
      <c r="A285" s="605"/>
      <c r="B285" s="751" t="str">
        <f>+Amortizacija!B49</f>
        <v>Strojna oprema na ČN</v>
      </c>
      <c r="C285" s="617"/>
      <c r="D285" s="617"/>
      <c r="E285" s="594"/>
      <c r="F285" s="595">
        <f>+Amortizacija!F49</f>
        <v>0</v>
      </c>
      <c r="G285" s="595">
        <f>+Amortizacija!G49</f>
        <v>0</v>
      </c>
      <c r="H285" s="595">
        <f>+Amortizacija!H49</f>
        <v>0</v>
      </c>
      <c r="I285" s="595">
        <f>+Amortizacija!I49</f>
        <v>0</v>
      </c>
      <c r="J285" s="595">
        <f>+Amortizacija!J49</f>
        <v>0</v>
      </c>
      <c r="K285" s="595">
        <f>+Amortizacija!K49</f>
        <v>0</v>
      </c>
      <c r="L285" s="595">
        <f>+Amortizacija!L49</f>
        <v>0</v>
      </c>
      <c r="M285" s="595">
        <f>+Amortizacija!M49</f>
        <v>0</v>
      </c>
      <c r="N285" s="595">
        <f>+Amortizacija!N49</f>
        <v>0</v>
      </c>
      <c r="O285" s="595">
        <f>+Amortizacija!O49</f>
        <v>0</v>
      </c>
      <c r="P285" s="595">
        <f>+Amortizacija!P49</f>
        <v>0</v>
      </c>
      <c r="Q285" s="595">
        <f>+Amortizacija!Q49</f>
        <v>0</v>
      </c>
      <c r="R285" s="595">
        <f>+Amortizacija!R49</f>
        <v>0</v>
      </c>
      <c r="S285" s="595">
        <f>+Amortizacija!S49</f>
        <v>0</v>
      </c>
      <c r="T285" s="595">
        <f>+Amortizacija!T49</f>
        <v>974215.43514565681</v>
      </c>
      <c r="U285" s="595">
        <f>+Amortizacija!U49</f>
        <v>0</v>
      </c>
      <c r="V285" s="595">
        <f>+Amortizacija!V49</f>
        <v>0</v>
      </c>
      <c r="W285" s="595">
        <f>+Amortizacija!W49</f>
        <v>0</v>
      </c>
      <c r="X285" s="595">
        <f>+Amortizacija!X49</f>
        <v>0</v>
      </c>
      <c r="Y285" s="595">
        <f>+Amortizacija!Y49</f>
        <v>0</v>
      </c>
      <c r="Z285" s="595">
        <f>+Amortizacija!Z49</f>
        <v>0</v>
      </c>
      <c r="AA285" s="595">
        <f>+Amortizacija!AA49</f>
        <v>0</v>
      </c>
      <c r="AB285" s="595">
        <f>+Amortizacija!AB49</f>
        <v>0</v>
      </c>
      <c r="AC285" s="595">
        <f>+Amortizacija!AC49</f>
        <v>0</v>
      </c>
      <c r="AD285" s="595">
        <f>+Amortizacija!AD49</f>
        <v>974215.43514565681</v>
      </c>
      <c r="AE285" s="595">
        <f>+Amortizacija!AE49</f>
        <v>0</v>
      </c>
      <c r="AF285" s="595">
        <f>+Amortizacija!AF49</f>
        <v>0</v>
      </c>
      <c r="AG285" s="595">
        <f>+Amortizacija!AG49</f>
        <v>0</v>
      </c>
      <c r="AH285" s="595">
        <f>+Amortizacija!AH49</f>
        <v>0</v>
      </c>
      <c r="AI285" s="595">
        <f>+Amortizacija!AI49</f>
        <v>0</v>
      </c>
    </row>
    <row r="286" spans="1:35" s="589" customFormat="1" ht="11.25">
      <c r="A286" s="592" t="s">
        <v>155</v>
      </c>
      <c r="B286" s="749" t="s">
        <v>403</v>
      </c>
      <c r="C286" s="592"/>
      <c r="D286" s="592"/>
      <c r="E286" s="593">
        <f t="shared" ref="E286:AI286" si="136">+E260-E267</f>
        <v>0</v>
      </c>
      <c r="F286" s="593">
        <f t="shared" si="136"/>
        <v>-866168.33999999985</v>
      </c>
      <c r="G286" s="593">
        <f t="shared" si="136"/>
        <v>-84081.741887072101</v>
      </c>
      <c r="H286" s="593">
        <f t="shared" si="136"/>
        <v>-2232109.9417475527</v>
      </c>
      <c r="I286" s="593">
        <f t="shared" si="136"/>
        <v>-2188565.2622697218</v>
      </c>
      <c r="J286" s="593">
        <f t="shared" si="136"/>
        <v>38339.223018884775</v>
      </c>
      <c r="K286" s="593">
        <f t="shared" si="136"/>
        <v>241314.43834252836</v>
      </c>
      <c r="L286" s="593">
        <f t="shared" si="136"/>
        <v>241314.43834252836</v>
      </c>
      <c r="M286" s="593">
        <f t="shared" si="136"/>
        <v>241314.43834252836</v>
      </c>
      <c r="N286" s="593">
        <f t="shared" si="136"/>
        <v>241314.43834252836</v>
      </c>
      <c r="O286" s="593">
        <f t="shared" si="136"/>
        <v>241314.43834252836</v>
      </c>
      <c r="P286" s="593">
        <f t="shared" si="136"/>
        <v>241314.43834252836</v>
      </c>
      <c r="Q286" s="593">
        <f t="shared" si="136"/>
        <v>241314.43834252836</v>
      </c>
      <c r="R286" s="593">
        <f t="shared" si="136"/>
        <v>241314.43834252836</v>
      </c>
      <c r="S286" s="593">
        <f t="shared" si="136"/>
        <v>241314.43834252836</v>
      </c>
      <c r="T286" s="593">
        <f t="shared" si="136"/>
        <v>-876490.59680312849</v>
      </c>
      <c r="U286" s="593">
        <f t="shared" si="136"/>
        <v>241314.43834252836</v>
      </c>
      <c r="V286" s="593">
        <f t="shared" si="136"/>
        <v>241314.43834252836</v>
      </c>
      <c r="W286" s="593">
        <f t="shared" si="136"/>
        <v>241314.43834252836</v>
      </c>
      <c r="X286" s="593">
        <f t="shared" si="136"/>
        <v>-31937.193649006542</v>
      </c>
      <c r="Y286" s="593">
        <f t="shared" si="136"/>
        <v>241314.43834252836</v>
      </c>
      <c r="Z286" s="593">
        <f t="shared" si="136"/>
        <v>241314.43834252836</v>
      </c>
      <c r="AA286" s="593">
        <f t="shared" si="136"/>
        <v>334111.76662554353</v>
      </c>
      <c r="AB286" s="593">
        <f t="shared" si="136"/>
        <v>334111.76662554353</v>
      </c>
      <c r="AC286" s="593">
        <f t="shared" si="136"/>
        <v>334111.76662554353</v>
      </c>
      <c r="AD286" s="593">
        <f t="shared" si="136"/>
        <v>-783693.26852011331</v>
      </c>
      <c r="AE286" s="593">
        <f t="shared" si="136"/>
        <v>334111.76662554353</v>
      </c>
      <c r="AF286" s="593">
        <f t="shared" si="136"/>
        <v>334111.76662554353</v>
      </c>
      <c r="AG286" s="593">
        <f t="shared" si="136"/>
        <v>334111.76662554353</v>
      </c>
      <c r="AH286" s="593">
        <f t="shared" si="136"/>
        <v>334111.76662554353</v>
      </c>
      <c r="AI286" s="593">
        <f t="shared" si="136"/>
        <v>334111.76662554353</v>
      </c>
    </row>
    <row r="287" spans="1:35">
      <c r="K287" s="550"/>
      <c r="L287" s="550"/>
      <c r="M287" s="550"/>
      <c r="N287" s="550"/>
      <c r="O287" s="550"/>
      <c r="P287" s="550"/>
      <c r="Q287" s="550"/>
      <c r="R287" s="550"/>
      <c r="S287" s="550"/>
      <c r="T287" s="550"/>
      <c r="U287" s="550"/>
      <c r="V287" s="550"/>
      <c r="W287" s="550"/>
      <c r="X287" s="550"/>
      <c r="Y287" s="550"/>
      <c r="Z287" s="550"/>
      <c r="AA287" s="550"/>
      <c r="AB287" s="550"/>
      <c r="AC287" s="550"/>
      <c r="AD287" s="550"/>
      <c r="AE287" s="550"/>
      <c r="AF287" s="550"/>
      <c r="AG287" s="550"/>
      <c r="AH287" s="550"/>
      <c r="AI287" s="550"/>
    </row>
    <row r="288" spans="1:35" ht="15">
      <c r="A288" s="556" t="s">
        <v>457</v>
      </c>
      <c r="K288" s="550"/>
      <c r="L288" s="550"/>
      <c r="M288" s="550"/>
      <c r="N288" s="550"/>
      <c r="O288" s="550"/>
      <c r="P288" s="550"/>
      <c r="Q288" s="550"/>
      <c r="R288" s="550"/>
      <c r="S288" s="550"/>
      <c r="T288" s="550"/>
      <c r="U288" s="550"/>
      <c r="V288" s="550"/>
      <c r="W288" s="550"/>
      <c r="X288" s="550"/>
      <c r="Y288" s="550"/>
      <c r="Z288" s="550"/>
      <c r="AA288" s="550"/>
      <c r="AB288" s="550"/>
      <c r="AC288" s="550"/>
      <c r="AD288" s="550"/>
      <c r="AE288" s="550"/>
      <c r="AF288" s="550"/>
      <c r="AG288" s="550"/>
      <c r="AH288" s="550"/>
      <c r="AI288" s="550"/>
    </row>
    <row r="290" spans="1:47" ht="15">
      <c r="A290" s="557" t="s">
        <v>460</v>
      </c>
    </row>
    <row r="291" spans="1:47" ht="12.75" thickBot="1">
      <c r="F291" s="385" t="s">
        <v>858</v>
      </c>
      <c r="AJ291" s="850" t="s">
        <v>400</v>
      </c>
      <c r="AK291" s="850"/>
      <c r="AL291" s="850"/>
      <c r="AM291" s="850"/>
      <c r="AN291" s="850"/>
      <c r="AO291" s="850"/>
      <c r="AP291" s="850"/>
    </row>
    <row r="292" spans="1:47" s="589" customFormat="1" ht="11.25">
      <c r="A292" s="618"/>
      <c r="B292" s="756" t="s">
        <v>388</v>
      </c>
      <c r="C292" s="619"/>
      <c r="D292" s="620"/>
      <c r="E292" s="618"/>
      <c r="F292" s="618">
        <v>1</v>
      </c>
      <c r="G292" s="618">
        <v>2</v>
      </c>
      <c r="H292" s="618">
        <f t="shared" ref="H292:AI292" si="137">+H258</f>
        <v>3</v>
      </c>
      <c r="I292" s="618">
        <f t="shared" si="137"/>
        <v>4</v>
      </c>
      <c r="J292" s="618">
        <f t="shared" si="137"/>
        <v>5</v>
      </c>
      <c r="K292" s="618">
        <f t="shared" si="137"/>
        <v>6</v>
      </c>
      <c r="L292" s="618">
        <f t="shared" si="137"/>
        <v>7</v>
      </c>
      <c r="M292" s="618">
        <f t="shared" si="137"/>
        <v>8</v>
      </c>
      <c r="N292" s="618">
        <f t="shared" si="137"/>
        <v>9</v>
      </c>
      <c r="O292" s="618">
        <f t="shared" si="137"/>
        <v>10</v>
      </c>
      <c r="P292" s="618">
        <f t="shared" si="137"/>
        <v>11</v>
      </c>
      <c r="Q292" s="618">
        <f t="shared" si="137"/>
        <v>12</v>
      </c>
      <c r="R292" s="618">
        <f t="shared" si="137"/>
        <v>13</v>
      </c>
      <c r="S292" s="618">
        <f t="shared" si="137"/>
        <v>14</v>
      </c>
      <c r="T292" s="618">
        <f t="shared" si="137"/>
        <v>15</v>
      </c>
      <c r="U292" s="618">
        <f t="shared" si="137"/>
        <v>16</v>
      </c>
      <c r="V292" s="618">
        <f t="shared" si="137"/>
        <v>17</v>
      </c>
      <c r="W292" s="618">
        <f t="shared" si="137"/>
        <v>18</v>
      </c>
      <c r="X292" s="618">
        <f t="shared" si="137"/>
        <v>19</v>
      </c>
      <c r="Y292" s="618">
        <f t="shared" si="137"/>
        <v>20</v>
      </c>
      <c r="Z292" s="618">
        <f t="shared" si="137"/>
        <v>21</v>
      </c>
      <c r="AA292" s="618">
        <f t="shared" si="137"/>
        <v>22</v>
      </c>
      <c r="AB292" s="618">
        <f t="shared" si="137"/>
        <v>23</v>
      </c>
      <c r="AC292" s="618">
        <f t="shared" si="137"/>
        <v>24</v>
      </c>
      <c r="AD292" s="618">
        <f t="shared" si="137"/>
        <v>25</v>
      </c>
      <c r="AE292" s="618">
        <f t="shared" si="137"/>
        <v>26</v>
      </c>
      <c r="AF292" s="618">
        <f t="shared" si="137"/>
        <v>27</v>
      </c>
      <c r="AG292" s="618">
        <f t="shared" si="137"/>
        <v>28</v>
      </c>
      <c r="AH292" s="618">
        <f t="shared" si="137"/>
        <v>29</v>
      </c>
      <c r="AI292" s="618">
        <f t="shared" si="137"/>
        <v>30</v>
      </c>
      <c r="AJ292" s="621">
        <v>1</v>
      </c>
      <c r="AK292" s="621">
        <f>1+1</f>
        <v>2</v>
      </c>
      <c r="AL292" s="621">
        <f t="shared" ref="AL292:AU293" si="138">+AK292+1</f>
        <v>3</v>
      </c>
      <c r="AM292" s="621">
        <f t="shared" si="138"/>
        <v>4</v>
      </c>
      <c r="AN292" s="621">
        <f t="shared" si="138"/>
        <v>5</v>
      </c>
      <c r="AO292" s="621">
        <f t="shared" si="138"/>
        <v>6</v>
      </c>
      <c r="AP292" s="621">
        <f t="shared" si="138"/>
        <v>7</v>
      </c>
      <c r="AQ292" s="621">
        <f t="shared" si="138"/>
        <v>8</v>
      </c>
      <c r="AR292" s="621">
        <f t="shared" si="138"/>
        <v>9</v>
      </c>
      <c r="AS292" s="621">
        <f t="shared" si="138"/>
        <v>10</v>
      </c>
      <c r="AT292" s="621">
        <f t="shared" si="138"/>
        <v>11</v>
      </c>
      <c r="AU292" s="621">
        <f t="shared" si="138"/>
        <v>12</v>
      </c>
    </row>
    <row r="293" spans="1:47" s="589" customFormat="1" ht="11.25">
      <c r="A293" s="618" t="s">
        <v>147</v>
      </c>
      <c r="B293" s="756" t="s">
        <v>397</v>
      </c>
      <c r="C293" s="622" t="s">
        <v>418</v>
      </c>
      <c r="D293" s="623" t="s">
        <v>419</v>
      </c>
      <c r="E293" s="618"/>
      <c r="F293" s="618" t="s">
        <v>857</v>
      </c>
      <c r="G293" s="618">
        <f>+G259</f>
        <v>2019</v>
      </c>
      <c r="H293" s="618">
        <f t="shared" ref="H293:AI293" si="139">+H259</f>
        <v>2020</v>
      </c>
      <c r="I293" s="618">
        <f t="shared" si="139"/>
        <v>2021</v>
      </c>
      <c r="J293" s="618">
        <f t="shared" si="139"/>
        <v>2022</v>
      </c>
      <c r="K293" s="618">
        <f t="shared" si="139"/>
        <v>2023</v>
      </c>
      <c r="L293" s="618">
        <f t="shared" si="139"/>
        <v>2024</v>
      </c>
      <c r="M293" s="618">
        <f t="shared" si="139"/>
        <v>2025</v>
      </c>
      <c r="N293" s="618">
        <f t="shared" si="139"/>
        <v>2026</v>
      </c>
      <c r="O293" s="618">
        <f t="shared" si="139"/>
        <v>2027</v>
      </c>
      <c r="P293" s="618">
        <f t="shared" si="139"/>
        <v>2028</v>
      </c>
      <c r="Q293" s="618">
        <f t="shared" si="139"/>
        <v>2029</v>
      </c>
      <c r="R293" s="618">
        <f t="shared" si="139"/>
        <v>2030</v>
      </c>
      <c r="S293" s="618">
        <f t="shared" si="139"/>
        <v>2031</v>
      </c>
      <c r="T293" s="618">
        <f t="shared" si="139"/>
        <v>2032</v>
      </c>
      <c r="U293" s="618">
        <f t="shared" si="139"/>
        <v>2033</v>
      </c>
      <c r="V293" s="618">
        <f t="shared" si="139"/>
        <v>2034</v>
      </c>
      <c r="W293" s="618">
        <f t="shared" si="139"/>
        <v>2035</v>
      </c>
      <c r="X293" s="618">
        <f t="shared" si="139"/>
        <v>2036</v>
      </c>
      <c r="Y293" s="618">
        <f t="shared" si="139"/>
        <v>2037</v>
      </c>
      <c r="Z293" s="618">
        <f t="shared" si="139"/>
        <v>2038</v>
      </c>
      <c r="AA293" s="618">
        <f t="shared" si="139"/>
        <v>2039</v>
      </c>
      <c r="AB293" s="618">
        <f t="shared" si="139"/>
        <v>2040</v>
      </c>
      <c r="AC293" s="618">
        <f t="shared" si="139"/>
        <v>2041</v>
      </c>
      <c r="AD293" s="618">
        <f t="shared" si="139"/>
        <v>2042</v>
      </c>
      <c r="AE293" s="618">
        <f t="shared" si="139"/>
        <v>2043</v>
      </c>
      <c r="AF293" s="618">
        <f t="shared" si="139"/>
        <v>2044</v>
      </c>
      <c r="AG293" s="618">
        <f t="shared" si="139"/>
        <v>2045</v>
      </c>
      <c r="AH293" s="618">
        <f t="shared" si="139"/>
        <v>2046</v>
      </c>
      <c r="AI293" s="618">
        <f t="shared" si="139"/>
        <v>2047</v>
      </c>
      <c r="AJ293" s="621">
        <f>+AI293+1</f>
        <v>2048</v>
      </c>
      <c r="AK293" s="621">
        <f>+AJ293+1</f>
        <v>2049</v>
      </c>
      <c r="AL293" s="621">
        <f t="shared" si="138"/>
        <v>2050</v>
      </c>
      <c r="AM293" s="621">
        <f t="shared" si="138"/>
        <v>2051</v>
      </c>
      <c r="AN293" s="621">
        <f t="shared" si="138"/>
        <v>2052</v>
      </c>
      <c r="AO293" s="621">
        <f t="shared" si="138"/>
        <v>2053</v>
      </c>
      <c r="AP293" s="621">
        <f t="shared" si="138"/>
        <v>2054</v>
      </c>
      <c r="AQ293" s="621">
        <f t="shared" si="138"/>
        <v>2055</v>
      </c>
      <c r="AR293" s="621">
        <f t="shared" si="138"/>
        <v>2056</v>
      </c>
      <c r="AS293" s="621">
        <f t="shared" si="138"/>
        <v>2057</v>
      </c>
      <c r="AT293" s="621">
        <f t="shared" si="138"/>
        <v>2058</v>
      </c>
      <c r="AU293" s="621">
        <f t="shared" si="138"/>
        <v>2059</v>
      </c>
    </row>
    <row r="294" spans="1:47" s="589" customFormat="1" ht="11.25">
      <c r="A294" s="592" t="s">
        <v>242</v>
      </c>
      <c r="B294" s="749" t="s">
        <v>398</v>
      </c>
      <c r="C294" s="624"/>
      <c r="D294" s="625"/>
      <c r="E294" s="593"/>
      <c r="F294" s="593">
        <f t="shared" ref="F294:AU294" si="140">+F295+F299+F300+F301</f>
        <v>0</v>
      </c>
      <c r="G294" s="593">
        <f t="shared" si="140"/>
        <v>0</v>
      </c>
      <c r="H294" s="593">
        <f t="shared" si="140"/>
        <v>0</v>
      </c>
      <c r="I294" s="593">
        <f t="shared" si="140"/>
        <v>0</v>
      </c>
      <c r="J294" s="593">
        <f t="shared" si="140"/>
        <v>0</v>
      </c>
      <c r="K294" s="593">
        <f t="shared" si="140"/>
        <v>349489.15810803918</v>
      </c>
      <c r="L294" s="593">
        <f t="shared" si="140"/>
        <v>349489.15810803918</v>
      </c>
      <c r="M294" s="593">
        <f t="shared" si="140"/>
        <v>349489.15810803918</v>
      </c>
      <c r="N294" s="593">
        <f t="shared" si="140"/>
        <v>349489.15810803918</v>
      </c>
      <c r="O294" s="593">
        <f t="shared" si="140"/>
        <v>349489.15810803918</v>
      </c>
      <c r="P294" s="593">
        <f t="shared" si="140"/>
        <v>349489.15810803918</v>
      </c>
      <c r="Q294" s="593">
        <f t="shared" si="140"/>
        <v>349489.15810803918</v>
      </c>
      <c r="R294" s="593">
        <f t="shared" si="140"/>
        <v>349489.15810803918</v>
      </c>
      <c r="S294" s="593">
        <f t="shared" si="140"/>
        <v>349489.15810803918</v>
      </c>
      <c r="T294" s="593">
        <f t="shared" si="140"/>
        <v>349489.15810803918</v>
      </c>
      <c r="U294" s="593">
        <f t="shared" si="140"/>
        <v>349489.15810803918</v>
      </c>
      <c r="V294" s="593">
        <f t="shared" si="140"/>
        <v>349489.15810803918</v>
      </c>
      <c r="W294" s="593">
        <f t="shared" si="140"/>
        <v>349489.15810803918</v>
      </c>
      <c r="X294" s="593">
        <f t="shared" si="140"/>
        <v>349489.15810803918</v>
      </c>
      <c r="Y294" s="593">
        <f t="shared" si="140"/>
        <v>349489.15810803918</v>
      </c>
      <c r="Z294" s="593">
        <f t="shared" si="140"/>
        <v>349489.15810803918</v>
      </c>
      <c r="AA294" s="593">
        <f t="shared" si="140"/>
        <v>443214.45967388444</v>
      </c>
      <c r="AB294" s="593">
        <f t="shared" si="140"/>
        <v>443214.45967388444</v>
      </c>
      <c r="AC294" s="593">
        <f t="shared" si="140"/>
        <v>443214.45967388444</v>
      </c>
      <c r="AD294" s="593">
        <f t="shared" si="140"/>
        <v>443214.45967388444</v>
      </c>
      <c r="AE294" s="593">
        <f t="shared" si="140"/>
        <v>443214.45967388444</v>
      </c>
      <c r="AF294" s="593">
        <f t="shared" si="140"/>
        <v>443214.45967388444</v>
      </c>
      <c r="AG294" s="593">
        <f t="shared" si="140"/>
        <v>443214.45967388444</v>
      </c>
      <c r="AH294" s="593">
        <f t="shared" si="140"/>
        <v>443214.45967388444</v>
      </c>
      <c r="AI294" s="593">
        <f>+AI295+AI299+AI300+AI301</f>
        <v>1342096.94477147</v>
      </c>
      <c r="AJ294" s="626">
        <f t="shared" si="140"/>
        <v>438826.1976969153</v>
      </c>
      <c r="AK294" s="626">
        <f t="shared" si="140"/>
        <v>438826.1976969153</v>
      </c>
      <c r="AL294" s="626">
        <f t="shared" si="140"/>
        <v>438826.1976969153</v>
      </c>
      <c r="AM294" s="626">
        <f t="shared" si="140"/>
        <v>438826.1976969153</v>
      </c>
      <c r="AN294" s="626">
        <f t="shared" si="140"/>
        <v>438826.1976969153</v>
      </c>
      <c r="AO294" s="626">
        <f t="shared" si="140"/>
        <v>438826.1976969153</v>
      </c>
      <c r="AP294" s="626">
        <f t="shared" si="140"/>
        <v>438826.1976969153</v>
      </c>
      <c r="AQ294" s="626">
        <f t="shared" si="140"/>
        <v>438826.1976969153</v>
      </c>
      <c r="AR294" s="626">
        <f t="shared" si="140"/>
        <v>438826.1976969153</v>
      </c>
      <c r="AS294" s="626">
        <f t="shared" si="140"/>
        <v>438826.1976969153</v>
      </c>
      <c r="AT294" s="626">
        <f t="shared" si="140"/>
        <v>438826.1976969153</v>
      </c>
      <c r="AU294" s="626">
        <f t="shared" si="140"/>
        <v>438826.1976969153</v>
      </c>
    </row>
    <row r="295" spans="1:47" s="607" customFormat="1" ht="11.25">
      <c r="A295" s="605">
        <v>1</v>
      </c>
      <c r="B295" s="753" t="s">
        <v>245</v>
      </c>
      <c r="C295" s="627">
        <f>NPV($C$328,G295:AI295)+F295</f>
        <v>4985061.4431773396</v>
      </c>
      <c r="D295" s="628">
        <f>SUM(F295:AI295)</f>
        <v>9580756.6667935885</v>
      </c>
      <c r="E295" s="606"/>
      <c r="F295" s="606">
        <f t="shared" ref="F295:AU295" si="141">+F296+F297</f>
        <v>0</v>
      </c>
      <c r="G295" s="606">
        <f t="shared" si="141"/>
        <v>0</v>
      </c>
      <c r="H295" s="606">
        <f t="shared" si="141"/>
        <v>0</v>
      </c>
      <c r="I295" s="606">
        <f t="shared" si="141"/>
        <v>0</v>
      </c>
      <c r="J295" s="606">
        <f t="shared" si="141"/>
        <v>0</v>
      </c>
      <c r="K295" s="606">
        <f>+(K296+K297)*$C$3</f>
        <v>349489.15810803918</v>
      </c>
      <c r="L295" s="606">
        <f t="shared" ref="L295:AI295" si="142">+(L296+L297)*$C$3</f>
        <v>349489.15810803918</v>
      </c>
      <c r="M295" s="606">
        <f t="shared" si="142"/>
        <v>349489.15810803918</v>
      </c>
      <c r="N295" s="606">
        <f t="shared" si="142"/>
        <v>349489.15810803918</v>
      </c>
      <c r="O295" s="606">
        <f t="shared" si="142"/>
        <v>349489.15810803918</v>
      </c>
      <c r="P295" s="606">
        <f t="shared" si="142"/>
        <v>349489.15810803918</v>
      </c>
      <c r="Q295" s="606">
        <f t="shared" si="142"/>
        <v>349489.15810803918</v>
      </c>
      <c r="R295" s="606">
        <f t="shared" si="142"/>
        <v>349489.15810803918</v>
      </c>
      <c r="S295" s="606">
        <f t="shared" si="142"/>
        <v>349489.15810803918</v>
      </c>
      <c r="T295" s="606">
        <f t="shared" si="142"/>
        <v>349489.15810803918</v>
      </c>
      <c r="U295" s="606">
        <f t="shared" si="142"/>
        <v>349489.15810803918</v>
      </c>
      <c r="V295" s="606">
        <f t="shared" si="142"/>
        <v>349489.15810803918</v>
      </c>
      <c r="W295" s="606">
        <f t="shared" si="142"/>
        <v>349489.15810803918</v>
      </c>
      <c r="X295" s="606">
        <f t="shared" si="142"/>
        <v>349489.15810803918</v>
      </c>
      <c r="Y295" s="606">
        <f t="shared" si="142"/>
        <v>349489.15810803918</v>
      </c>
      <c r="Z295" s="606">
        <f t="shared" si="142"/>
        <v>349489.15810803918</v>
      </c>
      <c r="AA295" s="606">
        <f t="shared" si="142"/>
        <v>443214.45967388444</v>
      </c>
      <c r="AB295" s="606">
        <f t="shared" si="142"/>
        <v>443214.45967388444</v>
      </c>
      <c r="AC295" s="606">
        <f t="shared" si="142"/>
        <v>443214.45967388444</v>
      </c>
      <c r="AD295" s="606">
        <f t="shared" si="142"/>
        <v>443214.45967388444</v>
      </c>
      <c r="AE295" s="606">
        <f t="shared" si="142"/>
        <v>443214.45967388444</v>
      </c>
      <c r="AF295" s="606">
        <f t="shared" si="142"/>
        <v>443214.45967388444</v>
      </c>
      <c r="AG295" s="606">
        <f t="shared" si="142"/>
        <v>443214.45967388444</v>
      </c>
      <c r="AH295" s="606">
        <f t="shared" si="142"/>
        <v>443214.45967388444</v>
      </c>
      <c r="AI295" s="606">
        <f t="shared" si="142"/>
        <v>443214.45967388444</v>
      </c>
      <c r="AJ295" s="629">
        <f t="shared" si="141"/>
        <v>438826.1976969153</v>
      </c>
      <c r="AK295" s="629">
        <f t="shared" si="141"/>
        <v>438826.1976969153</v>
      </c>
      <c r="AL295" s="629">
        <f t="shared" si="141"/>
        <v>438826.1976969153</v>
      </c>
      <c r="AM295" s="629">
        <f t="shared" si="141"/>
        <v>438826.1976969153</v>
      </c>
      <c r="AN295" s="629">
        <f t="shared" si="141"/>
        <v>438826.1976969153</v>
      </c>
      <c r="AO295" s="629">
        <f t="shared" si="141"/>
        <v>438826.1976969153</v>
      </c>
      <c r="AP295" s="629">
        <f t="shared" si="141"/>
        <v>438826.1976969153</v>
      </c>
      <c r="AQ295" s="629">
        <f t="shared" si="141"/>
        <v>438826.1976969153</v>
      </c>
      <c r="AR295" s="629">
        <f t="shared" si="141"/>
        <v>438826.1976969153</v>
      </c>
      <c r="AS295" s="629">
        <f t="shared" si="141"/>
        <v>438826.1976969153</v>
      </c>
      <c r="AT295" s="629">
        <f t="shared" si="141"/>
        <v>438826.1976969153</v>
      </c>
      <c r="AU295" s="629">
        <f t="shared" si="141"/>
        <v>438826.1976969153</v>
      </c>
    </row>
    <row r="296" spans="1:47" s="589" customFormat="1" ht="11.25">
      <c r="A296" s="594"/>
      <c r="B296" s="751" t="s">
        <v>249</v>
      </c>
      <c r="C296" s="630"/>
      <c r="D296" s="631"/>
      <c r="E296" s="606"/>
      <c r="F296" s="595">
        <f t="shared" ref="F296:AI296" si="143">+F262-F121</f>
        <v>0</v>
      </c>
      <c r="G296" s="595">
        <f t="shared" si="143"/>
        <v>0</v>
      </c>
      <c r="H296" s="595">
        <f t="shared" si="143"/>
        <v>0</v>
      </c>
      <c r="I296" s="595">
        <f t="shared" si="143"/>
        <v>0</v>
      </c>
      <c r="J296" s="595">
        <f t="shared" si="143"/>
        <v>0</v>
      </c>
      <c r="K296" s="595">
        <f t="shared" si="143"/>
        <v>219269.43107137195</v>
      </c>
      <c r="L296" s="595">
        <f t="shared" si="143"/>
        <v>219269.43107137195</v>
      </c>
      <c r="M296" s="595">
        <f t="shared" si="143"/>
        <v>219269.43107137195</v>
      </c>
      <c r="N296" s="595">
        <f t="shared" si="143"/>
        <v>219269.43107137195</v>
      </c>
      <c r="O296" s="595">
        <f t="shared" si="143"/>
        <v>219269.43107137195</v>
      </c>
      <c r="P296" s="595">
        <f t="shared" si="143"/>
        <v>219269.43107137195</v>
      </c>
      <c r="Q296" s="595">
        <f t="shared" si="143"/>
        <v>219269.43107137195</v>
      </c>
      <c r="R296" s="595">
        <f t="shared" si="143"/>
        <v>219269.43107137195</v>
      </c>
      <c r="S296" s="595">
        <f t="shared" si="143"/>
        <v>219269.43107137195</v>
      </c>
      <c r="T296" s="595">
        <f t="shared" si="143"/>
        <v>219269.43107137195</v>
      </c>
      <c r="U296" s="595">
        <f t="shared" si="143"/>
        <v>219269.43107137195</v>
      </c>
      <c r="V296" s="595">
        <f t="shared" si="143"/>
        <v>219269.43107137195</v>
      </c>
      <c r="W296" s="595">
        <f t="shared" si="143"/>
        <v>219269.43107137195</v>
      </c>
      <c r="X296" s="595">
        <f t="shared" si="143"/>
        <v>219269.43107137195</v>
      </c>
      <c r="Y296" s="595">
        <f t="shared" si="143"/>
        <v>219269.43107137195</v>
      </c>
      <c r="Z296" s="595">
        <f t="shared" si="143"/>
        <v>219269.43107137195</v>
      </c>
      <c r="AA296" s="595">
        <f t="shared" si="143"/>
        <v>219269.43107137195</v>
      </c>
      <c r="AB296" s="595">
        <f t="shared" si="143"/>
        <v>219269.43107137195</v>
      </c>
      <c r="AC296" s="595">
        <f t="shared" si="143"/>
        <v>219269.43107137195</v>
      </c>
      <c r="AD296" s="595">
        <f t="shared" si="143"/>
        <v>219269.43107137195</v>
      </c>
      <c r="AE296" s="595">
        <f t="shared" si="143"/>
        <v>219269.43107137195</v>
      </c>
      <c r="AF296" s="595">
        <f t="shared" si="143"/>
        <v>219269.43107137195</v>
      </c>
      <c r="AG296" s="595">
        <f t="shared" si="143"/>
        <v>219269.43107137195</v>
      </c>
      <c r="AH296" s="595">
        <f t="shared" si="143"/>
        <v>219269.43107137195</v>
      </c>
      <c r="AI296" s="595">
        <f t="shared" si="143"/>
        <v>219269.43107137195</v>
      </c>
      <c r="AJ296" s="632">
        <f t="shared" ref="AJ296:AU300" si="144">+AI296</f>
        <v>219269.43107137195</v>
      </c>
      <c r="AK296" s="632">
        <f t="shared" si="144"/>
        <v>219269.43107137195</v>
      </c>
      <c r="AL296" s="632">
        <f t="shared" si="144"/>
        <v>219269.43107137195</v>
      </c>
      <c r="AM296" s="632">
        <f t="shared" si="144"/>
        <v>219269.43107137195</v>
      </c>
      <c r="AN296" s="632">
        <f t="shared" si="144"/>
        <v>219269.43107137195</v>
      </c>
      <c r="AO296" s="632">
        <f t="shared" si="144"/>
        <v>219269.43107137195</v>
      </c>
      <c r="AP296" s="632">
        <f t="shared" si="144"/>
        <v>219269.43107137195</v>
      </c>
      <c r="AQ296" s="632">
        <f t="shared" si="144"/>
        <v>219269.43107137195</v>
      </c>
      <c r="AR296" s="632">
        <f t="shared" si="144"/>
        <v>219269.43107137195</v>
      </c>
      <c r="AS296" s="632">
        <f t="shared" si="144"/>
        <v>219269.43107137195</v>
      </c>
      <c r="AT296" s="632">
        <f t="shared" si="144"/>
        <v>219269.43107137195</v>
      </c>
      <c r="AU296" s="632">
        <f t="shared" si="144"/>
        <v>219269.43107137195</v>
      </c>
    </row>
    <row r="297" spans="1:47" s="589" customFormat="1" ht="11.25">
      <c r="A297" s="594"/>
      <c r="B297" s="751" t="s">
        <v>250</v>
      </c>
      <c r="C297" s="630"/>
      <c r="D297" s="631"/>
      <c r="E297" s="606"/>
      <c r="F297" s="595">
        <f t="shared" ref="F297:AI297" si="145">+F263-F122</f>
        <v>0</v>
      </c>
      <c r="G297" s="595">
        <f t="shared" si="145"/>
        <v>0</v>
      </c>
      <c r="H297" s="595">
        <f t="shared" si="145"/>
        <v>0</v>
      </c>
      <c r="I297" s="595">
        <f t="shared" si="145"/>
        <v>0</v>
      </c>
      <c r="J297" s="595">
        <f t="shared" si="145"/>
        <v>0</v>
      </c>
      <c r="K297" s="595">
        <f t="shared" si="145"/>
        <v>126759.43834252824</v>
      </c>
      <c r="L297" s="595">
        <f t="shared" si="145"/>
        <v>126759.43834252824</v>
      </c>
      <c r="M297" s="595">
        <f t="shared" si="145"/>
        <v>126759.43834252824</v>
      </c>
      <c r="N297" s="595">
        <f t="shared" si="145"/>
        <v>126759.43834252824</v>
      </c>
      <c r="O297" s="595">
        <f t="shared" si="145"/>
        <v>126759.43834252824</v>
      </c>
      <c r="P297" s="595">
        <f t="shared" si="145"/>
        <v>126759.43834252824</v>
      </c>
      <c r="Q297" s="595">
        <f t="shared" si="145"/>
        <v>126759.43834252824</v>
      </c>
      <c r="R297" s="595">
        <f t="shared" si="145"/>
        <v>126759.43834252824</v>
      </c>
      <c r="S297" s="595">
        <f t="shared" si="145"/>
        <v>126759.43834252824</v>
      </c>
      <c r="T297" s="595">
        <f t="shared" si="145"/>
        <v>126759.43834252824</v>
      </c>
      <c r="U297" s="595">
        <f t="shared" si="145"/>
        <v>126759.43834252824</v>
      </c>
      <c r="V297" s="595">
        <f t="shared" si="145"/>
        <v>126759.43834252824</v>
      </c>
      <c r="W297" s="595">
        <f t="shared" si="145"/>
        <v>126759.43834252824</v>
      </c>
      <c r="X297" s="595">
        <f t="shared" si="145"/>
        <v>126759.43834252824</v>
      </c>
      <c r="Y297" s="595">
        <f t="shared" si="145"/>
        <v>126759.43834252824</v>
      </c>
      <c r="Z297" s="595">
        <f t="shared" si="145"/>
        <v>126759.43834252824</v>
      </c>
      <c r="AA297" s="595">
        <f t="shared" si="145"/>
        <v>219556.76662554336</v>
      </c>
      <c r="AB297" s="595">
        <f t="shared" si="145"/>
        <v>219556.76662554336</v>
      </c>
      <c r="AC297" s="595">
        <f t="shared" si="145"/>
        <v>219556.76662554336</v>
      </c>
      <c r="AD297" s="595">
        <f t="shared" si="145"/>
        <v>219556.76662554336</v>
      </c>
      <c r="AE297" s="595">
        <f t="shared" si="145"/>
        <v>219556.76662554336</v>
      </c>
      <c r="AF297" s="595">
        <f t="shared" si="145"/>
        <v>219556.76662554336</v>
      </c>
      <c r="AG297" s="595">
        <f t="shared" si="145"/>
        <v>219556.76662554336</v>
      </c>
      <c r="AH297" s="595">
        <f t="shared" si="145"/>
        <v>219556.76662554336</v>
      </c>
      <c r="AI297" s="595">
        <f t="shared" si="145"/>
        <v>219556.76662554336</v>
      </c>
      <c r="AJ297" s="632">
        <f t="shared" si="144"/>
        <v>219556.76662554336</v>
      </c>
      <c r="AK297" s="632">
        <f t="shared" si="144"/>
        <v>219556.76662554336</v>
      </c>
      <c r="AL297" s="632">
        <f t="shared" si="144"/>
        <v>219556.76662554336</v>
      </c>
      <c r="AM297" s="632">
        <f t="shared" si="144"/>
        <v>219556.76662554336</v>
      </c>
      <c r="AN297" s="632">
        <f t="shared" si="144"/>
        <v>219556.76662554336</v>
      </c>
      <c r="AO297" s="632">
        <f t="shared" si="144"/>
        <v>219556.76662554336</v>
      </c>
      <c r="AP297" s="632">
        <f t="shared" si="144"/>
        <v>219556.76662554336</v>
      </c>
      <c r="AQ297" s="632">
        <f t="shared" si="144"/>
        <v>219556.76662554336</v>
      </c>
      <c r="AR297" s="632">
        <f t="shared" si="144"/>
        <v>219556.76662554336</v>
      </c>
      <c r="AS297" s="632">
        <f t="shared" si="144"/>
        <v>219556.76662554336</v>
      </c>
      <c r="AT297" s="632">
        <f t="shared" si="144"/>
        <v>219556.76662554336</v>
      </c>
      <c r="AU297" s="632">
        <f t="shared" si="144"/>
        <v>219556.76662554336</v>
      </c>
    </row>
    <row r="298" spans="1:47" s="589" customFormat="1" ht="11.25">
      <c r="A298" s="594"/>
      <c r="B298" s="751" t="s">
        <v>853</v>
      </c>
      <c r="C298" s="630"/>
      <c r="D298" s="631"/>
      <c r="E298" s="606"/>
      <c r="F298" s="595">
        <f t="shared" ref="F298:AI298" si="146">+F264-F123</f>
        <v>0</v>
      </c>
      <c r="G298" s="595">
        <f t="shared" si="146"/>
        <v>0</v>
      </c>
      <c r="H298" s="595">
        <f t="shared" si="146"/>
        <v>0</v>
      </c>
      <c r="I298" s="595">
        <f t="shared" si="146"/>
        <v>0</v>
      </c>
      <c r="J298" s="595">
        <f t="shared" si="146"/>
        <v>0</v>
      </c>
      <c r="K298" s="595">
        <f t="shared" si="146"/>
        <v>0</v>
      </c>
      <c r="L298" s="595">
        <f t="shared" si="146"/>
        <v>0</v>
      </c>
      <c r="M298" s="595">
        <f t="shared" si="146"/>
        <v>0</v>
      </c>
      <c r="N298" s="595">
        <f t="shared" si="146"/>
        <v>0</v>
      </c>
      <c r="O298" s="595">
        <f t="shared" si="146"/>
        <v>0</v>
      </c>
      <c r="P298" s="595">
        <f t="shared" si="146"/>
        <v>0</v>
      </c>
      <c r="Q298" s="595">
        <f t="shared" si="146"/>
        <v>0</v>
      </c>
      <c r="R298" s="595">
        <f t="shared" si="146"/>
        <v>0</v>
      </c>
      <c r="S298" s="595">
        <f t="shared" si="146"/>
        <v>0</v>
      </c>
      <c r="T298" s="595">
        <f t="shared" si="146"/>
        <v>0</v>
      </c>
      <c r="U298" s="595">
        <f t="shared" si="146"/>
        <v>0</v>
      </c>
      <c r="V298" s="595">
        <f t="shared" si="146"/>
        <v>0</v>
      </c>
      <c r="W298" s="595">
        <f t="shared" si="146"/>
        <v>0</v>
      </c>
      <c r="X298" s="595">
        <f t="shared" si="146"/>
        <v>0</v>
      </c>
      <c r="Y298" s="595">
        <f t="shared" si="146"/>
        <v>0</v>
      </c>
      <c r="Z298" s="595">
        <f t="shared" si="146"/>
        <v>0</v>
      </c>
      <c r="AA298" s="595">
        <f t="shared" si="146"/>
        <v>0</v>
      </c>
      <c r="AB298" s="595">
        <f t="shared" si="146"/>
        <v>0</v>
      </c>
      <c r="AC298" s="595">
        <f t="shared" si="146"/>
        <v>0</v>
      </c>
      <c r="AD298" s="595">
        <f t="shared" si="146"/>
        <v>0</v>
      </c>
      <c r="AE298" s="595">
        <f t="shared" si="146"/>
        <v>0</v>
      </c>
      <c r="AF298" s="595">
        <f t="shared" si="146"/>
        <v>0</v>
      </c>
      <c r="AG298" s="595">
        <f t="shared" si="146"/>
        <v>0</v>
      </c>
      <c r="AH298" s="595">
        <f t="shared" si="146"/>
        <v>0</v>
      </c>
      <c r="AI298" s="595">
        <f t="shared" si="146"/>
        <v>0</v>
      </c>
      <c r="AJ298" s="632"/>
      <c r="AK298" s="632"/>
      <c r="AL298" s="632"/>
      <c r="AM298" s="632"/>
      <c r="AN298" s="632"/>
      <c r="AO298" s="632"/>
      <c r="AP298" s="632"/>
      <c r="AQ298" s="632"/>
      <c r="AR298" s="632"/>
      <c r="AS298" s="632"/>
      <c r="AT298" s="632"/>
      <c r="AU298" s="632"/>
    </row>
    <row r="299" spans="1:47" s="607" customFormat="1" ht="11.25">
      <c r="A299" s="605">
        <v>2</v>
      </c>
      <c r="B299" s="753" t="s">
        <v>247</v>
      </c>
      <c r="C299" s="627"/>
      <c r="D299" s="628"/>
      <c r="E299" s="606"/>
      <c r="F299" s="606">
        <f t="shared" ref="F299:AI299" si="147">+F265-F124</f>
        <v>0</v>
      </c>
      <c r="G299" s="606">
        <f t="shared" si="147"/>
        <v>0</v>
      </c>
      <c r="H299" s="606">
        <f t="shared" si="147"/>
        <v>0</v>
      </c>
      <c r="I299" s="606">
        <f t="shared" si="147"/>
        <v>0</v>
      </c>
      <c r="J299" s="606">
        <f t="shared" si="147"/>
        <v>0</v>
      </c>
      <c r="K299" s="606">
        <f t="shared" si="147"/>
        <v>0</v>
      </c>
      <c r="L299" s="606">
        <f t="shared" si="147"/>
        <v>0</v>
      </c>
      <c r="M299" s="606">
        <f t="shared" si="147"/>
        <v>0</v>
      </c>
      <c r="N299" s="606">
        <f t="shared" si="147"/>
        <v>0</v>
      </c>
      <c r="O299" s="606">
        <f t="shared" si="147"/>
        <v>0</v>
      </c>
      <c r="P299" s="606">
        <f t="shared" si="147"/>
        <v>0</v>
      </c>
      <c r="Q299" s="606">
        <f t="shared" si="147"/>
        <v>0</v>
      </c>
      <c r="R299" s="606">
        <f t="shared" si="147"/>
        <v>0</v>
      </c>
      <c r="S299" s="606">
        <f t="shared" si="147"/>
        <v>0</v>
      </c>
      <c r="T299" s="606">
        <f t="shared" si="147"/>
        <v>0</v>
      </c>
      <c r="U299" s="606">
        <f t="shared" si="147"/>
        <v>0</v>
      </c>
      <c r="V299" s="606">
        <f t="shared" si="147"/>
        <v>0</v>
      </c>
      <c r="W299" s="606">
        <f t="shared" si="147"/>
        <v>0</v>
      </c>
      <c r="X299" s="606">
        <f t="shared" si="147"/>
        <v>0</v>
      </c>
      <c r="Y299" s="606">
        <f t="shared" si="147"/>
        <v>0</v>
      </c>
      <c r="Z299" s="606">
        <f t="shared" si="147"/>
        <v>0</v>
      </c>
      <c r="AA299" s="606">
        <f t="shared" si="147"/>
        <v>0</v>
      </c>
      <c r="AB299" s="606">
        <f t="shared" si="147"/>
        <v>0</v>
      </c>
      <c r="AC299" s="606">
        <f t="shared" si="147"/>
        <v>0</v>
      </c>
      <c r="AD299" s="606">
        <f t="shared" si="147"/>
        <v>0</v>
      </c>
      <c r="AE299" s="606">
        <f t="shared" si="147"/>
        <v>0</v>
      </c>
      <c r="AF299" s="606">
        <f t="shared" si="147"/>
        <v>0</v>
      </c>
      <c r="AG299" s="606">
        <f t="shared" si="147"/>
        <v>0</v>
      </c>
      <c r="AH299" s="606">
        <f t="shared" si="147"/>
        <v>0</v>
      </c>
      <c r="AI299" s="606">
        <f t="shared" si="147"/>
        <v>0</v>
      </c>
      <c r="AJ299" s="629">
        <f t="shared" si="144"/>
        <v>0</v>
      </c>
      <c r="AK299" s="629">
        <f t="shared" si="144"/>
        <v>0</v>
      </c>
      <c r="AL299" s="629">
        <f t="shared" si="144"/>
        <v>0</v>
      </c>
      <c r="AM299" s="629">
        <f t="shared" si="144"/>
        <v>0</v>
      </c>
      <c r="AN299" s="629">
        <f t="shared" si="144"/>
        <v>0</v>
      </c>
      <c r="AO299" s="629">
        <f t="shared" si="144"/>
        <v>0</v>
      </c>
      <c r="AP299" s="629">
        <f t="shared" si="144"/>
        <v>0</v>
      </c>
      <c r="AQ299" s="629">
        <f t="shared" si="144"/>
        <v>0</v>
      </c>
      <c r="AR299" s="629">
        <f t="shared" si="144"/>
        <v>0</v>
      </c>
      <c r="AS299" s="629">
        <f t="shared" si="144"/>
        <v>0</v>
      </c>
      <c r="AT299" s="629">
        <f t="shared" si="144"/>
        <v>0</v>
      </c>
      <c r="AU299" s="629">
        <f t="shared" si="144"/>
        <v>0</v>
      </c>
    </row>
    <row r="300" spans="1:47" s="607" customFormat="1" ht="11.25">
      <c r="A300" s="605">
        <v>3</v>
      </c>
      <c r="B300" s="753" t="s">
        <v>251</v>
      </c>
      <c r="C300" s="627"/>
      <c r="D300" s="628"/>
      <c r="E300" s="606"/>
      <c r="F300" s="606">
        <f t="shared" ref="F300:AI300" si="148">+F266-F125</f>
        <v>0</v>
      </c>
      <c r="G300" s="606">
        <f t="shared" si="148"/>
        <v>0</v>
      </c>
      <c r="H300" s="606">
        <f t="shared" si="148"/>
        <v>0</v>
      </c>
      <c r="I300" s="606">
        <f t="shared" si="148"/>
        <v>0</v>
      </c>
      <c r="J300" s="606">
        <f t="shared" si="148"/>
        <v>0</v>
      </c>
      <c r="K300" s="606">
        <f t="shared" si="148"/>
        <v>0</v>
      </c>
      <c r="L300" s="606">
        <f t="shared" si="148"/>
        <v>0</v>
      </c>
      <c r="M300" s="606">
        <f t="shared" si="148"/>
        <v>0</v>
      </c>
      <c r="N300" s="606">
        <f t="shared" si="148"/>
        <v>0</v>
      </c>
      <c r="O300" s="606">
        <f t="shared" si="148"/>
        <v>0</v>
      </c>
      <c r="P300" s="606">
        <f t="shared" si="148"/>
        <v>0</v>
      </c>
      <c r="Q300" s="606">
        <f t="shared" si="148"/>
        <v>0</v>
      </c>
      <c r="R300" s="606">
        <f t="shared" si="148"/>
        <v>0</v>
      </c>
      <c r="S300" s="606">
        <f t="shared" si="148"/>
        <v>0</v>
      </c>
      <c r="T300" s="606">
        <f t="shared" si="148"/>
        <v>0</v>
      </c>
      <c r="U300" s="606">
        <f t="shared" si="148"/>
        <v>0</v>
      </c>
      <c r="V300" s="606">
        <f t="shared" si="148"/>
        <v>0</v>
      </c>
      <c r="W300" s="606">
        <f t="shared" si="148"/>
        <v>0</v>
      </c>
      <c r="X300" s="606">
        <f t="shared" si="148"/>
        <v>0</v>
      </c>
      <c r="Y300" s="606">
        <f t="shared" si="148"/>
        <v>0</v>
      </c>
      <c r="Z300" s="606">
        <f t="shared" si="148"/>
        <v>0</v>
      </c>
      <c r="AA300" s="606">
        <f t="shared" si="148"/>
        <v>0</v>
      </c>
      <c r="AB300" s="606">
        <f t="shared" si="148"/>
        <v>0</v>
      </c>
      <c r="AC300" s="606">
        <f t="shared" si="148"/>
        <v>0</v>
      </c>
      <c r="AD300" s="606">
        <f t="shared" si="148"/>
        <v>0</v>
      </c>
      <c r="AE300" s="606">
        <f t="shared" si="148"/>
        <v>0</v>
      </c>
      <c r="AF300" s="606">
        <f t="shared" si="148"/>
        <v>0</v>
      </c>
      <c r="AG300" s="606">
        <f t="shared" si="148"/>
        <v>0</v>
      </c>
      <c r="AH300" s="606">
        <f t="shared" si="148"/>
        <v>0</v>
      </c>
      <c r="AI300" s="606">
        <f t="shared" si="148"/>
        <v>0</v>
      </c>
      <c r="AJ300" s="629">
        <f t="shared" si="144"/>
        <v>0</v>
      </c>
      <c r="AK300" s="629">
        <f t="shared" si="144"/>
        <v>0</v>
      </c>
      <c r="AL300" s="629">
        <f t="shared" si="144"/>
        <v>0</v>
      </c>
      <c r="AM300" s="629">
        <f t="shared" si="144"/>
        <v>0</v>
      </c>
      <c r="AN300" s="629">
        <f t="shared" si="144"/>
        <v>0</v>
      </c>
      <c r="AO300" s="629">
        <f t="shared" si="144"/>
        <v>0</v>
      </c>
      <c r="AP300" s="629">
        <f t="shared" si="144"/>
        <v>0</v>
      </c>
      <c r="AQ300" s="629">
        <f t="shared" si="144"/>
        <v>0</v>
      </c>
      <c r="AR300" s="629">
        <f t="shared" si="144"/>
        <v>0</v>
      </c>
      <c r="AS300" s="629">
        <f t="shared" si="144"/>
        <v>0</v>
      </c>
      <c r="AT300" s="629">
        <f t="shared" si="144"/>
        <v>0</v>
      </c>
      <c r="AU300" s="629">
        <f t="shared" si="144"/>
        <v>0</v>
      </c>
    </row>
    <row r="301" spans="1:47" s="607" customFormat="1" ht="11.25">
      <c r="A301" s="605">
        <v>4</v>
      </c>
      <c r="B301" s="753" t="s">
        <v>400</v>
      </c>
      <c r="C301" s="627">
        <f>NPV($C$328,G301:AI301)+F301</f>
        <v>288227.94048872252</v>
      </c>
      <c r="D301" s="628">
        <f>SUM(F301:AI301)</f>
        <v>898882.48509758571</v>
      </c>
      <c r="E301" s="606"/>
      <c r="F301" s="606">
        <v>0</v>
      </c>
      <c r="G301" s="606">
        <v>0</v>
      </c>
      <c r="H301" s="606">
        <v>0</v>
      </c>
      <c r="I301" s="606">
        <v>0</v>
      </c>
      <c r="J301" s="606">
        <v>0</v>
      </c>
      <c r="K301" s="606">
        <v>0</v>
      </c>
      <c r="L301" s="606">
        <v>0</v>
      </c>
      <c r="M301" s="606">
        <v>0</v>
      </c>
      <c r="N301" s="606">
        <v>0</v>
      </c>
      <c r="O301" s="606">
        <v>0</v>
      </c>
      <c r="P301" s="606">
        <v>0</v>
      </c>
      <c r="Q301" s="606">
        <v>0</v>
      </c>
      <c r="R301" s="606">
        <v>0</v>
      </c>
      <c r="S301" s="606">
        <v>0</v>
      </c>
      <c r="T301" s="606">
        <v>0</v>
      </c>
      <c r="U301" s="606">
        <v>0</v>
      </c>
      <c r="V301" s="606">
        <v>0</v>
      </c>
      <c r="W301" s="606">
        <v>0</v>
      </c>
      <c r="X301" s="606">
        <v>0</v>
      </c>
      <c r="Y301" s="606">
        <v>0</v>
      </c>
      <c r="Z301" s="606">
        <v>0</v>
      </c>
      <c r="AA301" s="606">
        <v>0</v>
      </c>
      <c r="AB301" s="606">
        <v>0</v>
      </c>
      <c r="AC301" s="606">
        <v>0</v>
      </c>
      <c r="AD301" s="606">
        <v>0</v>
      </c>
      <c r="AE301" s="606">
        <v>0</v>
      </c>
      <c r="AF301" s="606">
        <v>0</v>
      </c>
      <c r="AG301" s="606">
        <v>0</v>
      </c>
      <c r="AH301" s="606">
        <v>0</v>
      </c>
      <c r="AI301" s="606">
        <f>+NPV($C$328,AJ321:AU321)</f>
        <v>898882.48509758571</v>
      </c>
      <c r="AJ301" s="629">
        <v>0</v>
      </c>
      <c r="AK301" s="629">
        <v>0</v>
      </c>
      <c r="AL301" s="629">
        <v>0</v>
      </c>
      <c r="AM301" s="629">
        <v>0</v>
      </c>
      <c r="AN301" s="629">
        <v>0</v>
      </c>
      <c r="AO301" s="629">
        <v>0</v>
      </c>
      <c r="AP301" s="629">
        <v>0</v>
      </c>
      <c r="AQ301" s="629">
        <v>0</v>
      </c>
      <c r="AR301" s="629">
        <v>0</v>
      </c>
      <c r="AS301" s="629">
        <v>0</v>
      </c>
      <c r="AT301" s="629">
        <v>0</v>
      </c>
      <c r="AU301" s="629">
        <v>0</v>
      </c>
    </row>
    <row r="302" spans="1:47" s="589" customFormat="1" ht="11.25">
      <c r="A302" s="592" t="s">
        <v>243</v>
      </c>
      <c r="B302" s="749" t="s">
        <v>399</v>
      </c>
      <c r="C302" s="624"/>
      <c r="D302" s="625"/>
      <c r="E302" s="593"/>
      <c r="F302" s="593">
        <f>+F308+F309+F310+F316+F303</f>
        <v>864682.33999999985</v>
      </c>
      <c r="G302" s="593">
        <f t="shared" ref="G302:AU302" si="149">+G308+G309+G310+G316+G303</f>
        <v>205368.74188707207</v>
      </c>
      <c r="H302" s="593">
        <f t="shared" si="149"/>
        <v>2346664.9417475527</v>
      </c>
      <c r="I302" s="593">
        <f t="shared" si="149"/>
        <v>2303120.2622697218</v>
      </c>
      <c r="J302" s="593">
        <f t="shared" si="149"/>
        <v>76215.77698111521</v>
      </c>
      <c r="K302" s="593">
        <f t="shared" si="149"/>
        <v>219269.43107137183</v>
      </c>
      <c r="L302" s="593">
        <f t="shared" si="149"/>
        <v>219269.43107137183</v>
      </c>
      <c r="M302" s="593">
        <f t="shared" si="149"/>
        <v>219269.43107137183</v>
      </c>
      <c r="N302" s="593">
        <f t="shared" si="149"/>
        <v>219269.43107137183</v>
      </c>
      <c r="O302" s="593">
        <f t="shared" si="149"/>
        <v>219269.43107137183</v>
      </c>
      <c r="P302" s="593">
        <f t="shared" si="149"/>
        <v>219269.43107137183</v>
      </c>
      <c r="Q302" s="593">
        <f t="shared" si="149"/>
        <v>219269.43107137183</v>
      </c>
      <c r="R302" s="593">
        <f t="shared" si="149"/>
        <v>219269.43107137183</v>
      </c>
      <c r="S302" s="593">
        <f t="shared" si="149"/>
        <v>219269.43107137183</v>
      </c>
      <c r="T302" s="593">
        <f t="shared" si="149"/>
        <v>1337074.4662170287</v>
      </c>
      <c r="U302" s="593">
        <f t="shared" si="149"/>
        <v>219269.43107137183</v>
      </c>
      <c r="V302" s="593">
        <f t="shared" si="149"/>
        <v>219269.43107137183</v>
      </c>
      <c r="W302" s="593">
        <f t="shared" si="149"/>
        <v>219269.43107137183</v>
      </c>
      <c r="X302" s="593">
        <f t="shared" si="149"/>
        <v>492521.06306290673</v>
      </c>
      <c r="Y302" s="593">
        <f t="shared" si="149"/>
        <v>219269.43107137183</v>
      </c>
      <c r="Z302" s="593">
        <f t="shared" si="149"/>
        <v>219269.43107137183</v>
      </c>
      <c r="AA302" s="593">
        <f t="shared" si="149"/>
        <v>219269.43107137183</v>
      </c>
      <c r="AB302" s="593">
        <f t="shared" si="149"/>
        <v>219269.43107137183</v>
      </c>
      <c r="AC302" s="593">
        <f t="shared" si="149"/>
        <v>219269.43107137183</v>
      </c>
      <c r="AD302" s="593">
        <f t="shared" si="149"/>
        <v>1337074.4662170287</v>
      </c>
      <c r="AE302" s="593">
        <f t="shared" si="149"/>
        <v>219269.43107137183</v>
      </c>
      <c r="AF302" s="593">
        <f t="shared" si="149"/>
        <v>219269.43107137183</v>
      </c>
      <c r="AG302" s="593">
        <f t="shared" si="149"/>
        <v>219269.43107137183</v>
      </c>
      <c r="AH302" s="593">
        <f t="shared" si="149"/>
        <v>219269.43107137183</v>
      </c>
      <c r="AI302" s="593">
        <f t="shared" si="149"/>
        <v>219269.43107137183</v>
      </c>
      <c r="AJ302" s="626">
        <f t="shared" si="149"/>
        <v>219269.43107137183</v>
      </c>
      <c r="AK302" s="626">
        <f t="shared" si="149"/>
        <v>219269.43107137183</v>
      </c>
      <c r="AL302" s="626">
        <f t="shared" si="149"/>
        <v>492521.06306290673</v>
      </c>
      <c r="AM302" s="626">
        <f t="shared" si="149"/>
        <v>219269.43107137183</v>
      </c>
      <c r="AN302" s="626">
        <f t="shared" si="149"/>
        <v>1337074.4662170287</v>
      </c>
      <c r="AO302" s="626">
        <f t="shared" si="149"/>
        <v>219269.43107137183</v>
      </c>
      <c r="AP302" s="626">
        <f t="shared" si="149"/>
        <v>219269.43107137183</v>
      </c>
      <c r="AQ302" s="626">
        <f t="shared" si="149"/>
        <v>219269.43107137183</v>
      </c>
      <c r="AR302" s="626">
        <f t="shared" si="149"/>
        <v>219269.43107137183</v>
      </c>
      <c r="AS302" s="626">
        <f t="shared" si="149"/>
        <v>219269.43107137183</v>
      </c>
      <c r="AT302" s="626">
        <f t="shared" si="149"/>
        <v>219269.43107137183</v>
      </c>
      <c r="AU302" s="626">
        <f t="shared" si="149"/>
        <v>219269.43107137183</v>
      </c>
    </row>
    <row r="303" spans="1:47" s="607" customFormat="1" ht="11.25">
      <c r="A303" s="605">
        <v>1</v>
      </c>
      <c r="B303" s="753" t="s">
        <v>246</v>
      </c>
      <c r="C303" s="627">
        <f>NPV($C$328,G303:AI303)+F303</f>
        <v>2928084.3843172104</v>
      </c>
      <c r="D303" s="628">
        <f>SUM(F303:AI303)</f>
        <v>5481735.7767842952</v>
      </c>
      <c r="E303" s="606"/>
      <c r="F303" s="606">
        <f>+F304+F305+F306+F307</f>
        <v>0</v>
      </c>
      <c r="G303" s="606">
        <f t="shared" ref="G303:J303" si="150">+G304+G305+G306+G307</f>
        <v>0</v>
      </c>
      <c r="H303" s="606">
        <f t="shared" si="150"/>
        <v>0</v>
      </c>
      <c r="I303" s="606">
        <f t="shared" si="150"/>
        <v>0</v>
      </c>
      <c r="J303" s="606">
        <f t="shared" si="150"/>
        <v>0</v>
      </c>
      <c r="K303" s="606">
        <f>+(K304+K305+K306+K307)*$C$4</f>
        <v>219269.43107137183</v>
      </c>
      <c r="L303" s="606">
        <f t="shared" ref="L303:AI303" si="151">+(L304+L305+L306+L307)*$C$4</f>
        <v>219269.43107137183</v>
      </c>
      <c r="M303" s="606">
        <f t="shared" si="151"/>
        <v>219269.43107137183</v>
      </c>
      <c r="N303" s="606">
        <f t="shared" si="151"/>
        <v>219269.43107137183</v>
      </c>
      <c r="O303" s="606">
        <f t="shared" si="151"/>
        <v>219269.43107137183</v>
      </c>
      <c r="P303" s="606">
        <f t="shared" si="151"/>
        <v>219269.43107137183</v>
      </c>
      <c r="Q303" s="606">
        <f t="shared" si="151"/>
        <v>219269.43107137183</v>
      </c>
      <c r="R303" s="606">
        <f t="shared" si="151"/>
        <v>219269.43107137183</v>
      </c>
      <c r="S303" s="606">
        <f t="shared" si="151"/>
        <v>219269.43107137183</v>
      </c>
      <c r="T303" s="606">
        <f t="shared" si="151"/>
        <v>219269.43107137183</v>
      </c>
      <c r="U303" s="606">
        <f t="shared" si="151"/>
        <v>219269.43107137183</v>
      </c>
      <c r="V303" s="606">
        <f t="shared" si="151"/>
        <v>219269.43107137183</v>
      </c>
      <c r="W303" s="606">
        <f t="shared" si="151"/>
        <v>219269.43107137183</v>
      </c>
      <c r="X303" s="606">
        <f t="shared" si="151"/>
        <v>219269.43107137183</v>
      </c>
      <c r="Y303" s="606">
        <f t="shared" si="151"/>
        <v>219269.43107137183</v>
      </c>
      <c r="Z303" s="606">
        <f t="shared" si="151"/>
        <v>219269.43107137183</v>
      </c>
      <c r="AA303" s="606">
        <f t="shared" si="151"/>
        <v>219269.43107137183</v>
      </c>
      <c r="AB303" s="606">
        <f t="shared" si="151"/>
        <v>219269.43107137183</v>
      </c>
      <c r="AC303" s="606">
        <f t="shared" si="151"/>
        <v>219269.43107137183</v>
      </c>
      <c r="AD303" s="606">
        <f t="shared" si="151"/>
        <v>219269.43107137183</v>
      </c>
      <c r="AE303" s="606">
        <f t="shared" si="151"/>
        <v>219269.43107137183</v>
      </c>
      <c r="AF303" s="606">
        <f t="shared" si="151"/>
        <v>219269.43107137183</v>
      </c>
      <c r="AG303" s="606">
        <f t="shared" si="151"/>
        <v>219269.43107137183</v>
      </c>
      <c r="AH303" s="606">
        <f t="shared" si="151"/>
        <v>219269.43107137183</v>
      </c>
      <c r="AI303" s="606">
        <f t="shared" si="151"/>
        <v>219269.43107137183</v>
      </c>
      <c r="AJ303" s="629">
        <f>+AJ304+AJ305+AJ306+AJ307</f>
        <v>219269.43107137183</v>
      </c>
      <c r="AK303" s="629">
        <f t="shared" ref="AK303:AU303" si="152">+AK304+AK305+AK306+AK307</f>
        <v>219269.43107137183</v>
      </c>
      <c r="AL303" s="629">
        <f t="shared" si="152"/>
        <v>219269.43107137183</v>
      </c>
      <c r="AM303" s="629">
        <f t="shared" si="152"/>
        <v>219269.43107137183</v>
      </c>
      <c r="AN303" s="629">
        <f t="shared" si="152"/>
        <v>219269.43107137183</v>
      </c>
      <c r="AO303" s="629">
        <f t="shared" si="152"/>
        <v>219269.43107137183</v>
      </c>
      <c r="AP303" s="629">
        <f t="shared" si="152"/>
        <v>219269.43107137183</v>
      </c>
      <c r="AQ303" s="629">
        <f t="shared" si="152"/>
        <v>219269.43107137183</v>
      </c>
      <c r="AR303" s="629">
        <f t="shared" si="152"/>
        <v>219269.43107137183</v>
      </c>
      <c r="AS303" s="629">
        <f t="shared" si="152"/>
        <v>219269.43107137183</v>
      </c>
      <c r="AT303" s="629">
        <f t="shared" si="152"/>
        <v>219269.43107137183</v>
      </c>
      <c r="AU303" s="629">
        <f t="shared" si="152"/>
        <v>219269.43107137183</v>
      </c>
    </row>
    <row r="304" spans="1:47" s="589" customFormat="1" ht="11.25">
      <c r="A304" s="594"/>
      <c r="B304" s="751" t="s">
        <v>106</v>
      </c>
      <c r="C304" s="630"/>
      <c r="D304" s="631"/>
      <c r="E304" s="595"/>
      <c r="F304" s="595">
        <f t="shared" ref="F304:AI304" si="153">+F269-F129</f>
        <v>0</v>
      </c>
      <c r="G304" s="595">
        <f t="shared" si="153"/>
        <v>0</v>
      </c>
      <c r="H304" s="595">
        <f t="shared" si="153"/>
        <v>0</v>
      </c>
      <c r="I304" s="595">
        <f t="shared" si="153"/>
        <v>0</v>
      </c>
      <c r="J304" s="595">
        <f t="shared" si="153"/>
        <v>0</v>
      </c>
      <c r="K304" s="595">
        <f t="shared" si="153"/>
        <v>14880.460500000001</v>
      </c>
      <c r="L304" s="595">
        <f t="shared" si="153"/>
        <v>14880.460500000001</v>
      </c>
      <c r="M304" s="595">
        <f t="shared" si="153"/>
        <v>14880.460500000001</v>
      </c>
      <c r="N304" s="595">
        <f t="shared" si="153"/>
        <v>14880.460500000001</v>
      </c>
      <c r="O304" s="595">
        <f t="shared" si="153"/>
        <v>14880.460500000001</v>
      </c>
      <c r="P304" s="595">
        <f t="shared" si="153"/>
        <v>14880.460500000001</v>
      </c>
      <c r="Q304" s="595">
        <f t="shared" si="153"/>
        <v>14880.460500000001</v>
      </c>
      <c r="R304" s="595">
        <f t="shared" si="153"/>
        <v>14880.460500000001</v>
      </c>
      <c r="S304" s="595">
        <f t="shared" si="153"/>
        <v>14880.460500000001</v>
      </c>
      <c r="T304" s="595">
        <f t="shared" si="153"/>
        <v>14880.460500000001</v>
      </c>
      <c r="U304" s="595">
        <f t="shared" si="153"/>
        <v>14880.460500000001</v>
      </c>
      <c r="V304" s="595">
        <f t="shared" si="153"/>
        <v>14880.460500000001</v>
      </c>
      <c r="W304" s="595">
        <f t="shared" si="153"/>
        <v>14880.460500000001</v>
      </c>
      <c r="X304" s="595">
        <f t="shared" si="153"/>
        <v>14880.460500000001</v>
      </c>
      <c r="Y304" s="595">
        <f t="shared" si="153"/>
        <v>14880.460500000001</v>
      </c>
      <c r="Z304" s="595">
        <f t="shared" si="153"/>
        <v>14880.460500000001</v>
      </c>
      <c r="AA304" s="595">
        <f t="shared" si="153"/>
        <v>14880.460500000001</v>
      </c>
      <c r="AB304" s="595">
        <f t="shared" si="153"/>
        <v>14880.460500000001</v>
      </c>
      <c r="AC304" s="595">
        <f t="shared" si="153"/>
        <v>14880.460500000001</v>
      </c>
      <c r="AD304" s="595">
        <f t="shared" si="153"/>
        <v>14880.460500000001</v>
      </c>
      <c r="AE304" s="595">
        <f t="shared" si="153"/>
        <v>14880.460500000001</v>
      </c>
      <c r="AF304" s="595">
        <f t="shared" si="153"/>
        <v>14880.460500000001</v>
      </c>
      <c r="AG304" s="595">
        <f t="shared" si="153"/>
        <v>14880.460500000001</v>
      </c>
      <c r="AH304" s="595">
        <f t="shared" si="153"/>
        <v>14880.460500000001</v>
      </c>
      <c r="AI304" s="595">
        <f t="shared" si="153"/>
        <v>14880.460500000001</v>
      </c>
      <c r="AJ304" s="632">
        <f t="shared" ref="AJ304:AU306" si="154">+AI304</f>
        <v>14880.460500000001</v>
      </c>
      <c r="AK304" s="632">
        <f t="shared" si="154"/>
        <v>14880.460500000001</v>
      </c>
      <c r="AL304" s="632">
        <f t="shared" si="154"/>
        <v>14880.460500000001</v>
      </c>
      <c r="AM304" s="632">
        <f t="shared" si="154"/>
        <v>14880.460500000001</v>
      </c>
      <c r="AN304" s="632">
        <f t="shared" si="154"/>
        <v>14880.460500000001</v>
      </c>
      <c r="AO304" s="632">
        <f t="shared" si="154"/>
        <v>14880.460500000001</v>
      </c>
      <c r="AP304" s="632">
        <f t="shared" si="154"/>
        <v>14880.460500000001</v>
      </c>
      <c r="AQ304" s="632">
        <f t="shared" si="154"/>
        <v>14880.460500000001</v>
      </c>
      <c r="AR304" s="632">
        <f t="shared" si="154"/>
        <v>14880.460500000001</v>
      </c>
      <c r="AS304" s="632">
        <f t="shared" si="154"/>
        <v>14880.460500000001</v>
      </c>
      <c r="AT304" s="632">
        <f t="shared" si="154"/>
        <v>14880.460500000001</v>
      </c>
      <c r="AU304" s="632">
        <f t="shared" si="154"/>
        <v>14880.460500000001</v>
      </c>
    </row>
    <row r="305" spans="1:47" s="589" customFormat="1" ht="11.25">
      <c r="A305" s="594"/>
      <c r="B305" s="751" t="s">
        <v>254</v>
      </c>
      <c r="C305" s="630"/>
      <c r="D305" s="631"/>
      <c r="E305" s="595"/>
      <c r="F305" s="595">
        <f t="shared" ref="F305:AI305" si="155">+F270-F130</f>
        <v>0</v>
      </c>
      <c r="G305" s="595">
        <f t="shared" si="155"/>
        <v>0</v>
      </c>
      <c r="H305" s="595">
        <f t="shared" si="155"/>
        <v>0</v>
      </c>
      <c r="I305" s="595">
        <f t="shared" si="155"/>
        <v>0</v>
      </c>
      <c r="J305" s="595">
        <f t="shared" si="155"/>
        <v>0</v>
      </c>
      <c r="K305" s="595">
        <f t="shared" si="155"/>
        <v>158388.97057137184</v>
      </c>
      <c r="L305" s="595">
        <f t="shared" si="155"/>
        <v>158388.97057137184</v>
      </c>
      <c r="M305" s="595">
        <f t="shared" si="155"/>
        <v>158388.97057137184</v>
      </c>
      <c r="N305" s="595">
        <f t="shared" si="155"/>
        <v>158388.97057137184</v>
      </c>
      <c r="O305" s="595">
        <f t="shared" si="155"/>
        <v>158388.97057137184</v>
      </c>
      <c r="P305" s="595">
        <f t="shared" si="155"/>
        <v>158388.97057137184</v>
      </c>
      <c r="Q305" s="595">
        <f t="shared" si="155"/>
        <v>158388.97057137184</v>
      </c>
      <c r="R305" s="595">
        <f t="shared" si="155"/>
        <v>158388.97057137184</v>
      </c>
      <c r="S305" s="595">
        <f t="shared" si="155"/>
        <v>158388.97057137184</v>
      </c>
      <c r="T305" s="595">
        <f t="shared" si="155"/>
        <v>158388.97057137184</v>
      </c>
      <c r="U305" s="595">
        <f t="shared" si="155"/>
        <v>158388.97057137184</v>
      </c>
      <c r="V305" s="595">
        <f t="shared" si="155"/>
        <v>158388.97057137184</v>
      </c>
      <c r="W305" s="595">
        <f t="shared" si="155"/>
        <v>158388.97057137184</v>
      </c>
      <c r="X305" s="595">
        <f t="shared" si="155"/>
        <v>158388.97057137184</v>
      </c>
      <c r="Y305" s="595">
        <f t="shared" si="155"/>
        <v>158388.97057137184</v>
      </c>
      <c r="Z305" s="595">
        <f t="shared" si="155"/>
        <v>158388.97057137184</v>
      </c>
      <c r="AA305" s="595">
        <f t="shared" si="155"/>
        <v>158388.97057137184</v>
      </c>
      <c r="AB305" s="595">
        <f t="shared" si="155"/>
        <v>158388.97057137184</v>
      </c>
      <c r="AC305" s="595">
        <f t="shared" si="155"/>
        <v>158388.97057137184</v>
      </c>
      <c r="AD305" s="595">
        <f t="shared" si="155"/>
        <v>158388.97057137184</v>
      </c>
      <c r="AE305" s="595">
        <f t="shared" si="155"/>
        <v>158388.97057137184</v>
      </c>
      <c r="AF305" s="595">
        <f t="shared" si="155"/>
        <v>158388.97057137184</v>
      </c>
      <c r="AG305" s="595">
        <f t="shared" si="155"/>
        <v>158388.97057137184</v>
      </c>
      <c r="AH305" s="595">
        <f t="shared" si="155"/>
        <v>158388.97057137184</v>
      </c>
      <c r="AI305" s="595">
        <f t="shared" si="155"/>
        <v>158388.97057137184</v>
      </c>
      <c r="AJ305" s="632">
        <f t="shared" si="154"/>
        <v>158388.97057137184</v>
      </c>
      <c r="AK305" s="632">
        <f t="shared" si="154"/>
        <v>158388.97057137184</v>
      </c>
      <c r="AL305" s="632">
        <f t="shared" si="154"/>
        <v>158388.97057137184</v>
      </c>
      <c r="AM305" s="632">
        <f t="shared" si="154"/>
        <v>158388.97057137184</v>
      </c>
      <c r="AN305" s="632">
        <f t="shared" si="154"/>
        <v>158388.97057137184</v>
      </c>
      <c r="AO305" s="632">
        <f t="shared" si="154"/>
        <v>158388.97057137184</v>
      </c>
      <c r="AP305" s="632">
        <f t="shared" si="154"/>
        <v>158388.97057137184</v>
      </c>
      <c r="AQ305" s="632">
        <f t="shared" si="154"/>
        <v>158388.97057137184</v>
      </c>
      <c r="AR305" s="632">
        <f t="shared" si="154"/>
        <v>158388.97057137184</v>
      </c>
      <c r="AS305" s="632">
        <f t="shared" si="154"/>
        <v>158388.97057137184</v>
      </c>
      <c r="AT305" s="632">
        <f t="shared" si="154"/>
        <v>158388.97057137184</v>
      </c>
      <c r="AU305" s="632">
        <f t="shared" si="154"/>
        <v>158388.97057137184</v>
      </c>
    </row>
    <row r="306" spans="1:47" s="589" customFormat="1" ht="11.25">
      <c r="A306" s="594"/>
      <c r="B306" s="751" t="s">
        <v>256</v>
      </c>
      <c r="C306" s="630"/>
      <c r="D306" s="631"/>
      <c r="E306" s="595"/>
      <c r="F306" s="595">
        <f t="shared" ref="F306:AI306" si="156">+F271-F131</f>
        <v>0</v>
      </c>
      <c r="G306" s="595">
        <f t="shared" si="156"/>
        <v>0</v>
      </c>
      <c r="H306" s="595">
        <f t="shared" si="156"/>
        <v>0</v>
      </c>
      <c r="I306" s="595">
        <f t="shared" si="156"/>
        <v>0</v>
      </c>
      <c r="J306" s="595">
        <f t="shared" si="156"/>
        <v>0</v>
      </c>
      <c r="K306" s="595">
        <f t="shared" si="156"/>
        <v>46000</v>
      </c>
      <c r="L306" s="595">
        <f t="shared" si="156"/>
        <v>46000</v>
      </c>
      <c r="M306" s="595">
        <f t="shared" si="156"/>
        <v>46000</v>
      </c>
      <c r="N306" s="595">
        <f t="shared" si="156"/>
        <v>46000</v>
      </c>
      <c r="O306" s="595">
        <f t="shared" si="156"/>
        <v>46000</v>
      </c>
      <c r="P306" s="595">
        <f t="shared" si="156"/>
        <v>46000</v>
      </c>
      <c r="Q306" s="595">
        <f t="shared" si="156"/>
        <v>46000</v>
      </c>
      <c r="R306" s="595">
        <f t="shared" si="156"/>
        <v>46000</v>
      </c>
      <c r="S306" s="595">
        <f t="shared" si="156"/>
        <v>46000</v>
      </c>
      <c r="T306" s="595">
        <f t="shared" si="156"/>
        <v>46000</v>
      </c>
      <c r="U306" s="595">
        <f t="shared" si="156"/>
        <v>46000</v>
      </c>
      <c r="V306" s="595">
        <f t="shared" si="156"/>
        <v>46000</v>
      </c>
      <c r="W306" s="595">
        <f t="shared" si="156"/>
        <v>46000</v>
      </c>
      <c r="X306" s="595">
        <f t="shared" si="156"/>
        <v>46000</v>
      </c>
      <c r="Y306" s="595">
        <f t="shared" si="156"/>
        <v>46000</v>
      </c>
      <c r="Z306" s="595">
        <f t="shared" si="156"/>
        <v>46000</v>
      </c>
      <c r="AA306" s="595">
        <f t="shared" si="156"/>
        <v>46000</v>
      </c>
      <c r="AB306" s="595">
        <f t="shared" si="156"/>
        <v>46000</v>
      </c>
      <c r="AC306" s="595">
        <f t="shared" si="156"/>
        <v>46000</v>
      </c>
      <c r="AD306" s="595">
        <f t="shared" si="156"/>
        <v>46000</v>
      </c>
      <c r="AE306" s="595">
        <f t="shared" si="156"/>
        <v>46000</v>
      </c>
      <c r="AF306" s="595">
        <f t="shared" si="156"/>
        <v>46000</v>
      </c>
      <c r="AG306" s="595">
        <f t="shared" si="156"/>
        <v>46000</v>
      </c>
      <c r="AH306" s="595">
        <f t="shared" si="156"/>
        <v>46000</v>
      </c>
      <c r="AI306" s="595">
        <f t="shared" si="156"/>
        <v>46000</v>
      </c>
      <c r="AJ306" s="632">
        <f t="shared" si="154"/>
        <v>46000</v>
      </c>
      <c r="AK306" s="632">
        <f t="shared" si="154"/>
        <v>46000</v>
      </c>
      <c r="AL306" s="632">
        <f t="shared" si="154"/>
        <v>46000</v>
      </c>
      <c r="AM306" s="632">
        <f t="shared" si="154"/>
        <v>46000</v>
      </c>
      <c r="AN306" s="632">
        <f t="shared" si="154"/>
        <v>46000</v>
      </c>
      <c r="AO306" s="632">
        <f t="shared" si="154"/>
        <v>46000</v>
      </c>
      <c r="AP306" s="632">
        <f t="shared" si="154"/>
        <v>46000</v>
      </c>
      <c r="AQ306" s="632">
        <f t="shared" si="154"/>
        <v>46000</v>
      </c>
      <c r="AR306" s="632">
        <f t="shared" si="154"/>
        <v>46000</v>
      </c>
      <c r="AS306" s="632">
        <f t="shared" si="154"/>
        <v>46000</v>
      </c>
      <c r="AT306" s="632">
        <f t="shared" si="154"/>
        <v>46000</v>
      </c>
      <c r="AU306" s="632">
        <f t="shared" si="154"/>
        <v>46000</v>
      </c>
    </row>
    <row r="307" spans="1:47" s="589" customFormat="1" ht="11.25">
      <c r="A307" s="594"/>
      <c r="B307" s="751" t="s">
        <v>257</v>
      </c>
      <c r="C307" s="630"/>
      <c r="D307" s="631"/>
      <c r="E307" s="595"/>
      <c r="F307" s="595">
        <f t="shared" ref="F307:AI307" si="157">+F272-F132</f>
        <v>0</v>
      </c>
      <c r="G307" s="595">
        <f t="shared" si="157"/>
        <v>0</v>
      </c>
      <c r="H307" s="595">
        <f t="shared" si="157"/>
        <v>0</v>
      </c>
      <c r="I307" s="595">
        <f t="shared" si="157"/>
        <v>0</v>
      </c>
      <c r="J307" s="595">
        <f t="shared" si="157"/>
        <v>0</v>
      </c>
      <c r="K307" s="595">
        <f t="shared" si="157"/>
        <v>0</v>
      </c>
      <c r="L307" s="595">
        <f t="shared" si="157"/>
        <v>0</v>
      </c>
      <c r="M307" s="595">
        <f t="shared" si="157"/>
        <v>0</v>
      </c>
      <c r="N307" s="595">
        <f t="shared" si="157"/>
        <v>0</v>
      </c>
      <c r="O307" s="595">
        <f t="shared" si="157"/>
        <v>0</v>
      </c>
      <c r="P307" s="595">
        <f t="shared" si="157"/>
        <v>0</v>
      </c>
      <c r="Q307" s="595">
        <f t="shared" si="157"/>
        <v>0</v>
      </c>
      <c r="R307" s="595">
        <f t="shared" si="157"/>
        <v>0</v>
      </c>
      <c r="S307" s="595">
        <f t="shared" si="157"/>
        <v>0</v>
      </c>
      <c r="T307" s="595">
        <f t="shared" si="157"/>
        <v>0</v>
      </c>
      <c r="U307" s="595">
        <f t="shared" si="157"/>
        <v>0</v>
      </c>
      <c r="V307" s="595">
        <f t="shared" si="157"/>
        <v>0</v>
      </c>
      <c r="W307" s="595">
        <f t="shared" si="157"/>
        <v>0</v>
      </c>
      <c r="X307" s="595">
        <f t="shared" si="157"/>
        <v>0</v>
      </c>
      <c r="Y307" s="595">
        <f t="shared" si="157"/>
        <v>0</v>
      </c>
      <c r="Z307" s="595">
        <f t="shared" si="157"/>
        <v>0</v>
      </c>
      <c r="AA307" s="595">
        <f t="shared" si="157"/>
        <v>0</v>
      </c>
      <c r="AB307" s="595">
        <f t="shared" si="157"/>
        <v>0</v>
      </c>
      <c r="AC307" s="595">
        <f t="shared" si="157"/>
        <v>0</v>
      </c>
      <c r="AD307" s="595">
        <f t="shared" si="157"/>
        <v>0</v>
      </c>
      <c r="AE307" s="595">
        <f t="shared" si="157"/>
        <v>0</v>
      </c>
      <c r="AF307" s="595">
        <f t="shared" si="157"/>
        <v>0</v>
      </c>
      <c r="AG307" s="595">
        <f t="shared" si="157"/>
        <v>0</v>
      </c>
      <c r="AH307" s="595">
        <f t="shared" si="157"/>
        <v>0</v>
      </c>
      <c r="AI307" s="595">
        <f t="shared" si="157"/>
        <v>0</v>
      </c>
      <c r="AJ307" s="632">
        <f t="shared" ref="AJ307:AU307" si="158">+AJ272-AJ132</f>
        <v>0</v>
      </c>
      <c r="AK307" s="632">
        <f t="shared" si="158"/>
        <v>0</v>
      </c>
      <c r="AL307" s="632">
        <f t="shared" si="158"/>
        <v>0</v>
      </c>
      <c r="AM307" s="632">
        <f t="shared" si="158"/>
        <v>0</v>
      </c>
      <c r="AN307" s="632">
        <f t="shared" si="158"/>
        <v>0</v>
      </c>
      <c r="AO307" s="632">
        <f t="shared" si="158"/>
        <v>0</v>
      </c>
      <c r="AP307" s="632">
        <f t="shared" si="158"/>
        <v>0</v>
      </c>
      <c r="AQ307" s="632">
        <f t="shared" si="158"/>
        <v>0</v>
      </c>
      <c r="AR307" s="632">
        <f t="shared" si="158"/>
        <v>0</v>
      </c>
      <c r="AS307" s="632">
        <f t="shared" si="158"/>
        <v>0</v>
      </c>
      <c r="AT307" s="632">
        <f t="shared" si="158"/>
        <v>0</v>
      </c>
      <c r="AU307" s="632">
        <f t="shared" si="158"/>
        <v>0</v>
      </c>
    </row>
    <row r="308" spans="1:47" s="607" customFormat="1" ht="11.25">
      <c r="A308" s="605">
        <v>2</v>
      </c>
      <c r="B308" s="753" t="s">
        <v>248</v>
      </c>
      <c r="C308" s="627">
        <f>NPV($C$328,F308:AI308)+E308</f>
        <v>0</v>
      </c>
      <c r="D308" s="628">
        <f>SUM(E308:AI308)</f>
        <v>0</v>
      </c>
      <c r="E308" s="606"/>
      <c r="F308" s="606">
        <f t="shared" ref="F308:AI308" si="159">+F273-F133</f>
        <v>0</v>
      </c>
      <c r="G308" s="606">
        <f t="shared" si="159"/>
        <v>0</v>
      </c>
      <c r="H308" s="606">
        <f t="shared" si="159"/>
        <v>0</v>
      </c>
      <c r="I308" s="606">
        <f t="shared" si="159"/>
        <v>0</v>
      </c>
      <c r="J308" s="606">
        <f t="shared" si="159"/>
        <v>0</v>
      </c>
      <c r="K308" s="606">
        <f t="shared" si="159"/>
        <v>0</v>
      </c>
      <c r="L308" s="606">
        <f t="shared" si="159"/>
        <v>0</v>
      </c>
      <c r="M308" s="606">
        <f t="shared" si="159"/>
        <v>0</v>
      </c>
      <c r="N308" s="606">
        <f t="shared" si="159"/>
        <v>0</v>
      </c>
      <c r="O308" s="606">
        <f t="shared" si="159"/>
        <v>0</v>
      </c>
      <c r="P308" s="606">
        <f t="shared" si="159"/>
        <v>0</v>
      </c>
      <c r="Q308" s="606">
        <f t="shared" si="159"/>
        <v>0</v>
      </c>
      <c r="R308" s="606">
        <f t="shared" si="159"/>
        <v>0</v>
      </c>
      <c r="S308" s="606">
        <f t="shared" si="159"/>
        <v>0</v>
      </c>
      <c r="T308" s="606">
        <f t="shared" si="159"/>
        <v>0</v>
      </c>
      <c r="U308" s="606">
        <f t="shared" si="159"/>
        <v>0</v>
      </c>
      <c r="V308" s="606">
        <f t="shared" si="159"/>
        <v>0</v>
      </c>
      <c r="W308" s="606">
        <f t="shared" si="159"/>
        <v>0</v>
      </c>
      <c r="X308" s="606">
        <f t="shared" si="159"/>
        <v>0</v>
      </c>
      <c r="Y308" s="606">
        <f t="shared" si="159"/>
        <v>0</v>
      </c>
      <c r="Z308" s="606">
        <f t="shared" si="159"/>
        <v>0</v>
      </c>
      <c r="AA308" s="606">
        <f t="shared" si="159"/>
        <v>0</v>
      </c>
      <c r="AB308" s="606">
        <f t="shared" si="159"/>
        <v>0</v>
      </c>
      <c r="AC308" s="606">
        <f t="shared" si="159"/>
        <v>0</v>
      </c>
      <c r="AD308" s="606">
        <f t="shared" si="159"/>
        <v>0</v>
      </c>
      <c r="AE308" s="606">
        <f t="shared" si="159"/>
        <v>0</v>
      </c>
      <c r="AF308" s="606">
        <f t="shared" si="159"/>
        <v>0</v>
      </c>
      <c r="AG308" s="606">
        <f t="shared" si="159"/>
        <v>0</v>
      </c>
      <c r="AH308" s="606">
        <f t="shared" si="159"/>
        <v>0</v>
      </c>
      <c r="AI308" s="606">
        <f t="shared" si="159"/>
        <v>0</v>
      </c>
      <c r="AJ308" s="629">
        <f t="shared" ref="AJ308:AU308" si="160">+AJ273-AJ133</f>
        <v>0</v>
      </c>
      <c r="AK308" s="629">
        <f t="shared" si="160"/>
        <v>0</v>
      </c>
      <c r="AL308" s="629">
        <f t="shared" si="160"/>
        <v>0</v>
      </c>
      <c r="AM308" s="629">
        <f t="shared" si="160"/>
        <v>0</v>
      </c>
      <c r="AN308" s="629">
        <f t="shared" si="160"/>
        <v>0</v>
      </c>
      <c r="AO308" s="629">
        <f t="shared" si="160"/>
        <v>0</v>
      </c>
      <c r="AP308" s="629">
        <f t="shared" si="160"/>
        <v>0</v>
      </c>
      <c r="AQ308" s="629">
        <f t="shared" si="160"/>
        <v>0</v>
      </c>
      <c r="AR308" s="629">
        <f t="shared" si="160"/>
        <v>0</v>
      </c>
      <c r="AS308" s="629">
        <f t="shared" si="160"/>
        <v>0</v>
      </c>
      <c r="AT308" s="629">
        <f t="shared" si="160"/>
        <v>0</v>
      </c>
      <c r="AU308" s="629">
        <f t="shared" si="160"/>
        <v>0</v>
      </c>
    </row>
    <row r="309" spans="1:47" s="607" customFormat="1" ht="11.25">
      <c r="A309" s="605">
        <v>3</v>
      </c>
      <c r="B309" s="753" t="s">
        <v>258</v>
      </c>
      <c r="C309" s="627">
        <f>NPV($C$328,F309:AI309)+E309</f>
        <v>0</v>
      </c>
      <c r="D309" s="628">
        <f>SUM(E309:AI309)</f>
        <v>0</v>
      </c>
      <c r="E309" s="606"/>
      <c r="F309" s="606">
        <f t="shared" ref="F309:AI309" si="161">+F274-F134</f>
        <v>0</v>
      </c>
      <c r="G309" s="606">
        <f t="shared" si="161"/>
        <v>0</v>
      </c>
      <c r="H309" s="606">
        <f t="shared" si="161"/>
        <v>0</v>
      </c>
      <c r="I309" s="606">
        <f t="shared" si="161"/>
        <v>0</v>
      </c>
      <c r="J309" s="606">
        <f t="shared" si="161"/>
        <v>0</v>
      </c>
      <c r="K309" s="606">
        <f t="shared" si="161"/>
        <v>0</v>
      </c>
      <c r="L309" s="606">
        <f t="shared" si="161"/>
        <v>0</v>
      </c>
      <c r="M309" s="606">
        <f t="shared" si="161"/>
        <v>0</v>
      </c>
      <c r="N309" s="606">
        <f t="shared" si="161"/>
        <v>0</v>
      </c>
      <c r="O309" s="606">
        <f t="shared" si="161"/>
        <v>0</v>
      </c>
      <c r="P309" s="606">
        <f t="shared" si="161"/>
        <v>0</v>
      </c>
      <c r="Q309" s="606">
        <f t="shared" si="161"/>
        <v>0</v>
      </c>
      <c r="R309" s="606">
        <f t="shared" si="161"/>
        <v>0</v>
      </c>
      <c r="S309" s="606">
        <f t="shared" si="161"/>
        <v>0</v>
      </c>
      <c r="T309" s="606">
        <f t="shared" si="161"/>
        <v>0</v>
      </c>
      <c r="U309" s="606">
        <f t="shared" si="161"/>
        <v>0</v>
      </c>
      <c r="V309" s="606">
        <f t="shared" si="161"/>
        <v>0</v>
      </c>
      <c r="W309" s="606">
        <f t="shared" si="161"/>
        <v>0</v>
      </c>
      <c r="X309" s="606">
        <f t="shared" si="161"/>
        <v>0</v>
      </c>
      <c r="Y309" s="606">
        <f t="shared" si="161"/>
        <v>0</v>
      </c>
      <c r="Z309" s="606">
        <f t="shared" si="161"/>
        <v>0</v>
      </c>
      <c r="AA309" s="606">
        <f t="shared" si="161"/>
        <v>0</v>
      </c>
      <c r="AB309" s="606">
        <f t="shared" si="161"/>
        <v>0</v>
      </c>
      <c r="AC309" s="606">
        <f t="shared" si="161"/>
        <v>0</v>
      </c>
      <c r="AD309" s="606">
        <f t="shared" si="161"/>
        <v>0</v>
      </c>
      <c r="AE309" s="606">
        <f t="shared" si="161"/>
        <v>0</v>
      </c>
      <c r="AF309" s="606">
        <f t="shared" si="161"/>
        <v>0</v>
      </c>
      <c r="AG309" s="606">
        <f t="shared" si="161"/>
        <v>0</v>
      </c>
      <c r="AH309" s="606">
        <f t="shared" si="161"/>
        <v>0</v>
      </c>
      <c r="AI309" s="606">
        <f t="shared" si="161"/>
        <v>0</v>
      </c>
      <c r="AJ309" s="629">
        <f t="shared" ref="AJ309:AU309" si="162">+AJ274-AJ134</f>
        <v>0</v>
      </c>
      <c r="AK309" s="629">
        <f t="shared" si="162"/>
        <v>0</v>
      </c>
      <c r="AL309" s="629">
        <f t="shared" si="162"/>
        <v>0</v>
      </c>
      <c r="AM309" s="629">
        <f t="shared" si="162"/>
        <v>0</v>
      </c>
      <c r="AN309" s="629">
        <f t="shared" si="162"/>
        <v>0</v>
      </c>
      <c r="AO309" s="629">
        <f t="shared" si="162"/>
        <v>0</v>
      </c>
      <c r="AP309" s="629">
        <f t="shared" si="162"/>
        <v>0</v>
      </c>
      <c r="AQ309" s="629">
        <f t="shared" si="162"/>
        <v>0</v>
      </c>
      <c r="AR309" s="629">
        <f t="shared" si="162"/>
        <v>0</v>
      </c>
      <c r="AS309" s="629">
        <f t="shared" si="162"/>
        <v>0</v>
      </c>
      <c r="AT309" s="629">
        <f t="shared" si="162"/>
        <v>0</v>
      </c>
      <c r="AU309" s="629">
        <f t="shared" si="162"/>
        <v>0</v>
      </c>
    </row>
    <row r="310" spans="1:47" s="607" customFormat="1" ht="11.25">
      <c r="A310" s="605">
        <v>4</v>
      </c>
      <c r="B310" s="753" t="s">
        <v>401</v>
      </c>
      <c r="C310" s="627">
        <f>NPV($C$328,G310:AI310)+F310</f>
        <v>5344391.0282108523</v>
      </c>
      <c r="D310" s="628">
        <f>SUM(F310:AI310)</f>
        <v>5796052.0628854614</v>
      </c>
      <c r="E310" s="606"/>
      <c r="F310" s="606">
        <f>+(F311+F312+F313+F314+F315)*$C$5</f>
        <v>864682.33999999985</v>
      </c>
      <c r="G310" s="606">
        <f t="shared" ref="G310:J310" si="163">+(G311+G312+G313+G314+G315)*$C$5</f>
        <v>205368.74188707207</v>
      </c>
      <c r="H310" s="606">
        <f t="shared" si="163"/>
        <v>2346664.9417475527</v>
      </c>
      <c r="I310" s="606">
        <f t="shared" si="163"/>
        <v>2303120.2622697218</v>
      </c>
      <c r="J310" s="606">
        <f t="shared" si="163"/>
        <v>76215.77698111521</v>
      </c>
      <c r="K310" s="606">
        <f t="shared" ref="K310:AU310" si="164">+K311+K312+K313+K314+K315</f>
        <v>0</v>
      </c>
      <c r="L310" s="606">
        <f t="shared" si="164"/>
        <v>0</v>
      </c>
      <c r="M310" s="606">
        <f t="shared" si="164"/>
        <v>0</v>
      </c>
      <c r="N310" s="606">
        <f t="shared" si="164"/>
        <v>0</v>
      </c>
      <c r="O310" s="606">
        <f t="shared" si="164"/>
        <v>0</v>
      </c>
      <c r="P310" s="606">
        <f t="shared" si="164"/>
        <v>0</v>
      </c>
      <c r="Q310" s="606">
        <f t="shared" si="164"/>
        <v>0</v>
      </c>
      <c r="R310" s="606">
        <f t="shared" si="164"/>
        <v>0</v>
      </c>
      <c r="S310" s="606">
        <f t="shared" si="164"/>
        <v>0</v>
      </c>
      <c r="T310" s="606">
        <f t="shared" si="164"/>
        <v>0</v>
      </c>
      <c r="U310" s="606">
        <f t="shared" si="164"/>
        <v>0</v>
      </c>
      <c r="V310" s="606">
        <f t="shared" si="164"/>
        <v>0</v>
      </c>
      <c r="W310" s="606">
        <f t="shared" si="164"/>
        <v>0</v>
      </c>
      <c r="X310" s="606">
        <f t="shared" si="164"/>
        <v>0</v>
      </c>
      <c r="Y310" s="606">
        <f t="shared" si="164"/>
        <v>0</v>
      </c>
      <c r="Z310" s="606">
        <f t="shared" si="164"/>
        <v>0</v>
      </c>
      <c r="AA310" s="606">
        <f t="shared" si="164"/>
        <v>0</v>
      </c>
      <c r="AB310" s="606">
        <f t="shared" si="164"/>
        <v>0</v>
      </c>
      <c r="AC310" s="606">
        <f t="shared" si="164"/>
        <v>0</v>
      </c>
      <c r="AD310" s="606">
        <f t="shared" si="164"/>
        <v>0</v>
      </c>
      <c r="AE310" s="606">
        <f t="shared" si="164"/>
        <v>0</v>
      </c>
      <c r="AF310" s="606">
        <f t="shared" si="164"/>
        <v>0</v>
      </c>
      <c r="AG310" s="606">
        <f t="shared" si="164"/>
        <v>0</v>
      </c>
      <c r="AH310" s="606">
        <f t="shared" si="164"/>
        <v>0</v>
      </c>
      <c r="AI310" s="606">
        <f t="shared" si="164"/>
        <v>0</v>
      </c>
      <c r="AJ310" s="629">
        <f t="shared" si="164"/>
        <v>0</v>
      </c>
      <c r="AK310" s="629">
        <f t="shared" si="164"/>
        <v>0</v>
      </c>
      <c r="AL310" s="629">
        <f t="shared" si="164"/>
        <v>0</v>
      </c>
      <c r="AM310" s="629">
        <f t="shared" si="164"/>
        <v>0</v>
      </c>
      <c r="AN310" s="629">
        <f t="shared" si="164"/>
        <v>0</v>
      </c>
      <c r="AO310" s="629">
        <f t="shared" si="164"/>
        <v>0</v>
      </c>
      <c r="AP310" s="629">
        <f t="shared" si="164"/>
        <v>0</v>
      </c>
      <c r="AQ310" s="629">
        <f t="shared" si="164"/>
        <v>0</v>
      </c>
      <c r="AR310" s="629">
        <f t="shared" si="164"/>
        <v>0</v>
      </c>
      <c r="AS310" s="629">
        <f t="shared" si="164"/>
        <v>0</v>
      </c>
      <c r="AT310" s="629">
        <f t="shared" si="164"/>
        <v>0</v>
      </c>
      <c r="AU310" s="629">
        <f t="shared" si="164"/>
        <v>0</v>
      </c>
    </row>
    <row r="311" spans="1:47" s="607" customFormat="1" ht="11.25">
      <c r="A311" s="605"/>
      <c r="B311" s="751" t="str">
        <f>+B276</f>
        <v>Gradbena dela za kanalizacijo brez nepredvidenih del</v>
      </c>
      <c r="C311" s="630"/>
      <c r="D311" s="631"/>
      <c r="E311" s="595"/>
      <c r="F311" s="595">
        <f>+'Nov. investicije'!G94</f>
        <v>36801.82</v>
      </c>
      <c r="G311" s="595">
        <f>+'Nov. investicije'!H94</f>
        <v>169973.96383713456</v>
      </c>
      <c r="H311" s="595">
        <f>+'Nov. investicije'!I94</f>
        <v>1255408.1633445225</v>
      </c>
      <c r="I311" s="595">
        <f>+'Nov. investicije'!J94</f>
        <v>846742.68566652492</v>
      </c>
      <c r="J311" s="595">
        <f>+'Nov. investicije'!K94</f>
        <v>0</v>
      </c>
      <c r="K311" s="595">
        <f>+'Nov. investicije'!L94</f>
        <v>0</v>
      </c>
      <c r="L311" s="595">
        <f>+'Nov. investicije'!M94</f>
        <v>0</v>
      </c>
      <c r="M311" s="595">
        <f>+'Nov. investicije'!N94</f>
        <v>0</v>
      </c>
      <c r="N311" s="595">
        <f>+'Nov. investicije'!O94</f>
        <v>0</v>
      </c>
      <c r="O311" s="595">
        <f>+'Nov. investicije'!P94</f>
        <v>0</v>
      </c>
      <c r="P311" s="595">
        <f>+'Nov. investicije'!Q94</f>
        <v>0</v>
      </c>
      <c r="Q311" s="595">
        <f>+'Nov. investicije'!R94</f>
        <v>0</v>
      </c>
      <c r="R311" s="595">
        <f>+'Nov. investicije'!S94</f>
        <v>0</v>
      </c>
      <c r="S311" s="595">
        <f>+'Nov. investicije'!T94</f>
        <v>0</v>
      </c>
      <c r="T311" s="595">
        <f>+'Nov. investicije'!U94</f>
        <v>0</v>
      </c>
      <c r="U311" s="595">
        <f>+'Nov. investicije'!V94</f>
        <v>0</v>
      </c>
      <c r="V311" s="595">
        <f>+'Nov. investicije'!W94</f>
        <v>0</v>
      </c>
      <c r="W311" s="595">
        <f>+'Nov. investicije'!X94</f>
        <v>0</v>
      </c>
      <c r="X311" s="595">
        <f>+'Nov. investicije'!Y94</f>
        <v>0</v>
      </c>
      <c r="Y311" s="595">
        <f>+'Nov. investicije'!Z94</f>
        <v>0</v>
      </c>
      <c r="Z311" s="595">
        <f>+'Nov. investicije'!AA94</f>
        <v>0</v>
      </c>
      <c r="AA311" s="595">
        <f>+'Nov. investicije'!AB94</f>
        <v>0</v>
      </c>
      <c r="AB311" s="595">
        <f>+'Nov. investicije'!AC94</f>
        <v>0</v>
      </c>
      <c r="AC311" s="595">
        <f>+'Nov. investicije'!AD94</f>
        <v>0</v>
      </c>
      <c r="AD311" s="595">
        <f>+'Nov. investicije'!AE94</f>
        <v>0</v>
      </c>
      <c r="AE311" s="595">
        <f>+'Nov. investicije'!AF94</f>
        <v>0</v>
      </c>
      <c r="AF311" s="595">
        <f>+'Nov. investicije'!AG94</f>
        <v>0</v>
      </c>
      <c r="AG311" s="595">
        <f>+'Nov. investicije'!AH94</f>
        <v>0</v>
      </c>
      <c r="AH311" s="595">
        <f>+'Nov. investicije'!AI94</f>
        <v>0</v>
      </c>
      <c r="AI311" s="595">
        <f>+'Nov. investicije'!AJ94</f>
        <v>0</v>
      </c>
      <c r="AJ311" s="629"/>
      <c r="AK311" s="629"/>
      <c r="AL311" s="629"/>
      <c r="AM311" s="629"/>
      <c r="AN311" s="629"/>
      <c r="AO311" s="629"/>
      <c r="AP311" s="629"/>
      <c r="AQ311" s="629"/>
      <c r="AR311" s="629"/>
      <c r="AS311" s="629"/>
      <c r="AT311" s="629"/>
      <c r="AU311" s="629"/>
    </row>
    <row r="312" spans="1:47" s="607" customFormat="1" ht="11.25">
      <c r="A312" s="605"/>
      <c r="B312" s="751" t="str">
        <f>+B277</f>
        <v>Gradbene dela ČN Prevalje</v>
      </c>
      <c r="C312" s="630"/>
      <c r="D312" s="631"/>
      <c r="E312" s="595"/>
      <c r="F312" s="595">
        <f>+'Nov. investicije'!G95</f>
        <v>0</v>
      </c>
      <c r="G312" s="595">
        <f>+'Nov. investicije'!H95</f>
        <v>0</v>
      </c>
      <c r="H312" s="595">
        <f>+'Nov. investicije'!I95</f>
        <v>1025098.31</v>
      </c>
      <c r="I312" s="595">
        <f>+'Nov. investicije'!J95</f>
        <v>1405145.25</v>
      </c>
      <c r="J312" s="595">
        <f>+'Nov. investicije'!K95</f>
        <v>55556.37</v>
      </c>
      <c r="K312" s="595">
        <f>+'Nov. investicije'!L95</f>
        <v>0</v>
      </c>
      <c r="L312" s="595">
        <f>+'Nov. investicije'!M95</f>
        <v>0</v>
      </c>
      <c r="M312" s="595">
        <f>+'Nov. investicije'!N95</f>
        <v>0</v>
      </c>
      <c r="N312" s="595">
        <f>+'Nov. investicije'!O95</f>
        <v>0</v>
      </c>
      <c r="O312" s="595">
        <f>+'Nov. investicije'!P95</f>
        <v>0</v>
      </c>
      <c r="P312" s="595">
        <f>+'Nov. investicije'!Q95</f>
        <v>0</v>
      </c>
      <c r="Q312" s="595">
        <f>+'Nov. investicije'!R95</f>
        <v>0</v>
      </c>
      <c r="R312" s="595">
        <f>+'Nov. investicije'!S95</f>
        <v>0</v>
      </c>
      <c r="S312" s="595">
        <f>+'Nov. investicije'!T95</f>
        <v>0</v>
      </c>
      <c r="T312" s="595">
        <f>+'Nov. investicije'!U95</f>
        <v>0</v>
      </c>
      <c r="U312" s="595">
        <f>+'Nov. investicije'!V95</f>
        <v>0</v>
      </c>
      <c r="V312" s="595">
        <f>+'Nov. investicije'!W95</f>
        <v>0</v>
      </c>
      <c r="W312" s="595">
        <f>+'Nov. investicije'!X95</f>
        <v>0</v>
      </c>
      <c r="X312" s="595">
        <f>+'Nov. investicije'!Y95</f>
        <v>0</v>
      </c>
      <c r="Y312" s="595">
        <f>+'Nov. investicije'!Z95</f>
        <v>0</v>
      </c>
      <c r="Z312" s="595">
        <f>+'Nov. investicije'!AA95</f>
        <v>0</v>
      </c>
      <c r="AA312" s="595">
        <f>+'Nov. investicije'!AB95</f>
        <v>0</v>
      </c>
      <c r="AB312" s="595">
        <f>+'Nov. investicije'!AC95</f>
        <v>0</v>
      </c>
      <c r="AC312" s="595">
        <f>+'Nov. investicije'!AD95</f>
        <v>0</v>
      </c>
      <c r="AD312" s="595">
        <f>+'Nov. investicije'!AE95</f>
        <v>0</v>
      </c>
      <c r="AE312" s="595">
        <f>+'Nov. investicije'!AF95</f>
        <v>0</v>
      </c>
      <c r="AF312" s="595">
        <f>+'Nov. investicije'!AG95</f>
        <v>0</v>
      </c>
      <c r="AG312" s="595">
        <f>+'Nov. investicije'!AH95</f>
        <v>0</v>
      </c>
      <c r="AH312" s="595">
        <f>+'Nov. investicije'!AI95</f>
        <v>0</v>
      </c>
      <c r="AI312" s="595">
        <f>+'Nov. investicije'!AJ95</f>
        <v>0</v>
      </c>
      <c r="AJ312" s="629"/>
      <c r="AK312" s="629"/>
      <c r="AL312" s="629"/>
      <c r="AM312" s="629"/>
      <c r="AN312" s="629"/>
      <c r="AO312" s="629"/>
      <c r="AP312" s="629"/>
      <c r="AQ312" s="629"/>
      <c r="AR312" s="629"/>
      <c r="AS312" s="629"/>
      <c r="AT312" s="629"/>
      <c r="AU312" s="629"/>
    </row>
    <row r="313" spans="1:47" s="607" customFormat="1" ht="11.25">
      <c r="A313" s="605"/>
      <c r="B313" s="751" t="str">
        <f>+B278</f>
        <v>Stroški gradbenega nadzora</v>
      </c>
      <c r="C313" s="630"/>
      <c r="D313" s="631"/>
      <c r="E313" s="595"/>
      <c r="F313" s="595">
        <f>+'Nov. investicije'!G96</f>
        <v>0</v>
      </c>
      <c r="G313" s="595">
        <f>+'Nov. investicije'!H96</f>
        <v>2224.7780499374958</v>
      </c>
      <c r="H313" s="595">
        <f>+'Nov. investicije'!I96</f>
        <v>29111.3284030301</v>
      </c>
      <c r="I313" s="595">
        <f>+'Nov. investicije'!J96</f>
        <v>27802.826603196845</v>
      </c>
      <c r="J313" s="595">
        <f>+'Nov. investicije'!K96</f>
        <v>661.06698111521462</v>
      </c>
      <c r="K313" s="595">
        <f>+'Nov. investicije'!L96</f>
        <v>0</v>
      </c>
      <c r="L313" s="595">
        <f>+'Nov. investicije'!M96</f>
        <v>0</v>
      </c>
      <c r="M313" s="595">
        <f>+'Nov. investicije'!N96</f>
        <v>0</v>
      </c>
      <c r="N313" s="595">
        <f>+'Nov. investicije'!O96</f>
        <v>0</v>
      </c>
      <c r="O313" s="595">
        <f>+'Nov. investicije'!P96</f>
        <v>0</v>
      </c>
      <c r="P313" s="595">
        <f>+'Nov. investicije'!Q96</f>
        <v>0</v>
      </c>
      <c r="Q313" s="595">
        <f>+'Nov. investicije'!R96</f>
        <v>0</v>
      </c>
      <c r="R313" s="595">
        <f>+'Nov. investicije'!S96</f>
        <v>0</v>
      </c>
      <c r="S313" s="595">
        <f>+'Nov. investicije'!T96</f>
        <v>0</v>
      </c>
      <c r="T313" s="595">
        <f>+'Nov. investicije'!U96</f>
        <v>0</v>
      </c>
      <c r="U313" s="595">
        <f>+'Nov. investicije'!V96</f>
        <v>0</v>
      </c>
      <c r="V313" s="595">
        <f>+'Nov. investicije'!W96</f>
        <v>0</v>
      </c>
      <c r="W313" s="595">
        <f>+'Nov. investicije'!X96</f>
        <v>0</v>
      </c>
      <c r="X313" s="595">
        <f>+'Nov. investicije'!Y96</f>
        <v>0</v>
      </c>
      <c r="Y313" s="595">
        <f>+'Nov. investicije'!Z96</f>
        <v>0</v>
      </c>
      <c r="Z313" s="595">
        <f>+'Nov. investicije'!AA96</f>
        <v>0</v>
      </c>
      <c r="AA313" s="595">
        <f>+'Nov. investicije'!AB96</f>
        <v>0</v>
      </c>
      <c r="AB313" s="595">
        <f>+'Nov. investicije'!AC96</f>
        <v>0</v>
      </c>
      <c r="AC313" s="595">
        <f>+'Nov. investicije'!AD96</f>
        <v>0</v>
      </c>
      <c r="AD313" s="595">
        <f>+'Nov. investicije'!AE96</f>
        <v>0</v>
      </c>
      <c r="AE313" s="595">
        <f>+'Nov. investicije'!AF96</f>
        <v>0</v>
      </c>
      <c r="AF313" s="595">
        <f>+'Nov. investicije'!AG96</f>
        <v>0</v>
      </c>
      <c r="AG313" s="595">
        <f>+'Nov. investicije'!AH96</f>
        <v>0</v>
      </c>
      <c r="AH313" s="595">
        <f>+'Nov. investicije'!AI96</f>
        <v>0</v>
      </c>
      <c r="AI313" s="595">
        <f>+'Nov. investicije'!AJ96</f>
        <v>0</v>
      </c>
      <c r="AJ313" s="629"/>
      <c r="AK313" s="629"/>
      <c r="AL313" s="629"/>
      <c r="AM313" s="629"/>
      <c r="AN313" s="629"/>
      <c r="AO313" s="629"/>
      <c r="AP313" s="629"/>
      <c r="AQ313" s="629"/>
      <c r="AR313" s="629"/>
      <c r="AS313" s="629"/>
      <c r="AT313" s="629"/>
      <c r="AU313" s="629"/>
    </row>
    <row r="314" spans="1:47" s="607" customFormat="1" ht="11.25">
      <c r="A314" s="605"/>
      <c r="B314" s="751" t="str">
        <f>+B279</f>
        <v>Stroški obveščanja in informiranja javnosti</v>
      </c>
      <c r="C314" s="630"/>
      <c r="D314" s="631"/>
      <c r="E314" s="595"/>
      <c r="F314" s="595">
        <f>+'Nov. investicije'!G97</f>
        <v>0</v>
      </c>
      <c r="G314" s="595">
        <f>+'Nov. investicije'!H97</f>
        <v>0</v>
      </c>
      <c r="H314" s="595">
        <f>+'Nov. investicije'!I97</f>
        <v>6000</v>
      </c>
      <c r="I314" s="595">
        <f>+'Nov. investicije'!J97</f>
        <v>4530</v>
      </c>
      <c r="J314" s="595">
        <f>+'Nov. investicije'!K97</f>
        <v>6000</v>
      </c>
      <c r="K314" s="595">
        <f>+'Nov. investicije'!L97</f>
        <v>0</v>
      </c>
      <c r="L314" s="595">
        <f>+'Nov. investicije'!M97</f>
        <v>0</v>
      </c>
      <c r="M314" s="595">
        <f>+'Nov. investicije'!N97</f>
        <v>0</v>
      </c>
      <c r="N314" s="595">
        <f>+'Nov. investicije'!O97</f>
        <v>0</v>
      </c>
      <c r="O314" s="595">
        <f>+'Nov. investicije'!P97</f>
        <v>0</v>
      </c>
      <c r="P314" s="595">
        <f>+'Nov. investicije'!Q97</f>
        <v>0</v>
      </c>
      <c r="Q314" s="595">
        <f>+'Nov. investicije'!R97</f>
        <v>0</v>
      </c>
      <c r="R314" s="595">
        <f>+'Nov. investicije'!S97</f>
        <v>0</v>
      </c>
      <c r="S314" s="595">
        <f>+'Nov. investicije'!T97</f>
        <v>0</v>
      </c>
      <c r="T314" s="595">
        <f>+'Nov. investicije'!U97</f>
        <v>0</v>
      </c>
      <c r="U314" s="595">
        <f>+'Nov. investicije'!V97</f>
        <v>0</v>
      </c>
      <c r="V314" s="595">
        <f>+'Nov. investicije'!W97</f>
        <v>0</v>
      </c>
      <c r="W314" s="595">
        <f>+'Nov. investicije'!X97</f>
        <v>0</v>
      </c>
      <c r="X314" s="595">
        <f>+'Nov. investicije'!Y97</f>
        <v>0</v>
      </c>
      <c r="Y314" s="595">
        <f>+'Nov. investicije'!Z97</f>
        <v>0</v>
      </c>
      <c r="Z314" s="595">
        <f>+'Nov. investicije'!AA97</f>
        <v>0</v>
      </c>
      <c r="AA314" s="595">
        <f>+'Nov. investicije'!AB97</f>
        <v>0</v>
      </c>
      <c r="AB314" s="595">
        <f>+'Nov. investicije'!AC97</f>
        <v>0</v>
      </c>
      <c r="AC314" s="595">
        <f>+'Nov. investicije'!AD97</f>
        <v>0</v>
      </c>
      <c r="AD314" s="595">
        <f>+'Nov. investicije'!AE97</f>
        <v>0</v>
      </c>
      <c r="AE314" s="595">
        <f>+'Nov. investicije'!AF97</f>
        <v>0</v>
      </c>
      <c r="AF314" s="595">
        <f>+'Nov. investicije'!AG97</f>
        <v>0</v>
      </c>
      <c r="AG314" s="595">
        <f>+'Nov. investicije'!AH97</f>
        <v>0</v>
      </c>
      <c r="AH314" s="595">
        <f>+'Nov. investicije'!AI97</f>
        <v>0</v>
      </c>
      <c r="AI314" s="595">
        <f>+'Nov. investicije'!AJ97</f>
        <v>0</v>
      </c>
      <c r="AJ314" s="629"/>
      <c r="AK314" s="629"/>
      <c r="AL314" s="629"/>
      <c r="AM314" s="629"/>
      <c r="AN314" s="629"/>
      <c r="AO314" s="629"/>
      <c r="AP314" s="629"/>
      <c r="AQ314" s="629"/>
      <c r="AR314" s="629"/>
      <c r="AS314" s="629"/>
      <c r="AT314" s="629"/>
      <c r="AU314" s="629"/>
    </row>
    <row r="315" spans="1:47" s="607" customFormat="1" ht="11.25">
      <c r="A315" s="605"/>
      <c r="B315" s="751" t="str">
        <f>+B280</f>
        <v>Ostali stroški projekta</v>
      </c>
      <c r="C315" s="630"/>
      <c r="D315" s="631"/>
      <c r="E315" s="595"/>
      <c r="F315" s="595">
        <f t="shared" ref="F315:AI315" si="165">+F280</f>
        <v>827880.5199999999</v>
      </c>
      <c r="G315" s="595">
        <f t="shared" si="165"/>
        <v>33170</v>
      </c>
      <c r="H315" s="595">
        <f t="shared" si="165"/>
        <v>31047.14</v>
      </c>
      <c r="I315" s="595">
        <f t="shared" si="165"/>
        <v>18899.5</v>
      </c>
      <c r="J315" s="595">
        <f t="shared" si="165"/>
        <v>13998.34</v>
      </c>
      <c r="K315" s="595">
        <f t="shared" si="165"/>
        <v>0</v>
      </c>
      <c r="L315" s="595">
        <f t="shared" si="165"/>
        <v>0</v>
      </c>
      <c r="M315" s="595">
        <f t="shared" si="165"/>
        <v>0</v>
      </c>
      <c r="N315" s="595">
        <f t="shared" si="165"/>
        <v>0</v>
      </c>
      <c r="O315" s="595">
        <f t="shared" si="165"/>
        <v>0</v>
      </c>
      <c r="P315" s="595">
        <f t="shared" si="165"/>
        <v>0</v>
      </c>
      <c r="Q315" s="595">
        <f t="shared" si="165"/>
        <v>0</v>
      </c>
      <c r="R315" s="595">
        <f t="shared" si="165"/>
        <v>0</v>
      </c>
      <c r="S315" s="595">
        <f t="shared" si="165"/>
        <v>0</v>
      </c>
      <c r="T315" s="595">
        <f t="shared" si="165"/>
        <v>0</v>
      </c>
      <c r="U315" s="595">
        <f t="shared" si="165"/>
        <v>0</v>
      </c>
      <c r="V315" s="595">
        <f t="shared" si="165"/>
        <v>0</v>
      </c>
      <c r="W315" s="595">
        <f t="shared" si="165"/>
        <v>0</v>
      </c>
      <c r="X315" s="595">
        <f t="shared" si="165"/>
        <v>0</v>
      </c>
      <c r="Y315" s="595">
        <f t="shared" si="165"/>
        <v>0</v>
      </c>
      <c r="Z315" s="595">
        <f t="shared" si="165"/>
        <v>0</v>
      </c>
      <c r="AA315" s="595">
        <f t="shared" si="165"/>
        <v>0</v>
      </c>
      <c r="AB315" s="595">
        <f t="shared" si="165"/>
        <v>0</v>
      </c>
      <c r="AC315" s="595">
        <f t="shared" si="165"/>
        <v>0</v>
      </c>
      <c r="AD315" s="595">
        <f t="shared" si="165"/>
        <v>0</v>
      </c>
      <c r="AE315" s="595">
        <f t="shared" si="165"/>
        <v>0</v>
      </c>
      <c r="AF315" s="595">
        <f t="shared" si="165"/>
        <v>0</v>
      </c>
      <c r="AG315" s="595">
        <f t="shared" si="165"/>
        <v>0</v>
      </c>
      <c r="AH315" s="595">
        <f t="shared" si="165"/>
        <v>0</v>
      </c>
      <c r="AI315" s="595">
        <f t="shared" si="165"/>
        <v>0</v>
      </c>
      <c r="AJ315" s="629"/>
      <c r="AK315" s="629"/>
      <c r="AL315" s="629"/>
      <c r="AM315" s="629"/>
      <c r="AN315" s="629"/>
      <c r="AO315" s="629"/>
      <c r="AP315" s="629"/>
      <c r="AQ315" s="629"/>
      <c r="AR315" s="629"/>
      <c r="AS315" s="629"/>
      <c r="AT315" s="629"/>
      <c r="AU315" s="629"/>
    </row>
    <row r="316" spans="1:47" s="607" customFormat="1" ht="11.25">
      <c r="A316" s="605">
        <v>5</v>
      </c>
      <c r="B316" s="753" t="s">
        <v>402</v>
      </c>
      <c r="C316" s="627">
        <f>NPV($C$328,G316:AI316)+F316</f>
        <v>1216468.9932529344</v>
      </c>
      <c r="D316" s="628">
        <f>SUM(F316:AI316)</f>
        <v>2508861.7022828488</v>
      </c>
      <c r="E316" s="606"/>
      <c r="F316" s="606">
        <f t="shared" ref="F316:AI316" si="166">SUM(F317:F320)</f>
        <v>0</v>
      </c>
      <c r="G316" s="606">
        <f t="shared" si="166"/>
        <v>0</v>
      </c>
      <c r="H316" s="606">
        <f t="shared" si="166"/>
        <v>0</v>
      </c>
      <c r="I316" s="606">
        <f t="shared" si="166"/>
        <v>0</v>
      </c>
      <c r="J316" s="606">
        <f t="shared" si="166"/>
        <v>0</v>
      </c>
      <c r="K316" s="606">
        <f t="shared" si="166"/>
        <v>0</v>
      </c>
      <c r="L316" s="606">
        <f t="shared" si="166"/>
        <v>0</v>
      </c>
      <c r="M316" s="606">
        <f t="shared" si="166"/>
        <v>0</v>
      </c>
      <c r="N316" s="606">
        <f t="shared" si="166"/>
        <v>0</v>
      </c>
      <c r="O316" s="606">
        <f t="shared" si="166"/>
        <v>0</v>
      </c>
      <c r="P316" s="606">
        <f t="shared" si="166"/>
        <v>0</v>
      </c>
      <c r="Q316" s="606">
        <f t="shared" si="166"/>
        <v>0</v>
      </c>
      <c r="R316" s="606">
        <f t="shared" si="166"/>
        <v>0</v>
      </c>
      <c r="S316" s="606">
        <f t="shared" si="166"/>
        <v>0</v>
      </c>
      <c r="T316" s="606">
        <f t="shared" si="166"/>
        <v>1117805.0351456569</v>
      </c>
      <c r="U316" s="606">
        <f t="shared" si="166"/>
        <v>0</v>
      </c>
      <c r="V316" s="606">
        <f t="shared" si="166"/>
        <v>0</v>
      </c>
      <c r="W316" s="606">
        <f t="shared" si="166"/>
        <v>0</v>
      </c>
      <c r="X316" s="606">
        <f t="shared" si="166"/>
        <v>273251.6319915349</v>
      </c>
      <c r="Y316" s="606">
        <f t="shared" si="166"/>
        <v>0</v>
      </c>
      <c r="Z316" s="606">
        <f t="shared" si="166"/>
        <v>0</v>
      </c>
      <c r="AA316" s="606">
        <f t="shared" si="166"/>
        <v>0</v>
      </c>
      <c r="AB316" s="606">
        <f t="shared" si="166"/>
        <v>0</v>
      </c>
      <c r="AC316" s="606">
        <f t="shared" si="166"/>
        <v>0</v>
      </c>
      <c r="AD316" s="606">
        <f t="shared" si="166"/>
        <v>1117805.0351456569</v>
      </c>
      <c r="AE316" s="606">
        <f t="shared" si="166"/>
        <v>0</v>
      </c>
      <c r="AF316" s="606">
        <f t="shared" si="166"/>
        <v>0</v>
      </c>
      <c r="AG316" s="606">
        <f t="shared" si="166"/>
        <v>0</v>
      </c>
      <c r="AH316" s="606">
        <f t="shared" si="166"/>
        <v>0</v>
      </c>
      <c r="AI316" s="606">
        <f t="shared" si="166"/>
        <v>0</v>
      </c>
      <c r="AJ316" s="629">
        <f t="shared" ref="AJ316:AU316" si="167">+AJ317+AJ318+AJ319+AJ320</f>
        <v>0</v>
      </c>
      <c r="AK316" s="629">
        <f t="shared" si="167"/>
        <v>0</v>
      </c>
      <c r="AL316" s="629">
        <f t="shared" si="167"/>
        <v>273251.6319915349</v>
      </c>
      <c r="AM316" s="629">
        <f t="shared" si="167"/>
        <v>0</v>
      </c>
      <c r="AN316" s="629">
        <f t="shared" si="167"/>
        <v>1117805.0351456569</v>
      </c>
      <c r="AO316" s="629">
        <f t="shared" si="167"/>
        <v>0</v>
      </c>
      <c r="AP316" s="629">
        <f t="shared" si="167"/>
        <v>0</v>
      </c>
      <c r="AQ316" s="629">
        <f t="shared" si="167"/>
        <v>0</v>
      </c>
      <c r="AR316" s="629">
        <f t="shared" si="167"/>
        <v>0</v>
      </c>
      <c r="AS316" s="629">
        <f t="shared" si="167"/>
        <v>0</v>
      </c>
      <c r="AT316" s="629">
        <f t="shared" si="167"/>
        <v>0</v>
      </c>
      <c r="AU316" s="629">
        <f t="shared" si="167"/>
        <v>0</v>
      </c>
    </row>
    <row r="317" spans="1:47" s="607" customFormat="1" ht="11.25">
      <c r="A317" s="605"/>
      <c r="B317" s="751" t="str">
        <f>+B282</f>
        <v>Oprema na razbremenilnikih</v>
      </c>
      <c r="C317" s="630"/>
      <c r="D317" s="631"/>
      <c r="E317" s="595"/>
      <c r="F317" s="595">
        <f>+Amortizacija!F46</f>
        <v>0</v>
      </c>
      <c r="G317" s="595">
        <f>+Amortizacija!G46</f>
        <v>0</v>
      </c>
      <c r="H317" s="595">
        <f>+Amortizacija!H46</f>
        <v>0</v>
      </c>
      <c r="I317" s="595">
        <f>+Amortizacija!I46</f>
        <v>0</v>
      </c>
      <c r="J317" s="595">
        <f>+Amortizacija!J46</f>
        <v>0</v>
      </c>
      <c r="K317" s="595">
        <f>+Amortizacija!K46</f>
        <v>0</v>
      </c>
      <c r="L317" s="595">
        <f>+Amortizacija!L46</f>
        <v>0</v>
      </c>
      <c r="M317" s="595">
        <f>+Amortizacija!M46</f>
        <v>0</v>
      </c>
      <c r="N317" s="595">
        <f>+Amortizacija!N46</f>
        <v>0</v>
      </c>
      <c r="O317" s="595">
        <f>+Amortizacija!O46</f>
        <v>0</v>
      </c>
      <c r="P317" s="595">
        <f>+Amortizacija!P46</f>
        <v>0</v>
      </c>
      <c r="Q317" s="595">
        <f>+Amortizacija!Q46</f>
        <v>0</v>
      </c>
      <c r="R317" s="595">
        <f>+Amortizacija!R46</f>
        <v>0</v>
      </c>
      <c r="S317" s="595">
        <f>+Amortizacija!S46</f>
        <v>0</v>
      </c>
      <c r="T317" s="595">
        <f>+Amortizacija!T46</f>
        <v>91081.2</v>
      </c>
      <c r="U317" s="595">
        <f>+Amortizacija!U46</f>
        <v>0</v>
      </c>
      <c r="V317" s="595">
        <f>+Amortizacija!V46</f>
        <v>0</v>
      </c>
      <c r="W317" s="595">
        <f>+Amortizacija!W46</f>
        <v>0</v>
      </c>
      <c r="X317" s="595">
        <f>+Amortizacija!X46</f>
        <v>0</v>
      </c>
      <c r="Y317" s="595">
        <f>+Amortizacija!Y46</f>
        <v>0</v>
      </c>
      <c r="Z317" s="595">
        <f>+Amortizacija!Z46</f>
        <v>0</v>
      </c>
      <c r="AA317" s="595">
        <f>+Amortizacija!AA46</f>
        <v>0</v>
      </c>
      <c r="AB317" s="595">
        <f>+Amortizacija!AB46</f>
        <v>0</v>
      </c>
      <c r="AC317" s="595">
        <f>+Amortizacija!AC46</f>
        <v>0</v>
      </c>
      <c r="AD317" s="595">
        <f>+Amortizacija!AD46</f>
        <v>91081.2</v>
      </c>
      <c r="AE317" s="595">
        <f>+Amortizacija!AE46</f>
        <v>0</v>
      </c>
      <c r="AF317" s="595">
        <f>+Amortizacija!AF46</f>
        <v>0</v>
      </c>
      <c r="AG317" s="595">
        <f>+Amortizacija!AG46</f>
        <v>0</v>
      </c>
      <c r="AH317" s="595">
        <f>+Amortizacija!AH46</f>
        <v>0</v>
      </c>
      <c r="AI317" s="595">
        <f>+Amortizacija!AI46</f>
        <v>0</v>
      </c>
      <c r="AJ317" s="632">
        <f>+Amortizacija!AJ46</f>
        <v>0</v>
      </c>
      <c r="AK317" s="632">
        <f>+Amortizacija!AK46</f>
        <v>0</v>
      </c>
      <c r="AL317" s="632">
        <f>+Amortizacija!AL46</f>
        <v>0</v>
      </c>
      <c r="AM317" s="632">
        <f>+Amortizacija!AM46</f>
        <v>0</v>
      </c>
      <c r="AN317" s="632">
        <f>+Amortizacija!AN46</f>
        <v>91081.2</v>
      </c>
      <c r="AO317" s="632">
        <f>+Amortizacija!AO46</f>
        <v>0</v>
      </c>
      <c r="AP317" s="632">
        <f>+Amortizacija!AP46</f>
        <v>0</v>
      </c>
      <c r="AQ317" s="632">
        <f>+Amortizacija!AQ46</f>
        <v>0</v>
      </c>
      <c r="AR317" s="632">
        <f>+Amortizacija!AR46</f>
        <v>0</v>
      </c>
      <c r="AS317" s="632">
        <f>+Amortizacija!AS46</f>
        <v>0</v>
      </c>
      <c r="AT317" s="632">
        <f>+Amortizacija!AT46</f>
        <v>0</v>
      </c>
      <c r="AU317" s="632">
        <f>+Amortizacija!AU46</f>
        <v>0</v>
      </c>
    </row>
    <row r="318" spans="1:47" s="607" customFormat="1" ht="11.25">
      <c r="A318" s="605"/>
      <c r="B318" s="751" t="str">
        <f>+B283</f>
        <v>Oprema na črpališčih</v>
      </c>
      <c r="C318" s="630"/>
      <c r="D318" s="631"/>
      <c r="E318" s="595"/>
      <c r="F318" s="595">
        <f>+Amortizacija!F47</f>
        <v>0</v>
      </c>
      <c r="G318" s="595">
        <f>+Amortizacija!G47</f>
        <v>0</v>
      </c>
      <c r="H318" s="595">
        <f>+Amortizacija!H47</f>
        <v>0</v>
      </c>
      <c r="I318" s="595">
        <f>+Amortizacija!I47</f>
        <v>0</v>
      </c>
      <c r="J318" s="595">
        <f>+Amortizacija!J47</f>
        <v>0</v>
      </c>
      <c r="K318" s="595">
        <f>+Amortizacija!K47</f>
        <v>0</v>
      </c>
      <c r="L318" s="595">
        <f>+Amortizacija!L47</f>
        <v>0</v>
      </c>
      <c r="M318" s="595">
        <f>+Amortizacija!M47</f>
        <v>0</v>
      </c>
      <c r="N318" s="595">
        <f>+Amortizacija!N47</f>
        <v>0</v>
      </c>
      <c r="O318" s="595">
        <f>+Amortizacija!O47</f>
        <v>0</v>
      </c>
      <c r="P318" s="595">
        <f>+Amortizacija!P47</f>
        <v>0</v>
      </c>
      <c r="Q318" s="595">
        <f>+Amortizacija!Q47</f>
        <v>0</v>
      </c>
      <c r="R318" s="595">
        <f>+Amortizacija!R47</f>
        <v>0</v>
      </c>
      <c r="S318" s="595">
        <f>+Amortizacija!S47</f>
        <v>0</v>
      </c>
      <c r="T318" s="595">
        <f>+Amortizacija!T47</f>
        <v>52508.4</v>
      </c>
      <c r="U318" s="595">
        <f>+Amortizacija!U47</f>
        <v>0</v>
      </c>
      <c r="V318" s="595">
        <f>+Amortizacija!V47</f>
        <v>0</v>
      </c>
      <c r="W318" s="595">
        <f>+Amortizacija!W47</f>
        <v>0</v>
      </c>
      <c r="X318" s="595">
        <f>+Amortizacija!X47</f>
        <v>0</v>
      </c>
      <c r="Y318" s="595">
        <f>+Amortizacija!Y47</f>
        <v>0</v>
      </c>
      <c r="Z318" s="595">
        <f>+Amortizacija!Z47</f>
        <v>0</v>
      </c>
      <c r="AA318" s="595">
        <f>+Amortizacija!AA47</f>
        <v>0</v>
      </c>
      <c r="AB318" s="595">
        <f>+Amortizacija!AB47</f>
        <v>0</v>
      </c>
      <c r="AC318" s="595">
        <f>+Amortizacija!AC47</f>
        <v>0</v>
      </c>
      <c r="AD318" s="595">
        <f>+Amortizacija!AD47</f>
        <v>52508.4</v>
      </c>
      <c r="AE318" s="595">
        <f>+Amortizacija!AE47</f>
        <v>0</v>
      </c>
      <c r="AF318" s="595">
        <f>+Amortizacija!AF47</f>
        <v>0</v>
      </c>
      <c r="AG318" s="595">
        <f>+Amortizacija!AG47</f>
        <v>0</v>
      </c>
      <c r="AH318" s="595">
        <f>+Amortizacija!AH47</f>
        <v>0</v>
      </c>
      <c r="AI318" s="595">
        <f>+Amortizacija!AI47</f>
        <v>0</v>
      </c>
      <c r="AJ318" s="632">
        <f>+Amortizacija!AJ47</f>
        <v>0</v>
      </c>
      <c r="AK318" s="632">
        <f>+Amortizacija!AK47</f>
        <v>0</v>
      </c>
      <c r="AL318" s="632">
        <f>+Amortizacija!AL47</f>
        <v>0</v>
      </c>
      <c r="AM318" s="632">
        <f>+Amortizacija!AM47</f>
        <v>0</v>
      </c>
      <c r="AN318" s="632">
        <f>+Amortizacija!AN47</f>
        <v>52508.4</v>
      </c>
      <c r="AO318" s="632">
        <f>+Amortizacija!AO47</f>
        <v>0</v>
      </c>
      <c r="AP318" s="632">
        <f>+Amortizacija!AP47</f>
        <v>0</v>
      </c>
      <c r="AQ318" s="632">
        <f>+Amortizacija!AQ47</f>
        <v>0</v>
      </c>
      <c r="AR318" s="632">
        <f>+Amortizacija!AR47</f>
        <v>0</v>
      </c>
      <c r="AS318" s="632">
        <f>+Amortizacija!AS47</f>
        <v>0</v>
      </c>
      <c r="AT318" s="632">
        <f>+Amortizacija!AT47</f>
        <v>0</v>
      </c>
      <c r="AU318" s="632">
        <f>+Amortizacija!AU47</f>
        <v>0</v>
      </c>
    </row>
    <row r="319" spans="1:47" s="607" customFormat="1" ht="11.25">
      <c r="A319" s="605"/>
      <c r="B319" s="751" t="str">
        <f>+B284</f>
        <v>Električna oprema ČN in oprema za vodenje</v>
      </c>
      <c r="C319" s="630"/>
      <c r="D319" s="631"/>
      <c r="E319" s="595"/>
      <c r="F319" s="595">
        <f>+Amortizacija!F48</f>
        <v>0</v>
      </c>
      <c r="G319" s="595">
        <f>+Amortizacija!G48</f>
        <v>0</v>
      </c>
      <c r="H319" s="595">
        <f>+Amortizacija!H48</f>
        <v>0</v>
      </c>
      <c r="I319" s="595">
        <f>+Amortizacija!I48</f>
        <v>0</v>
      </c>
      <c r="J319" s="595">
        <f>+Amortizacija!J48</f>
        <v>0</v>
      </c>
      <c r="K319" s="595">
        <f>+Amortizacija!K48</f>
        <v>0</v>
      </c>
      <c r="L319" s="595">
        <f>+Amortizacija!L48</f>
        <v>0</v>
      </c>
      <c r="M319" s="595">
        <f>+Amortizacija!M48</f>
        <v>0</v>
      </c>
      <c r="N319" s="595">
        <f>+Amortizacija!N48</f>
        <v>0</v>
      </c>
      <c r="O319" s="595">
        <f>+Amortizacija!O48</f>
        <v>0</v>
      </c>
      <c r="P319" s="595">
        <f>+Amortizacija!P48</f>
        <v>0</v>
      </c>
      <c r="Q319" s="595">
        <f>+Amortizacija!Q48</f>
        <v>0</v>
      </c>
      <c r="R319" s="595">
        <f>+Amortizacija!R48</f>
        <v>0</v>
      </c>
      <c r="S319" s="595">
        <f>+Amortizacija!S48</f>
        <v>0</v>
      </c>
      <c r="T319" s="595">
        <f>+Amortizacija!T48</f>
        <v>0</v>
      </c>
      <c r="U319" s="595">
        <f>+Amortizacija!U48</f>
        <v>0</v>
      </c>
      <c r="V319" s="595">
        <f>+Amortizacija!V48</f>
        <v>0</v>
      </c>
      <c r="W319" s="595">
        <f>+Amortizacija!W48</f>
        <v>0</v>
      </c>
      <c r="X319" s="595">
        <f>+Amortizacija!X48</f>
        <v>273251.6319915349</v>
      </c>
      <c r="Y319" s="595">
        <f>+Amortizacija!Y48</f>
        <v>0</v>
      </c>
      <c r="Z319" s="595">
        <f>+Amortizacija!Z48</f>
        <v>0</v>
      </c>
      <c r="AA319" s="595">
        <f>+Amortizacija!AA48</f>
        <v>0</v>
      </c>
      <c r="AB319" s="595">
        <f>+Amortizacija!AB48</f>
        <v>0</v>
      </c>
      <c r="AC319" s="595">
        <f>+Amortizacija!AC48</f>
        <v>0</v>
      </c>
      <c r="AD319" s="595">
        <f>+Amortizacija!AD48</f>
        <v>0</v>
      </c>
      <c r="AE319" s="595">
        <f>+Amortizacija!AE48</f>
        <v>0</v>
      </c>
      <c r="AF319" s="595">
        <f>+Amortizacija!AF48</f>
        <v>0</v>
      </c>
      <c r="AG319" s="595">
        <f>+Amortizacija!AG48</f>
        <v>0</v>
      </c>
      <c r="AH319" s="595">
        <f>+Amortizacija!AH48</f>
        <v>0</v>
      </c>
      <c r="AI319" s="595">
        <f>+Amortizacija!AI48</f>
        <v>0</v>
      </c>
      <c r="AJ319" s="632">
        <f>+Amortizacija!AJ48</f>
        <v>0</v>
      </c>
      <c r="AK319" s="632">
        <f>+Amortizacija!AK48</f>
        <v>0</v>
      </c>
      <c r="AL319" s="632">
        <f>+Amortizacija!AL48</f>
        <v>273251.6319915349</v>
      </c>
      <c r="AM319" s="632">
        <f>+Amortizacija!AM48</f>
        <v>0</v>
      </c>
      <c r="AN319" s="632">
        <f>+Amortizacija!AN48</f>
        <v>0</v>
      </c>
      <c r="AO319" s="632">
        <f>+Amortizacija!AO48</f>
        <v>0</v>
      </c>
      <c r="AP319" s="632">
        <f>+Amortizacija!AP48</f>
        <v>0</v>
      </c>
      <c r="AQ319" s="632">
        <f>+Amortizacija!AQ48</f>
        <v>0</v>
      </c>
      <c r="AR319" s="632">
        <f>+Amortizacija!AR48</f>
        <v>0</v>
      </c>
      <c r="AS319" s="632">
        <f>+Amortizacija!AS48</f>
        <v>0</v>
      </c>
      <c r="AT319" s="632">
        <f>+Amortizacija!AT48</f>
        <v>0</v>
      </c>
      <c r="AU319" s="632">
        <f>+Amortizacija!AU48</f>
        <v>0</v>
      </c>
    </row>
    <row r="320" spans="1:47" s="607" customFormat="1" ht="11.25">
      <c r="A320" s="605"/>
      <c r="B320" s="751" t="str">
        <f>+B285</f>
        <v>Strojna oprema na ČN</v>
      </c>
      <c r="C320" s="630"/>
      <c r="D320" s="631"/>
      <c r="E320" s="595"/>
      <c r="F320" s="595">
        <f>+Amortizacija!F49</f>
        <v>0</v>
      </c>
      <c r="G320" s="595">
        <f>+Amortizacija!G49</f>
        <v>0</v>
      </c>
      <c r="H320" s="595">
        <f>+Amortizacija!H49</f>
        <v>0</v>
      </c>
      <c r="I320" s="595">
        <f>+Amortizacija!I49</f>
        <v>0</v>
      </c>
      <c r="J320" s="595">
        <f>+Amortizacija!J49</f>
        <v>0</v>
      </c>
      <c r="K320" s="595">
        <f>+Amortizacija!K49</f>
        <v>0</v>
      </c>
      <c r="L320" s="595">
        <f>+Amortizacija!L49</f>
        <v>0</v>
      </c>
      <c r="M320" s="595">
        <f>+Amortizacija!M49</f>
        <v>0</v>
      </c>
      <c r="N320" s="595">
        <f>+Amortizacija!N49</f>
        <v>0</v>
      </c>
      <c r="O320" s="595">
        <f>+Amortizacija!O49</f>
        <v>0</v>
      </c>
      <c r="P320" s="595">
        <f>+Amortizacija!P49</f>
        <v>0</v>
      </c>
      <c r="Q320" s="595">
        <f>+Amortizacija!Q49</f>
        <v>0</v>
      </c>
      <c r="R320" s="595">
        <f>+Amortizacija!R49</f>
        <v>0</v>
      </c>
      <c r="S320" s="595">
        <f>+Amortizacija!S49</f>
        <v>0</v>
      </c>
      <c r="T320" s="595">
        <f>+Amortizacija!T49</f>
        <v>974215.43514565681</v>
      </c>
      <c r="U320" s="595">
        <f>+Amortizacija!U49</f>
        <v>0</v>
      </c>
      <c r="V320" s="595">
        <f>+Amortizacija!V49</f>
        <v>0</v>
      </c>
      <c r="W320" s="595">
        <f>+Amortizacija!W49</f>
        <v>0</v>
      </c>
      <c r="X320" s="595">
        <f>+Amortizacija!X49</f>
        <v>0</v>
      </c>
      <c r="Y320" s="595">
        <f>+Amortizacija!Y49</f>
        <v>0</v>
      </c>
      <c r="Z320" s="595">
        <f>+Amortizacija!Z49</f>
        <v>0</v>
      </c>
      <c r="AA320" s="595">
        <f>+Amortizacija!AA49</f>
        <v>0</v>
      </c>
      <c r="AB320" s="595">
        <f>+Amortizacija!AB49</f>
        <v>0</v>
      </c>
      <c r="AC320" s="595">
        <f>+Amortizacija!AC49</f>
        <v>0</v>
      </c>
      <c r="AD320" s="595">
        <f>+Amortizacija!AD49</f>
        <v>974215.43514565681</v>
      </c>
      <c r="AE320" s="595">
        <f>+Amortizacija!AE49</f>
        <v>0</v>
      </c>
      <c r="AF320" s="595">
        <f>+Amortizacija!AF49</f>
        <v>0</v>
      </c>
      <c r="AG320" s="595">
        <f>+Amortizacija!AG49</f>
        <v>0</v>
      </c>
      <c r="AH320" s="595">
        <f>+Amortizacija!AH49</f>
        <v>0</v>
      </c>
      <c r="AI320" s="595">
        <f>+Amortizacija!AI49</f>
        <v>0</v>
      </c>
      <c r="AJ320" s="632">
        <f>+Amortizacija!AJ49</f>
        <v>0</v>
      </c>
      <c r="AK320" s="632">
        <f>+Amortizacija!AK49</f>
        <v>0</v>
      </c>
      <c r="AL320" s="632">
        <f>+Amortizacija!AL49</f>
        <v>0</v>
      </c>
      <c r="AM320" s="632">
        <f>+Amortizacija!AM49</f>
        <v>0</v>
      </c>
      <c r="AN320" s="632">
        <f>+Amortizacija!AN49</f>
        <v>974215.43514565681</v>
      </c>
      <c r="AO320" s="632">
        <f>+Amortizacija!AO49</f>
        <v>0</v>
      </c>
      <c r="AP320" s="632">
        <f>+Amortizacija!AP49</f>
        <v>0</v>
      </c>
      <c r="AQ320" s="632">
        <f>+Amortizacija!AQ49</f>
        <v>0</v>
      </c>
      <c r="AR320" s="632">
        <f>+Amortizacija!AR49</f>
        <v>0</v>
      </c>
      <c r="AS320" s="632">
        <f>+Amortizacija!AS49</f>
        <v>0</v>
      </c>
      <c r="AT320" s="632">
        <f>+Amortizacija!AT49</f>
        <v>0</v>
      </c>
      <c r="AU320" s="632">
        <f>+Amortizacija!AU49</f>
        <v>0</v>
      </c>
    </row>
    <row r="321" spans="1:47" s="589" customFormat="1" ht="11.25">
      <c r="A321" s="592" t="s">
        <v>155</v>
      </c>
      <c r="B321" s="749" t="s">
        <v>403</v>
      </c>
      <c r="C321" s="627">
        <f>NPV($C$328,G321:AI321)+F321</f>
        <v>-4215655.0221149307</v>
      </c>
      <c r="D321" s="628">
        <f>SUM(F321:AI321)</f>
        <v>-3307010.3900614376</v>
      </c>
      <c r="E321" s="593"/>
      <c r="F321" s="593">
        <f t="shared" ref="F321:AU321" si="168">+F294-F302</f>
        <v>-864682.33999999985</v>
      </c>
      <c r="G321" s="593">
        <f t="shared" si="168"/>
        <v>-205368.74188707207</v>
      </c>
      <c r="H321" s="593">
        <f t="shared" si="168"/>
        <v>-2346664.9417475527</v>
      </c>
      <c r="I321" s="593">
        <f t="shared" si="168"/>
        <v>-2303120.2622697218</v>
      </c>
      <c r="J321" s="593">
        <f t="shared" si="168"/>
        <v>-76215.77698111521</v>
      </c>
      <c r="K321" s="593">
        <f t="shared" si="168"/>
        <v>130219.72703666735</v>
      </c>
      <c r="L321" s="593">
        <f t="shared" si="168"/>
        <v>130219.72703666735</v>
      </c>
      <c r="M321" s="593">
        <f t="shared" si="168"/>
        <v>130219.72703666735</v>
      </c>
      <c r="N321" s="593">
        <f t="shared" si="168"/>
        <v>130219.72703666735</v>
      </c>
      <c r="O321" s="593">
        <f t="shared" si="168"/>
        <v>130219.72703666735</v>
      </c>
      <c r="P321" s="593">
        <f t="shared" si="168"/>
        <v>130219.72703666735</v>
      </c>
      <c r="Q321" s="593">
        <f t="shared" si="168"/>
        <v>130219.72703666735</v>
      </c>
      <c r="R321" s="593">
        <f t="shared" si="168"/>
        <v>130219.72703666735</v>
      </c>
      <c r="S321" s="593">
        <f t="shared" si="168"/>
        <v>130219.72703666735</v>
      </c>
      <c r="T321" s="593">
        <f t="shared" si="168"/>
        <v>-987585.3081089895</v>
      </c>
      <c r="U321" s="593">
        <f t="shared" si="168"/>
        <v>130219.72703666735</v>
      </c>
      <c r="V321" s="593">
        <f t="shared" si="168"/>
        <v>130219.72703666735</v>
      </c>
      <c r="W321" s="593">
        <f t="shared" si="168"/>
        <v>130219.72703666735</v>
      </c>
      <c r="X321" s="593">
        <f t="shared" si="168"/>
        <v>-143031.90495486755</v>
      </c>
      <c r="Y321" s="593">
        <f t="shared" si="168"/>
        <v>130219.72703666735</v>
      </c>
      <c r="Z321" s="593">
        <f t="shared" si="168"/>
        <v>130219.72703666735</v>
      </c>
      <c r="AA321" s="593">
        <f t="shared" si="168"/>
        <v>223945.02860251261</v>
      </c>
      <c r="AB321" s="593">
        <f t="shared" si="168"/>
        <v>223945.02860251261</v>
      </c>
      <c r="AC321" s="593">
        <f t="shared" si="168"/>
        <v>223945.02860251261</v>
      </c>
      <c r="AD321" s="593">
        <f t="shared" si="168"/>
        <v>-893860.00654314423</v>
      </c>
      <c r="AE321" s="593">
        <f t="shared" si="168"/>
        <v>223945.02860251261</v>
      </c>
      <c r="AF321" s="593">
        <f t="shared" si="168"/>
        <v>223945.02860251261</v>
      </c>
      <c r="AG321" s="593">
        <f t="shared" si="168"/>
        <v>223945.02860251261</v>
      </c>
      <c r="AH321" s="593">
        <f t="shared" si="168"/>
        <v>223945.02860251261</v>
      </c>
      <c r="AI321" s="593">
        <f t="shared" si="168"/>
        <v>1122827.5137000983</v>
      </c>
      <c r="AJ321" s="626">
        <f t="shared" si="168"/>
        <v>219556.76662554347</v>
      </c>
      <c r="AK321" s="626">
        <f t="shared" si="168"/>
        <v>219556.76662554347</v>
      </c>
      <c r="AL321" s="626">
        <f t="shared" si="168"/>
        <v>-53694.865365991427</v>
      </c>
      <c r="AM321" s="626">
        <f t="shared" si="168"/>
        <v>219556.76662554347</v>
      </c>
      <c r="AN321" s="626">
        <f t="shared" si="168"/>
        <v>-898248.26852011331</v>
      </c>
      <c r="AO321" s="626">
        <f t="shared" si="168"/>
        <v>219556.76662554347</v>
      </c>
      <c r="AP321" s="626">
        <f t="shared" si="168"/>
        <v>219556.76662554347</v>
      </c>
      <c r="AQ321" s="626">
        <f t="shared" si="168"/>
        <v>219556.76662554347</v>
      </c>
      <c r="AR321" s="626">
        <f t="shared" si="168"/>
        <v>219556.76662554347</v>
      </c>
      <c r="AS321" s="626">
        <f t="shared" si="168"/>
        <v>219556.76662554347</v>
      </c>
      <c r="AT321" s="626">
        <f t="shared" si="168"/>
        <v>219556.76662554347</v>
      </c>
      <c r="AU321" s="626">
        <f t="shared" si="168"/>
        <v>219556.76662554347</v>
      </c>
    </row>
    <row r="322" spans="1:47" s="742" customFormat="1">
      <c r="B322" s="757"/>
      <c r="H322" s="743"/>
      <c r="I322" s="743"/>
      <c r="J322" s="743"/>
      <c r="K322" s="743"/>
      <c r="L322" s="743"/>
      <c r="M322" s="743"/>
      <c r="N322" s="743"/>
      <c r="O322" s="743"/>
      <c r="P322" s="743"/>
      <c r="Q322" s="743"/>
      <c r="R322" s="743"/>
      <c r="S322" s="743"/>
      <c r="T322" s="743"/>
      <c r="U322" s="743"/>
      <c r="V322" s="743"/>
      <c r="W322" s="743"/>
      <c r="X322" s="743"/>
      <c r="Y322" s="743"/>
      <c r="Z322" s="743"/>
      <c r="AA322" s="743"/>
      <c r="AB322" s="743"/>
      <c r="AC322" s="743"/>
      <c r="AD322" s="743"/>
      <c r="AE322" s="743"/>
      <c r="AF322" s="743"/>
      <c r="AG322" s="743"/>
      <c r="AH322" s="743"/>
      <c r="AI322" s="743"/>
    </row>
    <row r="323" spans="1:47">
      <c r="I323" s="550"/>
      <c r="J323" s="550"/>
      <c r="K323" s="550"/>
      <c r="L323" s="550"/>
      <c r="M323" s="550"/>
      <c r="N323" s="550"/>
      <c r="O323" s="550"/>
      <c r="P323" s="550"/>
      <c r="Q323" s="550"/>
      <c r="R323" s="550"/>
      <c r="S323" s="550"/>
      <c r="T323" s="550"/>
      <c r="U323" s="550"/>
      <c r="V323" s="550"/>
      <c r="W323" s="550"/>
      <c r="X323" s="550"/>
      <c r="Y323" s="550"/>
      <c r="Z323" s="550"/>
      <c r="AA323" s="550"/>
      <c r="AB323" s="550"/>
      <c r="AC323" s="550"/>
      <c r="AD323" s="550"/>
      <c r="AE323" s="550"/>
      <c r="AF323" s="550"/>
      <c r="AG323" s="550"/>
      <c r="AH323" s="550"/>
      <c r="AI323" s="550"/>
    </row>
    <row r="324" spans="1:47" ht="15">
      <c r="A324" s="557" t="s">
        <v>458</v>
      </c>
    </row>
    <row r="325" spans="1:47" ht="15">
      <c r="B325" s="758"/>
      <c r="C325" s="558"/>
      <c r="D325" s="558"/>
      <c r="E325" s="558"/>
      <c r="F325" s="559"/>
      <c r="G325" s="559"/>
      <c r="H325" s="559"/>
    </row>
    <row r="326" spans="1:47" ht="23.25" thickBot="1">
      <c r="B326" s="635" t="s">
        <v>420</v>
      </c>
      <c r="C326" s="634"/>
      <c r="D326" s="635" t="s">
        <v>421</v>
      </c>
      <c r="E326" s="635" t="s">
        <v>422</v>
      </c>
      <c r="F326" s="559"/>
      <c r="G326" s="559"/>
      <c r="H326" s="559"/>
    </row>
    <row r="327" spans="1:47" ht="12.75" thickTop="1">
      <c r="B327" s="636" t="s">
        <v>423</v>
      </c>
      <c r="C327" s="637">
        <v>30</v>
      </c>
      <c r="D327" s="638"/>
      <c r="E327" s="638"/>
      <c r="F327" s="565"/>
      <c r="G327" s="559"/>
      <c r="H327" s="559"/>
    </row>
    <row r="328" spans="1:47">
      <c r="B328" s="759" t="s">
        <v>424</v>
      </c>
      <c r="C328" s="640">
        <v>0.04</v>
      </c>
      <c r="D328" s="641"/>
      <c r="E328" s="641"/>
      <c r="F328" s="565"/>
      <c r="G328" s="559"/>
      <c r="H328" s="559"/>
    </row>
    <row r="329" spans="1:47">
      <c r="B329" s="639" t="s">
        <v>425</v>
      </c>
      <c r="C329" s="640"/>
      <c r="D329" s="642">
        <f>+D310</f>
        <v>5796052.0628854614</v>
      </c>
      <c r="E329" s="642"/>
      <c r="F329" s="569"/>
      <c r="G329" s="570"/>
      <c r="H329" s="571"/>
    </row>
    <row r="330" spans="1:47">
      <c r="B330" s="639" t="s">
        <v>426</v>
      </c>
      <c r="C330" s="640"/>
      <c r="D330" s="642"/>
      <c r="E330" s="642">
        <f>+C310</f>
        <v>5344391.0282108523</v>
      </c>
      <c r="G330" s="559"/>
      <c r="H330" s="571"/>
    </row>
    <row r="331" spans="1:47">
      <c r="B331" s="639" t="s">
        <v>427</v>
      </c>
      <c r="C331" s="640"/>
      <c r="D331" s="642">
        <f>+D301</f>
        <v>898882.48509758571</v>
      </c>
      <c r="E331" s="642"/>
      <c r="G331" s="559"/>
      <c r="H331" s="571"/>
    </row>
    <row r="332" spans="1:47">
      <c r="B332" s="639" t="s">
        <v>428</v>
      </c>
      <c r="C332" s="640"/>
      <c r="D332" s="642"/>
      <c r="E332" s="642">
        <f>+C301</f>
        <v>288227.94048872252</v>
      </c>
      <c r="G332" s="559"/>
      <c r="H332" s="571"/>
    </row>
    <row r="333" spans="1:47">
      <c r="B333" s="639" t="s">
        <v>429</v>
      </c>
      <c r="C333" s="640"/>
      <c r="D333" s="642"/>
      <c r="E333" s="642">
        <f>+C295</f>
        <v>4985061.4431773396</v>
      </c>
      <c r="G333" s="559"/>
      <c r="H333" s="571"/>
    </row>
    <row r="334" spans="1:47">
      <c r="B334" s="639" t="s">
        <v>430</v>
      </c>
      <c r="C334" s="640"/>
      <c r="D334" s="642"/>
      <c r="E334" s="642">
        <f>+C316+C303</f>
        <v>4144553.3775701448</v>
      </c>
      <c r="G334" s="559"/>
      <c r="H334" s="571"/>
    </row>
    <row r="335" spans="1:47" ht="22.5">
      <c r="B335" s="639" t="s">
        <v>431</v>
      </c>
      <c r="C335" s="640"/>
      <c r="D335" s="642"/>
      <c r="E335" s="642">
        <f>+E333+E332-E334</f>
        <v>1128736.006095917</v>
      </c>
      <c r="G335" s="559"/>
      <c r="H335" s="571"/>
    </row>
    <row r="336" spans="1:47">
      <c r="B336" s="643" t="s">
        <v>432</v>
      </c>
      <c r="C336" s="644"/>
      <c r="D336" s="642"/>
      <c r="E336" s="642">
        <f>+E330-E335</f>
        <v>4215655.0221149353</v>
      </c>
      <c r="G336" s="559"/>
      <c r="H336" s="571"/>
    </row>
    <row r="337" spans="1:8" ht="12.75" thickBot="1">
      <c r="B337" s="645" t="s">
        <v>433</v>
      </c>
      <c r="C337" s="646">
        <f>+ROUND(E336/E330,4)</f>
        <v>0.78879999999999995</v>
      </c>
      <c r="D337" s="647"/>
      <c r="E337" s="573"/>
      <c r="F337" s="572"/>
      <c r="G337" s="559"/>
      <c r="H337" s="571"/>
    </row>
    <row r="338" spans="1:8" ht="12.75" thickTop="1">
      <c r="B338" s="760"/>
      <c r="C338" s="573"/>
      <c r="D338" s="559"/>
      <c r="E338" s="559"/>
      <c r="F338" s="559"/>
      <c r="G338" s="559"/>
      <c r="H338" s="559"/>
    </row>
    <row r="339" spans="1:8" ht="15">
      <c r="A339" s="557" t="s">
        <v>860</v>
      </c>
      <c r="B339" s="761"/>
      <c r="C339" s="574"/>
      <c r="D339" s="574"/>
      <c r="E339" s="574"/>
      <c r="F339" s="574"/>
      <c r="G339" s="574"/>
      <c r="H339" s="574"/>
    </row>
    <row r="340" spans="1:8">
      <c r="B340" s="761"/>
      <c r="C340" s="574"/>
      <c r="D340" s="574"/>
      <c r="E340" s="574"/>
      <c r="F340" s="574"/>
      <c r="G340" s="574"/>
      <c r="H340" s="574"/>
    </row>
    <row r="341" spans="1:8" ht="22.5">
      <c r="A341" s="648">
        <v>1</v>
      </c>
      <c r="B341" s="648" t="s">
        <v>445</v>
      </c>
      <c r="C341" s="650">
        <f>+'Nov. investicije'!E84</f>
        <v>5049911.1199999992</v>
      </c>
      <c r="D341" s="574"/>
      <c r="E341" s="574"/>
      <c r="F341" s="574"/>
      <c r="G341" s="574"/>
      <c r="H341" s="574"/>
    </row>
    <row r="342" spans="1:8" ht="22.5">
      <c r="A342" s="648">
        <v>2</v>
      </c>
      <c r="B342" s="648" t="s">
        <v>446</v>
      </c>
      <c r="C342" s="651">
        <f>+C337</f>
        <v>0.78879999999999995</v>
      </c>
      <c r="D342" s="574"/>
      <c r="E342" s="574"/>
      <c r="F342" s="574"/>
      <c r="G342" s="574"/>
      <c r="H342" s="574"/>
    </row>
    <row r="343" spans="1:8" ht="22.5">
      <c r="A343" s="648"/>
      <c r="B343" s="648" t="s">
        <v>447</v>
      </c>
      <c r="C343" s="650">
        <f>+ROUND(C342*C341,2)</f>
        <v>3983369.89</v>
      </c>
      <c r="D343" s="574"/>
      <c r="E343" s="574"/>
      <c r="F343" s="574"/>
      <c r="G343" s="574"/>
      <c r="H343" s="574"/>
    </row>
    <row r="344" spans="1:8">
      <c r="A344" s="589"/>
      <c r="B344" s="751" t="s">
        <v>680</v>
      </c>
      <c r="C344" s="652">
        <f>+ROUND(C343*0.8,2)</f>
        <v>3186695.91</v>
      </c>
      <c r="D344" s="574"/>
      <c r="E344" s="574"/>
      <c r="F344" s="574"/>
      <c r="G344" s="574"/>
      <c r="H344" s="574"/>
    </row>
    <row r="345" spans="1:8">
      <c r="A345" s="589"/>
      <c r="B345" s="751" t="s">
        <v>681</v>
      </c>
      <c r="C345" s="652">
        <f>+ROUND(C343*0.2,2)</f>
        <v>796673.98</v>
      </c>
      <c r="D345" s="574"/>
      <c r="E345" s="574"/>
      <c r="F345" s="574"/>
      <c r="G345" s="574"/>
      <c r="H345" s="574"/>
    </row>
    <row r="346" spans="1:8" ht="12.75" thickBot="1">
      <c r="C346" s="653"/>
      <c r="D346" s="574"/>
      <c r="E346" s="574"/>
      <c r="F346" s="574"/>
      <c r="G346" s="574"/>
      <c r="H346" s="574"/>
    </row>
    <row r="347" spans="1:8">
      <c r="B347" s="649" t="s">
        <v>448</v>
      </c>
      <c r="C347" s="654">
        <v>3872135.4</v>
      </c>
      <c r="D347" s="574"/>
      <c r="E347" s="574"/>
      <c r="F347" s="574"/>
      <c r="G347" s="574"/>
      <c r="H347" s="574"/>
    </row>
    <row r="348" spans="1:8" ht="12.75" thickBot="1">
      <c r="B348" s="762" t="s">
        <v>859</v>
      </c>
      <c r="C348" s="700">
        <f>+C343-C347</f>
        <v>111234.49000000022</v>
      </c>
      <c r="D348" s="574"/>
      <c r="E348" s="574"/>
      <c r="F348" s="574"/>
      <c r="G348" s="574"/>
      <c r="H348" s="574"/>
    </row>
    <row r="349" spans="1:8">
      <c r="B349" s="761"/>
      <c r="C349" s="574"/>
      <c r="D349" s="574"/>
      <c r="E349" s="574"/>
      <c r="F349" s="574"/>
      <c r="G349" s="574"/>
      <c r="H349" s="574"/>
    </row>
    <row r="350" spans="1:8">
      <c r="B350" s="761"/>
      <c r="C350" s="574"/>
      <c r="D350" s="574"/>
      <c r="E350" s="574"/>
      <c r="F350" s="574"/>
      <c r="G350" s="574"/>
      <c r="H350" s="574"/>
    </row>
    <row r="351" spans="1:8" ht="15">
      <c r="A351" s="557" t="s">
        <v>459</v>
      </c>
    </row>
    <row r="352" spans="1:8">
      <c r="D352" s="559"/>
    </row>
    <row r="353" spans="2:11" ht="24.75" thickBot="1">
      <c r="B353" s="561"/>
      <c r="C353" s="560"/>
      <c r="D353" s="561" t="s">
        <v>434</v>
      </c>
      <c r="E353" s="561"/>
      <c r="F353" s="561" t="s">
        <v>435</v>
      </c>
      <c r="G353" s="561"/>
      <c r="H353" s="559"/>
    </row>
    <row r="354" spans="2:11" ht="12.75" thickTop="1">
      <c r="B354" s="562" t="s">
        <v>436</v>
      </c>
      <c r="C354" s="563" t="s">
        <v>437</v>
      </c>
      <c r="D354" s="575">
        <f>+C321</f>
        <v>-4215655.0221149307</v>
      </c>
      <c r="E354" s="564" t="s">
        <v>438</v>
      </c>
      <c r="F354" s="575">
        <f>+C404</f>
        <v>-958525.12301657721</v>
      </c>
      <c r="G354" s="564" t="s">
        <v>442</v>
      </c>
      <c r="H354" s="559"/>
    </row>
    <row r="355" spans="2:11">
      <c r="B355" s="566" t="s">
        <v>439</v>
      </c>
      <c r="C355" s="567" t="s">
        <v>440</v>
      </c>
      <c r="D355" s="576">
        <f>IRR(F321:AI321)</f>
        <v>-3.8389464336118673E-2</v>
      </c>
      <c r="E355" s="568" t="s">
        <v>441</v>
      </c>
      <c r="F355" s="576">
        <f>IRR(E404:AI404)</f>
        <v>5.1205022708313841E-3</v>
      </c>
      <c r="G355" s="568" t="s">
        <v>441</v>
      </c>
      <c r="H355" s="559"/>
    </row>
    <row r="358" spans="2:11">
      <c r="B358" s="721"/>
      <c r="C358" s="657" t="s">
        <v>162</v>
      </c>
      <c r="D358" s="657" t="s">
        <v>342</v>
      </c>
      <c r="E358" s="851"/>
      <c r="F358" s="657">
        <v>2018</v>
      </c>
      <c r="G358" s="657">
        <f>+F358+1</f>
        <v>2019</v>
      </c>
      <c r="H358" s="657">
        <f>+G358+1</f>
        <v>2020</v>
      </c>
      <c r="I358" s="657">
        <f>+H358+1</f>
        <v>2021</v>
      </c>
      <c r="J358" s="657">
        <f>+I358+1</f>
        <v>2022</v>
      </c>
    </row>
    <row r="359" spans="2:11">
      <c r="B359" s="763" t="s">
        <v>25</v>
      </c>
      <c r="C359" s="658">
        <f>SUM(E359:J359)</f>
        <v>5049911.1231702799</v>
      </c>
      <c r="D359" s="659"/>
      <c r="E359" s="852"/>
      <c r="F359" s="658">
        <f>+'Nov. investicije'!G88</f>
        <v>0</v>
      </c>
      <c r="G359" s="658">
        <f>+'Nov. investicije'!H88</f>
        <v>189196.13804993749</v>
      </c>
      <c r="H359" s="658">
        <f>+'Nov. investicije'!I88</f>
        <v>2434173.4024030301</v>
      </c>
      <c r="I359" s="658">
        <f>+'Nov. investicije'!J88</f>
        <v>2364324.145736197</v>
      </c>
      <c r="J359" s="658">
        <f>+'Nov. investicije'!K88</f>
        <v>62217.436981115228</v>
      </c>
    </row>
    <row r="360" spans="2:11">
      <c r="B360" s="764" t="s">
        <v>448</v>
      </c>
      <c r="C360" s="660">
        <f>+C347</f>
        <v>3872135.4</v>
      </c>
      <c r="D360" s="661">
        <f>+C360/C359</f>
        <v>0.7667729798715972</v>
      </c>
      <c r="E360" s="852"/>
      <c r="F360" s="660"/>
      <c r="G360" s="660">
        <f>+ROUND(G359/C359*C360,2)</f>
        <v>145070.49</v>
      </c>
      <c r="H360" s="660">
        <f>+ROUND(H359/C359*C360,2)</f>
        <v>1866458.39</v>
      </c>
      <c r="I360" s="660">
        <f>+ROUND(I359/C359*C360,2)</f>
        <v>1812899.87</v>
      </c>
      <c r="J360" s="660">
        <f>+ROUND(J359/C359*C360,2)</f>
        <v>47706.65</v>
      </c>
    </row>
    <row r="361" spans="2:11">
      <c r="B361" s="765" t="s">
        <v>449</v>
      </c>
      <c r="C361" s="660">
        <f>ROUND(0.8*C360,2)</f>
        <v>3097708.32</v>
      </c>
      <c r="D361" s="660">
        <f t="shared" ref="D361:J361" si="169">ROUND(0.8*D360,2)</f>
        <v>0.61</v>
      </c>
      <c r="E361" s="852"/>
      <c r="F361" s="660">
        <f t="shared" si="169"/>
        <v>0</v>
      </c>
      <c r="G361" s="660">
        <f t="shared" si="169"/>
        <v>116056.39</v>
      </c>
      <c r="H361" s="660">
        <f>ROUND(0.8*H360,2)</f>
        <v>1493166.71</v>
      </c>
      <c r="I361" s="660">
        <f t="shared" si="169"/>
        <v>1450319.9</v>
      </c>
      <c r="J361" s="660">
        <f t="shared" si="169"/>
        <v>38165.32</v>
      </c>
      <c r="K361" s="656">
        <f t="shared" ref="K361:K373" si="170">+C361-F361-G361-H361-I361-J361</f>
        <v>-1.673470251262188E-10</v>
      </c>
    </row>
    <row r="362" spans="2:11">
      <c r="B362" s="765" t="s">
        <v>450</v>
      </c>
      <c r="C362" s="660">
        <f>ROUND(0.2*C360,2)</f>
        <v>774427.08</v>
      </c>
      <c r="D362" s="660">
        <f t="shared" ref="D362:J362" si="171">ROUND(0.2*D360,2)</f>
        <v>0.15</v>
      </c>
      <c r="E362" s="852"/>
      <c r="F362" s="660">
        <f t="shared" si="171"/>
        <v>0</v>
      </c>
      <c r="G362" s="660">
        <f t="shared" si="171"/>
        <v>29014.1</v>
      </c>
      <c r="H362" s="660">
        <f t="shared" si="171"/>
        <v>373291.68</v>
      </c>
      <c r="I362" s="660">
        <f t="shared" si="171"/>
        <v>362579.97</v>
      </c>
      <c r="J362" s="660">
        <f t="shared" si="171"/>
        <v>9541.33</v>
      </c>
      <c r="K362" s="656">
        <f t="shared" si="170"/>
        <v>1.6370904631912708E-11</v>
      </c>
    </row>
    <row r="363" spans="2:11">
      <c r="B363" s="765" t="s">
        <v>733</v>
      </c>
      <c r="C363" s="660">
        <f>+C359-C360</f>
        <v>1177775.72317028</v>
      </c>
      <c r="D363" s="660">
        <f t="shared" ref="D363:J363" si="172">+D359-D360</f>
        <v>-0.7667729798715972</v>
      </c>
      <c r="E363" s="852"/>
      <c r="F363" s="660">
        <f t="shared" si="172"/>
        <v>0</v>
      </c>
      <c r="G363" s="660">
        <f t="shared" si="172"/>
        <v>44125.648049937503</v>
      </c>
      <c r="H363" s="660">
        <f>+H359-H361-H362</f>
        <v>567715.01240303018</v>
      </c>
      <c r="I363" s="660">
        <f t="shared" si="172"/>
        <v>551424.2757361969</v>
      </c>
      <c r="J363" s="660">
        <f t="shared" si="172"/>
        <v>14510.786981115227</v>
      </c>
      <c r="K363" s="656">
        <f t="shared" si="170"/>
        <v>1.2369127944111824E-10</v>
      </c>
    </row>
    <row r="364" spans="2:11">
      <c r="B364" s="763" t="s">
        <v>26</v>
      </c>
      <c r="C364" s="658">
        <f>SUM(E364:J364)</f>
        <v>977033.59999999974</v>
      </c>
      <c r="D364" s="659"/>
      <c r="E364" s="852"/>
      <c r="F364" s="658">
        <f>+'Nov. investicije'!G89</f>
        <v>864682.33999999985</v>
      </c>
      <c r="G364" s="658">
        <f>+'Nov. investicije'!H89</f>
        <v>33170</v>
      </c>
      <c r="H364" s="658">
        <f>+'Nov. investicije'!I89</f>
        <v>41712.536</v>
      </c>
      <c r="I364" s="658">
        <f>+'Nov. investicije'!J89</f>
        <v>23470.383999999998</v>
      </c>
      <c r="J364" s="658">
        <f>+'Nov. investicije'!K89</f>
        <v>13998.34</v>
      </c>
      <c r="K364" s="656">
        <f t="shared" si="170"/>
        <v>-1.0550138540565968E-10</v>
      </c>
    </row>
    <row r="365" spans="2:11">
      <c r="B365" s="764" t="s">
        <v>448</v>
      </c>
      <c r="C365" s="660">
        <f>SUM(E365:I365)</f>
        <v>0</v>
      </c>
      <c r="D365" s="662"/>
      <c r="E365" s="852"/>
      <c r="F365" s="660"/>
      <c r="G365" s="660"/>
      <c r="H365" s="660"/>
      <c r="I365" s="660"/>
      <c r="J365" s="660"/>
      <c r="K365" s="656">
        <f t="shared" si="170"/>
        <v>0</v>
      </c>
    </row>
    <row r="366" spans="2:11">
      <c r="B366" s="765" t="s">
        <v>449</v>
      </c>
      <c r="C366" s="660">
        <f>SUM(E366:I366)</f>
        <v>0</v>
      </c>
      <c r="D366" s="662"/>
      <c r="E366" s="852"/>
      <c r="F366" s="660"/>
      <c r="G366" s="660"/>
      <c r="H366" s="660"/>
      <c r="I366" s="660"/>
      <c r="J366" s="660"/>
      <c r="K366" s="656">
        <f t="shared" si="170"/>
        <v>0</v>
      </c>
    </row>
    <row r="367" spans="2:11">
      <c r="B367" s="765" t="s">
        <v>450</v>
      </c>
      <c r="C367" s="660">
        <f>SUM(E367:I367)</f>
        <v>0</v>
      </c>
      <c r="D367" s="662"/>
      <c r="E367" s="852"/>
      <c r="F367" s="660"/>
      <c r="G367" s="660"/>
      <c r="H367" s="660"/>
      <c r="I367" s="660"/>
      <c r="J367" s="660"/>
      <c r="K367" s="656">
        <f t="shared" si="170"/>
        <v>0</v>
      </c>
    </row>
    <row r="368" spans="2:11">
      <c r="B368" s="765" t="s">
        <v>451</v>
      </c>
      <c r="C368" s="660">
        <f>SUM(E368:J368)</f>
        <v>977033.59999999974</v>
      </c>
      <c r="D368" s="661">
        <f>+C368/C364</f>
        <v>1</v>
      </c>
      <c r="E368" s="852"/>
      <c r="F368" s="660">
        <f t="shared" ref="F368:J368" si="173">+F364</f>
        <v>864682.33999999985</v>
      </c>
      <c r="G368" s="660">
        <f t="shared" si="173"/>
        <v>33170</v>
      </c>
      <c r="H368" s="660">
        <f t="shared" si="173"/>
        <v>41712.536</v>
      </c>
      <c r="I368" s="660">
        <f t="shared" si="173"/>
        <v>23470.383999999998</v>
      </c>
      <c r="J368" s="660">
        <f t="shared" si="173"/>
        <v>13998.34</v>
      </c>
      <c r="K368" s="656">
        <f t="shared" si="170"/>
        <v>-1.0550138540565968E-10</v>
      </c>
    </row>
    <row r="369" spans="1:43">
      <c r="B369" s="763" t="s">
        <v>452</v>
      </c>
      <c r="C369" s="658">
        <f>+C370+C373</f>
        <v>6026944.7231702805</v>
      </c>
      <c r="D369" s="658">
        <f t="shared" ref="D369:J369" si="174">+D370+D373</f>
        <v>1</v>
      </c>
      <c r="E369" s="852"/>
      <c r="F369" s="658">
        <f t="shared" si="174"/>
        <v>864682.33999999985</v>
      </c>
      <c r="G369" s="658">
        <f t="shared" si="174"/>
        <v>222366.13804993749</v>
      </c>
      <c r="H369" s="658">
        <f t="shared" si="174"/>
        <v>2475885.9384030299</v>
      </c>
      <c r="I369" s="658">
        <f t="shared" si="174"/>
        <v>2387794.5297361971</v>
      </c>
      <c r="J369" s="658">
        <f t="shared" si="174"/>
        <v>76215.776981115225</v>
      </c>
      <c r="K369" s="656">
        <f t="shared" si="170"/>
        <v>5.8207660913467407E-10</v>
      </c>
    </row>
    <row r="370" spans="1:43">
      <c r="B370" s="764" t="s">
        <v>448</v>
      </c>
      <c r="C370" s="660">
        <f>SUM(E370:J370)</f>
        <v>3872135.4</v>
      </c>
      <c r="D370" s="661">
        <f>+C370/C369</f>
        <v>0.64247070080363833</v>
      </c>
      <c r="E370" s="852"/>
      <c r="F370" s="660">
        <f t="shared" ref="F370:J373" si="175">+F365+F360</f>
        <v>0</v>
      </c>
      <c r="G370" s="660">
        <f t="shared" si="175"/>
        <v>145070.49</v>
      </c>
      <c r="H370" s="660">
        <f t="shared" si="175"/>
        <v>1866458.39</v>
      </c>
      <c r="I370" s="660">
        <f t="shared" si="175"/>
        <v>1812899.87</v>
      </c>
      <c r="J370" s="660">
        <f t="shared" si="175"/>
        <v>47706.65</v>
      </c>
      <c r="K370" s="656">
        <f t="shared" si="170"/>
        <v>1.3824319466948509E-10</v>
      </c>
    </row>
    <row r="371" spans="1:43">
      <c r="B371" s="765" t="s">
        <v>449</v>
      </c>
      <c r="C371" s="660">
        <f>SUM(E371:J371)</f>
        <v>3097708.32</v>
      </c>
      <c r="D371" s="661">
        <f>+C371/C370</f>
        <v>0.79999999999999993</v>
      </c>
      <c r="E371" s="852"/>
      <c r="F371" s="660">
        <f t="shared" si="175"/>
        <v>0</v>
      </c>
      <c r="G371" s="660">
        <f t="shared" si="175"/>
        <v>116056.39</v>
      </c>
      <c r="H371" s="660">
        <f t="shared" si="175"/>
        <v>1493166.71</v>
      </c>
      <c r="I371" s="660">
        <f t="shared" si="175"/>
        <v>1450319.9</v>
      </c>
      <c r="J371" s="660">
        <f t="shared" si="175"/>
        <v>38165.32</v>
      </c>
      <c r="K371" s="656">
        <f t="shared" si="170"/>
        <v>-1.673470251262188E-10</v>
      </c>
    </row>
    <row r="372" spans="1:43">
      <c r="B372" s="765" t="s">
        <v>450</v>
      </c>
      <c r="C372" s="660">
        <f>SUM(E372:J372)</f>
        <v>774427.08</v>
      </c>
      <c r="D372" s="661">
        <f>+C372/C370</f>
        <v>0.19999999999999998</v>
      </c>
      <c r="E372" s="852"/>
      <c r="F372" s="660">
        <f t="shared" si="175"/>
        <v>0</v>
      </c>
      <c r="G372" s="660">
        <f t="shared" si="175"/>
        <v>29014.1</v>
      </c>
      <c r="H372" s="660">
        <f t="shared" si="175"/>
        <v>373291.68</v>
      </c>
      <c r="I372" s="660">
        <f t="shared" si="175"/>
        <v>362579.97</v>
      </c>
      <c r="J372" s="660">
        <f t="shared" si="175"/>
        <v>9541.33</v>
      </c>
      <c r="K372" s="656">
        <f t="shared" si="170"/>
        <v>1.6370904631912708E-11</v>
      </c>
    </row>
    <row r="373" spans="1:43">
      <c r="B373" s="765" t="s">
        <v>451</v>
      </c>
      <c r="C373" s="660">
        <f>SUM(E373:J373)</f>
        <v>2154809.3231702801</v>
      </c>
      <c r="D373" s="661">
        <f>+C373/C369</f>
        <v>0.35752929919636162</v>
      </c>
      <c r="E373" s="853"/>
      <c r="F373" s="660">
        <f t="shared" si="175"/>
        <v>864682.33999999985</v>
      </c>
      <c r="G373" s="660">
        <f t="shared" si="175"/>
        <v>77295.648049937503</v>
      </c>
      <c r="H373" s="660">
        <f t="shared" si="175"/>
        <v>609427.54840303014</v>
      </c>
      <c r="I373" s="660">
        <f t="shared" si="175"/>
        <v>574894.65973619686</v>
      </c>
      <c r="J373" s="660">
        <f t="shared" si="175"/>
        <v>28509.126981115227</v>
      </c>
      <c r="K373" s="656">
        <f t="shared" si="170"/>
        <v>4.4019543565809727E-10</v>
      </c>
    </row>
    <row r="378" spans="1:43" ht="15">
      <c r="A378" s="557" t="s">
        <v>461</v>
      </c>
    </row>
    <row r="379" spans="1:43" ht="12.75" thickBot="1"/>
    <row r="380" spans="1:43" s="589" customFormat="1" ht="11.25">
      <c r="A380" s="618"/>
      <c r="B380" s="756" t="s">
        <v>388</v>
      </c>
      <c r="C380" s="619"/>
      <c r="D380" s="620"/>
      <c r="E380" s="618"/>
      <c r="F380" s="618">
        <f t="shared" ref="F380:AI380" si="176">+F292</f>
        <v>1</v>
      </c>
      <c r="G380" s="618">
        <f t="shared" si="176"/>
        <v>2</v>
      </c>
      <c r="H380" s="618">
        <f t="shared" si="176"/>
        <v>3</v>
      </c>
      <c r="I380" s="618">
        <f t="shared" si="176"/>
        <v>4</v>
      </c>
      <c r="J380" s="618">
        <f t="shared" si="176"/>
        <v>5</v>
      </c>
      <c r="K380" s="618">
        <f t="shared" si="176"/>
        <v>6</v>
      </c>
      <c r="L380" s="618">
        <f t="shared" si="176"/>
        <v>7</v>
      </c>
      <c r="M380" s="618">
        <f t="shared" si="176"/>
        <v>8</v>
      </c>
      <c r="N380" s="618">
        <f t="shared" si="176"/>
        <v>9</v>
      </c>
      <c r="O380" s="618">
        <f t="shared" si="176"/>
        <v>10</v>
      </c>
      <c r="P380" s="618">
        <f t="shared" si="176"/>
        <v>11</v>
      </c>
      <c r="Q380" s="618">
        <f t="shared" si="176"/>
        <v>12</v>
      </c>
      <c r="R380" s="618">
        <f t="shared" si="176"/>
        <v>13</v>
      </c>
      <c r="S380" s="618">
        <f t="shared" si="176"/>
        <v>14</v>
      </c>
      <c r="T380" s="618">
        <f t="shared" si="176"/>
        <v>15</v>
      </c>
      <c r="U380" s="618">
        <f t="shared" si="176"/>
        <v>16</v>
      </c>
      <c r="V380" s="618">
        <f t="shared" si="176"/>
        <v>17</v>
      </c>
      <c r="W380" s="618">
        <f t="shared" si="176"/>
        <v>18</v>
      </c>
      <c r="X380" s="618">
        <f t="shared" si="176"/>
        <v>19</v>
      </c>
      <c r="Y380" s="618">
        <f t="shared" si="176"/>
        <v>20</v>
      </c>
      <c r="Z380" s="618">
        <f t="shared" si="176"/>
        <v>21</v>
      </c>
      <c r="AA380" s="618">
        <f t="shared" si="176"/>
        <v>22</v>
      </c>
      <c r="AB380" s="618">
        <f t="shared" si="176"/>
        <v>23</v>
      </c>
      <c r="AC380" s="618">
        <f t="shared" si="176"/>
        <v>24</v>
      </c>
      <c r="AD380" s="618">
        <f t="shared" si="176"/>
        <v>25</v>
      </c>
      <c r="AE380" s="618">
        <f t="shared" si="176"/>
        <v>26</v>
      </c>
      <c r="AF380" s="618">
        <f t="shared" si="176"/>
        <v>27</v>
      </c>
      <c r="AG380" s="618">
        <f t="shared" si="176"/>
        <v>28</v>
      </c>
      <c r="AH380" s="618">
        <f t="shared" si="176"/>
        <v>29</v>
      </c>
      <c r="AI380" s="618">
        <f t="shared" si="176"/>
        <v>30</v>
      </c>
    </row>
    <row r="381" spans="1:43" s="589" customFormat="1" ht="11.25">
      <c r="A381" s="618" t="s">
        <v>147</v>
      </c>
      <c r="B381" s="756" t="s">
        <v>397</v>
      </c>
      <c r="C381" s="622" t="s">
        <v>418</v>
      </c>
      <c r="D381" s="623" t="s">
        <v>419</v>
      </c>
      <c r="E381" s="618"/>
      <c r="F381" s="655" t="str">
        <f t="shared" ref="F381:AI381" si="177">+F293</f>
        <v>do 2018</v>
      </c>
      <c r="G381" s="618">
        <f t="shared" si="177"/>
        <v>2019</v>
      </c>
      <c r="H381" s="618">
        <f t="shared" si="177"/>
        <v>2020</v>
      </c>
      <c r="I381" s="618">
        <f t="shared" si="177"/>
        <v>2021</v>
      </c>
      <c r="J381" s="618">
        <f t="shared" si="177"/>
        <v>2022</v>
      </c>
      <c r="K381" s="618">
        <f t="shared" si="177"/>
        <v>2023</v>
      </c>
      <c r="L381" s="618">
        <f t="shared" si="177"/>
        <v>2024</v>
      </c>
      <c r="M381" s="618">
        <f t="shared" si="177"/>
        <v>2025</v>
      </c>
      <c r="N381" s="618">
        <f t="shared" si="177"/>
        <v>2026</v>
      </c>
      <c r="O381" s="618">
        <f t="shared" si="177"/>
        <v>2027</v>
      </c>
      <c r="P381" s="618">
        <f t="shared" si="177"/>
        <v>2028</v>
      </c>
      <c r="Q381" s="618">
        <f t="shared" si="177"/>
        <v>2029</v>
      </c>
      <c r="R381" s="618">
        <f t="shared" si="177"/>
        <v>2030</v>
      </c>
      <c r="S381" s="618">
        <f t="shared" si="177"/>
        <v>2031</v>
      </c>
      <c r="T381" s="618">
        <f t="shared" si="177"/>
        <v>2032</v>
      </c>
      <c r="U381" s="618">
        <f t="shared" si="177"/>
        <v>2033</v>
      </c>
      <c r="V381" s="618">
        <f t="shared" si="177"/>
        <v>2034</v>
      </c>
      <c r="W381" s="618">
        <f t="shared" si="177"/>
        <v>2035</v>
      </c>
      <c r="X381" s="618">
        <f t="shared" si="177"/>
        <v>2036</v>
      </c>
      <c r="Y381" s="618">
        <f t="shared" si="177"/>
        <v>2037</v>
      </c>
      <c r="Z381" s="618">
        <f t="shared" si="177"/>
        <v>2038</v>
      </c>
      <c r="AA381" s="618">
        <f t="shared" si="177"/>
        <v>2039</v>
      </c>
      <c r="AB381" s="618">
        <f t="shared" si="177"/>
        <v>2040</v>
      </c>
      <c r="AC381" s="618">
        <f t="shared" si="177"/>
        <v>2041</v>
      </c>
      <c r="AD381" s="618">
        <f t="shared" si="177"/>
        <v>2042</v>
      </c>
      <c r="AE381" s="618">
        <f t="shared" si="177"/>
        <v>2043</v>
      </c>
      <c r="AF381" s="618">
        <f t="shared" si="177"/>
        <v>2044</v>
      </c>
      <c r="AG381" s="618">
        <f t="shared" si="177"/>
        <v>2045</v>
      </c>
      <c r="AH381" s="618">
        <f t="shared" si="177"/>
        <v>2046</v>
      </c>
      <c r="AI381" s="618">
        <f t="shared" si="177"/>
        <v>2047</v>
      </c>
    </row>
    <row r="382" spans="1:43" s="589" customFormat="1" ht="11.25">
      <c r="A382" s="592" t="s">
        <v>242</v>
      </c>
      <c r="B382" s="749" t="s">
        <v>398</v>
      </c>
      <c r="C382" s="624"/>
      <c r="D382" s="625"/>
      <c r="E382" s="593"/>
      <c r="F382" s="593">
        <f t="shared" ref="F382:AI382" si="178">+F383+F386+F387+F388</f>
        <v>0</v>
      </c>
      <c r="G382" s="593">
        <f t="shared" si="178"/>
        <v>0</v>
      </c>
      <c r="H382" s="593">
        <f t="shared" si="178"/>
        <v>0</v>
      </c>
      <c r="I382" s="593">
        <f t="shared" si="178"/>
        <v>0</v>
      </c>
      <c r="J382" s="593">
        <f t="shared" si="178"/>
        <v>0</v>
      </c>
      <c r="K382" s="593">
        <f t="shared" si="178"/>
        <v>346028.86941390019</v>
      </c>
      <c r="L382" s="593">
        <f t="shared" si="178"/>
        <v>346028.86941390019</v>
      </c>
      <c r="M382" s="593">
        <f t="shared" si="178"/>
        <v>346028.86941390019</v>
      </c>
      <c r="N382" s="593">
        <f t="shared" si="178"/>
        <v>346028.86941390019</v>
      </c>
      <c r="O382" s="593">
        <f t="shared" si="178"/>
        <v>346028.86941390019</v>
      </c>
      <c r="P382" s="593">
        <f t="shared" si="178"/>
        <v>346028.86941390019</v>
      </c>
      <c r="Q382" s="593">
        <f t="shared" si="178"/>
        <v>346028.86941390019</v>
      </c>
      <c r="R382" s="593">
        <f t="shared" si="178"/>
        <v>346028.86941390019</v>
      </c>
      <c r="S382" s="593">
        <f t="shared" si="178"/>
        <v>346028.86941390019</v>
      </c>
      <c r="T382" s="593">
        <f t="shared" si="178"/>
        <v>346028.86941390019</v>
      </c>
      <c r="U382" s="593">
        <f t="shared" si="178"/>
        <v>346028.86941390019</v>
      </c>
      <c r="V382" s="593">
        <f t="shared" si="178"/>
        <v>346028.86941390019</v>
      </c>
      <c r="W382" s="593">
        <f t="shared" si="178"/>
        <v>346028.86941390019</v>
      </c>
      <c r="X382" s="593">
        <f t="shared" si="178"/>
        <v>346028.86941390019</v>
      </c>
      <c r="Y382" s="593">
        <f t="shared" si="178"/>
        <v>346028.86941390019</v>
      </c>
      <c r="Z382" s="593">
        <f t="shared" si="178"/>
        <v>346028.86941390019</v>
      </c>
      <c r="AA382" s="593">
        <f t="shared" si="178"/>
        <v>438826.1976969153</v>
      </c>
      <c r="AB382" s="593">
        <f t="shared" si="178"/>
        <v>438826.1976969153</v>
      </c>
      <c r="AC382" s="593">
        <f t="shared" si="178"/>
        <v>438826.1976969153</v>
      </c>
      <c r="AD382" s="593">
        <f t="shared" si="178"/>
        <v>438826.1976969153</v>
      </c>
      <c r="AE382" s="593">
        <f t="shared" si="178"/>
        <v>438826.1976969153</v>
      </c>
      <c r="AF382" s="593">
        <f t="shared" si="178"/>
        <v>438826.1976969153</v>
      </c>
      <c r="AG382" s="593">
        <f t="shared" si="178"/>
        <v>438826.1976969153</v>
      </c>
      <c r="AH382" s="593">
        <f t="shared" si="178"/>
        <v>438826.1976969153</v>
      </c>
      <c r="AI382" s="593">
        <f t="shared" si="178"/>
        <v>1337708.6827945011</v>
      </c>
    </row>
    <row r="383" spans="1:43" s="607" customFormat="1" ht="11.25">
      <c r="A383" s="605">
        <v>1</v>
      </c>
      <c r="B383" s="753" t="s">
        <v>245</v>
      </c>
      <c r="C383" s="627"/>
      <c r="D383" s="628"/>
      <c r="E383" s="606"/>
      <c r="F383" s="606">
        <f t="shared" ref="F383:AI383" si="179">+F384+F385</f>
        <v>0</v>
      </c>
      <c r="G383" s="606">
        <f t="shared" si="179"/>
        <v>0</v>
      </c>
      <c r="H383" s="606">
        <f t="shared" si="179"/>
        <v>0</v>
      </c>
      <c r="I383" s="606">
        <f t="shared" si="179"/>
        <v>0</v>
      </c>
      <c r="J383" s="606">
        <f t="shared" si="179"/>
        <v>0</v>
      </c>
      <c r="K383" s="606">
        <f t="shared" si="179"/>
        <v>346028.86941390019</v>
      </c>
      <c r="L383" s="606">
        <f t="shared" si="179"/>
        <v>346028.86941390019</v>
      </c>
      <c r="M383" s="606">
        <f t="shared" si="179"/>
        <v>346028.86941390019</v>
      </c>
      <c r="N383" s="606">
        <f t="shared" si="179"/>
        <v>346028.86941390019</v>
      </c>
      <c r="O383" s="606">
        <f t="shared" si="179"/>
        <v>346028.86941390019</v>
      </c>
      <c r="P383" s="606">
        <f t="shared" si="179"/>
        <v>346028.86941390019</v>
      </c>
      <c r="Q383" s="606">
        <f t="shared" si="179"/>
        <v>346028.86941390019</v>
      </c>
      <c r="R383" s="606">
        <f t="shared" si="179"/>
        <v>346028.86941390019</v>
      </c>
      <c r="S383" s="606">
        <f t="shared" si="179"/>
        <v>346028.86941390019</v>
      </c>
      <c r="T383" s="606">
        <f t="shared" si="179"/>
        <v>346028.86941390019</v>
      </c>
      <c r="U383" s="606">
        <f t="shared" si="179"/>
        <v>346028.86941390019</v>
      </c>
      <c r="V383" s="606">
        <f t="shared" si="179"/>
        <v>346028.86941390019</v>
      </c>
      <c r="W383" s="606">
        <f t="shared" si="179"/>
        <v>346028.86941390019</v>
      </c>
      <c r="X383" s="606">
        <f t="shared" si="179"/>
        <v>346028.86941390019</v>
      </c>
      <c r="Y383" s="606">
        <f t="shared" si="179"/>
        <v>346028.86941390019</v>
      </c>
      <c r="Z383" s="606">
        <f t="shared" si="179"/>
        <v>346028.86941390019</v>
      </c>
      <c r="AA383" s="606">
        <f t="shared" si="179"/>
        <v>438826.1976969153</v>
      </c>
      <c r="AB383" s="606">
        <f t="shared" si="179"/>
        <v>438826.1976969153</v>
      </c>
      <c r="AC383" s="606">
        <f t="shared" si="179"/>
        <v>438826.1976969153</v>
      </c>
      <c r="AD383" s="606">
        <f t="shared" si="179"/>
        <v>438826.1976969153</v>
      </c>
      <c r="AE383" s="606">
        <f t="shared" si="179"/>
        <v>438826.1976969153</v>
      </c>
      <c r="AF383" s="606">
        <f t="shared" si="179"/>
        <v>438826.1976969153</v>
      </c>
      <c r="AG383" s="606">
        <f t="shared" si="179"/>
        <v>438826.1976969153</v>
      </c>
      <c r="AH383" s="606">
        <f t="shared" si="179"/>
        <v>438826.1976969153</v>
      </c>
      <c r="AI383" s="606">
        <f t="shared" si="179"/>
        <v>438826.1976969153</v>
      </c>
      <c r="AJ383" s="589"/>
      <c r="AK383" s="589"/>
      <c r="AL383" s="589"/>
      <c r="AM383" s="589"/>
      <c r="AN383" s="589"/>
      <c r="AO383" s="589"/>
      <c r="AP383" s="589"/>
      <c r="AQ383" s="589"/>
    </row>
    <row r="384" spans="1:43" s="589" customFormat="1" ht="11.25">
      <c r="A384" s="594"/>
      <c r="B384" s="751" t="s">
        <v>249</v>
      </c>
      <c r="C384" s="630"/>
      <c r="D384" s="631"/>
      <c r="E384" s="599"/>
      <c r="F384" s="599">
        <f t="shared" ref="F384:AI384" si="180">+F296</f>
        <v>0</v>
      </c>
      <c r="G384" s="599">
        <f t="shared" si="180"/>
        <v>0</v>
      </c>
      <c r="H384" s="599">
        <f t="shared" si="180"/>
        <v>0</v>
      </c>
      <c r="I384" s="599">
        <f t="shared" si="180"/>
        <v>0</v>
      </c>
      <c r="J384" s="599">
        <f t="shared" si="180"/>
        <v>0</v>
      </c>
      <c r="K384" s="599">
        <f t="shared" si="180"/>
        <v>219269.43107137195</v>
      </c>
      <c r="L384" s="599">
        <f t="shared" si="180"/>
        <v>219269.43107137195</v>
      </c>
      <c r="M384" s="599">
        <f t="shared" si="180"/>
        <v>219269.43107137195</v>
      </c>
      <c r="N384" s="599">
        <f t="shared" si="180"/>
        <v>219269.43107137195</v>
      </c>
      <c r="O384" s="599">
        <f t="shared" si="180"/>
        <v>219269.43107137195</v>
      </c>
      <c r="P384" s="599">
        <f t="shared" si="180"/>
        <v>219269.43107137195</v>
      </c>
      <c r="Q384" s="599">
        <f t="shared" si="180"/>
        <v>219269.43107137195</v>
      </c>
      <c r="R384" s="599">
        <f t="shared" si="180"/>
        <v>219269.43107137195</v>
      </c>
      <c r="S384" s="599">
        <f t="shared" si="180"/>
        <v>219269.43107137195</v>
      </c>
      <c r="T384" s="599">
        <f t="shared" si="180"/>
        <v>219269.43107137195</v>
      </c>
      <c r="U384" s="599">
        <f t="shared" si="180"/>
        <v>219269.43107137195</v>
      </c>
      <c r="V384" s="599">
        <f t="shared" si="180"/>
        <v>219269.43107137195</v>
      </c>
      <c r="W384" s="599">
        <f t="shared" si="180"/>
        <v>219269.43107137195</v>
      </c>
      <c r="X384" s="599">
        <f t="shared" si="180"/>
        <v>219269.43107137195</v>
      </c>
      <c r="Y384" s="599">
        <f t="shared" si="180"/>
        <v>219269.43107137195</v>
      </c>
      <c r="Z384" s="599">
        <f t="shared" si="180"/>
        <v>219269.43107137195</v>
      </c>
      <c r="AA384" s="599">
        <f t="shared" si="180"/>
        <v>219269.43107137195</v>
      </c>
      <c r="AB384" s="599">
        <f t="shared" si="180"/>
        <v>219269.43107137195</v>
      </c>
      <c r="AC384" s="599">
        <f t="shared" si="180"/>
        <v>219269.43107137195</v>
      </c>
      <c r="AD384" s="599">
        <f t="shared" si="180"/>
        <v>219269.43107137195</v>
      </c>
      <c r="AE384" s="599">
        <f t="shared" si="180"/>
        <v>219269.43107137195</v>
      </c>
      <c r="AF384" s="599">
        <f t="shared" si="180"/>
        <v>219269.43107137195</v>
      </c>
      <c r="AG384" s="599">
        <f t="shared" si="180"/>
        <v>219269.43107137195</v>
      </c>
      <c r="AH384" s="599">
        <f t="shared" si="180"/>
        <v>219269.43107137195</v>
      </c>
      <c r="AI384" s="599">
        <f t="shared" si="180"/>
        <v>219269.43107137195</v>
      </c>
    </row>
    <row r="385" spans="1:43" s="589" customFormat="1" ht="11.25">
      <c r="A385" s="594"/>
      <c r="B385" s="751" t="s">
        <v>250</v>
      </c>
      <c r="C385" s="630"/>
      <c r="D385" s="631"/>
      <c r="E385" s="599"/>
      <c r="F385" s="599">
        <f t="shared" ref="F385:AI385" si="181">+F297</f>
        <v>0</v>
      </c>
      <c r="G385" s="599">
        <f t="shared" si="181"/>
        <v>0</v>
      </c>
      <c r="H385" s="599">
        <f t="shared" si="181"/>
        <v>0</v>
      </c>
      <c r="I385" s="599">
        <f t="shared" si="181"/>
        <v>0</v>
      </c>
      <c r="J385" s="599">
        <f t="shared" si="181"/>
        <v>0</v>
      </c>
      <c r="K385" s="599">
        <f t="shared" si="181"/>
        <v>126759.43834252824</v>
      </c>
      <c r="L385" s="599">
        <f t="shared" si="181"/>
        <v>126759.43834252824</v>
      </c>
      <c r="M385" s="599">
        <f t="shared" si="181"/>
        <v>126759.43834252824</v>
      </c>
      <c r="N385" s="599">
        <f t="shared" si="181"/>
        <v>126759.43834252824</v>
      </c>
      <c r="O385" s="599">
        <f t="shared" si="181"/>
        <v>126759.43834252824</v>
      </c>
      <c r="P385" s="599">
        <f t="shared" si="181"/>
        <v>126759.43834252824</v>
      </c>
      <c r="Q385" s="599">
        <f t="shared" si="181"/>
        <v>126759.43834252824</v>
      </c>
      <c r="R385" s="599">
        <f t="shared" si="181"/>
        <v>126759.43834252824</v>
      </c>
      <c r="S385" s="599">
        <f t="shared" si="181"/>
        <v>126759.43834252824</v>
      </c>
      <c r="T385" s="599">
        <f t="shared" si="181"/>
        <v>126759.43834252824</v>
      </c>
      <c r="U385" s="599">
        <f t="shared" si="181"/>
        <v>126759.43834252824</v>
      </c>
      <c r="V385" s="599">
        <f t="shared" si="181"/>
        <v>126759.43834252824</v>
      </c>
      <c r="W385" s="599">
        <f t="shared" si="181"/>
        <v>126759.43834252824</v>
      </c>
      <c r="X385" s="599">
        <f t="shared" si="181"/>
        <v>126759.43834252824</v>
      </c>
      <c r="Y385" s="599">
        <f t="shared" si="181"/>
        <v>126759.43834252824</v>
      </c>
      <c r="Z385" s="599">
        <f t="shared" si="181"/>
        <v>126759.43834252824</v>
      </c>
      <c r="AA385" s="599">
        <f t="shared" si="181"/>
        <v>219556.76662554336</v>
      </c>
      <c r="AB385" s="599">
        <f t="shared" si="181"/>
        <v>219556.76662554336</v>
      </c>
      <c r="AC385" s="599">
        <f t="shared" si="181"/>
        <v>219556.76662554336</v>
      </c>
      <c r="AD385" s="599">
        <f t="shared" si="181"/>
        <v>219556.76662554336</v>
      </c>
      <c r="AE385" s="599">
        <f t="shared" si="181"/>
        <v>219556.76662554336</v>
      </c>
      <c r="AF385" s="599">
        <f t="shared" si="181"/>
        <v>219556.76662554336</v>
      </c>
      <c r="AG385" s="599">
        <f t="shared" si="181"/>
        <v>219556.76662554336</v>
      </c>
      <c r="AH385" s="599">
        <f t="shared" si="181"/>
        <v>219556.76662554336</v>
      </c>
      <c r="AI385" s="599">
        <f t="shared" si="181"/>
        <v>219556.76662554336</v>
      </c>
    </row>
    <row r="386" spans="1:43" s="607" customFormat="1" ht="11.25">
      <c r="A386" s="605">
        <v>2</v>
      </c>
      <c r="B386" s="753" t="s">
        <v>247</v>
      </c>
      <c r="C386" s="627"/>
      <c r="D386" s="628"/>
      <c r="E386" s="606"/>
      <c r="F386" s="606">
        <f t="shared" ref="F386:AI386" si="182">+F299</f>
        <v>0</v>
      </c>
      <c r="G386" s="606">
        <f t="shared" si="182"/>
        <v>0</v>
      </c>
      <c r="H386" s="606">
        <f t="shared" si="182"/>
        <v>0</v>
      </c>
      <c r="I386" s="606">
        <f t="shared" si="182"/>
        <v>0</v>
      </c>
      <c r="J386" s="606">
        <f t="shared" si="182"/>
        <v>0</v>
      </c>
      <c r="K386" s="606">
        <f t="shared" si="182"/>
        <v>0</v>
      </c>
      <c r="L386" s="606">
        <f t="shared" si="182"/>
        <v>0</v>
      </c>
      <c r="M386" s="606">
        <f t="shared" si="182"/>
        <v>0</v>
      </c>
      <c r="N386" s="606">
        <f t="shared" si="182"/>
        <v>0</v>
      </c>
      <c r="O386" s="606">
        <f t="shared" si="182"/>
        <v>0</v>
      </c>
      <c r="P386" s="606">
        <f t="shared" si="182"/>
        <v>0</v>
      </c>
      <c r="Q386" s="606">
        <f t="shared" si="182"/>
        <v>0</v>
      </c>
      <c r="R386" s="606">
        <f t="shared" si="182"/>
        <v>0</v>
      </c>
      <c r="S386" s="606">
        <f t="shared" si="182"/>
        <v>0</v>
      </c>
      <c r="T386" s="606">
        <f t="shared" si="182"/>
        <v>0</v>
      </c>
      <c r="U386" s="606">
        <f t="shared" si="182"/>
        <v>0</v>
      </c>
      <c r="V386" s="606">
        <f t="shared" si="182"/>
        <v>0</v>
      </c>
      <c r="W386" s="606">
        <f t="shared" si="182"/>
        <v>0</v>
      </c>
      <c r="X386" s="606">
        <f t="shared" si="182"/>
        <v>0</v>
      </c>
      <c r="Y386" s="606">
        <f t="shared" si="182"/>
        <v>0</v>
      </c>
      <c r="Z386" s="606">
        <f t="shared" si="182"/>
        <v>0</v>
      </c>
      <c r="AA386" s="606">
        <f t="shared" si="182"/>
        <v>0</v>
      </c>
      <c r="AB386" s="606">
        <f t="shared" si="182"/>
        <v>0</v>
      </c>
      <c r="AC386" s="606">
        <f t="shared" si="182"/>
        <v>0</v>
      </c>
      <c r="AD386" s="606">
        <f t="shared" si="182"/>
        <v>0</v>
      </c>
      <c r="AE386" s="606">
        <f t="shared" si="182"/>
        <v>0</v>
      </c>
      <c r="AF386" s="606">
        <f t="shared" si="182"/>
        <v>0</v>
      </c>
      <c r="AG386" s="606">
        <f t="shared" si="182"/>
        <v>0</v>
      </c>
      <c r="AH386" s="606">
        <f t="shared" si="182"/>
        <v>0</v>
      </c>
      <c r="AI386" s="606">
        <f t="shared" si="182"/>
        <v>0</v>
      </c>
      <c r="AJ386" s="589"/>
      <c r="AK386" s="589"/>
      <c r="AL386" s="589"/>
      <c r="AM386" s="589"/>
      <c r="AN386" s="589"/>
      <c r="AO386" s="589"/>
      <c r="AP386" s="589"/>
      <c r="AQ386" s="589"/>
    </row>
    <row r="387" spans="1:43" s="607" customFormat="1" ht="11.25">
      <c r="A387" s="605">
        <v>3</v>
      </c>
      <c r="B387" s="753" t="s">
        <v>251</v>
      </c>
      <c r="C387" s="627"/>
      <c r="D387" s="628"/>
      <c r="E387" s="606"/>
      <c r="F387" s="606">
        <f t="shared" ref="F387:AI387" si="183">+F300</f>
        <v>0</v>
      </c>
      <c r="G387" s="606">
        <f t="shared" si="183"/>
        <v>0</v>
      </c>
      <c r="H387" s="606">
        <f t="shared" si="183"/>
        <v>0</v>
      </c>
      <c r="I387" s="606">
        <f t="shared" si="183"/>
        <v>0</v>
      </c>
      <c r="J387" s="606">
        <f t="shared" si="183"/>
        <v>0</v>
      </c>
      <c r="K387" s="606">
        <f t="shared" si="183"/>
        <v>0</v>
      </c>
      <c r="L387" s="606">
        <f t="shared" si="183"/>
        <v>0</v>
      </c>
      <c r="M387" s="606">
        <f t="shared" si="183"/>
        <v>0</v>
      </c>
      <c r="N387" s="606">
        <f t="shared" si="183"/>
        <v>0</v>
      </c>
      <c r="O387" s="606">
        <f t="shared" si="183"/>
        <v>0</v>
      </c>
      <c r="P387" s="606">
        <f t="shared" si="183"/>
        <v>0</v>
      </c>
      <c r="Q387" s="606">
        <f t="shared" si="183"/>
        <v>0</v>
      </c>
      <c r="R387" s="606">
        <f t="shared" si="183"/>
        <v>0</v>
      </c>
      <c r="S387" s="606">
        <f t="shared" si="183"/>
        <v>0</v>
      </c>
      <c r="T387" s="606">
        <f t="shared" si="183"/>
        <v>0</v>
      </c>
      <c r="U387" s="606">
        <f t="shared" si="183"/>
        <v>0</v>
      </c>
      <c r="V387" s="606">
        <f t="shared" si="183"/>
        <v>0</v>
      </c>
      <c r="W387" s="606">
        <f t="shared" si="183"/>
        <v>0</v>
      </c>
      <c r="X387" s="606">
        <f t="shared" si="183"/>
        <v>0</v>
      </c>
      <c r="Y387" s="606">
        <f t="shared" si="183"/>
        <v>0</v>
      </c>
      <c r="Z387" s="606">
        <f t="shared" si="183"/>
        <v>0</v>
      </c>
      <c r="AA387" s="606">
        <f t="shared" si="183"/>
        <v>0</v>
      </c>
      <c r="AB387" s="606">
        <f t="shared" si="183"/>
        <v>0</v>
      </c>
      <c r="AC387" s="606">
        <f t="shared" si="183"/>
        <v>0</v>
      </c>
      <c r="AD387" s="606">
        <f t="shared" si="183"/>
        <v>0</v>
      </c>
      <c r="AE387" s="606">
        <f t="shared" si="183"/>
        <v>0</v>
      </c>
      <c r="AF387" s="606">
        <f t="shared" si="183"/>
        <v>0</v>
      </c>
      <c r="AG387" s="606">
        <f t="shared" si="183"/>
        <v>0</v>
      </c>
      <c r="AH387" s="606">
        <f t="shared" si="183"/>
        <v>0</v>
      </c>
      <c r="AI387" s="606">
        <f t="shared" si="183"/>
        <v>0</v>
      </c>
      <c r="AJ387" s="589"/>
      <c r="AK387" s="589"/>
      <c r="AL387" s="589"/>
      <c r="AM387" s="589"/>
      <c r="AN387" s="589"/>
      <c r="AO387" s="589"/>
      <c r="AP387" s="589"/>
      <c r="AQ387" s="589"/>
    </row>
    <row r="388" spans="1:43" s="607" customFormat="1" ht="11.25">
      <c r="A388" s="605">
        <v>4</v>
      </c>
      <c r="B388" s="753" t="s">
        <v>400</v>
      </c>
      <c r="C388" s="627"/>
      <c r="D388" s="628"/>
      <c r="E388" s="606"/>
      <c r="F388" s="606">
        <f t="shared" ref="F388:AI388" si="184">+F301</f>
        <v>0</v>
      </c>
      <c r="G388" s="606">
        <f t="shared" si="184"/>
        <v>0</v>
      </c>
      <c r="H388" s="606">
        <f t="shared" si="184"/>
        <v>0</v>
      </c>
      <c r="I388" s="606">
        <f t="shared" si="184"/>
        <v>0</v>
      </c>
      <c r="J388" s="606">
        <f t="shared" si="184"/>
        <v>0</v>
      </c>
      <c r="K388" s="606">
        <f t="shared" si="184"/>
        <v>0</v>
      </c>
      <c r="L388" s="606">
        <f t="shared" si="184"/>
        <v>0</v>
      </c>
      <c r="M388" s="606">
        <f t="shared" si="184"/>
        <v>0</v>
      </c>
      <c r="N388" s="606">
        <f t="shared" si="184"/>
        <v>0</v>
      </c>
      <c r="O388" s="606">
        <f t="shared" si="184"/>
        <v>0</v>
      </c>
      <c r="P388" s="606">
        <f t="shared" si="184"/>
        <v>0</v>
      </c>
      <c r="Q388" s="606">
        <f t="shared" si="184"/>
        <v>0</v>
      </c>
      <c r="R388" s="606">
        <f t="shared" si="184"/>
        <v>0</v>
      </c>
      <c r="S388" s="606">
        <f t="shared" si="184"/>
        <v>0</v>
      </c>
      <c r="T388" s="606">
        <f t="shared" si="184"/>
        <v>0</v>
      </c>
      <c r="U388" s="606">
        <f t="shared" si="184"/>
        <v>0</v>
      </c>
      <c r="V388" s="606">
        <f t="shared" si="184"/>
        <v>0</v>
      </c>
      <c r="W388" s="606">
        <f t="shared" si="184"/>
        <v>0</v>
      </c>
      <c r="X388" s="606">
        <f t="shared" si="184"/>
        <v>0</v>
      </c>
      <c r="Y388" s="606">
        <f t="shared" si="184"/>
        <v>0</v>
      </c>
      <c r="Z388" s="606">
        <f t="shared" si="184"/>
        <v>0</v>
      </c>
      <c r="AA388" s="606">
        <f t="shared" si="184"/>
        <v>0</v>
      </c>
      <c r="AB388" s="606">
        <f t="shared" si="184"/>
        <v>0</v>
      </c>
      <c r="AC388" s="606">
        <f t="shared" si="184"/>
        <v>0</v>
      </c>
      <c r="AD388" s="606">
        <f t="shared" si="184"/>
        <v>0</v>
      </c>
      <c r="AE388" s="606">
        <f t="shared" si="184"/>
        <v>0</v>
      </c>
      <c r="AF388" s="606">
        <f t="shared" si="184"/>
        <v>0</v>
      </c>
      <c r="AG388" s="606">
        <f t="shared" si="184"/>
        <v>0</v>
      </c>
      <c r="AH388" s="606">
        <f t="shared" si="184"/>
        <v>0</v>
      </c>
      <c r="AI388" s="606">
        <f t="shared" si="184"/>
        <v>898882.48509758571</v>
      </c>
      <c r="AJ388" s="589"/>
      <c r="AK388" s="589"/>
      <c r="AL388" s="589"/>
      <c r="AM388" s="589"/>
      <c r="AN388" s="589"/>
      <c r="AO388" s="589"/>
      <c r="AP388" s="589"/>
      <c r="AQ388" s="589"/>
    </row>
    <row r="389" spans="1:43" s="589" customFormat="1" ht="11.25">
      <c r="A389" s="592" t="s">
        <v>243</v>
      </c>
      <c r="B389" s="749" t="s">
        <v>399</v>
      </c>
      <c r="C389" s="624"/>
      <c r="D389" s="625"/>
      <c r="E389" s="593"/>
      <c r="F389" s="593">
        <f>+F395+F396+F397+F399+F390</f>
        <v>864682.33999999985</v>
      </c>
      <c r="G389" s="593">
        <f t="shared" ref="G389:AI389" si="185">+G395+G396+G397+G399+G390</f>
        <v>77295.648049937503</v>
      </c>
      <c r="H389" s="593">
        <f t="shared" si="185"/>
        <v>609427.54840303014</v>
      </c>
      <c r="I389" s="593">
        <f t="shared" si="185"/>
        <v>574894.65973619686</v>
      </c>
      <c r="J389" s="593">
        <f t="shared" si="185"/>
        <v>28509.126981115227</v>
      </c>
      <c r="K389" s="593">
        <f t="shared" si="185"/>
        <v>219269.43107137227</v>
      </c>
      <c r="L389" s="593">
        <f t="shared" si="185"/>
        <v>219269.43107137183</v>
      </c>
      <c r="M389" s="593">
        <f t="shared" si="185"/>
        <v>219269.43107137183</v>
      </c>
      <c r="N389" s="593">
        <f t="shared" si="185"/>
        <v>219269.43107137183</v>
      </c>
      <c r="O389" s="593">
        <f t="shared" si="185"/>
        <v>219269.43107137183</v>
      </c>
      <c r="P389" s="593">
        <f t="shared" si="185"/>
        <v>219269.43107137183</v>
      </c>
      <c r="Q389" s="593">
        <f t="shared" si="185"/>
        <v>219269.43107137183</v>
      </c>
      <c r="R389" s="593">
        <f t="shared" si="185"/>
        <v>219269.43107137183</v>
      </c>
      <c r="S389" s="593">
        <f t="shared" si="185"/>
        <v>219269.43107137183</v>
      </c>
      <c r="T389" s="593">
        <f t="shared" si="185"/>
        <v>1337074.4662170287</v>
      </c>
      <c r="U389" s="593">
        <f t="shared" si="185"/>
        <v>219269.43107137183</v>
      </c>
      <c r="V389" s="593">
        <f t="shared" si="185"/>
        <v>219269.43107137183</v>
      </c>
      <c r="W389" s="593">
        <f t="shared" si="185"/>
        <v>219269.43107137183</v>
      </c>
      <c r="X389" s="593">
        <f t="shared" si="185"/>
        <v>492521.06306290673</v>
      </c>
      <c r="Y389" s="593">
        <f t="shared" si="185"/>
        <v>219269.43107137183</v>
      </c>
      <c r="Z389" s="593">
        <f t="shared" si="185"/>
        <v>219269.43107137183</v>
      </c>
      <c r="AA389" s="593">
        <f t="shared" si="185"/>
        <v>219269.43107137183</v>
      </c>
      <c r="AB389" s="593">
        <f t="shared" si="185"/>
        <v>219269.43107137183</v>
      </c>
      <c r="AC389" s="593">
        <f t="shared" si="185"/>
        <v>219269.43107137183</v>
      </c>
      <c r="AD389" s="593">
        <f t="shared" si="185"/>
        <v>1337074.4662170287</v>
      </c>
      <c r="AE389" s="593">
        <f t="shared" si="185"/>
        <v>219269.43107137183</v>
      </c>
      <c r="AF389" s="593">
        <f t="shared" si="185"/>
        <v>219269.43107137183</v>
      </c>
      <c r="AG389" s="593">
        <f t="shared" si="185"/>
        <v>219269.43107137183</v>
      </c>
      <c r="AH389" s="593">
        <f t="shared" si="185"/>
        <v>219269.43107137183</v>
      </c>
      <c r="AI389" s="593">
        <f t="shared" si="185"/>
        <v>219269.43107137183</v>
      </c>
    </row>
    <row r="390" spans="1:43" s="607" customFormat="1" ht="11.25">
      <c r="A390" s="605">
        <v>1</v>
      </c>
      <c r="B390" s="753" t="s">
        <v>246</v>
      </c>
      <c r="C390" s="627"/>
      <c r="D390" s="628"/>
      <c r="E390" s="606"/>
      <c r="F390" s="606">
        <f>+F391+F392+F393+F394</f>
        <v>0</v>
      </c>
      <c r="G390" s="606">
        <f t="shared" ref="G390:AI390" si="186">+G391+G392+G393+G394</f>
        <v>0</v>
      </c>
      <c r="H390" s="606">
        <f t="shared" si="186"/>
        <v>0</v>
      </c>
      <c r="I390" s="606">
        <f t="shared" si="186"/>
        <v>0</v>
      </c>
      <c r="J390" s="606">
        <f t="shared" si="186"/>
        <v>0</v>
      </c>
      <c r="K390" s="606">
        <f t="shared" si="186"/>
        <v>219269.43107137183</v>
      </c>
      <c r="L390" s="606">
        <f t="shared" si="186"/>
        <v>219269.43107137183</v>
      </c>
      <c r="M390" s="606">
        <f t="shared" si="186"/>
        <v>219269.43107137183</v>
      </c>
      <c r="N390" s="606">
        <f t="shared" si="186"/>
        <v>219269.43107137183</v>
      </c>
      <c r="O390" s="606">
        <f t="shared" si="186"/>
        <v>219269.43107137183</v>
      </c>
      <c r="P390" s="606">
        <f t="shared" si="186"/>
        <v>219269.43107137183</v>
      </c>
      <c r="Q390" s="606">
        <f t="shared" si="186"/>
        <v>219269.43107137183</v>
      </c>
      <c r="R390" s="606">
        <f t="shared" si="186"/>
        <v>219269.43107137183</v>
      </c>
      <c r="S390" s="606">
        <f t="shared" si="186"/>
        <v>219269.43107137183</v>
      </c>
      <c r="T390" s="606">
        <f t="shared" si="186"/>
        <v>219269.43107137183</v>
      </c>
      <c r="U390" s="606">
        <f t="shared" si="186"/>
        <v>219269.43107137183</v>
      </c>
      <c r="V390" s="606">
        <f t="shared" si="186"/>
        <v>219269.43107137183</v>
      </c>
      <c r="W390" s="606">
        <f t="shared" si="186"/>
        <v>219269.43107137183</v>
      </c>
      <c r="X390" s="606">
        <f t="shared" si="186"/>
        <v>219269.43107137183</v>
      </c>
      <c r="Y390" s="606">
        <f t="shared" si="186"/>
        <v>219269.43107137183</v>
      </c>
      <c r="Z390" s="606">
        <f t="shared" si="186"/>
        <v>219269.43107137183</v>
      </c>
      <c r="AA390" s="606">
        <f t="shared" si="186"/>
        <v>219269.43107137183</v>
      </c>
      <c r="AB390" s="606">
        <f t="shared" si="186"/>
        <v>219269.43107137183</v>
      </c>
      <c r="AC390" s="606">
        <f t="shared" si="186"/>
        <v>219269.43107137183</v>
      </c>
      <c r="AD390" s="606">
        <f t="shared" si="186"/>
        <v>219269.43107137183</v>
      </c>
      <c r="AE390" s="606">
        <f t="shared" si="186"/>
        <v>219269.43107137183</v>
      </c>
      <c r="AF390" s="606">
        <f t="shared" si="186"/>
        <v>219269.43107137183</v>
      </c>
      <c r="AG390" s="606">
        <f t="shared" si="186"/>
        <v>219269.43107137183</v>
      </c>
      <c r="AH390" s="606">
        <f t="shared" si="186"/>
        <v>219269.43107137183</v>
      </c>
      <c r="AI390" s="606">
        <f t="shared" si="186"/>
        <v>219269.43107137183</v>
      </c>
      <c r="AJ390" s="589"/>
      <c r="AK390" s="589"/>
      <c r="AL390" s="589"/>
      <c r="AM390" s="589"/>
      <c r="AN390" s="589"/>
      <c r="AO390" s="589"/>
      <c r="AP390" s="589"/>
      <c r="AQ390" s="589"/>
    </row>
    <row r="391" spans="1:43" s="589" customFormat="1" ht="11.25">
      <c r="A391" s="594"/>
      <c r="B391" s="751" t="s">
        <v>106</v>
      </c>
      <c r="C391" s="630"/>
      <c r="D391" s="631"/>
      <c r="E391" s="595"/>
      <c r="F391" s="595">
        <f t="shared" ref="F391:AI391" si="187">+F304</f>
        <v>0</v>
      </c>
      <c r="G391" s="595">
        <f t="shared" si="187"/>
        <v>0</v>
      </c>
      <c r="H391" s="595">
        <f t="shared" si="187"/>
        <v>0</v>
      </c>
      <c r="I391" s="595">
        <f t="shared" si="187"/>
        <v>0</v>
      </c>
      <c r="J391" s="595">
        <f t="shared" si="187"/>
        <v>0</v>
      </c>
      <c r="K391" s="595">
        <f t="shared" si="187"/>
        <v>14880.460500000001</v>
      </c>
      <c r="L391" s="595">
        <f t="shared" si="187"/>
        <v>14880.460500000001</v>
      </c>
      <c r="M391" s="595">
        <f t="shared" si="187"/>
        <v>14880.460500000001</v>
      </c>
      <c r="N391" s="595">
        <f t="shared" si="187"/>
        <v>14880.460500000001</v>
      </c>
      <c r="O391" s="595">
        <f t="shared" si="187"/>
        <v>14880.460500000001</v>
      </c>
      <c r="P391" s="595">
        <f t="shared" si="187"/>
        <v>14880.460500000001</v>
      </c>
      <c r="Q391" s="595">
        <f t="shared" si="187"/>
        <v>14880.460500000001</v>
      </c>
      <c r="R391" s="595">
        <f t="shared" si="187"/>
        <v>14880.460500000001</v>
      </c>
      <c r="S391" s="595">
        <f t="shared" si="187"/>
        <v>14880.460500000001</v>
      </c>
      <c r="T391" s="595">
        <f t="shared" si="187"/>
        <v>14880.460500000001</v>
      </c>
      <c r="U391" s="595">
        <f t="shared" si="187"/>
        <v>14880.460500000001</v>
      </c>
      <c r="V391" s="595">
        <f t="shared" si="187"/>
        <v>14880.460500000001</v>
      </c>
      <c r="W391" s="595">
        <f t="shared" si="187"/>
        <v>14880.460500000001</v>
      </c>
      <c r="X391" s="595">
        <f t="shared" si="187"/>
        <v>14880.460500000001</v>
      </c>
      <c r="Y391" s="595">
        <f t="shared" si="187"/>
        <v>14880.460500000001</v>
      </c>
      <c r="Z391" s="595">
        <f t="shared" si="187"/>
        <v>14880.460500000001</v>
      </c>
      <c r="AA391" s="595">
        <f t="shared" si="187"/>
        <v>14880.460500000001</v>
      </c>
      <c r="AB391" s="595">
        <f t="shared" si="187"/>
        <v>14880.460500000001</v>
      </c>
      <c r="AC391" s="595">
        <f t="shared" si="187"/>
        <v>14880.460500000001</v>
      </c>
      <c r="AD391" s="595">
        <f t="shared" si="187"/>
        <v>14880.460500000001</v>
      </c>
      <c r="AE391" s="595">
        <f t="shared" si="187"/>
        <v>14880.460500000001</v>
      </c>
      <c r="AF391" s="595">
        <f t="shared" si="187"/>
        <v>14880.460500000001</v>
      </c>
      <c r="AG391" s="595">
        <f t="shared" si="187"/>
        <v>14880.460500000001</v>
      </c>
      <c r="AH391" s="595">
        <f t="shared" si="187"/>
        <v>14880.460500000001</v>
      </c>
      <c r="AI391" s="595">
        <f t="shared" si="187"/>
        <v>14880.460500000001</v>
      </c>
    </row>
    <row r="392" spans="1:43" s="589" customFormat="1" ht="11.25">
      <c r="A392" s="594"/>
      <c r="B392" s="751" t="s">
        <v>254</v>
      </c>
      <c r="C392" s="630"/>
      <c r="D392" s="631"/>
      <c r="E392" s="595"/>
      <c r="F392" s="595">
        <f t="shared" ref="F392:AI392" si="188">+F305</f>
        <v>0</v>
      </c>
      <c r="G392" s="595">
        <f t="shared" si="188"/>
        <v>0</v>
      </c>
      <c r="H392" s="595">
        <f t="shared" si="188"/>
        <v>0</v>
      </c>
      <c r="I392" s="595">
        <f t="shared" si="188"/>
        <v>0</v>
      </c>
      <c r="J392" s="595">
        <f t="shared" si="188"/>
        <v>0</v>
      </c>
      <c r="K392" s="595">
        <f t="shared" si="188"/>
        <v>158388.97057137184</v>
      </c>
      <c r="L392" s="595">
        <f t="shared" si="188"/>
        <v>158388.97057137184</v>
      </c>
      <c r="M392" s="595">
        <f t="shared" si="188"/>
        <v>158388.97057137184</v>
      </c>
      <c r="N392" s="595">
        <f t="shared" si="188"/>
        <v>158388.97057137184</v>
      </c>
      <c r="O392" s="595">
        <f t="shared" si="188"/>
        <v>158388.97057137184</v>
      </c>
      <c r="P392" s="595">
        <f t="shared" si="188"/>
        <v>158388.97057137184</v>
      </c>
      <c r="Q392" s="595">
        <f t="shared" si="188"/>
        <v>158388.97057137184</v>
      </c>
      <c r="R392" s="595">
        <f t="shared" si="188"/>
        <v>158388.97057137184</v>
      </c>
      <c r="S392" s="595">
        <f t="shared" si="188"/>
        <v>158388.97057137184</v>
      </c>
      <c r="T392" s="595">
        <f t="shared" si="188"/>
        <v>158388.97057137184</v>
      </c>
      <c r="U392" s="595">
        <f t="shared" si="188"/>
        <v>158388.97057137184</v>
      </c>
      <c r="V392" s="595">
        <f t="shared" si="188"/>
        <v>158388.97057137184</v>
      </c>
      <c r="W392" s="595">
        <f t="shared" si="188"/>
        <v>158388.97057137184</v>
      </c>
      <c r="X392" s="595">
        <f t="shared" si="188"/>
        <v>158388.97057137184</v>
      </c>
      <c r="Y392" s="595">
        <f t="shared" si="188"/>
        <v>158388.97057137184</v>
      </c>
      <c r="Z392" s="595">
        <f t="shared" si="188"/>
        <v>158388.97057137184</v>
      </c>
      <c r="AA392" s="595">
        <f t="shared" si="188"/>
        <v>158388.97057137184</v>
      </c>
      <c r="AB392" s="595">
        <f t="shared" si="188"/>
        <v>158388.97057137184</v>
      </c>
      <c r="AC392" s="595">
        <f t="shared" si="188"/>
        <v>158388.97057137184</v>
      </c>
      <c r="AD392" s="595">
        <f t="shared" si="188"/>
        <v>158388.97057137184</v>
      </c>
      <c r="AE392" s="595">
        <f t="shared" si="188"/>
        <v>158388.97057137184</v>
      </c>
      <c r="AF392" s="595">
        <f t="shared" si="188"/>
        <v>158388.97057137184</v>
      </c>
      <c r="AG392" s="595">
        <f t="shared" si="188"/>
        <v>158388.97057137184</v>
      </c>
      <c r="AH392" s="595">
        <f t="shared" si="188"/>
        <v>158388.97057137184</v>
      </c>
      <c r="AI392" s="595">
        <f t="shared" si="188"/>
        <v>158388.97057137184</v>
      </c>
    </row>
    <row r="393" spans="1:43" s="589" customFormat="1" ht="11.25">
      <c r="A393" s="594"/>
      <c r="B393" s="751" t="s">
        <v>256</v>
      </c>
      <c r="C393" s="630"/>
      <c r="D393" s="631"/>
      <c r="E393" s="595"/>
      <c r="F393" s="595">
        <f t="shared" ref="F393:AI393" si="189">+F306</f>
        <v>0</v>
      </c>
      <c r="G393" s="595">
        <f t="shared" si="189"/>
        <v>0</v>
      </c>
      <c r="H393" s="595">
        <f t="shared" si="189"/>
        <v>0</v>
      </c>
      <c r="I393" s="595">
        <f t="shared" si="189"/>
        <v>0</v>
      </c>
      <c r="J393" s="595">
        <f t="shared" si="189"/>
        <v>0</v>
      </c>
      <c r="K393" s="595">
        <f t="shared" si="189"/>
        <v>46000</v>
      </c>
      <c r="L393" s="595">
        <f t="shared" si="189"/>
        <v>46000</v>
      </c>
      <c r="M393" s="595">
        <f t="shared" si="189"/>
        <v>46000</v>
      </c>
      <c r="N393" s="595">
        <f t="shared" si="189"/>
        <v>46000</v>
      </c>
      <c r="O393" s="595">
        <f t="shared" si="189"/>
        <v>46000</v>
      </c>
      <c r="P393" s="595">
        <f t="shared" si="189"/>
        <v>46000</v>
      </c>
      <c r="Q393" s="595">
        <f t="shared" si="189"/>
        <v>46000</v>
      </c>
      <c r="R393" s="595">
        <f t="shared" si="189"/>
        <v>46000</v>
      </c>
      <c r="S393" s="595">
        <f t="shared" si="189"/>
        <v>46000</v>
      </c>
      <c r="T393" s="595">
        <f t="shared" si="189"/>
        <v>46000</v>
      </c>
      <c r="U393" s="595">
        <f t="shared" si="189"/>
        <v>46000</v>
      </c>
      <c r="V393" s="595">
        <f t="shared" si="189"/>
        <v>46000</v>
      </c>
      <c r="W393" s="595">
        <f t="shared" si="189"/>
        <v>46000</v>
      </c>
      <c r="X393" s="595">
        <f t="shared" si="189"/>
        <v>46000</v>
      </c>
      <c r="Y393" s="595">
        <f t="shared" si="189"/>
        <v>46000</v>
      </c>
      <c r="Z393" s="595">
        <f t="shared" si="189"/>
        <v>46000</v>
      </c>
      <c r="AA393" s="595">
        <f t="shared" si="189"/>
        <v>46000</v>
      </c>
      <c r="AB393" s="595">
        <f t="shared" si="189"/>
        <v>46000</v>
      </c>
      <c r="AC393" s="595">
        <f t="shared" si="189"/>
        <v>46000</v>
      </c>
      <c r="AD393" s="595">
        <f t="shared" si="189"/>
        <v>46000</v>
      </c>
      <c r="AE393" s="595">
        <f t="shared" si="189"/>
        <v>46000</v>
      </c>
      <c r="AF393" s="595">
        <f t="shared" si="189"/>
        <v>46000</v>
      </c>
      <c r="AG393" s="595">
        <f t="shared" si="189"/>
        <v>46000</v>
      </c>
      <c r="AH393" s="595">
        <f t="shared" si="189"/>
        <v>46000</v>
      </c>
      <c r="AI393" s="595">
        <f t="shared" si="189"/>
        <v>46000</v>
      </c>
    </row>
    <row r="394" spans="1:43" s="589" customFormat="1" ht="11.25">
      <c r="A394" s="594"/>
      <c r="B394" s="751" t="s">
        <v>257</v>
      </c>
      <c r="C394" s="630"/>
      <c r="D394" s="631"/>
      <c r="E394" s="595"/>
      <c r="F394" s="595">
        <f t="shared" ref="F394:AI394" si="190">+F307</f>
        <v>0</v>
      </c>
      <c r="G394" s="595">
        <f t="shared" si="190"/>
        <v>0</v>
      </c>
      <c r="H394" s="595">
        <f t="shared" si="190"/>
        <v>0</v>
      </c>
      <c r="I394" s="595">
        <f t="shared" si="190"/>
        <v>0</v>
      </c>
      <c r="J394" s="595">
        <f t="shared" si="190"/>
        <v>0</v>
      </c>
      <c r="K394" s="595">
        <f t="shared" si="190"/>
        <v>0</v>
      </c>
      <c r="L394" s="595">
        <f t="shared" si="190"/>
        <v>0</v>
      </c>
      <c r="M394" s="595">
        <f t="shared" si="190"/>
        <v>0</v>
      </c>
      <c r="N394" s="595">
        <f t="shared" si="190"/>
        <v>0</v>
      </c>
      <c r="O394" s="595">
        <f t="shared" si="190"/>
        <v>0</v>
      </c>
      <c r="P394" s="595">
        <f t="shared" si="190"/>
        <v>0</v>
      </c>
      <c r="Q394" s="595">
        <f t="shared" si="190"/>
        <v>0</v>
      </c>
      <c r="R394" s="595">
        <f t="shared" si="190"/>
        <v>0</v>
      </c>
      <c r="S394" s="595">
        <f t="shared" si="190"/>
        <v>0</v>
      </c>
      <c r="T394" s="595">
        <f t="shared" si="190"/>
        <v>0</v>
      </c>
      <c r="U394" s="595">
        <f t="shared" si="190"/>
        <v>0</v>
      </c>
      <c r="V394" s="595">
        <f t="shared" si="190"/>
        <v>0</v>
      </c>
      <c r="W394" s="595">
        <f t="shared" si="190"/>
        <v>0</v>
      </c>
      <c r="X394" s="595">
        <f t="shared" si="190"/>
        <v>0</v>
      </c>
      <c r="Y394" s="595">
        <f t="shared" si="190"/>
        <v>0</v>
      </c>
      <c r="Z394" s="595">
        <f t="shared" si="190"/>
        <v>0</v>
      </c>
      <c r="AA394" s="595">
        <f t="shared" si="190"/>
        <v>0</v>
      </c>
      <c r="AB394" s="595">
        <f t="shared" si="190"/>
        <v>0</v>
      </c>
      <c r="AC394" s="595">
        <f t="shared" si="190"/>
        <v>0</v>
      </c>
      <c r="AD394" s="595">
        <f t="shared" si="190"/>
        <v>0</v>
      </c>
      <c r="AE394" s="595">
        <f t="shared" si="190"/>
        <v>0</v>
      </c>
      <c r="AF394" s="595">
        <f t="shared" si="190"/>
        <v>0</v>
      </c>
      <c r="AG394" s="595">
        <f t="shared" si="190"/>
        <v>0</v>
      </c>
      <c r="AH394" s="595">
        <f t="shared" si="190"/>
        <v>0</v>
      </c>
      <c r="AI394" s="595">
        <f t="shared" si="190"/>
        <v>0</v>
      </c>
    </row>
    <row r="395" spans="1:43" s="607" customFormat="1" ht="11.25">
      <c r="A395" s="605">
        <v>2</v>
      </c>
      <c r="B395" s="753" t="s">
        <v>248</v>
      </c>
      <c r="C395" s="627"/>
      <c r="D395" s="628"/>
      <c r="E395" s="606"/>
      <c r="F395" s="606">
        <f t="shared" ref="F395:AI395" si="191">+F308</f>
        <v>0</v>
      </c>
      <c r="G395" s="606">
        <f t="shared" si="191"/>
        <v>0</v>
      </c>
      <c r="H395" s="606">
        <f t="shared" si="191"/>
        <v>0</v>
      </c>
      <c r="I395" s="606">
        <f t="shared" si="191"/>
        <v>0</v>
      </c>
      <c r="J395" s="606">
        <f t="shared" si="191"/>
        <v>0</v>
      </c>
      <c r="K395" s="606">
        <f t="shared" si="191"/>
        <v>0</v>
      </c>
      <c r="L395" s="606">
        <f t="shared" si="191"/>
        <v>0</v>
      </c>
      <c r="M395" s="606">
        <f t="shared" si="191"/>
        <v>0</v>
      </c>
      <c r="N395" s="606">
        <f t="shared" si="191"/>
        <v>0</v>
      </c>
      <c r="O395" s="606">
        <f t="shared" si="191"/>
        <v>0</v>
      </c>
      <c r="P395" s="606">
        <f t="shared" si="191"/>
        <v>0</v>
      </c>
      <c r="Q395" s="606">
        <f t="shared" si="191"/>
        <v>0</v>
      </c>
      <c r="R395" s="606">
        <f t="shared" si="191"/>
        <v>0</v>
      </c>
      <c r="S395" s="606">
        <f t="shared" si="191"/>
        <v>0</v>
      </c>
      <c r="T395" s="606">
        <f t="shared" si="191"/>
        <v>0</v>
      </c>
      <c r="U395" s="606">
        <f t="shared" si="191"/>
        <v>0</v>
      </c>
      <c r="V395" s="606">
        <f t="shared" si="191"/>
        <v>0</v>
      </c>
      <c r="W395" s="606">
        <f t="shared" si="191"/>
        <v>0</v>
      </c>
      <c r="X395" s="606">
        <f t="shared" si="191"/>
        <v>0</v>
      </c>
      <c r="Y395" s="606">
        <f t="shared" si="191"/>
        <v>0</v>
      </c>
      <c r="Z395" s="606">
        <f t="shared" si="191"/>
        <v>0</v>
      </c>
      <c r="AA395" s="606">
        <f t="shared" si="191"/>
        <v>0</v>
      </c>
      <c r="AB395" s="606">
        <f t="shared" si="191"/>
        <v>0</v>
      </c>
      <c r="AC395" s="606">
        <f t="shared" si="191"/>
        <v>0</v>
      </c>
      <c r="AD395" s="606">
        <f t="shared" si="191"/>
        <v>0</v>
      </c>
      <c r="AE395" s="606">
        <f t="shared" si="191"/>
        <v>0</v>
      </c>
      <c r="AF395" s="606">
        <f t="shared" si="191"/>
        <v>0</v>
      </c>
      <c r="AG395" s="606">
        <f t="shared" si="191"/>
        <v>0</v>
      </c>
      <c r="AH395" s="606">
        <f t="shared" si="191"/>
        <v>0</v>
      </c>
      <c r="AI395" s="606">
        <f t="shared" si="191"/>
        <v>0</v>
      </c>
      <c r="AJ395" s="589"/>
      <c r="AK395" s="589"/>
      <c r="AL395" s="589"/>
      <c r="AM395" s="589"/>
      <c r="AN395" s="589"/>
      <c r="AO395" s="589"/>
      <c r="AP395" s="589"/>
      <c r="AQ395" s="589"/>
    </row>
    <row r="396" spans="1:43" s="607" customFormat="1" ht="11.25">
      <c r="A396" s="605">
        <v>3</v>
      </c>
      <c r="B396" s="753" t="s">
        <v>258</v>
      </c>
      <c r="C396" s="627"/>
      <c r="D396" s="628"/>
      <c r="E396" s="606"/>
      <c r="F396" s="606">
        <f t="shared" ref="F396:AI396" si="192">+F309</f>
        <v>0</v>
      </c>
      <c r="G396" s="606">
        <f t="shared" si="192"/>
        <v>0</v>
      </c>
      <c r="H396" s="606">
        <f t="shared" si="192"/>
        <v>0</v>
      </c>
      <c r="I396" s="606">
        <f t="shared" si="192"/>
        <v>0</v>
      </c>
      <c r="J396" s="606">
        <f t="shared" si="192"/>
        <v>0</v>
      </c>
      <c r="K396" s="606">
        <f t="shared" si="192"/>
        <v>0</v>
      </c>
      <c r="L396" s="606">
        <f t="shared" si="192"/>
        <v>0</v>
      </c>
      <c r="M396" s="606">
        <f t="shared" si="192"/>
        <v>0</v>
      </c>
      <c r="N396" s="606">
        <f t="shared" si="192"/>
        <v>0</v>
      </c>
      <c r="O396" s="606">
        <f t="shared" si="192"/>
        <v>0</v>
      </c>
      <c r="P396" s="606">
        <f t="shared" si="192"/>
        <v>0</v>
      </c>
      <c r="Q396" s="606">
        <f t="shared" si="192"/>
        <v>0</v>
      </c>
      <c r="R396" s="606">
        <f t="shared" si="192"/>
        <v>0</v>
      </c>
      <c r="S396" s="606">
        <f t="shared" si="192"/>
        <v>0</v>
      </c>
      <c r="T396" s="606">
        <f t="shared" si="192"/>
        <v>0</v>
      </c>
      <c r="U396" s="606">
        <f t="shared" si="192"/>
        <v>0</v>
      </c>
      <c r="V396" s="606">
        <f t="shared" si="192"/>
        <v>0</v>
      </c>
      <c r="W396" s="606">
        <f t="shared" si="192"/>
        <v>0</v>
      </c>
      <c r="X396" s="606">
        <f t="shared" si="192"/>
        <v>0</v>
      </c>
      <c r="Y396" s="606">
        <f t="shared" si="192"/>
        <v>0</v>
      </c>
      <c r="Z396" s="606">
        <f t="shared" si="192"/>
        <v>0</v>
      </c>
      <c r="AA396" s="606">
        <f t="shared" si="192"/>
        <v>0</v>
      </c>
      <c r="AB396" s="606">
        <f t="shared" si="192"/>
        <v>0</v>
      </c>
      <c r="AC396" s="606">
        <f t="shared" si="192"/>
        <v>0</v>
      </c>
      <c r="AD396" s="606">
        <f t="shared" si="192"/>
        <v>0</v>
      </c>
      <c r="AE396" s="606">
        <f t="shared" si="192"/>
        <v>0</v>
      </c>
      <c r="AF396" s="606">
        <f t="shared" si="192"/>
        <v>0</v>
      </c>
      <c r="AG396" s="606">
        <f t="shared" si="192"/>
        <v>0</v>
      </c>
      <c r="AH396" s="606">
        <f t="shared" si="192"/>
        <v>0</v>
      </c>
      <c r="AI396" s="606">
        <f t="shared" si="192"/>
        <v>0</v>
      </c>
      <c r="AJ396" s="589"/>
      <c r="AK396" s="589"/>
      <c r="AL396" s="589"/>
      <c r="AM396" s="589"/>
      <c r="AN396" s="589"/>
      <c r="AO396" s="589"/>
      <c r="AP396" s="589"/>
      <c r="AQ396" s="589"/>
    </row>
    <row r="397" spans="1:43" s="607" customFormat="1" ht="11.25">
      <c r="A397" s="605">
        <v>4</v>
      </c>
      <c r="B397" s="753" t="s">
        <v>443</v>
      </c>
      <c r="C397" s="627"/>
      <c r="D397" s="628"/>
      <c r="E397" s="606"/>
      <c r="F397" s="606">
        <f>+F398</f>
        <v>864682.33999999985</v>
      </c>
      <c r="G397" s="606">
        <f t="shared" ref="G397:AI397" si="193">+G398</f>
        <v>77295.648049937503</v>
      </c>
      <c r="H397" s="606">
        <f t="shared" si="193"/>
        <v>609427.54840303014</v>
      </c>
      <c r="I397" s="606">
        <f t="shared" si="193"/>
        <v>574894.65973619686</v>
      </c>
      <c r="J397" s="606">
        <f t="shared" si="193"/>
        <v>28509.126981115227</v>
      </c>
      <c r="K397" s="606">
        <f t="shared" si="193"/>
        <v>4.4019543565809727E-10</v>
      </c>
      <c r="L397" s="606">
        <f t="shared" si="193"/>
        <v>0</v>
      </c>
      <c r="M397" s="606">
        <f t="shared" si="193"/>
        <v>0</v>
      </c>
      <c r="N397" s="606">
        <f t="shared" si="193"/>
        <v>0</v>
      </c>
      <c r="O397" s="606">
        <f t="shared" si="193"/>
        <v>0</v>
      </c>
      <c r="P397" s="606">
        <f t="shared" si="193"/>
        <v>0</v>
      </c>
      <c r="Q397" s="606">
        <f t="shared" si="193"/>
        <v>0</v>
      </c>
      <c r="R397" s="606">
        <f t="shared" si="193"/>
        <v>0</v>
      </c>
      <c r="S397" s="606">
        <f t="shared" si="193"/>
        <v>0</v>
      </c>
      <c r="T397" s="606">
        <f t="shared" si="193"/>
        <v>0</v>
      </c>
      <c r="U397" s="606">
        <f t="shared" si="193"/>
        <v>0</v>
      </c>
      <c r="V397" s="606">
        <f t="shared" si="193"/>
        <v>0</v>
      </c>
      <c r="W397" s="606">
        <f t="shared" si="193"/>
        <v>0</v>
      </c>
      <c r="X397" s="606">
        <f t="shared" si="193"/>
        <v>0</v>
      </c>
      <c r="Y397" s="606">
        <f t="shared" si="193"/>
        <v>0</v>
      </c>
      <c r="Z397" s="606">
        <f t="shared" si="193"/>
        <v>0</v>
      </c>
      <c r="AA397" s="606">
        <f t="shared" si="193"/>
        <v>0</v>
      </c>
      <c r="AB397" s="606">
        <f t="shared" si="193"/>
        <v>0</v>
      </c>
      <c r="AC397" s="606">
        <f t="shared" si="193"/>
        <v>0</v>
      </c>
      <c r="AD397" s="606">
        <f t="shared" si="193"/>
        <v>0</v>
      </c>
      <c r="AE397" s="606">
        <f t="shared" si="193"/>
        <v>0</v>
      </c>
      <c r="AF397" s="606">
        <f t="shared" si="193"/>
        <v>0</v>
      </c>
      <c r="AG397" s="606">
        <f t="shared" si="193"/>
        <v>0</v>
      </c>
      <c r="AH397" s="606">
        <f t="shared" si="193"/>
        <v>0</v>
      </c>
      <c r="AI397" s="606">
        <f t="shared" si="193"/>
        <v>0</v>
      </c>
      <c r="AJ397" s="589"/>
      <c r="AK397" s="589"/>
      <c r="AL397" s="589"/>
      <c r="AM397" s="589"/>
      <c r="AN397" s="589"/>
      <c r="AO397" s="589"/>
      <c r="AP397" s="589"/>
      <c r="AQ397" s="589"/>
    </row>
    <row r="398" spans="1:43" s="607" customFormat="1" ht="11.25">
      <c r="A398" s="605"/>
      <c r="B398" s="751" t="s">
        <v>444</v>
      </c>
      <c r="C398" s="630"/>
      <c r="D398" s="631"/>
      <c r="E398" s="595"/>
      <c r="F398" s="595">
        <f>+F373</f>
        <v>864682.33999999985</v>
      </c>
      <c r="G398" s="595">
        <f t="shared" ref="G398:AI398" si="194">+G373</f>
        <v>77295.648049937503</v>
      </c>
      <c r="H398" s="595">
        <f t="shared" si="194"/>
        <v>609427.54840303014</v>
      </c>
      <c r="I398" s="595">
        <f t="shared" si="194"/>
        <v>574894.65973619686</v>
      </c>
      <c r="J398" s="595">
        <f t="shared" si="194"/>
        <v>28509.126981115227</v>
      </c>
      <c r="K398" s="595">
        <f t="shared" si="194"/>
        <v>4.4019543565809727E-10</v>
      </c>
      <c r="L398" s="595">
        <f t="shared" si="194"/>
        <v>0</v>
      </c>
      <c r="M398" s="595">
        <f t="shared" si="194"/>
        <v>0</v>
      </c>
      <c r="N398" s="595">
        <f t="shared" si="194"/>
        <v>0</v>
      </c>
      <c r="O398" s="595">
        <f t="shared" si="194"/>
        <v>0</v>
      </c>
      <c r="P398" s="595">
        <f t="shared" si="194"/>
        <v>0</v>
      </c>
      <c r="Q398" s="595">
        <f t="shared" si="194"/>
        <v>0</v>
      </c>
      <c r="R398" s="595">
        <f t="shared" si="194"/>
        <v>0</v>
      </c>
      <c r="S398" s="595">
        <f t="shared" si="194"/>
        <v>0</v>
      </c>
      <c r="T398" s="595">
        <f t="shared" si="194"/>
        <v>0</v>
      </c>
      <c r="U398" s="595">
        <f t="shared" si="194"/>
        <v>0</v>
      </c>
      <c r="V398" s="595">
        <f t="shared" si="194"/>
        <v>0</v>
      </c>
      <c r="W398" s="595">
        <f t="shared" si="194"/>
        <v>0</v>
      </c>
      <c r="X398" s="595">
        <f t="shared" si="194"/>
        <v>0</v>
      </c>
      <c r="Y398" s="595">
        <f t="shared" si="194"/>
        <v>0</v>
      </c>
      <c r="Z398" s="595">
        <f t="shared" si="194"/>
        <v>0</v>
      </c>
      <c r="AA398" s="595">
        <f t="shared" si="194"/>
        <v>0</v>
      </c>
      <c r="AB398" s="595">
        <f t="shared" si="194"/>
        <v>0</v>
      </c>
      <c r="AC398" s="595">
        <f t="shared" si="194"/>
        <v>0</v>
      </c>
      <c r="AD398" s="595">
        <f t="shared" si="194"/>
        <v>0</v>
      </c>
      <c r="AE398" s="595">
        <f t="shared" si="194"/>
        <v>0</v>
      </c>
      <c r="AF398" s="595">
        <f t="shared" si="194"/>
        <v>0</v>
      </c>
      <c r="AG398" s="595">
        <f t="shared" si="194"/>
        <v>0</v>
      </c>
      <c r="AH398" s="595">
        <f t="shared" si="194"/>
        <v>0</v>
      </c>
      <c r="AI398" s="595">
        <f t="shared" si="194"/>
        <v>0</v>
      </c>
      <c r="AJ398" s="589"/>
      <c r="AK398" s="589"/>
      <c r="AL398" s="589"/>
      <c r="AM398" s="589"/>
      <c r="AN398" s="589"/>
      <c r="AO398" s="589"/>
      <c r="AP398" s="589"/>
      <c r="AQ398" s="589"/>
    </row>
    <row r="399" spans="1:43" s="607" customFormat="1" ht="11.25">
      <c r="A399" s="605">
        <v>5</v>
      </c>
      <c r="B399" s="753" t="s">
        <v>402</v>
      </c>
      <c r="C399" s="627"/>
      <c r="D399" s="628"/>
      <c r="E399" s="606"/>
      <c r="F399" s="606">
        <f>SUM(F400:F403)</f>
        <v>0</v>
      </c>
      <c r="G399" s="606">
        <f t="shared" ref="G399:AI399" si="195">SUM(G400:G403)</f>
        <v>0</v>
      </c>
      <c r="H399" s="606">
        <f t="shared" si="195"/>
        <v>0</v>
      </c>
      <c r="I399" s="606">
        <f t="shared" si="195"/>
        <v>0</v>
      </c>
      <c r="J399" s="606">
        <f t="shared" si="195"/>
        <v>0</v>
      </c>
      <c r="K399" s="606">
        <f t="shared" si="195"/>
        <v>0</v>
      </c>
      <c r="L399" s="606">
        <f t="shared" si="195"/>
        <v>0</v>
      </c>
      <c r="M399" s="606">
        <f t="shared" si="195"/>
        <v>0</v>
      </c>
      <c r="N399" s="606">
        <f t="shared" si="195"/>
        <v>0</v>
      </c>
      <c r="O399" s="606">
        <f t="shared" si="195"/>
        <v>0</v>
      </c>
      <c r="P399" s="606">
        <f t="shared" si="195"/>
        <v>0</v>
      </c>
      <c r="Q399" s="606">
        <f t="shared" si="195"/>
        <v>0</v>
      </c>
      <c r="R399" s="606">
        <f t="shared" si="195"/>
        <v>0</v>
      </c>
      <c r="S399" s="606">
        <f t="shared" si="195"/>
        <v>0</v>
      </c>
      <c r="T399" s="606">
        <f t="shared" si="195"/>
        <v>1117805.0351456569</v>
      </c>
      <c r="U399" s="606">
        <f t="shared" si="195"/>
        <v>0</v>
      </c>
      <c r="V399" s="606">
        <f t="shared" si="195"/>
        <v>0</v>
      </c>
      <c r="W399" s="606">
        <f t="shared" si="195"/>
        <v>0</v>
      </c>
      <c r="X399" s="606">
        <f t="shared" si="195"/>
        <v>273251.6319915349</v>
      </c>
      <c r="Y399" s="606">
        <f t="shared" si="195"/>
        <v>0</v>
      </c>
      <c r="Z399" s="606">
        <f t="shared" si="195"/>
        <v>0</v>
      </c>
      <c r="AA399" s="606">
        <f t="shared" si="195"/>
        <v>0</v>
      </c>
      <c r="AB399" s="606">
        <f t="shared" si="195"/>
        <v>0</v>
      </c>
      <c r="AC399" s="606">
        <f t="shared" si="195"/>
        <v>0</v>
      </c>
      <c r="AD399" s="606">
        <f t="shared" si="195"/>
        <v>1117805.0351456569</v>
      </c>
      <c r="AE399" s="606">
        <f t="shared" si="195"/>
        <v>0</v>
      </c>
      <c r="AF399" s="606">
        <f t="shared" si="195"/>
        <v>0</v>
      </c>
      <c r="AG399" s="606">
        <f t="shared" si="195"/>
        <v>0</v>
      </c>
      <c r="AH399" s="606">
        <f t="shared" si="195"/>
        <v>0</v>
      </c>
      <c r="AI399" s="606">
        <f t="shared" si="195"/>
        <v>0</v>
      </c>
      <c r="AJ399" s="589"/>
      <c r="AK399" s="589"/>
      <c r="AL399" s="589"/>
      <c r="AM399" s="589"/>
      <c r="AN399" s="589"/>
      <c r="AO399" s="589"/>
      <c r="AP399" s="589"/>
      <c r="AQ399" s="589"/>
    </row>
    <row r="400" spans="1:43" s="607" customFormat="1" ht="11.25">
      <c r="A400" s="605"/>
      <c r="B400" s="751" t="str">
        <f>+B317</f>
        <v>Oprema na razbremenilnikih</v>
      </c>
      <c r="C400" s="630"/>
      <c r="D400" s="631"/>
      <c r="E400" s="595"/>
      <c r="F400" s="595">
        <f t="shared" ref="F400:AI400" si="196">+F317</f>
        <v>0</v>
      </c>
      <c r="G400" s="595">
        <f t="shared" si="196"/>
        <v>0</v>
      </c>
      <c r="H400" s="595">
        <f t="shared" si="196"/>
        <v>0</v>
      </c>
      <c r="I400" s="595">
        <f t="shared" si="196"/>
        <v>0</v>
      </c>
      <c r="J400" s="595">
        <f t="shared" si="196"/>
        <v>0</v>
      </c>
      <c r="K400" s="595">
        <f t="shared" si="196"/>
        <v>0</v>
      </c>
      <c r="L400" s="595">
        <f t="shared" si="196"/>
        <v>0</v>
      </c>
      <c r="M400" s="595">
        <f t="shared" si="196"/>
        <v>0</v>
      </c>
      <c r="N400" s="595">
        <f t="shared" si="196"/>
        <v>0</v>
      </c>
      <c r="O400" s="595">
        <f t="shared" si="196"/>
        <v>0</v>
      </c>
      <c r="P400" s="595">
        <f t="shared" si="196"/>
        <v>0</v>
      </c>
      <c r="Q400" s="595">
        <f t="shared" si="196"/>
        <v>0</v>
      </c>
      <c r="R400" s="595">
        <f t="shared" si="196"/>
        <v>0</v>
      </c>
      <c r="S400" s="595">
        <f t="shared" si="196"/>
        <v>0</v>
      </c>
      <c r="T400" s="595">
        <f t="shared" si="196"/>
        <v>91081.2</v>
      </c>
      <c r="U400" s="595">
        <f t="shared" si="196"/>
        <v>0</v>
      </c>
      <c r="V400" s="595">
        <f t="shared" si="196"/>
        <v>0</v>
      </c>
      <c r="W400" s="595">
        <f t="shared" si="196"/>
        <v>0</v>
      </c>
      <c r="X400" s="595">
        <f t="shared" si="196"/>
        <v>0</v>
      </c>
      <c r="Y400" s="595">
        <f t="shared" si="196"/>
        <v>0</v>
      </c>
      <c r="Z400" s="595">
        <f t="shared" si="196"/>
        <v>0</v>
      </c>
      <c r="AA400" s="595">
        <f t="shared" si="196"/>
        <v>0</v>
      </c>
      <c r="AB400" s="595">
        <f t="shared" si="196"/>
        <v>0</v>
      </c>
      <c r="AC400" s="595">
        <f t="shared" si="196"/>
        <v>0</v>
      </c>
      <c r="AD400" s="595">
        <f t="shared" si="196"/>
        <v>91081.2</v>
      </c>
      <c r="AE400" s="595">
        <f t="shared" si="196"/>
        <v>0</v>
      </c>
      <c r="AF400" s="595">
        <f t="shared" si="196"/>
        <v>0</v>
      </c>
      <c r="AG400" s="595">
        <f t="shared" si="196"/>
        <v>0</v>
      </c>
      <c r="AH400" s="595">
        <f t="shared" si="196"/>
        <v>0</v>
      </c>
      <c r="AI400" s="595">
        <f t="shared" si="196"/>
        <v>0</v>
      </c>
      <c r="AJ400" s="589"/>
      <c r="AK400" s="589"/>
      <c r="AL400" s="589"/>
      <c r="AM400" s="589"/>
      <c r="AN400" s="589"/>
      <c r="AO400" s="589"/>
      <c r="AP400" s="589"/>
      <c r="AQ400" s="589"/>
    </row>
    <row r="401" spans="1:43" s="607" customFormat="1" ht="11.25">
      <c r="A401" s="605"/>
      <c r="B401" s="751" t="str">
        <f>+B318</f>
        <v>Oprema na črpališčih</v>
      </c>
      <c r="C401" s="630"/>
      <c r="D401" s="631"/>
      <c r="E401" s="595"/>
      <c r="F401" s="595">
        <f t="shared" ref="F401:AI401" si="197">+F318</f>
        <v>0</v>
      </c>
      <c r="G401" s="595">
        <f t="shared" si="197"/>
        <v>0</v>
      </c>
      <c r="H401" s="595">
        <f t="shared" si="197"/>
        <v>0</v>
      </c>
      <c r="I401" s="595">
        <f t="shared" si="197"/>
        <v>0</v>
      </c>
      <c r="J401" s="595">
        <f t="shared" si="197"/>
        <v>0</v>
      </c>
      <c r="K401" s="595">
        <f t="shared" si="197"/>
        <v>0</v>
      </c>
      <c r="L401" s="595">
        <f t="shared" si="197"/>
        <v>0</v>
      </c>
      <c r="M401" s="595">
        <f t="shared" si="197"/>
        <v>0</v>
      </c>
      <c r="N401" s="595">
        <f t="shared" si="197"/>
        <v>0</v>
      </c>
      <c r="O401" s="595">
        <f t="shared" si="197"/>
        <v>0</v>
      </c>
      <c r="P401" s="595">
        <f t="shared" si="197"/>
        <v>0</v>
      </c>
      <c r="Q401" s="595">
        <f t="shared" si="197"/>
        <v>0</v>
      </c>
      <c r="R401" s="595">
        <f t="shared" si="197"/>
        <v>0</v>
      </c>
      <c r="S401" s="595">
        <f t="shared" si="197"/>
        <v>0</v>
      </c>
      <c r="T401" s="595">
        <f t="shared" si="197"/>
        <v>52508.4</v>
      </c>
      <c r="U401" s="595">
        <f t="shared" si="197"/>
        <v>0</v>
      </c>
      <c r="V401" s="595">
        <f t="shared" si="197"/>
        <v>0</v>
      </c>
      <c r="W401" s="595">
        <f t="shared" si="197"/>
        <v>0</v>
      </c>
      <c r="X401" s="595">
        <f t="shared" si="197"/>
        <v>0</v>
      </c>
      <c r="Y401" s="595">
        <f t="shared" si="197"/>
        <v>0</v>
      </c>
      <c r="Z401" s="595">
        <f t="shared" si="197"/>
        <v>0</v>
      </c>
      <c r="AA401" s="595">
        <f t="shared" si="197"/>
        <v>0</v>
      </c>
      <c r="AB401" s="595">
        <f t="shared" si="197"/>
        <v>0</v>
      </c>
      <c r="AC401" s="595">
        <f t="shared" si="197"/>
        <v>0</v>
      </c>
      <c r="AD401" s="595">
        <f t="shared" si="197"/>
        <v>52508.4</v>
      </c>
      <c r="AE401" s="595">
        <f t="shared" si="197"/>
        <v>0</v>
      </c>
      <c r="AF401" s="595">
        <f t="shared" si="197"/>
        <v>0</v>
      </c>
      <c r="AG401" s="595">
        <f t="shared" si="197"/>
        <v>0</v>
      </c>
      <c r="AH401" s="595">
        <f t="shared" si="197"/>
        <v>0</v>
      </c>
      <c r="AI401" s="595">
        <f t="shared" si="197"/>
        <v>0</v>
      </c>
      <c r="AJ401" s="589"/>
      <c r="AK401" s="589"/>
      <c r="AL401" s="589"/>
      <c r="AM401" s="589"/>
      <c r="AN401" s="589"/>
      <c r="AO401" s="589"/>
      <c r="AP401" s="589"/>
      <c r="AQ401" s="589"/>
    </row>
    <row r="402" spans="1:43" s="607" customFormat="1" ht="11.25">
      <c r="A402" s="605"/>
      <c r="B402" s="751" t="str">
        <f>+B319</f>
        <v>Električna oprema ČN in oprema za vodenje</v>
      </c>
      <c r="C402" s="630"/>
      <c r="D402" s="631"/>
      <c r="E402" s="595"/>
      <c r="F402" s="595">
        <f t="shared" ref="F402:AI402" si="198">+F319</f>
        <v>0</v>
      </c>
      <c r="G402" s="595">
        <f t="shared" si="198"/>
        <v>0</v>
      </c>
      <c r="H402" s="595">
        <f t="shared" si="198"/>
        <v>0</v>
      </c>
      <c r="I402" s="595">
        <f t="shared" si="198"/>
        <v>0</v>
      </c>
      <c r="J402" s="595">
        <f t="shared" si="198"/>
        <v>0</v>
      </c>
      <c r="K402" s="595">
        <f t="shared" si="198"/>
        <v>0</v>
      </c>
      <c r="L402" s="595">
        <f t="shared" si="198"/>
        <v>0</v>
      </c>
      <c r="M402" s="595">
        <f t="shared" si="198"/>
        <v>0</v>
      </c>
      <c r="N402" s="595">
        <f t="shared" si="198"/>
        <v>0</v>
      </c>
      <c r="O402" s="595">
        <f t="shared" si="198"/>
        <v>0</v>
      </c>
      <c r="P402" s="595">
        <f t="shared" si="198"/>
        <v>0</v>
      </c>
      <c r="Q402" s="595">
        <f t="shared" si="198"/>
        <v>0</v>
      </c>
      <c r="R402" s="595">
        <f t="shared" si="198"/>
        <v>0</v>
      </c>
      <c r="S402" s="595">
        <f t="shared" si="198"/>
        <v>0</v>
      </c>
      <c r="T402" s="595">
        <f t="shared" si="198"/>
        <v>0</v>
      </c>
      <c r="U402" s="595">
        <f t="shared" si="198"/>
        <v>0</v>
      </c>
      <c r="V402" s="595">
        <f t="shared" si="198"/>
        <v>0</v>
      </c>
      <c r="W402" s="595">
        <f t="shared" si="198"/>
        <v>0</v>
      </c>
      <c r="X402" s="595">
        <f t="shared" si="198"/>
        <v>273251.6319915349</v>
      </c>
      <c r="Y402" s="595">
        <f t="shared" si="198"/>
        <v>0</v>
      </c>
      <c r="Z402" s="595">
        <f t="shared" si="198"/>
        <v>0</v>
      </c>
      <c r="AA402" s="595">
        <f t="shared" si="198"/>
        <v>0</v>
      </c>
      <c r="AB402" s="595">
        <f t="shared" si="198"/>
        <v>0</v>
      </c>
      <c r="AC402" s="595">
        <f t="shared" si="198"/>
        <v>0</v>
      </c>
      <c r="AD402" s="595">
        <f t="shared" si="198"/>
        <v>0</v>
      </c>
      <c r="AE402" s="595">
        <f t="shared" si="198"/>
        <v>0</v>
      </c>
      <c r="AF402" s="595">
        <f t="shared" si="198"/>
        <v>0</v>
      </c>
      <c r="AG402" s="595">
        <f t="shared" si="198"/>
        <v>0</v>
      </c>
      <c r="AH402" s="595">
        <f t="shared" si="198"/>
        <v>0</v>
      </c>
      <c r="AI402" s="595">
        <f t="shared" si="198"/>
        <v>0</v>
      </c>
      <c r="AJ402" s="589"/>
      <c r="AK402" s="589"/>
      <c r="AL402" s="589"/>
      <c r="AM402" s="589"/>
      <c r="AN402" s="589"/>
      <c r="AO402" s="589"/>
      <c r="AP402" s="589"/>
      <c r="AQ402" s="589"/>
    </row>
    <row r="403" spans="1:43" s="607" customFormat="1" ht="11.25">
      <c r="A403" s="605"/>
      <c r="B403" s="751" t="str">
        <f>+B320</f>
        <v>Strojna oprema na ČN</v>
      </c>
      <c r="C403" s="630"/>
      <c r="D403" s="631"/>
      <c r="E403" s="595"/>
      <c r="F403" s="595">
        <f t="shared" ref="F403:AI403" si="199">+F320</f>
        <v>0</v>
      </c>
      <c r="G403" s="595">
        <f t="shared" si="199"/>
        <v>0</v>
      </c>
      <c r="H403" s="595">
        <f t="shared" si="199"/>
        <v>0</v>
      </c>
      <c r="I403" s="595">
        <f t="shared" si="199"/>
        <v>0</v>
      </c>
      <c r="J403" s="595">
        <f t="shared" si="199"/>
        <v>0</v>
      </c>
      <c r="K403" s="595">
        <f t="shared" si="199"/>
        <v>0</v>
      </c>
      <c r="L403" s="595">
        <f t="shared" si="199"/>
        <v>0</v>
      </c>
      <c r="M403" s="595">
        <f t="shared" si="199"/>
        <v>0</v>
      </c>
      <c r="N403" s="595">
        <f t="shared" si="199"/>
        <v>0</v>
      </c>
      <c r="O403" s="595">
        <f t="shared" si="199"/>
        <v>0</v>
      </c>
      <c r="P403" s="595">
        <f t="shared" si="199"/>
        <v>0</v>
      </c>
      <c r="Q403" s="595">
        <f t="shared" si="199"/>
        <v>0</v>
      </c>
      <c r="R403" s="595">
        <f t="shared" si="199"/>
        <v>0</v>
      </c>
      <c r="S403" s="595">
        <f t="shared" si="199"/>
        <v>0</v>
      </c>
      <c r="T403" s="595">
        <f t="shared" si="199"/>
        <v>974215.43514565681</v>
      </c>
      <c r="U403" s="595">
        <f t="shared" si="199"/>
        <v>0</v>
      </c>
      <c r="V403" s="595">
        <f t="shared" si="199"/>
        <v>0</v>
      </c>
      <c r="W403" s="595">
        <f t="shared" si="199"/>
        <v>0</v>
      </c>
      <c r="X403" s="595">
        <f t="shared" si="199"/>
        <v>0</v>
      </c>
      <c r="Y403" s="595">
        <f t="shared" si="199"/>
        <v>0</v>
      </c>
      <c r="Z403" s="595">
        <f t="shared" si="199"/>
        <v>0</v>
      </c>
      <c r="AA403" s="595">
        <f t="shared" si="199"/>
        <v>0</v>
      </c>
      <c r="AB403" s="595">
        <f t="shared" si="199"/>
        <v>0</v>
      </c>
      <c r="AC403" s="595">
        <f t="shared" si="199"/>
        <v>0</v>
      </c>
      <c r="AD403" s="595">
        <f t="shared" si="199"/>
        <v>974215.43514565681</v>
      </c>
      <c r="AE403" s="595">
        <f t="shared" si="199"/>
        <v>0</v>
      </c>
      <c r="AF403" s="595">
        <f t="shared" si="199"/>
        <v>0</v>
      </c>
      <c r="AG403" s="595">
        <f t="shared" si="199"/>
        <v>0</v>
      </c>
      <c r="AH403" s="595">
        <f t="shared" si="199"/>
        <v>0</v>
      </c>
      <c r="AI403" s="595">
        <f t="shared" si="199"/>
        <v>0</v>
      </c>
      <c r="AJ403" s="589"/>
      <c r="AK403" s="589"/>
      <c r="AL403" s="589"/>
      <c r="AM403" s="589"/>
      <c r="AN403" s="589"/>
      <c r="AO403" s="589"/>
      <c r="AP403" s="589"/>
      <c r="AQ403" s="589"/>
    </row>
    <row r="404" spans="1:43" s="589" customFormat="1" thickBot="1">
      <c r="A404" s="592" t="s">
        <v>155</v>
      </c>
      <c r="B404" s="749" t="s">
        <v>403</v>
      </c>
      <c r="C404" s="663">
        <f>NPV($C$328,G404:AI404)+F404</f>
        <v>-958525.12301657721</v>
      </c>
      <c r="D404" s="633">
        <f>SUM(F404:AI404)</f>
        <v>239373.37275480281</v>
      </c>
      <c r="E404" s="593"/>
      <c r="F404" s="593">
        <f>+F382-F389</f>
        <v>-864682.33999999985</v>
      </c>
      <c r="G404" s="593">
        <f t="shared" ref="G404:AI404" si="200">+G382-G389</f>
        <v>-77295.648049937503</v>
      </c>
      <c r="H404" s="593">
        <f t="shared" si="200"/>
        <v>-609427.54840303014</v>
      </c>
      <c r="I404" s="593">
        <f t="shared" si="200"/>
        <v>-574894.65973619686</v>
      </c>
      <c r="J404" s="593">
        <f t="shared" si="200"/>
        <v>-28509.126981115227</v>
      </c>
      <c r="K404" s="593">
        <f t="shared" si="200"/>
        <v>126759.43834252792</v>
      </c>
      <c r="L404" s="593">
        <f t="shared" si="200"/>
        <v>126759.43834252836</v>
      </c>
      <c r="M404" s="593">
        <f t="shared" si="200"/>
        <v>126759.43834252836</v>
      </c>
      <c r="N404" s="593">
        <f t="shared" si="200"/>
        <v>126759.43834252836</v>
      </c>
      <c r="O404" s="593">
        <f t="shared" si="200"/>
        <v>126759.43834252836</v>
      </c>
      <c r="P404" s="593">
        <f t="shared" si="200"/>
        <v>126759.43834252836</v>
      </c>
      <c r="Q404" s="593">
        <f t="shared" si="200"/>
        <v>126759.43834252836</v>
      </c>
      <c r="R404" s="593">
        <f t="shared" si="200"/>
        <v>126759.43834252836</v>
      </c>
      <c r="S404" s="593">
        <f t="shared" si="200"/>
        <v>126759.43834252836</v>
      </c>
      <c r="T404" s="593">
        <f t="shared" si="200"/>
        <v>-991045.59680312849</v>
      </c>
      <c r="U404" s="593">
        <f t="shared" si="200"/>
        <v>126759.43834252836</v>
      </c>
      <c r="V404" s="593">
        <f t="shared" si="200"/>
        <v>126759.43834252836</v>
      </c>
      <c r="W404" s="593">
        <f t="shared" si="200"/>
        <v>126759.43834252836</v>
      </c>
      <c r="X404" s="593">
        <f t="shared" si="200"/>
        <v>-146492.19364900654</v>
      </c>
      <c r="Y404" s="593">
        <f t="shared" si="200"/>
        <v>126759.43834252836</v>
      </c>
      <c r="Z404" s="593">
        <f t="shared" si="200"/>
        <v>126759.43834252836</v>
      </c>
      <c r="AA404" s="593">
        <f t="shared" si="200"/>
        <v>219556.76662554347</v>
      </c>
      <c r="AB404" s="593">
        <f t="shared" si="200"/>
        <v>219556.76662554347</v>
      </c>
      <c r="AC404" s="593">
        <f t="shared" si="200"/>
        <v>219556.76662554347</v>
      </c>
      <c r="AD404" s="593">
        <f t="shared" si="200"/>
        <v>-898248.26852011331</v>
      </c>
      <c r="AE404" s="593">
        <f t="shared" si="200"/>
        <v>219556.76662554347</v>
      </c>
      <c r="AF404" s="593">
        <f t="shared" si="200"/>
        <v>219556.76662554347</v>
      </c>
      <c r="AG404" s="593">
        <f t="shared" si="200"/>
        <v>219556.76662554347</v>
      </c>
      <c r="AH404" s="593">
        <f t="shared" si="200"/>
        <v>219556.76662554347</v>
      </c>
      <c r="AI404" s="593">
        <f t="shared" si="200"/>
        <v>1118439.2517231293</v>
      </c>
    </row>
    <row r="406" spans="1:43" ht="15">
      <c r="A406" s="557" t="s">
        <v>462</v>
      </c>
    </row>
    <row r="407" spans="1:43" ht="12.75" thickBot="1"/>
    <row r="408" spans="1:43" s="589" customFormat="1" ht="12" customHeight="1">
      <c r="A408" s="618"/>
      <c r="B408" s="756" t="s">
        <v>388</v>
      </c>
      <c r="C408" s="854"/>
      <c r="D408" s="855"/>
      <c r="E408" s="618"/>
      <c r="F408" s="618">
        <f t="shared" ref="F408:AI409" si="201">+F380</f>
        <v>1</v>
      </c>
      <c r="G408" s="618">
        <f t="shared" si="201"/>
        <v>2</v>
      </c>
      <c r="H408" s="618">
        <f t="shared" si="201"/>
        <v>3</v>
      </c>
      <c r="I408" s="618">
        <f t="shared" si="201"/>
        <v>4</v>
      </c>
      <c r="J408" s="618">
        <f t="shared" si="201"/>
        <v>5</v>
      </c>
      <c r="K408" s="618">
        <f t="shared" si="201"/>
        <v>6</v>
      </c>
      <c r="L408" s="618">
        <f t="shared" si="201"/>
        <v>7</v>
      </c>
      <c r="M408" s="618">
        <f t="shared" si="201"/>
        <v>8</v>
      </c>
      <c r="N408" s="618">
        <f t="shared" si="201"/>
        <v>9</v>
      </c>
      <c r="O408" s="618">
        <f t="shared" si="201"/>
        <v>10</v>
      </c>
      <c r="P408" s="618">
        <f t="shared" si="201"/>
        <v>11</v>
      </c>
      <c r="Q408" s="618">
        <f t="shared" si="201"/>
        <v>12</v>
      </c>
      <c r="R408" s="618">
        <f t="shared" si="201"/>
        <v>13</v>
      </c>
      <c r="S408" s="618">
        <f t="shared" si="201"/>
        <v>14</v>
      </c>
      <c r="T408" s="618">
        <f t="shared" si="201"/>
        <v>15</v>
      </c>
      <c r="U408" s="618">
        <f t="shared" si="201"/>
        <v>16</v>
      </c>
      <c r="V408" s="618">
        <f t="shared" si="201"/>
        <v>17</v>
      </c>
      <c r="W408" s="618">
        <f t="shared" si="201"/>
        <v>18</v>
      </c>
      <c r="X408" s="618">
        <f t="shared" si="201"/>
        <v>19</v>
      </c>
      <c r="Y408" s="618">
        <f t="shared" si="201"/>
        <v>20</v>
      </c>
      <c r="Z408" s="618">
        <f t="shared" si="201"/>
        <v>21</v>
      </c>
      <c r="AA408" s="618">
        <f t="shared" si="201"/>
        <v>22</v>
      </c>
      <c r="AB408" s="618">
        <f t="shared" si="201"/>
        <v>23</v>
      </c>
      <c r="AC408" s="618">
        <f t="shared" si="201"/>
        <v>24</v>
      </c>
      <c r="AD408" s="618">
        <f t="shared" si="201"/>
        <v>25</v>
      </c>
      <c r="AE408" s="618">
        <f t="shared" si="201"/>
        <v>26</v>
      </c>
      <c r="AF408" s="618">
        <f t="shared" si="201"/>
        <v>27</v>
      </c>
      <c r="AG408" s="618">
        <f t="shared" si="201"/>
        <v>28</v>
      </c>
      <c r="AH408" s="618">
        <f t="shared" si="201"/>
        <v>29</v>
      </c>
      <c r="AI408" s="618">
        <f t="shared" si="201"/>
        <v>30</v>
      </c>
    </row>
    <row r="409" spans="1:43" s="589" customFormat="1" ht="12" customHeight="1">
      <c r="A409" s="618" t="s">
        <v>147</v>
      </c>
      <c r="B409" s="756" t="s">
        <v>397</v>
      </c>
      <c r="C409" s="856"/>
      <c r="D409" s="857"/>
      <c r="E409" s="618"/>
      <c r="F409" s="655" t="str">
        <f t="shared" si="201"/>
        <v>do 2018</v>
      </c>
      <c r="G409" s="618">
        <f t="shared" si="201"/>
        <v>2019</v>
      </c>
      <c r="H409" s="618">
        <f t="shared" si="201"/>
        <v>2020</v>
      </c>
      <c r="I409" s="618">
        <f t="shared" si="201"/>
        <v>2021</v>
      </c>
      <c r="J409" s="618">
        <f t="shared" si="201"/>
        <v>2022</v>
      </c>
      <c r="K409" s="618">
        <f t="shared" si="201"/>
        <v>2023</v>
      </c>
      <c r="L409" s="618">
        <f t="shared" si="201"/>
        <v>2024</v>
      </c>
      <c r="M409" s="618">
        <f t="shared" si="201"/>
        <v>2025</v>
      </c>
      <c r="N409" s="618">
        <f t="shared" si="201"/>
        <v>2026</v>
      </c>
      <c r="O409" s="618">
        <f t="shared" si="201"/>
        <v>2027</v>
      </c>
      <c r="P409" s="618">
        <f t="shared" si="201"/>
        <v>2028</v>
      </c>
      <c r="Q409" s="618">
        <f t="shared" si="201"/>
        <v>2029</v>
      </c>
      <c r="R409" s="618">
        <f t="shared" si="201"/>
        <v>2030</v>
      </c>
      <c r="S409" s="618">
        <f t="shared" si="201"/>
        <v>2031</v>
      </c>
      <c r="T409" s="618">
        <f t="shared" si="201"/>
        <v>2032</v>
      </c>
      <c r="U409" s="618">
        <f t="shared" si="201"/>
        <v>2033</v>
      </c>
      <c r="V409" s="618">
        <f t="shared" si="201"/>
        <v>2034</v>
      </c>
      <c r="W409" s="618">
        <f t="shared" si="201"/>
        <v>2035</v>
      </c>
      <c r="X409" s="618">
        <f t="shared" si="201"/>
        <v>2036</v>
      </c>
      <c r="Y409" s="618">
        <f t="shared" si="201"/>
        <v>2037</v>
      </c>
      <c r="Z409" s="618">
        <f t="shared" si="201"/>
        <v>2038</v>
      </c>
      <c r="AA409" s="618">
        <f t="shared" si="201"/>
        <v>2039</v>
      </c>
      <c r="AB409" s="618">
        <f t="shared" si="201"/>
        <v>2040</v>
      </c>
      <c r="AC409" s="618">
        <f t="shared" si="201"/>
        <v>2041</v>
      </c>
      <c r="AD409" s="618">
        <f t="shared" si="201"/>
        <v>2042</v>
      </c>
      <c r="AE409" s="618">
        <f t="shared" si="201"/>
        <v>2043</v>
      </c>
      <c r="AF409" s="618">
        <f t="shared" si="201"/>
        <v>2044</v>
      </c>
      <c r="AG409" s="618">
        <f t="shared" si="201"/>
        <v>2045</v>
      </c>
      <c r="AH409" s="618">
        <f t="shared" si="201"/>
        <v>2046</v>
      </c>
      <c r="AI409" s="618">
        <f t="shared" si="201"/>
        <v>2047</v>
      </c>
    </row>
    <row r="410" spans="1:43" s="589" customFormat="1" ht="12" customHeight="1">
      <c r="A410" s="592" t="s">
        <v>242</v>
      </c>
      <c r="B410" s="749" t="s">
        <v>398</v>
      </c>
      <c r="C410" s="856"/>
      <c r="D410" s="857"/>
      <c r="E410" s="593"/>
      <c r="F410" s="593">
        <f t="shared" ref="F410:AI410" si="202">+F411+F414+F415+F416</f>
        <v>864682.33999999985</v>
      </c>
      <c r="G410" s="593">
        <f t="shared" si="202"/>
        <v>222366.13804993749</v>
      </c>
      <c r="H410" s="593">
        <f t="shared" si="202"/>
        <v>2475885.9384030299</v>
      </c>
      <c r="I410" s="593">
        <f t="shared" si="202"/>
        <v>2387794.5297361966</v>
      </c>
      <c r="J410" s="593">
        <f t="shared" si="202"/>
        <v>76215.776981115225</v>
      </c>
      <c r="K410" s="593">
        <f t="shared" si="202"/>
        <v>346028.86941390048</v>
      </c>
      <c r="L410" s="593">
        <f t="shared" si="202"/>
        <v>346028.86941390019</v>
      </c>
      <c r="M410" s="593">
        <f t="shared" si="202"/>
        <v>346028.86941390019</v>
      </c>
      <c r="N410" s="593">
        <f t="shared" si="202"/>
        <v>346028.86941390019</v>
      </c>
      <c r="O410" s="593">
        <f t="shared" si="202"/>
        <v>346028.86941390019</v>
      </c>
      <c r="P410" s="593">
        <f t="shared" si="202"/>
        <v>346028.86941390019</v>
      </c>
      <c r="Q410" s="593">
        <f t="shared" si="202"/>
        <v>346028.86941390019</v>
      </c>
      <c r="R410" s="593">
        <f t="shared" si="202"/>
        <v>346028.86941390019</v>
      </c>
      <c r="S410" s="593">
        <f t="shared" si="202"/>
        <v>346028.86941390019</v>
      </c>
      <c r="T410" s="593">
        <f t="shared" si="202"/>
        <v>346028.86941390019</v>
      </c>
      <c r="U410" s="593">
        <f t="shared" si="202"/>
        <v>346028.86941390019</v>
      </c>
      <c r="V410" s="593">
        <f t="shared" si="202"/>
        <v>346028.86941390019</v>
      </c>
      <c r="W410" s="593">
        <f t="shared" si="202"/>
        <v>346028.86941390019</v>
      </c>
      <c r="X410" s="593">
        <f t="shared" si="202"/>
        <v>346028.86941390019</v>
      </c>
      <c r="Y410" s="593">
        <f t="shared" si="202"/>
        <v>346028.86941390019</v>
      </c>
      <c r="Z410" s="593">
        <f t="shared" si="202"/>
        <v>346028.86941390019</v>
      </c>
      <c r="AA410" s="593">
        <f t="shared" si="202"/>
        <v>438826.1976969153</v>
      </c>
      <c r="AB410" s="593">
        <f t="shared" si="202"/>
        <v>438826.1976969153</v>
      </c>
      <c r="AC410" s="593">
        <f t="shared" si="202"/>
        <v>438826.1976969153</v>
      </c>
      <c r="AD410" s="593">
        <f t="shared" si="202"/>
        <v>438826.1976969153</v>
      </c>
      <c r="AE410" s="593">
        <f t="shared" si="202"/>
        <v>438826.1976969153</v>
      </c>
      <c r="AF410" s="593">
        <f t="shared" si="202"/>
        <v>438826.1976969153</v>
      </c>
      <c r="AG410" s="593">
        <f t="shared" si="202"/>
        <v>438826.1976969153</v>
      </c>
      <c r="AH410" s="593">
        <f t="shared" si="202"/>
        <v>438826.1976969153</v>
      </c>
      <c r="AI410" s="593">
        <f t="shared" si="202"/>
        <v>438826.1976969153</v>
      </c>
    </row>
    <row r="411" spans="1:43" s="607" customFormat="1" ht="12" customHeight="1">
      <c r="A411" s="605">
        <v>1</v>
      </c>
      <c r="B411" s="753" t="s">
        <v>245</v>
      </c>
      <c r="C411" s="856"/>
      <c r="D411" s="857"/>
      <c r="E411" s="606"/>
      <c r="F411" s="606">
        <f t="shared" ref="F411:AI411" si="203">+F412+F413</f>
        <v>0</v>
      </c>
      <c r="G411" s="606">
        <f t="shared" si="203"/>
        <v>0</v>
      </c>
      <c r="H411" s="606">
        <f t="shared" si="203"/>
        <v>0</v>
      </c>
      <c r="I411" s="606">
        <f t="shared" si="203"/>
        <v>0</v>
      </c>
      <c r="J411" s="606">
        <f t="shared" si="203"/>
        <v>0</v>
      </c>
      <c r="K411" s="606">
        <f t="shared" si="203"/>
        <v>346028.86941390019</v>
      </c>
      <c r="L411" s="606">
        <f t="shared" si="203"/>
        <v>346028.86941390019</v>
      </c>
      <c r="M411" s="606">
        <f t="shared" si="203"/>
        <v>346028.86941390019</v>
      </c>
      <c r="N411" s="606">
        <f t="shared" si="203"/>
        <v>346028.86941390019</v>
      </c>
      <c r="O411" s="606">
        <f t="shared" si="203"/>
        <v>346028.86941390019</v>
      </c>
      <c r="P411" s="606">
        <f t="shared" si="203"/>
        <v>346028.86941390019</v>
      </c>
      <c r="Q411" s="606">
        <f t="shared" si="203"/>
        <v>346028.86941390019</v>
      </c>
      <c r="R411" s="606">
        <f t="shared" si="203"/>
        <v>346028.86941390019</v>
      </c>
      <c r="S411" s="606">
        <f t="shared" si="203"/>
        <v>346028.86941390019</v>
      </c>
      <c r="T411" s="606">
        <f t="shared" si="203"/>
        <v>346028.86941390019</v>
      </c>
      <c r="U411" s="606">
        <f t="shared" si="203"/>
        <v>346028.86941390019</v>
      </c>
      <c r="V411" s="606">
        <f t="shared" si="203"/>
        <v>346028.86941390019</v>
      </c>
      <c r="W411" s="606">
        <f t="shared" si="203"/>
        <v>346028.86941390019</v>
      </c>
      <c r="X411" s="606">
        <f t="shared" si="203"/>
        <v>346028.86941390019</v>
      </c>
      <c r="Y411" s="606">
        <f t="shared" si="203"/>
        <v>346028.86941390019</v>
      </c>
      <c r="Z411" s="606">
        <f t="shared" si="203"/>
        <v>346028.86941390019</v>
      </c>
      <c r="AA411" s="606">
        <f t="shared" si="203"/>
        <v>438826.1976969153</v>
      </c>
      <c r="AB411" s="606">
        <f t="shared" si="203"/>
        <v>438826.1976969153</v>
      </c>
      <c r="AC411" s="606">
        <f t="shared" si="203"/>
        <v>438826.1976969153</v>
      </c>
      <c r="AD411" s="606">
        <f t="shared" si="203"/>
        <v>438826.1976969153</v>
      </c>
      <c r="AE411" s="606">
        <f t="shared" si="203"/>
        <v>438826.1976969153</v>
      </c>
      <c r="AF411" s="606">
        <f t="shared" si="203"/>
        <v>438826.1976969153</v>
      </c>
      <c r="AG411" s="606">
        <f t="shared" si="203"/>
        <v>438826.1976969153</v>
      </c>
      <c r="AH411" s="606">
        <f t="shared" si="203"/>
        <v>438826.1976969153</v>
      </c>
      <c r="AI411" s="606">
        <f t="shared" si="203"/>
        <v>438826.1976969153</v>
      </c>
      <c r="AJ411" s="589"/>
      <c r="AK411" s="589"/>
      <c r="AL411" s="589"/>
      <c r="AM411" s="589"/>
      <c r="AN411" s="589"/>
      <c r="AO411" s="589"/>
      <c r="AP411" s="589"/>
    </row>
    <row r="412" spans="1:43" s="589" customFormat="1" ht="12" customHeight="1">
      <c r="A412" s="594"/>
      <c r="B412" s="751" t="s">
        <v>249</v>
      </c>
      <c r="C412" s="856"/>
      <c r="D412" s="857"/>
      <c r="E412" s="595"/>
      <c r="F412" s="595">
        <f t="shared" ref="F412:AI412" si="204">+F296</f>
        <v>0</v>
      </c>
      <c r="G412" s="595">
        <f t="shared" si="204"/>
        <v>0</v>
      </c>
      <c r="H412" s="595">
        <f t="shared" si="204"/>
        <v>0</v>
      </c>
      <c r="I412" s="595">
        <f t="shared" si="204"/>
        <v>0</v>
      </c>
      <c r="J412" s="595">
        <f t="shared" si="204"/>
        <v>0</v>
      </c>
      <c r="K412" s="595">
        <f t="shared" si="204"/>
        <v>219269.43107137195</v>
      </c>
      <c r="L412" s="595">
        <f t="shared" si="204"/>
        <v>219269.43107137195</v>
      </c>
      <c r="M412" s="595">
        <f t="shared" si="204"/>
        <v>219269.43107137195</v>
      </c>
      <c r="N412" s="595">
        <f t="shared" si="204"/>
        <v>219269.43107137195</v>
      </c>
      <c r="O412" s="595">
        <f t="shared" si="204"/>
        <v>219269.43107137195</v>
      </c>
      <c r="P412" s="595">
        <f t="shared" si="204"/>
        <v>219269.43107137195</v>
      </c>
      <c r="Q412" s="595">
        <f t="shared" si="204"/>
        <v>219269.43107137195</v>
      </c>
      <c r="R412" s="595">
        <f t="shared" si="204"/>
        <v>219269.43107137195</v>
      </c>
      <c r="S412" s="595">
        <f t="shared" si="204"/>
        <v>219269.43107137195</v>
      </c>
      <c r="T412" s="595">
        <f t="shared" si="204"/>
        <v>219269.43107137195</v>
      </c>
      <c r="U412" s="595">
        <f t="shared" si="204"/>
        <v>219269.43107137195</v>
      </c>
      <c r="V412" s="595">
        <f t="shared" si="204"/>
        <v>219269.43107137195</v>
      </c>
      <c r="W412" s="595">
        <f t="shared" si="204"/>
        <v>219269.43107137195</v>
      </c>
      <c r="X412" s="595">
        <f t="shared" si="204"/>
        <v>219269.43107137195</v>
      </c>
      <c r="Y412" s="595">
        <f t="shared" si="204"/>
        <v>219269.43107137195</v>
      </c>
      <c r="Z412" s="595">
        <f t="shared" si="204"/>
        <v>219269.43107137195</v>
      </c>
      <c r="AA412" s="595">
        <f t="shared" si="204"/>
        <v>219269.43107137195</v>
      </c>
      <c r="AB412" s="595">
        <f t="shared" si="204"/>
        <v>219269.43107137195</v>
      </c>
      <c r="AC412" s="595">
        <f t="shared" si="204"/>
        <v>219269.43107137195</v>
      </c>
      <c r="AD412" s="595">
        <f t="shared" si="204"/>
        <v>219269.43107137195</v>
      </c>
      <c r="AE412" s="595">
        <f t="shared" si="204"/>
        <v>219269.43107137195</v>
      </c>
      <c r="AF412" s="595">
        <f t="shared" si="204"/>
        <v>219269.43107137195</v>
      </c>
      <c r="AG412" s="595">
        <f t="shared" si="204"/>
        <v>219269.43107137195</v>
      </c>
      <c r="AH412" s="595">
        <f t="shared" si="204"/>
        <v>219269.43107137195</v>
      </c>
      <c r="AI412" s="595">
        <f t="shared" si="204"/>
        <v>219269.43107137195</v>
      </c>
    </row>
    <row r="413" spans="1:43" s="589" customFormat="1" ht="12" customHeight="1">
      <c r="A413" s="594"/>
      <c r="B413" s="751" t="s">
        <v>250</v>
      </c>
      <c r="C413" s="856"/>
      <c r="D413" s="857"/>
      <c r="E413" s="595"/>
      <c r="F413" s="595">
        <f t="shared" ref="F413:AI413" si="205">+F297</f>
        <v>0</v>
      </c>
      <c r="G413" s="595">
        <f t="shared" si="205"/>
        <v>0</v>
      </c>
      <c r="H413" s="595">
        <f t="shared" si="205"/>
        <v>0</v>
      </c>
      <c r="I413" s="595">
        <f t="shared" si="205"/>
        <v>0</v>
      </c>
      <c r="J413" s="595">
        <f t="shared" si="205"/>
        <v>0</v>
      </c>
      <c r="K413" s="595">
        <f t="shared" si="205"/>
        <v>126759.43834252824</v>
      </c>
      <c r="L413" s="595">
        <f t="shared" si="205"/>
        <v>126759.43834252824</v>
      </c>
      <c r="M413" s="595">
        <f t="shared" si="205"/>
        <v>126759.43834252824</v>
      </c>
      <c r="N413" s="595">
        <f t="shared" si="205"/>
        <v>126759.43834252824</v>
      </c>
      <c r="O413" s="595">
        <f t="shared" si="205"/>
        <v>126759.43834252824</v>
      </c>
      <c r="P413" s="595">
        <f t="shared" si="205"/>
        <v>126759.43834252824</v>
      </c>
      <c r="Q413" s="595">
        <f t="shared" si="205"/>
        <v>126759.43834252824</v>
      </c>
      <c r="R413" s="595">
        <f t="shared" si="205"/>
        <v>126759.43834252824</v>
      </c>
      <c r="S413" s="595">
        <f t="shared" si="205"/>
        <v>126759.43834252824</v>
      </c>
      <c r="T413" s="595">
        <f t="shared" si="205"/>
        <v>126759.43834252824</v>
      </c>
      <c r="U413" s="595">
        <f t="shared" si="205"/>
        <v>126759.43834252824</v>
      </c>
      <c r="V413" s="595">
        <f t="shared" si="205"/>
        <v>126759.43834252824</v>
      </c>
      <c r="W413" s="595">
        <f t="shared" si="205"/>
        <v>126759.43834252824</v>
      </c>
      <c r="X413" s="595">
        <f t="shared" si="205"/>
        <v>126759.43834252824</v>
      </c>
      <c r="Y413" s="595">
        <f t="shared" si="205"/>
        <v>126759.43834252824</v>
      </c>
      <c r="Z413" s="595">
        <f t="shared" si="205"/>
        <v>126759.43834252824</v>
      </c>
      <c r="AA413" s="595">
        <f t="shared" si="205"/>
        <v>219556.76662554336</v>
      </c>
      <c r="AB413" s="595">
        <f t="shared" si="205"/>
        <v>219556.76662554336</v>
      </c>
      <c r="AC413" s="595">
        <f t="shared" si="205"/>
        <v>219556.76662554336</v>
      </c>
      <c r="AD413" s="595">
        <f t="shared" si="205"/>
        <v>219556.76662554336</v>
      </c>
      <c r="AE413" s="595">
        <f t="shared" si="205"/>
        <v>219556.76662554336</v>
      </c>
      <c r="AF413" s="595">
        <f t="shared" si="205"/>
        <v>219556.76662554336</v>
      </c>
      <c r="AG413" s="595">
        <f t="shared" si="205"/>
        <v>219556.76662554336</v>
      </c>
      <c r="AH413" s="595">
        <f t="shared" si="205"/>
        <v>219556.76662554336</v>
      </c>
      <c r="AI413" s="595">
        <f t="shared" si="205"/>
        <v>219556.76662554336</v>
      </c>
    </row>
    <row r="414" spans="1:43" s="607" customFormat="1" ht="12" customHeight="1">
      <c r="A414" s="605">
        <v>2</v>
      </c>
      <c r="B414" s="753" t="s">
        <v>247</v>
      </c>
      <c r="C414" s="856"/>
      <c r="D414" s="857"/>
      <c r="E414" s="606"/>
      <c r="F414" s="606">
        <f t="shared" ref="F414:AI414" si="206">+F299</f>
        <v>0</v>
      </c>
      <c r="G414" s="606">
        <f t="shared" si="206"/>
        <v>0</v>
      </c>
      <c r="H414" s="606">
        <f t="shared" si="206"/>
        <v>0</v>
      </c>
      <c r="I414" s="606">
        <f t="shared" si="206"/>
        <v>0</v>
      </c>
      <c r="J414" s="606">
        <f t="shared" si="206"/>
        <v>0</v>
      </c>
      <c r="K414" s="606">
        <f t="shared" si="206"/>
        <v>0</v>
      </c>
      <c r="L414" s="606">
        <f t="shared" si="206"/>
        <v>0</v>
      </c>
      <c r="M414" s="606">
        <f t="shared" si="206"/>
        <v>0</v>
      </c>
      <c r="N414" s="606">
        <f t="shared" si="206"/>
        <v>0</v>
      </c>
      <c r="O414" s="606">
        <f t="shared" si="206"/>
        <v>0</v>
      </c>
      <c r="P414" s="606">
        <f t="shared" si="206"/>
        <v>0</v>
      </c>
      <c r="Q414" s="606">
        <f t="shared" si="206"/>
        <v>0</v>
      </c>
      <c r="R414" s="606">
        <f t="shared" si="206"/>
        <v>0</v>
      </c>
      <c r="S414" s="606">
        <f t="shared" si="206"/>
        <v>0</v>
      </c>
      <c r="T414" s="606">
        <f t="shared" si="206"/>
        <v>0</v>
      </c>
      <c r="U414" s="606">
        <f t="shared" si="206"/>
        <v>0</v>
      </c>
      <c r="V414" s="606">
        <f t="shared" si="206"/>
        <v>0</v>
      </c>
      <c r="W414" s="606">
        <f t="shared" si="206"/>
        <v>0</v>
      </c>
      <c r="X414" s="606">
        <f t="shared" si="206"/>
        <v>0</v>
      </c>
      <c r="Y414" s="606">
        <f t="shared" si="206"/>
        <v>0</v>
      </c>
      <c r="Z414" s="606">
        <f t="shared" si="206"/>
        <v>0</v>
      </c>
      <c r="AA414" s="606">
        <f t="shared" si="206"/>
        <v>0</v>
      </c>
      <c r="AB414" s="606">
        <f t="shared" si="206"/>
        <v>0</v>
      </c>
      <c r="AC414" s="606">
        <f t="shared" si="206"/>
        <v>0</v>
      </c>
      <c r="AD414" s="606">
        <f t="shared" si="206"/>
        <v>0</v>
      </c>
      <c r="AE414" s="606">
        <f t="shared" si="206"/>
        <v>0</v>
      </c>
      <c r="AF414" s="606">
        <f t="shared" si="206"/>
        <v>0</v>
      </c>
      <c r="AG414" s="606">
        <f t="shared" si="206"/>
        <v>0</v>
      </c>
      <c r="AH414" s="606">
        <f t="shared" si="206"/>
        <v>0</v>
      </c>
      <c r="AI414" s="606">
        <f t="shared" si="206"/>
        <v>0</v>
      </c>
      <c r="AJ414" s="589"/>
      <c r="AK414" s="589"/>
      <c r="AL414" s="589"/>
      <c r="AM414" s="589"/>
      <c r="AN414" s="589"/>
      <c r="AO414" s="589"/>
      <c r="AP414" s="589"/>
    </row>
    <row r="415" spans="1:43" s="607" customFormat="1" ht="12" customHeight="1">
      <c r="A415" s="605">
        <v>3</v>
      </c>
      <c r="B415" s="753" t="s">
        <v>251</v>
      </c>
      <c r="C415" s="856"/>
      <c r="D415" s="857"/>
      <c r="E415" s="606"/>
      <c r="F415" s="606">
        <f t="shared" ref="F415:AI415" si="207">+F300</f>
        <v>0</v>
      </c>
      <c r="G415" s="606">
        <f t="shared" si="207"/>
        <v>0</v>
      </c>
      <c r="H415" s="606">
        <f t="shared" si="207"/>
        <v>0</v>
      </c>
      <c r="I415" s="606">
        <f t="shared" si="207"/>
        <v>0</v>
      </c>
      <c r="J415" s="606">
        <f t="shared" si="207"/>
        <v>0</v>
      </c>
      <c r="K415" s="606">
        <f t="shared" si="207"/>
        <v>0</v>
      </c>
      <c r="L415" s="606">
        <f t="shared" si="207"/>
        <v>0</v>
      </c>
      <c r="M415" s="606">
        <f t="shared" si="207"/>
        <v>0</v>
      </c>
      <c r="N415" s="606">
        <f t="shared" si="207"/>
        <v>0</v>
      </c>
      <c r="O415" s="606">
        <f t="shared" si="207"/>
        <v>0</v>
      </c>
      <c r="P415" s="606">
        <f t="shared" si="207"/>
        <v>0</v>
      </c>
      <c r="Q415" s="606">
        <f t="shared" si="207"/>
        <v>0</v>
      </c>
      <c r="R415" s="606">
        <f t="shared" si="207"/>
        <v>0</v>
      </c>
      <c r="S415" s="606">
        <f t="shared" si="207"/>
        <v>0</v>
      </c>
      <c r="T415" s="606">
        <f t="shared" si="207"/>
        <v>0</v>
      </c>
      <c r="U415" s="606">
        <f t="shared" si="207"/>
        <v>0</v>
      </c>
      <c r="V415" s="606">
        <f t="shared" si="207"/>
        <v>0</v>
      </c>
      <c r="W415" s="606">
        <f t="shared" si="207"/>
        <v>0</v>
      </c>
      <c r="X415" s="606">
        <f t="shared" si="207"/>
        <v>0</v>
      </c>
      <c r="Y415" s="606">
        <f t="shared" si="207"/>
        <v>0</v>
      </c>
      <c r="Z415" s="606">
        <f t="shared" si="207"/>
        <v>0</v>
      </c>
      <c r="AA415" s="606">
        <f t="shared" si="207"/>
        <v>0</v>
      </c>
      <c r="AB415" s="606">
        <f t="shared" si="207"/>
        <v>0</v>
      </c>
      <c r="AC415" s="606">
        <f t="shared" si="207"/>
        <v>0</v>
      </c>
      <c r="AD415" s="606">
        <f t="shared" si="207"/>
        <v>0</v>
      </c>
      <c r="AE415" s="606">
        <f t="shared" si="207"/>
        <v>0</v>
      </c>
      <c r="AF415" s="606">
        <f t="shared" si="207"/>
        <v>0</v>
      </c>
      <c r="AG415" s="606">
        <f t="shared" si="207"/>
        <v>0</v>
      </c>
      <c r="AH415" s="606">
        <f t="shared" si="207"/>
        <v>0</v>
      </c>
      <c r="AI415" s="606">
        <f t="shared" si="207"/>
        <v>0</v>
      </c>
      <c r="AJ415" s="589"/>
      <c r="AK415" s="589"/>
      <c r="AL415" s="589"/>
      <c r="AM415" s="589"/>
      <c r="AN415" s="589"/>
      <c r="AO415" s="589"/>
      <c r="AP415" s="589"/>
    </row>
    <row r="416" spans="1:43" s="607" customFormat="1" ht="12" customHeight="1">
      <c r="A416" s="605">
        <v>4</v>
      </c>
      <c r="B416" s="753" t="s">
        <v>463</v>
      </c>
      <c r="C416" s="856"/>
      <c r="D416" s="857"/>
      <c r="E416" s="606"/>
      <c r="F416" s="606">
        <f t="shared" ref="F416:AI416" si="208">+F417+F418+F419</f>
        <v>864682.33999999985</v>
      </c>
      <c r="G416" s="606">
        <f t="shared" si="208"/>
        <v>222366.13804993749</v>
      </c>
      <c r="H416" s="606">
        <f t="shared" si="208"/>
        <v>2475885.9384030299</v>
      </c>
      <c r="I416" s="606">
        <f t="shared" si="208"/>
        <v>2387794.5297361966</v>
      </c>
      <c r="J416" s="606">
        <f t="shared" si="208"/>
        <v>76215.776981115225</v>
      </c>
      <c r="K416" s="606">
        <f t="shared" si="208"/>
        <v>2.8921931516379118E-10</v>
      </c>
      <c r="L416" s="606">
        <f t="shared" si="208"/>
        <v>0</v>
      </c>
      <c r="M416" s="606">
        <f t="shared" si="208"/>
        <v>0</v>
      </c>
      <c r="N416" s="606">
        <f t="shared" si="208"/>
        <v>0</v>
      </c>
      <c r="O416" s="606">
        <f t="shared" si="208"/>
        <v>0</v>
      </c>
      <c r="P416" s="606">
        <f t="shared" si="208"/>
        <v>0</v>
      </c>
      <c r="Q416" s="606">
        <f t="shared" si="208"/>
        <v>0</v>
      </c>
      <c r="R416" s="606">
        <f t="shared" si="208"/>
        <v>0</v>
      </c>
      <c r="S416" s="606">
        <f t="shared" si="208"/>
        <v>0</v>
      </c>
      <c r="T416" s="606">
        <f t="shared" si="208"/>
        <v>0</v>
      </c>
      <c r="U416" s="606">
        <f t="shared" si="208"/>
        <v>0</v>
      </c>
      <c r="V416" s="606">
        <f t="shared" si="208"/>
        <v>0</v>
      </c>
      <c r="W416" s="606">
        <f t="shared" si="208"/>
        <v>0</v>
      </c>
      <c r="X416" s="606">
        <f t="shared" si="208"/>
        <v>0</v>
      </c>
      <c r="Y416" s="606">
        <f t="shared" si="208"/>
        <v>0</v>
      </c>
      <c r="Z416" s="606">
        <f t="shared" si="208"/>
        <v>0</v>
      </c>
      <c r="AA416" s="606">
        <f t="shared" si="208"/>
        <v>0</v>
      </c>
      <c r="AB416" s="606">
        <f t="shared" si="208"/>
        <v>0</v>
      </c>
      <c r="AC416" s="606">
        <f t="shared" si="208"/>
        <v>0</v>
      </c>
      <c r="AD416" s="606">
        <f t="shared" si="208"/>
        <v>0</v>
      </c>
      <c r="AE416" s="606">
        <f t="shared" si="208"/>
        <v>0</v>
      </c>
      <c r="AF416" s="606">
        <f t="shared" si="208"/>
        <v>0</v>
      </c>
      <c r="AG416" s="606">
        <f t="shared" si="208"/>
        <v>0</v>
      </c>
      <c r="AH416" s="606">
        <f t="shared" si="208"/>
        <v>0</v>
      </c>
      <c r="AI416" s="606">
        <f t="shared" si="208"/>
        <v>0</v>
      </c>
      <c r="AJ416" s="589"/>
      <c r="AK416" s="589"/>
      <c r="AL416" s="589"/>
      <c r="AM416" s="589"/>
      <c r="AN416" s="589"/>
      <c r="AO416" s="589"/>
      <c r="AP416" s="589"/>
    </row>
    <row r="417" spans="1:42" s="589" customFormat="1" ht="12" customHeight="1">
      <c r="A417" s="594"/>
      <c r="B417" s="751" t="str">
        <f>+'18 Viri financiranja'!B27</f>
        <v>EU sredstva</v>
      </c>
      <c r="C417" s="856"/>
      <c r="D417" s="857"/>
      <c r="E417" s="595"/>
      <c r="F417" s="595">
        <f>+F371</f>
        <v>0</v>
      </c>
      <c r="G417" s="595">
        <f t="shared" ref="G417:AI419" si="209">+G371</f>
        <v>116056.39</v>
      </c>
      <c r="H417" s="595">
        <f t="shared" si="209"/>
        <v>1493166.71</v>
      </c>
      <c r="I417" s="595">
        <f t="shared" si="209"/>
        <v>1450319.9</v>
      </c>
      <c r="J417" s="595">
        <f t="shared" si="209"/>
        <v>38165.32</v>
      </c>
      <c r="K417" s="595">
        <f t="shared" si="209"/>
        <v>-1.673470251262188E-10</v>
      </c>
      <c r="L417" s="595">
        <f t="shared" si="209"/>
        <v>0</v>
      </c>
      <c r="M417" s="595">
        <f t="shared" si="209"/>
        <v>0</v>
      </c>
      <c r="N417" s="595">
        <f t="shared" si="209"/>
        <v>0</v>
      </c>
      <c r="O417" s="595">
        <f t="shared" si="209"/>
        <v>0</v>
      </c>
      <c r="P417" s="595">
        <f t="shared" si="209"/>
        <v>0</v>
      </c>
      <c r="Q417" s="595">
        <f t="shared" si="209"/>
        <v>0</v>
      </c>
      <c r="R417" s="595">
        <f t="shared" si="209"/>
        <v>0</v>
      </c>
      <c r="S417" s="595">
        <f t="shared" si="209"/>
        <v>0</v>
      </c>
      <c r="T417" s="595">
        <f t="shared" si="209"/>
        <v>0</v>
      </c>
      <c r="U417" s="595">
        <f t="shared" si="209"/>
        <v>0</v>
      </c>
      <c r="V417" s="595">
        <f t="shared" si="209"/>
        <v>0</v>
      </c>
      <c r="W417" s="595">
        <f t="shared" si="209"/>
        <v>0</v>
      </c>
      <c r="X417" s="595">
        <f t="shared" si="209"/>
        <v>0</v>
      </c>
      <c r="Y417" s="595">
        <f t="shared" si="209"/>
        <v>0</v>
      </c>
      <c r="Z417" s="595">
        <f t="shared" si="209"/>
        <v>0</v>
      </c>
      <c r="AA417" s="595">
        <f t="shared" si="209"/>
        <v>0</v>
      </c>
      <c r="AB417" s="595">
        <f t="shared" si="209"/>
        <v>0</v>
      </c>
      <c r="AC417" s="595">
        <f t="shared" si="209"/>
        <v>0</v>
      </c>
      <c r="AD417" s="595">
        <f t="shared" si="209"/>
        <v>0</v>
      </c>
      <c r="AE417" s="595">
        <f t="shared" si="209"/>
        <v>0</v>
      </c>
      <c r="AF417" s="595">
        <f t="shared" si="209"/>
        <v>0</v>
      </c>
      <c r="AG417" s="595">
        <f t="shared" si="209"/>
        <v>0</v>
      </c>
      <c r="AH417" s="595">
        <f t="shared" si="209"/>
        <v>0</v>
      </c>
      <c r="AI417" s="595">
        <f t="shared" si="209"/>
        <v>0</v>
      </c>
    </row>
    <row r="418" spans="1:42" s="589" customFormat="1" ht="12" customHeight="1">
      <c r="A418" s="594"/>
      <c r="B418" s="751" t="str">
        <f>+'18 Viri financiranja'!B28</f>
        <v>Državni proračun - MOP</v>
      </c>
      <c r="C418" s="856"/>
      <c r="D418" s="857"/>
      <c r="E418" s="595"/>
      <c r="F418" s="595">
        <f>+F372</f>
        <v>0</v>
      </c>
      <c r="G418" s="595">
        <f t="shared" si="209"/>
        <v>29014.1</v>
      </c>
      <c r="H418" s="595">
        <f t="shared" si="209"/>
        <v>373291.68</v>
      </c>
      <c r="I418" s="595">
        <f t="shared" si="209"/>
        <v>362579.97</v>
      </c>
      <c r="J418" s="595">
        <f t="shared" si="209"/>
        <v>9541.33</v>
      </c>
      <c r="K418" s="595">
        <f t="shared" si="209"/>
        <v>1.6370904631912708E-11</v>
      </c>
      <c r="L418" s="595">
        <f t="shared" si="209"/>
        <v>0</v>
      </c>
      <c r="M418" s="595">
        <f t="shared" si="209"/>
        <v>0</v>
      </c>
      <c r="N418" s="595">
        <f t="shared" si="209"/>
        <v>0</v>
      </c>
      <c r="O418" s="595">
        <f t="shared" si="209"/>
        <v>0</v>
      </c>
      <c r="P418" s="595">
        <f t="shared" si="209"/>
        <v>0</v>
      </c>
      <c r="Q418" s="595">
        <f t="shared" si="209"/>
        <v>0</v>
      </c>
      <c r="R418" s="595">
        <f t="shared" si="209"/>
        <v>0</v>
      </c>
      <c r="S418" s="595">
        <f t="shared" si="209"/>
        <v>0</v>
      </c>
      <c r="T418" s="595">
        <f t="shared" si="209"/>
        <v>0</v>
      </c>
      <c r="U418" s="595">
        <f t="shared" si="209"/>
        <v>0</v>
      </c>
      <c r="V418" s="595">
        <f t="shared" si="209"/>
        <v>0</v>
      </c>
      <c r="W418" s="595">
        <f t="shared" si="209"/>
        <v>0</v>
      </c>
      <c r="X418" s="595">
        <f t="shared" si="209"/>
        <v>0</v>
      </c>
      <c r="Y418" s="595">
        <f t="shared" si="209"/>
        <v>0</v>
      </c>
      <c r="Z418" s="595">
        <f t="shared" si="209"/>
        <v>0</v>
      </c>
      <c r="AA418" s="595">
        <f t="shared" si="209"/>
        <v>0</v>
      </c>
      <c r="AB418" s="595">
        <f t="shared" si="209"/>
        <v>0</v>
      </c>
      <c r="AC418" s="595">
        <f t="shared" si="209"/>
        <v>0</v>
      </c>
      <c r="AD418" s="595">
        <f t="shared" si="209"/>
        <v>0</v>
      </c>
      <c r="AE418" s="595">
        <f t="shared" si="209"/>
        <v>0</v>
      </c>
      <c r="AF418" s="595">
        <f t="shared" si="209"/>
        <v>0</v>
      </c>
      <c r="AG418" s="595">
        <f t="shared" si="209"/>
        <v>0</v>
      </c>
      <c r="AH418" s="595">
        <f t="shared" si="209"/>
        <v>0</v>
      </c>
      <c r="AI418" s="595">
        <f t="shared" si="209"/>
        <v>0</v>
      </c>
    </row>
    <row r="419" spans="1:42" s="589" customFormat="1" ht="12" customHeight="1">
      <c r="A419" s="594"/>
      <c r="B419" s="751" t="str">
        <f>+'18 Viri financiranja'!B29</f>
        <v>Občinski proračun</v>
      </c>
      <c r="C419" s="856"/>
      <c r="D419" s="857"/>
      <c r="E419" s="595"/>
      <c r="F419" s="595">
        <f>+F373</f>
        <v>864682.33999999985</v>
      </c>
      <c r="G419" s="595">
        <f t="shared" si="209"/>
        <v>77295.648049937503</v>
      </c>
      <c r="H419" s="595">
        <f t="shared" si="209"/>
        <v>609427.54840303014</v>
      </c>
      <c r="I419" s="595">
        <f t="shared" si="209"/>
        <v>574894.65973619686</v>
      </c>
      <c r="J419" s="595">
        <f t="shared" si="209"/>
        <v>28509.126981115227</v>
      </c>
      <c r="K419" s="595">
        <f t="shared" si="209"/>
        <v>4.4019543565809727E-10</v>
      </c>
      <c r="L419" s="595">
        <f t="shared" si="209"/>
        <v>0</v>
      </c>
      <c r="M419" s="595">
        <f t="shared" si="209"/>
        <v>0</v>
      </c>
      <c r="N419" s="595">
        <f t="shared" si="209"/>
        <v>0</v>
      </c>
      <c r="O419" s="595">
        <f t="shared" si="209"/>
        <v>0</v>
      </c>
      <c r="P419" s="595">
        <f t="shared" si="209"/>
        <v>0</v>
      </c>
      <c r="Q419" s="595">
        <f t="shared" si="209"/>
        <v>0</v>
      </c>
      <c r="R419" s="595">
        <f t="shared" si="209"/>
        <v>0</v>
      </c>
      <c r="S419" s="595">
        <f t="shared" si="209"/>
        <v>0</v>
      </c>
      <c r="T419" s="595">
        <f t="shared" si="209"/>
        <v>0</v>
      </c>
      <c r="U419" s="595">
        <f t="shared" si="209"/>
        <v>0</v>
      </c>
      <c r="V419" s="595">
        <f t="shared" si="209"/>
        <v>0</v>
      </c>
      <c r="W419" s="595">
        <f t="shared" si="209"/>
        <v>0</v>
      </c>
      <c r="X419" s="595">
        <f t="shared" si="209"/>
        <v>0</v>
      </c>
      <c r="Y419" s="595">
        <f t="shared" si="209"/>
        <v>0</v>
      </c>
      <c r="Z419" s="595">
        <f t="shared" si="209"/>
        <v>0</v>
      </c>
      <c r="AA419" s="595">
        <f t="shared" si="209"/>
        <v>0</v>
      </c>
      <c r="AB419" s="595">
        <f t="shared" si="209"/>
        <v>0</v>
      </c>
      <c r="AC419" s="595">
        <f t="shared" si="209"/>
        <v>0</v>
      </c>
      <c r="AD419" s="595">
        <f t="shared" si="209"/>
        <v>0</v>
      </c>
      <c r="AE419" s="595">
        <f t="shared" si="209"/>
        <v>0</v>
      </c>
      <c r="AF419" s="595">
        <f t="shared" si="209"/>
        <v>0</v>
      </c>
      <c r="AG419" s="595">
        <f t="shared" si="209"/>
        <v>0</v>
      </c>
      <c r="AH419" s="595">
        <f t="shared" si="209"/>
        <v>0</v>
      </c>
      <c r="AI419" s="595">
        <f t="shared" si="209"/>
        <v>0</v>
      </c>
    </row>
    <row r="420" spans="1:42" s="589" customFormat="1" ht="12" customHeight="1">
      <c r="A420" s="592" t="s">
        <v>243</v>
      </c>
      <c r="B420" s="749" t="s">
        <v>399</v>
      </c>
      <c r="C420" s="856"/>
      <c r="D420" s="857"/>
      <c r="E420" s="593"/>
      <c r="F420" s="593">
        <f>+F426+F427+F428+F435+F421</f>
        <v>864682.33999999985</v>
      </c>
      <c r="G420" s="593">
        <f t="shared" ref="G420:AI420" si="210">+G426+G427+G428+G435+G421</f>
        <v>222366.13804993749</v>
      </c>
      <c r="H420" s="593">
        <f t="shared" si="210"/>
        <v>2475885.9384030299</v>
      </c>
      <c r="I420" s="593">
        <f t="shared" si="210"/>
        <v>2387794.5297361971</v>
      </c>
      <c r="J420" s="593">
        <f t="shared" si="210"/>
        <v>76215.77698111521</v>
      </c>
      <c r="K420" s="593">
        <f t="shared" si="210"/>
        <v>219269.43078655362</v>
      </c>
      <c r="L420" s="593">
        <f t="shared" si="210"/>
        <v>219269.52198046166</v>
      </c>
      <c r="M420" s="593">
        <f t="shared" si="210"/>
        <v>219269.43107137183</v>
      </c>
      <c r="N420" s="593">
        <f t="shared" si="210"/>
        <v>219269.43107137183</v>
      </c>
      <c r="O420" s="593">
        <f t="shared" si="210"/>
        <v>219269.43107137183</v>
      </c>
      <c r="P420" s="593">
        <f t="shared" si="210"/>
        <v>219269.43107137183</v>
      </c>
      <c r="Q420" s="593">
        <f t="shared" si="210"/>
        <v>219269.43107137183</v>
      </c>
      <c r="R420" s="593">
        <f t="shared" si="210"/>
        <v>219269.43107137183</v>
      </c>
      <c r="S420" s="593">
        <f t="shared" si="210"/>
        <v>219269.43107137183</v>
      </c>
      <c r="T420" s="593">
        <f t="shared" si="210"/>
        <v>1337074.4662170287</v>
      </c>
      <c r="U420" s="593">
        <f t="shared" si="210"/>
        <v>219269.43107137183</v>
      </c>
      <c r="V420" s="593">
        <f t="shared" si="210"/>
        <v>219269.43107137183</v>
      </c>
      <c r="W420" s="593">
        <f t="shared" si="210"/>
        <v>219269.43107137183</v>
      </c>
      <c r="X420" s="593">
        <f t="shared" si="210"/>
        <v>492521.06306290673</v>
      </c>
      <c r="Y420" s="593">
        <f t="shared" si="210"/>
        <v>219269.43107137183</v>
      </c>
      <c r="Z420" s="593">
        <f t="shared" si="210"/>
        <v>219269.43107137183</v>
      </c>
      <c r="AA420" s="593">
        <f t="shared" si="210"/>
        <v>219269.43107137183</v>
      </c>
      <c r="AB420" s="593">
        <f t="shared" si="210"/>
        <v>219269.43107137183</v>
      </c>
      <c r="AC420" s="593">
        <f t="shared" si="210"/>
        <v>219269.43107137183</v>
      </c>
      <c r="AD420" s="593">
        <f t="shared" si="210"/>
        <v>1337074.4662170287</v>
      </c>
      <c r="AE420" s="593">
        <f t="shared" si="210"/>
        <v>219269.43107137183</v>
      </c>
      <c r="AF420" s="593">
        <f t="shared" si="210"/>
        <v>219269.43107137183</v>
      </c>
      <c r="AG420" s="593">
        <f t="shared" si="210"/>
        <v>219269.43107137183</v>
      </c>
      <c r="AH420" s="593">
        <f t="shared" si="210"/>
        <v>219269.43107137183</v>
      </c>
      <c r="AI420" s="593">
        <f t="shared" si="210"/>
        <v>219269.43107137183</v>
      </c>
    </row>
    <row r="421" spans="1:42" s="607" customFormat="1" ht="12" customHeight="1">
      <c r="A421" s="605">
        <v>1</v>
      </c>
      <c r="B421" s="753" t="s">
        <v>246</v>
      </c>
      <c r="C421" s="856"/>
      <c r="D421" s="857"/>
      <c r="E421" s="606"/>
      <c r="F421" s="606">
        <f t="shared" ref="F421:AI421" si="211">+F422+F423+F424+F425</f>
        <v>0</v>
      </c>
      <c r="G421" s="606">
        <f t="shared" si="211"/>
        <v>0</v>
      </c>
      <c r="H421" s="606">
        <f t="shared" si="211"/>
        <v>0</v>
      </c>
      <c r="I421" s="606">
        <f t="shared" si="211"/>
        <v>0</v>
      </c>
      <c r="J421" s="606">
        <f t="shared" si="211"/>
        <v>0</v>
      </c>
      <c r="K421" s="606">
        <f t="shared" si="211"/>
        <v>219269.43107137183</v>
      </c>
      <c r="L421" s="606">
        <f t="shared" si="211"/>
        <v>219269.43107137183</v>
      </c>
      <c r="M421" s="606">
        <f t="shared" si="211"/>
        <v>219269.43107137183</v>
      </c>
      <c r="N421" s="606">
        <f t="shared" si="211"/>
        <v>219269.43107137183</v>
      </c>
      <c r="O421" s="606">
        <f t="shared" si="211"/>
        <v>219269.43107137183</v>
      </c>
      <c r="P421" s="606">
        <f t="shared" si="211"/>
        <v>219269.43107137183</v>
      </c>
      <c r="Q421" s="606">
        <f t="shared" si="211"/>
        <v>219269.43107137183</v>
      </c>
      <c r="R421" s="606">
        <f t="shared" si="211"/>
        <v>219269.43107137183</v>
      </c>
      <c r="S421" s="606">
        <f t="shared" si="211"/>
        <v>219269.43107137183</v>
      </c>
      <c r="T421" s="606">
        <f t="shared" si="211"/>
        <v>219269.43107137183</v>
      </c>
      <c r="U421" s="606">
        <f t="shared" si="211"/>
        <v>219269.43107137183</v>
      </c>
      <c r="V421" s="606">
        <f t="shared" si="211"/>
        <v>219269.43107137183</v>
      </c>
      <c r="W421" s="606">
        <f t="shared" si="211"/>
        <v>219269.43107137183</v>
      </c>
      <c r="X421" s="606">
        <f t="shared" si="211"/>
        <v>219269.43107137183</v>
      </c>
      <c r="Y421" s="606">
        <f t="shared" si="211"/>
        <v>219269.43107137183</v>
      </c>
      <c r="Z421" s="606">
        <f t="shared" si="211"/>
        <v>219269.43107137183</v>
      </c>
      <c r="AA421" s="606">
        <f t="shared" si="211"/>
        <v>219269.43107137183</v>
      </c>
      <c r="AB421" s="606">
        <f t="shared" si="211"/>
        <v>219269.43107137183</v>
      </c>
      <c r="AC421" s="606">
        <f t="shared" si="211"/>
        <v>219269.43107137183</v>
      </c>
      <c r="AD421" s="606">
        <f t="shared" si="211"/>
        <v>219269.43107137183</v>
      </c>
      <c r="AE421" s="606">
        <f t="shared" si="211"/>
        <v>219269.43107137183</v>
      </c>
      <c r="AF421" s="606">
        <f t="shared" si="211"/>
        <v>219269.43107137183</v>
      </c>
      <c r="AG421" s="606">
        <f t="shared" si="211"/>
        <v>219269.43107137183</v>
      </c>
      <c r="AH421" s="606">
        <f t="shared" si="211"/>
        <v>219269.43107137183</v>
      </c>
      <c r="AI421" s="606">
        <f t="shared" si="211"/>
        <v>219269.43107137183</v>
      </c>
      <c r="AJ421" s="589"/>
      <c r="AK421" s="589"/>
      <c r="AL421" s="589"/>
      <c r="AM421" s="589"/>
      <c r="AN421" s="589"/>
      <c r="AO421" s="589"/>
      <c r="AP421" s="589"/>
    </row>
    <row r="422" spans="1:42" s="589" customFormat="1" ht="12" customHeight="1">
      <c r="A422" s="594"/>
      <c r="B422" s="751" t="s">
        <v>106</v>
      </c>
      <c r="C422" s="856"/>
      <c r="D422" s="857"/>
      <c r="E422" s="595"/>
      <c r="F422" s="595">
        <f t="shared" ref="F422:AI422" si="212">+F304</f>
        <v>0</v>
      </c>
      <c r="G422" s="595">
        <f t="shared" si="212"/>
        <v>0</v>
      </c>
      <c r="H422" s="595">
        <f t="shared" si="212"/>
        <v>0</v>
      </c>
      <c r="I422" s="595">
        <f t="shared" si="212"/>
        <v>0</v>
      </c>
      <c r="J422" s="595">
        <f t="shared" si="212"/>
        <v>0</v>
      </c>
      <c r="K422" s="595">
        <f t="shared" si="212"/>
        <v>14880.460500000001</v>
      </c>
      <c r="L422" s="595">
        <f t="shared" si="212"/>
        <v>14880.460500000001</v>
      </c>
      <c r="M422" s="595">
        <f t="shared" si="212"/>
        <v>14880.460500000001</v>
      </c>
      <c r="N422" s="595">
        <f t="shared" si="212"/>
        <v>14880.460500000001</v>
      </c>
      <c r="O422" s="595">
        <f t="shared" si="212"/>
        <v>14880.460500000001</v>
      </c>
      <c r="P422" s="595">
        <f t="shared" si="212"/>
        <v>14880.460500000001</v>
      </c>
      <c r="Q422" s="595">
        <f t="shared" si="212"/>
        <v>14880.460500000001</v>
      </c>
      <c r="R422" s="595">
        <f t="shared" si="212"/>
        <v>14880.460500000001</v>
      </c>
      <c r="S422" s="595">
        <f t="shared" si="212"/>
        <v>14880.460500000001</v>
      </c>
      <c r="T422" s="595">
        <f t="shared" si="212"/>
        <v>14880.460500000001</v>
      </c>
      <c r="U422" s="595">
        <f t="shared" si="212"/>
        <v>14880.460500000001</v>
      </c>
      <c r="V422" s="595">
        <f t="shared" si="212"/>
        <v>14880.460500000001</v>
      </c>
      <c r="W422" s="595">
        <f t="shared" si="212"/>
        <v>14880.460500000001</v>
      </c>
      <c r="X422" s="595">
        <f t="shared" si="212"/>
        <v>14880.460500000001</v>
      </c>
      <c r="Y422" s="595">
        <f t="shared" si="212"/>
        <v>14880.460500000001</v>
      </c>
      <c r="Z422" s="595">
        <f t="shared" si="212"/>
        <v>14880.460500000001</v>
      </c>
      <c r="AA422" s="595">
        <f t="shared" si="212"/>
        <v>14880.460500000001</v>
      </c>
      <c r="AB422" s="595">
        <f t="shared" si="212"/>
        <v>14880.460500000001</v>
      </c>
      <c r="AC422" s="595">
        <f t="shared" si="212"/>
        <v>14880.460500000001</v>
      </c>
      <c r="AD422" s="595">
        <f t="shared" si="212"/>
        <v>14880.460500000001</v>
      </c>
      <c r="AE422" s="595">
        <f t="shared" si="212"/>
        <v>14880.460500000001</v>
      </c>
      <c r="AF422" s="595">
        <f t="shared" si="212"/>
        <v>14880.460500000001</v>
      </c>
      <c r="AG422" s="595">
        <f t="shared" si="212"/>
        <v>14880.460500000001</v>
      </c>
      <c r="AH422" s="595">
        <f t="shared" si="212"/>
        <v>14880.460500000001</v>
      </c>
      <c r="AI422" s="595">
        <f t="shared" si="212"/>
        <v>14880.460500000001</v>
      </c>
    </row>
    <row r="423" spans="1:42" s="589" customFormat="1" ht="12" customHeight="1">
      <c r="A423" s="594"/>
      <c r="B423" s="751" t="s">
        <v>254</v>
      </c>
      <c r="C423" s="856"/>
      <c r="D423" s="857"/>
      <c r="E423" s="595"/>
      <c r="F423" s="595">
        <f t="shared" ref="F423:AI423" si="213">+F305</f>
        <v>0</v>
      </c>
      <c r="G423" s="595">
        <f t="shared" si="213"/>
        <v>0</v>
      </c>
      <c r="H423" s="595">
        <f t="shared" si="213"/>
        <v>0</v>
      </c>
      <c r="I423" s="595">
        <f t="shared" si="213"/>
        <v>0</v>
      </c>
      <c r="J423" s="595">
        <f t="shared" si="213"/>
        <v>0</v>
      </c>
      <c r="K423" s="595">
        <f t="shared" si="213"/>
        <v>158388.97057137184</v>
      </c>
      <c r="L423" s="595">
        <f t="shared" si="213"/>
        <v>158388.97057137184</v>
      </c>
      <c r="M423" s="595">
        <f t="shared" si="213"/>
        <v>158388.97057137184</v>
      </c>
      <c r="N423" s="595">
        <f t="shared" si="213"/>
        <v>158388.97057137184</v>
      </c>
      <c r="O423" s="595">
        <f t="shared" si="213"/>
        <v>158388.97057137184</v>
      </c>
      <c r="P423" s="595">
        <f t="shared" si="213"/>
        <v>158388.97057137184</v>
      </c>
      <c r="Q423" s="595">
        <f t="shared" si="213"/>
        <v>158388.97057137184</v>
      </c>
      <c r="R423" s="595">
        <f t="shared" si="213"/>
        <v>158388.97057137184</v>
      </c>
      <c r="S423" s="595">
        <f t="shared" si="213"/>
        <v>158388.97057137184</v>
      </c>
      <c r="T423" s="595">
        <f t="shared" si="213"/>
        <v>158388.97057137184</v>
      </c>
      <c r="U423" s="595">
        <f t="shared" si="213"/>
        <v>158388.97057137184</v>
      </c>
      <c r="V423" s="595">
        <f t="shared" si="213"/>
        <v>158388.97057137184</v>
      </c>
      <c r="W423" s="595">
        <f t="shared" si="213"/>
        <v>158388.97057137184</v>
      </c>
      <c r="X423" s="595">
        <f t="shared" si="213"/>
        <v>158388.97057137184</v>
      </c>
      <c r="Y423" s="595">
        <f t="shared" si="213"/>
        <v>158388.97057137184</v>
      </c>
      <c r="Z423" s="595">
        <f t="shared" si="213"/>
        <v>158388.97057137184</v>
      </c>
      <c r="AA423" s="595">
        <f t="shared" si="213"/>
        <v>158388.97057137184</v>
      </c>
      <c r="AB423" s="595">
        <f t="shared" si="213"/>
        <v>158388.97057137184</v>
      </c>
      <c r="AC423" s="595">
        <f t="shared" si="213"/>
        <v>158388.97057137184</v>
      </c>
      <c r="AD423" s="595">
        <f t="shared" si="213"/>
        <v>158388.97057137184</v>
      </c>
      <c r="AE423" s="595">
        <f t="shared" si="213"/>
        <v>158388.97057137184</v>
      </c>
      <c r="AF423" s="595">
        <f t="shared" si="213"/>
        <v>158388.97057137184</v>
      </c>
      <c r="AG423" s="595">
        <f t="shared" si="213"/>
        <v>158388.97057137184</v>
      </c>
      <c r="AH423" s="595">
        <f t="shared" si="213"/>
        <v>158388.97057137184</v>
      </c>
      <c r="AI423" s="595">
        <f t="shared" si="213"/>
        <v>158388.97057137184</v>
      </c>
    </row>
    <row r="424" spans="1:42" s="589" customFormat="1" ht="12" customHeight="1">
      <c r="A424" s="594"/>
      <c r="B424" s="751" t="s">
        <v>256</v>
      </c>
      <c r="C424" s="856"/>
      <c r="D424" s="857"/>
      <c r="E424" s="595"/>
      <c r="F424" s="595">
        <f t="shared" ref="F424:AI424" si="214">+F306</f>
        <v>0</v>
      </c>
      <c r="G424" s="595">
        <f t="shared" si="214"/>
        <v>0</v>
      </c>
      <c r="H424" s="595">
        <f t="shared" si="214"/>
        <v>0</v>
      </c>
      <c r="I424" s="595">
        <f t="shared" si="214"/>
        <v>0</v>
      </c>
      <c r="J424" s="595">
        <f t="shared" si="214"/>
        <v>0</v>
      </c>
      <c r="K424" s="595">
        <f t="shared" si="214"/>
        <v>46000</v>
      </c>
      <c r="L424" s="595">
        <f t="shared" si="214"/>
        <v>46000</v>
      </c>
      <c r="M424" s="595">
        <f t="shared" si="214"/>
        <v>46000</v>
      </c>
      <c r="N424" s="595">
        <f t="shared" si="214"/>
        <v>46000</v>
      </c>
      <c r="O424" s="595">
        <f t="shared" si="214"/>
        <v>46000</v>
      </c>
      <c r="P424" s="595">
        <f t="shared" si="214"/>
        <v>46000</v>
      </c>
      <c r="Q424" s="595">
        <f t="shared" si="214"/>
        <v>46000</v>
      </c>
      <c r="R424" s="595">
        <f t="shared" si="214"/>
        <v>46000</v>
      </c>
      <c r="S424" s="595">
        <f t="shared" si="214"/>
        <v>46000</v>
      </c>
      <c r="T424" s="595">
        <f t="shared" si="214"/>
        <v>46000</v>
      </c>
      <c r="U424" s="595">
        <f t="shared" si="214"/>
        <v>46000</v>
      </c>
      <c r="V424" s="595">
        <f t="shared" si="214"/>
        <v>46000</v>
      </c>
      <c r="W424" s="595">
        <f t="shared" si="214"/>
        <v>46000</v>
      </c>
      <c r="X424" s="595">
        <f t="shared" si="214"/>
        <v>46000</v>
      </c>
      <c r="Y424" s="595">
        <f t="shared" si="214"/>
        <v>46000</v>
      </c>
      <c r="Z424" s="595">
        <f t="shared" si="214"/>
        <v>46000</v>
      </c>
      <c r="AA424" s="595">
        <f t="shared" si="214"/>
        <v>46000</v>
      </c>
      <c r="AB424" s="595">
        <f t="shared" si="214"/>
        <v>46000</v>
      </c>
      <c r="AC424" s="595">
        <f t="shared" si="214"/>
        <v>46000</v>
      </c>
      <c r="AD424" s="595">
        <f t="shared" si="214"/>
        <v>46000</v>
      </c>
      <c r="AE424" s="595">
        <f t="shared" si="214"/>
        <v>46000</v>
      </c>
      <c r="AF424" s="595">
        <f t="shared" si="214"/>
        <v>46000</v>
      </c>
      <c r="AG424" s="595">
        <f t="shared" si="214"/>
        <v>46000</v>
      </c>
      <c r="AH424" s="595">
        <f t="shared" si="214"/>
        <v>46000</v>
      </c>
      <c r="AI424" s="595">
        <f t="shared" si="214"/>
        <v>46000</v>
      </c>
    </row>
    <row r="425" spans="1:42" s="589" customFormat="1" ht="12" customHeight="1">
      <c r="A425" s="594"/>
      <c r="B425" s="751" t="s">
        <v>257</v>
      </c>
      <c r="C425" s="856"/>
      <c r="D425" s="857"/>
      <c r="E425" s="595"/>
      <c r="F425" s="595">
        <f t="shared" ref="F425:AI425" si="215">+F307</f>
        <v>0</v>
      </c>
      <c r="G425" s="595">
        <f t="shared" si="215"/>
        <v>0</v>
      </c>
      <c r="H425" s="595">
        <f t="shared" si="215"/>
        <v>0</v>
      </c>
      <c r="I425" s="595">
        <f t="shared" si="215"/>
        <v>0</v>
      </c>
      <c r="J425" s="595">
        <f t="shared" si="215"/>
        <v>0</v>
      </c>
      <c r="K425" s="595">
        <f t="shared" si="215"/>
        <v>0</v>
      </c>
      <c r="L425" s="595">
        <f t="shared" si="215"/>
        <v>0</v>
      </c>
      <c r="M425" s="595">
        <f t="shared" si="215"/>
        <v>0</v>
      </c>
      <c r="N425" s="595">
        <f t="shared" si="215"/>
        <v>0</v>
      </c>
      <c r="O425" s="595">
        <f t="shared" si="215"/>
        <v>0</v>
      </c>
      <c r="P425" s="595">
        <f t="shared" si="215"/>
        <v>0</v>
      </c>
      <c r="Q425" s="595">
        <f t="shared" si="215"/>
        <v>0</v>
      </c>
      <c r="R425" s="595">
        <f t="shared" si="215"/>
        <v>0</v>
      </c>
      <c r="S425" s="595">
        <f t="shared" si="215"/>
        <v>0</v>
      </c>
      <c r="T425" s="595">
        <f t="shared" si="215"/>
        <v>0</v>
      </c>
      <c r="U425" s="595">
        <f t="shared" si="215"/>
        <v>0</v>
      </c>
      <c r="V425" s="595">
        <f t="shared" si="215"/>
        <v>0</v>
      </c>
      <c r="W425" s="595">
        <f t="shared" si="215"/>
        <v>0</v>
      </c>
      <c r="X425" s="595">
        <f t="shared" si="215"/>
        <v>0</v>
      </c>
      <c r="Y425" s="595">
        <f t="shared" si="215"/>
        <v>0</v>
      </c>
      <c r="Z425" s="595">
        <f t="shared" si="215"/>
        <v>0</v>
      </c>
      <c r="AA425" s="595">
        <f t="shared" si="215"/>
        <v>0</v>
      </c>
      <c r="AB425" s="595">
        <f t="shared" si="215"/>
        <v>0</v>
      </c>
      <c r="AC425" s="595">
        <f t="shared" si="215"/>
        <v>0</v>
      </c>
      <c r="AD425" s="595">
        <f t="shared" si="215"/>
        <v>0</v>
      </c>
      <c r="AE425" s="595">
        <f t="shared" si="215"/>
        <v>0</v>
      </c>
      <c r="AF425" s="595">
        <f t="shared" si="215"/>
        <v>0</v>
      </c>
      <c r="AG425" s="595">
        <f t="shared" si="215"/>
        <v>0</v>
      </c>
      <c r="AH425" s="595">
        <f t="shared" si="215"/>
        <v>0</v>
      </c>
      <c r="AI425" s="595">
        <f t="shared" si="215"/>
        <v>0</v>
      </c>
    </row>
    <row r="426" spans="1:42" s="607" customFormat="1" ht="12" customHeight="1">
      <c r="A426" s="605">
        <v>2</v>
      </c>
      <c r="B426" s="753" t="s">
        <v>248</v>
      </c>
      <c r="C426" s="856"/>
      <c r="D426" s="857"/>
      <c r="E426" s="606"/>
      <c r="F426" s="606">
        <f t="shared" ref="F426:AI426" si="216">+F308</f>
        <v>0</v>
      </c>
      <c r="G426" s="606">
        <f t="shared" si="216"/>
        <v>0</v>
      </c>
      <c r="H426" s="606">
        <f t="shared" si="216"/>
        <v>0</v>
      </c>
      <c r="I426" s="606">
        <f t="shared" si="216"/>
        <v>0</v>
      </c>
      <c r="J426" s="606">
        <f t="shared" si="216"/>
        <v>0</v>
      </c>
      <c r="K426" s="606">
        <f t="shared" si="216"/>
        <v>0</v>
      </c>
      <c r="L426" s="606">
        <f t="shared" si="216"/>
        <v>0</v>
      </c>
      <c r="M426" s="606">
        <f t="shared" si="216"/>
        <v>0</v>
      </c>
      <c r="N426" s="606">
        <f t="shared" si="216"/>
        <v>0</v>
      </c>
      <c r="O426" s="606">
        <f t="shared" si="216"/>
        <v>0</v>
      </c>
      <c r="P426" s="606">
        <f t="shared" si="216"/>
        <v>0</v>
      </c>
      <c r="Q426" s="606">
        <f t="shared" si="216"/>
        <v>0</v>
      </c>
      <c r="R426" s="606">
        <f t="shared" si="216"/>
        <v>0</v>
      </c>
      <c r="S426" s="606">
        <f t="shared" si="216"/>
        <v>0</v>
      </c>
      <c r="T426" s="606">
        <f t="shared" si="216"/>
        <v>0</v>
      </c>
      <c r="U426" s="606">
        <f t="shared" si="216"/>
        <v>0</v>
      </c>
      <c r="V426" s="606">
        <f t="shared" si="216"/>
        <v>0</v>
      </c>
      <c r="W426" s="606">
        <f t="shared" si="216"/>
        <v>0</v>
      </c>
      <c r="X426" s="606">
        <f t="shared" si="216"/>
        <v>0</v>
      </c>
      <c r="Y426" s="606">
        <f t="shared" si="216"/>
        <v>0</v>
      </c>
      <c r="Z426" s="606">
        <f t="shared" si="216"/>
        <v>0</v>
      </c>
      <c r="AA426" s="606">
        <f t="shared" si="216"/>
        <v>0</v>
      </c>
      <c r="AB426" s="606">
        <f t="shared" si="216"/>
        <v>0</v>
      </c>
      <c r="AC426" s="606">
        <f t="shared" si="216"/>
        <v>0</v>
      </c>
      <c r="AD426" s="606">
        <f t="shared" si="216"/>
        <v>0</v>
      </c>
      <c r="AE426" s="606">
        <f t="shared" si="216"/>
        <v>0</v>
      </c>
      <c r="AF426" s="606">
        <f t="shared" si="216"/>
        <v>0</v>
      </c>
      <c r="AG426" s="606">
        <f t="shared" si="216"/>
        <v>0</v>
      </c>
      <c r="AH426" s="606">
        <f t="shared" si="216"/>
        <v>0</v>
      </c>
      <c r="AI426" s="606">
        <f t="shared" si="216"/>
        <v>0</v>
      </c>
      <c r="AJ426" s="589"/>
      <c r="AK426" s="589"/>
      <c r="AL426" s="589"/>
      <c r="AM426" s="589"/>
      <c r="AN426" s="589"/>
      <c r="AO426" s="589"/>
      <c r="AP426" s="589"/>
    </row>
    <row r="427" spans="1:42" s="607" customFormat="1" ht="12" customHeight="1">
      <c r="A427" s="605">
        <v>3</v>
      </c>
      <c r="B427" s="753" t="s">
        <v>258</v>
      </c>
      <c r="C427" s="856"/>
      <c r="D427" s="857"/>
      <c r="E427" s="606"/>
      <c r="F427" s="606">
        <f t="shared" ref="F427:AI427" si="217">+F309</f>
        <v>0</v>
      </c>
      <c r="G427" s="606">
        <f t="shared" si="217"/>
        <v>0</v>
      </c>
      <c r="H427" s="606">
        <f t="shared" si="217"/>
        <v>0</v>
      </c>
      <c r="I427" s="606">
        <f t="shared" si="217"/>
        <v>0</v>
      </c>
      <c r="J427" s="606">
        <f t="shared" si="217"/>
        <v>0</v>
      </c>
      <c r="K427" s="606">
        <f t="shared" si="217"/>
        <v>0</v>
      </c>
      <c r="L427" s="606">
        <f t="shared" si="217"/>
        <v>0</v>
      </c>
      <c r="M427" s="606">
        <f t="shared" si="217"/>
        <v>0</v>
      </c>
      <c r="N427" s="606">
        <f t="shared" si="217"/>
        <v>0</v>
      </c>
      <c r="O427" s="606">
        <f t="shared" si="217"/>
        <v>0</v>
      </c>
      <c r="P427" s="606">
        <f t="shared" si="217"/>
        <v>0</v>
      </c>
      <c r="Q427" s="606">
        <f t="shared" si="217"/>
        <v>0</v>
      </c>
      <c r="R427" s="606">
        <f t="shared" si="217"/>
        <v>0</v>
      </c>
      <c r="S427" s="606">
        <f t="shared" si="217"/>
        <v>0</v>
      </c>
      <c r="T427" s="606">
        <f t="shared" si="217"/>
        <v>0</v>
      </c>
      <c r="U427" s="606">
        <f t="shared" si="217"/>
        <v>0</v>
      </c>
      <c r="V427" s="606">
        <f t="shared" si="217"/>
        <v>0</v>
      </c>
      <c r="W427" s="606">
        <f t="shared" si="217"/>
        <v>0</v>
      </c>
      <c r="X427" s="606">
        <f t="shared" si="217"/>
        <v>0</v>
      </c>
      <c r="Y427" s="606">
        <f t="shared" si="217"/>
        <v>0</v>
      </c>
      <c r="Z427" s="606">
        <f t="shared" si="217"/>
        <v>0</v>
      </c>
      <c r="AA427" s="606">
        <f t="shared" si="217"/>
        <v>0</v>
      </c>
      <c r="AB427" s="606">
        <f t="shared" si="217"/>
        <v>0</v>
      </c>
      <c r="AC427" s="606">
        <f t="shared" si="217"/>
        <v>0</v>
      </c>
      <c r="AD427" s="606">
        <f t="shared" si="217"/>
        <v>0</v>
      </c>
      <c r="AE427" s="606">
        <f t="shared" si="217"/>
        <v>0</v>
      </c>
      <c r="AF427" s="606">
        <f t="shared" si="217"/>
        <v>0</v>
      </c>
      <c r="AG427" s="606">
        <f t="shared" si="217"/>
        <v>0</v>
      </c>
      <c r="AH427" s="606">
        <f t="shared" si="217"/>
        <v>0</v>
      </c>
      <c r="AI427" s="606">
        <f t="shared" si="217"/>
        <v>0</v>
      </c>
      <c r="AJ427" s="589"/>
      <c r="AK427" s="589"/>
      <c r="AL427" s="589"/>
      <c r="AM427" s="589"/>
      <c r="AN427" s="589"/>
      <c r="AO427" s="589"/>
      <c r="AP427" s="589"/>
    </row>
    <row r="428" spans="1:42" s="607" customFormat="1" ht="12" customHeight="1">
      <c r="A428" s="605">
        <v>4</v>
      </c>
      <c r="B428" s="753" t="s">
        <v>401</v>
      </c>
      <c r="C428" s="856"/>
      <c r="D428" s="857"/>
      <c r="E428" s="606"/>
      <c r="F428" s="606">
        <f t="shared" ref="F428:AI428" si="218">+F429+F430+F431+F432+F433+F434</f>
        <v>864682.33999999985</v>
      </c>
      <c r="G428" s="606">
        <f t="shared" si="218"/>
        <v>222366.13804993749</v>
      </c>
      <c r="H428" s="606">
        <f t="shared" si="218"/>
        <v>2475885.9384030299</v>
      </c>
      <c r="I428" s="606">
        <f t="shared" si="218"/>
        <v>2387794.5297361971</v>
      </c>
      <c r="J428" s="606">
        <f t="shared" si="218"/>
        <v>76215.77698111521</v>
      </c>
      <c r="K428" s="606">
        <f t="shared" si="218"/>
        <v>-2.8481820481829345E-4</v>
      </c>
      <c r="L428" s="606">
        <f t="shared" si="218"/>
        <v>9.090908983528509E-2</v>
      </c>
      <c r="M428" s="606">
        <f t="shared" si="218"/>
        <v>0</v>
      </c>
      <c r="N428" s="606">
        <f t="shared" si="218"/>
        <v>0</v>
      </c>
      <c r="O428" s="606">
        <f t="shared" si="218"/>
        <v>0</v>
      </c>
      <c r="P428" s="606">
        <f t="shared" si="218"/>
        <v>0</v>
      </c>
      <c r="Q428" s="606">
        <f t="shared" si="218"/>
        <v>0</v>
      </c>
      <c r="R428" s="606">
        <f t="shared" si="218"/>
        <v>0</v>
      </c>
      <c r="S428" s="606">
        <f t="shared" si="218"/>
        <v>0</v>
      </c>
      <c r="T428" s="606">
        <f t="shared" si="218"/>
        <v>0</v>
      </c>
      <c r="U428" s="606">
        <f t="shared" si="218"/>
        <v>0</v>
      </c>
      <c r="V428" s="606">
        <f t="shared" si="218"/>
        <v>0</v>
      </c>
      <c r="W428" s="606">
        <f t="shared" si="218"/>
        <v>0</v>
      </c>
      <c r="X428" s="606">
        <f t="shared" si="218"/>
        <v>0</v>
      </c>
      <c r="Y428" s="606">
        <f t="shared" si="218"/>
        <v>0</v>
      </c>
      <c r="Z428" s="606">
        <f t="shared" si="218"/>
        <v>0</v>
      </c>
      <c r="AA428" s="606">
        <f t="shared" si="218"/>
        <v>0</v>
      </c>
      <c r="AB428" s="606">
        <f t="shared" si="218"/>
        <v>0</v>
      </c>
      <c r="AC428" s="606">
        <f t="shared" si="218"/>
        <v>0</v>
      </c>
      <c r="AD428" s="606">
        <f t="shared" si="218"/>
        <v>0</v>
      </c>
      <c r="AE428" s="606">
        <f t="shared" si="218"/>
        <v>0</v>
      </c>
      <c r="AF428" s="606">
        <f t="shared" si="218"/>
        <v>0</v>
      </c>
      <c r="AG428" s="606">
        <f t="shared" si="218"/>
        <v>0</v>
      </c>
      <c r="AH428" s="606">
        <f t="shared" si="218"/>
        <v>0</v>
      </c>
      <c r="AI428" s="606">
        <f t="shared" si="218"/>
        <v>0</v>
      </c>
      <c r="AJ428" s="589"/>
      <c r="AK428" s="589"/>
      <c r="AL428" s="589"/>
      <c r="AM428" s="589"/>
      <c r="AN428" s="589"/>
      <c r="AO428" s="589"/>
      <c r="AP428" s="589"/>
    </row>
    <row r="429" spans="1:42" s="607" customFormat="1" ht="12" customHeight="1">
      <c r="A429" s="605"/>
      <c r="B429" s="751" t="str">
        <f>+B311</f>
        <v>Gradbena dela za kanalizacijo brez nepredvidenih del</v>
      </c>
      <c r="C429" s="856"/>
      <c r="D429" s="857"/>
      <c r="E429" s="595"/>
      <c r="F429" s="595">
        <f t="shared" ref="F429:AI429" si="219">+F311</f>
        <v>36801.82</v>
      </c>
      <c r="G429" s="595">
        <f t="shared" si="219"/>
        <v>169973.96383713456</v>
      </c>
      <c r="H429" s="595">
        <f t="shared" si="219"/>
        <v>1255408.1633445225</v>
      </c>
      <c r="I429" s="595">
        <f t="shared" si="219"/>
        <v>846742.68566652492</v>
      </c>
      <c r="J429" s="595">
        <f t="shared" si="219"/>
        <v>0</v>
      </c>
      <c r="K429" s="595">
        <f t="shared" si="219"/>
        <v>0</v>
      </c>
      <c r="L429" s="595">
        <f t="shared" si="219"/>
        <v>0</v>
      </c>
      <c r="M429" s="595">
        <f t="shared" si="219"/>
        <v>0</v>
      </c>
      <c r="N429" s="595">
        <f t="shared" si="219"/>
        <v>0</v>
      </c>
      <c r="O429" s="595">
        <f t="shared" si="219"/>
        <v>0</v>
      </c>
      <c r="P429" s="595">
        <f t="shared" si="219"/>
        <v>0</v>
      </c>
      <c r="Q429" s="595">
        <f t="shared" si="219"/>
        <v>0</v>
      </c>
      <c r="R429" s="595">
        <f t="shared" si="219"/>
        <v>0</v>
      </c>
      <c r="S429" s="595">
        <f t="shared" si="219"/>
        <v>0</v>
      </c>
      <c r="T429" s="595">
        <f t="shared" si="219"/>
        <v>0</v>
      </c>
      <c r="U429" s="595">
        <f t="shared" si="219"/>
        <v>0</v>
      </c>
      <c r="V429" s="595">
        <f t="shared" si="219"/>
        <v>0</v>
      </c>
      <c r="W429" s="595">
        <f t="shared" si="219"/>
        <v>0</v>
      </c>
      <c r="X429" s="595">
        <f t="shared" si="219"/>
        <v>0</v>
      </c>
      <c r="Y429" s="595">
        <f t="shared" si="219"/>
        <v>0</v>
      </c>
      <c r="Z429" s="595">
        <f t="shared" si="219"/>
        <v>0</v>
      </c>
      <c r="AA429" s="595">
        <f t="shared" si="219"/>
        <v>0</v>
      </c>
      <c r="AB429" s="595">
        <f t="shared" si="219"/>
        <v>0</v>
      </c>
      <c r="AC429" s="595">
        <f t="shared" si="219"/>
        <v>0</v>
      </c>
      <c r="AD429" s="595">
        <f t="shared" si="219"/>
        <v>0</v>
      </c>
      <c r="AE429" s="595">
        <f t="shared" si="219"/>
        <v>0</v>
      </c>
      <c r="AF429" s="595">
        <f t="shared" si="219"/>
        <v>0</v>
      </c>
      <c r="AG429" s="595">
        <f t="shared" si="219"/>
        <v>0</v>
      </c>
      <c r="AH429" s="595">
        <f t="shared" si="219"/>
        <v>0</v>
      </c>
      <c r="AI429" s="595">
        <f t="shared" si="219"/>
        <v>0</v>
      </c>
      <c r="AJ429" s="589"/>
      <c r="AK429" s="589"/>
      <c r="AL429" s="589"/>
      <c r="AM429" s="589"/>
      <c r="AN429" s="589"/>
      <c r="AO429" s="589"/>
      <c r="AP429" s="589"/>
    </row>
    <row r="430" spans="1:42" s="607" customFormat="1" ht="12" customHeight="1">
      <c r="A430" s="605"/>
      <c r="B430" s="751" t="str">
        <f>+B312</f>
        <v>Gradbene dela ČN Prevalje</v>
      </c>
      <c r="C430" s="856"/>
      <c r="D430" s="857"/>
      <c r="E430" s="595"/>
      <c r="F430" s="595">
        <f t="shared" ref="F430:AI430" si="220">+F312</f>
        <v>0</v>
      </c>
      <c r="G430" s="595">
        <f t="shared" si="220"/>
        <v>0</v>
      </c>
      <c r="H430" s="595">
        <f t="shared" si="220"/>
        <v>1025098.31</v>
      </c>
      <c r="I430" s="595">
        <f t="shared" si="220"/>
        <v>1405145.25</v>
      </c>
      <c r="J430" s="595">
        <f t="shared" si="220"/>
        <v>55556.37</v>
      </c>
      <c r="K430" s="595">
        <f t="shared" si="220"/>
        <v>0</v>
      </c>
      <c r="L430" s="595">
        <f t="shared" si="220"/>
        <v>0</v>
      </c>
      <c r="M430" s="595">
        <f t="shared" si="220"/>
        <v>0</v>
      </c>
      <c r="N430" s="595">
        <f t="shared" si="220"/>
        <v>0</v>
      </c>
      <c r="O430" s="595">
        <f t="shared" si="220"/>
        <v>0</v>
      </c>
      <c r="P430" s="595">
        <f t="shared" si="220"/>
        <v>0</v>
      </c>
      <c r="Q430" s="595">
        <f t="shared" si="220"/>
        <v>0</v>
      </c>
      <c r="R430" s="595">
        <f t="shared" si="220"/>
        <v>0</v>
      </c>
      <c r="S430" s="595">
        <f t="shared" si="220"/>
        <v>0</v>
      </c>
      <c r="T430" s="595">
        <f t="shared" si="220"/>
        <v>0</v>
      </c>
      <c r="U430" s="595">
        <f t="shared" si="220"/>
        <v>0</v>
      </c>
      <c r="V430" s="595">
        <f t="shared" si="220"/>
        <v>0</v>
      </c>
      <c r="W430" s="595">
        <f t="shared" si="220"/>
        <v>0</v>
      </c>
      <c r="X430" s="595">
        <f t="shared" si="220"/>
        <v>0</v>
      </c>
      <c r="Y430" s="595">
        <f t="shared" si="220"/>
        <v>0</v>
      </c>
      <c r="Z430" s="595">
        <f t="shared" si="220"/>
        <v>0</v>
      </c>
      <c r="AA430" s="595">
        <f t="shared" si="220"/>
        <v>0</v>
      </c>
      <c r="AB430" s="595">
        <f t="shared" si="220"/>
        <v>0</v>
      </c>
      <c r="AC430" s="595">
        <f t="shared" si="220"/>
        <v>0</v>
      </c>
      <c r="AD430" s="595">
        <f t="shared" si="220"/>
        <v>0</v>
      </c>
      <c r="AE430" s="595">
        <f t="shared" si="220"/>
        <v>0</v>
      </c>
      <c r="AF430" s="595">
        <f t="shared" si="220"/>
        <v>0</v>
      </c>
      <c r="AG430" s="595">
        <f t="shared" si="220"/>
        <v>0</v>
      </c>
      <c r="AH430" s="595">
        <f t="shared" si="220"/>
        <v>0</v>
      </c>
      <c r="AI430" s="595">
        <f t="shared" si="220"/>
        <v>0</v>
      </c>
      <c r="AJ430" s="589"/>
      <c r="AK430" s="589"/>
      <c r="AL430" s="589"/>
      <c r="AM430" s="589"/>
      <c r="AN430" s="589"/>
      <c r="AO430" s="589"/>
      <c r="AP430" s="589"/>
    </row>
    <row r="431" spans="1:42" s="607" customFormat="1" ht="12" customHeight="1">
      <c r="A431" s="605"/>
      <c r="B431" s="751" t="str">
        <f>+B313</f>
        <v>Stroški gradbenega nadzora</v>
      </c>
      <c r="C431" s="856"/>
      <c r="D431" s="857"/>
      <c r="E431" s="595"/>
      <c r="F431" s="595">
        <f t="shared" ref="F431:AI431" si="221">+F313</f>
        <v>0</v>
      </c>
      <c r="G431" s="595">
        <f t="shared" si="221"/>
        <v>2224.7780499374958</v>
      </c>
      <c r="H431" s="595">
        <f t="shared" si="221"/>
        <v>29111.3284030301</v>
      </c>
      <c r="I431" s="595">
        <f t="shared" si="221"/>
        <v>27802.826603196845</v>
      </c>
      <c r="J431" s="595">
        <f t="shared" si="221"/>
        <v>661.06698111521462</v>
      </c>
      <c r="K431" s="595">
        <f t="shared" si="221"/>
        <v>0</v>
      </c>
      <c r="L431" s="595">
        <f t="shared" si="221"/>
        <v>0</v>
      </c>
      <c r="M431" s="595">
        <f t="shared" si="221"/>
        <v>0</v>
      </c>
      <c r="N431" s="595">
        <f t="shared" si="221"/>
        <v>0</v>
      </c>
      <c r="O431" s="595">
        <f t="shared" si="221"/>
        <v>0</v>
      </c>
      <c r="P431" s="595">
        <f t="shared" si="221"/>
        <v>0</v>
      </c>
      <c r="Q431" s="595">
        <f t="shared" si="221"/>
        <v>0</v>
      </c>
      <c r="R431" s="595">
        <f t="shared" si="221"/>
        <v>0</v>
      </c>
      <c r="S431" s="595">
        <f t="shared" si="221"/>
        <v>0</v>
      </c>
      <c r="T431" s="595">
        <f t="shared" si="221"/>
        <v>0</v>
      </c>
      <c r="U431" s="595">
        <f t="shared" si="221"/>
        <v>0</v>
      </c>
      <c r="V431" s="595">
        <f t="shared" si="221"/>
        <v>0</v>
      </c>
      <c r="W431" s="595">
        <f t="shared" si="221"/>
        <v>0</v>
      </c>
      <c r="X431" s="595">
        <f t="shared" si="221"/>
        <v>0</v>
      </c>
      <c r="Y431" s="595">
        <f t="shared" si="221"/>
        <v>0</v>
      </c>
      <c r="Z431" s="595">
        <f t="shared" si="221"/>
        <v>0</v>
      </c>
      <c r="AA431" s="595">
        <f t="shared" si="221"/>
        <v>0</v>
      </c>
      <c r="AB431" s="595">
        <f t="shared" si="221"/>
        <v>0</v>
      </c>
      <c r="AC431" s="595">
        <f t="shared" si="221"/>
        <v>0</v>
      </c>
      <c r="AD431" s="595">
        <f t="shared" si="221"/>
        <v>0</v>
      </c>
      <c r="AE431" s="595">
        <f t="shared" si="221"/>
        <v>0</v>
      </c>
      <c r="AF431" s="595">
        <f t="shared" si="221"/>
        <v>0</v>
      </c>
      <c r="AG431" s="595">
        <f t="shared" si="221"/>
        <v>0</v>
      </c>
      <c r="AH431" s="595">
        <f t="shared" si="221"/>
        <v>0</v>
      </c>
      <c r="AI431" s="595">
        <f t="shared" si="221"/>
        <v>0</v>
      </c>
      <c r="AJ431" s="589"/>
      <c r="AK431" s="589"/>
      <c r="AL431" s="589"/>
      <c r="AM431" s="589"/>
      <c r="AN431" s="589"/>
      <c r="AO431" s="589"/>
      <c r="AP431" s="589"/>
    </row>
    <row r="432" spans="1:42" s="607" customFormat="1" ht="12" customHeight="1">
      <c r="A432" s="605"/>
      <c r="B432" s="751" t="str">
        <f>+B314</f>
        <v>Stroški obveščanja in informiranja javnosti</v>
      </c>
      <c r="C432" s="856"/>
      <c r="D432" s="857"/>
      <c r="E432" s="595"/>
      <c r="F432" s="595">
        <f t="shared" ref="F432:AI432" si="222">+F314</f>
        <v>0</v>
      </c>
      <c r="G432" s="595">
        <f t="shared" si="222"/>
        <v>0</v>
      </c>
      <c r="H432" s="595">
        <f t="shared" si="222"/>
        <v>6000</v>
      </c>
      <c r="I432" s="595">
        <f t="shared" si="222"/>
        <v>4530</v>
      </c>
      <c r="J432" s="595">
        <f t="shared" si="222"/>
        <v>6000</v>
      </c>
      <c r="K432" s="595">
        <f t="shared" si="222"/>
        <v>0</v>
      </c>
      <c r="L432" s="595">
        <f t="shared" si="222"/>
        <v>0</v>
      </c>
      <c r="M432" s="595">
        <f t="shared" si="222"/>
        <v>0</v>
      </c>
      <c r="N432" s="595">
        <f t="shared" si="222"/>
        <v>0</v>
      </c>
      <c r="O432" s="595">
        <f t="shared" si="222"/>
        <v>0</v>
      </c>
      <c r="P432" s="595">
        <f t="shared" si="222"/>
        <v>0</v>
      </c>
      <c r="Q432" s="595">
        <f t="shared" si="222"/>
        <v>0</v>
      </c>
      <c r="R432" s="595">
        <f t="shared" si="222"/>
        <v>0</v>
      </c>
      <c r="S432" s="595">
        <f t="shared" si="222"/>
        <v>0</v>
      </c>
      <c r="T432" s="595">
        <f t="shared" si="222"/>
        <v>0</v>
      </c>
      <c r="U432" s="595">
        <f t="shared" si="222"/>
        <v>0</v>
      </c>
      <c r="V432" s="595">
        <f t="shared" si="222"/>
        <v>0</v>
      </c>
      <c r="W432" s="595">
        <f t="shared" si="222"/>
        <v>0</v>
      </c>
      <c r="X432" s="595">
        <f t="shared" si="222"/>
        <v>0</v>
      </c>
      <c r="Y432" s="595">
        <f t="shared" si="222"/>
        <v>0</v>
      </c>
      <c r="Z432" s="595">
        <f t="shared" si="222"/>
        <v>0</v>
      </c>
      <c r="AA432" s="595">
        <f t="shared" si="222"/>
        <v>0</v>
      </c>
      <c r="AB432" s="595">
        <f t="shared" si="222"/>
        <v>0</v>
      </c>
      <c r="AC432" s="595">
        <f t="shared" si="222"/>
        <v>0</v>
      </c>
      <c r="AD432" s="595">
        <f t="shared" si="222"/>
        <v>0</v>
      </c>
      <c r="AE432" s="595">
        <f t="shared" si="222"/>
        <v>0</v>
      </c>
      <c r="AF432" s="595">
        <f t="shared" si="222"/>
        <v>0</v>
      </c>
      <c r="AG432" s="595">
        <f t="shared" si="222"/>
        <v>0</v>
      </c>
      <c r="AH432" s="595">
        <f t="shared" si="222"/>
        <v>0</v>
      </c>
      <c r="AI432" s="595">
        <f t="shared" si="222"/>
        <v>0</v>
      </c>
      <c r="AJ432" s="589"/>
      <c r="AK432" s="589"/>
      <c r="AL432" s="589"/>
      <c r="AM432" s="589"/>
      <c r="AN432" s="589"/>
      <c r="AO432" s="589"/>
      <c r="AP432" s="589"/>
    </row>
    <row r="433" spans="1:47" s="607" customFormat="1" ht="12" customHeight="1">
      <c r="A433" s="605"/>
      <c r="B433" s="751" t="str">
        <f>+B315</f>
        <v>Ostali stroški projekta</v>
      </c>
      <c r="C433" s="856"/>
      <c r="D433" s="857"/>
      <c r="E433" s="595"/>
      <c r="F433" s="595">
        <f t="shared" ref="F433:AI433" si="223">+F315</f>
        <v>827880.5199999999</v>
      </c>
      <c r="G433" s="595">
        <f t="shared" si="223"/>
        <v>33170</v>
      </c>
      <c r="H433" s="595">
        <f t="shared" si="223"/>
        <v>31047.14</v>
      </c>
      <c r="I433" s="595">
        <f t="shared" si="223"/>
        <v>18899.5</v>
      </c>
      <c r="J433" s="595">
        <f t="shared" si="223"/>
        <v>13998.34</v>
      </c>
      <c r="K433" s="595">
        <f t="shared" si="223"/>
        <v>0</v>
      </c>
      <c r="L433" s="595">
        <f t="shared" si="223"/>
        <v>0</v>
      </c>
      <c r="M433" s="595">
        <f t="shared" si="223"/>
        <v>0</v>
      </c>
      <c r="N433" s="595">
        <f t="shared" si="223"/>
        <v>0</v>
      </c>
      <c r="O433" s="595">
        <f t="shared" si="223"/>
        <v>0</v>
      </c>
      <c r="P433" s="595">
        <f t="shared" si="223"/>
        <v>0</v>
      </c>
      <c r="Q433" s="595">
        <f t="shared" si="223"/>
        <v>0</v>
      </c>
      <c r="R433" s="595">
        <f t="shared" si="223"/>
        <v>0</v>
      </c>
      <c r="S433" s="595">
        <f t="shared" si="223"/>
        <v>0</v>
      </c>
      <c r="T433" s="595">
        <f t="shared" si="223"/>
        <v>0</v>
      </c>
      <c r="U433" s="595">
        <f t="shared" si="223"/>
        <v>0</v>
      </c>
      <c r="V433" s="595">
        <f t="shared" si="223"/>
        <v>0</v>
      </c>
      <c r="W433" s="595">
        <f t="shared" si="223"/>
        <v>0</v>
      </c>
      <c r="X433" s="595">
        <f t="shared" si="223"/>
        <v>0</v>
      </c>
      <c r="Y433" s="595">
        <f t="shared" si="223"/>
        <v>0</v>
      </c>
      <c r="Z433" s="595">
        <f t="shared" si="223"/>
        <v>0</v>
      </c>
      <c r="AA433" s="595">
        <f t="shared" si="223"/>
        <v>0</v>
      </c>
      <c r="AB433" s="595">
        <f t="shared" si="223"/>
        <v>0</v>
      </c>
      <c r="AC433" s="595">
        <f t="shared" si="223"/>
        <v>0</v>
      </c>
      <c r="AD433" s="595">
        <f t="shared" si="223"/>
        <v>0</v>
      </c>
      <c r="AE433" s="595">
        <f t="shared" si="223"/>
        <v>0</v>
      </c>
      <c r="AF433" s="595">
        <f t="shared" si="223"/>
        <v>0</v>
      </c>
      <c r="AG433" s="595">
        <f t="shared" si="223"/>
        <v>0</v>
      </c>
      <c r="AH433" s="595">
        <f t="shared" si="223"/>
        <v>0</v>
      </c>
      <c r="AI433" s="595">
        <f t="shared" si="223"/>
        <v>0</v>
      </c>
      <c r="AJ433" s="589"/>
      <c r="AK433" s="589"/>
      <c r="AL433" s="589"/>
      <c r="AM433" s="589"/>
      <c r="AN433" s="589"/>
      <c r="AO433" s="589"/>
      <c r="AP433" s="589"/>
    </row>
    <row r="434" spans="1:47" s="607" customFormat="1" ht="12" customHeight="1">
      <c r="A434" s="605"/>
      <c r="B434" s="751" t="s">
        <v>464</v>
      </c>
      <c r="C434" s="856"/>
      <c r="D434" s="857"/>
      <c r="E434" s="595"/>
      <c r="F434" s="595">
        <f>+'Nov. investicije'!L55</f>
        <v>0</v>
      </c>
      <c r="G434" s="595">
        <f>+'Nov. investicije'!M55</f>
        <v>16997.396162865429</v>
      </c>
      <c r="H434" s="595">
        <f>+'Nov. investicije'!N55</f>
        <v>129220.99665547733</v>
      </c>
      <c r="I434" s="595">
        <f>+'Nov. investicije'!O55</f>
        <v>84674.26746647546</v>
      </c>
      <c r="J434" s="595">
        <f>+'Nov. investicije'!P55</f>
        <v>0</v>
      </c>
      <c r="K434" s="595">
        <f>+'Nov. investicije'!Q55</f>
        <v>-2.8481820481829345E-4</v>
      </c>
      <c r="L434" s="595">
        <f>+'Nov. investicije'!R55</f>
        <v>9.090908983528509E-2</v>
      </c>
      <c r="M434" s="595">
        <f>+'Nov. investicije'!S55</f>
        <v>0</v>
      </c>
      <c r="N434" s="595">
        <f>+'Nov. investicije'!T55</f>
        <v>0</v>
      </c>
      <c r="O434" s="595">
        <f>+'Nov. investicije'!U55</f>
        <v>0</v>
      </c>
      <c r="P434" s="595">
        <f>+'Nov. investicije'!V55</f>
        <v>0</v>
      </c>
      <c r="Q434" s="595">
        <f>+'Nov. investicije'!W55</f>
        <v>0</v>
      </c>
      <c r="R434" s="595">
        <f>+'Nov. investicije'!X55</f>
        <v>0</v>
      </c>
      <c r="S434" s="595">
        <f>+'Nov. investicije'!Y55</f>
        <v>0</v>
      </c>
      <c r="T434" s="595">
        <f>+'Nov. investicije'!Z55</f>
        <v>0</v>
      </c>
      <c r="U434" s="595">
        <f>+'Nov. investicije'!AA55</f>
        <v>0</v>
      </c>
      <c r="V434" s="595">
        <f>+'Nov. investicije'!AB55</f>
        <v>0</v>
      </c>
      <c r="W434" s="595">
        <f>+'Nov. investicije'!AC55</f>
        <v>0</v>
      </c>
      <c r="X434" s="595">
        <f>+'Nov. investicije'!AD55</f>
        <v>0</v>
      </c>
      <c r="Y434" s="595">
        <f>+'Nov. investicije'!AE55</f>
        <v>0</v>
      </c>
      <c r="Z434" s="595">
        <f>+'Nov. investicije'!AF55</f>
        <v>0</v>
      </c>
      <c r="AA434" s="595">
        <f>+'Nov. investicije'!AG55</f>
        <v>0</v>
      </c>
      <c r="AB434" s="595">
        <f>+'Nov. investicije'!AH55</f>
        <v>0</v>
      </c>
      <c r="AC434" s="595">
        <f>+'Nov. investicije'!AI55</f>
        <v>0</v>
      </c>
      <c r="AD434" s="595">
        <f>+'Nov. investicije'!AJ55</f>
        <v>0</v>
      </c>
      <c r="AE434" s="595">
        <f>+'Nov. investicije'!AK55</f>
        <v>0</v>
      </c>
      <c r="AF434" s="595">
        <f>+'Nov. investicije'!AL55</f>
        <v>0</v>
      </c>
      <c r="AG434" s="595">
        <f>+'Nov. investicije'!AM55</f>
        <v>0</v>
      </c>
      <c r="AH434" s="595">
        <f>+'Nov. investicije'!AN55</f>
        <v>0</v>
      </c>
      <c r="AI434" s="595">
        <f>+'Nov. investicije'!AO55</f>
        <v>0</v>
      </c>
      <c r="AJ434" s="589"/>
      <c r="AK434" s="589"/>
      <c r="AL434" s="589"/>
      <c r="AM434" s="589"/>
      <c r="AN434" s="589"/>
      <c r="AO434" s="589"/>
      <c r="AP434" s="589"/>
    </row>
    <row r="435" spans="1:47" s="607" customFormat="1" ht="12" customHeight="1">
      <c r="A435" s="605">
        <v>5</v>
      </c>
      <c r="B435" s="753" t="s">
        <v>402</v>
      </c>
      <c r="C435" s="856"/>
      <c r="D435" s="857"/>
      <c r="E435" s="606"/>
      <c r="F435" s="606">
        <f t="shared" ref="F435:AI435" si="224">SUM(F436:F439)</f>
        <v>0</v>
      </c>
      <c r="G435" s="606">
        <f t="shared" si="224"/>
        <v>0</v>
      </c>
      <c r="H435" s="606">
        <f t="shared" si="224"/>
        <v>0</v>
      </c>
      <c r="I435" s="606">
        <f t="shared" si="224"/>
        <v>0</v>
      </c>
      <c r="J435" s="606">
        <f t="shared" si="224"/>
        <v>0</v>
      </c>
      <c r="K435" s="606">
        <f t="shared" si="224"/>
        <v>0</v>
      </c>
      <c r="L435" s="606">
        <f t="shared" si="224"/>
        <v>0</v>
      </c>
      <c r="M435" s="606">
        <f t="shared" si="224"/>
        <v>0</v>
      </c>
      <c r="N435" s="606">
        <f t="shared" si="224"/>
        <v>0</v>
      </c>
      <c r="O435" s="606">
        <f t="shared" si="224"/>
        <v>0</v>
      </c>
      <c r="P435" s="606">
        <f t="shared" si="224"/>
        <v>0</v>
      </c>
      <c r="Q435" s="606">
        <f t="shared" si="224"/>
        <v>0</v>
      </c>
      <c r="R435" s="606">
        <f t="shared" si="224"/>
        <v>0</v>
      </c>
      <c r="S435" s="606">
        <f t="shared" si="224"/>
        <v>0</v>
      </c>
      <c r="T435" s="606">
        <f t="shared" si="224"/>
        <v>1117805.0351456569</v>
      </c>
      <c r="U435" s="606">
        <f t="shared" si="224"/>
        <v>0</v>
      </c>
      <c r="V435" s="606">
        <f t="shared" si="224"/>
        <v>0</v>
      </c>
      <c r="W435" s="606">
        <f t="shared" si="224"/>
        <v>0</v>
      </c>
      <c r="X435" s="606">
        <f t="shared" si="224"/>
        <v>273251.6319915349</v>
      </c>
      <c r="Y435" s="606">
        <f t="shared" si="224"/>
        <v>0</v>
      </c>
      <c r="Z435" s="606">
        <f t="shared" si="224"/>
        <v>0</v>
      </c>
      <c r="AA435" s="606">
        <f t="shared" si="224"/>
        <v>0</v>
      </c>
      <c r="AB435" s="606">
        <f t="shared" si="224"/>
        <v>0</v>
      </c>
      <c r="AC435" s="606">
        <f t="shared" si="224"/>
        <v>0</v>
      </c>
      <c r="AD435" s="606">
        <f t="shared" si="224"/>
        <v>1117805.0351456569</v>
      </c>
      <c r="AE435" s="606">
        <f t="shared" si="224"/>
        <v>0</v>
      </c>
      <c r="AF435" s="606">
        <f t="shared" si="224"/>
        <v>0</v>
      </c>
      <c r="AG435" s="606">
        <f t="shared" si="224"/>
        <v>0</v>
      </c>
      <c r="AH435" s="606">
        <f t="shared" si="224"/>
        <v>0</v>
      </c>
      <c r="AI435" s="606">
        <f t="shared" si="224"/>
        <v>0</v>
      </c>
      <c r="AJ435" s="589"/>
      <c r="AK435" s="589"/>
      <c r="AL435" s="589"/>
      <c r="AM435" s="589"/>
      <c r="AN435" s="589"/>
      <c r="AO435" s="589"/>
      <c r="AP435" s="589"/>
    </row>
    <row r="436" spans="1:47" s="607" customFormat="1" ht="12" customHeight="1">
      <c r="A436" s="605"/>
      <c r="B436" s="751" t="str">
        <f>+B400</f>
        <v>Oprema na razbremenilnikih</v>
      </c>
      <c r="C436" s="856"/>
      <c r="D436" s="857"/>
      <c r="E436" s="595"/>
      <c r="F436" s="595">
        <f>+F400</f>
        <v>0</v>
      </c>
      <c r="G436" s="595">
        <f t="shared" ref="G436:AI439" si="225">+G400</f>
        <v>0</v>
      </c>
      <c r="H436" s="595">
        <f t="shared" si="225"/>
        <v>0</v>
      </c>
      <c r="I436" s="595">
        <f t="shared" si="225"/>
        <v>0</v>
      </c>
      <c r="J436" s="595">
        <f t="shared" si="225"/>
        <v>0</v>
      </c>
      <c r="K436" s="595">
        <f t="shared" si="225"/>
        <v>0</v>
      </c>
      <c r="L436" s="595">
        <f t="shared" si="225"/>
        <v>0</v>
      </c>
      <c r="M436" s="595">
        <f t="shared" si="225"/>
        <v>0</v>
      </c>
      <c r="N436" s="595">
        <f t="shared" si="225"/>
        <v>0</v>
      </c>
      <c r="O436" s="595">
        <f t="shared" si="225"/>
        <v>0</v>
      </c>
      <c r="P436" s="595">
        <f t="shared" si="225"/>
        <v>0</v>
      </c>
      <c r="Q436" s="595">
        <f t="shared" si="225"/>
        <v>0</v>
      </c>
      <c r="R436" s="595">
        <f t="shared" si="225"/>
        <v>0</v>
      </c>
      <c r="S436" s="595">
        <f t="shared" si="225"/>
        <v>0</v>
      </c>
      <c r="T436" s="595">
        <f t="shared" si="225"/>
        <v>91081.2</v>
      </c>
      <c r="U436" s="595">
        <f t="shared" si="225"/>
        <v>0</v>
      </c>
      <c r="V436" s="595">
        <f t="shared" si="225"/>
        <v>0</v>
      </c>
      <c r="W436" s="595">
        <f t="shared" si="225"/>
        <v>0</v>
      </c>
      <c r="X436" s="595">
        <f t="shared" si="225"/>
        <v>0</v>
      </c>
      <c r="Y436" s="595">
        <f t="shared" si="225"/>
        <v>0</v>
      </c>
      <c r="Z436" s="595">
        <f t="shared" si="225"/>
        <v>0</v>
      </c>
      <c r="AA436" s="595">
        <f t="shared" si="225"/>
        <v>0</v>
      </c>
      <c r="AB436" s="595">
        <f t="shared" si="225"/>
        <v>0</v>
      </c>
      <c r="AC436" s="595">
        <f t="shared" si="225"/>
        <v>0</v>
      </c>
      <c r="AD436" s="595">
        <f t="shared" si="225"/>
        <v>91081.2</v>
      </c>
      <c r="AE436" s="595">
        <f t="shared" si="225"/>
        <v>0</v>
      </c>
      <c r="AF436" s="595">
        <f t="shared" si="225"/>
        <v>0</v>
      </c>
      <c r="AG436" s="595">
        <f t="shared" si="225"/>
        <v>0</v>
      </c>
      <c r="AH436" s="595">
        <f t="shared" si="225"/>
        <v>0</v>
      </c>
      <c r="AI436" s="595">
        <f t="shared" si="225"/>
        <v>0</v>
      </c>
      <c r="AJ436" s="589"/>
      <c r="AK436" s="589"/>
      <c r="AL436" s="589"/>
      <c r="AM436" s="589"/>
      <c r="AN436" s="589"/>
      <c r="AO436" s="589"/>
      <c r="AP436" s="589"/>
    </row>
    <row r="437" spans="1:47" s="607" customFormat="1" ht="12" customHeight="1">
      <c r="A437" s="605"/>
      <c r="B437" s="751" t="str">
        <f>+B401</f>
        <v>Oprema na črpališčih</v>
      </c>
      <c r="C437" s="856"/>
      <c r="D437" s="857"/>
      <c r="E437" s="595"/>
      <c r="F437" s="595">
        <f>+F401</f>
        <v>0</v>
      </c>
      <c r="G437" s="595">
        <f t="shared" si="225"/>
        <v>0</v>
      </c>
      <c r="H437" s="595">
        <f t="shared" si="225"/>
        <v>0</v>
      </c>
      <c r="I437" s="595">
        <f t="shared" si="225"/>
        <v>0</v>
      </c>
      <c r="J437" s="595">
        <f t="shared" si="225"/>
        <v>0</v>
      </c>
      <c r="K437" s="595">
        <f t="shared" si="225"/>
        <v>0</v>
      </c>
      <c r="L437" s="595">
        <f t="shared" si="225"/>
        <v>0</v>
      </c>
      <c r="M437" s="595">
        <f t="shared" si="225"/>
        <v>0</v>
      </c>
      <c r="N437" s="595">
        <f t="shared" si="225"/>
        <v>0</v>
      </c>
      <c r="O437" s="595">
        <f t="shared" si="225"/>
        <v>0</v>
      </c>
      <c r="P437" s="595">
        <f t="shared" si="225"/>
        <v>0</v>
      </c>
      <c r="Q437" s="595">
        <f t="shared" si="225"/>
        <v>0</v>
      </c>
      <c r="R437" s="595">
        <f t="shared" si="225"/>
        <v>0</v>
      </c>
      <c r="S437" s="595">
        <f t="shared" si="225"/>
        <v>0</v>
      </c>
      <c r="T437" s="595">
        <f t="shared" si="225"/>
        <v>52508.4</v>
      </c>
      <c r="U437" s="595">
        <f t="shared" si="225"/>
        <v>0</v>
      </c>
      <c r="V437" s="595">
        <f t="shared" si="225"/>
        <v>0</v>
      </c>
      <c r="W437" s="595">
        <f t="shared" si="225"/>
        <v>0</v>
      </c>
      <c r="X437" s="595">
        <f t="shared" si="225"/>
        <v>0</v>
      </c>
      <c r="Y437" s="595">
        <f t="shared" si="225"/>
        <v>0</v>
      </c>
      <c r="Z437" s="595">
        <f t="shared" si="225"/>
        <v>0</v>
      </c>
      <c r="AA437" s="595">
        <f t="shared" si="225"/>
        <v>0</v>
      </c>
      <c r="AB437" s="595">
        <f t="shared" si="225"/>
        <v>0</v>
      </c>
      <c r="AC437" s="595">
        <f t="shared" si="225"/>
        <v>0</v>
      </c>
      <c r="AD437" s="595">
        <f t="shared" si="225"/>
        <v>52508.4</v>
      </c>
      <c r="AE437" s="595">
        <f t="shared" si="225"/>
        <v>0</v>
      </c>
      <c r="AF437" s="595">
        <f t="shared" si="225"/>
        <v>0</v>
      </c>
      <c r="AG437" s="595">
        <f t="shared" si="225"/>
        <v>0</v>
      </c>
      <c r="AH437" s="595">
        <f t="shared" si="225"/>
        <v>0</v>
      </c>
      <c r="AI437" s="595">
        <f t="shared" si="225"/>
        <v>0</v>
      </c>
      <c r="AJ437" s="589"/>
      <c r="AK437" s="589"/>
      <c r="AL437" s="589"/>
      <c r="AM437" s="589"/>
      <c r="AN437" s="589"/>
      <c r="AO437" s="589"/>
      <c r="AP437" s="589"/>
    </row>
    <row r="438" spans="1:47" s="607" customFormat="1" ht="12" customHeight="1">
      <c r="A438" s="605"/>
      <c r="B438" s="751" t="str">
        <f>+B402</f>
        <v>Električna oprema ČN in oprema za vodenje</v>
      </c>
      <c r="C438" s="856"/>
      <c r="D438" s="857"/>
      <c r="E438" s="595"/>
      <c r="F438" s="595">
        <f>+F402</f>
        <v>0</v>
      </c>
      <c r="G438" s="595">
        <f t="shared" si="225"/>
        <v>0</v>
      </c>
      <c r="H438" s="595">
        <f t="shared" si="225"/>
        <v>0</v>
      </c>
      <c r="I438" s="595">
        <f t="shared" si="225"/>
        <v>0</v>
      </c>
      <c r="J438" s="595">
        <f t="shared" si="225"/>
        <v>0</v>
      </c>
      <c r="K438" s="595">
        <f t="shared" si="225"/>
        <v>0</v>
      </c>
      <c r="L438" s="595">
        <f t="shared" si="225"/>
        <v>0</v>
      </c>
      <c r="M438" s="595">
        <f t="shared" si="225"/>
        <v>0</v>
      </c>
      <c r="N438" s="595">
        <f t="shared" si="225"/>
        <v>0</v>
      </c>
      <c r="O438" s="595">
        <f t="shared" si="225"/>
        <v>0</v>
      </c>
      <c r="P438" s="595">
        <f t="shared" si="225"/>
        <v>0</v>
      </c>
      <c r="Q438" s="595">
        <f t="shared" si="225"/>
        <v>0</v>
      </c>
      <c r="R438" s="595">
        <f t="shared" si="225"/>
        <v>0</v>
      </c>
      <c r="S438" s="595">
        <f t="shared" si="225"/>
        <v>0</v>
      </c>
      <c r="T438" s="595">
        <f t="shared" si="225"/>
        <v>0</v>
      </c>
      <c r="U438" s="595">
        <f t="shared" si="225"/>
        <v>0</v>
      </c>
      <c r="V438" s="595">
        <f t="shared" si="225"/>
        <v>0</v>
      </c>
      <c r="W438" s="595">
        <f t="shared" si="225"/>
        <v>0</v>
      </c>
      <c r="X438" s="595">
        <f t="shared" si="225"/>
        <v>273251.6319915349</v>
      </c>
      <c r="Y438" s="595">
        <f t="shared" si="225"/>
        <v>0</v>
      </c>
      <c r="Z438" s="595">
        <f t="shared" si="225"/>
        <v>0</v>
      </c>
      <c r="AA438" s="595">
        <f t="shared" si="225"/>
        <v>0</v>
      </c>
      <c r="AB438" s="595">
        <f t="shared" si="225"/>
        <v>0</v>
      </c>
      <c r="AC438" s="595">
        <f t="shared" si="225"/>
        <v>0</v>
      </c>
      <c r="AD438" s="595">
        <f t="shared" si="225"/>
        <v>0</v>
      </c>
      <c r="AE438" s="595">
        <f t="shared" si="225"/>
        <v>0</v>
      </c>
      <c r="AF438" s="595">
        <f t="shared" si="225"/>
        <v>0</v>
      </c>
      <c r="AG438" s="595">
        <f t="shared" si="225"/>
        <v>0</v>
      </c>
      <c r="AH438" s="595">
        <f t="shared" si="225"/>
        <v>0</v>
      </c>
      <c r="AI438" s="595">
        <f t="shared" si="225"/>
        <v>0</v>
      </c>
      <c r="AJ438" s="589"/>
      <c r="AK438" s="589"/>
      <c r="AL438" s="589"/>
      <c r="AM438" s="589"/>
      <c r="AN438" s="589"/>
      <c r="AO438" s="589"/>
      <c r="AP438" s="589"/>
    </row>
    <row r="439" spans="1:47" s="607" customFormat="1" ht="12" customHeight="1">
      <c r="A439" s="605"/>
      <c r="B439" s="751" t="str">
        <f>+B403</f>
        <v>Strojna oprema na ČN</v>
      </c>
      <c r="C439" s="856"/>
      <c r="D439" s="857"/>
      <c r="E439" s="595"/>
      <c r="F439" s="595">
        <f>+F403</f>
        <v>0</v>
      </c>
      <c r="G439" s="595">
        <f t="shared" si="225"/>
        <v>0</v>
      </c>
      <c r="H439" s="595">
        <f t="shared" si="225"/>
        <v>0</v>
      </c>
      <c r="I439" s="595">
        <f t="shared" si="225"/>
        <v>0</v>
      </c>
      <c r="J439" s="595">
        <f t="shared" si="225"/>
        <v>0</v>
      </c>
      <c r="K439" s="595">
        <f t="shared" si="225"/>
        <v>0</v>
      </c>
      <c r="L439" s="595">
        <f t="shared" si="225"/>
        <v>0</v>
      </c>
      <c r="M439" s="595">
        <f t="shared" si="225"/>
        <v>0</v>
      </c>
      <c r="N439" s="595">
        <f t="shared" si="225"/>
        <v>0</v>
      </c>
      <c r="O439" s="595">
        <f t="shared" si="225"/>
        <v>0</v>
      </c>
      <c r="P439" s="595">
        <f t="shared" si="225"/>
        <v>0</v>
      </c>
      <c r="Q439" s="595">
        <f t="shared" si="225"/>
        <v>0</v>
      </c>
      <c r="R439" s="595">
        <f t="shared" si="225"/>
        <v>0</v>
      </c>
      <c r="S439" s="595">
        <f t="shared" si="225"/>
        <v>0</v>
      </c>
      <c r="T439" s="595">
        <f t="shared" si="225"/>
        <v>974215.43514565681</v>
      </c>
      <c r="U439" s="595">
        <f t="shared" si="225"/>
        <v>0</v>
      </c>
      <c r="V439" s="595">
        <f t="shared" si="225"/>
        <v>0</v>
      </c>
      <c r="W439" s="595">
        <f t="shared" si="225"/>
        <v>0</v>
      </c>
      <c r="X439" s="595">
        <f t="shared" si="225"/>
        <v>0</v>
      </c>
      <c r="Y439" s="595">
        <f t="shared" si="225"/>
        <v>0</v>
      </c>
      <c r="Z439" s="595">
        <f t="shared" si="225"/>
        <v>0</v>
      </c>
      <c r="AA439" s="595">
        <f t="shared" si="225"/>
        <v>0</v>
      </c>
      <c r="AB439" s="595">
        <f t="shared" si="225"/>
        <v>0</v>
      </c>
      <c r="AC439" s="595">
        <f t="shared" si="225"/>
        <v>0</v>
      </c>
      <c r="AD439" s="595">
        <f t="shared" si="225"/>
        <v>974215.43514565681</v>
      </c>
      <c r="AE439" s="595">
        <f t="shared" si="225"/>
        <v>0</v>
      </c>
      <c r="AF439" s="595">
        <f t="shared" si="225"/>
        <v>0</v>
      </c>
      <c r="AG439" s="595">
        <f t="shared" si="225"/>
        <v>0</v>
      </c>
      <c r="AH439" s="595">
        <f t="shared" si="225"/>
        <v>0</v>
      </c>
      <c r="AI439" s="595">
        <f t="shared" si="225"/>
        <v>0</v>
      </c>
      <c r="AJ439" s="589"/>
      <c r="AK439" s="589"/>
      <c r="AL439" s="589"/>
      <c r="AM439" s="589"/>
      <c r="AN439" s="589"/>
      <c r="AO439" s="589"/>
      <c r="AP439" s="589"/>
    </row>
    <row r="440" spans="1:47" s="589" customFormat="1" ht="12" customHeight="1">
      <c r="A440" s="592" t="s">
        <v>155</v>
      </c>
      <c r="B440" s="749" t="s">
        <v>403</v>
      </c>
      <c r="C440" s="856"/>
      <c r="D440" s="857"/>
      <c r="E440" s="593"/>
      <c r="F440" s="593">
        <f t="shared" ref="F440:AI440" si="226">+F410-F420</f>
        <v>0</v>
      </c>
      <c r="G440" s="593">
        <f t="shared" si="226"/>
        <v>0</v>
      </c>
      <c r="H440" s="593">
        <f t="shared" si="226"/>
        <v>0</v>
      </c>
      <c r="I440" s="593">
        <f t="shared" si="226"/>
        <v>0</v>
      </c>
      <c r="J440" s="593">
        <f t="shared" si="226"/>
        <v>0</v>
      </c>
      <c r="K440" s="593">
        <f t="shared" si="226"/>
        <v>126759.43862734686</v>
      </c>
      <c r="L440" s="593">
        <f t="shared" si="226"/>
        <v>126759.34743343852</v>
      </c>
      <c r="M440" s="593">
        <f t="shared" si="226"/>
        <v>126759.43834252836</v>
      </c>
      <c r="N440" s="593">
        <f t="shared" si="226"/>
        <v>126759.43834252836</v>
      </c>
      <c r="O440" s="593">
        <f t="shared" si="226"/>
        <v>126759.43834252836</v>
      </c>
      <c r="P440" s="593">
        <f t="shared" si="226"/>
        <v>126759.43834252836</v>
      </c>
      <c r="Q440" s="593">
        <f t="shared" si="226"/>
        <v>126759.43834252836</v>
      </c>
      <c r="R440" s="593">
        <f t="shared" si="226"/>
        <v>126759.43834252836</v>
      </c>
      <c r="S440" s="593">
        <f t="shared" si="226"/>
        <v>126759.43834252836</v>
      </c>
      <c r="T440" s="593">
        <f t="shared" si="226"/>
        <v>-991045.59680312849</v>
      </c>
      <c r="U440" s="593">
        <f t="shared" si="226"/>
        <v>126759.43834252836</v>
      </c>
      <c r="V440" s="593">
        <f t="shared" si="226"/>
        <v>126759.43834252836</v>
      </c>
      <c r="W440" s="593">
        <f t="shared" si="226"/>
        <v>126759.43834252836</v>
      </c>
      <c r="X440" s="593">
        <f t="shared" si="226"/>
        <v>-146492.19364900654</v>
      </c>
      <c r="Y440" s="593">
        <f t="shared" si="226"/>
        <v>126759.43834252836</v>
      </c>
      <c r="Z440" s="593">
        <f t="shared" si="226"/>
        <v>126759.43834252836</v>
      </c>
      <c r="AA440" s="593">
        <f t="shared" si="226"/>
        <v>219556.76662554347</v>
      </c>
      <c r="AB440" s="593">
        <f t="shared" si="226"/>
        <v>219556.76662554347</v>
      </c>
      <c r="AC440" s="593">
        <f t="shared" si="226"/>
        <v>219556.76662554347</v>
      </c>
      <c r="AD440" s="593">
        <f t="shared" si="226"/>
        <v>-898248.26852011331</v>
      </c>
      <c r="AE440" s="593">
        <f t="shared" si="226"/>
        <v>219556.76662554347</v>
      </c>
      <c r="AF440" s="593">
        <f t="shared" si="226"/>
        <v>219556.76662554347</v>
      </c>
      <c r="AG440" s="593">
        <f t="shared" si="226"/>
        <v>219556.76662554347</v>
      </c>
      <c r="AH440" s="593">
        <f t="shared" si="226"/>
        <v>219556.76662554347</v>
      </c>
      <c r="AI440" s="593">
        <f t="shared" si="226"/>
        <v>219556.76662554347</v>
      </c>
    </row>
    <row r="441" spans="1:47" s="589" customFormat="1" ht="12" customHeight="1">
      <c r="A441" s="592" t="s">
        <v>244</v>
      </c>
      <c r="B441" s="749" t="s">
        <v>465</v>
      </c>
      <c r="C441" s="856"/>
      <c r="D441" s="857"/>
      <c r="E441" s="593">
        <v>0</v>
      </c>
      <c r="F441" s="593">
        <f>+E441+F440</f>
        <v>0</v>
      </c>
      <c r="G441" s="593">
        <f t="shared" ref="G441:J441" si="227">+F441+G440</f>
        <v>0</v>
      </c>
      <c r="H441" s="593">
        <f>+G441+H440</f>
        <v>0</v>
      </c>
      <c r="I441" s="593">
        <f t="shared" si="227"/>
        <v>0</v>
      </c>
      <c r="J441" s="593">
        <f t="shared" si="227"/>
        <v>0</v>
      </c>
      <c r="K441" s="593">
        <f>+J441+K440</f>
        <v>126759.43862734686</v>
      </c>
      <c r="L441" s="593">
        <f>+K441+L440</f>
        <v>253518.78606078538</v>
      </c>
      <c r="M441" s="593">
        <f t="shared" ref="M441:AI441" si="228">+L441+M440</f>
        <v>380278.22440331371</v>
      </c>
      <c r="N441" s="593">
        <f t="shared" si="228"/>
        <v>507037.66274584207</v>
      </c>
      <c r="O441" s="593">
        <f t="shared" si="228"/>
        <v>633797.10108837043</v>
      </c>
      <c r="P441" s="593">
        <f t="shared" si="228"/>
        <v>760556.53943089885</v>
      </c>
      <c r="Q441" s="593">
        <f t="shared" si="228"/>
        <v>887315.97777342726</v>
      </c>
      <c r="R441" s="593">
        <f t="shared" si="228"/>
        <v>1014075.4161159557</v>
      </c>
      <c r="S441" s="593">
        <f t="shared" si="228"/>
        <v>1140834.8544584841</v>
      </c>
      <c r="T441" s="593">
        <f t="shared" si="228"/>
        <v>149789.25765535561</v>
      </c>
      <c r="U441" s="593">
        <f t="shared" si="228"/>
        <v>276548.69599788397</v>
      </c>
      <c r="V441" s="593">
        <f t="shared" si="228"/>
        <v>403308.13434041233</v>
      </c>
      <c r="W441" s="593">
        <f t="shared" si="228"/>
        <v>530067.57268294063</v>
      </c>
      <c r="X441" s="593">
        <f t="shared" si="228"/>
        <v>383575.37903393409</v>
      </c>
      <c r="Y441" s="593">
        <f t="shared" si="228"/>
        <v>510334.81737646245</v>
      </c>
      <c r="Z441" s="593">
        <f t="shared" si="228"/>
        <v>637094.25571899081</v>
      </c>
      <c r="AA441" s="593">
        <f t="shared" si="228"/>
        <v>856651.02234453429</v>
      </c>
      <c r="AB441" s="593">
        <f t="shared" si="228"/>
        <v>1076207.7889700779</v>
      </c>
      <c r="AC441" s="593">
        <f t="shared" si="228"/>
        <v>1295764.5555956215</v>
      </c>
      <c r="AD441" s="593">
        <f t="shared" si="228"/>
        <v>397516.28707550815</v>
      </c>
      <c r="AE441" s="593">
        <f t="shared" si="228"/>
        <v>617073.05370105163</v>
      </c>
      <c r="AF441" s="593">
        <f t="shared" si="228"/>
        <v>836629.8203265951</v>
      </c>
      <c r="AG441" s="593">
        <f t="shared" si="228"/>
        <v>1056186.5869521387</v>
      </c>
      <c r="AH441" s="593">
        <f t="shared" si="228"/>
        <v>1275743.3535776823</v>
      </c>
      <c r="AI441" s="593">
        <f t="shared" si="228"/>
        <v>1495300.1202032259</v>
      </c>
    </row>
    <row r="442" spans="1:47" s="589" customFormat="1" ht="12" customHeight="1" thickBot="1">
      <c r="A442" s="592"/>
      <c r="B442" s="749" t="s">
        <v>466</v>
      </c>
      <c r="C442" s="858"/>
      <c r="D442" s="859"/>
      <c r="E442" s="664" t="str">
        <f>IF(E441&gt;-0.01,"DA","NE")</f>
        <v>DA</v>
      </c>
      <c r="F442" s="664" t="str">
        <f>IF(F441&gt;-0.01,"DA","NE")</f>
        <v>DA</v>
      </c>
      <c r="G442" s="664" t="str">
        <f>IF(G441&gt;-0.01,"DA","NE")</f>
        <v>DA</v>
      </c>
      <c r="H442" s="664" t="str">
        <f>IF(H441&gt;-0.01,"DA","NE")</f>
        <v>DA</v>
      </c>
      <c r="I442" s="664" t="str">
        <f t="shared" ref="I442:AI442" si="229">IF(I441&gt;-0.01,"DA","NE")</f>
        <v>DA</v>
      </c>
      <c r="J442" s="664" t="str">
        <f t="shared" si="229"/>
        <v>DA</v>
      </c>
      <c r="K442" s="664" t="str">
        <f t="shared" si="229"/>
        <v>DA</v>
      </c>
      <c r="L442" s="664" t="str">
        <f t="shared" si="229"/>
        <v>DA</v>
      </c>
      <c r="M442" s="664" t="str">
        <f t="shared" si="229"/>
        <v>DA</v>
      </c>
      <c r="N442" s="664" t="str">
        <f t="shared" si="229"/>
        <v>DA</v>
      </c>
      <c r="O442" s="664" t="str">
        <f t="shared" si="229"/>
        <v>DA</v>
      </c>
      <c r="P442" s="664" t="str">
        <f t="shared" si="229"/>
        <v>DA</v>
      </c>
      <c r="Q442" s="664" t="str">
        <f t="shared" si="229"/>
        <v>DA</v>
      </c>
      <c r="R442" s="664" t="str">
        <f t="shared" si="229"/>
        <v>DA</v>
      </c>
      <c r="S442" s="664" t="str">
        <f t="shared" si="229"/>
        <v>DA</v>
      </c>
      <c r="T442" s="664" t="str">
        <f t="shared" si="229"/>
        <v>DA</v>
      </c>
      <c r="U442" s="664" t="str">
        <f t="shared" si="229"/>
        <v>DA</v>
      </c>
      <c r="V442" s="664" t="str">
        <f t="shared" si="229"/>
        <v>DA</v>
      </c>
      <c r="W442" s="664" t="str">
        <f t="shared" si="229"/>
        <v>DA</v>
      </c>
      <c r="X442" s="664" t="str">
        <f t="shared" si="229"/>
        <v>DA</v>
      </c>
      <c r="Y442" s="664" t="str">
        <f t="shared" si="229"/>
        <v>DA</v>
      </c>
      <c r="Z442" s="664" t="str">
        <f t="shared" si="229"/>
        <v>DA</v>
      </c>
      <c r="AA442" s="664" t="str">
        <f t="shared" si="229"/>
        <v>DA</v>
      </c>
      <c r="AB442" s="664" t="str">
        <f t="shared" si="229"/>
        <v>DA</v>
      </c>
      <c r="AC442" s="664" t="str">
        <f t="shared" si="229"/>
        <v>DA</v>
      </c>
      <c r="AD442" s="664" t="str">
        <f t="shared" si="229"/>
        <v>DA</v>
      </c>
      <c r="AE442" s="664" t="str">
        <f t="shared" si="229"/>
        <v>DA</v>
      </c>
      <c r="AF442" s="664" t="str">
        <f t="shared" si="229"/>
        <v>DA</v>
      </c>
      <c r="AG442" s="664" t="str">
        <f t="shared" si="229"/>
        <v>DA</v>
      </c>
      <c r="AH442" s="664" t="str">
        <f t="shared" si="229"/>
        <v>DA</v>
      </c>
      <c r="AI442" s="664" t="str">
        <f t="shared" si="229"/>
        <v>DA</v>
      </c>
    </row>
    <row r="446" spans="1:47" ht="15">
      <c r="A446" s="557" t="s">
        <v>477</v>
      </c>
    </row>
    <row r="447" spans="1:47" ht="12.75" thickBot="1"/>
    <row r="448" spans="1:47" s="589" customFormat="1" ht="11.25">
      <c r="A448" s="588" t="s">
        <v>520</v>
      </c>
      <c r="B448" s="748" t="s">
        <v>388</v>
      </c>
      <c r="C448" s="665"/>
      <c r="D448" s="666"/>
      <c r="E448" s="588"/>
      <c r="F448" s="588">
        <f>+F408</f>
        <v>1</v>
      </c>
      <c r="G448" s="588">
        <f t="shared" ref="G448:AI449" si="230">+G408</f>
        <v>2</v>
      </c>
      <c r="H448" s="588">
        <f t="shared" si="230"/>
        <v>3</v>
      </c>
      <c r="I448" s="588">
        <f t="shared" si="230"/>
        <v>4</v>
      </c>
      <c r="J448" s="588">
        <f t="shared" si="230"/>
        <v>5</v>
      </c>
      <c r="K448" s="588">
        <f t="shared" si="230"/>
        <v>6</v>
      </c>
      <c r="L448" s="588">
        <f t="shared" si="230"/>
        <v>7</v>
      </c>
      <c r="M448" s="588">
        <f t="shared" si="230"/>
        <v>8</v>
      </c>
      <c r="N448" s="588">
        <f t="shared" si="230"/>
        <v>9</v>
      </c>
      <c r="O448" s="588">
        <f t="shared" si="230"/>
        <v>10</v>
      </c>
      <c r="P448" s="588">
        <f t="shared" si="230"/>
        <v>11</v>
      </c>
      <c r="Q448" s="588">
        <f t="shared" si="230"/>
        <v>12</v>
      </c>
      <c r="R448" s="588">
        <f t="shared" si="230"/>
        <v>13</v>
      </c>
      <c r="S448" s="588">
        <f t="shared" si="230"/>
        <v>14</v>
      </c>
      <c r="T448" s="588">
        <f t="shared" si="230"/>
        <v>15</v>
      </c>
      <c r="U448" s="588">
        <f t="shared" si="230"/>
        <v>16</v>
      </c>
      <c r="V448" s="588">
        <f t="shared" si="230"/>
        <v>17</v>
      </c>
      <c r="W448" s="588">
        <f t="shared" si="230"/>
        <v>18</v>
      </c>
      <c r="X448" s="588">
        <f t="shared" si="230"/>
        <v>19</v>
      </c>
      <c r="Y448" s="588">
        <f t="shared" si="230"/>
        <v>20</v>
      </c>
      <c r="Z448" s="588">
        <f t="shared" si="230"/>
        <v>21</v>
      </c>
      <c r="AA448" s="588">
        <f t="shared" si="230"/>
        <v>22</v>
      </c>
      <c r="AB448" s="588">
        <f t="shared" si="230"/>
        <v>23</v>
      </c>
      <c r="AC448" s="588">
        <f t="shared" si="230"/>
        <v>24</v>
      </c>
      <c r="AD448" s="588">
        <f t="shared" si="230"/>
        <v>25</v>
      </c>
      <c r="AE448" s="588">
        <f t="shared" si="230"/>
        <v>26</v>
      </c>
      <c r="AF448" s="588">
        <f t="shared" si="230"/>
        <v>27</v>
      </c>
      <c r="AG448" s="588">
        <f t="shared" si="230"/>
        <v>28</v>
      </c>
      <c r="AH448" s="588">
        <f t="shared" si="230"/>
        <v>29</v>
      </c>
      <c r="AI448" s="588">
        <f t="shared" si="230"/>
        <v>30</v>
      </c>
      <c r="AJ448" s="667">
        <v>1</v>
      </c>
      <c r="AK448" s="667">
        <v>2</v>
      </c>
      <c r="AL448" s="667">
        <v>3</v>
      </c>
      <c r="AM448" s="667">
        <v>4</v>
      </c>
      <c r="AN448" s="667">
        <v>5</v>
      </c>
      <c r="AO448" s="667">
        <v>6</v>
      </c>
      <c r="AP448" s="667">
        <v>7</v>
      </c>
      <c r="AQ448" s="667">
        <v>8</v>
      </c>
      <c r="AR448" s="667">
        <v>9</v>
      </c>
      <c r="AS448" s="667">
        <v>10</v>
      </c>
      <c r="AT448" s="667">
        <v>11</v>
      </c>
      <c r="AU448" s="667">
        <v>12</v>
      </c>
    </row>
    <row r="449" spans="1:47" s="589" customFormat="1" ht="11.25">
      <c r="A449" s="668"/>
      <c r="B449" s="748" t="s">
        <v>397</v>
      </c>
      <c r="C449" s="669" t="s">
        <v>418</v>
      </c>
      <c r="D449" s="670" t="s">
        <v>419</v>
      </c>
      <c r="E449" s="588"/>
      <c r="F449" s="588" t="str">
        <f>+F409</f>
        <v>do 2018</v>
      </c>
      <c r="G449" s="588">
        <f t="shared" si="230"/>
        <v>2019</v>
      </c>
      <c r="H449" s="588">
        <f t="shared" si="230"/>
        <v>2020</v>
      </c>
      <c r="I449" s="588">
        <f t="shared" si="230"/>
        <v>2021</v>
      </c>
      <c r="J449" s="588">
        <f t="shared" si="230"/>
        <v>2022</v>
      </c>
      <c r="K449" s="588">
        <f t="shared" si="230"/>
        <v>2023</v>
      </c>
      <c r="L449" s="588">
        <f t="shared" si="230"/>
        <v>2024</v>
      </c>
      <c r="M449" s="588">
        <f t="shared" si="230"/>
        <v>2025</v>
      </c>
      <c r="N449" s="588">
        <f t="shared" si="230"/>
        <v>2026</v>
      </c>
      <c r="O449" s="588">
        <f t="shared" si="230"/>
        <v>2027</v>
      </c>
      <c r="P449" s="588">
        <f t="shared" si="230"/>
        <v>2028</v>
      </c>
      <c r="Q449" s="588">
        <f t="shared" si="230"/>
        <v>2029</v>
      </c>
      <c r="R449" s="588">
        <f t="shared" si="230"/>
        <v>2030</v>
      </c>
      <c r="S449" s="588">
        <f t="shared" si="230"/>
        <v>2031</v>
      </c>
      <c r="T449" s="588">
        <f t="shared" si="230"/>
        <v>2032</v>
      </c>
      <c r="U449" s="588">
        <f t="shared" si="230"/>
        <v>2033</v>
      </c>
      <c r="V449" s="588">
        <f t="shared" si="230"/>
        <v>2034</v>
      </c>
      <c r="W449" s="588">
        <f t="shared" si="230"/>
        <v>2035</v>
      </c>
      <c r="X449" s="588">
        <f t="shared" si="230"/>
        <v>2036</v>
      </c>
      <c r="Y449" s="588">
        <f t="shared" si="230"/>
        <v>2037</v>
      </c>
      <c r="Z449" s="588">
        <f t="shared" si="230"/>
        <v>2038</v>
      </c>
      <c r="AA449" s="588">
        <f t="shared" si="230"/>
        <v>2039</v>
      </c>
      <c r="AB449" s="588">
        <f t="shared" si="230"/>
        <v>2040</v>
      </c>
      <c r="AC449" s="588">
        <f t="shared" si="230"/>
        <v>2041</v>
      </c>
      <c r="AD449" s="588">
        <f t="shared" si="230"/>
        <v>2042</v>
      </c>
      <c r="AE449" s="588">
        <f t="shared" si="230"/>
        <v>2043</v>
      </c>
      <c r="AF449" s="588">
        <f t="shared" si="230"/>
        <v>2044</v>
      </c>
      <c r="AG449" s="588">
        <f t="shared" si="230"/>
        <v>2045</v>
      </c>
      <c r="AH449" s="588">
        <f t="shared" si="230"/>
        <v>2046</v>
      </c>
      <c r="AI449" s="588">
        <f t="shared" si="230"/>
        <v>2047</v>
      </c>
      <c r="AJ449" s="667">
        <f>+AI449+1</f>
        <v>2048</v>
      </c>
      <c r="AK449" s="667">
        <f t="shared" ref="AK449:AU449" si="231">+AJ449+1</f>
        <v>2049</v>
      </c>
      <c r="AL449" s="667">
        <f t="shared" si="231"/>
        <v>2050</v>
      </c>
      <c r="AM449" s="667">
        <f t="shared" si="231"/>
        <v>2051</v>
      </c>
      <c r="AN449" s="667">
        <f t="shared" si="231"/>
        <v>2052</v>
      </c>
      <c r="AO449" s="667">
        <f t="shared" si="231"/>
        <v>2053</v>
      </c>
      <c r="AP449" s="667">
        <f t="shared" si="231"/>
        <v>2054</v>
      </c>
      <c r="AQ449" s="667">
        <f t="shared" si="231"/>
        <v>2055</v>
      </c>
      <c r="AR449" s="667">
        <f t="shared" si="231"/>
        <v>2056</v>
      </c>
      <c r="AS449" s="667">
        <f t="shared" si="231"/>
        <v>2057</v>
      </c>
      <c r="AT449" s="667">
        <f t="shared" si="231"/>
        <v>2058</v>
      </c>
      <c r="AU449" s="667">
        <f t="shared" si="231"/>
        <v>2059</v>
      </c>
    </row>
    <row r="450" spans="1:47" s="589" customFormat="1" ht="11.25">
      <c r="A450" s="671">
        <v>1</v>
      </c>
      <c r="B450" s="749" t="s">
        <v>478</v>
      </c>
      <c r="C450" s="624">
        <f>NPV($C$490,G450:AI450)+F450</f>
        <v>9881229.2306346055</v>
      </c>
      <c r="D450" s="625">
        <f>SUM(F450:AI450)</f>
        <v>21984377.212567303</v>
      </c>
      <c r="E450" s="593"/>
      <c r="F450" s="593">
        <f>+F451+F454+F457+F459</f>
        <v>0</v>
      </c>
      <c r="G450" s="593">
        <f>+G451+G454+G457+G459</f>
        <v>0</v>
      </c>
      <c r="H450" s="593">
        <f>+H451+H454+H457+H459+H462</f>
        <v>0</v>
      </c>
      <c r="I450" s="593">
        <f t="shared" ref="I450:AU450" si="232">+I451+I454+I457+I459+I462</f>
        <v>0</v>
      </c>
      <c r="J450" s="593">
        <f t="shared" si="232"/>
        <v>0</v>
      </c>
      <c r="K450" s="593">
        <f t="shared" si="232"/>
        <v>1039817.8716645639</v>
      </c>
      <c r="L450" s="593">
        <f t="shared" si="232"/>
        <v>707247.82647268882</v>
      </c>
      <c r="M450" s="593">
        <f t="shared" si="232"/>
        <v>720217.09939443052</v>
      </c>
      <c r="N450" s="593">
        <f t="shared" si="232"/>
        <v>733440.7877159419</v>
      </c>
      <c r="O450" s="593">
        <f t="shared" si="232"/>
        <v>746923.83848740044</v>
      </c>
      <c r="P450" s="593">
        <f t="shared" si="232"/>
        <v>761114.201817489</v>
      </c>
      <c r="Q450" s="593">
        <f t="shared" si="232"/>
        <v>775587.31827689125</v>
      </c>
      <c r="R450" s="593">
        <f t="shared" si="232"/>
        <v>790348.81914989417</v>
      </c>
      <c r="S450" s="593">
        <f t="shared" si="232"/>
        <v>803877.75171986152</v>
      </c>
      <c r="T450" s="593">
        <f t="shared" si="232"/>
        <v>817656.97288274835</v>
      </c>
      <c r="U450" s="593">
        <f t="shared" si="232"/>
        <v>831691.07622533222</v>
      </c>
      <c r="V450" s="593">
        <f t="shared" si="232"/>
        <v>845984.74057216488</v>
      </c>
      <c r="W450" s="593">
        <f t="shared" si="232"/>
        <v>860542.73157890351</v>
      </c>
      <c r="X450" s="593">
        <f t="shared" si="232"/>
        <v>875369.90335565573</v>
      </c>
      <c r="Y450" s="593">
        <f t="shared" si="232"/>
        <v>890471.20012090425</v>
      </c>
      <c r="Z450" s="593">
        <f t="shared" si="232"/>
        <v>905851.65788658964</v>
      </c>
      <c r="AA450" s="593">
        <f t="shared" si="232"/>
        <v>921516.4061749489</v>
      </c>
      <c r="AB450" s="593">
        <f t="shared" si="232"/>
        <v>937470.66976770456</v>
      </c>
      <c r="AC450" s="593">
        <f t="shared" si="232"/>
        <v>953206.67534243013</v>
      </c>
      <c r="AD450" s="593">
        <f t="shared" si="232"/>
        <v>969227.99812517897</v>
      </c>
      <c r="AE450" s="593">
        <f t="shared" si="232"/>
        <v>985539.78648508759</v>
      </c>
      <c r="AF450" s="593">
        <f t="shared" si="232"/>
        <v>1002147.2833604971</v>
      </c>
      <c r="AG450" s="593">
        <f t="shared" si="232"/>
        <v>1019055.8280163693</v>
      </c>
      <c r="AH450" s="593">
        <f t="shared" si="232"/>
        <v>1036270.8578347457</v>
      </c>
      <c r="AI450" s="593">
        <f t="shared" si="232"/>
        <v>1053797.9101388815</v>
      </c>
      <c r="AJ450" s="672">
        <f t="shared" si="232"/>
        <v>1053797.9101388815</v>
      </c>
      <c r="AK450" s="672">
        <f t="shared" si="232"/>
        <v>1053797.9101388815</v>
      </c>
      <c r="AL450" s="672">
        <f t="shared" si="232"/>
        <v>1053797.9101388815</v>
      </c>
      <c r="AM450" s="672">
        <f t="shared" si="232"/>
        <v>1053797.9101388815</v>
      </c>
      <c r="AN450" s="672">
        <f t="shared" si="232"/>
        <v>1053797.9101388815</v>
      </c>
      <c r="AO450" s="672">
        <f t="shared" si="232"/>
        <v>1053797.9101388815</v>
      </c>
      <c r="AP450" s="672">
        <f t="shared" si="232"/>
        <v>1053797.9101388815</v>
      </c>
      <c r="AQ450" s="672">
        <f t="shared" si="232"/>
        <v>1053797.9101388815</v>
      </c>
      <c r="AR450" s="672">
        <f t="shared" si="232"/>
        <v>1053797.9101388815</v>
      </c>
      <c r="AS450" s="672">
        <f t="shared" si="232"/>
        <v>1053797.9101388815</v>
      </c>
      <c r="AT450" s="672">
        <f t="shared" si="232"/>
        <v>1053797.9101388815</v>
      </c>
      <c r="AU450" s="672">
        <f t="shared" si="232"/>
        <v>1053797.9101388815</v>
      </c>
    </row>
    <row r="451" spans="1:47" s="548" customFormat="1" ht="14.25" customHeight="1">
      <c r="A451" s="673"/>
      <c r="B451" s="679" t="s">
        <v>728</v>
      </c>
      <c r="C451" s="624">
        <f>NPV($C$490,G451:AI451)+F451</f>
        <v>4033702.1990690744</v>
      </c>
      <c r="D451" s="625">
        <f>SUM(F451:AI451)</f>
        <v>9075733.2034788374</v>
      </c>
      <c r="E451" s="593"/>
      <c r="F451" s="593">
        <f>+F452*32</f>
        <v>0</v>
      </c>
      <c r="G451" s="593">
        <f>+G452*32</f>
        <v>0</v>
      </c>
      <c r="H451" s="593">
        <f>+H452*H453</f>
        <v>0</v>
      </c>
      <c r="I451" s="593">
        <f>+I452*I453</f>
        <v>0</v>
      </c>
      <c r="J451" s="593">
        <f t="shared" ref="J451:AI451" si="233">+J452*J453</f>
        <v>0</v>
      </c>
      <c r="K451" s="593">
        <f t="shared" si="233"/>
        <v>290379.04291157192</v>
      </c>
      <c r="L451" s="593">
        <f t="shared" si="233"/>
        <v>296143.74256536015</v>
      </c>
      <c r="M451" s="593">
        <f t="shared" si="233"/>
        <v>302022.88492054032</v>
      </c>
      <c r="N451" s="593">
        <f t="shared" si="233"/>
        <v>308018.74193101941</v>
      </c>
      <c r="O451" s="593">
        <f t="shared" si="233"/>
        <v>314133.63065427617</v>
      </c>
      <c r="P451" s="593">
        <f t="shared" si="233"/>
        <v>320369.91414677125</v>
      </c>
      <c r="Q451" s="593">
        <f t="shared" si="233"/>
        <v>326730.00237713463</v>
      </c>
      <c r="R451" s="593">
        <f t="shared" si="233"/>
        <v>333216.353157481</v>
      </c>
      <c r="S451" s="593">
        <f t="shared" si="233"/>
        <v>338773.64797161106</v>
      </c>
      <c r="T451" s="593">
        <f t="shared" si="233"/>
        <v>344423.62588895176</v>
      </c>
      <c r="U451" s="593">
        <f t="shared" si="233"/>
        <v>350167.83265395375</v>
      </c>
      <c r="V451" s="593">
        <f t="shared" si="233"/>
        <v>356007.83979058819</v>
      </c>
      <c r="W451" s="593">
        <f t="shared" si="233"/>
        <v>361945.24503228965</v>
      </c>
      <c r="X451" s="593">
        <f t="shared" si="233"/>
        <v>367981.67275907163</v>
      </c>
      <c r="Y451" s="593">
        <f t="shared" si="233"/>
        <v>374118.77444193058</v>
      </c>
      <c r="Z451" s="593">
        <f t="shared" si="233"/>
        <v>380358.22909466259</v>
      </c>
      <c r="AA451" s="593">
        <f t="shared" si="233"/>
        <v>386701.74373321474</v>
      </c>
      <c r="AB451" s="593">
        <f t="shared" si="233"/>
        <v>393151.05384269787</v>
      </c>
      <c r="AC451" s="593">
        <f t="shared" si="233"/>
        <v>399345.92926228273</v>
      </c>
      <c r="AD451" s="593">
        <f t="shared" si="233"/>
        <v>405638.41724347486</v>
      </c>
      <c r="AE451" s="593">
        <f t="shared" si="233"/>
        <v>412030.05586598336</v>
      </c>
      <c r="AF451" s="593">
        <f t="shared" si="233"/>
        <v>418522.4074450169</v>
      </c>
      <c r="AG451" s="593">
        <f t="shared" si="233"/>
        <v>425117.05891316221</v>
      </c>
      <c r="AH451" s="593">
        <f t="shared" si="233"/>
        <v>431815.62220827938</v>
      </c>
      <c r="AI451" s="593">
        <f t="shared" si="233"/>
        <v>438619.73466751026</v>
      </c>
      <c r="AJ451" s="672">
        <f t="shared" ref="AJ451:AU452" si="234">+AI451</f>
        <v>438619.73466751026</v>
      </c>
      <c r="AK451" s="672">
        <f t="shared" si="234"/>
        <v>438619.73466751026</v>
      </c>
      <c r="AL451" s="672">
        <f t="shared" si="234"/>
        <v>438619.73466751026</v>
      </c>
      <c r="AM451" s="672">
        <f t="shared" si="234"/>
        <v>438619.73466751026</v>
      </c>
      <c r="AN451" s="672">
        <f t="shared" si="234"/>
        <v>438619.73466751026</v>
      </c>
      <c r="AO451" s="672">
        <f t="shared" si="234"/>
        <v>438619.73466751026</v>
      </c>
      <c r="AP451" s="672">
        <f t="shared" si="234"/>
        <v>438619.73466751026</v>
      </c>
      <c r="AQ451" s="672">
        <f t="shared" si="234"/>
        <v>438619.73466751026</v>
      </c>
      <c r="AR451" s="672">
        <f t="shared" si="234"/>
        <v>438619.73466751026</v>
      </c>
      <c r="AS451" s="672">
        <f t="shared" si="234"/>
        <v>438619.73466751026</v>
      </c>
      <c r="AT451" s="672">
        <f t="shared" si="234"/>
        <v>438619.73466751026</v>
      </c>
      <c r="AU451" s="672">
        <f t="shared" si="234"/>
        <v>438619.73466751026</v>
      </c>
    </row>
    <row r="452" spans="1:47" s="589" customFormat="1" ht="11.25">
      <c r="A452" s="674"/>
      <c r="B452" s="751" t="s">
        <v>479</v>
      </c>
      <c r="C452" s="675"/>
      <c r="D452" s="676"/>
      <c r="E452" s="595"/>
      <c r="F452" s="595"/>
      <c r="G452" s="595"/>
      <c r="H452" s="595"/>
      <c r="I452" s="595"/>
      <c r="J452" s="595"/>
      <c r="K452" s="595">
        <f>+'Količine s projektom'!J81+'Količine s projektom'!J82</f>
        <v>4588</v>
      </c>
      <c r="L452" s="595">
        <f>+'Količine s projektom'!K81+'Količine s projektom'!K82</f>
        <v>4587.335760124879</v>
      </c>
      <c r="M452" s="595">
        <f>+'Količine s projektom'!L81+'Količine s projektom'!L82</f>
        <v>4586.6716164168492</v>
      </c>
      <c r="N452" s="595">
        <f>+'Količine s projektom'!M81+'Količine s projektom'!M82</f>
        <v>4586.0075688619863</v>
      </c>
      <c r="O452" s="595">
        <f>+'Količine s projektom'!N81+'Količine s projektom'!N82</f>
        <v>4585.3436174463714</v>
      </c>
      <c r="P452" s="595">
        <f>+'Količine s projektom'!O81+'Količine s projektom'!O82</f>
        <v>4584.6797621560836</v>
      </c>
      <c r="Q452" s="595">
        <f>+'Količine s projektom'!P81+'Količine s projektom'!P82</f>
        <v>4584.0160029772078</v>
      </c>
      <c r="R452" s="595">
        <f>+'Količine s projektom'!Q81+'Količine s projektom'!Q82</f>
        <v>4583.3523398958278</v>
      </c>
      <c r="S452" s="595">
        <f>+'Količine s projektom'!R81+'Količine s projektom'!R82</f>
        <v>4568.4238101377077</v>
      </c>
      <c r="T452" s="595">
        <f>+'Količine s projektom'!S81+'Količine s projektom'!S82</f>
        <v>4553.5439043962924</v>
      </c>
      <c r="U452" s="595">
        <f>+'Količine s projektom'!T81+'Količine s projektom'!T82</f>
        <v>4538.7124642973104</v>
      </c>
      <c r="V452" s="595">
        <f>+'Količine s projektom'!U81+'Količine s projektom'!U82</f>
        <v>4523.9293319823391</v>
      </c>
      <c r="W452" s="595">
        <f>+'Količine s projektom'!V81+'Količine s projektom'!V82</f>
        <v>4509.1943501071146</v>
      </c>
      <c r="X452" s="595">
        <f>+'Količine s projektom'!W81+'Količine s projektom'!W82</f>
        <v>4494.5073618398646</v>
      </c>
      <c r="Y452" s="595">
        <f>+'Količine s projektom'!X81+'Količine s projektom'!X82</f>
        <v>4479.8682108596358</v>
      </c>
      <c r="Z452" s="595">
        <f>+'Količine s projektom'!Y81+'Količine s projektom'!Y82</f>
        <v>4465.2767413546326</v>
      </c>
      <c r="AA452" s="595">
        <f>+'Količine s projektom'!Z81+'Količine s projektom'!Z82</f>
        <v>4450.7327980205546</v>
      </c>
      <c r="AB452" s="595">
        <f>+'Količine s projektom'!AA81+'Količine s projektom'!AA82</f>
        <v>4436.2362260589489</v>
      </c>
      <c r="AC452" s="595">
        <f>+'Količine s projektom'!AB81+'Količine s projektom'!AB82</f>
        <v>4417.7822897560782</v>
      </c>
      <c r="AD452" s="595">
        <f>+'Količine s projektom'!AC81+'Količine s projektom'!AC82</f>
        <v>4399.40511847376</v>
      </c>
      <c r="AE452" s="595">
        <f>+'Količine s projektom'!AD81+'Količine s projektom'!AD82</f>
        <v>4381.1043928834633</v>
      </c>
      <c r="AF452" s="595">
        <f>+'Količine s projektom'!AE81+'Količine s projektom'!AE82</f>
        <v>4362.8797949850041</v>
      </c>
      <c r="AG452" s="595">
        <f>+'Količine s projektom'!AF81+'Količine s projektom'!AF82</f>
        <v>4344.7310081010246</v>
      </c>
      <c r="AH452" s="595">
        <f>+'Količine s projektom'!AG81+'Količine s projektom'!AG82</f>
        <v>4326.657716871483</v>
      </c>
      <c r="AI452" s="595">
        <f>+'Količine s projektom'!AH81+'Količine s projektom'!AH82</f>
        <v>4308.6596072481816</v>
      </c>
      <c r="AJ452" s="677">
        <f t="shared" si="234"/>
        <v>4308.6596072481816</v>
      </c>
      <c r="AK452" s="677">
        <f t="shared" si="234"/>
        <v>4308.6596072481816</v>
      </c>
      <c r="AL452" s="677">
        <f t="shared" si="234"/>
        <v>4308.6596072481816</v>
      </c>
      <c r="AM452" s="677">
        <f t="shared" si="234"/>
        <v>4308.6596072481816</v>
      </c>
      <c r="AN452" s="677">
        <f t="shared" si="234"/>
        <v>4308.6596072481816</v>
      </c>
      <c r="AO452" s="677">
        <f t="shared" si="234"/>
        <v>4308.6596072481816</v>
      </c>
      <c r="AP452" s="677">
        <f t="shared" si="234"/>
        <v>4308.6596072481816</v>
      </c>
      <c r="AQ452" s="677">
        <f t="shared" si="234"/>
        <v>4308.6596072481816</v>
      </c>
      <c r="AR452" s="677">
        <f t="shared" si="234"/>
        <v>4308.6596072481816</v>
      </c>
      <c r="AS452" s="677">
        <f t="shared" si="234"/>
        <v>4308.6596072481816</v>
      </c>
      <c r="AT452" s="677">
        <f t="shared" si="234"/>
        <v>4308.6596072481816</v>
      </c>
      <c r="AU452" s="677">
        <f t="shared" si="234"/>
        <v>4308.6596072481816</v>
      </c>
    </row>
    <row r="453" spans="1:47" s="589" customFormat="1" ht="11.25">
      <c r="A453" s="674"/>
      <c r="B453" s="751" t="s">
        <v>703</v>
      </c>
      <c r="C453" s="675"/>
      <c r="D453" s="676"/>
      <c r="E453" s="595"/>
      <c r="F453" s="595"/>
      <c r="G453" s="595"/>
      <c r="H453" s="595"/>
      <c r="I453" s="595"/>
      <c r="J453" s="595"/>
      <c r="K453" s="595">
        <f>+'17 Sive plače'!Y40</f>
        <v>63.290985813333023</v>
      </c>
      <c r="L453" s="595">
        <f>+'17 Sive plače'!Z40</f>
        <v>64.556805529599686</v>
      </c>
      <c r="M453" s="595">
        <f>+'17 Sive plače'!AA40</f>
        <v>65.847941640191678</v>
      </c>
      <c r="N453" s="595">
        <f>+'17 Sive plače'!AB40</f>
        <v>67.164900472995512</v>
      </c>
      <c r="O453" s="595">
        <f>+'17 Sive plače'!AC40</f>
        <v>68.508198482455427</v>
      </c>
      <c r="P453" s="595">
        <f>+'17 Sive plače'!AD40</f>
        <v>69.87836245210454</v>
      </c>
      <c r="Q453" s="595">
        <f>+'17 Sive plače'!AE40</f>
        <v>71.275929701146637</v>
      </c>
      <c r="R453" s="595">
        <f>+'17 Sive plače'!AF40</f>
        <v>72.70144829516957</v>
      </c>
      <c r="S453" s="595">
        <f>+'17 Sive plače'!AG40</f>
        <v>74.15547726107296</v>
      </c>
      <c r="T453" s="595">
        <f>+'17 Sive plače'!AH40</f>
        <v>75.638586806294413</v>
      </c>
      <c r="U453" s="595">
        <f>+'17 Sive plače'!AI40</f>
        <v>77.151358542420297</v>
      </c>
      <c r="V453" s="595">
        <f>+'17 Sive plače'!AJ40</f>
        <v>78.694385713268701</v>
      </c>
      <c r="W453" s="595">
        <f>+'17 Sive plače'!AK40</f>
        <v>80.268273427534069</v>
      </c>
      <c r="X453" s="595">
        <f>+'17 Sive plače'!AL40</f>
        <v>81.873638896084756</v>
      </c>
      <c r="Y453" s="595">
        <f>+'17 Sive plače'!AM40</f>
        <v>83.511111674006457</v>
      </c>
      <c r="Z453" s="595">
        <f>+'17 Sive plače'!AN40</f>
        <v>85.181333907486589</v>
      </c>
      <c r="AA453" s="595">
        <f>+'17 Sive plače'!AO40</f>
        <v>86.884960585636321</v>
      </c>
      <c r="AB453" s="595">
        <f>+'17 Sive plače'!AP40</f>
        <v>88.622659797349044</v>
      </c>
      <c r="AC453" s="595">
        <f>+'17 Sive plače'!AQ40</f>
        <v>90.395112993296024</v>
      </c>
      <c r="AD453" s="595">
        <f>+'17 Sive plače'!AR40</f>
        <v>92.203015253161951</v>
      </c>
      <c r="AE453" s="595">
        <f>+'17 Sive plače'!AS40</f>
        <v>94.047075558225188</v>
      </c>
      <c r="AF453" s="595">
        <f>+'17 Sive plače'!AT40</f>
        <v>95.928017069389696</v>
      </c>
      <c r="AG453" s="595">
        <f>+'17 Sive plače'!AU40</f>
        <v>97.846577410777485</v>
      </c>
      <c r="AH453" s="595">
        <f>+'17 Sive plače'!AV40</f>
        <v>99.803508958993035</v>
      </c>
      <c r="AI453" s="595">
        <f>+'17 Sive plače'!AW40</f>
        <v>101.7995791381729</v>
      </c>
      <c r="AJ453" s="677"/>
      <c r="AK453" s="677"/>
      <c r="AL453" s="677"/>
      <c r="AM453" s="677"/>
      <c r="AN453" s="677"/>
      <c r="AO453" s="677"/>
      <c r="AP453" s="677"/>
      <c r="AQ453" s="677"/>
      <c r="AR453" s="677"/>
      <c r="AS453" s="677"/>
      <c r="AT453" s="677"/>
      <c r="AU453" s="677"/>
    </row>
    <row r="454" spans="1:47" s="548" customFormat="1" ht="22.5">
      <c r="A454" s="678"/>
      <c r="B454" s="679" t="s">
        <v>503</v>
      </c>
      <c r="C454" s="624">
        <f>NPV($C$490,G454:AI454)+F454</f>
        <v>558725.14370394521</v>
      </c>
      <c r="D454" s="625">
        <f>SUM(F454:AI454)</f>
        <v>1196748.5328056233</v>
      </c>
      <c r="E454" s="593"/>
      <c r="F454" s="593">
        <v>0</v>
      </c>
      <c r="G454" s="593">
        <v>0</v>
      </c>
      <c r="H454" s="593">
        <f>510*H455</f>
        <v>0</v>
      </c>
      <c r="I454" s="593">
        <f t="shared" ref="I454:AI454" si="235">510*I455</f>
        <v>0</v>
      </c>
      <c r="J454" s="593">
        <f t="shared" si="235"/>
        <v>0</v>
      </c>
      <c r="K454" s="593">
        <f t="shared" si="235"/>
        <v>48916.048846678255</v>
      </c>
      <c r="L454" s="593">
        <f t="shared" si="235"/>
        <v>48908.966895898506</v>
      </c>
      <c r="M454" s="593">
        <f t="shared" si="235"/>
        <v>48901.88597042708</v>
      </c>
      <c r="N454" s="593">
        <f t="shared" si="235"/>
        <v>48894.806070115359</v>
      </c>
      <c r="O454" s="593">
        <f t="shared" si="235"/>
        <v>48887.727194815096</v>
      </c>
      <c r="P454" s="593">
        <f t="shared" si="235"/>
        <v>48880.649344377678</v>
      </c>
      <c r="Q454" s="593">
        <f t="shared" si="235"/>
        <v>48873.572518654677</v>
      </c>
      <c r="R454" s="593">
        <f t="shared" si="235"/>
        <v>48866.496717498034</v>
      </c>
      <c r="S454" s="593">
        <f t="shared" si="235"/>
        <v>48707.332661077569</v>
      </c>
      <c r="T454" s="593">
        <f t="shared" si="235"/>
        <v>48548.687021129772</v>
      </c>
      <c r="U454" s="593">
        <f t="shared" si="235"/>
        <v>48390.558109109632</v>
      </c>
      <c r="V454" s="593">
        <f t="shared" si="235"/>
        <v>48232.944241972131</v>
      </c>
      <c r="W454" s="593">
        <f t="shared" si="235"/>
        <v>48075.84374215448</v>
      </c>
      <c r="X454" s="593">
        <f t="shared" si="235"/>
        <v>47919.254937557387</v>
      </c>
      <c r="Y454" s="593">
        <f t="shared" si="235"/>
        <v>47763.176161528216</v>
      </c>
      <c r="Z454" s="593">
        <f t="shared" si="235"/>
        <v>47607.605752842246</v>
      </c>
      <c r="AA454" s="593">
        <f t="shared" si="235"/>
        <v>47452.542055685684</v>
      </c>
      <c r="AB454" s="593">
        <f t="shared" si="235"/>
        <v>47297.983419638833</v>
      </c>
      <c r="AC454" s="593">
        <f t="shared" si="235"/>
        <v>47101.232406211719</v>
      </c>
      <c r="AD454" s="593">
        <f t="shared" si="235"/>
        <v>46905.299841235574</v>
      </c>
      <c r="AE454" s="593">
        <f t="shared" si="235"/>
        <v>46710.182320114305</v>
      </c>
      <c r="AF454" s="593">
        <f t="shared" si="235"/>
        <v>46515.876452413126</v>
      </c>
      <c r="AG454" s="593">
        <f t="shared" si="235"/>
        <v>46322.378861801917</v>
      </c>
      <c r="AH454" s="593">
        <f t="shared" si="235"/>
        <v>46129.686185994353</v>
      </c>
      <c r="AI454" s="593">
        <f t="shared" si="235"/>
        <v>45937.795076691466</v>
      </c>
      <c r="AJ454" s="672">
        <f t="shared" ref="AJ454:AU456" si="236">+AI454</f>
        <v>45937.795076691466</v>
      </c>
      <c r="AK454" s="672">
        <f t="shared" si="236"/>
        <v>45937.795076691466</v>
      </c>
      <c r="AL454" s="672">
        <f t="shared" si="236"/>
        <v>45937.795076691466</v>
      </c>
      <c r="AM454" s="672">
        <f t="shared" si="236"/>
        <v>45937.795076691466</v>
      </c>
      <c r="AN454" s="672">
        <f t="shared" si="236"/>
        <v>45937.795076691466</v>
      </c>
      <c r="AO454" s="672">
        <f t="shared" si="236"/>
        <v>45937.795076691466</v>
      </c>
      <c r="AP454" s="672">
        <f t="shared" si="236"/>
        <v>45937.795076691466</v>
      </c>
      <c r="AQ454" s="672">
        <f t="shared" si="236"/>
        <v>45937.795076691466</v>
      </c>
      <c r="AR454" s="672">
        <f t="shared" si="236"/>
        <v>45937.795076691466</v>
      </c>
      <c r="AS454" s="672">
        <f t="shared" si="236"/>
        <v>45937.795076691466</v>
      </c>
      <c r="AT454" s="672">
        <f t="shared" si="236"/>
        <v>45937.795076691466</v>
      </c>
      <c r="AU454" s="672">
        <f t="shared" si="236"/>
        <v>45937.795076691466</v>
      </c>
    </row>
    <row r="455" spans="1:47" s="589" customFormat="1" ht="11.25">
      <c r="A455" s="674"/>
      <c r="B455" s="751" t="s">
        <v>487</v>
      </c>
      <c r="C455" s="675"/>
      <c r="D455" s="676"/>
      <c r="E455" s="595"/>
      <c r="F455" s="595"/>
      <c r="G455" s="595"/>
      <c r="H455" s="595"/>
      <c r="I455" s="595"/>
      <c r="J455" s="595"/>
      <c r="K455" s="595">
        <f t="shared" ref="K455:AI455" si="237">+K456/2.4</f>
        <v>95.913821267996582</v>
      </c>
      <c r="L455" s="595">
        <f t="shared" si="237"/>
        <v>95.899935089997072</v>
      </c>
      <c r="M455" s="595">
        <f t="shared" si="237"/>
        <v>95.886050922406042</v>
      </c>
      <c r="N455" s="595">
        <f t="shared" si="237"/>
        <v>95.87216876493207</v>
      </c>
      <c r="O455" s="595">
        <f t="shared" si="237"/>
        <v>95.858288617284501</v>
      </c>
      <c r="P455" s="595">
        <f t="shared" si="237"/>
        <v>95.844410479171913</v>
      </c>
      <c r="Q455" s="595">
        <f t="shared" si="237"/>
        <v>95.830534350303282</v>
      </c>
      <c r="R455" s="595">
        <f t="shared" si="237"/>
        <v>95.816660230388308</v>
      </c>
      <c r="S455" s="595">
        <f t="shared" si="237"/>
        <v>95.504573845250135</v>
      </c>
      <c r="T455" s="595">
        <f t="shared" si="237"/>
        <v>95.193503962999557</v>
      </c>
      <c r="U455" s="595">
        <f t="shared" si="237"/>
        <v>94.883447272763988</v>
      </c>
      <c r="V455" s="595">
        <f t="shared" si="237"/>
        <v>94.57440047445516</v>
      </c>
      <c r="W455" s="595">
        <f t="shared" si="237"/>
        <v>94.266360278734282</v>
      </c>
      <c r="X455" s="595">
        <f t="shared" si="237"/>
        <v>93.959323406975273</v>
      </c>
      <c r="Y455" s="595">
        <f t="shared" si="237"/>
        <v>93.65328659123179</v>
      </c>
      <c r="Z455" s="595">
        <f t="shared" si="237"/>
        <v>93.348246574200488</v>
      </c>
      <c r="AA455" s="595">
        <f t="shared" si="237"/>
        <v>93.044200109187614</v>
      </c>
      <c r="AB455" s="595">
        <f t="shared" si="237"/>
        <v>92.741143960076144</v>
      </c>
      <c r="AC455" s="595">
        <f t="shared" si="237"/>
        <v>92.355357659238663</v>
      </c>
      <c r="AD455" s="595">
        <f t="shared" si="237"/>
        <v>91.971176159285434</v>
      </c>
      <c r="AE455" s="595">
        <f t="shared" si="237"/>
        <v>91.588592784537852</v>
      </c>
      <c r="AF455" s="595">
        <f t="shared" si="237"/>
        <v>91.207600887084567</v>
      </c>
      <c r="AG455" s="595">
        <f t="shared" si="237"/>
        <v>90.82819384667043</v>
      </c>
      <c r="AH455" s="595">
        <f t="shared" si="237"/>
        <v>90.450365070577163</v>
      </c>
      <c r="AI455" s="595">
        <f t="shared" si="237"/>
        <v>90.074107993512683</v>
      </c>
      <c r="AJ455" s="677">
        <f t="shared" si="236"/>
        <v>90.074107993512683</v>
      </c>
      <c r="AK455" s="677">
        <f t="shared" si="236"/>
        <v>90.074107993512683</v>
      </c>
      <c r="AL455" s="677">
        <f t="shared" si="236"/>
        <v>90.074107993512683</v>
      </c>
      <c r="AM455" s="677">
        <f t="shared" si="236"/>
        <v>90.074107993512683</v>
      </c>
      <c r="AN455" s="677">
        <f t="shared" si="236"/>
        <v>90.074107993512683</v>
      </c>
      <c r="AO455" s="677">
        <f t="shared" si="236"/>
        <v>90.074107993512683</v>
      </c>
      <c r="AP455" s="677">
        <f t="shared" si="236"/>
        <v>90.074107993512683</v>
      </c>
      <c r="AQ455" s="677">
        <f t="shared" si="236"/>
        <v>90.074107993512683</v>
      </c>
      <c r="AR455" s="677">
        <f t="shared" si="236"/>
        <v>90.074107993512683</v>
      </c>
      <c r="AS455" s="677">
        <f t="shared" si="236"/>
        <v>90.074107993512683</v>
      </c>
      <c r="AT455" s="677">
        <f t="shared" si="236"/>
        <v>90.074107993512683</v>
      </c>
      <c r="AU455" s="677">
        <f t="shared" si="236"/>
        <v>90.074107993512683</v>
      </c>
    </row>
    <row r="456" spans="1:47" s="589" customFormat="1" ht="11.25">
      <c r="A456" s="674"/>
      <c r="B456" s="751" t="s">
        <v>480</v>
      </c>
      <c r="C456" s="675"/>
      <c r="D456" s="676"/>
      <c r="E456" s="595"/>
      <c r="F456" s="595"/>
      <c r="G456" s="595"/>
      <c r="H456" s="595"/>
      <c r="I456" s="595"/>
      <c r="J456" s="595"/>
      <c r="K456" s="595">
        <f>+'Količine s projektom'!J31-'Količine brez projekta'!J32</f>
        <v>230.1931710431918</v>
      </c>
      <c r="L456" s="595">
        <f>+'Količine s projektom'!K31-'Količine brez projekta'!K32</f>
        <v>230.15984421599296</v>
      </c>
      <c r="M456" s="595">
        <f>+'Količine s projektom'!L31-'Količine brez projekta'!L32</f>
        <v>230.12652221377448</v>
      </c>
      <c r="N456" s="595">
        <f>+'Količine s projektom'!M31-'Količine brez projekta'!M32</f>
        <v>230.09320503583695</v>
      </c>
      <c r="O456" s="595">
        <f>+'Količine s projektom'!N31-'Količine brez projekta'!N32</f>
        <v>230.05989268148278</v>
      </c>
      <c r="P456" s="595">
        <f>+'Količine s projektom'!O31-'Količine brez projekta'!O32</f>
        <v>230.02658515001258</v>
      </c>
      <c r="Q456" s="595">
        <f>+'Količine s projektom'!P31-'Količine brez projekta'!P32</f>
        <v>229.99328244072785</v>
      </c>
      <c r="R456" s="595">
        <f>+'Količine s projektom'!Q31-'Količine brez projekta'!Q32</f>
        <v>229.95998455293193</v>
      </c>
      <c r="S456" s="595">
        <f>+'Količine s projektom'!R31-'Količine brez projekta'!R32</f>
        <v>229.21097722860031</v>
      </c>
      <c r="T456" s="595">
        <f>+'Količine s projektom'!S31-'Količine brez projekta'!S32</f>
        <v>228.46440951119894</v>
      </c>
      <c r="U456" s="595">
        <f>+'Količine s projektom'!T31-'Količine brez projekta'!T32</f>
        <v>227.72027345463357</v>
      </c>
      <c r="V456" s="595">
        <f>+'Količine s projektom'!U31-'Količine brez projekta'!U32</f>
        <v>226.97856113869238</v>
      </c>
      <c r="W456" s="595">
        <f>+'Količine s projektom'!V31-'Količine brez projekta'!V32</f>
        <v>226.23926466896228</v>
      </c>
      <c r="X456" s="595">
        <f>+'Količine s projektom'!W31-'Količine brez projekta'!W32</f>
        <v>225.50237617674065</v>
      </c>
      <c r="Y456" s="595">
        <f>+'Količine s projektom'!X31-'Količine brez projekta'!X32</f>
        <v>224.7678878189563</v>
      </c>
      <c r="Z456" s="595">
        <f>+'Količine s projektom'!Y31-'Količine brez projekta'!Y32</f>
        <v>224.03579177808115</v>
      </c>
      <c r="AA456" s="595">
        <f>+'Količine s projektom'!Z31-'Količine brez projekta'!Z32</f>
        <v>223.30608026205027</v>
      </c>
      <c r="AB456" s="595">
        <f>+'Količine s projektom'!AA31-'Količine brez projekta'!AA32</f>
        <v>222.57874550418273</v>
      </c>
      <c r="AC456" s="595">
        <f>+'Količine s projektom'!AB31-'Količine brez projekta'!AB32</f>
        <v>221.65285838217278</v>
      </c>
      <c r="AD456" s="595">
        <f>+'Količine s projektom'!AC31-'Količine brez projekta'!AC32</f>
        <v>220.73082278228503</v>
      </c>
      <c r="AE456" s="595">
        <f>+'Količine s projektom'!AD31-'Količine brez projekta'!AD32</f>
        <v>219.81262268289083</v>
      </c>
      <c r="AF456" s="595">
        <f>+'Količine s projektom'!AE31-'Količine brez projekta'!AE32</f>
        <v>218.89824212900294</v>
      </c>
      <c r="AG456" s="595">
        <f>+'Količine s projektom'!AF31-'Količine brez projekta'!AF32</f>
        <v>217.98766523200902</v>
      </c>
      <c r="AH456" s="595">
        <f>+'Količine s projektom'!AG31-'Količine brez projekta'!AG32</f>
        <v>217.08087616938519</v>
      </c>
      <c r="AI456" s="595">
        <f>+'Količine s projektom'!AH31-'Količine brez projekta'!AH32</f>
        <v>216.17785918443042</v>
      </c>
      <c r="AJ456" s="677">
        <f t="shared" si="236"/>
        <v>216.17785918443042</v>
      </c>
      <c r="AK456" s="677">
        <f t="shared" si="236"/>
        <v>216.17785918443042</v>
      </c>
      <c r="AL456" s="677">
        <f t="shared" si="236"/>
        <v>216.17785918443042</v>
      </c>
      <c r="AM456" s="677">
        <f t="shared" si="236"/>
        <v>216.17785918443042</v>
      </c>
      <c r="AN456" s="677">
        <f t="shared" si="236"/>
        <v>216.17785918443042</v>
      </c>
      <c r="AO456" s="677">
        <f t="shared" si="236"/>
        <v>216.17785918443042</v>
      </c>
      <c r="AP456" s="677">
        <f t="shared" si="236"/>
        <v>216.17785918443042</v>
      </c>
      <c r="AQ456" s="677">
        <f t="shared" si="236"/>
        <v>216.17785918443042</v>
      </c>
      <c r="AR456" s="677">
        <f t="shared" si="236"/>
        <v>216.17785918443042</v>
      </c>
      <c r="AS456" s="677">
        <f t="shared" si="236"/>
        <v>216.17785918443042</v>
      </c>
      <c r="AT456" s="677">
        <f t="shared" si="236"/>
        <v>216.17785918443042</v>
      </c>
      <c r="AU456" s="677">
        <f t="shared" si="236"/>
        <v>216.17785918443042</v>
      </c>
    </row>
    <row r="457" spans="1:47" s="548" customFormat="1" ht="22.5">
      <c r="A457" s="678"/>
      <c r="B457" s="679" t="s">
        <v>481</v>
      </c>
      <c r="C457" s="624">
        <f>NPV($C$490,G457:AI457)+F457</f>
        <v>270543.55928203551</v>
      </c>
      <c r="D457" s="625">
        <f>SUM(F457:AI457)</f>
        <v>345289.75656478771</v>
      </c>
      <c r="E457" s="593"/>
      <c r="F457" s="593">
        <v>0</v>
      </c>
      <c r="G457" s="593">
        <v>0</v>
      </c>
      <c r="H457" s="593">
        <f>+H458*1500</f>
        <v>0</v>
      </c>
      <c r="I457" s="593">
        <v>0</v>
      </c>
      <c r="J457" s="593">
        <v>0</v>
      </c>
      <c r="K457" s="593">
        <f>1500*K458</f>
        <v>345289.75656478771</v>
      </c>
      <c r="L457" s="593"/>
      <c r="M457" s="593"/>
      <c r="N457" s="593"/>
      <c r="O457" s="593"/>
      <c r="P457" s="593"/>
      <c r="Q457" s="593"/>
      <c r="R457" s="593"/>
      <c r="S457" s="593"/>
      <c r="T457" s="593"/>
      <c r="U457" s="593"/>
      <c r="V457" s="593"/>
      <c r="W457" s="593"/>
      <c r="X457" s="593"/>
      <c r="Y457" s="593"/>
      <c r="Z457" s="593"/>
      <c r="AA457" s="593"/>
      <c r="AB457" s="593"/>
      <c r="AC457" s="593"/>
      <c r="AD457" s="593"/>
      <c r="AE457" s="593"/>
      <c r="AF457" s="593"/>
      <c r="AG457" s="593"/>
      <c r="AH457" s="593"/>
      <c r="AI457" s="593"/>
      <c r="AJ457" s="672"/>
      <c r="AK457" s="672"/>
      <c r="AL457" s="672"/>
      <c r="AM457" s="672"/>
      <c r="AN457" s="672"/>
      <c r="AO457" s="672"/>
      <c r="AP457" s="672"/>
      <c r="AQ457" s="672"/>
      <c r="AR457" s="672"/>
      <c r="AS457" s="672"/>
      <c r="AT457" s="672"/>
      <c r="AU457" s="672"/>
    </row>
    <row r="458" spans="1:47" s="589" customFormat="1" ht="11.25">
      <c r="A458" s="674"/>
      <c r="B458" s="751" t="s">
        <v>482</v>
      </c>
      <c r="C458" s="675"/>
      <c r="D458" s="676"/>
      <c r="E458" s="595"/>
      <c r="F458" s="595"/>
      <c r="G458" s="595"/>
      <c r="H458" s="595">
        <f>+H456</f>
        <v>0</v>
      </c>
      <c r="I458" s="595"/>
      <c r="J458" s="595"/>
      <c r="K458" s="595">
        <f>+K456</f>
        <v>230.1931710431918</v>
      </c>
      <c r="L458" s="595"/>
      <c r="M458" s="595"/>
      <c r="N458" s="595"/>
      <c r="O458" s="595"/>
      <c r="P458" s="595"/>
      <c r="Q458" s="595"/>
      <c r="R458" s="595"/>
      <c r="S458" s="595"/>
      <c r="T458" s="595"/>
      <c r="U458" s="595"/>
      <c r="V458" s="595"/>
      <c r="W458" s="595"/>
      <c r="X458" s="595"/>
      <c r="Y458" s="595"/>
      <c r="Z458" s="595"/>
      <c r="AA458" s="595"/>
      <c r="AB458" s="595"/>
      <c r="AC458" s="595"/>
      <c r="AD458" s="595"/>
      <c r="AE458" s="595"/>
      <c r="AF458" s="595"/>
      <c r="AG458" s="595"/>
      <c r="AH458" s="595"/>
      <c r="AI458" s="595"/>
      <c r="AJ458" s="677"/>
      <c r="AK458" s="677"/>
      <c r="AL458" s="677"/>
      <c r="AM458" s="677"/>
      <c r="AN458" s="677"/>
      <c r="AO458" s="677"/>
      <c r="AP458" s="677"/>
      <c r="AQ458" s="677"/>
      <c r="AR458" s="677"/>
      <c r="AS458" s="677"/>
      <c r="AT458" s="677"/>
      <c r="AU458" s="677"/>
    </row>
    <row r="459" spans="1:47" s="548" customFormat="1" ht="11.25">
      <c r="A459" s="673"/>
      <c r="B459" s="679" t="s">
        <v>483</v>
      </c>
      <c r="C459" s="624">
        <f>NPV($C$490,G459:AI459)+F459</f>
        <v>-169068.36635390678</v>
      </c>
      <c r="D459" s="625">
        <f>SUM(F459:AI459)</f>
        <v>-367071.95779249741</v>
      </c>
      <c r="E459" s="593"/>
      <c r="F459" s="593">
        <f>+-F460*F461</f>
        <v>0</v>
      </c>
      <c r="G459" s="593">
        <f t="shared" ref="G459:AI459" si="238">+-G460*G461</f>
        <v>0</v>
      </c>
      <c r="H459" s="593">
        <f t="shared" si="238"/>
        <v>0</v>
      </c>
      <c r="I459" s="593">
        <f t="shared" si="238"/>
        <v>0</v>
      </c>
      <c r="J459" s="593">
        <f t="shared" si="238"/>
        <v>0</v>
      </c>
      <c r="K459" s="593">
        <f t="shared" si="238"/>
        <v>-13202.979611563176</v>
      </c>
      <c r="L459" s="593">
        <f t="shared" si="238"/>
        <v>-13596.764574603998</v>
      </c>
      <c r="M459" s="593">
        <f t="shared" si="238"/>
        <v>-14002.294355987284</v>
      </c>
      <c r="N459" s="593">
        <f t="shared" si="238"/>
        <v>-14419.919250342955</v>
      </c>
      <c r="O459" s="593">
        <f t="shared" si="238"/>
        <v>-14850</v>
      </c>
      <c r="P459" s="593">
        <f t="shared" si="238"/>
        <v>-14850</v>
      </c>
      <c r="Q459" s="593">
        <f t="shared" si="238"/>
        <v>-14850</v>
      </c>
      <c r="R459" s="593">
        <f t="shared" si="238"/>
        <v>-14850</v>
      </c>
      <c r="S459" s="593">
        <f t="shared" si="238"/>
        <v>-14850</v>
      </c>
      <c r="T459" s="593">
        <f t="shared" si="238"/>
        <v>-14850</v>
      </c>
      <c r="U459" s="593">
        <f t="shared" si="238"/>
        <v>-14850</v>
      </c>
      <c r="V459" s="593">
        <f t="shared" si="238"/>
        <v>-14850</v>
      </c>
      <c r="W459" s="593">
        <f t="shared" si="238"/>
        <v>-14850</v>
      </c>
      <c r="X459" s="593">
        <f t="shared" si="238"/>
        <v>-14850</v>
      </c>
      <c r="Y459" s="593">
        <f t="shared" si="238"/>
        <v>-14850</v>
      </c>
      <c r="Z459" s="593">
        <f t="shared" si="238"/>
        <v>-14850</v>
      </c>
      <c r="AA459" s="593">
        <f t="shared" si="238"/>
        <v>-14850</v>
      </c>
      <c r="AB459" s="593">
        <f t="shared" si="238"/>
        <v>-14850</v>
      </c>
      <c r="AC459" s="593">
        <f t="shared" si="238"/>
        <v>-14850</v>
      </c>
      <c r="AD459" s="593">
        <f t="shared" si="238"/>
        <v>-14850</v>
      </c>
      <c r="AE459" s="593">
        <f t="shared" si="238"/>
        <v>-14850</v>
      </c>
      <c r="AF459" s="593">
        <f t="shared" si="238"/>
        <v>-14850</v>
      </c>
      <c r="AG459" s="593">
        <f t="shared" si="238"/>
        <v>-14850</v>
      </c>
      <c r="AH459" s="593">
        <f t="shared" si="238"/>
        <v>-14850</v>
      </c>
      <c r="AI459" s="593">
        <f t="shared" si="238"/>
        <v>-14850</v>
      </c>
      <c r="AJ459" s="672">
        <f t="shared" ref="AJ459:AU461" si="239">+AI459</f>
        <v>-14850</v>
      </c>
      <c r="AK459" s="672">
        <f t="shared" si="239"/>
        <v>-14850</v>
      </c>
      <c r="AL459" s="672">
        <f t="shared" si="239"/>
        <v>-14850</v>
      </c>
      <c r="AM459" s="672">
        <f t="shared" si="239"/>
        <v>-14850</v>
      </c>
      <c r="AN459" s="672">
        <f t="shared" si="239"/>
        <v>-14850</v>
      </c>
      <c r="AO459" s="672">
        <f t="shared" si="239"/>
        <v>-14850</v>
      </c>
      <c r="AP459" s="672">
        <f t="shared" si="239"/>
        <v>-14850</v>
      </c>
      <c r="AQ459" s="672">
        <f t="shared" si="239"/>
        <v>-14850</v>
      </c>
      <c r="AR459" s="672">
        <f t="shared" si="239"/>
        <v>-14850</v>
      </c>
      <c r="AS459" s="672">
        <f t="shared" si="239"/>
        <v>-14850</v>
      </c>
      <c r="AT459" s="672">
        <f t="shared" si="239"/>
        <v>-14850</v>
      </c>
      <c r="AU459" s="672">
        <f t="shared" si="239"/>
        <v>-14850</v>
      </c>
    </row>
    <row r="460" spans="1:47" s="589" customFormat="1" ht="11.25">
      <c r="A460" s="674"/>
      <c r="B460" s="751" t="s">
        <v>484</v>
      </c>
      <c r="C460" s="675"/>
      <c r="D460" s="676"/>
      <c r="E460" s="595"/>
      <c r="F460" s="595">
        <f>+'17 CO'!B13</f>
        <v>0</v>
      </c>
      <c r="G460" s="595">
        <f>+'17 CO'!C13</f>
        <v>0</v>
      </c>
      <c r="H460" s="595">
        <v>0</v>
      </c>
      <c r="I460" s="595"/>
      <c r="J460" s="595"/>
      <c r="K460" s="595">
        <f>+'17 CO'!G13</f>
        <v>330</v>
      </c>
      <c r="L460" s="595">
        <f>+'17 CO'!H13</f>
        <v>330</v>
      </c>
      <c r="M460" s="595">
        <f>+'17 CO'!I13</f>
        <v>330</v>
      </c>
      <c r="N460" s="595">
        <f>+'17 CO'!J13</f>
        <v>330</v>
      </c>
      <c r="O460" s="595">
        <f>+'17 CO'!K13</f>
        <v>330</v>
      </c>
      <c r="P460" s="595">
        <f>+'17 CO'!L13</f>
        <v>330</v>
      </c>
      <c r="Q460" s="595">
        <f>+'17 CO'!M13</f>
        <v>330</v>
      </c>
      <c r="R460" s="595">
        <f>+'17 CO'!N13</f>
        <v>330</v>
      </c>
      <c r="S460" s="595">
        <f>+'17 CO'!O13</f>
        <v>330</v>
      </c>
      <c r="T460" s="595">
        <f>+'17 CO'!P13</f>
        <v>330</v>
      </c>
      <c r="U460" s="595">
        <f>+'17 CO'!Q13</f>
        <v>330</v>
      </c>
      <c r="V460" s="595">
        <f>+'17 CO'!R13</f>
        <v>330</v>
      </c>
      <c r="W460" s="595">
        <f>+'17 CO'!S13</f>
        <v>330</v>
      </c>
      <c r="X460" s="595">
        <f>+'17 CO'!T13</f>
        <v>330</v>
      </c>
      <c r="Y460" s="595">
        <f>+'17 CO'!U13</f>
        <v>330</v>
      </c>
      <c r="Z460" s="595">
        <f>+'17 CO'!V13</f>
        <v>330</v>
      </c>
      <c r="AA460" s="595">
        <f>+'17 CO'!W13</f>
        <v>330</v>
      </c>
      <c r="AB460" s="595">
        <f>+'17 CO'!X13</f>
        <v>330</v>
      </c>
      <c r="AC460" s="595">
        <f>+'17 CO'!Y13</f>
        <v>330</v>
      </c>
      <c r="AD460" s="595">
        <f>+'17 CO'!Z13</f>
        <v>330</v>
      </c>
      <c r="AE460" s="595">
        <f>+'17 CO'!AA13</f>
        <v>330</v>
      </c>
      <c r="AF460" s="595">
        <f>+'17 CO'!AB13</f>
        <v>330</v>
      </c>
      <c r="AG460" s="595">
        <f>+'17 CO'!AC13</f>
        <v>330</v>
      </c>
      <c r="AH460" s="595">
        <f>+'17 CO'!AD13</f>
        <v>330</v>
      </c>
      <c r="AI460" s="595">
        <f>+'17 CO'!AE13</f>
        <v>330</v>
      </c>
      <c r="AJ460" s="677">
        <f t="shared" si="239"/>
        <v>330</v>
      </c>
      <c r="AK460" s="677">
        <f t="shared" si="239"/>
        <v>330</v>
      </c>
      <c r="AL460" s="677">
        <f t="shared" si="239"/>
        <v>330</v>
      </c>
      <c r="AM460" s="677">
        <f t="shared" si="239"/>
        <v>330</v>
      </c>
      <c r="AN460" s="677">
        <f t="shared" si="239"/>
        <v>330</v>
      </c>
      <c r="AO460" s="677">
        <f t="shared" si="239"/>
        <v>330</v>
      </c>
      <c r="AP460" s="677">
        <f t="shared" si="239"/>
        <v>330</v>
      </c>
      <c r="AQ460" s="677">
        <f t="shared" si="239"/>
        <v>330</v>
      </c>
      <c r="AR460" s="677">
        <f t="shared" si="239"/>
        <v>330</v>
      </c>
      <c r="AS460" s="677">
        <f t="shared" si="239"/>
        <v>330</v>
      </c>
      <c r="AT460" s="677">
        <f t="shared" si="239"/>
        <v>330</v>
      </c>
      <c r="AU460" s="677">
        <f t="shared" si="239"/>
        <v>330</v>
      </c>
    </row>
    <row r="461" spans="1:47" s="589" customFormat="1" ht="11.25">
      <c r="A461" s="674"/>
      <c r="B461" s="751" t="s">
        <v>485</v>
      </c>
      <c r="C461" s="675"/>
      <c r="D461" s="676"/>
      <c r="E461" s="595"/>
      <c r="F461" s="595">
        <f>+'17 CO'!B15</f>
        <v>34.541396060607802</v>
      </c>
      <c r="G461" s="595">
        <f>+'17 CO'!C15</f>
        <v>35.571609146689696</v>
      </c>
      <c r="H461" s="595">
        <f>+'17 CO'!D15</f>
        <v>36.632548813737571</v>
      </c>
      <c r="I461" s="595">
        <f>+'17 CO'!E15</f>
        <v>37.725131496215923</v>
      </c>
      <c r="J461" s="595">
        <f>+'17 CO'!F15</f>
        <v>38.850300961670293</v>
      </c>
      <c r="K461" s="595">
        <f>+'17 CO'!G15</f>
        <v>40.00902912594902</v>
      </c>
      <c r="L461" s="595">
        <f>+'17 CO'!H15</f>
        <v>41.20231689273939</v>
      </c>
      <c r="M461" s="595">
        <f>+'17 CO'!I15</f>
        <v>42.431195018143285</v>
      </c>
      <c r="N461" s="595">
        <f>+'17 CO'!J15</f>
        <v>43.696725001039255</v>
      </c>
      <c r="O461" s="595">
        <f>+'17 CO'!K15</f>
        <v>45</v>
      </c>
      <c r="P461" s="595">
        <f>+'17 CO'!L15</f>
        <v>45</v>
      </c>
      <c r="Q461" s="595">
        <f>+'17 CO'!M15</f>
        <v>45</v>
      </c>
      <c r="R461" s="595">
        <f>+'17 CO'!N15</f>
        <v>45</v>
      </c>
      <c r="S461" s="595">
        <f>+'17 CO'!O15</f>
        <v>45</v>
      </c>
      <c r="T461" s="595">
        <f>+'17 CO'!P15</f>
        <v>45</v>
      </c>
      <c r="U461" s="595">
        <f>+'17 CO'!Q15</f>
        <v>45</v>
      </c>
      <c r="V461" s="595">
        <f>+'17 CO'!R15</f>
        <v>45</v>
      </c>
      <c r="W461" s="595">
        <f>+'17 CO'!S15</f>
        <v>45</v>
      </c>
      <c r="X461" s="595">
        <f>+'17 CO'!T15</f>
        <v>45</v>
      </c>
      <c r="Y461" s="595">
        <f>+'17 CO'!U15</f>
        <v>45</v>
      </c>
      <c r="Z461" s="595">
        <f>+'17 CO'!V15</f>
        <v>45</v>
      </c>
      <c r="AA461" s="595">
        <f>+'17 CO'!W15</f>
        <v>45</v>
      </c>
      <c r="AB461" s="595">
        <f>+'17 CO'!X15</f>
        <v>45</v>
      </c>
      <c r="AC461" s="595">
        <f>+'17 CO'!Y15</f>
        <v>45</v>
      </c>
      <c r="AD461" s="595">
        <f>+'17 CO'!Z15</f>
        <v>45</v>
      </c>
      <c r="AE461" s="595">
        <f>+'17 CO'!AA15</f>
        <v>45</v>
      </c>
      <c r="AF461" s="595">
        <f>+'17 CO'!AB15</f>
        <v>45</v>
      </c>
      <c r="AG461" s="595">
        <f>+'17 CO'!AC15</f>
        <v>45</v>
      </c>
      <c r="AH461" s="595">
        <f>+'17 CO'!AD15</f>
        <v>45</v>
      </c>
      <c r="AI461" s="595">
        <f>+'17 CO'!AE15</f>
        <v>45</v>
      </c>
      <c r="AJ461" s="677">
        <f t="shared" si="239"/>
        <v>45</v>
      </c>
      <c r="AK461" s="677">
        <f t="shared" si="239"/>
        <v>45</v>
      </c>
      <c r="AL461" s="677">
        <f t="shared" si="239"/>
        <v>45</v>
      </c>
      <c r="AM461" s="677">
        <f t="shared" si="239"/>
        <v>45</v>
      </c>
      <c r="AN461" s="677">
        <f t="shared" si="239"/>
        <v>45</v>
      </c>
      <c r="AO461" s="677">
        <f t="shared" si="239"/>
        <v>45</v>
      </c>
      <c r="AP461" s="677">
        <f t="shared" si="239"/>
        <v>45</v>
      </c>
      <c r="AQ461" s="677">
        <f t="shared" si="239"/>
        <v>45</v>
      </c>
      <c r="AR461" s="677">
        <f t="shared" si="239"/>
        <v>45</v>
      </c>
      <c r="AS461" s="677">
        <f t="shared" si="239"/>
        <v>45</v>
      </c>
      <c r="AT461" s="677">
        <f t="shared" si="239"/>
        <v>45</v>
      </c>
      <c r="AU461" s="677">
        <f t="shared" si="239"/>
        <v>45</v>
      </c>
    </row>
    <row r="462" spans="1:47" s="548" customFormat="1" ht="11.25">
      <c r="A462" s="673"/>
      <c r="B462" s="679" t="s">
        <v>527</v>
      </c>
      <c r="C462" s="624">
        <f>NPV($C$490,G462:AI462)+F462</f>
        <v>5187326.6949334573</v>
      </c>
      <c r="D462" s="625">
        <f>SUM(F462:AI462)</f>
        <v>11733677.677510554</v>
      </c>
      <c r="E462" s="593"/>
      <c r="F462" s="593">
        <f>+(F463+F464)*F465</f>
        <v>0</v>
      </c>
      <c r="G462" s="593">
        <f t="shared" ref="G462:AU462" si="240">+(G463+G464)*G465</f>
        <v>0</v>
      </c>
      <c r="H462" s="593">
        <f t="shared" si="240"/>
        <v>0</v>
      </c>
      <c r="I462" s="593">
        <f t="shared" si="240"/>
        <v>0</v>
      </c>
      <c r="J462" s="593">
        <f t="shared" si="240"/>
        <v>0</v>
      </c>
      <c r="K462" s="593">
        <f t="shared" si="240"/>
        <v>368436.00295308913</v>
      </c>
      <c r="L462" s="593">
        <f t="shared" si="240"/>
        <v>375791.88158603414</v>
      </c>
      <c r="M462" s="593">
        <f t="shared" si="240"/>
        <v>383294.62285945041</v>
      </c>
      <c r="N462" s="593">
        <f t="shared" si="240"/>
        <v>390947.15896515001</v>
      </c>
      <c r="O462" s="593">
        <f t="shared" si="240"/>
        <v>398752.48063830909</v>
      </c>
      <c r="P462" s="593">
        <f t="shared" si="240"/>
        <v>406713.63832634001</v>
      </c>
      <c r="Q462" s="593">
        <f t="shared" si="240"/>
        <v>414833.74338110193</v>
      </c>
      <c r="R462" s="593">
        <f t="shared" si="240"/>
        <v>423115.96927491511</v>
      </c>
      <c r="S462" s="593">
        <f t="shared" si="240"/>
        <v>431246.77108717285</v>
      </c>
      <c r="T462" s="593">
        <f t="shared" si="240"/>
        <v>439534.65997266676</v>
      </c>
      <c r="U462" s="593">
        <f t="shared" si="240"/>
        <v>447982.68546226888</v>
      </c>
      <c r="V462" s="593">
        <f t="shared" si="240"/>
        <v>456593.95653960458</v>
      </c>
      <c r="W462" s="593">
        <f t="shared" si="240"/>
        <v>465371.64280445938</v>
      </c>
      <c r="X462" s="593">
        <f t="shared" si="240"/>
        <v>474318.97565902676</v>
      </c>
      <c r="Y462" s="593">
        <f t="shared" si="240"/>
        <v>483439.24951744539</v>
      </c>
      <c r="Z462" s="593">
        <f t="shared" si="240"/>
        <v>492735.82303908485</v>
      </c>
      <c r="AA462" s="593">
        <f t="shared" si="240"/>
        <v>502212.12038604839</v>
      </c>
      <c r="AB462" s="593">
        <f t="shared" si="240"/>
        <v>511871.63250536792</v>
      </c>
      <c r="AC462" s="593">
        <f t="shared" si="240"/>
        <v>521609.51367393567</v>
      </c>
      <c r="AD462" s="593">
        <f t="shared" si="240"/>
        <v>531534.28104046849</v>
      </c>
      <c r="AE462" s="593">
        <f t="shared" si="240"/>
        <v>541649.54829899</v>
      </c>
      <c r="AF462" s="593">
        <f t="shared" si="240"/>
        <v>551958.99946306704</v>
      </c>
      <c r="AG462" s="593">
        <f t="shared" si="240"/>
        <v>562466.39024140511</v>
      </c>
      <c r="AH462" s="593">
        <f t="shared" si="240"/>
        <v>573175.54944047192</v>
      </c>
      <c r="AI462" s="593">
        <f t="shared" si="240"/>
        <v>584090.38039467973</v>
      </c>
      <c r="AJ462" s="672">
        <f t="shared" si="240"/>
        <v>584090.38039467973</v>
      </c>
      <c r="AK462" s="672">
        <f t="shared" si="240"/>
        <v>584090.38039467973</v>
      </c>
      <c r="AL462" s="672">
        <f t="shared" si="240"/>
        <v>584090.38039467973</v>
      </c>
      <c r="AM462" s="672">
        <f t="shared" si="240"/>
        <v>584090.38039467973</v>
      </c>
      <c r="AN462" s="672">
        <f t="shared" si="240"/>
        <v>584090.38039467973</v>
      </c>
      <c r="AO462" s="672">
        <f t="shared" si="240"/>
        <v>584090.38039467973</v>
      </c>
      <c r="AP462" s="672">
        <f t="shared" si="240"/>
        <v>584090.38039467973</v>
      </c>
      <c r="AQ462" s="672">
        <f t="shared" si="240"/>
        <v>584090.38039467973</v>
      </c>
      <c r="AR462" s="672">
        <f t="shared" si="240"/>
        <v>584090.38039467973</v>
      </c>
      <c r="AS462" s="672">
        <f t="shared" si="240"/>
        <v>584090.38039467973</v>
      </c>
      <c r="AT462" s="672">
        <f t="shared" si="240"/>
        <v>584090.38039467973</v>
      </c>
      <c r="AU462" s="672">
        <f t="shared" si="240"/>
        <v>584090.38039467973</v>
      </c>
    </row>
    <row r="463" spans="1:47" s="589" customFormat="1" ht="22.5">
      <c r="A463" s="680"/>
      <c r="B463" s="751" t="s">
        <v>528</v>
      </c>
      <c r="C463" s="675"/>
      <c r="D463" s="676"/>
      <c r="E463" s="595"/>
      <c r="F463" s="595"/>
      <c r="G463" s="595"/>
      <c r="H463" s="595"/>
      <c r="I463" s="595"/>
      <c r="J463" s="595"/>
      <c r="K463" s="595">
        <f>+'17 Sive plače'!C68</f>
        <v>14851</v>
      </c>
      <c r="L463" s="595">
        <f t="shared" ref="L463:AA463" si="241">+K463</f>
        <v>14851</v>
      </c>
      <c r="M463" s="595">
        <f t="shared" si="241"/>
        <v>14851</v>
      </c>
      <c r="N463" s="595">
        <f t="shared" si="241"/>
        <v>14851</v>
      </c>
      <c r="O463" s="595">
        <f t="shared" si="241"/>
        <v>14851</v>
      </c>
      <c r="P463" s="595">
        <f t="shared" si="241"/>
        <v>14851</v>
      </c>
      <c r="Q463" s="595">
        <f t="shared" si="241"/>
        <v>14851</v>
      </c>
      <c r="R463" s="595">
        <f t="shared" si="241"/>
        <v>14851</v>
      </c>
      <c r="S463" s="595">
        <f t="shared" si="241"/>
        <v>14851</v>
      </c>
      <c r="T463" s="595">
        <f t="shared" si="241"/>
        <v>14851</v>
      </c>
      <c r="U463" s="595">
        <f t="shared" si="241"/>
        <v>14851</v>
      </c>
      <c r="V463" s="595">
        <f t="shared" si="241"/>
        <v>14851</v>
      </c>
      <c r="W463" s="595">
        <f t="shared" si="241"/>
        <v>14851</v>
      </c>
      <c r="X463" s="595">
        <f t="shared" si="241"/>
        <v>14851</v>
      </c>
      <c r="Y463" s="595">
        <f t="shared" si="241"/>
        <v>14851</v>
      </c>
      <c r="Z463" s="595">
        <f t="shared" si="241"/>
        <v>14851</v>
      </c>
      <c r="AA463" s="595">
        <f t="shared" si="241"/>
        <v>14851</v>
      </c>
      <c r="AB463" s="595">
        <f t="shared" ref="AB463:AQ463" si="242">+AA463</f>
        <v>14851</v>
      </c>
      <c r="AC463" s="595">
        <f t="shared" si="242"/>
        <v>14851</v>
      </c>
      <c r="AD463" s="595">
        <f t="shared" si="242"/>
        <v>14851</v>
      </c>
      <c r="AE463" s="595">
        <f t="shared" si="242"/>
        <v>14851</v>
      </c>
      <c r="AF463" s="595">
        <f t="shared" si="242"/>
        <v>14851</v>
      </c>
      <c r="AG463" s="595">
        <f t="shared" si="242"/>
        <v>14851</v>
      </c>
      <c r="AH463" s="595">
        <f t="shared" si="242"/>
        <v>14851</v>
      </c>
      <c r="AI463" s="595">
        <f t="shared" si="242"/>
        <v>14851</v>
      </c>
      <c r="AJ463" s="677">
        <f t="shared" si="242"/>
        <v>14851</v>
      </c>
      <c r="AK463" s="677">
        <f t="shared" si="242"/>
        <v>14851</v>
      </c>
      <c r="AL463" s="677">
        <f t="shared" si="242"/>
        <v>14851</v>
      </c>
      <c r="AM463" s="677">
        <f t="shared" si="242"/>
        <v>14851</v>
      </c>
      <c r="AN463" s="677">
        <f t="shared" si="242"/>
        <v>14851</v>
      </c>
      <c r="AO463" s="677">
        <f t="shared" si="242"/>
        <v>14851</v>
      </c>
      <c r="AP463" s="677">
        <f t="shared" si="242"/>
        <v>14851</v>
      </c>
      <c r="AQ463" s="677">
        <f t="shared" si="242"/>
        <v>14851</v>
      </c>
      <c r="AR463" s="677">
        <f t="shared" ref="AJ463:AU465" si="243">+AQ463</f>
        <v>14851</v>
      </c>
      <c r="AS463" s="677">
        <f t="shared" si="243"/>
        <v>14851</v>
      </c>
      <c r="AT463" s="677">
        <f t="shared" si="243"/>
        <v>14851</v>
      </c>
      <c r="AU463" s="677">
        <f t="shared" si="243"/>
        <v>14851</v>
      </c>
    </row>
    <row r="464" spans="1:47" s="589" customFormat="1" ht="11.25">
      <c r="A464" s="674"/>
      <c r="B464" s="751" t="s">
        <v>524</v>
      </c>
      <c r="C464" s="675"/>
      <c r="D464" s="676"/>
      <c r="E464" s="595"/>
      <c r="F464" s="595"/>
      <c r="G464" s="595"/>
      <c r="H464" s="595"/>
      <c r="I464" s="595"/>
      <c r="J464" s="595"/>
      <c r="K464" s="595">
        <f>+'Količine s projektom'!J80-'Količine s projektom'!J83</f>
        <v>4588</v>
      </c>
      <c r="L464" s="595">
        <f>+'Količine s projektom'!K80-'Količine s projektom'!K83</f>
        <v>4587.335760124879</v>
      </c>
      <c r="M464" s="595">
        <f>+'Količine s projektom'!L80-'Količine s projektom'!L83</f>
        <v>4586.6716164168492</v>
      </c>
      <c r="N464" s="595">
        <f>+'Količine s projektom'!M80-'Količine s projektom'!M83</f>
        <v>4586.0075688619863</v>
      </c>
      <c r="O464" s="595">
        <f>+'Količine s projektom'!N80-'Količine s projektom'!N83</f>
        <v>4585.3436174463714</v>
      </c>
      <c r="P464" s="595">
        <f>+'Količine s projektom'!O80-'Količine s projektom'!O83</f>
        <v>4584.6797621560836</v>
      </c>
      <c r="Q464" s="595">
        <f>+'Količine s projektom'!P80-'Količine s projektom'!P83</f>
        <v>4584.0160029772078</v>
      </c>
      <c r="R464" s="595">
        <f>+'Količine s projektom'!Q80-'Količine s projektom'!Q83</f>
        <v>4583.3523398958278</v>
      </c>
      <c r="S464" s="595">
        <f>+'Količine s projektom'!R80-'Količine s projektom'!R83</f>
        <v>4568.4238101377077</v>
      </c>
      <c r="T464" s="595">
        <f>+'Količine s projektom'!S80-'Količine s projektom'!S83</f>
        <v>4553.5439043962924</v>
      </c>
      <c r="U464" s="595">
        <f>+'Količine s projektom'!T80-'Količine s projektom'!T83</f>
        <v>4538.7124642973104</v>
      </c>
      <c r="V464" s="595">
        <f>+'Količine s projektom'!U80-'Količine s projektom'!U83</f>
        <v>4523.9293319823391</v>
      </c>
      <c r="W464" s="595">
        <f>+'Količine s projektom'!V80-'Količine s projektom'!V83</f>
        <v>4509.1943501071146</v>
      </c>
      <c r="X464" s="595">
        <f>+'Količine s projektom'!W80-'Količine s projektom'!W83</f>
        <v>4494.5073618398646</v>
      </c>
      <c r="Y464" s="595">
        <f>+'Količine s projektom'!X80-'Količine s projektom'!X83</f>
        <v>4479.8682108596358</v>
      </c>
      <c r="Z464" s="595">
        <f>+'Količine s projektom'!Y80-'Količine s projektom'!Y83</f>
        <v>4465.2767413546326</v>
      </c>
      <c r="AA464" s="595">
        <f>+'Količine s projektom'!Z80-'Količine s projektom'!Z83</f>
        <v>4450.7327980205546</v>
      </c>
      <c r="AB464" s="595">
        <f>+'Količine s projektom'!AA80-'Količine s projektom'!AA83</f>
        <v>4436.2362260589489</v>
      </c>
      <c r="AC464" s="595">
        <f>+'Količine s projektom'!AB80-'Količine s projektom'!AB83</f>
        <v>4417.7822897560782</v>
      </c>
      <c r="AD464" s="595">
        <f>+'Količine s projektom'!AC80-'Količine s projektom'!AC83</f>
        <v>4399.40511847376</v>
      </c>
      <c r="AE464" s="595">
        <f>+'Količine s projektom'!AD80-'Količine s projektom'!AD83</f>
        <v>4381.1043928834633</v>
      </c>
      <c r="AF464" s="595">
        <f>+'Količine s projektom'!AE80-'Količine s projektom'!AE83</f>
        <v>4362.8797949850041</v>
      </c>
      <c r="AG464" s="595">
        <f>+'Količine s projektom'!AF80-'Količine s projektom'!AF83</f>
        <v>4344.7310081010246</v>
      </c>
      <c r="AH464" s="595">
        <f>+'Količine s projektom'!AG80-'Količine s projektom'!AG83</f>
        <v>4326.657716871483</v>
      </c>
      <c r="AI464" s="595">
        <f>+'Količine s projektom'!AH80-'Količine s projektom'!AH83</f>
        <v>4308.6596072481816</v>
      </c>
      <c r="AJ464" s="677">
        <f t="shared" si="243"/>
        <v>4308.6596072481816</v>
      </c>
      <c r="AK464" s="677">
        <f t="shared" si="243"/>
        <v>4308.6596072481816</v>
      </c>
      <c r="AL464" s="677">
        <f t="shared" si="243"/>
        <v>4308.6596072481816</v>
      </c>
      <c r="AM464" s="677">
        <f t="shared" si="243"/>
        <v>4308.6596072481816</v>
      </c>
      <c r="AN464" s="677">
        <f t="shared" si="243"/>
        <v>4308.6596072481816</v>
      </c>
      <c r="AO464" s="677">
        <f t="shared" si="243"/>
        <v>4308.6596072481816</v>
      </c>
      <c r="AP464" s="677">
        <f t="shared" si="243"/>
        <v>4308.6596072481816</v>
      </c>
      <c r="AQ464" s="677">
        <f t="shared" si="243"/>
        <v>4308.6596072481816</v>
      </c>
      <c r="AR464" s="677">
        <f t="shared" si="243"/>
        <v>4308.6596072481816</v>
      </c>
      <c r="AS464" s="677">
        <f t="shared" si="243"/>
        <v>4308.6596072481816</v>
      </c>
      <c r="AT464" s="677">
        <f t="shared" si="243"/>
        <v>4308.6596072481816</v>
      </c>
      <c r="AU464" s="677">
        <f t="shared" si="243"/>
        <v>4308.6596072481816</v>
      </c>
    </row>
    <row r="465" spans="1:47" s="589" customFormat="1" ht="11.25">
      <c r="A465" s="674"/>
      <c r="B465" s="751" t="s">
        <v>519</v>
      </c>
      <c r="C465" s="675"/>
      <c r="D465" s="676"/>
      <c r="E465" s="595"/>
      <c r="F465" s="595"/>
      <c r="G465" s="595"/>
      <c r="H465" s="595"/>
      <c r="I465" s="595"/>
      <c r="J465" s="595"/>
      <c r="K465" s="595">
        <f>+'17 Sive plače'!R61</f>
        <v>18.953444259122854</v>
      </c>
      <c r="L465" s="595">
        <f>+'17 Sive plače'!S61</f>
        <v>19.33251314430531</v>
      </c>
      <c r="M465" s="595">
        <f>+'17 Sive plače'!T61</f>
        <v>19.719163407191417</v>
      </c>
      <c r="N465" s="595">
        <f>+'17 Sive plače'!U61</f>
        <v>20.113546675335243</v>
      </c>
      <c r="O465" s="595">
        <f>+'17 Sive plače'!V61</f>
        <v>20.515817608841949</v>
      </c>
      <c r="P465" s="595">
        <f>+'17 Sive plače'!W61</f>
        <v>20.926133961018788</v>
      </c>
      <c r="Q465" s="595">
        <f>+'17 Sive plače'!X61</f>
        <v>21.344656640239165</v>
      </c>
      <c r="R465" s="595">
        <f>+'17 Sive plače'!Y61</f>
        <v>21.771549773043947</v>
      </c>
      <c r="S465" s="595">
        <f>+'17 Sive plače'!Z61</f>
        <v>22.206980768504827</v>
      </c>
      <c r="T465" s="595">
        <f>+'17 Sive plače'!AA61</f>
        <v>22.651120383874925</v>
      </c>
      <c r="U465" s="595">
        <f>+'17 Sive plače'!AB61</f>
        <v>23.104142791552423</v>
      </c>
      <c r="V465" s="595">
        <f>+'17 Sive plače'!AC61</f>
        <v>23.566225647383472</v>
      </c>
      <c r="W465" s="595">
        <f>+'17 Sive plače'!AD61</f>
        <v>24.037550160331143</v>
      </c>
      <c r="X465" s="595">
        <f>+'17 Sive plače'!AE61</f>
        <v>24.518301163537767</v>
      </c>
      <c r="Y465" s="595">
        <f>+'17 Sive plače'!AF61</f>
        <v>25.008667186808523</v>
      </c>
      <c r="Z465" s="595">
        <f>+'17 Sive plače'!AG61</f>
        <v>25.508840530544695</v>
      </c>
      <c r="AA465" s="595">
        <f>+'17 Sive plače'!AH61</f>
        <v>26.019017341155589</v>
      </c>
      <c r="AB465" s="595">
        <f>+'17 Sive plače'!AI61</f>
        <v>26.539397687978699</v>
      </c>
      <c r="AC465" s="595">
        <f>+'17 Sive plače'!AJ61</f>
        <v>27.070185641738274</v>
      </c>
      <c r="AD465" s="595">
        <f>+'17 Sive plače'!AK61</f>
        <v>27.611589354573038</v>
      </c>
      <c r="AE465" s="595">
        <f>+'17 Sive plače'!AL61</f>
        <v>28.163821141664499</v>
      </c>
      <c r="AF465" s="595">
        <f>+'17 Sive plače'!AM61</f>
        <v>28.72709756449779</v>
      </c>
      <c r="AG465" s="595">
        <f>+'17 Sive plače'!AN61</f>
        <v>29.301639515787745</v>
      </c>
      <c r="AH465" s="595">
        <f>+'17 Sive plače'!AO61</f>
        <v>29.8876723061035</v>
      </c>
      <c r="AI465" s="595">
        <f>+'17 Sive plače'!AP61</f>
        <v>30.48542575222557</v>
      </c>
      <c r="AJ465" s="677">
        <f t="shared" si="243"/>
        <v>30.48542575222557</v>
      </c>
      <c r="AK465" s="677">
        <f t="shared" si="243"/>
        <v>30.48542575222557</v>
      </c>
      <c r="AL465" s="677">
        <f t="shared" si="243"/>
        <v>30.48542575222557</v>
      </c>
      <c r="AM465" s="677">
        <f t="shared" si="243"/>
        <v>30.48542575222557</v>
      </c>
      <c r="AN465" s="677">
        <f t="shared" si="243"/>
        <v>30.48542575222557</v>
      </c>
      <c r="AO465" s="677">
        <f t="shared" si="243"/>
        <v>30.48542575222557</v>
      </c>
      <c r="AP465" s="677">
        <f t="shared" si="243"/>
        <v>30.48542575222557</v>
      </c>
      <c r="AQ465" s="677">
        <f t="shared" si="243"/>
        <v>30.48542575222557</v>
      </c>
      <c r="AR465" s="677">
        <f t="shared" si="243"/>
        <v>30.48542575222557</v>
      </c>
      <c r="AS465" s="677">
        <f t="shared" si="243"/>
        <v>30.48542575222557</v>
      </c>
      <c r="AT465" s="677">
        <f t="shared" si="243"/>
        <v>30.48542575222557</v>
      </c>
      <c r="AU465" s="677">
        <f t="shared" si="243"/>
        <v>30.48542575222557</v>
      </c>
    </row>
    <row r="466" spans="1:47" s="589" customFormat="1" ht="11.25">
      <c r="A466" s="671"/>
      <c r="B466" s="749" t="s">
        <v>486</v>
      </c>
      <c r="C466" s="624">
        <f>NPV($C$490,G466:AI466)+F466</f>
        <v>1665818.1478852225</v>
      </c>
      <c r="D466" s="625">
        <f>SUM(F466:AI466)</f>
        <v>6856733.3739429945</v>
      </c>
      <c r="E466" s="593"/>
      <c r="F466" s="593">
        <v>0</v>
      </c>
      <c r="G466" s="593">
        <v>0</v>
      </c>
      <c r="H466" s="593">
        <v>0</v>
      </c>
      <c r="I466" s="593">
        <v>0</v>
      </c>
      <c r="J466" s="593">
        <v>0</v>
      </c>
      <c r="K466" s="593">
        <v>0</v>
      </c>
      <c r="L466" s="593">
        <v>0</v>
      </c>
      <c r="M466" s="593">
        <v>0</v>
      </c>
      <c r="N466" s="593">
        <v>0</v>
      </c>
      <c r="O466" s="593">
        <v>0</v>
      </c>
      <c r="P466" s="593">
        <v>0</v>
      </c>
      <c r="Q466" s="593">
        <v>0</v>
      </c>
      <c r="R466" s="593">
        <v>0</v>
      </c>
      <c r="S466" s="593">
        <v>0</v>
      </c>
      <c r="T466" s="593">
        <v>0</v>
      </c>
      <c r="U466" s="593">
        <v>0</v>
      </c>
      <c r="V466" s="593">
        <v>0</v>
      </c>
      <c r="W466" s="593">
        <v>0</v>
      </c>
      <c r="X466" s="593">
        <v>0</v>
      </c>
      <c r="Y466" s="593">
        <v>0</v>
      </c>
      <c r="Z466" s="593">
        <v>0</v>
      </c>
      <c r="AA466" s="593">
        <v>0</v>
      </c>
      <c r="AB466" s="593">
        <v>0</v>
      </c>
      <c r="AC466" s="593">
        <v>0</v>
      </c>
      <c r="AD466" s="593">
        <v>0</v>
      </c>
      <c r="AE466" s="593">
        <v>0</v>
      </c>
      <c r="AF466" s="593">
        <v>0</v>
      </c>
      <c r="AG466" s="593">
        <v>0</v>
      </c>
      <c r="AH466" s="593">
        <v>0</v>
      </c>
      <c r="AI466" s="593">
        <f>NPV(C490,AJ485:AU485)</f>
        <v>6856733.3739429945</v>
      </c>
      <c r="AJ466" s="677"/>
      <c r="AK466" s="677"/>
      <c r="AL466" s="677"/>
      <c r="AM466" s="677"/>
      <c r="AN466" s="677"/>
      <c r="AO466" s="677"/>
      <c r="AP466" s="677"/>
      <c r="AQ466" s="677"/>
      <c r="AR466" s="677"/>
      <c r="AS466" s="677"/>
      <c r="AT466" s="677"/>
      <c r="AU466" s="677"/>
    </row>
    <row r="467" spans="1:47" s="589" customFormat="1" ht="11.25">
      <c r="A467" s="671"/>
      <c r="B467" s="749" t="s">
        <v>246</v>
      </c>
      <c r="C467" s="624">
        <f>NPV($C$490,G467:AI467)+F467</f>
        <v>2284382.225880919</v>
      </c>
      <c r="D467" s="625">
        <f>SUM(F467:AI467)</f>
        <v>4925308.2767842952</v>
      </c>
      <c r="E467" s="593"/>
      <c r="F467" s="593">
        <f>+F468+F469+F470+F471</f>
        <v>0</v>
      </c>
      <c r="G467" s="593">
        <f t="shared" ref="G467:J467" si="244">+G468+G469+G470+G471</f>
        <v>0</v>
      </c>
      <c r="H467" s="593">
        <f t="shared" si="244"/>
        <v>0</v>
      </c>
      <c r="I467" s="593">
        <f t="shared" si="244"/>
        <v>0</v>
      </c>
      <c r="J467" s="593">
        <f t="shared" si="244"/>
        <v>0</v>
      </c>
      <c r="K467" s="593">
        <f>+(K468+K469+K470+K471)*$C$4</f>
        <v>197012.33107137182</v>
      </c>
      <c r="L467" s="593">
        <f t="shared" ref="L467:AI467" si="245">+(L468+L469+L470+L471)*$C$4</f>
        <v>197012.33107137182</v>
      </c>
      <c r="M467" s="593">
        <f t="shared" si="245"/>
        <v>197012.33107137182</v>
      </c>
      <c r="N467" s="593">
        <f t="shared" si="245"/>
        <v>197012.33107137182</v>
      </c>
      <c r="O467" s="593">
        <f t="shared" si="245"/>
        <v>197012.33107137182</v>
      </c>
      <c r="P467" s="593">
        <f t="shared" si="245"/>
        <v>197012.33107137182</v>
      </c>
      <c r="Q467" s="593">
        <f t="shared" si="245"/>
        <v>197012.33107137182</v>
      </c>
      <c r="R467" s="593">
        <f t="shared" si="245"/>
        <v>197012.33107137182</v>
      </c>
      <c r="S467" s="593">
        <f t="shared" si="245"/>
        <v>197012.33107137182</v>
      </c>
      <c r="T467" s="593">
        <f t="shared" si="245"/>
        <v>197012.33107137182</v>
      </c>
      <c r="U467" s="593">
        <f t="shared" si="245"/>
        <v>197012.33107137182</v>
      </c>
      <c r="V467" s="593">
        <f t="shared" si="245"/>
        <v>197012.33107137182</v>
      </c>
      <c r="W467" s="593">
        <f t="shared" si="245"/>
        <v>197012.33107137182</v>
      </c>
      <c r="X467" s="593">
        <f t="shared" si="245"/>
        <v>197012.33107137182</v>
      </c>
      <c r="Y467" s="593">
        <f t="shared" si="245"/>
        <v>197012.33107137182</v>
      </c>
      <c r="Z467" s="593">
        <f t="shared" si="245"/>
        <v>197012.33107137182</v>
      </c>
      <c r="AA467" s="593">
        <f t="shared" si="245"/>
        <v>197012.33107137182</v>
      </c>
      <c r="AB467" s="593">
        <f t="shared" si="245"/>
        <v>197012.33107137182</v>
      </c>
      <c r="AC467" s="593">
        <f t="shared" si="245"/>
        <v>197012.33107137182</v>
      </c>
      <c r="AD467" s="593">
        <f t="shared" si="245"/>
        <v>197012.33107137182</v>
      </c>
      <c r="AE467" s="593">
        <f t="shared" si="245"/>
        <v>197012.33107137182</v>
      </c>
      <c r="AF467" s="593">
        <f t="shared" si="245"/>
        <v>197012.33107137182</v>
      </c>
      <c r="AG467" s="593">
        <f t="shared" si="245"/>
        <v>197012.33107137182</v>
      </c>
      <c r="AH467" s="593">
        <f t="shared" si="245"/>
        <v>197012.33107137182</v>
      </c>
      <c r="AI467" s="593">
        <f t="shared" si="245"/>
        <v>197012.33107137182</v>
      </c>
      <c r="AJ467" s="672">
        <f>+AJ468+AJ469+AJ470+AJ471</f>
        <v>197012.33107137182</v>
      </c>
      <c r="AK467" s="672">
        <f t="shared" ref="AK467:AU467" si="246">+AK468+AK469+AK470+AK471</f>
        <v>197012.33107137182</v>
      </c>
      <c r="AL467" s="672">
        <f t="shared" si="246"/>
        <v>197012.33107137182</v>
      </c>
      <c r="AM467" s="672">
        <f t="shared" si="246"/>
        <v>197012.33107137182</v>
      </c>
      <c r="AN467" s="672">
        <f t="shared" si="246"/>
        <v>197012.33107137182</v>
      </c>
      <c r="AO467" s="672">
        <f t="shared" si="246"/>
        <v>197012.33107137182</v>
      </c>
      <c r="AP467" s="672">
        <f t="shared" si="246"/>
        <v>197012.33107137182</v>
      </c>
      <c r="AQ467" s="672">
        <f t="shared" si="246"/>
        <v>197012.33107137182</v>
      </c>
      <c r="AR467" s="672">
        <f t="shared" si="246"/>
        <v>197012.33107137182</v>
      </c>
      <c r="AS467" s="672">
        <f t="shared" si="246"/>
        <v>197012.33107137182</v>
      </c>
      <c r="AT467" s="672">
        <f t="shared" si="246"/>
        <v>197012.33107137182</v>
      </c>
      <c r="AU467" s="672">
        <f t="shared" si="246"/>
        <v>197012.33107137182</v>
      </c>
    </row>
    <row r="468" spans="1:47" s="589" customFormat="1" ht="11.25">
      <c r="A468" s="674">
        <v>1</v>
      </c>
      <c r="B468" s="751" t="s">
        <v>106</v>
      </c>
      <c r="C468" s="630"/>
      <c r="D468" s="631"/>
      <c r="E468" s="595"/>
      <c r="F468" s="595">
        <f t="shared" ref="F468:AI468" si="247">+F304</f>
        <v>0</v>
      </c>
      <c r="G468" s="595">
        <f t="shared" si="247"/>
        <v>0</v>
      </c>
      <c r="H468" s="595">
        <f t="shared" si="247"/>
        <v>0</v>
      </c>
      <c r="I468" s="595">
        <f t="shared" si="247"/>
        <v>0</v>
      </c>
      <c r="J468" s="595">
        <f t="shared" si="247"/>
        <v>0</v>
      </c>
      <c r="K468" s="595">
        <f t="shared" si="247"/>
        <v>14880.460500000001</v>
      </c>
      <c r="L468" s="595">
        <f t="shared" si="247"/>
        <v>14880.460500000001</v>
      </c>
      <c r="M468" s="595">
        <f t="shared" si="247"/>
        <v>14880.460500000001</v>
      </c>
      <c r="N468" s="595">
        <f t="shared" si="247"/>
        <v>14880.460500000001</v>
      </c>
      <c r="O468" s="595">
        <f t="shared" si="247"/>
        <v>14880.460500000001</v>
      </c>
      <c r="P468" s="595">
        <f t="shared" si="247"/>
        <v>14880.460500000001</v>
      </c>
      <c r="Q468" s="595">
        <f t="shared" si="247"/>
        <v>14880.460500000001</v>
      </c>
      <c r="R468" s="595">
        <f t="shared" si="247"/>
        <v>14880.460500000001</v>
      </c>
      <c r="S468" s="595">
        <f t="shared" si="247"/>
        <v>14880.460500000001</v>
      </c>
      <c r="T468" s="595">
        <f t="shared" si="247"/>
        <v>14880.460500000001</v>
      </c>
      <c r="U468" s="595">
        <f t="shared" si="247"/>
        <v>14880.460500000001</v>
      </c>
      <c r="V468" s="595">
        <f t="shared" si="247"/>
        <v>14880.460500000001</v>
      </c>
      <c r="W468" s="595">
        <f t="shared" si="247"/>
        <v>14880.460500000001</v>
      </c>
      <c r="X468" s="595">
        <f t="shared" si="247"/>
        <v>14880.460500000001</v>
      </c>
      <c r="Y468" s="595">
        <f t="shared" si="247"/>
        <v>14880.460500000001</v>
      </c>
      <c r="Z468" s="595">
        <f t="shared" si="247"/>
        <v>14880.460500000001</v>
      </c>
      <c r="AA468" s="595">
        <f t="shared" si="247"/>
        <v>14880.460500000001</v>
      </c>
      <c r="AB468" s="595">
        <f t="shared" si="247"/>
        <v>14880.460500000001</v>
      </c>
      <c r="AC468" s="595">
        <f t="shared" si="247"/>
        <v>14880.460500000001</v>
      </c>
      <c r="AD468" s="595">
        <f t="shared" si="247"/>
        <v>14880.460500000001</v>
      </c>
      <c r="AE468" s="595">
        <f t="shared" si="247"/>
        <v>14880.460500000001</v>
      </c>
      <c r="AF468" s="595">
        <f t="shared" si="247"/>
        <v>14880.460500000001</v>
      </c>
      <c r="AG468" s="595">
        <f t="shared" si="247"/>
        <v>14880.460500000001</v>
      </c>
      <c r="AH468" s="595">
        <f t="shared" si="247"/>
        <v>14880.460500000001</v>
      </c>
      <c r="AI468" s="595">
        <f t="shared" si="247"/>
        <v>14880.460500000001</v>
      </c>
      <c r="AJ468" s="677">
        <f t="shared" ref="AJ468:AU470" si="248">+AI468</f>
        <v>14880.460500000001</v>
      </c>
      <c r="AK468" s="677">
        <f t="shared" si="248"/>
        <v>14880.460500000001</v>
      </c>
      <c r="AL468" s="677">
        <f t="shared" si="248"/>
        <v>14880.460500000001</v>
      </c>
      <c r="AM468" s="677">
        <f t="shared" si="248"/>
        <v>14880.460500000001</v>
      </c>
      <c r="AN468" s="677">
        <f t="shared" si="248"/>
        <v>14880.460500000001</v>
      </c>
      <c r="AO468" s="677">
        <f t="shared" si="248"/>
        <v>14880.460500000001</v>
      </c>
      <c r="AP468" s="677">
        <f t="shared" si="248"/>
        <v>14880.460500000001</v>
      </c>
      <c r="AQ468" s="677">
        <f t="shared" si="248"/>
        <v>14880.460500000001</v>
      </c>
      <c r="AR468" s="677">
        <f t="shared" si="248"/>
        <v>14880.460500000001</v>
      </c>
      <c r="AS468" s="677">
        <f t="shared" si="248"/>
        <v>14880.460500000001</v>
      </c>
      <c r="AT468" s="677">
        <f t="shared" si="248"/>
        <v>14880.460500000001</v>
      </c>
      <c r="AU468" s="677">
        <f t="shared" si="248"/>
        <v>14880.460500000001</v>
      </c>
    </row>
    <row r="469" spans="1:47" s="589" customFormat="1" ht="11.25">
      <c r="A469" s="674">
        <v>1</v>
      </c>
      <c r="B469" s="751" t="s">
        <v>254</v>
      </c>
      <c r="C469" s="630"/>
      <c r="D469" s="631"/>
      <c r="E469" s="595"/>
      <c r="F469" s="595">
        <f t="shared" ref="F469:AI469" si="249">+F305</f>
        <v>0</v>
      </c>
      <c r="G469" s="595">
        <f t="shared" si="249"/>
        <v>0</v>
      </c>
      <c r="H469" s="595">
        <f t="shared" si="249"/>
        <v>0</v>
      </c>
      <c r="I469" s="595">
        <f t="shared" si="249"/>
        <v>0</v>
      </c>
      <c r="J469" s="595">
        <f t="shared" si="249"/>
        <v>0</v>
      </c>
      <c r="K469" s="595">
        <f t="shared" si="249"/>
        <v>158388.97057137184</v>
      </c>
      <c r="L469" s="595">
        <f t="shared" si="249"/>
        <v>158388.97057137184</v>
      </c>
      <c r="M469" s="595">
        <f t="shared" si="249"/>
        <v>158388.97057137184</v>
      </c>
      <c r="N469" s="595">
        <f t="shared" si="249"/>
        <v>158388.97057137184</v>
      </c>
      <c r="O469" s="595">
        <f t="shared" si="249"/>
        <v>158388.97057137184</v>
      </c>
      <c r="P469" s="595">
        <f t="shared" si="249"/>
        <v>158388.97057137184</v>
      </c>
      <c r="Q469" s="595">
        <f t="shared" si="249"/>
        <v>158388.97057137184</v>
      </c>
      <c r="R469" s="595">
        <f t="shared" si="249"/>
        <v>158388.97057137184</v>
      </c>
      <c r="S469" s="595">
        <f t="shared" si="249"/>
        <v>158388.97057137184</v>
      </c>
      <c r="T469" s="595">
        <f t="shared" si="249"/>
        <v>158388.97057137184</v>
      </c>
      <c r="U469" s="595">
        <f t="shared" si="249"/>
        <v>158388.97057137184</v>
      </c>
      <c r="V469" s="595">
        <f t="shared" si="249"/>
        <v>158388.97057137184</v>
      </c>
      <c r="W469" s="595">
        <f t="shared" si="249"/>
        <v>158388.97057137184</v>
      </c>
      <c r="X469" s="595">
        <f t="shared" si="249"/>
        <v>158388.97057137184</v>
      </c>
      <c r="Y469" s="595">
        <f t="shared" si="249"/>
        <v>158388.97057137184</v>
      </c>
      <c r="Z469" s="595">
        <f t="shared" si="249"/>
        <v>158388.97057137184</v>
      </c>
      <c r="AA469" s="595">
        <f t="shared" si="249"/>
        <v>158388.97057137184</v>
      </c>
      <c r="AB469" s="595">
        <f t="shared" si="249"/>
        <v>158388.97057137184</v>
      </c>
      <c r="AC469" s="595">
        <f t="shared" si="249"/>
        <v>158388.97057137184</v>
      </c>
      <c r="AD469" s="595">
        <f t="shared" si="249"/>
        <v>158388.97057137184</v>
      </c>
      <c r="AE469" s="595">
        <f t="shared" si="249"/>
        <v>158388.97057137184</v>
      </c>
      <c r="AF469" s="595">
        <f t="shared" si="249"/>
        <v>158388.97057137184</v>
      </c>
      <c r="AG469" s="595">
        <f t="shared" si="249"/>
        <v>158388.97057137184</v>
      </c>
      <c r="AH469" s="595">
        <f t="shared" si="249"/>
        <v>158388.97057137184</v>
      </c>
      <c r="AI469" s="595">
        <f t="shared" si="249"/>
        <v>158388.97057137184</v>
      </c>
      <c r="AJ469" s="677">
        <f t="shared" si="248"/>
        <v>158388.97057137184</v>
      </c>
      <c r="AK469" s="677">
        <f t="shared" si="248"/>
        <v>158388.97057137184</v>
      </c>
      <c r="AL469" s="677">
        <f t="shared" si="248"/>
        <v>158388.97057137184</v>
      </c>
      <c r="AM469" s="677">
        <f t="shared" si="248"/>
        <v>158388.97057137184</v>
      </c>
      <c r="AN469" s="677">
        <f t="shared" si="248"/>
        <v>158388.97057137184</v>
      </c>
      <c r="AO469" s="677">
        <f t="shared" si="248"/>
        <v>158388.97057137184</v>
      </c>
      <c r="AP469" s="677">
        <f t="shared" si="248"/>
        <v>158388.97057137184</v>
      </c>
      <c r="AQ469" s="677">
        <f t="shared" si="248"/>
        <v>158388.97057137184</v>
      </c>
      <c r="AR469" s="677">
        <f t="shared" si="248"/>
        <v>158388.97057137184</v>
      </c>
      <c r="AS469" s="677">
        <f t="shared" si="248"/>
        <v>158388.97057137184</v>
      </c>
      <c r="AT469" s="677">
        <f t="shared" si="248"/>
        <v>158388.97057137184</v>
      </c>
      <c r="AU469" s="677">
        <f t="shared" si="248"/>
        <v>158388.97057137184</v>
      </c>
    </row>
    <row r="470" spans="1:47" s="589" customFormat="1" ht="11.25">
      <c r="A470" s="674">
        <f>+'17 Sive plače'!C16</f>
        <v>0.51615000000000011</v>
      </c>
      <c r="B470" s="751" t="s">
        <v>256</v>
      </c>
      <c r="C470" s="630"/>
      <c r="D470" s="631"/>
      <c r="E470" s="595"/>
      <c r="F470" s="595">
        <f t="shared" ref="F470:AI470" si="250">+F306*$A$470</f>
        <v>0</v>
      </c>
      <c r="G470" s="595">
        <f t="shared" si="250"/>
        <v>0</v>
      </c>
      <c r="H470" s="595">
        <f t="shared" si="250"/>
        <v>0</v>
      </c>
      <c r="I470" s="595">
        <f t="shared" si="250"/>
        <v>0</v>
      </c>
      <c r="J470" s="595">
        <f t="shared" si="250"/>
        <v>0</v>
      </c>
      <c r="K470" s="595">
        <f t="shared" si="250"/>
        <v>23742.900000000005</v>
      </c>
      <c r="L470" s="595">
        <f t="shared" si="250"/>
        <v>23742.900000000005</v>
      </c>
      <c r="M470" s="595">
        <f t="shared" si="250"/>
        <v>23742.900000000005</v>
      </c>
      <c r="N470" s="595">
        <f t="shared" si="250"/>
        <v>23742.900000000005</v>
      </c>
      <c r="O470" s="595">
        <f t="shared" si="250"/>
        <v>23742.900000000005</v>
      </c>
      <c r="P470" s="595">
        <f t="shared" si="250"/>
        <v>23742.900000000005</v>
      </c>
      <c r="Q470" s="595">
        <f t="shared" si="250"/>
        <v>23742.900000000005</v>
      </c>
      <c r="R470" s="595">
        <f t="shared" si="250"/>
        <v>23742.900000000005</v>
      </c>
      <c r="S470" s="595">
        <f t="shared" si="250"/>
        <v>23742.900000000005</v>
      </c>
      <c r="T470" s="595">
        <f t="shared" si="250"/>
        <v>23742.900000000005</v>
      </c>
      <c r="U470" s="595">
        <f t="shared" si="250"/>
        <v>23742.900000000005</v>
      </c>
      <c r="V470" s="595">
        <f t="shared" si="250"/>
        <v>23742.900000000005</v>
      </c>
      <c r="W470" s="595">
        <f t="shared" si="250"/>
        <v>23742.900000000005</v>
      </c>
      <c r="X470" s="595">
        <f t="shared" si="250"/>
        <v>23742.900000000005</v>
      </c>
      <c r="Y470" s="595">
        <f t="shared" si="250"/>
        <v>23742.900000000005</v>
      </c>
      <c r="Z470" s="595">
        <f t="shared" si="250"/>
        <v>23742.900000000005</v>
      </c>
      <c r="AA470" s="595">
        <f t="shared" si="250"/>
        <v>23742.900000000005</v>
      </c>
      <c r="AB470" s="595">
        <f t="shared" si="250"/>
        <v>23742.900000000005</v>
      </c>
      <c r="AC470" s="595">
        <f t="shared" si="250"/>
        <v>23742.900000000005</v>
      </c>
      <c r="AD470" s="595">
        <f t="shared" si="250"/>
        <v>23742.900000000005</v>
      </c>
      <c r="AE470" s="595">
        <f t="shared" si="250"/>
        <v>23742.900000000005</v>
      </c>
      <c r="AF470" s="595">
        <f t="shared" si="250"/>
        <v>23742.900000000005</v>
      </c>
      <c r="AG470" s="595">
        <f t="shared" si="250"/>
        <v>23742.900000000005</v>
      </c>
      <c r="AH470" s="595">
        <f t="shared" si="250"/>
        <v>23742.900000000005</v>
      </c>
      <c r="AI470" s="595">
        <f t="shared" si="250"/>
        <v>23742.900000000005</v>
      </c>
      <c r="AJ470" s="677">
        <f t="shared" si="248"/>
        <v>23742.900000000005</v>
      </c>
      <c r="AK470" s="677">
        <f t="shared" si="248"/>
        <v>23742.900000000005</v>
      </c>
      <c r="AL470" s="677">
        <f t="shared" si="248"/>
        <v>23742.900000000005</v>
      </c>
      <c r="AM470" s="677">
        <f t="shared" si="248"/>
        <v>23742.900000000005</v>
      </c>
      <c r="AN470" s="677">
        <f t="shared" si="248"/>
        <v>23742.900000000005</v>
      </c>
      <c r="AO470" s="677">
        <f t="shared" si="248"/>
        <v>23742.900000000005</v>
      </c>
      <c r="AP470" s="677">
        <f t="shared" si="248"/>
        <v>23742.900000000005</v>
      </c>
      <c r="AQ470" s="677">
        <f t="shared" si="248"/>
        <v>23742.900000000005</v>
      </c>
      <c r="AR470" s="677">
        <f t="shared" si="248"/>
        <v>23742.900000000005</v>
      </c>
      <c r="AS470" s="677">
        <f t="shared" si="248"/>
        <v>23742.900000000005</v>
      </c>
      <c r="AT470" s="677">
        <f t="shared" si="248"/>
        <v>23742.900000000005</v>
      </c>
      <c r="AU470" s="677">
        <f t="shared" si="248"/>
        <v>23742.900000000005</v>
      </c>
    </row>
    <row r="471" spans="1:47" s="589" customFormat="1" ht="11.25">
      <c r="A471" s="674"/>
      <c r="B471" s="751" t="s">
        <v>257</v>
      </c>
      <c r="C471" s="630"/>
      <c r="D471" s="631"/>
      <c r="E471" s="595"/>
      <c r="F471" s="595">
        <f t="shared" ref="F471:AI471" si="251">+F307</f>
        <v>0</v>
      </c>
      <c r="G471" s="595">
        <f t="shared" si="251"/>
        <v>0</v>
      </c>
      <c r="H471" s="595">
        <f t="shared" si="251"/>
        <v>0</v>
      </c>
      <c r="I471" s="595">
        <f t="shared" si="251"/>
        <v>0</v>
      </c>
      <c r="J471" s="595">
        <f t="shared" si="251"/>
        <v>0</v>
      </c>
      <c r="K471" s="595">
        <f t="shared" si="251"/>
        <v>0</v>
      </c>
      <c r="L471" s="595">
        <f t="shared" si="251"/>
        <v>0</v>
      </c>
      <c r="M471" s="595">
        <f t="shared" si="251"/>
        <v>0</v>
      </c>
      <c r="N471" s="595">
        <f t="shared" si="251"/>
        <v>0</v>
      </c>
      <c r="O471" s="595">
        <f t="shared" si="251"/>
        <v>0</v>
      </c>
      <c r="P471" s="595">
        <f t="shared" si="251"/>
        <v>0</v>
      </c>
      <c r="Q471" s="595">
        <f t="shared" si="251"/>
        <v>0</v>
      </c>
      <c r="R471" s="595">
        <f t="shared" si="251"/>
        <v>0</v>
      </c>
      <c r="S471" s="595">
        <f t="shared" si="251"/>
        <v>0</v>
      </c>
      <c r="T471" s="595">
        <f t="shared" si="251"/>
        <v>0</v>
      </c>
      <c r="U471" s="595">
        <f t="shared" si="251"/>
        <v>0</v>
      </c>
      <c r="V471" s="595">
        <f t="shared" si="251"/>
        <v>0</v>
      </c>
      <c r="W471" s="595">
        <f t="shared" si="251"/>
        <v>0</v>
      </c>
      <c r="X471" s="595">
        <f t="shared" si="251"/>
        <v>0</v>
      </c>
      <c r="Y471" s="595">
        <f t="shared" si="251"/>
        <v>0</v>
      </c>
      <c r="Z471" s="595">
        <f t="shared" si="251"/>
        <v>0</v>
      </c>
      <c r="AA471" s="595">
        <f t="shared" si="251"/>
        <v>0</v>
      </c>
      <c r="AB471" s="595">
        <f t="shared" si="251"/>
        <v>0</v>
      </c>
      <c r="AC471" s="595">
        <f t="shared" si="251"/>
        <v>0</v>
      </c>
      <c r="AD471" s="595">
        <f t="shared" si="251"/>
        <v>0</v>
      </c>
      <c r="AE471" s="595">
        <f t="shared" si="251"/>
        <v>0</v>
      </c>
      <c r="AF471" s="595">
        <f t="shared" si="251"/>
        <v>0</v>
      </c>
      <c r="AG471" s="595">
        <f t="shared" si="251"/>
        <v>0</v>
      </c>
      <c r="AH471" s="595">
        <f t="shared" si="251"/>
        <v>0</v>
      </c>
      <c r="AI471" s="595">
        <f t="shared" si="251"/>
        <v>0</v>
      </c>
      <c r="AJ471" s="677">
        <v>0</v>
      </c>
      <c r="AK471" s="677">
        <v>0</v>
      </c>
      <c r="AL471" s="677">
        <v>0</v>
      </c>
      <c r="AM471" s="677">
        <v>0</v>
      </c>
      <c r="AN471" s="677">
        <v>0</v>
      </c>
      <c r="AO471" s="677">
        <v>0</v>
      </c>
      <c r="AP471" s="677">
        <v>0</v>
      </c>
      <c r="AQ471" s="677">
        <v>0</v>
      </c>
      <c r="AR471" s="677">
        <v>0</v>
      </c>
      <c r="AS471" s="677">
        <v>0</v>
      </c>
      <c r="AT471" s="677">
        <v>0</v>
      </c>
      <c r="AU471" s="677">
        <v>0</v>
      </c>
    </row>
    <row r="472" spans="1:47" s="589" customFormat="1" ht="11.25">
      <c r="A472" s="671"/>
      <c r="B472" s="749" t="s">
        <v>248</v>
      </c>
      <c r="C472" s="624">
        <f>NPV($C$490,G472:AI472)+F472</f>
        <v>0</v>
      </c>
      <c r="D472" s="625">
        <f>SUM(F472:AI472)</f>
        <v>0</v>
      </c>
      <c r="E472" s="593"/>
      <c r="F472" s="593">
        <f t="shared" ref="F472:AI472" si="252">+F308</f>
        <v>0</v>
      </c>
      <c r="G472" s="593">
        <f t="shared" si="252"/>
        <v>0</v>
      </c>
      <c r="H472" s="593">
        <f t="shared" si="252"/>
        <v>0</v>
      </c>
      <c r="I472" s="593">
        <f t="shared" si="252"/>
        <v>0</v>
      </c>
      <c r="J472" s="593">
        <f t="shared" si="252"/>
        <v>0</v>
      </c>
      <c r="K472" s="593">
        <f t="shared" si="252"/>
        <v>0</v>
      </c>
      <c r="L472" s="593">
        <f t="shared" si="252"/>
        <v>0</v>
      </c>
      <c r="M472" s="593">
        <f t="shared" si="252"/>
        <v>0</v>
      </c>
      <c r="N472" s="593">
        <f t="shared" si="252"/>
        <v>0</v>
      </c>
      <c r="O472" s="593">
        <f t="shared" si="252"/>
        <v>0</v>
      </c>
      <c r="P472" s="593">
        <f t="shared" si="252"/>
        <v>0</v>
      </c>
      <c r="Q472" s="593">
        <f t="shared" si="252"/>
        <v>0</v>
      </c>
      <c r="R472" s="593">
        <f t="shared" si="252"/>
        <v>0</v>
      </c>
      <c r="S472" s="593">
        <f t="shared" si="252"/>
        <v>0</v>
      </c>
      <c r="T472" s="593">
        <f t="shared" si="252"/>
        <v>0</v>
      </c>
      <c r="U472" s="593">
        <f t="shared" si="252"/>
        <v>0</v>
      </c>
      <c r="V472" s="593">
        <f t="shared" si="252"/>
        <v>0</v>
      </c>
      <c r="W472" s="593">
        <f t="shared" si="252"/>
        <v>0</v>
      </c>
      <c r="X472" s="593">
        <f t="shared" si="252"/>
        <v>0</v>
      </c>
      <c r="Y472" s="593">
        <f t="shared" si="252"/>
        <v>0</v>
      </c>
      <c r="Z472" s="593">
        <f t="shared" si="252"/>
        <v>0</v>
      </c>
      <c r="AA472" s="593">
        <f t="shared" si="252"/>
        <v>0</v>
      </c>
      <c r="AB472" s="593">
        <f t="shared" si="252"/>
        <v>0</v>
      </c>
      <c r="AC472" s="593">
        <f t="shared" si="252"/>
        <v>0</v>
      </c>
      <c r="AD472" s="593">
        <f t="shared" si="252"/>
        <v>0</v>
      </c>
      <c r="AE472" s="593">
        <f t="shared" si="252"/>
        <v>0</v>
      </c>
      <c r="AF472" s="593">
        <f t="shared" si="252"/>
        <v>0</v>
      </c>
      <c r="AG472" s="593">
        <f t="shared" si="252"/>
        <v>0</v>
      </c>
      <c r="AH472" s="593">
        <f t="shared" si="252"/>
        <v>0</v>
      </c>
      <c r="AI472" s="593">
        <f t="shared" si="252"/>
        <v>0</v>
      </c>
      <c r="AJ472" s="681">
        <f>+AI472</f>
        <v>0</v>
      </c>
      <c r="AK472" s="681">
        <v>0</v>
      </c>
      <c r="AL472" s="681">
        <v>0</v>
      </c>
      <c r="AM472" s="681">
        <v>0</v>
      </c>
      <c r="AN472" s="681">
        <v>0</v>
      </c>
      <c r="AO472" s="681">
        <v>0</v>
      </c>
      <c r="AP472" s="681">
        <v>0</v>
      </c>
      <c r="AQ472" s="681">
        <v>0</v>
      </c>
      <c r="AR472" s="681">
        <v>0</v>
      </c>
      <c r="AS472" s="681">
        <v>0</v>
      </c>
      <c r="AT472" s="681">
        <v>0</v>
      </c>
      <c r="AU472" s="681">
        <v>0</v>
      </c>
    </row>
    <row r="473" spans="1:47" s="589" customFormat="1" ht="11.25">
      <c r="A473" s="671"/>
      <c r="B473" s="749" t="s">
        <v>258</v>
      </c>
      <c r="C473" s="624">
        <f>NPV($C$490,G473:AI473)+F473</f>
        <v>0</v>
      </c>
      <c r="D473" s="625">
        <f>SUM(F473:AI473)</f>
        <v>0</v>
      </c>
      <c r="E473" s="593"/>
      <c r="F473" s="593">
        <f t="shared" ref="F473:AI473" si="253">+F309</f>
        <v>0</v>
      </c>
      <c r="G473" s="593">
        <f t="shared" si="253"/>
        <v>0</v>
      </c>
      <c r="H473" s="593">
        <f t="shared" si="253"/>
        <v>0</v>
      </c>
      <c r="I473" s="593">
        <f t="shared" si="253"/>
        <v>0</v>
      </c>
      <c r="J473" s="593">
        <f t="shared" si="253"/>
        <v>0</v>
      </c>
      <c r="K473" s="593">
        <f t="shared" si="253"/>
        <v>0</v>
      </c>
      <c r="L473" s="593">
        <f t="shared" si="253"/>
        <v>0</v>
      </c>
      <c r="M473" s="593">
        <f t="shared" si="253"/>
        <v>0</v>
      </c>
      <c r="N473" s="593">
        <f t="shared" si="253"/>
        <v>0</v>
      </c>
      <c r="O473" s="593">
        <f t="shared" si="253"/>
        <v>0</v>
      </c>
      <c r="P473" s="593">
        <f t="shared" si="253"/>
        <v>0</v>
      </c>
      <c r="Q473" s="593">
        <f t="shared" si="253"/>
        <v>0</v>
      </c>
      <c r="R473" s="593">
        <f t="shared" si="253"/>
        <v>0</v>
      </c>
      <c r="S473" s="593">
        <f t="shared" si="253"/>
        <v>0</v>
      </c>
      <c r="T473" s="593">
        <f t="shared" si="253"/>
        <v>0</v>
      </c>
      <c r="U473" s="593">
        <f t="shared" si="253"/>
        <v>0</v>
      </c>
      <c r="V473" s="593">
        <f t="shared" si="253"/>
        <v>0</v>
      </c>
      <c r="W473" s="593">
        <f t="shared" si="253"/>
        <v>0</v>
      </c>
      <c r="X473" s="593">
        <f t="shared" si="253"/>
        <v>0</v>
      </c>
      <c r="Y473" s="593">
        <f t="shared" si="253"/>
        <v>0</v>
      </c>
      <c r="Z473" s="593">
        <f t="shared" si="253"/>
        <v>0</v>
      </c>
      <c r="AA473" s="593">
        <f t="shared" si="253"/>
        <v>0</v>
      </c>
      <c r="AB473" s="593">
        <f t="shared" si="253"/>
        <v>0</v>
      </c>
      <c r="AC473" s="593">
        <f t="shared" si="253"/>
        <v>0</v>
      </c>
      <c r="AD473" s="593">
        <f t="shared" si="253"/>
        <v>0</v>
      </c>
      <c r="AE473" s="593">
        <f t="shared" si="253"/>
        <v>0</v>
      </c>
      <c r="AF473" s="593">
        <f t="shared" si="253"/>
        <v>0</v>
      </c>
      <c r="AG473" s="593">
        <f t="shared" si="253"/>
        <v>0</v>
      </c>
      <c r="AH473" s="593">
        <f t="shared" si="253"/>
        <v>0</v>
      </c>
      <c r="AI473" s="593">
        <f t="shared" si="253"/>
        <v>0</v>
      </c>
      <c r="AJ473" s="681">
        <v>0</v>
      </c>
      <c r="AK473" s="681">
        <v>0</v>
      </c>
      <c r="AL473" s="681">
        <v>0</v>
      </c>
      <c r="AM473" s="681">
        <v>0</v>
      </c>
      <c r="AN473" s="681">
        <v>0</v>
      </c>
      <c r="AO473" s="681">
        <v>0</v>
      </c>
      <c r="AP473" s="681">
        <v>0</v>
      </c>
      <c r="AQ473" s="681">
        <v>0</v>
      </c>
      <c r="AR473" s="681">
        <v>0</v>
      </c>
      <c r="AS473" s="681">
        <v>0</v>
      </c>
      <c r="AT473" s="681">
        <v>0</v>
      </c>
      <c r="AU473" s="681">
        <v>0</v>
      </c>
    </row>
    <row r="474" spans="1:47" s="589" customFormat="1" ht="11.25">
      <c r="A474" s="671"/>
      <c r="B474" s="749" t="s">
        <v>401</v>
      </c>
      <c r="C474" s="624">
        <f>NPV($C$490,G474:AI474)+F474</f>
        <v>4765438.481740457</v>
      </c>
      <c r="D474" s="625">
        <f>SUM(F474:AI474)</f>
        <v>5311560.7196924239</v>
      </c>
      <c r="E474" s="593"/>
      <c r="F474" s="593">
        <f>+(F475+F476+F477+F478+F479)*$C$5</f>
        <v>464112.35039800004</v>
      </c>
      <c r="G474" s="593">
        <f t="shared" ref="G474:J474" si="254">+(G475+G476+G477+G478+G479)*$C$5</f>
        <v>188242.97852760981</v>
      </c>
      <c r="H474" s="593">
        <f t="shared" si="254"/>
        <v>2314654.1668107463</v>
      </c>
      <c r="I474" s="593">
        <f t="shared" si="254"/>
        <v>2278331.5010427651</v>
      </c>
      <c r="J474" s="593">
        <f t="shared" si="254"/>
        <v>66219.722913302627</v>
      </c>
      <c r="K474" s="593">
        <f t="shared" ref="K474:AU474" si="255">+K475+K476+K477+K478+K479</f>
        <v>0</v>
      </c>
      <c r="L474" s="593">
        <f t="shared" si="255"/>
        <v>0</v>
      </c>
      <c r="M474" s="593">
        <f t="shared" si="255"/>
        <v>0</v>
      </c>
      <c r="N474" s="593">
        <f t="shared" si="255"/>
        <v>0</v>
      </c>
      <c r="O474" s="593">
        <f t="shared" si="255"/>
        <v>0</v>
      </c>
      <c r="P474" s="593">
        <f t="shared" si="255"/>
        <v>0</v>
      </c>
      <c r="Q474" s="593">
        <f t="shared" si="255"/>
        <v>0</v>
      </c>
      <c r="R474" s="593">
        <f t="shared" si="255"/>
        <v>0</v>
      </c>
      <c r="S474" s="593">
        <f t="shared" si="255"/>
        <v>0</v>
      </c>
      <c r="T474" s="593">
        <f t="shared" si="255"/>
        <v>0</v>
      </c>
      <c r="U474" s="593">
        <f t="shared" si="255"/>
        <v>0</v>
      </c>
      <c r="V474" s="593">
        <f t="shared" si="255"/>
        <v>0</v>
      </c>
      <c r="W474" s="593">
        <f t="shared" si="255"/>
        <v>0</v>
      </c>
      <c r="X474" s="593">
        <f t="shared" si="255"/>
        <v>0</v>
      </c>
      <c r="Y474" s="593">
        <f t="shared" si="255"/>
        <v>0</v>
      </c>
      <c r="Z474" s="593">
        <f t="shared" si="255"/>
        <v>0</v>
      </c>
      <c r="AA474" s="593">
        <f t="shared" si="255"/>
        <v>0</v>
      </c>
      <c r="AB474" s="593">
        <f t="shared" si="255"/>
        <v>0</v>
      </c>
      <c r="AC474" s="593">
        <f t="shared" si="255"/>
        <v>0</v>
      </c>
      <c r="AD474" s="593">
        <f t="shared" si="255"/>
        <v>0</v>
      </c>
      <c r="AE474" s="593">
        <f t="shared" si="255"/>
        <v>0</v>
      </c>
      <c r="AF474" s="593">
        <f t="shared" si="255"/>
        <v>0</v>
      </c>
      <c r="AG474" s="593">
        <f t="shared" si="255"/>
        <v>0</v>
      </c>
      <c r="AH474" s="593">
        <f t="shared" si="255"/>
        <v>0</v>
      </c>
      <c r="AI474" s="593">
        <f t="shared" si="255"/>
        <v>0</v>
      </c>
      <c r="AJ474" s="681">
        <f t="shared" si="255"/>
        <v>0</v>
      </c>
      <c r="AK474" s="681">
        <f t="shared" si="255"/>
        <v>0</v>
      </c>
      <c r="AL474" s="681">
        <f t="shared" si="255"/>
        <v>0</v>
      </c>
      <c r="AM474" s="681">
        <f t="shared" si="255"/>
        <v>0</v>
      </c>
      <c r="AN474" s="681">
        <f t="shared" si="255"/>
        <v>0</v>
      </c>
      <c r="AO474" s="681">
        <f t="shared" si="255"/>
        <v>0</v>
      </c>
      <c r="AP474" s="681">
        <f t="shared" si="255"/>
        <v>0</v>
      </c>
      <c r="AQ474" s="681">
        <f t="shared" si="255"/>
        <v>0</v>
      </c>
      <c r="AR474" s="681">
        <f t="shared" si="255"/>
        <v>0</v>
      </c>
      <c r="AS474" s="681">
        <f t="shared" si="255"/>
        <v>0</v>
      </c>
      <c r="AT474" s="681">
        <f t="shared" si="255"/>
        <v>0</v>
      </c>
      <c r="AU474" s="681">
        <f t="shared" si="255"/>
        <v>0</v>
      </c>
    </row>
    <row r="475" spans="1:47" s="607" customFormat="1" ht="11.25">
      <c r="A475" s="674"/>
      <c r="B475" s="751" t="s">
        <v>414</v>
      </c>
      <c r="C475" s="630"/>
      <c r="D475" s="631"/>
      <c r="E475" s="595"/>
      <c r="F475" s="595">
        <f t="shared" ref="F475:AI475" si="256">+F311</f>
        <v>36801.82</v>
      </c>
      <c r="G475" s="595">
        <f t="shared" si="256"/>
        <v>169973.96383713456</v>
      </c>
      <c r="H475" s="595">
        <f t="shared" si="256"/>
        <v>1255408.1633445225</v>
      </c>
      <c r="I475" s="595">
        <f t="shared" si="256"/>
        <v>846742.68566652492</v>
      </c>
      <c r="J475" s="595">
        <f t="shared" si="256"/>
        <v>0</v>
      </c>
      <c r="K475" s="595">
        <f t="shared" si="256"/>
        <v>0</v>
      </c>
      <c r="L475" s="595">
        <f t="shared" si="256"/>
        <v>0</v>
      </c>
      <c r="M475" s="595">
        <f t="shared" si="256"/>
        <v>0</v>
      </c>
      <c r="N475" s="595">
        <f t="shared" si="256"/>
        <v>0</v>
      </c>
      <c r="O475" s="595">
        <f t="shared" si="256"/>
        <v>0</v>
      </c>
      <c r="P475" s="595">
        <f t="shared" si="256"/>
        <v>0</v>
      </c>
      <c r="Q475" s="595">
        <f t="shared" si="256"/>
        <v>0</v>
      </c>
      <c r="R475" s="595">
        <f t="shared" si="256"/>
        <v>0</v>
      </c>
      <c r="S475" s="595">
        <f t="shared" si="256"/>
        <v>0</v>
      </c>
      <c r="T475" s="595">
        <f t="shared" si="256"/>
        <v>0</v>
      </c>
      <c r="U475" s="595">
        <f t="shared" si="256"/>
        <v>0</v>
      </c>
      <c r="V475" s="595">
        <f t="shared" si="256"/>
        <v>0</v>
      </c>
      <c r="W475" s="595">
        <f t="shared" si="256"/>
        <v>0</v>
      </c>
      <c r="X475" s="595">
        <f t="shared" si="256"/>
        <v>0</v>
      </c>
      <c r="Y475" s="595">
        <f t="shared" si="256"/>
        <v>0</v>
      </c>
      <c r="Z475" s="595">
        <f t="shared" si="256"/>
        <v>0</v>
      </c>
      <c r="AA475" s="595">
        <f t="shared" si="256"/>
        <v>0</v>
      </c>
      <c r="AB475" s="595">
        <f t="shared" si="256"/>
        <v>0</v>
      </c>
      <c r="AC475" s="595">
        <f t="shared" si="256"/>
        <v>0</v>
      </c>
      <c r="AD475" s="595">
        <f t="shared" si="256"/>
        <v>0</v>
      </c>
      <c r="AE475" s="595">
        <f t="shared" si="256"/>
        <v>0</v>
      </c>
      <c r="AF475" s="595">
        <f t="shared" si="256"/>
        <v>0</v>
      </c>
      <c r="AG475" s="595">
        <f t="shared" si="256"/>
        <v>0</v>
      </c>
      <c r="AH475" s="595">
        <f t="shared" si="256"/>
        <v>0</v>
      </c>
      <c r="AI475" s="595">
        <f t="shared" si="256"/>
        <v>0</v>
      </c>
      <c r="AJ475" s="682"/>
      <c r="AK475" s="682"/>
      <c r="AL475" s="682"/>
      <c r="AM475" s="682"/>
      <c r="AN475" s="682"/>
      <c r="AO475" s="682"/>
      <c r="AP475" s="682"/>
      <c r="AQ475" s="682"/>
      <c r="AR475" s="682"/>
      <c r="AS475" s="682"/>
      <c r="AT475" s="682"/>
      <c r="AU475" s="682"/>
    </row>
    <row r="476" spans="1:47" s="607" customFormat="1" ht="11.25">
      <c r="A476" s="674"/>
      <c r="B476" s="751" t="s">
        <v>416</v>
      </c>
      <c r="C476" s="630"/>
      <c r="D476" s="631"/>
      <c r="E476" s="595"/>
      <c r="F476" s="595">
        <f t="shared" ref="F476:AI476" si="257">+F312</f>
        <v>0</v>
      </c>
      <c r="G476" s="595">
        <f t="shared" si="257"/>
        <v>0</v>
      </c>
      <c r="H476" s="595">
        <f t="shared" si="257"/>
        <v>1025098.31</v>
      </c>
      <c r="I476" s="595">
        <f t="shared" si="257"/>
        <v>1405145.25</v>
      </c>
      <c r="J476" s="595">
        <f t="shared" si="257"/>
        <v>55556.37</v>
      </c>
      <c r="K476" s="595">
        <f t="shared" si="257"/>
        <v>0</v>
      </c>
      <c r="L476" s="595">
        <f t="shared" si="257"/>
        <v>0</v>
      </c>
      <c r="M476" s="595">
        <f t="shared" si="257"/>
        <v>0</v>
      </c>
      <c r="N476" s="595">
        <f t="shared" si="257"/>
        <v>0</v>
      </c>
      <c r="O476" s="595">
        <f t="shared" si="257"/>
        <v>0</v>
      </c>
      <c r="P476" s="595">
        <f t="shared" si="257"/>
        <v>0</v>
      </c>
      <c r="Q476" s="595">
        <f t="shared" si="257"/>
        <v>0</v>
      </c>
      <c r="R476" s="595">
        <f t="shared" si="257"/>
        <v>0</v>
      </c>
      <c r="S476" s="595">
        <f t="shared" si="257"/>
        <v>0</v>
      </c>
      <c r="T476" s="595">
        <f t="shared" si="257"/>
        <v>0</v>
      </c>
      <c r="U476" s="595">
        <f t="shared" si="257"/>
        <v>0</v>
      </c>
      <c r="V476" s="595">
        <f t="shared" si="257"/>
        <v>0</v>
      </c>
      <c r="W476" s="595">
        <f t="shared" si="257"/>
        <v>0</v>
      </c>
      <c r="X476" s="595">
        <f t="shared" si="257"/>
        <v>0</v>
      </c>
      <c r="Y476" s="595">
        <f t="shared" si="257"/>
        <v>0</v>
      </c>
      <c r="Z476" s="595">
        <f t="shared" si="257"/>
        <v>0</v>
      </c>
      <c r="AA476" s="595">
        <f t="shared" si="257"/>
        <v>0</v>
      </c>
      <c r="AB476" s="595">
        <f t="shared" si="257"/>
        <v>0</v>
      </c>
      <c r="AC476" s="595">
        <f t="shared" si="257"/>
        <v>0</v>
      </c>
      <c r="AD476" s="595">
        <f t="shared" si="257"/>
        <v>0</v>
      </c>
      <c r="AE476" s="595">
        <f t="shared" si="257"/>
        <v>0</v>
      </c>
      <c r="AF476" s="595">
        <f t="shared" si="257"/>
        <v>0</v>
      </c>
      <c r="AG476" s="595">
        <f t="shared" si="257"/>
        <v>0</v>
      </c>
      <c r="AH476" s="595">
        <f t="shared" si="257"/>
        <v>0</v>
      </c>
      <c r="AI476" s="595">
        <f t="shared" si="257"/>
        <v>0</v>
      </c>
      <c r="AJ476" s="681"/>
      <c r="AK476" s="681"/>
      <c r="AL476" s="681"/>
      <c r="AM476" s="681"/>
      <c r="AN476" s="681"/>
      <c r="AO476" s="681"/>
      <c r="AP476" s="681"/>
      <c r="AQ476" s="681"/>
      <c r="AR476" s="681"/>
      <c r="AS476" s="681"/>
      <c r="AT476" s="681"/>
      <c r="AU476" s="681"/>
    </row>
    <row r="477" spans="1:47" s="607" customFormat="1" ht="11.25">
      <c r="A477" s="674">
        <f>+A470</f>
        <v>0.51615000000000011</v>
      </c>
      <c r="B477" s="751" t="s">
        <v>49</v>
      </c>
      <c r="C477" s="630"/>
      <c r="D477" s="631"/>
      <c r="E477" s="595"/>
      <c r="F477" s="595">
        <f t="shared" ref="F477:AI477" si="258">+F313*$A$477</f>
        <v>0</v>
      </c>
      <c r="G477" s="595">
        <f t="shared" si="258"/>
        <v>1148.3191904752387</v>
      </c>
      <c r="H477" s="595">
        <f t="shared" si="258"/>
        <v>15025.81215522399</v>
      </c>
      <c r="I477" s="595">
        <f t="shared" si="258"/>
        <v>14350.428951240054</v>
      </c>
      <c r="J477" s="595">
        <f t="shared" si="258"/>
        <v>341.2097223026181</v>
      </c>
      <c r="K477" s="595">
        <f t="shared" si="258"/>
        <v>0</v>
      </c>
      <c r="L477" s="595">
        <f t="shared" si="258"/>
        <v>0</v>
      </c>
      <c r="M477" s="595">
        <f t="shared" si="258"/>
        <v>0</v>
      </c>
      <c r="N477" s="595">
        <f t="shared" si="258"/>
        <v>0</v>
      </c>
      <c r="O477" s="595">
        <f t="shared" si="258"/>
        <v>0</v>
      </c>
      <c r="P477" s="595">
        <f t="shared" si="258"/>
        <v>0</v>
      </c>
      <c r="Q477" s="595">
        <f t="shared" si="258"/>
        <v>0</v>
      </c>
      <c r="R477" s="595">
        <f t="shared" si="258"/>
        <v>0</v>
      </c>
      <c r="S477" s="595">
        <f t="shared" si="258"/>
        <v>0</v>
      </c>
      <c r="T477" s="595">
        <f t="shared" si="258"/>
        <v>0</v>
      </c>
      <c r="U477" s="595">
        <f t="shared" si="258"/>
        <v>0</v>
      </c>
      <c r="V477" s="595">
        <f t="shared" si="258"/>
        <v>0</v>
      </c>
      <c r="W477" s="595">
        <f t="shared" si="258"/>
        <v>0</v>
      </c>
      <c r="X477" s="595">
        <f t="shared" si="258"/>
        <v>0</v>
      </c>
      <c r="Y477" s="595">
        <f t="shared" si="258"/>
        <v>0</v>
      </c>
      <c r="Z477" s="595">
        <f t="shared" si="258"/>
        <v>0</v>
      </c>
      <c r="AA477" s="595">
        <f t="shared" si="258"/>
        <v>0</v>
      </c>
      <c r="AB477" s="595">
        <f t="shared" si="258"/>
        <v>0</v>
      </c>
      <c r="AC477" s="595">
        <f t="shared" si="258"/>
        <v>0</v>
      </c>
      <c r="AD477" s="595">
        <f t="shared" si="258"/>
        <v>0</v>
      </c>
      <c r="AE477" s="595">
        <f t="shared" si="258"/>
        <v>0</v>
      </c>
      <c r="AF477" s="595">
        <f t="shared" si="258"/>
        <v>0</v>
      </c>
      <c r="AG477" s="595">
        <f t="shared" si="258"/>
        <v>0</v>
      </c>
      <c r="AH477" s="595">
        <f t="shared" si="258"/>
        <v>0</v>
      </c>
      <c r="AI477" s="595">
        <f t="shared" si="258"/>
        <v>0</v>
      </c>
      <c r="AJ477" s="681"/>
      <c r="AK477" s="681"/>
      <c r="AL477" s="681"/>
      <c r="AM477" s="681"/>
      <c r="AN477" s="681"/>
      <c r="AO477" s="681"/>
      <c r="AP477" s="681"/>
      <c r="AQ477" s="681"/>
      <c r="AR477" s="681"/>
      <c r="AS477" s="681"/>
      <c r="AT477" s="681"/>
      <c r="AU477" s="681"/>
    </row>
    <row r="478" spans="1:47" s="607" customFormat="1" ht="11.25">
      <c r="A478" s="674">
        <f>+A470</f>
        <v>0.51615000000000011</v>
      </c>
      <c r="B478" s="751" t="s">
        <v>50</v>
      </c>
      <c r="C478" s="630"/>
      <c r="D478" s="631"/>
      <c r="E478" s="595"/>
      <c r="F478" s="595">
        <f t="shared" ref="F478:AI478" si="259">+F314*$A$477</f>
        <v>0</v>
      </c>
      <c r="G478" s="595">
        <f t="shared" si="259"/>
        <v>0</v>
      </c>
      <c r="H478" s="595">
        <f t="shared" si="259"/>
        <v>3096.9000000000005</v>
      </c>
      <c r="I478" s="595">
        <f t="shared" si="259"/>
        <v>2338.1595000000007</v>
      </c>
      <c r="J478" s="595">
        <f t="shared" si="259"/>
        <v>3096.9000000000005</v>
      </c>
      <c r="K478" s="595">
        <f t="shared" si="259"/>
        <v>0</v>
      </c>
      <c r="L478" s="595">
        <f t="shared" si="259"/>
        <v>0</v>
      </c>
      <c r="M478" s="595">
        <f t="shared" si="259"/>
        <v>0</v>
      </c>
      <c r="N478" s="595">
        <f t="shared" si="259"/>
        <v>0</v>
      </c>
      <c r="O478" s="595">
        <f t="shared" si="259"/>
        <v>0</v>
      </c>
      <c r="P478" s="595">
        <f t="shared" si="259"/>
        <v>0</v>
      </c>
      <c r="Q478" s="595">
        <f t="shared" si="259"/>
        <v>0</v>
      </c>
      <c r="R478" s="595">
        <f t="shared" si="259"/>
        <v>0</v>
      </c>
      <c r="S478" s="595">
        <f t="shared" si="259"/>
        <v>0</v>
      </c>
      <c r="T478" s="595">
        <f t="shared" si="259"/>
        <v>0</v>
      </c>
      <c r="U478" s="595">
        <f t="shared" si="259"/>
        <v>0</v>
      </c>
      <c r="V478" s="595">
        <f t="shared" si="259"/>
        <v>0</v>
      </c>
      <c r="W478" s="595">
        <f t="shared" si="259"/>
        <v>0</v>
      </c>
      <c r="X478" s="595">
        <f t="shared" si="259"/>
        <v>0</v>
      </c>
      <c r="Y478" s="595">
        <f t="shared" si="259"/>
        <v>0</v>
      </c>
      <c r="Z478" s="595">
        <f t="shared" si="259"/>
        <v>0</v>
      </c>
      <c r="AA478" s="595">
        <f t="shared" si="259"/>
        <v>0</v>
      </c>
      <c r="AB478" s="595">
        <f t="shared" si="259"/>
        <v>0</v>
      </c>
      <c r="AC478" s="595">
        <f t="shared" si="259"/>
        <v>0</v>
      </c>
      <c r="AD478" s="595">
        <f t="shared" si="259"/>
        <v>0</v>
      </c>
      <c r="AE478" s="595">
        <f t="shared" si="259"/>
        <v>0</v>
      </c>
      <c r="AF478" s="595">
        <f t="shared" si="259"/>
        <v>0</v>
      </c>
      <c r="AG478" s="595">
        <f t="shared" si="259"/>
        <v>0</v>
      </c>
      <c r="AH478" s="595">
        <f t="shared" si="259"/>
        <v>0</v>
      </c>
      <c r="AI478" s="595">
        <f t="shared" si="259"/>
        <v>0</v>
      </c>
      <c r="AJ478" s="681"/>
      <c r="AK478" s="681"/>
      <c r="AL478" s="681"/>
      <c r="AM478" s="681"/>
      <c r="AN478" s="681"/>
      <c r="AO478" s="681"/>
      <c r="AP478" s="681"/>
      <c r="AQ478" s="681"/>
      <c r="AR478" s="681"/>
      <c r="AS478" s="681"/>
      <c r="AT478" s="681"/>
      <c r="AU478" s="681"/>
    </row>
    <row r="479" spans="1:47" s="607" customFormat="1" ht="11.25">
      <c r="A479" s="674">
        <f>+A470</f>
        <v>0.51615000000000011</v>
      </c>
      <c r="B479" s="751" t="s">
        <v>184</v>
      </c>
      <c r="C479" s="630"/>
      <c r="D479" s="631"/>
      <c r="E479" s="595"/>
      <c r="F479" s="595">
        <f t="shared" ref="F479:AI479" si="260">+F315*$A$477</f>
        <v>427310.53039800003</v>
      </c>
      <c r="G479" s="595">
        <f t="shared" si="260"/>
        <v>17120.695500000005</v>
      </c>
      <c r="H479" s="595">
        <f t="shared" si="260"/>
        <v>16024.981311000003</v>
      </c>
      <c r="I479" s="595">
        <f t="shared" si="260"/>
        <v>9754.9769250000027</v>
      </c>
      <c r="J479" s="595">
        <f t="shared" si="260"/>
        <v>7225.2431910000014</v>
      </c>
      <c r="K479" s="595">
        <f t="shared" si="260"/>
        <v>0</v>
      </c>
      <c r="L479" s="595">
        <f t="shared" si="260"/>
        <v>0</v>
      </c>
      <c r="M479" s="595">
        <f t="shared" si="260"/>
        <v>0</v>
      </c>
      <c r="N479" s="595">
        <f t="shared" si="260"/>
        <v>0</v>
      </c>
      <c r="O479" s="595">
        <f t="shared" si="260"/>
        <v>0</v>
      </c>
      <c r="P479" s="595">
        <f t="shared" si="260"/>
        <v>0</v>
      </c>
      <c r="Q479" s="595">
        <f t="shared" si="260"/>
        <v>0</v>
      </c>
      <c r="R479" s="595">
        <f t="shared" si="260"/>
        <v>0</v>
      </c>
      <c r="S479" s="595">
        <f t="shared" si="260"/>
        <v>0</v>
      </c>
      <c r="T479" s="595">
        <f t="shared" si="260"/>
        <v>0</v>
      </c>
      <c r="U479" s="595">
        <f t="shared" si="260"/>
        <v>0</v>
      </c>
      <c r="V479" s="595">
        <f t="shared" si="260"/>
        <v>0</v>
      </c>
      <c r="W479" s="595">
        <f t="shared" si="260"/>
        <v>0</v>
      </c>
      <c r="X479" s="595">
        <f t="shared" si="260"/>
        <v>0</v>
      </c>
      <c r="Y479" s="595">
        <f t="shared" si="260"/>
        <v>0</v>
      </c>
      <c r="Z479" s="595">
        <f t="shared" si="260"/>
        <v>0</v>
      </c>
      <c r="AA479" s="595">
        <f t="shared" si="260"/>
        <v>0</v>
      </c>
      <c r="AB479" s="595">
        <f t="shared" si="260"/>
        <v>0</v>
      </c>
      <c r="AC479" s="595">
        <f t="shared" si="260"/>
        <v>0</v>
      </c>
      <c r="AD479" s="595">
        <f t="shared" si="260"/>
        <v>0</v>
      </c>
      <c r="AE479" s="595">
        <f t="shared" si="260"/>
        <v>0</v>
      </c>
      <c r="AF479" s="595">
        <f t="shared" si="260"/>
        <v>0</v>
      </c>
      <c r="AG479" s="595">
        <f t="shared" si="260"/>
        <v>0</v>
      </c>
      <c r="AH479" s="595">
        <f t="shared" si="260"/>
        <v>0</v>
      </c>
      <c r="AI479" s="595">
        <f t="shared" si="260"/>
        <v>0</v>
      </c>
      <c r="AJ479" s="681"/>
      <c r="AK479" s="681"/>
      <c r="AL479" s="681"/>
      <c r="AM479" s="681"/>
      <c r="AN479" s="681"/>
      <c r="AO479" s="681"/>
      <c r="AP479" s="681"/>
      <c r="AQ479" s="681"/>
      <c r="AR479" s="681"/>
      <c r="AS479" s="681"/>
      <c r="AT479" s="681"/>
      <c r="AU479" s="681"/>
    </row>
    <row r="480" spans="1:47" s="589" customFormat="1" ht="11.25">
      <c r="A480" s="671"/>
      <c r="B480" s="749" t="s">
        <v>402</v>
      </c>
      <c r="C480" s="624">
        <f>NPV($C$490,G480:AI480)+F480</f>
        <v>679379.19579156046</v>
      </c>
      <c r="D480" s="625">
        <f>SUM(F480:AI480)</f>
        <v>1663375.3086135287</v>
      </c>
      <c r="E480" s="593"/>
      <c r="F480" s="593">
        <f t="shared" ref="F480:AU480" si="261">SUM(F481:F484)</f>
        <v>0</v>
      </c>
      <c r="G480" s="593">
        <f t="shared" si="261"/>
        <v>0</v>
      </c>
      <c r="H480" s="593">
        <f t="shared" si="261"/>
        <v>0</v>
      </c>
      <c r="I480" s="593">
        <f t="shared" si="261"/>
        <v>0</v>
      </c>
      <c r="J480" s="593">
        <f t="shared" si="261"/>
        <v>0</v>
      </c>
      <c r="K480" s="593">
        <f t="shared" si="261"/>
        <v>0</v>
      </c>
      <c r="L480" s="593">
        <f t="shared" si="261"/>
        <v>0</v>
      </c>
      <c r="M480" s="593">
        <f t="shared" si="261"/>
        <v>0</v>
      </c>
      <c r="N480" s="593">
        <f t="shared" si="261"/>
        <v>0</v>
      </c>
      <c r="O480" s="593">
        <f t="shared" si="261"/>
        <v>0</v>
      </c>
      <c r="P480" s="593">
        <f t="shared" si="261"/>
        <v>0</v>
      </c>
      <c r="Q480" s="593">
        <f t="shared" si="261"/>
        <v>0</v>
      </c>
      <c r="R480" s="593">
        <f t="shared" si="261"/>
        <v>0</v>
      </c>
      <c r="S480" s="593">
        <f t="shared" si="261"/>
        <v>0</v>
      </c>
      <c r="T480" s="593">
        <f t="shared" si="261"/>
        <v>741104.73830157053</v>
      </c>
      <c r="U480" s="593">
        <f t="shared" si="261"/>
        <v>0</v>
      </c>
      <c r="V480" s="593">
        <f t="shared" si="261"/>
        <v>0</v>
      </c>
      <c r="W480" s="593">
        <f t="shared" si="261"/>
        <v>0</v>
      </c>
      <c r="X480" s="593">
        <f t="shared" si="261"/>
        <v>181165.83201038765</v>
      </c>
      <c r="Y480" s="593">
        <f t="shared" si="261"/>
        <v>0</v>
      </c>
      <c r="Z480" s="593">
        <f t="shared" si="261"/>
        <v>0</v>
      </c>
      <c r="AA480" s="593">
        <f t="shared" si="261"/>
        <v>0</v>
      </c>
      <c r="AB480" s="593">
        <f t="shared" si="261"/>
        <v>0</v>
      </c>
      <c r="AC480" s="593">
        <f t="shared" si="261"/>
        <v>0</v>
      </c>
      <c r="AD480" s="593">
        <f t="shared" si="261"/>
        <v>741104.73830157053</v>
      </c>
      <c r="AE480" s="593">
        <f t="shared" si="261"/>
        <v>0</v>
      </c>
      <c r="AF480" s="593">
        <f t="shared" si="261"/>
        <v>0</v>
      </c>
      <c r="AG480" s="593">
        <f t="shared" si="261"/>
        <v>0</v>
      </c>
      <c r="AH480" s="593">
        <f t="shared" si="261"/>
        <v>0</v>
      </c>
      <c r="AI480" s="593">
        <f t="shared" si="261"/>
        <v>0</v>
      </c>
      <c r="AJ480" s="672">
        <f t="shared" si="261"/>
        <v>0</v>
      </c>
      <c r="AK480" s="672">
        <f t="shared" si="261"/>
        <v>0</v>
      </c>
      <c r="AL480" s="672">
        <f t="shared" si="261"/>
        <v>181165.83201038765</v>
      </c>
      <c r="AM480" s="672">
        <f t="shared" si="261"/>
        <v>0</v>
      </c>
      <c r="AN480" s="672">
        <f t="shared" si="261"/>
        <v>741104.73830157053</v>
      </c>
      <c r="AO480" s="672">
        <f t="shared" si="261"/>
        <v>0</v>
      </c>
      <c r="AP480" s="672">
        <f t="shared" si="261"/>
        <v>0</v>
      </c>
      <c r="AQ480" s="672">
        <f t="shared" si="261"/>
        <v>0</v>
      </c>
      <c r="AR480" s="672">
        <f t="shared" si="261"/>
        <v>0</v>
      </c>
      <c r="AS480" s="672">
        <f t="shared" si="261"/>
        <v>0</v>
      </c>
      <c r="AT480" s="672">
        <f t="shared" si="261"/>
        <v>0</v>
      </c>
      <c r="AU480" s="672">
        <f t="shared" si="261"/>
        <v>0</v>
      </c>
    </row>
    <row r="481" spans="1:48" s="607" customFormat="1" ht="11.25">
      <c r="A481" s="674">
        <f>+'17 Sive plače'!D27</f>
        <v>0.66300000000000003</v>
      </c>
      <c r="B481" s="750" t="s">
        <v>226</v>
      </c>
      <c r="C481" s="630"/>
      <c r="D481" s="631"/>
      <c r="E481" s="595"/>
      <c r="F481" s="595">
        <f t="shared" ref="F481:AU481" si="262">+F317*$A$481</f>
        <v>0</v>
      </c>
      <c r="G481" s="595">
        <f t="shared" si="262"/>
        <v>0</v>
      </c>
      <c r="H481" s="595">
        <f t="shared" si="262"/>
        <v>0</v>
      </c>
      <c r="I481" s="595">
        <f t="shared" si="262"/>
        <v>0</v>
      </c>
      <c r="J481" s="595">
        <f t="shared" si="262"/>
        <v>0</v>
      </c>
      <c r="K481" s="595">
        <f t="shared" si="262"/>
        <v>0</v>
      </c>
      <c r="L481" s="595">
        <f t="shared" si="262"/>
        <v>0</v>
      </c>
      <c r="M481" s="595">
        <f t="shared" si="262"/>
        <v>0</v>
      </c>
      <c r="N481" s="595">
        <f t="shared" si="262"/>
        <v>0</v>
      </c>
      <c r="O481" s="595">
        <f t="shared" si="262"/>
        <v>0</v>
      </c>
      <c r="P481" s="595">
        <f t="shared" si="262"/>
        <v>0</v>
      </c>
      <c r="Q481" s="595">
        <f t="shared" si="262"/>
        <v>0</v>
      </c>
      <c r="R481" s="595">
        <f t="shared" si="262"/>
        <v>0</v>
      </c>
      <c r="S481" s="595">
        <f t="shared" si="262"/>
        <v>0</v>
      </c>
      <c r="T481" s="595">
        <f t="shared" si="262"/>
        <v>60386.835599999999</v>
      </c>
      <c r="U481" s="595">
        <f t="shared" si="262"/>
        <v>0</v>
      </c>
      <c r="V481" s="595">
        <f t="shared" si="262"/>
        <v>0</v>
      </c>
      <c r="W481" s="595">
        <f t="shared" si="262"/>
        <v>0</v>
      </c>
      <c r="X481" s="595">
        <f t="shared" si="262"/>
        <v>0</v>
      </c>
      <c r="Y481" s="595">
        <f t="shared" si="262"/>
        <v>0</v>
      </c>
      <c r="Z481" s="595">
        <f t="shared" si="262"/>
        <v>0</v>
      </c>
      <c r="AA481" s="595">
        <f t="shared" si="262"/>
        <v>0</v>
      </c>
      <c r="AB481" s="595">
        <f t="shared" si="262"/>
        <v>0</v>
      </c>
      <c r="AC481" s="595">
        <f t="shared" si="262"/>
        <v>0</v>
      </c>
      <c r="AD481" s="595">
        <f t="shared" si="262"/>
        <v>60386.835599999999</v>
      </c>
      <c r="AE481" s="595">
        <f t="shared" si="262"/>
        <v>0</v>
      </c>
      <c r="AF481" s="595">
        <f t="shared" si="262"/>
        <v>0</v>
      </c>
      <c r="AG481" s="595">
        <f t="shared" si="262"/>
        <v>0</v>
      </c>
      <c r="AH481" s="595">
        <f t="shared" si="262"/>
        <v>0</v>
      </c>
      <c r="AI481" s="595">
        <f t="shared" si="262"/>
        <v>0</v>
      </c>
      <c r="AJ481" s="677">
        <f t="shared" si="262"/>
        <v>0</v>
      </c>
      <c r="AK481" s="677">
        <f t="shared" si="262"/>
        <v>0</v>
      </c>
      <c r="AL481" s="677">
        <f t="shared" si="262"/>
        <v>0</v>
      </c>
      <c r="AM481" s="677">
        <f t="shared" si="262"/>
        <v>0</v>
      </c>
      <c r="AN481" s="677">
        <f t="shared" si="262"/>
        <v>60386.835599999999</v>
      </c>
      <c r="AO481" s="677">
        <f t="shared" si="262"/>
        <v>0</v>
      </c>
      <c r="AP481" s="677">
        <f t="shared" si="262"/>
        <v>0</v>
      </c>
      <c r="AQ481" s="677">
        <f t="shared" si="262"/>
        <v>0</v>
      </c>
      <c r="AR481" s="677">
        <f t="shared" si="262"/>
        <v>0</v>
      </c>
      <c r="AS481" s="677">
        <f t="shared" si="262"/>
        <v>0</v>
      </c>
      <c r="AT481" s="677">
        <f t="shared" si="262"/>
        <v>0</v>
      </c>
      <c r="AU481" s="677">
        <f t="shared" si="262"/>
        <v>0</v>
      </c>
    </row>
    <row r="482" spans="1:48" s="607" customFormat="1" ht="11.25">
      <c r="A482" s="674">
        <f>+A481</f>
        <v>0.66300000000000003</v>
      </c>
      <c r="B482" s="750" t="s">
        <v>227</v>
      </c>
      <c r="C482" s="630"/>
      <c r="D482" s="631"/>
      <c r="E482" s="595"/>
      <c r="F482" s="595">
        <f t="shared" ref="F482:AU482" si="263">+F318*$A$481</f>
        <v>0</v>
      </c>
      <c r="G482" s="595">
        <f t="shared" si="263"/>
        <v>0</v>
      </c>
      <c r="H482" s="595">
        <f t="shared" si="263"/>
        <v>0</v>
      </c>
      <c r="I482" s="595">
        <f t="shared" si="263"/>
        <v>0</v>
      </c>
      <c r="J482" s="595">
        <f t="shared" si="263"/>
        <v>0</v>
      </c>
      <c r="K482" s="595">
        <f t="shared" si="263"/>
        <v>0</v>
      </c>
      <c r="L482" s="595">
        <f t="shared" si="263"/>
        <v>0</v>
      </c>
      <c r="M482" s="595">
        <f t="shared" si="263"/>
        <v>0</v>
      </c>
      <c r="N482" s="595">
        <f t="shared" si="263"/>
        <v>0</v>
      </c>
      <c r="O482" s="595">
        <f t="shared" si="263"/>
        <v>0</v>
      </c>
      <c r="P482" s="595">
        <f t="shared" si="263"/>
        <v>0</v>
      </c>
      <c r="Q482" s="595">
        <f t="shared" si="263"/>
        <v>0</v>
      </c>
      <c r="R482" s="595">
        <f t="shared" si="263"/>
        <v>0</v>
      </c>
      <c r="S482" s="595">
        <f t="shared" si="263"/>
        <v>0</v>
      </c>
      <c r="T482" s="595">
        <f t="shared" si="263"/>
        <v>34813.069200000005</v>
      </c>
      <c r="U482" s="595">
        <f t="shared" si="263"/>
        <v>0</v>
      </c>
      <c r="V482" s="595">
        <f t="shared" si="263"/>
        <v>0</v>
      </c>
      <c r="W482" s="595">
        <f t="shared" si="263"/>
        <v>0</v>
      </c>
      <c r="X482" s="595">
        <f t="shared" si="263"/>
        <v>0</v>
      </c>
      <c r="Y482" s="595">
        <f t="shared" si="263"/>
        <v>0</v>
      </c>
      <c r="Z482" s="595">
        <f t="shared" si="263"/>
        <v>0</v>
      </c>
      <c r="AA482" s="595">
        <f t="shared" si="263"/>
        <v>0</v>
      </c>
      <c r="AB482" s="595">
        <f t="shared" si="263"/>
        <v>0</v>
      </c>
      <c r="AC482" s="595">
        <f t="shared" si="263"/>
        <v>0</v>
      </c>
      <c r="AD482" s="595">
        <f t="shared" si="263"/>
        <v>34813.069200000005</v>
      </c>
      <c r="AE482" s="595">
        <f t="shared" si="263"/>
        <v>0</v>
      </c>
      <c r="AF482" s="595">
        <f t="shared" si="263"/>
        <v>0</v>
      </c>
      <c r="AG482" s="595">
        <f t="shared" si="263"/>
        <v>0</v>
      </c>
      <c r="AH482" s="595">
        <f t="shared" si="263"/>
        <v>0</v>
      </c>
      <c r="AI482" s="595">
        <f t="shared" si="263"/>
        <v>0</v>
      </c>
      <c r="AJ482" s="677">
        <f t="shared" si="263"/>
        <v>0</v>
      </c>
      <c r="AK482" s="677">
        <f t="shared" si="263"/>
        <v>0</v>
      </c>
      <c r="AL482" s="677">
        <f t="shared" si="263"/>
        <v>0</v>
      </c>
      <c r="AM482" s="677">
        <f t="shared" si="263"/>
        <v>0</v>
      </c>
      <c r="AN482" s="677">
        <f t="shared" si="263"/>
        <v>34813.069200000005</v>
      </c>
      <c r="AO482" s="677">
        <f t="shared" si="263"/>
        <v>0</v>
      </c>
      <c r="AP482" s="677">
        <f t="shared" si="263"/>
        <v>0</v>
      </c>
      <c r="AQ482" s="677">
        <f t="shared" si="263"/>
        <v>0</v>
      </c>
      <c r="AR482" s="677">
        <f t="shared" si="263"/>
        <v>0</v>
      </c>
      <c r="AS482" s="677">
        <f t="shared" si="263"/>
        <v>0</v>
      </c>
      <c r="AT482" s="677">
        <f t="shared" si="263"/>
        <v>0</v>
      </c>
      <c r="AU482" s="677">
        <f t="shared" si="263"/>
        <v>0</v>
      </c>
    </row>
    <row r="483" spans="1:48" s="607" customFormat="1" ht="11.25">
      <c r="A483" s="674">
        <f>+A482</f>
        <v>0.66300000000000003</v>
      </c>
      <c r="B483" s="750" t="s">
        <v>228</v>
      </c>
      <c r="C483" s="630"/>
      <c r="D483" s="631"/>
      <c r="E483" s="595"/>
      <c r="F483" s="595">
        <f t="shared" ref="F483:AU483" si="264">+F319*$A$481</f>
        <v>0</v>
      </c>
      <c r="G483" s="595">
        <f t="shared" si="264"/>
        <v>0</v>
      </c>
      <c r="H483" s="595">
        <f t="shared" si="264"/>
        <v>0</v>
      </c>
      <c r="I483" s="595">
        <f t="shared" si="264"/>
        <v>0</v>
      </c>
      <c r="J483" s="595">
        <f t="shared" si="264"/>
        <v>0</v>
      </c>
      <c r="K483" s="595">
        <f t="shared" si="264"/>
        <v>0</v>
      </c>
      <c r="L483" s="595">
        <f t="shared" si="264"/>
        <v>0</v>
      </c>
      <c r="M483" s="595">
        <f t="shared" si="264"/>
        <v>0</v>
      </c>
      <c r="N483" s="595">
        <f t="shared" si="264"/>
        <v>0</v>
      </c>
      <c r="O483" s="595">
        <f t="shared" si="264"/>
        <v>0</v>
      </c>
      <c r="P483" s="595">
        <f t="shared" si="264"/>
        <v>0</v>
      </c>
      <c r="Q483" s="595">
        <f t="shared" si="264"/>
        <v>0</v>
      </c>
      <c r="R483" s="595">
        <f t="shared" si="264"/>
        <v>0</v>
      </c>
      <c r="S483" s="595">
        <f t="shared" si="264"/>
        <v>0</v>
      </c>
      <c r="T483" s="595">
        <f t="shared" si="264"/>
        <v>0</v>
      </c>
      <c r="U483" s="595">
        <f t="shared" si="264"/>
        <v>0</v>
      </c>
      <c r="V483" s="595">
        <f t="shared" si="264"/>
        <v>0</v>
      </c>
      <c r="W483" s="595">
        <f t="shared" si="264"/>
        <v>0</v>
      </c>
      <c r="X483" s="595">
        <f t="shared" si="264"/>
        <v>181165.83201038765</v>
      </c>
      <c r="Y483" s="595">
        <f t="shared" si="264"/>
        <v>0</v>
      </c>
      <c r="Z483" s="595">
        <f t="shared" si="264"/>
        <v>0</v>
      </c>
      <c r="AA483" s="595">
        <f t="shared" si="264"/>
        <v>0</v>
      </c>
      <c r="AB483" s="595">
        <f t="shared" si="264"/>
        <v>0</v>
      </c>
      <c r="AC483" s="595">
        <f t="shared" si="264"/>
        <v>0</v>
      </c>
      <c r="AD483" s="595">
        <f t="shared" si="264"/>
        <v>0</v>
      </c>
      <c r="AE483" s="595">
        <f t="shared" si="264"/>
        <v>0</v>
      </c>
      <c r="AF483" s="595">
        <f t="shared" si="264"/>
        <v>0</v>
      </c>
      <c r="AG483" s="595">
        <f t="shared" si="264"/>
        <v>0</v>
      </c>
      <c r="AH483" s="595">
        <f t="shared" si="264"/>
        <v>0</v>
      </c>
      <c r="AI483" s="595">
        <f t="shared" si="264"/>
        <v>0</v>
      </c>
      <c r="AJ483" s="677">
        <f t="shared" si="264"/>
        <v>0</v>
      </c>
      <c r="AK483" s="677">
        <f t="shared" si="264"/>
        <v>0</v>
      </c>
      <c r="AL483" s="677">
        <f t="shared" si="264"/>
        <v>181165.83201038765</v>
      </c>
      <c r="AM483" s="677">
        <f t="shared" si="264"/>
        <v>0</v>
      </c>
      <c r="AN483" s="677">
        <f t="shared" si="264"/>
        <v>0</v>
      </c>
      <c r="AO483" s="677">
        <f t="shared" si="264"/>
        <v>0</v>
      </c>
      <c r="AP483" s="677">
        <f t="shared" si="264"/>
        <v>0</v>
      </c>
      <c r="AQ483" s="677">
        <f t="shared" si="264"/>
        <v>0</v>
      </c>
      <c r="AR483" s="677">
        <f t="shared" si="264"/>
        <v>0</v>
      </c>
      <c r="AS483" s="677">
        <f t="shared" si="264"/>
        <v>0</v>
      </c>
      <c r="AT483" s="677">
        <f t="shared" si="264"/>
        <v>0</v>
      </c>
      <c r="AU483" s="677">
        <f t="shared" si="264"/>
        <v>0</v>
      </c>
    </row>
    <row r="484" spans="1:48" s="607" customFormat="1" ht="11.25">
      <c r="A484" s="674">
        <f>+A483</f>
        <v>0.66300000000000003</v>
      </c>
      <c r="B484" s="750" t="s">
        <v>229</v>
      </c>
      <c r="C484" s="630"/>
      <c r="D484" s="631"/>
      <c r="E484" s="595"/>
      <c r="F484" s="595">
        <f t="shared" ref="F484:AU484" si="265">+F320*$A$481</f>
        <v>0</v>
      </c>
      <c r="G484" s="595">
        <f t="shared" si="265"/>
        <v>0</v>
      </c>
      <c r="H484" s="595">
        <f t="shared" si="265"/>
        <v>0</v>
      </c>
      <c r="I484" s="595">
        <f t="shared" si="265"/>
        <v>0</v>
      </c>
      <c r="J484" s="595">
        <f t="shared" si="265"/>
        <v>0</v>
      </c>
      <c r="K484" s="595">
        <f t="shared" si="265"/>
        <v>0</v>
      </c>
      <c r="L484" s="595">
        <f t="shared" si="265"/>
        <v>0</v>
      </c>
      <c r="M484" s="595">
        <f t="shared" si="265"/>
        <v>0</v>
      </c>
      <c r="N484" s="595">
        <f t="shared" si="265"/>
        <v>0</v>
      </c>
      <c r="O484" s="595">
        <f t="shared" si="265"/>
        <v>0</v>
      </c>
      <c r="P484" s="595">
        <f t="shared" si="265"/>
        <v>0</v>
      </c>
      <c r="Q484" s="595">
        <f t="shared" si="265"/>
        <v>0</v>
      </c>
      <c r="R484" s="595">
        <f t="shared" si="265"/>
        <v>0</v>
      </c>
      <c r="S484" s="595">
        <f t="shared" si="265"/>
        <v>0</v>
      </c>
      <c r="T484" s="595">
        <f t="shared" si="265"/>
        <v>645904.83350157051</v>
      </c>
      <c r="U484" s="595">
        <f t="shared" si="265"/>
        <v>0</v>
      </c>
      <c r="V484" s="595">
        <f t="shared" si="265"/>
        <v>0</v>
      </c>
      <c r="W484" s="595">
        <f t="shared" si="265"/>
        <v>0</v>
      </c>
      <c r="X484" s="595">
        <f t="shared" si="265"/>
        <v>0</v>
      </c>
      <c r="Y484" s="595">
        <f t="shared" si="265"/>
        <v>0</v>
      </c>
      <c r="Z484" s="595">
        <f t="shared" si="265"/>
        <v>0</v>
      </c>
      <c r="AA484" s="595">
        <f t="shared" si="265"/>
        <v>0</v>
      </c>
      <c r="AB484" s="595">
        <f t="shared" si="265"/>
        <v>0</v>
      </c>
      <c r="AC484" s="595">
        <f t="shared" si="265"/>
        <v>0</v>
      </c>
      <c r="AD484" s="595">
        <f t="shared" si="265"/>
        <v>645904.83350157051</v>
      </c>
      <c r="AE484" s="595">
        <f t="shared" si="265"/>
        <v>0</v>
      </c>
      <c r="AF484" s="595">
        <f t="shared" si="265"/>
        <v>0</v>
      </c>
      <c r="AG484" s="595">
        <f t="shared" si="265"/>
        <v>0</v>
      </c>
      <c r="AH484" s="595">
        <f t="shared" si="265"/>
        <v>0</v>
      </c>
      <c r="AI484" s="595">
        <f t="shared" si="265"/>
        <v>0</v>
      </c>
      <c r="AJ484" s="677">
        <f t="shared" si="265"/>
        <v>0</v>
      </c>
      <c r="AK484" s="677">
        <f t="shared" si="265"/>
        <v>0</v>
      </c>
      <c r="AL484" s="677">
        <f t="shared" si="265"/>
        <v>0</v>
      </c>
      <c r="AM484" s="677">
        <f t="shared" si="265"/>
        <v>0</v>
      </c>
      <c r="AN484" s="677">
        <f t="shared" si="265"/>
        <v>645904.83350157051</v>
      </c>
      <c r="AO484" s="677">
        <f t="shared" si="265"/>
        <v>0</v>
      </c>
      <c r="AP484" s="677">
        <f t="shared" si="265"/>
        <v>0</v>
      </c>
      <c r="AQ484" s="677">
        <f t="shared" si="265"/>
        <v>0</v>
      </c>
      <c r="AR484" s="677">
        <f t="shared" si="265"/>
        <v>0</v>
      </c>
      <c r="AS484" s="677">
        <f t="shared" si="265"/>
        <v>0</v>
      </c>
      <c r="AT484" s="677">
        <f t="shared" si="265"/>
        <v>0</v>
      </c>
      <c r="AU484" s="677">
        <f t="shared" si="265"/>
        <v>0</v>
      </c>
    </row>
    <row r="485" spans="1:48" s="589" customFormat="1" ht="11.25">
      <c r="A485" s="671"/>
      <c r="B485" s="749" t="s">
        <v>403</v>
      </c>
      <c r="C485" s="624">
        <f>NPV($C$490,G485:AI485)+F485</f>
        <v>3817847.4751068936</v>
      </c>
      <c r="D485" s="625">
        <f>SUM(F485:AI485)</f>
        <v>16940866.281420048</v>
      </c>
      <c r="E485" s="593"/>
      <c r="F485" s="593">
        <f t="shared" ref="F485:AI485" si="266">+F450+F466+-F467-F472-F473-F474-F480</f>
        <v>-464112.35039800004</v>
      </c>
      <c r="G485" s="593">
        <f t="shared" si="266"/>
        <v>-188242.97852760981</v>
      </c>
      <c r="H485" s="593">
        <f t="shared" si="266"/>
        <v>-2314654.1668107463</v>
      </c>
      <c r="I485" s="593">
        <f t="shared" si="266"/>
        <v>-2278331.5010427651</v>
      </c>
      <c r="J485" s="593">
        <f t="shared" si="266"/>
        <v>-66219.722913302627</v>
      </c>
      <c r="K485" s="593">
        <f t="shared" si="266"/>
        <v>842805.5405931921</v>
      </c>
      <c r="L485" s="593">
        <f t="shared" si="266"/>
        <v>510235.49540131702</v>
      </c>
      <c r="M485" s="593">
        <f t="shared" si="266"/>
        <v>523204.76832305873</v>
      </c>
      <c r="N485" s="593">
        <f t="shared" si="266"/>
        <v>536428.45664457011</v>
      </c>
      <c r="O485" s="593">
        <f t="shared" si="266"/>
        <v>549911.50741602865</v>
      </c>
      <c r="P485" s="593">
        <f t="shared" si="266"/>
        <v>564101.8707461172</v>
      </c>
      <c r="Q485" s="593">
        <f t="shared" si="266"/>
        <v>578574.98720551946</v>
      </c>
      <c r="R485" s="593">
        <f t="shared" si="266"/>
        <v>593336.48807852238</v>
      </c>
      <c r="S485" s="593">
        <f t="shared" si="266"/>
        <v>606865.42064848973</v>
      </c>
      <c r="T485" s="593">
        <f t="shared" si="266"/>
        <v>-120460.09649019397</v>
      </c>
      <c r="U485" s="593">
        <f t="shared" si="266"/>
        <v>634678.74515396042</v>
      </c>
      <c r="V485" s="593">
        <f t="shared" si="266"/>
        <v>648972.40950079309</v>
      </c>
      <c r="W485" s="593">
        <f t="shared" si="266"/>
        <v>663530.40050753171</v>
      </c>
      <c r="X485" s="593">
        <f t="shared" si="266"/>
        <v>497191.74027389626</v>
      </c>
      <c r="Y485" s="593">
        <f t="shared" si="266"/>
        <v>693458.86904953246</v>
      </c>
      <c r="Z485" s="593">
        <f t="shared" si="266"/>
        <v>708839.32681521785</v>
      </c>
      <c r="AA485" s="593">
        <f t="shared" si="266"/>
        <v>724504.07510357711</v>
      </c>
      <c r="AB485" s="593">
        <f t="shared" si="266"/>
        <v>740458.33869633276</v>
      </c>
      <c r="AC485" s="593">
        <f t="shared" si="266"/>
        <v>756194.34427105833</v>
      </c>
      <c r="AD485" s="593">
        <f t="shared" si="266"/>
        <v>31110.92875223665</v>
      </c>
      <c r="AE485" s="593">
        <f t="shared" si="266"/>
        <v>788527.4554137158</v>
      </c>
      <c r="AF485" s="593">
        <f t="shared" si="266"/>
        <v>805134.9522891253</v>
      </c>
      <c r="AG485" s="593">
        <f t="shared" si="266"/>
        <v>822043.49694499746</v>
      </c>
      <c r="AH485" s="593">
        <f t="shared" si="266"/>
        <v>839258.52676337387</v>
      </c>
      <c r="AI485" s="593">
        <f t="shared" si="266"/>
        <v>7713518.9530105041</v>
      </c>
      <c r="AJ485" s="672">
        <f t="shared" ref="AJ485:AU485" si="267">+AJ450+AJ466-AJ467-AJ472-AJ473-AJ474-AJ480</f>
        <v>856785.57906750974</v>
      </c>
      <c r="AK485" s="672">
        <f t="shared" si="267"/>
        <v>856785.57906750974</v>
      </c>
      <c r="AL485" s="672">
        <f t="shared" si="267"/>
        <v>675619.74705712206</v>
      </c>
      <c r="AM485" s="672">
        <f t="shared" si="267"/>
        <v>856785.57906750974</v>
      </c>
      <c r="AN485" s="672">
        <f t="shared" si="267"/>
        <v>115680.84076593921</v>
      </c>
      <c r="AO485" s="672">
        <f t="shared" si="267"/>
        <v>856785.57906750974</v>
      </c>
      <c r="AP485" s="672">
        <f t="shared" si="267"/>
        <v>856785.57906750974</v>
      </c>
      <c r="AQ485" s="672">
        <f t="shared" si="267"/>
        <v>856785.57906750974</v>
      </c>
      <c r="AR485" s="672">
        <f t="shared" si="267"/>
        <v>856785.57906750974</v>
      </c>
      <c r="AS485" s="672">
        <f t="shared" si="267"/>
        <v>856785.57906750974</v>
      </c>
      <c r="AT485" s="672">
        <f t="shared" si="267"/>
        <v>856785.57906750974</v>
      </c>
      <c r="AU485" s="672">
        <f t="shared" si="267"/>
        <v>856785.57906750974</v>
      </c>
    </row>
    <row r="489" spans="1:48" ht="15.75" thickBot="1">
      <c r="A489" s="589"/>
      <c r="B489" s="766" t="s">
        <v>489</v>
      </c>
      <c r="C489" s="683"/>
      <c r="D489" s="684"/>
      <c r="E489" s="684"/>
      <c r="F489" s="577"/>
      <c r="G489" s="577"/>
      <c r="H489" s="577"/>
      <c r="I489" s="577"/>
      <c r="J489" s="577"/>
      <c r="K489" s="577"/>
      <c r="L489" s="577"/>
      <c r="M489" s="577"/>
      <c r="N489" s="577"/>
      <c r="O489" s="577"/>
      <c r="P489" s="577"/>
      <c r="Q489" s="577"/>
      <c r="R489" s="577"/>
      <c r="S489" s="577"/>
      <c r="T489" s="577"/>
      <c r="U489" s="577"/>
      <c r="V489" s="577"/>
      <c r="W489" s="577"/>
      <c r="X489" s="577"/>
      <c r="Y489" s="577"/>
      <c r="Z489" s="577"/>
      <c r="AA489" s="577"/>
      <c r="AB489" s="577"/>
      <c r="AC489" s="577"/>
      <c r="AD489" s="577"/>
      <c r="AE489" s="577"/>
      <c r="AF489" s="577"/>
      <c r="AG489" s="577"/>
      <c r="AH489" s="577"/>
      <c r="AI489" s="577"/>
      <c r="AJ489" s="577"/>
      <c r="AK489" s="577"/>
      <c r="AL489" s="577"/>
      <c r="AM489" s="577"/>
      <c r="AN489" s="577"/>
      <c r="AO489" s="577"/>
      <c r="AP489" s="577"/>
      <c r="AQ489" s="577"/>
      <c r="AR489" s="577"/>
      <c r="AS489" s="577"/>
      <c r="AT489" s="577"/>
      <c r="AU489" s="577"/>
      <c r="AV489" s="577"/>
    </row>
    <row r="490" spans="1:48" ht="15.75" thickTop="1">
      <c r="A490" s="589"/>
      <c r="B490" s="767" t="s">
        <v>490</v>
      </c>
      <c r="C490" s="578">
        <v>0.05</v>
      </c>
      <c r="D490" s="684"/>
      <c r="E490" s="684"/>
      <c r="F490" s="577"/>
      <c r="G490" s="577"/>
      <c r="H490" s="577"/>
      <c r="I490" s="577"/>
      <c r="J490" s="577"/>
      <c r="K490" s="577"/>
      <c r="L490" s="577"/>
      <c r="M490" s="577"/>
      <c r="N490" s="577"/>
      <c r="O490" s="577"/>
      <c r="P490" s="577"/>
      <c r="Q490" s="577"/>
      <c r="R490" s="577"/>
      <c r="S490" s="577"/>
      <c r="T490" s="577"/>
      <c r="U490" s="577"/>
      <c r="V490" s="577"/>
      <c r="W490" s="577"/>
      <c r="X490" s="577"/>
      <c r="Y490" s="577"/>
      <c r="Z490" s="577"/>
      <c r="AA490" s="577"/>
      <c r="AB490" s="577"/>
      <c r="AC490" s="577"/>
      <c r="AD490" s="577"/>
      <c r="AE490" s="577"/>
      <c r="AF490" s="577"/>
      <c r="AG490" s="577"/>
      <c r="AH490" s="577"/>
      <c r="AI490" s="577"/>
      <c r="AJ490" s="577"/>
      <c r="AK490" s="577"/>
      <c r="AL490" s="577"/>
      <c r="AM490" s="577"/>
      <c r="AN490" s="577"/>
      <c r="AO490" s="577"/>
      <c r="AP490" s="577"/>
      <c r="AQ490" s="577"/>
      <c r="AR490" s="577"/>
      <c r="AS490" s="577"/>
      <c r="AT490" s="577"/>
      <c r="AU490" s="577"/>
      <c r="AV490" s="577"/>
    </row>
    <row r="491" spans="1:48" ht="15">
      <c r="A491" s="589"/>
      <c r="B491" s="768" t="s">
        <v>491</v>
      </c>
      <c r="C491" s="579">
        <f>+C485</f>
        <v>3817847.4751068936</v>
      </c>
      <c r="D491" s="684"/>
      <c r="E491" s="684"/>
      <c r="F491" s="577"/>
      <c r="G491" s="577"/>
      <c r="H491" s="577"/>
      <c r="I491" s="577"/>
      <c r="J491" s="577"/>
      <c r="K491" s="577"/>
      <c r="L491" s="577"/>
      <c r="M491" s="577"/>
      <c r="N491" s="577"/>
      <c r="O491" s="577"/>
      <c r="P491" s="577"/>
      <c r="Q491" s="577"/>
      <c r="R491" s="577"/>
      <c r="S491" s="577"/>
      <c r="T491" s="577"/>
      <c r="U491" s="577"/>
      <c r="V491" s="577"/>
      <c r="W491" s="577"/>
      <c r="X491" s="577"/>
      <c r="Y491" s="577"/>
      <c r="Z491" s="577"/>
      <c r="AA491" s="577"/>
      <c r="AB491" s="577"/>
      <c r="AC491" s="577"/>
      <c r="AD491" s="577"/>
      <c r="AE491" s="577"/>
      <c r="AF491" s="577"/>
      <c r="AG491" s="577"/>
      <c r="AH491" s="577"/>
      <c r="AI491" s="577"/>
      <c r="AJ491" s="577"/>
      <c r="AK491" s="577"/>
      <c r="AL491" s="577"/>
      <c r="AM491" s="577"/>
      <c r="AN491" s="577"/>
      <c r="AO491" s="577"/>
      <c r="AP491" s="577"/>
      <c r="AQ491" s="577"/>
      <c r="AR491" s="577"/>
      <c r="AS491" s="577"/>
      <c r="AT491" s="577"/>
      <c r="AU491" s="577"/>
      <c r="AV491" s="577"/>
    </row>
    <row r="492" spans="1:48" ht="15">
      <c r="A492" s="589"/>
      <c r="B492" s="768" t="s">
        <v>492</v>
      </c>
      <c r="C492" s="580">
        <f>IRR(E485:AI485)</f>
        <v>9.5083986485977601E-2</v>
      </c>
      <c r="D492" s="684"/>
      <c r="E492" s="684"/>
      <c r="F492" s="577"/>
      <c r="G492" s="577"/>
      <c r="H492" s="577"/>
      <c r="I492" s="577"/>
      <c r="J492" s="577"/>
      <c r="K492" s="577"/>
      <c r="L492" s="577"/>
      <c r="M492" s="577"/>
      <c r="N492" s="577"/>
      <c r="O492" s="577"/>
      <c r="P492" s="577"/>
      <c r="Q492" s="577"/>
      <c r="R492" s="577"/>
      <c r="S492" s="577"/>
      <c r="T492" s="577"/>
      <c r="U492" s="577"/>
      <c r="V492" s="577"/>
      <c r="W492" s="577"/>
      <c r="X492" s="577"/>
      <c r="Y492" s="577"/>
      <c r="Z492" s="577"/>
      <c r="AA492" s="577"/>
      <c r="AB492" s="577"/>
      <c r="AC492" s="577"/>
      <c r="AD492" s="577"/>
      <c r="AE492" s="577"/>
      <c r="AF492" s="577"/>
      <c r="AG492" s="577"/>
      <c r="AH492" s="577"/>
      <c r="AI492" s="577"/>
      <c r="AJ492" s="577"/>
      <c r="AK492" s="577"/>
      <c r="AL492" s="577"/>
      <c r="AM492" s="577"/>
      <c r="AN492" s="577"/>
      <c r="AO492" s="577"/>
      <c r="AP492" s="577"/>
      <c r="AQ492" s="577"/>
      <c r="AR492" s="577"/>
      <c r="AS492" s="577"/>
      <c r="AT492" s="577"/>
      <c r="AU492" s="577"/>
      <c r="AV492" s="577"/>
    </row>
    <row r="493" spans="1:48" ht="15">
      <c r="A493" s="589"/>
      <c r="B493" s="768" t="s">
        <v>493</v>
      </c>
      <c r="C493" s="581">
        <f>+D513/D519</f>
        <v>1.4939511880681295</v>
      </c>
      <c r="D493" s="684"/>
      <c r="E493" s="684"/>
      <c r="F493" s="577"/>
      <c r="G493" s="577"/>
      <c r="H493" s="577"/>
      <c r="I493" s="577"/>
      <c r="J493" s="577"/>
      <c r="K493" s="577"/>
      <c r="L493" s="577"/>
      <c r="M493" s="577"/>
      <c r="N493" s="577"/>
      <c r="O493" s="577"/>
      <c r="P493" s="577"/>
      <c r="Q493" s="577"/>
      <c r="R493" s="577"/>
      <c r="S493" s="577"/>
      <c r="T493" s="577"/>
      <c r="U493" s="577"/>
      <c r="V493" s="577"/>
      <c r="W493" s="577"/>
      <c r="X493" s="577"/>
      <c r="Y493" s="577"/>
      <c r="Z493" s="577"/>
      <c r="AA493" s="577"/>
      <c r="AB493" s="577"/>
      <c r="AC493" s="577"/>
      <c r="AD493" s="577"/>
      <c r="AE493" s="577"/>
      <c r="AF493" s="577"/>
      <c r="AG493" s="577"/>
      <c r="AH493" s="577"/>
      <c r="AI493" s="577"/>
      <c r="AJ493" s="577"/>
      <c r="AK493" s="577"/>
      <c r="AL493" s="577"/>
      <c r="AM493" s="577"/>
      <c r="AN493" s="577"/>
      <c r="AO493" s="577"/>
      <c r="AP493" s="577"/>
      <c r="AQ493" s="577"/>
      <c r="AR493" s="577"/>
      <c r="AS493" s="577"/>
      <c r="AT493" s="577"/>
      <c r="AU493" s="577"/>
      <c r="AV493" s="577"/>
    </row>
    <row r="494" spans="1:48">
      <c r="A494" s="589"/>
      <c r="B494" s="554"/>
      <c r="C494" s="589"/>
      <c r="D494" s="589"/>
      <c r="E494" s="589"/>
    </row>
    <row r="495" spans="1:48">
      <c r="A495" s="589"/>
      <c r="B495" s="636" t="s">
        <v>734</v>
      </c>
      <c r="C495" s="637" t="s">
        <v>735</v>
      </c>
      <c r="D495" s="685">
        <f>+D474/L485</f>
        <v>10.410018055515144</v>
      </c>
      <c r="E495" s="589"/>
    </row>
    <row r="496" spans="1:48">
      <c r="A496" s="589"/>
      <c r="B496" s="636" t="s">
        <v>736</v>
      </c>
      <c r="C496" s="637" t="s">
        <v>24</v>
      </c>
      <c r="D496" s="615">
        <f>+C491</f>
        <v>3817847.4751068936</v>
      </c>
      <c r="E496" s="589"/>
    </row>
    <row r="497" spans="1:48">
      <c r="A497" s="589"/>
      <c r="B497" s="636" t="s">
        <v>737</v>
      </c>
      <c r="C497" s="637" t="s">
        <v>342</v>
      </c>
      <c r="D497" s="686">
        <f>+C492</f>
        <v>9.5083986485977601E-2</v>
      </c>
      <c r="E497" s="589"/>
    </row>
    <row r="498" spans="1:48">
      <c r="A498" s="589"/>
      <c r="B498" s="636" t="s">
        <v>738</v>
      </c>
      <c r="C498" s="637"/>
      <c r="D498" s="687">
        <f>+D496/C474</f>
        <v>0.80115344888735618</v>
      </c>
      <c r="E498" s="589"/>
    </row>
    <row r="499" spans="1:48">
      <c r="A499" s="589"/>
      <c r="B499" s="688" t="s">
        <v>739</v>
      </c>
      <c r="C499" s="589"/>
      <c r="D499" s="687">
        <f>+C493</f>
        <v>1.4939511880681295</v>
      </c>
      <c r="E499" s="589"/>
    </row>
    <row r="500" spans="1:48">
      <c r="A500" s="589"/>
      <c r="B500" s="554"/>
      <c r="C500" s="589"/>
      <c r="D500" s="589"/>
      <c r="E500" s="589"/>
    </row>
    <row r="501" spans="1:48">
      <c r="A501" s="589"/>
      <c r="B501" s="554"/>
      <c r="C501" s="589"/>
      <c r="D501" s="589"/>
      <c r="E501" s="589"/>
    </row>
    <row r="502" spans="1:48">
      <c r="A502" s="589"/>
      <c r="B502" s="554"/>
      <c r="C502" s="589"/>
      <c r="D502" s="589"/>
      <c r="E502" s="589"/>
    </row>
    <row r="503" spans="1:48">
      <c r="A503" s="589"/>
      <c r="B503" s="554"/>
      <c r="C503" s="589"/>
      <c r="D503" s="589"/>
      <c r="E503" s="589"/>
    </row>
    <row r="504" spans="1:48">
      <c r="A504" s="589"/>
      <c r="B504" s="554"/>
      <c r="C504" s="589"/>
      <c r="D504" s="589"/>
      <c r="E504" s="589"/>
    </row>
    <row r="505" spans="1:48" ht="15.75" thickBot="1">
      <c r="A505" s="589"/>
      <c r="B505" s="766" t="s">
        <v>494</v>
      </c>
      <c r="C505" s="683"/>
      <c r="D505" s="683" t="s">
        <v>495</v>
      </c>
      <c r="E505" s="683" t="s">
        <v>496</v>
      </c>
      <c r="F505" s="577"/>
      <c r="G505" s="577"/>
      <c r="H505" s="577"/>
      <c r="I505" s="577"/>
      <c r="J505" s="577"/>
      <c r="K505" s="577"/>
      <c r="L505" s="577"/>
      <c r="M505" s="577"/>
      <c r="N505" s="577"/>
      <c r="O505" s="577"/>
      <c r="P505" s="577"/>
      <c r="Q505" s="577"/>
      <c r="R505" s="577"/>
      <c r="S505" s="577"/>
      <c r="T505" s="577"/>
      <c r="U505" s="577"/>
      <c r="V505" s="577"/>
      <c r="W505" s="577"/>
      <c r="X505" s="577"/>
      <c r="Y505" s="577"/>
      <c r="Z505" s="577"/>
      <c r="AA505" s="577"/>
      <c r="AB505" s="577"/>
      <c r="AC505" s="577"/>
      <c r="AD505" s="577"/>
      <c r="AE505" s="577"/>
      <c r="AF505" s="577"/>
      <c r="AG505" s="577"/>
      <c r="AH505" s="577"/>
      <c r="AI505" s="577"/>
      <c r="AJ505" s="577"/>
      <c r="AK505" s="577"/>
      <c r="AL505" s="577"/>
      <c r="AM505" s="577"/>
      <c r="AN505" s="577"/>
      <c r="AO505" s="577"/>
      <c r="AP505" s="577"/>
      <c r="AQ505" s="577"/>
      <c r="AR505" s="577"/>
      <c r="AS505" s="577"/>
      <c r="AT505" s="577"/>
      <c r="AU505" s="577"/>
      <c r="AV505" s="577"/>
    </row>
    <row r="506" spans="1:48" ht="16.5" thickTop="1" thickBot="1">
      <c r="A506" s="589"/>
      <c r="B506" s="766"/>
      <c r="C506" s="683"/>
      <c r="D506" s="683" t="s">
        <v>497</v>
      </c>
      <c r="E506" s="683"/>
      <c r="F506" s="577"/>
      <c r="G506" s="577"/>
      <c r="H506" s="577"/>
      <c r="I506" s="577"/>
      <c r="J506" s="577"/>
      <c r="K506" s="577"/>
      <c r="L506" s="577"/>
      <c r="M506" s="577"/>
      <c r="N506" s="577"/>
      <c r="O506" s="577"/>
      <c r="P506" s="577"/>
      <c r="Q506" s="577"/>
      <c r="R506" s="577"/>
      <c r="S506" s="577"/>
      <c r="T506" s="577"/>
      <c r="U506" s="577"/>
      <c r="V506" s="577"/>
      <c r="W506" s="577"/>
      <c r="X506" s="577"/>
      <c r="Y506" s="577"/>
      <c r="Z506" s="577"/>
      <c r="AA506" s="577"/>
      <c r="AB506" s="577"/>
      <c r="AC506" s="577"/>
      <c r="AD506" s="577"/>
      <c r="AE506" s="577"/>
      <c r="AF506" s="577"/>
      <c r="AG506" s="577"/>
      <c r="AH506" s="577"/>
      <c r="AI506" s="577"/>
      <c r="AJ506" s="577"/>
      <c r="AK506" s="577"/>
      <c r="AL506" s="577"/>
      <c r="AM506" s="577"/>
      <c r="AN506" s="577"/>
      <c r="AO506" s="577"/>
      <c r="AP506" s="577"/>
      <c r="AQ506" s="577"/>
      <c r="AR506" s="577"/>
      <c r="AS506" s="577"/>
      <c r="AT506" s="577"/>
      <c r="AU506" s="577"/>
      <c r="AV506" s="577"/>
    </row>
    <row r="507" spans="1:48" ht="15.75" thickTop="1">
      <c r="A507" s="589"/>
      <c r="B507" s="769" t="s">
        <v>488</v>
      </c>
      <c r="C507" s="689" t="s">
        <v>24</v>
      </c>
      <c r="D507" s="690">
        <f>+C451</f>
        <v>4033702.1990690744</v>
      </c>
      <c r="E507" s="691">
        <f t="shared" ref="E507:E512" si="268">+D507/$D$513</f>
        <v>0.34932758711743844</v>
      </c>
      <c r="F507" s="577"/>
    </row>
    <row r="508" spans="1:48" ht="23.25">
      <c r="A508" s="589"/>
      <c r="B508" s="769" t="str">
        <f>+B454</f>
        <v>b. Zmanjšanje stroškov končnih uporabnikov za čiščenje greznice (510 EUR po gospodinjstvu)</v>
      </c>
      <c r="C508" s="689" t="s">
        <v>24</v>
      </c>
      <c r="D508" s="690">
        <f>+C454</f>
        <v>558725.14370394521</v>
      </c>
      <c r="E508" s="691">
        <f t="shared" si="268"/>
        <v>4.8386840842387369E-2</v>
      </c>
      <c r="F508" s="577"/>
    </row>
    <row r="509" spans="1:48" ht="23.25">
      <c r="A509" s="589"/>
      <c r="B509" s="769" t="str">
        <f>+B457</f>
        <v>c. Oportunitetni strošek izgradnje nepretočne greznice ali male čistilne naprave (1.500 EUR po gospodinjstvu)</v>
      </c>
      <c r="C509" s="689" t="s">
        <v>24</v>
      </c>
      <c r="D509" s="690">
        <f>+C457</f>
        <v>270543.55928203551</v>
      </c>
      <c r="E509" s="691">
        <f t="shared" si="268"/>
        <v>2.3429674306637813E-2</v>
      </c>
      <c r="F509" s="577"/>
    </row>
    <row r="510" spans="1:48" ht="15">
      <c r="A510" s="589"/>
      <c r="B510" s="769" t="str">
        <f>+B459</f>
        <v>d. Učinek podnebnih sprememb</v>
      </c>
      <c r="C510" s="689" t="s">
        <v>24</v>
      </c>
      <c r="D510" s="690">
        <f>+C459</f>
        <v>-169068.36635390678</v>
      </c>
      <c r="E510" s="691">
        <f t="shared" si="268"/>
        <v>-1.4641696774225848E-2</v>
      </c>
      <c r="F510" s="577"/>
    </row>
    <row r="511" spans="1:48" ht="15">
      <c r="A511" s="589"/>
      <c r="B511" s="769" t="str">
        <f>+B462</f>
        <v>e. Koristi zaradi manjšega vpliva na zdravje</v>
      </c>
      <c r="C511" s="689" t="s">
        <v>24</v>
      </c>
      <c r="D511" s="690">
        <f>+C462</f>
        <v>5187326.6949334573</v>
      </c>
      <c r="E511" s="691">
        <f t="shared" si="268"/>
        <v>0.44923403575732113</v>
      </c>
      <c r="F511" s="577"/>
    </row>
    <row r="512" spans="1:48" ht="15">
      <c r="A512" s="589"/>
      <c r="B512" s="769" t="str">
        <f>+B466</f>
        <v>2. Ekonomski preostanek vrednosti</v>
      </c>
      <c r="C512" s="689" t="str">
        <f>+C511</f>
        <v>EUR</v>
      </c>
      <c r="D512" s="690">
        <f>+C466</f>
        <v>1665818.1478852225</v>
      </c>
      <c r="E512" s="691">
        <f t="shared" si="268"/>
        <v>0.14426355875044114</v>
      </c>
      <c r="F512" s="577"/>
    </row>
    <row r="513" spans="1:6" ht="15">
      <c r="A513" s="589"/>
      <c r="B513" s="770" t="s">
        <v>8</v>
      </c>
      <c r="C513" s="692" t="s">
        <v>24</v>
      </c>
      <c r="D513" s="693">
        <f>+D511+D510+D509+D507+D508+D512</f>
        <v>11547047.378519827</v>
      </c>
      <c r="E513" s="694">
        <f>SUM(E507:E512)</f>
        <v>1</v>
      </c>
      <c r="F513" s="583">
        <f>+D513-D519</f>
        <v>3817847.4751068912</v>
      </c>
    </row>
    <row r="514" spans="1:6" ht="15.75" thickBot="1">
      <c r="A514" s="589"/>
      <c r="B514" s="766" t="s">
        <v>498</v>
      </c>
      <c r="C514" s="683"/>
      <c r="D514" s="683" t="s">
        <v>495</v>
      </c>
      <c r="E514" s="683" t="s">
        <v>499</v>
      </c>
      <c r="F514" s="577"/>
    </row>
    <row r="515" spans="1:6" ht="16.5" thickTop="1" thickBot="1">
      <c r="A515" s="589"/>
      <c r="B515" s="766"/>
      <c r="C515" s="683"/>
      <c r="D515" s="683" t="s">
        <v>497</v>
      </c>
      <c r="E515" s="683"/>
      <c r="F515" s="577"/>
    </row>
    <row r="516" spans="1:6" ht="15.75" thickTop="1">
      <c r="A516" s="589"/>
      <c r="B516" s="769" t="s">
        <v>500</v>
      </c>
      <c r="C516" s="689" t="s">
        <v>24</v>
      </c>
      <c r="D516" s="690">
        <f>+C467</f>
        <v>2284382.225880919</v>
      </c>
      <c r="E516" s="691">
        <f>+D516/D519</f>
        <v>0.29555222460635522</v>
      </c>
      <c r="F516" s="584"/>
    </row>
    <row r="517" spans="1:6" ht="15">
      <c r="A517" s="589"/>
      <c r="B517" s="769" t="s">
        <v>501</v>
      </c>
      <c r="C517" s="689" t="s">
        <v>24</v>
      </c>
      <c r="D517" s="690">
        <f>+C474</f>
        <v>4765438.481740457</v>
      </c>
      <c r="E517" s="691">
        <f>+D517/D519</f>
        <v>0.61655003639331551</v>
      </c>
      <c r="F517" s="577"/>
    </row>
    <row r="518" spans="1:6" ht="15">
      <c r="A518" s="589"/>
      <c r="B518" s="769" t="s">
        <v>502</v>
      </c>
      <c r="C518" s="689" t="s">
        <v>24</v>
      </c>
      <c r="D518" s="690">
        <f>+C480</f>
        <v>679379.19579156046</v>
      </c>
      <c r="E518" s="691">
        <f>+D518/D519</f>
        <v>8.7897739000329267E-2</v>
      </c>
      <c r="F518" s="577"/>
    </row>
    <row r="519" spans="1:6" ht="15">
      <c r="A519" s="589"/>
      <c r="B519" s="770" t="s">
        <v>8</v>
      </c>
      <c r="C519" s="692" t="s">
        <v>24</v>
      </c>
      <c r="D519" s="693">
        <f>+D518+D517+D516</f>
        <v>7729199.9034129363</v>
      </c>
      <c r="E519" s="695">
        <f>SUM(E516:E518)</f>
        <v>1</v>
      </c>
      <c r="F519" s="577"/>
    </row>
    <row r="520" spans="1:6">
      <c r="D520" s="550"/>
    </row>
    <row r="521" spans="1:6" ht="15">
      <c r="A521" s="585"/>
      <c r="B521" s="771"/>
      <c r="C521" s="586"/>
      <c r="D521" s="584"/>
      <c r="E521" s="577"/>
      <c r="F521" s="577"/>
    </row>
  </sheetData>
  <mergeCells count="3">
    <mergeCell ref="AJ291:AP291"/>
    <mergeCell ref="E358:E373"/>
    <mergeCell ref="C408:D442"/>
  </mergeCells>
  <conditionalFormatting sqref="E442:AI442">
    <cfRule type="cellIs" dxfId="11" priority="2" operator="equal">
      <formula>"DA"</formula>
    </cfRule>
  </conditionalFormatting>
  <conditionalFormatting sqref="C343">
    <cfRule type="cellIs" dxfId="10" priority="1" operator="greaterThan">
      <formula>$C$9</formula>
    </cfRule>
  </conditionalFormatting>
  <hyperlinks>
    <hyperlink ref="A328" location="_ftn1" display="_ftn1" xr:uid="{58371DCD-B082-4B67-A5CD-C6E94F0F248E}"/>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6F8AE-A6D9-4F4A-9A8C-4E708226A022}">
  <dimension ref="A2:AV521"/>
  <sheetViews>
    <sheetView workbookViewId="0">
      <selection activeCell="F17" sqref="F17:H19"/>
    </sheetView>
  </sheetViews>
  <sheetFormatPr defaultRowHeight="12"/>
  <cols>
    <col min="1" max="1" width="6.1640625" style="385" customWidth="1"/>
    <col min="2" max="2" width="60.33203125" style="747" customWidth="1"/>
    <col min="3" max="3" width="16.5" style="385" customWidth="1"/>
    <col min="4" max="4" width="13.33203125" style="385" customWidth="1"/>
    <col min="5" max="5" width="11.6640625" style="385" customWidth="1"/>
    <col min="6" max="7" width="12.5" style="385" customWidth="1"/>
    <col min="8" max="9" width="12.33203125" style="385" customWidth="1"/>
    <col min="10" max="10" width="10.83203125" style="385" customWidth="1"/>
    <col min="11" max="17" width="9.5" style="385" customWidth="1"/>
    <col min="18" max="18" width="10" style="385" customWidth="1"/>
    <col min="19" max="27" width="9.5" style="385" customWidth="1"/>
    <col min="28" max="28" width="9.83203125" style="385" customWidth="1"/>
    <col min="29" max="34" width="9.5" style="385" customWidth="1"/>
    <col min="35" max="36" width="9.5" style="385" bestFit="1" customWidth="1"/>
    <col min="37" max="38" width="10" style="385" customWidth="1"/>
    <col min="39" max="39" width="9.5" style="385" customWidth="1"/>
    <col min="40" max="40" width="9.83203125" style="385" bestFit="1" customWidth="1"/>
    <col min="41" max="41" width="10" style="385" customWidth="1"/>
    <col min="42" max="44" width="9.5" style="385" customWidth="1"/>
    <col min="45" max="45" width="9.5" style="385" bestFit="1" customWidth="1"/>
    <col min="46" max="46" width="9.5" style="385" customWidth="1"/>
    <col min="47" max="16384" width="9.33203125" style="385"/>
  </cols>
  <sheetData>
    <row r="2" spans="1:35">
      <c r="B2" s="744" t="s">
        <v>417</v>
      </c>
      <c r="C2" s="548" t="s">
        <v>544</v>
      </c>
    </row>
    <row r="3" spans="1:35">
      <c r="B3" s="745" t="s">
        <v>886</v>
      </c>
      <c r="C3" s="549">
        <v>0.99</v>
      </c>
    </row>
    <row r="4" spans="1:35">
      <c r="B4" s="745" t="s">
        <v>887</v>
      </c>
      <c r="C4" s="549">
        <v>1</v>
      </c>
      <c r="E4" s="385" t="str">
        <f>+E354</f>
        <v>FNPV/C</v>
      </c>
      <c r="F4" s="550">
        <f>+D354</f>
        <v>-4314369.1100986395</v>
      </c>
    </row>
    <row r="5" spans="1:35">
      <c r="B5" s="745" t="s">
        <v>543</v>
      </c>
      <c r="C5" s="549">
        <v>1</v>
      </c>
      <c r="F5" s="550"/>
    </row>
    <row r="6" spans="1:35">
      <c r="B6" s="385"/>
      <c r="E6" s="385" t="s">
        <v>554</v>
      </c>
      <c r="F6" s="550">
        <f>+C491</f>
        <v>3817847.4751068936</v>
      </c>
    </row>
    <row r="7" spans="1:35">
      <c r="B7" s="385"/>
    </row>
    <row r="8" spans="1:35">
      <c r="B8" s="385"/>
    </row>
    <row r="13" spans="1:35" ht="13.5" customHeight="1">
      <c r="A13" s="551" t="s">
        <v>455</v>
      </c>
      <c r="B13" s="746"/>
      <c r="C13" s="552"/>
      <c r="D13" s="552"/>
      <c r="E13" s="552"/>
      <c r="F13" s="552"/>
      <c r="G13" s="552"/>
      <c r="H13" s="552"/>
      <c r="I13" s="552"/>
      <c r="J13" s="552"/>
      <c r="K13" s="552"/>
      <c r="L13" s="552"/>
      <c r="M13" s="552"/>
      <c r="N13" s="552"/>
      <c r="O13" s="552"/>
      <c r="P13" s="552"/>
      <c r="Q13" s="552"/>
      <c r="R13" s="552"/>
      <c r="S13" s="552"/>
      <c r="T13" s="552"/>
      <c r="U13" s="552"/>
      <c r="V13" s="552"/>
      <c r="W13" s="552"/>
      <c r="X13" s="552"/>
      <c r="Y13" s="552"/>
      <c r="Z13" s="552"/>
      <c r="AA13" s="552"/>
      <c r="AB13" s="552"/>
      <c r="AC13" s="552"/>
      <c r="AD13" s="552"/>
      <c r="AE13" s="552"/>
      <c r="AF13" s="552"/>
      <c r="AG13" s="552"/>
      <c r="AH13" s="552"/>
      <c r="AI13" s="552"/>
    </row>
    <row r="14" spans="1:35" ht="13.5" customHeight="1"/>
    <row r="15" spans="1:35" ht="12.75">
      <c r="A15" s="553" t="s">
        <v>663</v>
      </c>
    </row>
    <row r="16" spans="1:35">
      <c r="F16" s="554"/>
    </row>
    <row r="17" spans="1:35" s="589" customFormat="1" ht="11.25">
      <c r="A17" s="601"/>
      <c r="B17" s="748" t="s">
        <v>388</v>
      </c>
      <c r="C17" s="588"/>
      <c r="D17" s="588"/>
      <c r="E17" s="588"/>
      <c r="F17" s="588">
        <v>1</v>
      </c>
      <c r="G17" s="588">
        <f>+F17+1</f>
        <v>2</v>
      </c>
      <c r="H17" s="588">
        <f>+G17+1</f>
        <v>3</v>
      </c>
      <c r="I17" s="588">
        <f t="shared" ref="I17:X18" si="0">+H17+1</f>
        <v>4</v>
      </c>
      <c r="J17" s="588">
        <f t="shared" si="0"/>
        <v>5</v>
      </c>
      <c r="K17" s="588">
        <f t="shared" si="0"/>
        <v>6</v>
      </c>
      <c r="L17" s="588">
        <f t="shared" si="0"/>
        <v>7</v>
      </c>
      <c r="M17" s="588">
        <f t="shared" si="0"/>
        <v>8</v>
      </c>
      <c r="N17" s="588">
        <f t="shared" si="0"/>
        <v>9</v>
      </c>
      <c r="O17" s="588">
        <f t="shared" si="0"/>
        <v>10</v>
      </c>
      <c r="P17" s="588">
        <f t="shared" si="0"/>
        <v>11</v>
      </c>
      <c r="Q17" s="588">
        <f t="shared" si="0"/>
        <v>12</v>
      </c>
      <c r="R17" s="588">
        <f t="shared" si="0"/>
        <v>13</v>
      </c>
      <c r="S17" s="588">
        <f t="shared" si="0"/>
        <v>14</v>
      </c>
      <c r="T17" s="588">
        <f t="shared" si="0"/>
        <v>15</v>
      </c>
      <c r="U17" s="588">
        <f t="shared" si="0"/>
        <v>16</v>
      </c>
      <c r="V17" s="588">
        <f t="shared" si="0"/>
        <v>17</v>
      </c>
      <c r="W17" s="588">
        <f t="shared" si="0"/>
        <v>18</v>
      </c>
      <c r="X17" s="588">
        <f t="shared" si="0"/>
        <v>19</v>
      </c>
      <c r="Y17" s="588">
        <f t="shared" ref="Y17:AG18" si="1">+X17+1</f>
        <v>20</v>
      </c>
      <c r="Z17" s="588">
        <f t="shared" si="1"/>
        <v>21</v>
      </c>
      <c r="AA17" s="588">
        <f t="shared" si="1"/>
        <v>22</v>
      </c>
      <c r="AB17" s="588">
        <f t="shared" si="1"/>
        <v>23</v>
      </c>
      <c r="AC17" s="588">
        <f t="shared" si="1"/>
        <v>24</v>
      </c>
      <c r="AD17" s="588">
        <f t="shared" si="1"/>
        <v>25</v>
      </c>
      <c r="AE17" s="588">
        <f t="shared" si="1"/>
        <v>26</v>
      </c>
      <c r="AF17" s="588">
        <f t="shared" si="1"/>
        <v>27</v>
      </c>
      <c r="AG17" s="588">
        <f t="shared" si="1"/>
        <v>28</v>
      </c>
      <c r="AH17" s="588">
        <f>+AG17+1</f>
        <v>29</v>
      </c>
      <c r="AI17" s="588">
        <f>+AH17+1</f>
        <v>30</v>
      </c>
    </row>
    <row r="18" spans="1:35" s="589" customFormat="1" ht="11.25">
      <c r="A18" s="601" t="s">
        <v>147</v>
      </c>
      <c r="B18" s="748" t="s">
        <v>387</v>
      </c>
      <c r="C18" s="590"/>
      <c r="D18" s="590"/>
      <c r="E18" s="590"/>
      <c r="F18" s="591">
        <v>2018</v>
      </c>
      <c r="G18" s="591">
        <f>+F18+1</f>
        <v>2019</v>
      </c>
      <c r="H18" s="591">
        <f>+G18+1</f>
        <v>2020</v>
      </c>
      <c r="I18" s="591">
        <f t="shared" si="0"/>
        <v>2021</v>
      </c>
      <c r="J18" s="591">
        <f t="shared" si="0"/>
        <v>2022</v>
      </c>
      <c r="K18" s="591">
        <f t="shared" si="0"/>
        <v>2023</v>
      </c>
      <c r="L18" s="591">
        <f t="shared" si="0"/>
        <v>2024</v>
      </c>
      <c r="M18" s="591">
        <f t="shared" si="0"/>
        <v>2025</v>
      </c>
      <c r="N18" s="591">
        <f t="shared" si="0"/>
        <v>2026</v>
      </c>
      <c r="O18" s="591">
        <f t="shared" si="0"/>
        <v>2027</v>
      </c>
      <c r="P18" s="591">
        <f t="shared" si="0"/>
        <v>2028</v>
      </c>
      <c r="Q18" s="591">
        <f t="shared" si="0"/>
        <v>2029</v>
      </c>
      <c r="R18" s="591">
        <f t="shared" si="0"/>
        <v>2030</v>
      </c>
      <c r="S18" s="591">
        <f t="shared" si="0"/>
        <v>2031</v>
      </c>
      <c r="T18" s="591">
        <f t="shared" si="0"/>
        <v>2032</v>
      </c>
      <c r="U18" s="591">
        <f t="shared" si="0"/>
        <v>2033</v>
      </c>
      <c r="V18" s="591">
        <f t="shared" si="0"/>
        <v>2034</v>
      </c>
      <c r="W18" s="591">
        <f t="shared" si="0"/>
        <v>2035</v>
      </c>
      <c r="X18" s="591">
        <f t="shared" si="0"/>
        <v>2036</v>
      </c>
      <c r="Y18" s="591">
        <f t="shared" si="1"/>
        <v>2037</v>
      </c>
      <c r="Z18" s="591">
        <f t="shared" si="1"/>
        <v>2038</v>
      </c>
      <c r="AA18" s="591">
        <f t="shared" si="1"/>
        <v>2039</v>
      </c>
      <c r="AB18" s="591">
        <f t="shared" si="1"/>
        <v>2040</v>
      </c>
      <c r="AC18" s="591">
        <f t="shared" si="1"/>
        <v>2041</v>
      </c>
      <c r="AD18" s="591">
        <f t="shared" si="1"/>
        <v>2042</v>
      </c>
      <c r="AE18" s="591">
        <f t="shared" si="1"/>
        <v>2043</v>
      </c>
      <c r="AF18" s="591">
        <f t="shared" si="1"/>
        <v>2044</v>
      </c>
      <c r="AG18" s="591">
        <f t="shared" si="1"/>
        <v>2045</v>
      </c>
      <c r="AH18" s="591">
        <f>+AG18+1</f>
        <v>2046</v>
      </c>
      <c r="AI18" s="591">
        <f>+AH18+1</f>
        <v>2047</v>
      </c>
    </row>
    <row r="19" spans="1:35" s="589" customFormat="1" ht="11.25">
      <c r="A19" s="602" t="s">
        <v>242</v>
      </c>
      <c r="B19" s="749" t="s">
        <v>252</v>
      </c>
      <c r="C19" s="592"/>
      <c r="D19" s="592"/>
      <c r="E19" s="592"/>
      <c r="F19" s="593">
        <f>+F20+F24+F25</f>
        <v>197592</v>
      </c>
      <c r="G19" s="593">
        <f t="shared" ref="G19:AI19" si="2">+G20+G24+G25</f>
        <v>201079</v>
      </c>
      <c r="H19" s="593">
        <f t="shared" si="2"/>
        <v>186114</v>
      </c>
      <c r="I19" s="593">
        <f t="shared" si="2"/>
        <v>186114</v>
      </c>
      <c r="J19" s="593">
        <f t="shared" si="2"/>
        <v>186114</v>
      </c>
      <c r="K19" s="593">
        <f t="shared" si="2"/>
        <v>186114</v>
      </c>
      <c r="L19" s="593">
        <f t="shared" si="2"/>
        <v>186114</v>
      </c>
      <c r="M19" s="593">
        <f t="shared" si="2"/>
        <v>186114</v>
      </c>
      <c r="N19" s="593">
        <f t="shared" si="2"/>
        <v>186114</v>
      </c>
      <c r="O19" s="593">
        <f t="shared" si="2"/>
        <v>186114</v>
      </c>
      <c r="P19" s="593">
        <f t="shared" si="2"/>
        <v>186114</v>
      </c>
      <c r="Q19" s="593">
        <f t="shared" si="2"/>
        <v>186114</v>
      </c>
      <c r="R19" s="593">
        <f t="shared" si="2"/>
        <v>186114</v>
      </c>
      <c r="S19" s="593">
        <f t="shared" si="2"/>
        <v>186114</v>
      </c>
      <c r="T19" s="593">
        <f t="shared" si="2"/>
        <v>186114</v>
      </c>
      <c r="U19" s="593">
        <f t="shared" si="2"/>
        <v>186114</v>
      </c>
      <c r="V19" s="593">
        <f t="shared" si="2"/>
        <v>186114</v>
      </c>
      <c r="W19" s="593">
        <f t="shared" si="2"/>
        <v>186114</v>
      </c>
      <c r="X19" s="593">
        <f t="shared" si="2"/>
        <v>186114</v>
      </c>
      <c r="Y19" s="593">
        <f t="shared" si="2"/>
        <v>186114</v>
      </c>
      <c r="Z19" s="593">
        <f t="shared" si="2"/>
        <v>186114</v>
      </c>
      <c r="AA19" s="593">
        <f t="shared" si="2"/>
        <v>186114</v>
      </c>
      <c r="AB19" s="593">
        <f t="shared" si="2"/>
        <v>186114</v>
      </c>
      <c r="AC19" s="593">
        <f t="shared" si="2"/>
        <v>186114</v>
      </c>
      <c r="AD19" s="593">
        <f t="shared" si="2"/>
        <v>186114</v>
      </c>
      <c r="AE19" s="593">
        <f t="shared" si="2"/>
        <v>186114</v>
      </c>
      <c r="AF19" s="593">
        <f t="shared" si="2"/>
        <v>186114</v>
      </c>
      <c r="AG19" s="593">
        <f t="shared" si="2"/>
        <v>186114</v>
      </c>
      <c r="AH19" s="593">
        <f t="shared" si="2"/>
        <v>186114</v>
      </c>
      <c r="AI19" s="593">
        <f t="shared" si="2"/>
        <v>186114</v>
      </c>
    </row>
    <row r="20" spans="1:35" s="589" customFormat="1" ht="11.25">
      <c r="A20" s="603">
        <v>1</v>
      </c>
      <c r="B20" s="750" t="s">
        <v>245</v>
      </c>
      <c r="C20" s="594"/>
      <c r="D20" s="594"/>
      <c r="E20" s="594"/>
      <c r="F20" s="595">
        <f>+F21+F22+F23</f>
        <v>195819</v>
      </c>
      <c r="G20" s="595">
        <f t="shared" ref="G20:AI20" si="3">+G21+G22+G23</f>
        <v>198095</v>
      </c>
      <c r="H20" s="595">
        <f t="shared" si="3"/>
        <v>186114</v>
      </c>
      <c r="I20" s="595">
        <f t="shared" si="3"/>
        <v>186114</v>
      </c>
      <c r="J20" s="595">
        <f t="shared" si="3"/>
        <v>186114</v>
      </c>
      <c r="K20" s="595">
        <f t="shared" si="3"/>
        <v>186114</v>
      </c>
      <c r="L20" s="595">
        <f t="shared" si="3"/>
        <v>186114</v>
      </c>
      <c r="M20" s="595">
        <f t="shared" si="3"/>
        <v>186114</v>
      </c>
      <c r="N20" s="595">
        <f t="shared" si="3"/>
        <v>186114</v>
      </c>
      <c r="O20" s="595">
        <f t="shared" si="3"/>
        <v>186114</v>
      </c>
      <c r="P20" s="595">
        <f t="shared" si="3"/>
        <v>186114</v>
      </c>
      <c r="Q20" s="595">
        <f t="shared" si="3"/>
        <v>186114</v>
      </c>
      <c r="R20" s="595">
        <f t="shared" si="3"/>
        <v>186114</v>
      </c>
      <c r="S20" s="595">
        <f t="shared" si="3"/>
        <v>186114</v>
      </c>
      <c r="T20" s="595">
        <f t="shared" si="3"/>
        <v>186114</v>
      </c>
      <c r="U20" s="595">
        <f t="shared" si="3"/>
        <v>186114</v>
      </c>
      <c r="V20" s="595">
        <f t="shared" si="3"/>
        <v>186114</v>
      </c>
      <c r="W20" s="595">
        <f t="shared" si="3"/>
        <v>186114</v>
      </c>
      <c r="X20" s="595">
        <f t="shared" si="3"/>
        <v>186114</v>
      </c>
      <c r="Y20" s="595">
        <f t="shared" si="3"/>
        <v>186114</v>
      </c>
      <c r="Z20" s="595">
        <f t="shared" si="3"/>
        <v>186114</v>
      </c>
      <c r="AA20" s="595">
        <f t="shared" si="3"/>
        <v>186114</v>
      </c>
      <c r="AB20" s="595">
        <f t="shared" si="3"/>
        <v>186114</v>
      </c>
      <c r="AC20" s="595">
        <f t="shared" si="3"/>
        <v>186114</v>
      </c>
      <c r="AD20" s="595">
        <f t="shared" si="3"/>
        <v>186114</v>
      </c>
      <c r="AE20" s="595">
        <f t="shared" si="3"/>
        <v>186114</v>
      </c>
      <c r="AF20" s="595">
        <f t="shared" si="3"/>
        <v>186114</v>
      </c>
      <c r="AG20" s="595">
        <f t="shared" si="3"/>
        <v>186114</v>
      </c>
      <c r="AH20" s="595">
        <f t="shared" si="3"/>
        <v>186114</v>
      </c>
      <c r="AI20" s="595">
        <f t="shared" si="3"/>
        <v>186114</v>
      </c>
    </row>
    <row r="21" spans="1:35" s="589" customFormat="1" ht="11.25">
      <c r="A21" s="603"/>
      <c r="B21" s="751" t="s">
        <v>249</v>
      </c>
      <c r="C21" s="596"/>
      <c r="D21" s="596"/>
      <c r="E21" s="596"/>
      <c r="F21" s="595">
        <f>+'Bilance JKP'!C5</f>
        <v>58189.7048</v>
      </c>
      <c r="G21" s="595">
        <f>+'Bilance JKP'!D5</f>
        <v>61668.26</v>
      </c>
      <c r="H21" s="595">
        <f>+'Bilance JKP'!E5</f>
        <v>71767</v>
      </c>
      <c r="I21" s="595">
        <f t="shared" ref="I21:X25" si="4">+H21</f>
        <v>71767</v>
      </c>
      <c r="J21" s="595">
        <f t="shared" si="4"/>
        <v>71767</v>
      </c>
      <c r="K21" s="595">
        <f t="shared" si="4"/>
        <v>71767</v>
      </c>
      <c r="L21" s="595">
        <f t="shared" si="4"/>
        <v>71767</v>
      </c>
      <c r="M21" s="595">
        <f t="shared" si="4"/>
        <v>71767</v>
      </c>
      <c r="N21" s="595">
        <f t="shared" si="4"/>
        <v>71767</v>
      </c>
      <c r="O21" s="595">
        <f t="shared" si="4"/>
        <v>71767</v>
      </c>
      <c r="P21" s="595">
        <f t="shared" si="4"/>
        <v>71767</v>
      </c>
      <c r="Q21" s="595">
        <f t="shared" si="4"/>
        <v>71767</v>
      </c>
      <c r="R21" s="595">
        <f t="shared" si="4"/>
        <v>71767</v>
      </c>
      <c r="S21" s="595">
        <f t="shared" si="4"/>
        <v>71767</v>
      </c>
      <c r="T21" s="595">
        <f t="shared" si="4"/>
        <v>71767</v>
      </c>
      <c r="U21" s="595">
        <f t="shared" si="4"/>
        <v>71767</v>
      </c>
      <c r="V21" s="595">
        <f t="shared" si="4"/>
        <v>71767</v>
      </c>
      <c r="W21" s="595">
        <f t="shared" si="4"/>
        <v>71767</v>
      </c>
      <c r="X21" s="595">
        <f t="shared" si="4"/>
        <v>71767</v>
      </c>
      <c r="Y21" s="595">
        <f t="shared" ref="Y21:AI25" si="5">+X21</f>
        <v>71767</v>
      </c>
      <c r="Z21" s="595">
        <f t="shared" si="5"/>
        <v>71767</v>
      </c>
      <c r="AA21" s="595">
        <f t="shared" si="5"/>
        <v>71767</v>
      </c>
      <c r="AB21" s="595">
        <f t="shared" si="5"/>
        <v>71767</v>
      </c>
      <c r="AC21" s="595">
        <f t="shared" si="5"/>
        <v>71767</v>
      </c>
      <c r="AD21" s="595">
        <f t="shared" si="5"/>
        <v>71767</v>
      </c>
      <c r="AE21" s="595">
        <f t="shared" si="5"/>
        <v>71767</v>
      </c>
      <c r="AF21" s="595">
        <f t="shared" si="5"/>
        <v>71767</v>
      </c>
      <c r="AG21" s="595">
        <f t="shared" si="5"/>
        <v>71767</v>
      </c>
      <c r="AH21" s="595">
        <f t="shared" si="5"/>
        <v>71767</v>
      </c>
      <c r="AI21" s="595">
        <f t="shared" si="5"/>
        <v>71767</v>
      </c>
    </row>
    <row r="22" spans="1:35" s="589" customFormat="1" ht="11.25">
      <c r="A22" s="603"/>
      <c r="B22" s="751" t="s">
        <v>250</v>
      </c>
      <c r="C22" s="596"/>
      <c r="D22" s="596"/>
      <c r="E22" s="596"/>
      <c r="F22" s="595">
        <f>+'Bilance JKP'!C6</f>
        <v>127620.29519999999</v>
      </c>
      <c r="G22" s="595">
        <f>+'Bilance JKP'!D6</f>
        <v>133319.74</v>
      </c>
      <c r="H22" s="595">
        <f>+'Bilance JKP'!E6</f>
        <v>112964</v>
      </c>
      <c r="I22" s="595">
        <f t="shared" si="4"/>
        <v>112964</v>
      </c>
      <c r="J22" s="595">
        <f t="shared" si="4"/>
        <v>112964</v>
      </c>
      <c r="K22" s="595">
        <f t="shared" si="4"/>
        <v>112964</v>
      </c>
      <c r="L22" s="595">
        <f t="shared" si="4"/>
        <v>112964</v>
      </c>
      <c r="M22" s="595">
        <f t="shared" si="4"/>
        <v>112964</v>
      </c>
      <c r="N22" s="595">
        <f t="shared" si="4"/>
        <v>112964</v>
      </c>
      <c r="O22" s="595">
        <f t="shared" si="4"/>
        <v>112964</v>
      </c>
      <c r="P22" s="595">
        <f t="shared" si="4"/>
        <v>112964</v>
      </c>
      <c r="Q22" s="595">
        <f t="shared" si="4"/>
        <v>112964</v>
      </c>
      <c r="R22" s="595">
        <f t="shared" si="4"/>
        <v>112964</v>
      </c>
      <c r="S22" s="595">
        <f t="shared" si="4"/>
        <v>112964</v>
      </c>
      <c r="T22" s="595">
        <f t="shared" si="4"/>
        <v>112964</v>
      </c>
      <c r="U22" s="595">
        <f t="shared" si="4"/>
        <v>112964</v>
      </c>
      <c r="V22" s="595">
        <f t="shared" si="4"/>
        <v>112964</v>
      </c>
      <c r="W22" s="595">
        <f t="shared" si="4"/>
        <v>112964</v>
      </c>
      <c r="X22" s="595">
        <f t="shared" si="4"/>
        <v>112964</v>
      </c>
      <c r="Y22" s="595">
        <f t="shared" si="5"/>
        <v>112964</v>
      </c>
      <c r="Z22" s="595">
        <f t="shared" si="5"/>
        <v>112964</v>
      </c>
      <c r="AA22" s="595">
        <f t="shared" si="5"/>
        <v>112964</v>
      </c>
      <c r="AB22" s="595">
        <f t="shared" si="5"/>
        <v>112964</v>
      </c>
      <c r="AC22" s="595">
        <f t="shared" si="5"/>
        <v>112964</v>
      </c>
      <c r="AD22" s="595">
        <f t="shared" si="5"/>
        <v>112964</v>
      </c>
      <c r="AE22" s="595">
        <f t="shared" si="5"/>
        <v>112964</v>
      </c>
      <c r="AF22" s="595">
        <f t="shared" si="5"/>
        <v>112964</v>
      </c>
      <c r="AG22" s="595">
        <f t="shared" si="5"/>
        <v>112964</v>
      </c>
      <c r="AH22" s="595">
        <f t="shared" si="5"/>
        <v>112964</v>
      </c>
      <c r="AI22" s="595">
        <f t="shared" si="5"/>
        <v>112964</v>
      </c>
    </row>
    <row r="23" spans="1:35" s="589" customFormat="1" ht="11.25">
      <c r="A23" s="603"/>
      <c r="B23" s="751" t="s">
        <v>853</v>
      </c>
      <c r="C23" s="596"/>
      <c r="D23" s="596"/>
      <c r="E23" s="596"/>
      <c r="F23" s="595">
        <f>+'Bilance JKP'!C7</f>
        <v>10009</v>
      </c>
      <c r="G23" s="595">
        <f>+'Bilance JKP'!D7</f>
        <v>3107</v>
      </c>
      <c r="H23" s="595">
        <f>+'Bilance JKP'!E7</f>
        <v>1383</v>
      </c>
      <c r="I23" s="595">
        <f t="shared" si="4"/>
        <v>1383</v>
      </c>
      <c r="J23" s="595">
        <f t="shared" si="4"/>
        <v>1383</v>
      </c>
      <c r="K23" s="595">
        <f t="shared" si="4"/>
        <v>1383</v>
      </c>
      <c r="L23" s="595">
        <f t="shared" si="4"/>
        <v>1383</v>
      </c>
      <c r="M23" s="595">
        <f t="shared" si="4"/>
        <v>1383</v>
      </c>
      <c r="N23" s="595">
        <f t="shared" si="4"/>
        <v>1383</v>
      </c>
      <c r="O23" s="595">
        <f t="shared" si="4"/>
        <v>1383</v>
      </c>
      <c r="P23" s="595">
        <f t="shared" si="4"/>
        <v>1383</v>
      </c>
      <c r="Q23" s="595">
        <f t="shared" si="4"/>
        <v>1383</v>
      </c>
      <c r="R23" s="595">
        <f t="shared" si="4"/>
        <v>1383</v>
      </c>
      <c r="S23" s="595">
        <f t="shared" si="4"/>
        <v>1383</v>
      </c>
      <c r="T23" s="595">
        <f t="shared" si="4"/>
        <v>1383</v>
      </c>
      <c r="U23" s="595">
        <f t="shared" si="4"/>
        <v>1383</v>
      </c>
      <c r="V23" s="595">
        <f t="shared" si="4"/>
        <v>1383</v>
      </c>
      <c r="W23" s="595">
        <f t="shared" si="4"/>
        <v>1383</v>
      </c>
      <c r="X23" s="595">
        <f t="shared" si="4"/>
        <v>1383</v>
      </c>
      <c r="Y23" s="595">
        <f t="shared" si="5"/>
        <v>1383</v>
      </c>
      <c r="Z23" s="595">
        <f t="shared" si="5"/>
        <v>1383</v>
      </c>
      <c r="AA23" s="595">
        <f t="shared" si="5"/>
        <v>1383</v>
      </c>
      <c r="AB23" s="595">
        <f t="shared" si="5"/>
        <v>1383</v>
      </c>
      <c r="AC23" s="595">
        <f t="shared" si="5"/>
        <v>1383</v>
      </c>
      <c r="AD23" s="595">
        <f t="shared" si="5"/>
        <v>1383</v>
      </c>
      <c r="AE23" s="595">
        <f t="shared" si="5"/>
        <v>1383</v>
      </c>
      <c r="AF23" s="595">
        <f t="shared" si="5"/>
        <v>1383</v>
      </c>
      <c r="AG23" s="595">
        <f t="shared" si="5"/>
        <v>1383</v>
      </c>
      <c r="AH23" s="595">
        <f t="shared" si="5"/>
        <v>1383</v>
      </c>
      <c r="AI23" s="595">
        <f t="shared" si="5"/>
        <v>1383</v>
      </c>
    </row>
    <row r="24" spans="1:35" s="589" customFormat="1" ht="11.25">
      <c r="A24" s="603">
        <v>2</v>
      </c>
      <c r="B24" s="750" t="s">
        <v>247</v>
      </c>
      <c r="C24" s="594"/>
      <c r="D24" s="594"/>
      <c r="E24" s="594"/>
      <c r="F24" s="595">
        <f>+'Bilance JKP'!C8</f>
        <v>1773</v>
      </c>
      <c r="G24" s="595">
        <f>+'Bilance JKP'!D8</f>
        <v>2984</v>
      </c>
      <c r="H24" s="595">
        <f>+'Bilance JKP'!E8</f>
        <v>0</v>
      </c>
      <c r="I24" s="595">
        <f t="shared" si="4"/>
        <v>0</v>
      </c>
      <c r="J24" s="595">
        <f t="shared" si="4"/>
        <v>0</v>
      </c>
      <c r="K24" s="595">
        <f t="shared" si="4"/>
        <v>0</v>
      </c>
      <c r="L24" s="595">
        <f t="shared" si="4"/>
        <v>0</v>
      </c>
      <c r="M24" s="595">
        <f t="shared" si="4"/>
        <v>0</v>
      </c>
      <c r="N24" s="595">
        <f t="shared" si="4"/>
        <v>0</v>
      </c>
      <c r="O24" s="595">
        <f t="shared" si="4"/>
        <v>0</v>
      </c>
      <c r="P24" s="595">
        <f t="shared" si="4"/>
        <v>0</v>
      </c>
      <c r="Q24" s="595">
        <f t="shared" si="4"/>
        <v>0</v>
      </c>
      <c r="R24" s="595">
        <f t="shared" si="4"/>
        <v>0</v>
      </c>
      <c r="S24" s="595">
        <f t="shared" si="4"/>
        <v>0</v>
      </c>
      <c r="T24" s="595">
        <f t="shared" si="4"/>
        <v>0</v>
      </c>
      <c r="U24" s="595">
        <f t="shared" si="4"/>
        <v>0</v>
      </c>
      <c r="V24" s="595">
        <f t="shared" si="4"/>
        <v>0</v>
      </c>
      <c r="W24" s="595">
        <f t="shared" si="4"/>
        <v>0</v>
      </c>
      <c r="X24" s="595">
        <f t="shared" si="4"/>
        <v>0</v>
      </c>
      <c r="Y24" s="595">
        <f t="shared" si="5"/>
        <v>0</v>
      </c>
      <c r="Z24" s="595">
        <f t="shared" si="5"/>
        <v>0</v>
      </c>
      <c r="AA24" s="595">
        <f t="shared" si="5"/>
        <v>0</v>
      </c>
      <c r="AB24" s="595">
        <f t="shared" si="5"/>
        <v>0</v>
      </c>
      <c r="AC24" s="595">
        <f t="shared" si="5"/>
        <v>0</v>
      </c>
      <c r="AD24" s="595">
        <f t="shared" si="5"/>
        <v>0</v>
      </c>
      <c r="AE24" s="595">
        <f t="shared" si="5"/>
        <v>0</v>
      </c>
      <c r="AF24" s="595">
        <f t="shared" si="5"/>
        <v>0</v>
      </c>
      <c r="AG24" s="595">
        <f t="shared" si="5"/>
        <v>0</v>
      </c>
      <c r="AH24" s="595">
        <f t="shared" si="5"/>
        <v>0</v>
      </c>
      <c r="AI24" s="595">
        <f t="shared" si="5"/>
        <v>0</v>
      </c>
    </row>
    <row r="25" spans="1:35" s="589" customFormat="1" ht="11.25">
      <c r="A25" s="603">
        <v>3</v>
      </c>
      <c r="B25" s="750" t="s">
        <v>251</v>
      </c>
      <c r="C25" s="594"/>
      <c r="D25" s="594"/>
      <c r="E25" s="594"/>
      <c r="F25" s="595">
        <f>+'Bilance JKP'!C9</f>
        <v>0</v>
      </c>
      <c r="G25" s="595">
        <f>+'Bilance JKP'!D9</f>
        <v>0</v>
      </c>
      <c r="H25" s="595">
        <f>+'Bilance JKP'!E9</f>
        <v>0</v>
      </c>
      <c r="I25" s="595">
        <f t="shared" si="4"/>
        <v>0</v>
      </c>
      <c r="J25" s="595">
        <f t="shared" si="4"/>
        <v>0</v>
      </c>
      <c r="K25" s="595">
        <f t="shared" si="4"/>
        <v>0</v>
      </c>
      <c r="L25" s="595">
        <f t="shared" si="4"/>
        <v>0</v>
      </c>
      <c r="M25" s="595">
        <f t="shared" si="4"/>
        <v>0</v>
      </c>
      <c r="N25" s="595">
        <f t="shared" si="4"/>
        <v>0</v>
      </c>
      <c r="O25" s="595">
        <f t="shared" si="4"/>
        <v>0</v>
      </c>
      <c r="P25" s="595">
        <f t="shared" si="4"/>
        <v>0</v>
      </c>
      <c r="Q25" s="595">
        <f t="shared" si="4"/>
        <v>0</v>
      </c>
      <c r="R25" s="595">
        <f t="shared" si="4"/>
        <v>0</v>
      </c>
      <c r="S25" s="595">
        <f t="shared" si="4"/>
        <v>0</v>
      </c>
      <c r="T25" s="595">
        <f t="shared" si="4"/>
        <v>0</v>
      </c>
      <c r="U25" s="595">
        <f t="shared" si="4"/>
        <v>0</v>
      </c>
      <c r="V25" s="595">
        <f t="shared" si="4"/>
        <v>0</v>
      </c>
      <c r="W25" s="595">
        <f t="shared" si="4"/>
        <v>0</v>
      </c>
      <c r="X25" s="595">
        <f t="shared" si="4"/>
        <v>0</v>
      </c>
      <c r="Y25" s="595">
        <f t="shared" si="5"/>
        <v>0</v>
      </c>
      <c r="Z25" s="595">
        <f t="shared" si="5"/>
        <v>0</v>
      </c>
      <c r="AA25" s="595">
        <f t="shared" si="5"/>
        <v>0</v>
      </c>
      <c r="AB25" s="595">
        <f t="shared" si="5"/>
        <v>0</v>
      </c>
      <c r="AC25" s="595">
        <f t="shared" si="5"/>
        <v>0</v>
      </c>
      <c r="AD25" s="595">
        <f t="shared" si="5"/>
        <v>0</v>
      </c>
      <c r="AE25" s="595">
        <f t="shared" si="5"/>
        <v>0</v>
      </c>
      <c r="AF25" s="595">
        <f t="shared" si="5"/>
        <v>0</v>
      </c>
      <c r="AG25" s="595">
        <f t="shared" si="5"/>
        <v>0</v>
      </c>
      <c r="AH25" s="595">
        <f t="shared" si="5"/>
        <v>0</v>
      </c>
      <c r="AI25" s="595">
        <f t="shared" si="5"/>
        <v>0</v>
      </c>
    </row>
    <row r="26" spans="1:35" s="589" customFormat="1" ht="11.25">
      <c r="A26" s="602" t="s">
        <v>243</v>
      </c>
      <c r="B26" s="749" t="s">
        <v>253</v>
      </c>
      <c r="C26" s="592"/>
      <c r="D26" s="592"/>
      <c r="E26" s="592"/>
      <c r="F26" s="593">
        <f>+F27+F34+F35</f>
        <v>197217</v>
      </c>
      <c r="G26" s="593">
        <f>+G27+G34+G35</f>
        <v>193507</v>
      </c>
      <c r="H26" s="593">
        <f>+H27+H34+H35</f>
        <v>186114</v>
      </c>
      <c r="I26" s="593">
        <f t="shared" ref="I26:AI26" si="6">+I27+I34+I35</f>
        <v>186114</v>
      </c>
      <c r="J26" s="593">
        <f t="shared" si="6"/>
        <v>186114</v>
      </c>
      <c r="K26" s="593">
        <f t="shared" si="6"/>
        <v>186114</v>
      </c>
      <c r="L26" s="593">
        <f t="shared" si="6"/>
        <v>186114</v>
      </c>
      <c r="M26" s="593">
        <f t="shared" si="6"/>
        <v>186114</v>
      </c>
      <c r="N26" s="593">
        <f t="shared" si="6"/>
        <v>186114</v>
      </c>
      <c r="O26" s="593">
        <f t="shared" si="6"/>
        <v>186114</v>
      </c>
      <c r="P26" s="593">
        <f t="shared" si="6"/>
        <v>186114</v>
      </c>
      <c r="Q26" s="593">
        <f t="shared" si="6"/>
        <v>186114</v>
      </c>
      <c r="R26" s="593">
        <f t="shared" si="6"/>
        <v>186114</v>
      </c>
      <c r="S26" s="593">
        <f t="shared" si="6"/>
        <v>186114</v>
      </c>
      <c r="T26" s="593">
        <f t="shared" si="6"/>
        <v>186114</v>
      </c>
      <c r="U26" s="593">
        <f t="shared" si="6"/>
        <v>186114</v>
      </c>
      <c r="V26" s="593">
        <f t="shared" si="6"/>
        <v>186114</v>
      </c>
      <c r="W26" s="593">
        <f t="shared" si="6"/>
        <v>186114</v>
      </c>
      <c r="X26" s="593">
        <f t="shared" si="6"/>
        <v>186114</v>
      </c>
      <c r="Y26" s="593">
        <f t="shared" si="6"/>
        <v>186114</v>
      </c>
      <c r="Z26" s="593">
        <f t="shared" si="6"/>
        <v>186114</v>
      </c>
      <c r="AA26" s="593">
        <f t="shared" si="6"/>
        <v>186114</v>
      </c>
      <c r="AB26" s="593">
        <f t="shared" si="6"/>
        <v>186114</v>
      </c>
      <c r="AC26" s="593">
        <f t="shared" si="6"/>
        <v>186114</v>
      </c>
      <c r="AD26" s="593">
        <f t="shared" si="6"/>
        <v>186114</v>
      </c>
      <c r="AE26" s="593">
        <f t="shared" si="6"/>
        <v>186114</v>
      </c>
      <c r="AF26" s="593">
        <f t="shared" si="6"/>
        <v>186114</v>
      </c>
      <c r="AG26" s="593">
        <f t="shared" si="6"/>
        <v>186114</v>
      </c>
      <c r="AH26" s="593">
        <f t="shared" si="6"/>
        <v>186114</v>
      </c>
      <c r="AI26" s="593">
        <f t="shared" si="6"/>
        <v>186114</v>
      </c>
    </row>
    <row r="27" spans="1:35" s="589" customFormat="1" ht="11.25">
      <c r="A27" s="603">
        <v>1</v>
      </c>
      <c r="B27" s="750" t="s">
        <v>246</v>
      </c>
      <c r="C27" s="594"/>
      <c r="D27" s="594"/>
      <c r="E27" s="594"/>
      <c r="F27" s="595">
        <f>+F28+F29+F31+F32+F33</f>
        <v>192894</v>
      </c>
      <c r="G27" s="595">
        <f>+G28+G29+G31+G32+G33</f>
        <v>193350</v>
      </c>
      <c r="H27" s="595">
        <f>+H28+H29+H31+H32+H33</f>
        <v>186114</v>
      </c>
      <c r="I27" s="595">
        <f t="shared" ref="I27:AI27" si="7">+I28+I29+I31+I32+I33</f>
        <v>186114</v>
      </c>
      <c r="J27" s="595">
        <f t="shared" si="7"/>
        <v>186114</v>
      </c>
      <c r="K27" s="595">
        <f t="shared" si="7"/>
        <v>186114</v>
      </c>
      <c r="L27" s="595">
        <f t="shared" si="7"/>
        <v>186114</v>
      </c>
      <c r="M27" s="595">
        <f t="shared" si="7"/>
        <v>186114</v>
      </c>
      <c r="N27" s="595">
        <f t="shared" si="7"/>
        <v>186114</v>
      </c>
      <c r="O27" s="595">
        <f t="shared" si="7"/>
        <v>186114</v>
      </c>
      <c r="P27" s="595">
        <f t="shared" si="7"/>
        <v>186114</v>
      </c>
      <c r="Q27" s="595">
        <f t="shared" si="7"/>
        <v>186114</v>
      </c>
      <c r="R27" s="595">
        <f t="shared" si="7"/>
        <v>186114</v>
      </c>
      <c r="S27" s="595">
        <f t="shared" si="7"/>
        <v>186114</v>
      </c>
      <c r="T27" s="595">
        <f t="shared" si="7"/>
        <v>186114</v>
      </c>
      <c r="U27" s="595">
        <f t="shared" si="7"/>
        <v>186114</v>
      </c>
      <c r="V27" s="595">
        <f t="shared" si="7"/>
        <v>186114</v>
      </c>
      <c r="W27" s="595">
        <f t="shared" si="7"/>
        <v>186114</v>
      </c>
      <c r="X27" s="595">
        <f t="shared" si="7"/>
        <v>186114</v>
      </c>
      <c r="Y27" s="595">
        <f t="shared" si="7"/>
        <v>186114</v>
      </c>
      <c r="Z27" s="595">
        <f t="shared" si="7"/>
        <v>186114</v>
      </c>
      <c r="AA27" s="595">
        <f t="shared" si="7"/>
        <v>186114</v>
      </c>
      <c r="AB27" s="595">
        <f t="shared" si="7"/>
        <v>186114</v>
      </c>
      <c r="AC27" s="595">
        <f t="shared" si="7"/>
        <v>186114</v>
      </c>
      <c r="AD27" s="595">
        <f t="shared" si="7"/>
        <v>186114</v>
      </c>
      <c r="AE27" s="595">
        <f t="shared" si="7"/>
        <v>186114</v>
      </c>
      <c r="AF27" s="595">
        <f t="shared" si="7"/>
        <v>186114</v>
      </c>
      <c r="AG27" s="595">
        <f t="shared" si="7"/>
        <v>186114</v>
      </c>
      <c r="AH27" s="595">
        <f t="shared" si="7"/>
        <v>186114</v>
      </c>
      <c r="AI27" s="595">
        <f t="shared" si="7"/>
        <v>186114</v>
      </c>
    </row>
    <row r="28" spans="1:35" s="589" customFormat="1" ht="11.25">
      <c r="A28" s="603"/>
      <c r="B28" s="751" t="s">
        <v>106</v>
      </c>
      <c r="C28" s="596"/>
      <c r="D28" s="596"/>
      <c r="E28" s="596"/>
      <c r="F28" s="595">
        <f>+'Bilance JKP'!C12</f>
        <v>14727</v>
      </c>
      <c r="G28" s="595">
        <f>+'Bilance JKP'!D12</f>
        <v>4320</v>
      </c>
      <c r="H28" s="595">
        <f>+'Bilance JKP'!E12</f>
        <v>3883</v>
      </c>
      <c r="I28" s="595">
        <f t="shared" ref="I28:X35" si="8">+H28</f>
        <v>3883</v>
      </c>
      <c r="J28" s="595">
        <f t="shared" si="8"/>
        <v>3883</v>
      </c>
      <c r="K28" s="595">
        <f t="shared" si="8"/>
        <v>3883</v>
      </c>
      <c r="L28" s="595">
        <f t="shared" si="8"/>
        <v>3883</v>
      </c>
      <c r="M28" s="595">
        <f t="shared" si="8"/>
        <v>3883</v>
      </c>
      <c r="N28" s="595">
        <f t="shared" si="8"/>
        <v>3883</v>
      </c>
      <c r="O28" s="595">
        <f t="shared" si="8"/>
        <v>3883</v>
      </c>
      <c r="P28" s="595">
        <f t="shared" si="8"/>
        <v>3883</v>
      </c>
      <c r="Q28" s="595">
        <f t="shared" si="8"/>
        <v>3883</v>
      </c>
      <c r="R28" s="595">
        <f t="shared" si="8"/>
        <v>3883</v>
      </c>
      <c r="S28" s="595">
        <f t="shared" si="8"/>
        <v>3883</v>
      </c>
      <c r="T28" s="595">
        <f t="shared" si="8"/>
        <v>3883</v>
      </c>
      <c r="U28" s="595">
        <f t="shared" si="8"/>
        <v>3883</v>
      </c>
      <c r="V28" s="595">
        <f t="shared" si="8"/>
        <v>3883</v>
      </c>
      <c r="W28" s="595">
        <f t="shared" si="8"/>
        <v>3883</v>
      </c>
      <c r="X28" s="595">
        <f t="shared" si="8"/>
        <v>3883</v>
      </c>
      <c r="Y28" s="595">
        <f t="shared" ref="Y28:AI35" si="9">+X28</f>
        <v>3883</v>
      </c>
      <c r="Z28" s="595">
        <f t="shared" si="9"/>
        <v>3883</v>
      </c>
      <c r="AA28" s="595">
        <f t="shared" si="9"/>
        <v>3883</v>
      </c>
      <c r="AB28" s="595">
        <f t="shared" si="9"/>
        <v>3883</v>
      </c>
      <c r="AC28" s="595">
        <f t="shared" si="9"/>
        <v>3883</v>
      </c>
      <c r="AD28" s="595">
        <f t="shared" si="9"/>
        <v>3883</v>
      </c>
      <c r="AE28" s="595">
        <f t="shared" si="9"/>
        <v>3883</v>
      </c>
      <c r="AF28" s="595">
        <f t="shared" si="9"/>
        <v>3883</v>
      </c>
      <c r="AG28" s="595">
        <f t="shared" si="9"/>
        <v>3883</v>
      </c>
      <c r="AH28" s="595">
        <f t="shared" si="9"/>
        <v>3883</v>
      </c>
      <c r="AI28" s="595">
        <f t="shared" si="9"/>
        <v>3883</v>
      </c>
    </row>
    <row r="29" spans="1:35" s="589" customFormat="1" ht="11.25">
      <c r="A29" s="603"/>
      <c r="B29" s="751" t="s">
        <v>254</v>
      </c>
      <c r="C29" s="596"/>
      <c r="D29" s="596"/>
      <c r="E29" s="596"/>
      <c r="F29" s="595">
        <f>+'Bilance JKP'!C13</f>
        <v>156927</v>
      </c>
      <c r="G29" s="595">
        <f>+'Bilance JKP'!D13</f>
        <v>175102</v>
      </c>
      <c r="H29" s="595">
        <f>+'Bilance JKP'!E13</f>
        <v>169535</v>
      </c>
      <c r="I29" s="595">
        <f t="shared" si="8"/>
        <v>169535</v>
      </c>
      <c r="J29" s="595">
        <f t="shared" si="8"/>
        <v>169535</v>
      </c>
      <c r="K29" s="595">
        <f t="shared" si="8"/>
        <v>169535</v>
      </c>
      <c r="L29" s="595">
        <f t="shared" si="8"/>
        <v>169535</v>
      </c>
      <c r="M29" s="595">
        <f t="shared" si="8"/>
        <v>169535</v>
      </c>
      <c r="N29" s="595">
        <f t="shared" si="8"/>
        <v>169535</v>
      </c>
      <c r="O29" s="595">
        <f t="shared" si="8"/>
        <v>169535</v>
      </c>
      <c r="P29" s="595">
        <f t="shared" si="8"/>
        <v>169535</v>
      </c>
      <c r="Q29" s="595">
        <f t="shared" si="8"/>
        <v>169535</v>
      </c>
      <c r="R29" s="595">
        <f t="shared" si="8"/>
        <v>169535</v>
      </c>
      <c r="S29" s="595">
        <f t="shared" si="8"/>
        <v>169535</v>
      </c>
      <c r="T29" s="595">
        <f t="shared" si="8"/>
        <v>169535</v>
      </c>
      <c r="U29" s="595">
        <f t="shared" si="8"/>
        <v>169535</v>
      </c>
      <c r="V29" s="595">
        <f t="shared" si="8"/>
        <v>169535</v>
      </c>
      <c r="W29" s="595">
        <f t="shared" si="8"/>
        <v>169535</v>
      </c>
      <c r="X29" s="595">
        <f t="shared" si="8"/>
        <v>169535</v>
      </c>
      <c r="Y29" s="595">
        <f t="shared" si="9"/>
        <v>169535</v>
      </c>
      <c r="Z29" s="595">
        <f t="shared" si="9"/>
        <v>169535</v>
      </c>
      <c r="AA29" s="595">
        <f t="shared" si="9"/>
        <v>169535</v>
      </c>
      <c r="AB29" s="595">
        <f t="shared" si="9"/>
        <v>169535</v>
      </c>
      <c r="AC29" s="595">
        <f t="shared" si="9"/>
        <v>169535</v>
      </c>
      <c r="AD29" s="595">
        <f t="shared" si="9"/>
        <v>169535</v>
      </c>
      <c r="AE29" s="595">
        <f t="shared" si="9"/>
        <v>169535</v>
      </c>
      <c r="AF29" s="595">
        <f t="shared" si="9"/>
        <v>169535</v>
      </c>
      <c r="AG29" s="595">
        <f t="shared" si="9"/>
        <v>169535</v>
      </c>
      <c r="AH29" s="595">
        <f t="shared" si="9"/>
        <v>169535</v>
      </c>
      <c r="AI29" s="595">
        <f t="shared" si="9"/>
        <v>169535</v>
      </c>
    </row>
    <row r="30" spans="1:35" s="600" customFormat="1" ht="11.25">
      <c r="A30" s="604"/>
      <c r="B30" s="752" t="s">
        <v>888</v>
      </c>
      <c r="C30" s="598"/>
      <c r="D30" s="598"/>
      <c r="E30" s="598"/>
      <c r="F30" s="599">
        <f>+'Bilance JKP'!C14</f>
        <v>322</v>
      </c>
      <c r="G30" s="599">
        <f>+'Bilance JKP'!D14</f>
        <v>110000</v>
      </c>
      <c r="H30" s="599">
        <f>+'Bilance JKP'!E14</f>
        <v>112964</v>
      </c>
      <c r="I30" s="599">
        <f t="shared" si="8"/>
        <v>112964</v>
      </c>
      <c r="J30" s="599">
        <f t="shared" si="8"/>
        <v>112964</v>
      </c>
      <c r="K30" s="599">
        <f t="shared" si="8"/>
        <v>112964</v>
      </c>
      <c r="L30" s="599">
        <f t="shared" si="8"/>
        <v>112964</v>
      </c>
      <c r="M30" s="599">
        <f t="shared" si="8"/>
        <v>112964</v>
      </c>
      <c r="N30" s="599">
        <f t="shared" si="8"/>
        <v>112964</v>
      </c>
      <c r="O30" s="599">
        <f t="shared" si="8"/>
        <v>112964</v>
      </c>
      <c r="P30" s="599">
        <f t="shared" si="8"/>
        <v>112964</v>
      </c>
      <c r="Q30" s="599">
        <f t="shared" si="8"/>
        <v>112964</v>
      </c>
      <c r="R30" s="599">
        <f t="shared" si="8"/>
        <v>112964</v>
      </c>
      <c r="S30" s="599">
        <f t="shared" si="8"/>
        <v>112964</v>
      </c>
      <c r="T30" s="599">
        <f t="shared" si="8"/>
        <v>112964</v>
      </c>
      <c r="U30" s="599">
        <f t="shared" si="8"/>
        <v>112964</v>
      </c>
      <c r="V30" s="599">
        <f t="shared" si="8"/>
        <v>112964</v>
      </c>
      <c r="W30" s="599">
        <f t="shared" si="8"/>
        <v>112964</v>
      </c>
      <c r="X30" s="599">
        <f t="shared" si="8"/>
        <v>112964</v>
      </c>
      <c r="Y30" s="599">
        <f t="shared" si="9"/>
        <v>112964</v>
      </c>
      <c r="Z30" s="599">
        <f t="shared" si="9"/>
        <v>112964</v>
      </c>
      <c r="AA30" s="599">
        <f t="shared" si="9"/>
        <v>112964</v>
      </c>
      <c r="AB30" s="599">
        <f t="shared" si="9"/>
        <v>112964</v>
      </c>
      <c r="AC30" s="599">
        <f t="shared" si="9"/>
        <v>112964</v>
      </c>
      <c r="AD30" s="599">
        <f t="shared" si="9"/>
        <v>112964</v>
      </c>
      <c r="AE30" s="599">
        <f t="shared" si="9"/>
        <v>112964</v>
      </c>
      <c r="AF30" s="599">
        <f t="shared" si="9"/>
        <v>112964</v>
      </c>
      <c r="AG30" s="599">
        <f t="shared" si="9"/>
        <v>112964</v>
      </c>
      <c r="AH30" s="599">
        <f t="shared" si="9"/>
        <v>112964</v>
      </c>
      <c r="AI30" s="599">
        <f t="shared" si="9"/>
        <v>112964</v>
      </c>
    </row>
    <row r="31" spans="1:35" s="589" customFormat="1" ht="11.25">
      <c r="A31" s="603"/>
      <c r="B31" s="751" t="s">
        <v>255</v>
      </c>
      <c r="C31" s="596"/>
      <c r="D31" s="596"/>
      <c r="E31" s="596"/>
      <c r="F31" s="595">
        <f>+'Bilance JKP'!C15</f>
        <v>2367</v>
      </c>
      <c r="G31" s="595">
        <f>+'Bilance JKP'!D15</f>
        <v>1848</v>
      </c>
      <c r="H31" s="595">
        <f>+'Bilance JKP'!E15</f>
        <v>0</v>
      </c>
      <c r="I31" s="595">
        <f t="shared" si="8"/>
        <v>0</v>
      </c>
      <c r="J31" s="595">
        <f t="shared" si="8"/>
        <v>0</v>
      </c>
      <c r="K31" s="595">
        <f t="shared" si="8"/>
        <v>0</v>
      </c>
      <c r="L31" s="595">
        <f t="shared" si="8"/>
        <v>0</v>
      </c>
      <c r="M31" s="595">
        <f t="shared" si="8"/>
        <v>0</v>
      </c>
      <c r="N31" s="595">
        <f t="shared" si="8"/>
        <v>0</v>
      </c>
      <c r="O31" s="595">
        <f t="shared" si="8"/>
        <v>0</v>
      </c>
      <c r="P31" s="595">
        <f t="shared" si="8"/>
        <v>0</v>
      </c>
      <c r="Q31" s="595">
        <f t="shared" si="8"/>
        <v>0</v>
      </c>
      <c r="R31" s="595">
        <f t="shared" si="8"/>
        <v>0</v>
      </c>
      <c r="S31" s="595">
        <f t="shared" si="8"/>
        <v>0</v>
      </c>
      <c r="T31" s="595">
        <f t="shared" si="8"/>
        <v>0</v>
      </c>
      <c r="U31" s="595">
        <f t="shared" si="8"/>
        <v>0</v>
      </c>
      <c r="V31" s="595">
        <f t="shared" si="8"/>
        <v>0</v>
      </c>
      <c r="W31" s="595">
        <f t="shared" si="8"/>
        <v>0</v>
      </c>
      <c r="X31" s="595">
        <f t="shared" si="8"/>
        <v>0</v>
      </c>
      <c r="Y31" s="595">
        <f t="shared" si="9"/>
        <v>0</v>
      </c>
      <c r="Z31" s="595">
        <f t="shared" si="9"/>
        <v>0</v>
      </c>
      <c r="AA31" s="595">
        <f t="shared" si="9"/>
        <v>0</v>
      </c>
      <c r="AB31" s="595">
        <f t="shared" si="9"/>
        <v>0</v>
      </c>
      <c r="AC31" s="595">
        <f t="shared" si="9"/>
        <v>0</v>
      </c>
      <c r="AD31" s="595">
        <f t="shared" si="9"/>
        <v>0</v>
      </c>
      <c r="AE31" s="595">
        <f t="shared" si="9"/>
        <v>0</v>
      </c>
      <c r="AF31" s="595">
        <f t="shared" si="9"/>
        <v>0</v>
      </c>
      <c r="AG31" s="595">
        <f t="shared" si="9"/>
        <v>0</v>
      </c>
      <c r="AH31" s="595">
        <f t="shared" si="9"/>
        <v>0</v>
      </c>
      <c r="AI31" s="595">
        <f t="shared" si="9"/>
        <v>0</v>
      </c>
    </row>
    <row r="32" spans="1:35" s="589" customFormat="1" ht="11.25">
      <c r="A32" s="603"/>
      <c r="B32" s="751" t="s">
        <v>256</v>
      </c>
      <c r="C32" s="596"/>
      <c r="D32" s="596"/>
      <c r="E32" s="596"/>
      <c r="F32" s="595">
        <f>+'Bilance JKP'!C16</f>
        <v>15107</v>
      </c>
      <c r="G32" s="595">
        <f>+'Bilance JKP'!D16</f>
        <v>10975</v>
      </c>
      <c r="H32" s="595">
        <f>+'Bilance JKP'!E16</f>
        <v>7744</v>
      </c>
      <c r="I32" s="595">
        <f t="shared" si="8"/>
        <v>7744</v>
      </c>
      <c r="J32" s="595">
        <f t="shared" si="8"/>
        <v>7744</v>
      </c>
      <c r="K32" s="595">
        <f t="shared" si="8"/>
        <v>7744</v>
      </c>
      <c r="L32" s="595">
        <f t="shared" si="8"/>
        <v>7744</v>
      </c>
      <c r="M32" s="595">
        <f t="shared" si="8"/>
        <v>7744</v>
      </c>
      <c r="N32" s="595">
        <f t="shared" si="8"/>
        <v>7744</v>
      </c>
      <c r="O32" s="595">
        <f t="shared" si="8"/>
        <v>7744</v>
      </c>
      <c r="P32" s="595">
        <f t="shared" si="8"/>
        <v>7744</v>
      </c>
      <c r="Q32" s="595">
        <f t="shared" si="8"/>
        <v>7744</v>
      </c>
      <c r="R32" s="595">
        <f t="shared" si="8"/>
        <v>7744</v>
      </c>
      <c r="S32" s="595">
        <f t="shared" si="8"/>
        <v>7744</v>
      </c>
      <c r="T32" s="595">
        <f t="shared" si="8"/>
        <v>7744</v>
      </c>
      <c r="U32" s="595">
        <f t="shared" si="8"/>
        <v>7744</v>
      </c>
      <c r="V32" s="595">
        <f t="shared" si="8"/>
        <v>7744</v>
      </c>
      <c r="W32" s="595">
        <f t="shared" si="8"/>
        <v>7744</v>
      </c>
      <c r="X32" s="595">
        <f t="shared" si="8"/>
        <v>7744</v>
      </c>
      <c r="Y32" s="595">
        <f t="shared" si="9"/>
        <v>7744</v>
      </c>
      <c r="Z32" s="595">
        <f t="shared" si="9"/>
        <v>7744</v>
      </c>
      <c r="AA32" s="595">
        <f t="shared" si="9"/>
        <v>7744</v>
      </c>
      <c r="AB32" s="595">
        <f t="shared" si="9"/>
        <v>7744</v>
      </c>
      <c r="AC32" s="595">
        <f t="shared" si="9"/>
        <v>7744</v>
      </c>
      <c r="AD32" s="595">
        <f t="shared" si="9"/>
        <v>7744</v>
      </c>
      <c r="AE32" s="595">
        <f t="shared" si="9"/>
        <v>7744</v>
      </c>
      <c r="AF32" s="595">
        <f t="shared" si="9"/>
        <v>7744</v>
      </c>
      <c r="AG32" s="595">
        <f t="shared" si="9"/>
        <v>7744</v>
      </c>
      <c r="AH32" s="595">
        <f t="shared" si="9"/>
        <v>7744</v>
      </c>
      <c r="AI32" s="595">
        <f t="shared" si="9"/>
        <v>7744</v>
      </c>
    </row>
    <row r="33" spans="1:35" s="589" customFormat="1" ht="11.25">
      <c r="A33" s="603"/>
      <c r="B33" s="751" t="s">
        <v>257</v>
      </c>
      <c r="C33" s="596"/>
      <c r="D33" s="596"/>
      <c r="E33" s="596"/>
      <c r="F33" s="595">
        <f>+'Bilance JKP'!C17</f>
        <v>3766</v>
      </c>
      <c r="G33" s="595">
        <f>+'Bilance JKP'!D17</f>
        <v>1105</v>
      </c>
      <c r="H33" s="595">
        <f>+'Bilance JKP'!E17</f>
        <v>4952</v>
      </c>
      <c r="I33" s="595">
        <f t="shared" si="8"/>
        <v>4952</v>
      </c>
      <c r="J33" s="595">
        <f t="shared" si="8"/>
        <v>4952</v>
      </c>
      <c r="K33" s="595">
        <f t="shared" si="8"/>
        <v>4952</v>
      </c>
      <c r="L33" s="595">
        <f t="shared" si="8"/>
        <v>4952</v>
      </c>
      <c r="M33" s="595">
        <f t="shared" si="8"/>
        <v>4952</v>
      </c>
      <c r="N33" s="595">
        <f t="shared" si="8"/>
        <v>4952</v>
      </c>
      <c r="O33" s="595">
        <f t="shared" si="8"/>
        <v>4952</v>
      </c>
      <c r="P33" s="595">
        <f t="shared" si="8"/>
        <v>4952</v>
      </c>
      <c r="Q33" s="595">
        <f t="shared" si="8"/>
        <v>4952</v>
      </c>
      <c r="R33" s="595">
        <f t="shared" si="8"/>
        <v>4952</v>
      </c>
      <c r="S33" s="595">
        <f t="shared" si="8"/>
        <v>4952</v>
      </c>
      <c r="T33" s="595">
        <f t="shared" si="8"/>
        <v>4952</v>
      </c>
      <c r="U33" s="595">
        <f t="shared" si="8"/>
        <v>4952</v>
      </c>
      <c r="V33" s="595">
        <f t="shared" si="8"/>
        <v>4952</v>
      </c>
      <c r="W33" s="595">
        <f t="shared" si="8"/>
        <v>4952</v>
      </c>
      <c r="X33" s="595">
        <f t="shared" si="8"/>
        <v>4952</v>
      </c>
      <c r="Y33" s="595">
        <f t="shared" si="9"/>
        <v>4952</v>
      </c>
      <c r="Z33" s="595">
        <f t="shared" si="9"/>
        <v>4952</v>
      </c>
      <c r="AA33" s="595">
        <f t="shared" si="9"/>
        <v>4952</v>
      </c>
      <c r="AB33" s="595">
        <f t="shared" si="9"/>
        <v>4952</v>
      </c>
      <c r="AC33" s="595">
        <f t="shared" si="9"/>
        <v>4952</v>
      </c>
      <c r="AD33" s="595">
        <f t="shared" si="9"/>
        <v>4952</v>
      </c>
      <c r="AE33" s="595">
        <f t="shared" si="9"/>
        <v>4952</v>
      </c>
      <c r="AF33" s="595">
        <f t="shared" si="9"/>
        <v>4952</v>
      </c>
      <c r="AG33" s="595">
        <f t="shared" si="9"/>
        <v>4952</v>
      </c>
      <c r="AH33" s="595">
        <f t="shared" si="9"/>
        <v>4952</v>
      </c>
      <c r="AI33" s="595">
        <f t="shared" si="9"/>
        <v>4952</v>
      </c>
    </row>
    <row r="34" spans="1:35" s="589" customFormat="1" ht="11.25">
      <c r="A34" s="603">
        <v>2</v>
      </c>
      <c r="B34" s="750" t="s">
        <v>248</v>
      </c>
      <c r="C34" s="594"/>
      <c r="D34" s="594"/>
      <c r="E34" s="594"/>
      <c r="F34" s="595">
        <f>+'Bilance JKP'!C18</f>
        <v>0</v>
      </c>
      <c r="G34" s="595">
        <f>+'Bilance JKP'!D18</f>
        <v>157</v>
      </c>
      <c r="H34" s="595">
        <f>+'Bilance JKP'!E18</f>
        <v>0</v>
      </c>
      <c r="I34" s="595">
        <f t="shared" si="8"/>
        <v>0</v>
      </c>
      <c r="J34" s="595">
        <f t="shared" si="8"/>
        <v>0</v>
      </c>
      <c r="K34" s="595">
        <f t="shared" si="8"/>
        <v>0</v>
      </c>
      <c r="L34" s="595">
        <f t="shared" si="8"/>
        <v>0</v>
      </c>
      <c r="M34" s="595">
        <f t="shared" si="8"/>
        <v>0</v>
      </c>
      <c r="N34" s="595">
        <f t="shared" si="8"/>
        <v>0</v>
      </c>
      <c r="O34" s="595">
        <f t="shared" si="8"/>
        <v>0</v>
      </c>
      <c r="P34" s="595">
        <f t="shared" si="8"/>
        <v>0</v>
      </c>
      <c r="Q34" s="595">
        <f t="shared" si="8"/>
        <v>0</v>
      </c>
      <c r="R34" s="595">
        <f t="shared" si="8"/>
        <v>0</v>
      </c>
      <c r="S34" s="595">
        <f t="shared" si="8"/>
        <v>0</v>
      </c>
      <c r="T34" s="595">
        <f t="shared" si="8"/>
        <v>0</v>
      </c>
      <c r="U34" s="595">
        <f t="shared" si="8"/>
        <v>0</v>
      </c>
      <c r="V34" s="595">
        <f t="shared" si="8"/>
        <v>0</v>
      </c>
      <c r="W34" s="595">
        <f t="shared" si="8"/>
        <v>0</v>
      </c>
      <c r="X34" s="595">
        <f t="shared" si="8"/>
        <v>0</v>
      </c>
      <c r="Y34" s="595">
        <f t="shared" si="9"/>
        <v>0</v>
      </c>
      <c r="Z34" s="595">
        <f t="shared" si="9"/>
        <v>0</v>
      </c>
      <c r="AA34" s="595">
        <f t="shared" si="9"/>
        <v>0</v>
      </c>
      <c r="AB34" s="595">
        <f t="shared" si="9"/>
        <v>0</v>
      </c>
      <c r="AC34" s="595">
        <f t="shared" si="9"/>
        <v>0</v>
      </c>
      <c r="AD34" s="595">
        <f t="shared" si="9"/>
        <v>0</v>
      </c>
      <c r="AE34" s="595">
        <f t="shared" si="9"/>
        <v>0</v>
      </c>
      <c r="AF34" s="595">
        <f t="shared" si="9"/>
        <v>0</v>
      </c>
      <c r="AG34" s="595">
        <f t="shared" si="9"/>
        <v>0</v>
      </c>
      <c r="AH34" s="595">
        <f t="shared" si="9"/>
        <v>0</v>
      </c>
      <c r="AI34" s="595">
        <f t="shared" si="9"/>
        <v>0</v>
      </c>
    </row>
    <row r="35" spans="1:35" s="589" customFormat="1" ht="11.25">
      <c r="A35" s="603">
        <v>3</v>
      </c>
      <c r="B35" s="750" t="s">
        <v>258</v>
      </c>
      <c r="C35" s="594"/>
      <c r="D35" s="594"/>
      <c r="E35" s="594"/>
      <c r="F35" s="595">
        <f>+'Bilance JKP'!C19</f>
        <v>4323</v>
      </c>
      <c r="G35" s="595">
        <f>+'Bilance JKP'!D19</f>
        <v>0</v>
      </c>
      <c r="H35" s="595">
        <f>+'Bilance JKP'!E19</f>
        <v>0</v>
      </c>
      <c r="I35" s="595">
        <f t="shared" si="8"/>
        <v>0</v>
      </c>
      <c r="J35" s="595">
        <f t="shared" si="8"/>
        <v>0</v>
      </c>
      <c r="K35" s="595">
        <f t="shared" si="8"/>
        <v>0</v>
      </c>
      <c r="L35" s="595">
        <f t="shared" si="8"/>
        <v>0</v>
      </c>
      <c r="M35" s="595">
        <f t="shared" si="8"/>
        <v>0</v>
      </c>
      <c r="N35" s="595">
        <f t="shared" si="8"/>
        <v>0</v>
      </c>
      <c r="O35" s="595">
        <f t="shared" si="8"/>
        <v>0</v>
      </c>
      <c r="P35" s="595">
        <f t="shared" si="8"/>
        <v>0</v>
      </c>
      <c r="Q35" s="595">
        <f t="shared" si="8"/>
        <v>0</v>
      </c>
      <c r="R35" s="595">
        <f t="shared" si="8"/>
        <v>0</v>
      </c>
      <c r="S35" s="595">
        <f t="shared" si="8"/>
        <v>0</v>
      </c>
      <c r="T35" s="595">
        <f t="shared" si="8"/>
        <v>0</v>
      </c>
      <c r="U35" s="595">
        <f t="shared" si="8"/>
        <v>0</v>
      </c>
      <c r="V35" s="595">
        <f t="shared" si="8"/>
        <v>0</v>
      </c>
      <c r="W35" s="595">
        <f t="shared" si="8"/>
        <v>0</v>
      </c>
      <c r="X35" s="595">
        <f t="shared" si="8"/>
        <v>0</v>
      </c>
      <c r="Y35" s="595">
        <f t="shared" si="9"/>
        <v>0</v>
      </c>
      <c r="Z35" s="595">
        <f t="shared" si="9"/>
        <v>0</v>
      </c>
      <c r="AA35" s="595">
        <f t="shared" si="9"/>
        <v>0</v>
      </c>
      <c r="AB35" s="595">
        <f t="shared" si="9"/>
        <v>0</v>
      </c>
      <c r="AC35" s="595">
        <f t="shared" si="9"/>
        <v>0</v>
      </c>
      <c r="AD35" s="595">
        <f t="shared" si="9"/>
        <v>0</v>
      </c>
      <c r="AE35" s="595">
        <f t="shared" si="9"/>
        <v>0</v>
      </c>
      <c r="AF35" s="595">
        <f t="shared" si="9"/>
        <v>0</v>
      </c>
      <c r="AG35" s="595">
        <f t="shared" si="9"/>
        <v>0</v>
      </c>
      <c r="AH35" s="595">
        <f t="shared" si="9"/>
        <v>0</v>
      </c>
      <c r="AI35" s="595">
        <f t="shared" si="9"/>
        <v>0</v>
      </c>
    </row>
    <row r="36" spans="1:35" s="589" customFormat="1" ht="11.25">
      <c r="A36" s="602" t="s">
        <v>155</v>
      </c>
      <c r="B36" s="749" t="s">
        <v>259</v>
      </c>
      <c r="C36" s="592"/>
      <c r="D36" s="592"/>
      <c r="E36" s="592"/>
      <c r="F36" s="593">
        <f t="shared" ref="F36:AI36" si="10">+F19-F26</f>
        <v>375</v>
      </c>
      <c r="G36" s="593">
        <f t="shared" si="10"/>
        <v>7572</v>
      </c>
      <c r="H36" s="593">
        <f t="shared" si="10"/>
        <v>0</v>
      </c>
      <c r="I36" s="593">
        <f t="shared" si="10"/>
        <v>0</v>
      </c>
      <c r="J36" s="593">
        <f t="shared" si="10"/>
        <v>0</v>
      </c>
      <c r="K36" s="593">
        <f t="shared" si="10"/>
        <v>0</v>
      </c>
      <c r="L36" s="593">
        <f t="shared" si="10"/>
        <v>0</v>
      </c>
      <c r="M36" s="593">
        <f t="shared" si="10"/>
        <v>0</v>
      </c>
      <c r="N36" s="593">
        <f t="shared" si="10"/>
        <v>0</v>
      </c>
      <c r="O36" s="593">
        <f t="shared" si="10"/>
        <v>0</v>
      </c>
      <c r="P36" s="593">
        <f t="shared" si="10"/>
        <v>0</v>
      </c>
      <c r="Q36" s="593">
        <f t="shared" si="10"/>
        <v>0</v>
      </c>
      <c r="R36" s="593">
        <f t="shared" si="10"/>
        <v>0</v>
      </c>
      <c r="S36" s="593">
        <f t="shared" si="10"/>
        <v>0</v>
      </c>
      <c r="T36" s="593">
        <f t="shared" si="10"/>
        <v>0</v>
      </c>
      <c r="U36" s="593">
        <f t="shared" si="10"/>
        <v>0</v>
      </c>
      <c r="V36" s="593">
        <f t="shared" si="10"/>
        <v>0</v>
      </c>
      <c r="W36" s="593">
        <f t="shared" si="10"/>
        <v>0</v>
      </c>
      <c r="X36" s="593">
        <f t="shared" si="10"/>
        <v>0</v>
      </c>
      <c r="Y36" s="593">
        <f t="shared" si="10"/>
        <v>0</v>
      </c>
      <c r="Z36" s="593">
        <f t="shared" si="10"/>
        <v>0</v>
      </c>
      <c r="AA36" s="593">
        <f t="shared" si="10"/>
        <v>0</v>
      </c>
      <c r="AB36" s="593">
        <f t="shared" si="10"/>
        <v>0</v>
      </c>
      <c r="AC36" s="593">
        <f t="shared" si="10"/>
        <v>0</v>
      </c>
      <c r="AD36" s="593">
        <f t="shared" si="10"/>
        <v>0</v>
      </c>
      <c r="AE36" s="593">
        <f t="shared" si="10"/>
        <v>0</v>
      </c>
      <c r="AF36" s="593">
        <f t="shared" si="10"/>
        <v>0</v>
      </c>
      <c r="AG36" s="593">
        <f t="shared" si="10"/>
        <v>0</v>
      </c>
      <c r="AH36" s="593">
        <f t="shared" si="10"/>
        <v>0</v>
      </c>
      <c r="AI36" s="593">
        <f t="shared" si="10"/>
        <v>0</v>
      </c>
    </row>
    <row r="38" spans="1:35" s="589" customFormat="1" ht="11.25">
      <c r="A38" s="588"/>
      <c r="B38" s="748" t="s">
        <v>388</v>
      </c>
      <c r="C38" s="588"/>
      <c r="D38" s="588"/>
      <c r="E38" s="588"/>
      <c r="F38" s="588">
        <v>1</v>
      </c>
      <c r="G38" s="588">
        <f>+F38+1</f>
        <v>2</v>
      </c>
      <c r="H38" s="588">
        <f>+G38+1</f>
        <v>3</v>
      </c>
      <c r="I38" s="588">
        <f t="shared" ref="I38:X39" si="11">+H38+1</f>
        <v>4</v>
      </c>
      <c r="J38" s="588">
        <f t="shared" si="11"/>
        <v>5</v>
      </c>
      <c r="K38" s="588">
        <f t="shared" si="11"/>
        <v>6</v>
      </c>
      <c r="L38" s="588">
        <f t="shared" si="11"/>
        <v>7</v>
      </c>
      <c r="M38" s="588">
        <f t="shared" si="11"/>
        <v>8</v>
      </c>
      <c r="N38" s="588">
        <f t="shared" si="11"/>
        <v>9</v>
      </c>
      <c r="O38" s="588">
        <f t="shared" si="11"/>
        <v>10</v>
      </c>
      <c r="P38" s="588">
        <f t="shared" si="11"/>
        <v>11</v>
      </c>
      <c r="Q38" s="588">
        <f t="shared" si="11"/>
        <v>12</v>
      </c>
      <c r="R38" s="588">
        <f t="shared" si="11"/>
        <v>13</v>
      </c>
      <c r="S38" s="588">
        <f t="shared" si="11"/>
        <v>14</v>
      </c>
      <c r="T38" s="588">
        <f t="shared" si="11"/>
        <v>15</v>
      </c>
      <c r="U38" s="588">
        <f t="shared" si="11"/>
        <v>16</v>
      </c>
      <c r="V38" s="588">
        <f t="shared" si="11"/>
        <v>17</v>
      </c>
      <c r="W38" s="588">
        <f t="shared" si="11"/>
        <v>18</v>
      </c>
      <c r="X38" s="588">
        <f t="shared" si="11"/>
        <v>19</v>
      </c>
      <c r="Y38" s="588">
        <f t="shared" ref="Y38:AG39" si="12">+X38+1</f>
        <v>20</v>
      </c>
      <c r="Z38" s="588">
        <f t="shared" si="12"/>
        <v>21</v>
      </c>
      <c r="AA38" s="588">
        <f t="shared" si="12"/>
        <v>22</v>
      </c>
      <c r="AB38" s="588">
        <f t="shared" si="12"/>
        <v>23</v>
      </c>
      <c r="AC38" s="588">
        <f t="shared" si="12"/>
        <v>24</v>
      </c>
      <c r="AD38" s="588">
        <f t="shared" si="12"/>
        <v>25</v>
      </c>
      <c r="AE38" s="588">
        <f t="shared" si="12"/>
        <v>26</v>
      </c>
      <c r="AF38" s="588">
        <f t="shared" si="12"/>
        <v>27</v>
      </c>
      <c r="AG38" s="588">
        <f t="shared" si="12"/>
        <v>28</v>
      </c>
      <c r="AH38" s="588">
        <f>+AG38+1</f>
        <v>29</v>
      </c>
      <c r="AI38" s="588">
        <f>+AH38+1</f>
        <v>30</v>
      </c>
    </row>
    <row r="39" spans="1:35" s="589" customFormat="1" ht="11.25">
      <c r="A39" s="588" t="s">
        <v>147</v>
      </c>
      <c r="B39" s="748" t="s">
        <v>389</v>
      </c>
      <c r="C39" s="590"/>
      <c r="D39" s="590"/>
      <c r="E39" s="590"/>
      <c r="F39" s="591">
        <v>2018</v>
      </c>
      <c r="G39" s="591">
        <f>+F39+1</f>
        <v>2019</v>
      </c>
      <c r="H39" s="591">
        <f>+G39+1</f>
        <v>2020</v>
      </c>
      <c r="I39" s="591">
        <f t="shared" si="11"/>
        <v>2021</v>
      </c>
      <c r="J39" s="591">
        <f t="shared" si="11"/>
        <v>2022</v>
      </c>
      <c r="K39" s="591">
        <f t="shared" si="11"/>
        <v>2023</v>
      </c>
      <c r="L39" s="591">
        <f t="shared" si="11"/>
        <v>2024</v>
      </c>
      <c r="M39" s="591">
        <f t="shared" si="11"/>
        <v>2025</v>
      </c>
      <c r="N39" s="591">
        <f t="shared" si="11"/>
        <v>2026</v>
      </c>
      <c r="O39" s="591">
        <f t="shared" si="11"/>
        <v>2027</v>
      </c>
      <c r="P39" s="591">
        <f t="shared" si="11"/>
        <v>2028</v>
      </c>
      <c r="Q39" s="591">
        <f t="shared" si="11"/>
        <v>2029</v>
      </c>
      <c r="R39" s="591">
        <f t="shared" si="11"/>
        <v>2030</v>
      </c>
      <c r="S39" s="591">
        <f t="shared" si="11"/>
        <v>2031</v>
      </c>
      <c r="T39" s="591">
        <f t="shared" si="11"/>
        <v>2032</v>
      </c>
      <c r="U39" s="591">
        <f t="shared" si="11"/>
        <v>2033</v>
      </c>
      <c r="V39" s="591">
        <f t="shared" si="11"/>
        <v>2034</v>
      </c>
      <c r="W39" s="591">
        <f t="shared" si="11"/>
        <v>2035</v>
      </c>
      <c r="X39" s="591">
        <f t="shared" si="11"/>
        <v>2036</v>
      </c>
      <c r="Y39" s="591">
        <f t="shared" si="12"/>
        <v>2037</v>
      </c>
      <c r="Z39" s="591">
        <f t="shared" si="12"/>
        <v>2038</v>
      </c>
      <c r="AA39" s="591">
        <f t="shared" si="12"/>
        <v>2039</v>
      </c>
      <c r="AB39" s="591">
        <f t="shared" si="12"/>
        <v>2040</v>
      </c>
      <c r="AC39" s="591">
        <f t="shared" si="12"/>
        <v>2041</v>
      </c>
      <c r="AD39" s="591">
        <f t="shared" si="12"/>
        <v>2042</v>
      </c>
      <c r="AE39" s="591">
        <f t="shared" si="12"/>
        <v>2043</v>
      </c>
      <c r="AF39" s="591">
        <f t="shared" si="12"/>
        <v>2044</v>
      </c>
      <c r="AG39" s="591">
        <f t="shared" si="12"/>
        <v>2045</v>
      </c>
      <c r="AH39" s="591">
        <f>+AG39+1</f>
        <v>2046</v>
      </c>
      <c r="AI39" s="591">
        <f>+AH39+1</f>
        <v>2047</v>
      </c>
    </row>
    <row r="40" spans="1:35" s="589" customFormat="1" ht="11.25">
      <c r="A40" s="602" t="s">
        <v>242</v>
      </c>
      <c r="B40" s="749" t="s">
        <v>252</v>
      </c>
      <c r="C40" s="592"/>
      <c r="D40" s="592"/>
      <c r="E40" s="592"/>
      <c r="F40" s="593">
        <f t="shared" ref="F40:AI40" si="13">+F41+F45+F46</f>
        <v>2114</v>
      </c>
      <c r="G40" s="593">
        <f t="shared" si="13"/>
        <v>14298</v>
      </c>
      <c r="H40" s="593">
        <f t="shared" si="13"/>
        <v>5373</v>
      </c>
      <c r="I40" s="593">
        <f t="shared" si="13"/>
        <v>5373</v>
      </c>
      <c r="J40" s="593">
        <f t="shared" si="13"/>
        <v>5373</v>
      </c>
      <c r="K40" s="593">
        <f t="shared" si="13"/>
        <v>5373</v>
      </c>
      <c r="L40" s="593">
        <f t="shared" si="13"/>
        <v>5373</v>
      </c>
      <c r="M40" s="593">
        <f t="shared" si="13"/>
        <v>5373</v>
      </c>
      <c r="N40" s="593">
        <f t="shared" si="13"/>
        <v>5373</v>
      </c>
      <c r="O40" s="593">
        <f t="shared" si="13"/>
        <v>5373</v>
      </c>
      <c r="P40" s="593">
        <f t="shared" si="13"/>
        <v>5373</v>
      </c>
      <c r="Q40" s="593">
        <f t="shared" si="13"/>
        <v>5373</v>
      </c>
      <c r="R40" s="593">
        <f t="shared" si="13"/>
        <v>5373</v>
      </c>
      <c r="S40" s="593">
        <f t="shared" si="13"/>
        <v>5373</v>
      </c>
      <c r="T40" s="593">
        <f t="shared" si="13"/>
        <v>5373</v>
      </c>
      <c r="U40" s="593">
        <f t="shared" si="13"/>
        <v>5373</v>
      </c>
      <c r="V40" s="593">
        <f t="shared" si="13"/>
        <v>5373</v>
      </c>
      <c r="W40" s="593">
        <f t="shared" si="13"/>
        <v>5373</v>
      </c>
      <c r="X40" s="593">
        <f t="shared" si="13"/>
        <v>5373</v>
      </c>
      <c r="Y40" s="593">
        <f t="shared" si="13"/>
        <v>5373</v>
      </c>
      <c r="Z40" s="593">
        <f t="shared" si="13"/>
        <v>5373</v>
      </c>
      <c r="AA40" s="593">
        <f t="shared" si="13"/>
        <v>5373</v>
      </c>
      <c r="AB40" s="593">
        <f t="shared" si="13"/>
        <v>5373</v>
      </c>
      <c r="AC40" s="593">
        <f t="shared" si="13"/>
        <v>5373</v>
      </c>
      <c r="AD40" s="593">
        <f t="shared" si="13"/>
        <v>5373</v>
      </c>
      <c r="AE40" s="593">
        <f t="shared" si="13"/>
        <v>5373</v>
      </c>
      <c r="AF40" s="593">
        <f t="shared" si="13"/>
        <v>5373</v>
      </c>
      <c r="AG40" s="593">
        <f t="shared" si="13"/>
        <v>5373</v>
      </c>
      <c r="AH40" s="593">
        <f t="shared" si="13"/>
        <v>5373</v>
      </c>
      <c r="AI40" s="593">
        <f t="shared" si="13"/>
        <v>5373</v>
      </c>
    </row>
    <row r="41" spans="1:35" s="589" customFormat="1" ht="11.25">
      <c r="A41" s="603">
        <v>1</v>
      </c>
      <c r="B41" s="750" t="s">
        <v>245</v>
      </c>
      <c r="C41" s="594"/>
      <c r="D41" s="594"/>
      <c r="E41" s="594"/>
      <c r="F41" s="595">
        <f>+F42+F43+F44</f>
        <v>2114</v>
      </c>
      <c r="G41" s="595">
        <f>+G42+G43+G44</f>
        <v>14034</v>
      </c>
      <c r="H41" s="595">
        <f>+H42+H43+H44</f>
        <v>5373</v>
      </c>
      <c r="I41" s="595">
        <f t="shared" ref="I41:X46" si="14">+H41</f>
        <v>5373</v>
      </c>
      <c r="J41" s="595">
        <f t="shared" si="14"/>
        <v>5373</v>
      </c>
      <c r="K41" s="595">
        <f t="shared" si="14"/>
        <v>5373</v>
      </c>
      <c r="L41" s="595">
        <f t="shared" si="14"/>
        <v>5373</v>
      </c>
      <c r="M41" s="595">
        <f t="shared" si="14"/>
        <v>5373</v>
      </c>
      <c r="N41" s="595">
        <f t="shared" si="14"/>
        <v>5373</v>
      </c>
      <c r="O41" s="595">
        <f t="shared" si="14"/>
        <v>5373</v>
      </c>
      <c r="P41" s="595">
        <f t="shared" si="14"/>
        <v>5373</v>
      </c>
      <c r="Q41" s="595">
        <f t="shared" si="14"/>
        <v>5373</v>
      </c>
      <c r="R41" s="595">
        <f t="shared" si="14"/>
        <v>5373</v>
      </c>
      <c r="S41" s="595">
        <f t="shared" si="14"/>
        <v>5373</v>
      </c>
      <c r="T41" s="595">
        <f t="shared" si="14"/>
        <v>5373</v>
      </c>
      <c r="U41" s="595">
        <f t="shared" si="14"/>
        <v>5373</v>
      </c>
      <c r="V41" s="595">
        <f t="shared" si="14"/>
        <v>5373</v>
      </c>
      <c r="W41" s="595">
        <f t="shared" si="14"/>
        <v>5373</v>
      </c>
      <c r="X41" s="595">
        <f t="shared" si="14"/>
        <v>5373</v>
      </c>
      <c r="Y41" s="595">
        <f t="shared" ref="Y41:AI46" si="15">+X41</f>
        <v>5373</v>
      </c>
      <c r="Z41" s="595">
        <f t="shared" si="15"/>
        <v>5373</v>
      </c>
      <c r="AA41" s="595">
        <f t="shared" si="15"/>
        <v>5373</v>
      </c>
      <c r="AB41" s="595">
        <f t="shared" si="15"/>
        <v>5373</v>
      </c>
      <c r="AC41" s="595">
        <f t="shared" si="15"/>
        <v>5373</v>
      </c>
      <c r="AD41" s="595">
        <f t="shared" si="15"/>
        <v>5373</v>
      </c>
      <c r="AE41" s="595">
        <f t="shared" si="15"/>
        <v>5373</v>
      </c>
      <c r="AF41" s="595">
        <f t="shared" si="15"/>
        <v>5373</v>
      </c>
      <c r="AG41" s="595">
        <f t="shared" si="15"/>
        <v>5373</v>
      </c>
      <c r="AH41" s="595">
        <f t="shared" si="15"/>
        <v>5373</v>
      </c>
      <c r="AI41" s="595">
        <f t="shared" si="15"/>
        <v>5373</v>
      </c>
    </row>
    <row r="42" spans="1:35" s="589" customFormat="1" ht="11.25">
      <c r="A42" s="603"/>
      <c r="B42" s="751" t="s">
        <v>249</v>
      </c>
      <c r="C42" s="596"/>
      <c r="D42" s="596"/>
      <c r="E42" s="596"/>
      <c r="F42" s="595">
        <f>+'Bilance JKP'!C25</f>
        <v>1312</v>
      </c>
      <c r="G42" s="595">
        <f>+'Bilance JKP'!D25</f>
        <v>12697</v>
      </c>
      <c r="H42" s="595">
        <f>+'Bilance JKP'!E25</f>
        <v>3796</v>
      </c>
      <c r="I42" s="595">
        <f t="shared" si="14"/>
        <v>3796</v>
      </c>
      <c r="J42" s="595">
        <f t="shared" si="14"/>
        <v>3796</v>
      </c>
      <c r="K42" s="595">
        <f t="shared" si="14"/>
        <v>3796</v>
      </c>
      <c r="L42" s="595">
        <f t="shared" si="14"/>
        <v>3796</v>
      </c>
      <c r="M42" s="595">
        <f t="shared" si="14"/>
        <v>3796</v>
      </c>
      <c r="N42" s="595">
        <f t="shared" si="14"/>
        <v>3796</v>
      </c>
      <c r="O42" s="595">
        <f t="shared" si="14"/>
        <v>3796</v>
      </c>
      <c r="P42" s="595">
        <f t="shared" si="14"/>
        <v>3796</v>
      </c>
      <c r="Q42" s="595">
        <f t="shared" si="14"/>
        <v>3796</v>
      </c>
      <c r="R42" s="595">
        <f t="shared" si="14"/>
        <v>3796</v>
      </c>
      <c r="S42" s="595">
        <f t="shared" si="14"/>
        <v>3796</v>
      </c>
      <c r="T42" s="595">
        <f t="shared" si="14"/>
        <v>3796</v>
      </c>
      <c r="U42" s="595">
        <f t="shared" si="14"/>
        <v>3796</v>
      </c>
      <c r="V42" s="595">
        <f t="shared" si="14"/>
        <v>3796</v>
      </c>
      <c r="W42" s="595">
        <f t="shared" si="14"/>
        <v>3796</v>
      </c>
      <c r="X42" s="595">
        <f t="shared" si="14"/>
        <v>3796</v>
      </c>
      <c r="Y42" s="595">
        <f t="shared" si="15"/>
        <v>3796</v>
      </c>
      <c r="Z42" s="595">
        <f t="shared" si="15"/>
        <v>3796</v>
      </c>
      <c r="AA42" s="595">
        <f t="shared" si="15"/>
        <v>3796</v>
      </c>
      <c r="AB42" s="595">
        <f t="shared" si="15"/>
        <v>3796</v>
      </c>
      <c r="AC42" s="595">
        <f t="shared" si="15"/>
        <v>3796</v>
      </c>
      <c r="AD42" s="595">
        <f t="shared" si="15"/>
        <v>3796</v>
      </c>
      <c r="AE42" s="595">
        <f t="shared" si="15"/>
        <v>3796</v>
      </c>
      <c r="AF42" s="595">
        <f t="shared" si="15"/>
        <v>3796</v>
      </c>
      <c r="AG42" s="595">
        <f t="shared" si="15"/>
        <v>3796</v>
      </c>
      <c r="AH42" s="595">
        <f t="shared" si="15"/>
        <v>3796</v>
      </c>
      <c r="AI42" s="595">
        <f t="shared" si="15"/>
        <v>3796</v>
      </c>
    </row>
    <row r="43" spans="1:35" s="589" customFormat="1" ht="11.25">
      <c r="A43" s="603"/>
      <c r="B43" s="751" t="s">
        <v>250</v>
      </c>
      <c r="C43" s="596"/>
      <c r="D43" s="596"/>
      <c r="E43" s="596"/>
      <c r="F43" s="595">
        <f>+'Bilance JKP'!C26</f>
        <v>802</v>
      </c>
      <c r="G43" s="595">
        <f>+'Bilance JKP'!D26</f>
        <v>1062</v>
      </c>
      <c r="H43" s="595">
        <f>+'Bilance JKP'!E26</f>
        <v>1577</v>
      </c>
      <c r="I43" s="595">
        <f t="shared" si="14"/>
        <v>1577</v>
      </c>
      <c r="J43" s="595">
        <f t="shared" si="14"/>
        <v>1577</v>
      </c>
      <c r="K43" s="595">
        <f t="shared" si="14"/>
        <v>1577</v>
      </c>
      <c r="L43" s="595">
        <f t="shared" si="14"/>
        <v>1577</v>
      </c>
      <c r="M43" s="595">
        <f t="shared" si="14"/>
        <v>1577</v>
      </c>
      <c r="N43" s="595">
        <f t="shared" si="14"/>
        <v>1577</v>
      </c>
      <c r="O43" s="595">
        <f t="shared" si="14"/>
        <v>1577</v>
      </c>
      <c r="P43" s="595">
        <f t="shared" si="14"/>
        <v>1577</v>
      </c>
      <c r="Q43" s="595">
        <f t="shared" si="14"/>
        <v>1577</v>
      </c>
      <c r="R43" s="595">
        <f t="shared" si="14"/>
        <v>1577</v>
      </c>
      <c r="S43" s="595">
        <f t="shared" si="14"/>
        <v>1577</v>
      </c>
      <c r="T43" s="595">
        <f t="shared" si="14"/>
        <v>1577</v>
      </c>
      <c r="U43" s="595">
        <f t="shared" si="14"/>
        <v>1577</v>
      </c>
      <c r="V43" s="595">
        <f t="shared" si="14"/>
        <v>1577</v>
      </c>
      <c r="W43" s="595">
        <f t="shared" si="14"/>
        <v>1577</v>
      </c>
      <c r="X43" s="595">
        <f t="shared" si="14"/>
        <v>1577</v>
      </c>
      <c r="Y43" s="595">
        <f t="shared" si="15"/>
        <v>1577</v>
      </c>
      <c r="Z43" s="595">
        <f t="shared" si="15"/>
        <v>1577</v>
      </c>
      <c r="AA43" s="595">
        <f t="shared" si="15"/>
        <v>1577</v>
      </c>
      <c r="AB43" s="595">
        <f t="shared" si="15"/>
        <v>1577</v>
      </c>
      <c r="AC43" s="595">
        <f t="shared" si="15"/>
        <v>1577</v>
      </c>
      <c r="AD43" s="595">
        <f t="shared" si="15"/>
        <v>1577</v>
      </c>
      <c r="AE43" s="595">
        <f t="shared" si="15"/>
        <v>1577</v>
      </c>
      <c r="AF43" s="595">
        <f t="shared" si="15"/>
        <v>1577</v>
      </c>
      <c r="AG43" s="595">
        <f t="shared" si="15"/>
        <v>1577</v>
      </c>
      <c r="AH43" s="595">
        <f t="shared" si="15"/>
        <v>1577</v>
      </c>
      <c r="AI43" s="595">
        <f t="shared" si="15"/>
        <v>1577</v>
      </c>
    </row>
    <row r="44" spans="1:35" s="589" customFormat="1" ht="11.25">
      <c r="A44" s="603"/>
      <c r="B44" s="751" t="str">
        <f>+'Bilance JKP'!B27</f>
        <v>Ostali poslovni prihodki</v>
      </c>
      <c r="C44" s="596"/>
      <c r="D44" s="596"/>
      <c r="E44" s="596"/>
      <c r="F44" s="595">
        <f>+'Bilance JKP'!C27</f>
        <v>0</v>
      </c>
      <c r="G44" s="595">
        <f>+'Bilance JKP'!D27</f>
        <v>275</v>
      </c>
      <c r="H44" s="595">
        <f>+'Bilance JKP'!E27</f>
        <v>0</v>
      </c>
      <c r="I44" s="595">
        <f t="shared" si="14"/>
        <v>0</v>
      </c>
      <c r="J44" s="595">
        <f t="shared" si="14"/>
        <v>0</v>
      </c>
      <c r="K44" s="595">
        <f t="shared" si="14"/>
        <v>0</v>
      </c>
      <c r="L44" s="595">
        <f t="shared" si="14"/>
        <v>0</v>
      </c>
      <c r="M44" s="595">
        <f t="shared" si="14"/>
        <v>0</v>
      </c>
      <c r="N44" s="595">
        <f t="shared" si="14"/>
        <v>0</v>
      </c>
      <c r="O44" s="595">
        <f t="shared" si="14"/>
        <v>0</v>
      </c>
      <c r="P44" s="595">
        <f t="shared" si="14"/>
        <v>0</v>
      </c>
      <c r="Q44" s="595">
        <f t="shared" si="14"/>
        <v>0</v>
      </c>
      <c r="R44" s="595">
        <f t="shared" si="14"/>
        <v>0</v>
      </c>
      <c r="S44" s="595">
        <f t="shared" si="14"/>
        <v>0</v>
      </c>
      <c r="T44" s="595">
        <f t="shared" si="14"/>
        <v>0</v>
      </c>
      <c r="U44" s="595">
        <f t="shared" si="14"/>
        <v>0</v>
      </c>
      <c r="V44" s="595">
        <f t="shared" si="14"/>
        <v>0</v>
      </c>
      <c r="W44" s="595">
        <f t="shared" si="14"/>
        <v>0</v>
      </c>
      <c r="X44" s="595">
        <f t="shared" si="14"/>
        <v>0</v>
      </c>
      <c r="Y44" s="595">
        <f t="shared" si="15"/>
        <v>0</v>
      </c>
      <c r="Z44" s="595">
        <f t="shared" si="15"/>
        <v>0</v>
      </c>
      <c r="AA44" s="595">
        <f t="shared" si="15"/>
        <v>0</v>
      </c>
      <c r="AB44" s="595">
        <f t="shared" si="15"/>
        <v>0</v>
      </c>
      <c r="AC44" s="595">
        <f t="shared" si="15"/>
        <v>0</v>
      </c>
      <c r="AD44" s="595">
        <f t="shared" si="15"/>
        <v>0</v>
      </c>
      <c r="AE44" s="595">
        <f t="shared" si="15"/>
        <v>0</v>
      </c>
      <c r="AF44" s="595">
        <f t="shared" si="15"/>
        <v>0</v>
      </c>
      <c r="AG44" s="595">
        <f t="shared" si="15"/>
        <v>0</v>
      </c>
      <c r="AH44" s="595">
        <f t="shared" si="15"/>
        <v>0</v>
      </c>
      <c r="AI44" s="595">
        <f t="shared" si="15"/>
        <v>0</v>
      </c>
    </row>
    <row r="45" spans="1:35" s="589" customFormat="1" ht="11.25">
      <c r="A45" s="603">
        <v>2</v>
      </c>
      <c r="B45" s="750" t="s">
        <v>247</v>
      </c>
      <c r="C45" s="594"/>
      <c r="D45" s="594"/>
      <c r="E45" s="594"/>
      <c r="F45" s="595">
        <f>+'Bilance JKP'!C28</f>
        <v>0</v>
      </c>
      <c r="G45" s="595">
        <f>+'Bilance JKP'!D28</f>
        <v>264</v>
      </c>
      <c r="H45" s="595">
        <f>+'Bilance JKP'!E28</f>
        <v>0</v>
      </c>
      <c r="I45" s="595">
        <f t="shared" si="14"/>
        <v>0</v>
      </c>
      <c r="J45" s="595">
        <f t="shared" si="14"/>
        <v>0</v>
      </c>
      <c r="K45" s="595">
        <f t="shared" si="14"/>
        <v>0</v>
      </c>
      <c r="L45" s="595">
        <f t="shared" si="14"/>
        <v>0</v>
      </c>
      <c r="M45" s="595">
        <f t="shared" si="14"/>
        <v>0</v>
      </c>
      <c r="N45" s="595">
        <f t="shared" si="14"/>
        <v>0</v>
      </c>
      <c r="O45" s="595">
        <f t="shared" si="14"/>
        <v>0</v>
      </c>
      <c r="P45" s="595">
        <f t="shared" si="14"/>
        <v>0</v>
      </c>
      <c r="Q45" s="595">
        <f t="shared" si="14"/>
        <v>0</v>
      </c>
      <c r="R45" s="595">
        <f t="shared" si="14"/>
        <v>0</v>
      </c>
      <c r="S45" s="595">
        <f t="shared" si="14"/>
        <v>0</v>
      </c>
      <c r="T45" s="595">
        <f t="shared" si="14"/>
        <v>0</v>
      </c>
      <c r="U45" s="595">
        <f t="shared" si="14"/>
        <v>0</v>
      </c>
      <c r="V45" s="595">
        <f t="shared" si="14"/>
        <v>0</v>
      </c>
      <c r="W45" s="595">
        <f t="shared" si="14"/>
        <v>0</v>
      </c>
      <c r="X45" s="595">
        <f t="shared" si="14"/>
        <v>0</v>
      </c>
      <c r="Y45" s="595">
        <f t="shared" si="15"/>
        <v>0</v>
      </c>
      <c r="Z45" s="595">
        <f t="shared" si="15"/>
        <v>0</v>
      </c>
      <c r="AA45" s="595">
        <f t="shared" si="15"/>
        <v>0</v>
      </c>
      <c r="AB45" s="595">
        <f t="shared" si="15"/>
        <v>0</v>
      </c>
      <c r="AC45" s="595">
        <f t="shared" si="15"/>
        <v>0</v>
      </c>
      <c r="AD45" s="595">
        <f t="shared" si="15"/>
        <v>0</v>
      </c>
      <c r="AE45" s="595">
        <f t="shared" si="15"/>
        <v>0</v>
      </c>
      <c r="AF45" s="595">
        <f t="shared" si="15"/>
        <v>0</v>
      </c>
      <c r="AG45" s="595">
        <f t="shared" si="15"/>
        <v>0</v>
      </c>
      <c r="AH45" s="595">
        <f t="shared" si="15"/>
        <v>0</v>
      </c>
      <c r="AI45" s="595">
        <f t="shared" si="15"/>
        <v>0</v>
      </c>
    </row>
    <row r="46" spans="1:35" s="589" customFormat="1" ht="11.25">
      <c r="A46" s="603">
        <v>3</v>
      </c>
      <c r="B46" s="750" t="s">
        <v>251</v>
      </c>
      <c r="C46" s="594"/>
      <c r="D46" s="594"/>
      <c r="E46" s="594"/>
      <c r="F46" s="595">
        <f>+'Bilance JKP'!C29</f>
        <v>0</v>
      </c>
      <c r="G46" s="595">
        <f>+'Bilance JKP'!D29</f>
        <v>0</v>
      </c>
      <c r="H46" s="595">
        <f>+'Bilance JKP'!E29</f>
        <v>0</v>
      </c>
      <c r="I46" s="595">
        <f t="shared" si="14"/>
        <v>0</v>
      </c>
      <c r="J46" s="595">
        <f t="shared" si="14"/>
        <v>0</v>
      </c>
      <c r="K46" s="595">
        <f t="shared" si="14"/>
        <v>0</v>
      </c>
      <c r="L46" s="595">
        <f t="shared" si="14"/>
        <v>0</v>
      </c>
      <c r="M46" s="595">
        <f t="shared" si="14"/>
        <v>0</v>
      </c>
      <c r="N46" s="595">
        <f t="shared" si="14"/>
        <v>0</v>
      </c>
      <c r="O46" s="595">
        <f t="shared" si="14"/>
        <v>0</v>
      </c>
      <c r="P46" s="595">
        <f t="shared" si="14"/>
        <v>0</v>
      </c>
      <c r="Q46" s="595">
        <f t="shared" si="14"/>
        <v>0</v>
      </c>
      <c r="R46" s="595">
        <f t="shared" si="14"/>
        <v>0</v>
      </c>
      <c r="S46" s="595">
        <f t="shared" si="14"/>
        <v>0</v>
      </c>
      <c r="T46" s="595">
        <f t="shared" si="14"/>
        <v>0</v>
      </c>
      <c r="U46" s="595">
        <f t="shared" si="14"/>
        <v>0</v>
      </c>
      <c r="V46" s="595">
        <f t="shared" si="14"/>
        <v>0</v>
      </c>
      <c r="W46" s="595">
        <f t="shared" si="14"/>
        <v>0</v>
      </c>
      <c r="X46" s="595">
        <f t="shared" si="14"/>
        <v>0</v>
      </c>
      <c r="Y46" s="595">
        <f t="shared" si="15"/>
        <v>0</v>
      </c>
      <c r="Z46" s="595">
        <f t="shared" si="15"/>
        <v>0</v>
      </c>
      <c r="AA46" s="595">
        <f t="shared" si="15"/>
        <v>0</v>
      </c>
      <c r="AB46" s="595">
        <f t="shared" si="15"/>
        <v>0</v>
      </c>
      <c r="AC46" s="595">
        <f t="shared" si="15"/>
        <v>0</v>
      </c>
      <c r="AD46" s="595">
        <f t="shared" si="15"/>
        <v>0</v>
      </c>
      <c r="AE46" s="595">
        <f t="shared" si="15"/>
        <v>0</v>
      </c>
      <c r="AF46" s="595">
        <f t="shared" si="15"/>
        <v>0</v>
      </c>
      <c r="AG46" s="595">
        <f t="shared" si="15"/>
        <v>0</v>
      </c>
      <c r="AH46" s="595">
        <f t="shared" si="15"/>
        <v>0</v>
      </c>
      <c r="AI46" s="595">
        <f t="shared" si="15"/>
        <v>0</v>
      </c>
    </row>
    <row r="47" spans="1:35" s="589" customFormat="1" ht="11.25">
      <c r="A47" s="602" t="s">
        <v>243</v>
      </c>
      <c r="B47" s="749" t="s">
        <v>253</v>
      </c>
      <c r="C47" s="592"/>
      <c r="D47" s="592"/>
      <c r="E47" s="592"/>
      <c r="F47" s="593">
        <f t="shared" ref="F47:AI47" si="16">+F48+F55+F56</f>
        <v>6664</v>
      </c>
      <c r="G47" s="593">
        <f t="shared" si="16"/>
        <v>13393</v>
      </c>
      <c r="H47" s="593">
        <f t="shared" si="16"/>
        <v>5373</v>
      </c>
      <c r="I47" s="593">
        <f t="shared" si="16"/>
        <v>5373</v>
      </c>
      <c r="J47" s="593">
        <f t="shared" si="16"/>
        <v>5373</v>
      </c>
      <c r="K47" s="593">
        <f t="shared" si="16"/>
        <v>5373</v>
      </c>
      <c r="L47" s="593">
        <f t="shared" si="16"/>
        <v>5373</v>
      </c>
      <c r="M47" s="593">
        <f t="shared" si="16"/>
        <v>5373</v>
      </c>
      <c r="N47" s="593">
        <f t="shared" si="16"/>
        <v>5373</v>
      </c>
      <c r="O47" s="593">
        <f t="shared" si="16"/>
        <v>5373</v>
      </c>
      <c r="P47" s="593">
        <f t="shared" si="16"/>
        <v>5373</v>
      </c>
      <c r="Q47" s="593">
        <f t="shared" si="16"/>
        <v>5373</v>
      </c>
      <c r="R47" s="593">
        <f t="shared" si="16"/>
        <v>5373</v>
      </c>
      <c r="S47" s="593">
        <f t="shared" si="16"/>
        <v>5373</v>
      </c>
      <c r="T47" s="593">
        <f t="shared" si="16"/>
        <v>5373</v>
      </c>
      <c r="U47" s="593">
        <f t="shared" si="16"/>
        <v>5373</v>
      </c>
      <c r="V47" s="593">
        <f t="shared" si="16"/>
        <v>5373</v>
      </c>
      <c r="W47" s="593">
        <f t="shared" si="16"/>
        <v>5373</v>
      </c>
      <c r="X47" s="593">
        <f t="shared" si="16"/>
        <v>5373</v>
      </c>
      <c r="Y47" s="593">
        <f t="shared" si="16"/>
        <v>5373</v>
      </c>
      <c r="Z47" s="593">
        <f t="shared" si="16"/>
        <v>5373</v>
      </c>
      <c r="AA47" s="593">
        <f t="shared" si="16"/>
        <v>5373</v>
      </c>
      <c r="AB47" s="593">
        <f t="shared" si="16"/>
        <v>5373</v>
      </c>
      <c r="AC47" s="593">
        <f t="shared" si="16"/>
        <v>5373</v>
      </c>
      <c r="AD47" s="593">
        <f t="shared" si="16"/>
        <v>5373</v>
      </c>
      <c r="AE47" s="593">
        <f t="shared" si="16"/>
        <v>5373</v>
      </c>
      <c r="AF47" s="593">
        <f t="shared" si="16"/>
        <v>5373</v>
      </c>
      <c r="AG47" s="593">
        <f t="shared" si="16"/>
        <v>5373</v>
      </c>
      <c r="AH47" s="593">
        <f t="shared" si="16"/>
        <v>5373</v>
      </c>
      <c r="AI47" s="593">
        <f t="shared" si="16"/>
        <v>5373</v>
      </c>
    </row>
    <row r="48" spans="1:35" s="589" customFormat="1" ht="11.25">
      <c r="A48" s="603">
        <v>1</v>
      </c>
      <c r="B48" s="750" t="s">
        <v>246</v>
      </c>
      <c r="C48" s="594"/>
      <c r="D48" s="594"/>
      <c r="E48" s="594"/>
      <c r="F48" s="595">
        <f>+F49+F50+F52+F53+F54</f>
        <v>6664</v>
      </c>
      <c r="G48" s="595">
        <f>+G49+G50+G52+G53+G54</f>
        <v>13393</v>
      </c>
      <c r="H48" s="595">
        <f>+H49+H50+H52+H53+H54</f>
        <v>5373</v>
      </c>
      <c r="I48" s="595">
        <f t="shared" ref="I48:AI48" si="17">+I49+I50+I52+I53+I54</f>
        <v>5373</v>
      </c>
      <c r="J48" s="595">
        <f t="shared" si="17"/>
        <v>5373</v>
      </c>
      <c r="K48" s="595">
        <f t="shared" si="17"/>
        <v>5373</v>
      </c>
      <c r="L48" s="595">
        <f t="shared" si="17"/>
        <v>5373</v>
      </c>
      <c r="M48" s="595">
        <f t="shared" si="17"/>
        <v>5373</v>
      </c>
      <c r="N48" s="595">
        <f t="shared" si="17"/>
        <v>5373</v>
      </c>
      <c r="O48" s="595">
        <f t="shared" si="17"/>
        <v>5373</v>
      </c>
      <c r="P48" s="595">
        <f t="shared" si="17"/>
        <v>5373</v>
      </c>
      <c r="Q48" s="595">
        <f t="shared" si="17"/>
        <v>5373</v>
      </c>
      <c r="R48" s="595">
        <f t="shared" si="17"/>
        <v>5373</v>
      </c>
      <c r="S48" s="595">
        <f t="shared" si="17"/>
        <v>5373</v>
      </c>
      <c r="T48" s="595">
        <f t="shared" si="17"/>
        <v>5373</v>
      </c>
      <c r="U48" s="595">
        <f t="shared" si="17"/>
        <v>5373</v>
      </c>
      <c r="V48" s="595">
        <f t="shared" si="17"/>
        <v>5373</v>
      </c>
      <c r="W48" s="595">
        <f t="shared" si="17"/>
        <v>5373</v>
      </c>
      <c r="X48" s="595">
        <f t="shared" si="17"/>
        <v>5373</v>
      </c>
      <c r="Y48" s="595">
        <f t="shared" si="17"/>
        <v>5373</v>
      </c>
      <c r="Z48" s="595">
        <f t="shared" si="17"/>
        <v>5373</v>
      </c>
      <c r="AA48" s="595">
        <f t="shared" si="17"/>
        <v>5373</v>
      </c>
      <c r="AB48" s="595">
        <f t="shared" si="17"/>
        <v>5373</v>
      </c>
      <c r="AC48" s="595">
        <f t="shared" si="17"/>
        <v>5373</v>
      </c>
      <c r="AD48" s="595">
        <f t="shared" si="17"/>
        <v>5373</v>
      </c>
      <c r="AE48" s="595">
        <f t="shared" si="17"/>
        <v>5373</v>
      </c>
      <c r="AF48" s="595">
        <f t="shared" si="17"/>
        <v>5373</v>
      </c>
      <c r="AG48" s="595">
        <f t="shared" si="17"/>
        <v>5373</v>
      </c>
      <c r="AH48" s="595">
        <f t="shared" si="17"/>
        <v>5373</v>
      </c>
      <c r="AI48" s="595">
        <f t="shared" si="17"/>
        <v>5373</v>
      </c>
    </row>
    <row r="49" spans="1:35" s="589" customFormat="1" ht="11.25">
      <c r="A49" s="603"/>
      <c r="B49" s="751" t="s">
        <v>106</v>
      </c>
      <c r="C49" s="596"/>
      <c r="D49" s="596"/>
      <c r="E49" s="596"/>
      <c r="F49" s="595">
        <f>+'Bilance JKP'!C32</f>
        <v>907</v>
      </c>
      <c r="G49" s="595">
        <f>+'Bilance JKP'!D32</f>
        <v>1608</v>
      </c>
      <c r="H49" s="595">
        <f>+'Bilance JKP'!E32</f>
        <v>1361</v>
      </c>
      <c r="I49" s="595">
        <f t="shared" ref="I49:X56" si="18">+H49</f>
        <v>1361</v>
      </c>
      <c r="J49" s="595">
        <f t="shared" si="18"/>
        <v>1361</v>
      </c>
      <c r="K49" s="595">
        <f t="shared" si="18"/>
        <v>1361</v>
      </c>
      <c r="L49" s="595">
        <f t="shared" si="18"/>
        <v>1361</v>
      </c>
      <c r="M49" s="595">
        <f t="shared" si="18"/>
        <v>1361</v>
      </c>
      <c r="N49" s="595">
        <f t="shared" si="18"/>
        <v>1361</v>
      </c>
      <c r="O49" s="595">
        <f t="shared" si="18"/>
        <v>1361</v>
      </c>
      <c r="P49" s="595">
        <f t="shared" si="18"/>
        <v>1361</v>
      </c>
      <c r="Q49" s="595">
        <f t="shared" si="18"/>
        <v>1361</v>
      </c>
      <c r="R49" s="595">
        <f t="shared" si="18"/>
        <v>1361</v>
      </c>
      <c r="S49" s="595">
        <f t="shared" si="18"/>
        <v>1361</v>
      </c>
      <c r="T49" s="595">
        <f t="shared" si="18"/>
        <v>1361</v>
      </c>
      <c r="U49" s="595">
        <f t="shared" si="18"/>
        <v>1361</v>
      </c>
      <c r="V49" s="595">
        <f t="shared" si="18"/>
        <v>1361</v>
      </c>
      <c r="W49" s="595">
        <f t="shared" si="18"/>
        <v>1361</v>
      </c>
      <c r="X49" s="595">
        <f t="shared" si="18"/>
        <v>1361</v>
      </c>
      <c r="Y49" s="595">
        <f t="shared" ref="Y49:AI56" si="19">+X49</f>
        <v>1361</v>
      </c>
      <c r="Z49" s="595">
        <f t="shared" si="19"/>
        <v>1361</v>
      </c>
      <c r="AA49" s="595">
        <f t="shared" si="19"/>
        <v>1361</v>
      </c>
      <c r="AB49" s="595">
        <f t="shared" si="19"/>
        <v>1361</v>
      </c>
      <c r="AC49" s="595">
        <f t="shared" si="19"/>
        <v>1361</v>
      </c>
      <c r="AD49" s="595">
        <f t="shared" si="19"/>
        <v>1361</v>
      </c>
      <c r="AE49" s="595">
        <f t="shared" si="19"/>
        <v>1361</v>
      </c>
      <c r="AF49" s="595">
        <f t="shared" si="19"/>
        <v>1361</v>
      </c>
      <c r="AG49" s="595">
        <f t="shared" si="19"/>
        <v>1361</v>
      </c>
      <c r="AH49" s="595">
        <f t="shared" si="19"/>
        <v>1361</v>
      </c>
      <c r="AI49" s="595">
        <f t="shared" si="19"/>
        <v>1361</v>
      </c>
    </row>
    <row r="50" spans="1:35" s="589" customFormat="1" ht="11.25">
      <c r="A50" s="603"/>
      <c r="B50" s="751" t="s">
        <v>254</v>
      </c>
      <c r="C50" s="596"/>
      <c r="D50" s="596"/>
      <c r="E50" s="596"/>
      <c r="F50" s="595">
        <f>+'Bilance JKP'!C33</f>
        <v>5560</v>
      </c>
      <c r="G50" s="595">
        <f>+'Bilance JKP'!D33</f>
        <v>10746</v>
      </c>
      <c r="H50" s="595">
        <f>+'Bilance JKP'!E33</f>
        <v>3388</v>
      </c>
      <c r="I50" s="595">
        <f t="shared" si="18"/>
        <v>3388</v>
      </c>
      <c r="J50" s="595">
        <f t="shared" si="18"/>
        <v>3388</v>
      </c>
      <c r="K50" s="595">
        <f t="shared" si="18"/>
        <v>3388</v>
      </c>
      <c r="L50" s="595">
        <f t="shared" si="18"/>
        <v>3388</v>
      </c>
      <c r="M50" s="595">
        <f t="shared" si="18"/>
        <v>3388</v>
      </c>
      <c r="N50" s="595">
        <f t="shared" si="18"/>
        <v>3388</v>
      </c>
      <c r="O50" s="595">
        <f t="shared" si="18"/>
        <v>3388</v>
      </c>
      <c r="P50" s="595">
        <f t="shared" si="18"/>
        <v>3388</v>
      </c>
      <c r="Q50" s="595">
        <f t="shared" si="18"/>
        <v>3388</v>
      </c>
      <c r="R50" s="595">
        <f t="shared" si="18"/>
        <v>3388</v>
      </c>
      <c r="S50" s="595">
        <f t="shared" si="18"/>
        <v>3388</v>
      </c>
      <c r="T50" s="595">
        <f t="shared" si="18"/>
        <v>3388</v>
      </c>
      <c r="U50" s="595">
        <f t="shared" si="18"/>
        <v>3388</v>
      </c>
      <c r="V50" s="595">
        <f t="shared" si="18"/>
        <v>3388</v>
      </c>
      <c r="W50" s="595">
        <f t="shared" si="18"/>
        <v>3388</v>
      </c>
      <c r="X50" s="595">
        <f t="shared" si="18"/>
        <v>3388</v>
      </c>
      <c r="Y50" s="595">
        <f t="shared" si="19"/>
        <v>3388</v>
      </c>
      <c r="Z50" s="595">
        <f t="shared" si="19"/>
        <v>3388</v>
      </c>
      <c r="AA50" s="595">
        <f t="shared" si="19"/>
        <v>3388</v>
      </c>
      <c r="AB50" s="595">
        <f t="shared" si="19"/>
        <v>3388</v>
      </c>
      <c r="AC50" s="595">
        <f t="shared" si="19"/>
        <v>3388</v>
      </c>
      <c r="AD50" s="595">
        <f t="shared" si="19"/>
        <v>3388</v>
      </c>
      <c r="AE50" s="595">
        <f t="shared" si="19"/>
        <v>3388</v>
      </c>
      <c r="AF50" s="595">
        <f t="shared" si="19"/>
        <v>3388</v>
      </c>
      <c r="AG50" s="595">
        <f t="shared" si="19"/>
        <v>3388</v>
      </c>
      <c r="AH50" s="595">
        <f t="shared" si="19"/>
        <v>3388</v>
      </c>
      <c r="AI50" s="595">
        <f t="shared" si="19"/>
        <v>3388</v>
      </c>
    </row>
    <row r="51" spans="1:35" s="600" customFormat="1" ht="11.25">
      <c r="A51" s="604"/>
      <c r="B51" s="752" t="s">
        <v>264</v>
      </c>
      <c r="C51" s="598"/>
      <c r="D51" s="598"/>
      <c r="E51" s="598"/>
      <c r="F51" s="599">
        <f>+'Bilance JKP'!C34</f>
        <v>0</v>
      </c>
      <c r="G51" s="599">
        <f>+'Bilance JKP'!D34</f>
        <v>913</v>
      </c>
      <c r="H51" s="599">
        <f>+'Bilance JKP'!E34</f>
        <v>1577</v>
      </c>
      <c r="I51" s="599">
        <f t="shared" si="18"/>
        <v>1577</v>
      </c>
      <c r="J51" s="599">
        <f t="shared" si="18"/>
        <v>1577</v>
      </c>
      <c r="K51" s="599">
        <f t="shared" si="18"/>
        <v>1577</v>
      </c>
      <c r="L51" s="599">
        <f t="shared" si="18"/>
        <v>1577</v>
      </c>
      <c r="M51" s="599">
        <f t="shared" si="18"/>
        <v>1577</v>
      </c>
      <c r="N51" s="599">
        <f t="shared" si="18"/>
        <v>1577</v>
      </c>
      <c r="O51" s="599">
        <f t="shared" si="18"/>
        <v>1577</v>
      </c>
      <c r="P51" s="599">
        <f t="shared" si="18"/>
        <v>1577</v>
      </c>
      <c r="Q51" s="599">
        <f t="shared" si="18"/>
        <v>1577</v>
      </c>
      <c r="R51" s="599">
        <f t="shared" si="18"/>
        <v>1577</v>
      </c>
      <c r="S51" s="599">
        <f t="shared" si="18"/>
        <v>1577</v>
      </c>
      <c r="T51" s="599">
        <f t="shared" si="18"/>
        <v>1577</v>
      </c>
      <c r="U51" s="599">
        <f t="shared" si="18"/>
        <v>1577</v>
      </c>
      <c r="V51" s="599">
        <f t="shared" si="18"/>
        <v>1577</v>
      </c>
      <c r="W51" s="599">
        <f t="shared" si="18"/>
        <v>1577</v>
      </c>
      <c r="X51" s="599">
        <f t="shared" si="18"/>
        <v>1577</v>
      </c>
      <c r="Y51" s="599">
        <f t="shared" si="19"/>
        <v>1577</v>
      </c>
      <c r="Z51" s="599">
        <f t="shared" si="19"/>
        <v>1577</v>
      </c>
      <c r="AA51" s="599">
        <f t="shared" si="19"/>
        <v>1577</v>
      </c>
      <c r="AB51" s="599">
        <f t="shared" si="19"/>
        <v>1577</v>
      </c>
      <c r="AC51" s="599">
        <f t="shared" si="19"/>
        <v>1577</v>
      </c>
      <c r="AD51" s="599">
        <f t="shared" si="19"/>
        <v>1577</v>
      </c>
      <c r="AE51" s="599">
        <f t="shared" si="19"/>
        <v>1577</v>
      </c>
      <c r="AF51" s="599">
        <f t="shared" si="19"/>
        <v>1577</v>
      </c>
      <c r="AG51" s="599">
        <f t="shared" si="19"/>
        <v>1577</v>
      </c>
      <c r="AH51" s="599">
        <f t="shared" si="19"/>
        <v>1577</v>
      </c>
      <c r="AI51" s="599">
        <f t="shared" si="19"/>
        <v>1577</v>
      </c>
    </row>
    <row r="52" spans="1:35" s="589" customFormat="1" ht="11.25">
      <c r="A52" s="603"/>
      <c r="B52" s="751" t="s">
        <v>255</v>
      </c>
      <c r="C52" s="596"/>
      <c r="D52" s="596"/>
      <c r="E52" s="596"/>
      <c r="F52" s="595">
        <f>+'Bilance JKP'!C35</f>
        <v>0</v>
      </c>
      <c r="G52" s="595">
        <f>+'Bilance JKP'!D35</f>
        <v>49</v>
      </c>
      <c r="H52" s="595">
        <f>+'Bilance JKP'!E35</f>
        <v>14</v>
      </c>
      <c r="I52" s="595">
        <f t="shared" si="18"/>
        <v>14</v>
      </c>
      <c r="J52" s="595">
        <f t="shared" si="18"/>
        <v>14</v>
      </c>
      <c r="K52" s="595">
        <f t="shared" si="18"/>
        <v>14</v>
      </c>
      <c r="L52" s="595">
        <f t="shared" si="18"/>
        <v>14</v>
      </c>
      <c r="M52" s="595">
        <f t="shared" si="18"/>
        <v>14</v>
      </c>
      <c r="N52" s="595">
        <f t="shared" si="18"/>
        <v>14</v>
      </c>
      <c r="O52" s="595">
        <f t="shared" si="18"/>
        <v>14</v>
      </c>
      <c r="P52" s="595">
        <f t="shared" si="18"/>
        <v>14</v>
      </c>
      <c r="Q52" s="595">
        <f t="shared" si="18"/>
        <v>14</v>
      </c>
      <c r="R52" s="595">
        <f t="shared" si="18"/>
        <v>14</v>
      </c>
      <c r="S52" s="595">
        <f t="shared" si="18"/>
        <v>14</v>
      </c>
      <c r="T52" s="595">
        <f t="shared" si="18"/>
        <v>14</v>
      </c>
      <c r="U52" s="595">
        <f t="shared" si="18"/>
        <v>14</v>
      </c>
      <c r="V52" s="595">
        <f t="shared" si="18"/>
        <v>14</v>
      </c>
      <c r="W52" s="595">
        <f t="shared" si="18"/>
        <v>14</v>
      </c>
      <c r="X52" s="595">
        <f t="shared" si="18"/>
        <v>14</v>
      </c>
      <c r="Y52" s="595">
        <f t="shared" si="19"/>
        <v>14</v>
      </c>
      <c r="Z52" s="595">
        <f t="shared" si="19"/>
        <v>14</v>
      </c>
      <c r="AA52" s="595">
        <f t="shared" si="19"/>
        <v>14</v>
      </c>
      <c r="AB52" s="595">
        <f t="shared" si="19"/>
        <v>14</v>
      </c>
      <c r="AC52" s="595">
        <f t="shared" si="19"/>
        <v>14</v>
      </c>
      <c r="AD52" s="595">
        <f t="shared" si="19"/>
        <v>14</v>
      </c>
      <c r="AE52" s="595">
        <f t="shared" si="19"/>
        <v>14</v>
      </c>
      <c r="AF52" s="595">
        <f t="shared" si="19"/>
        <v>14</v>
      </c>
      <c r="AG52" s="595">
        <f t="shared" si="19"/>
        <v>14</v>
      </c>
      <c r="AH52" s="595">
        <f t="shared" si="19"/>
        <v>14</v>
      </c>
      <c r="AI52" s="595">
        <f t="shared" si="19"/>
        <v>14</v>
      </c>
    </row>
    <row r="53" spans="1:35" s="589" customFormat="1" ht="11.25">
      <c r="A53" s="603"/>
      <c r="B53" s="751" t="s">
        <v>256</v>
      </c>
      <c r="C53" s="596"/>
      <c r="D53" s="596"/>
      <c r="E53" s="596"/>
      <c r="F53" s="595">
        <f>+'Bilance JKP'!C36</f>
        <v>197</v>
      </c>
      <c r="G53" s="595">
        <f>+'Bilance JKP'!D36</f>
        <v>892</v>
      </c>
      <c r="H53" s="595">
        <f>+'Bilance JKP'!E36</f>
        <v>552</v>
      </c>
      <c r="I53" s="595">
        <f t="shared" si="18"/>
        <v>552</v>
      </c>
      <c r="J53" s="595">
        <f t="shared" si="18"/>
        <v>552</v>
      </c>
      <c r="K53" s="595">
        <f t="shared" si="18"/>
        <v>552</v>
      </c>
      <c r="L53" s="595">
        <f t="shared" si="18"/>
        <v>552</v>
      </c>
      <c r="M53" s="595">
        <f t="shared" si="18"/>
        <v>552</v>
      </c>
      <c r="N53" s="595">
        <f t="shared" si="18"/>
        <v>552</v>
      </c>
      <c r="O53" s="595">
        <f t="shared" si="18"/>
        <v>552</v>
      </c>
      <c r="P53" s="595">
        <f t="shared" si="18"/>
        <v>552</v>
      </c>
      <c r="Q53" s="595">
        <f t="shared" si="18"/>
        <v>552</v>
      </c>
      <c r="R53" s="595">
        <f t="shared" si="18"/>
        <v>552</v>
      </c>
      <c r="S53" s="595">
        <f t="shared" si="18"/>
        <v>552</v>
      </c>
      <c r="T53" s="595">
        <f t="shared" si="18"/>
        <v>552</v>
      </c>
      <c r="U53" s="595">
        <f t="shared" si="18"/>
        <v>552</v>
      </c>
      <c r="V53" s="595">
        <f t="shared" si="18"/>
        <v>552</v>
      </c>
      <c r="W53" s="595">
        <f t="shared" si="18"/>
        <v>552</v>
      </c>
      <c r="X53" s="595">
        <f t="shared" si="18"/>
        <v>552</v>
      </c>
      <c r="Y53" s="595">
        <f t="shared" si="19"/>
        <v>552</v>
      </c>
      <c r="Z53" s="595">
        <f t="shared" si="19"/>
        <v>552</v>
      </c>
      <c r="AA53" s="595">
        <f t="shared" si="19"/>
        <v>552</v>
      </c>
      <c r="AB53" s="595">
        <f t="shared" si="19"/>
        <v>552</v>
      </c>
      <c r="AC53" s="595">
        <f t="shared" si="19"/>
        <v>552</v>
      </c>
      <c r="AD53" s="595">
        <f t="shared" si="19"/>
        <v>552</v>
      </c>
      <c r="AE53" s="595">
        <f t="shared" si="19"/>
        <v>552</v>
      </c>
      <c r="AF53" s="595">
        <f t="shared" si="19"/>
        <v>552</v>
      </c>
      <c r="AG53" s="595">
        <f t="shared" si="19"/>
        <v>552</v>
      </c>
      <c r="AH53" s="595">
        <f t="shared" si="19"/>
        <v>552</v>
      </c>
      <c r="AI53" s="595">
        <f t="shared" si="19"/>
        <v>552</v>
      </c>
    </row>
    <row r="54" spans="1:35" s="589" customFormat="1" ht="11.25">
      <c r="A54" s="603"/>
      <c r="B54" s="751" t="s">
        <v>257</v>
      </c>
      <c r="C54" s="596"/>
      <c r="D54" s="596"/>
      <c r="E54" s="596"/>
      <c r="F54" s="595">
        <f>+'Bilance JKP'!C37</f>
        <v>0</v>
      </c>
      <c r="G54" s="595">
        <f>+'Bilance JKP'!D37</f>
        <v>98</v>
      </c>
      <c r="H54" s="595">
        <f>+'Bilance JKP'!E37</f>
        <v>58</v>
      </c>
      <c r="I54" s="595">
        <f t="shared" si="18"/>
        <v>58</v>
      </c>
      <c r="J54" s="595">
        <f t="shared" si="18"/>
        <v>58</v>
      </c>
      <c r="K54" s="595">
        <f t="shared" si="18"/>
        <v>58</v>
      </c>
      <c r="L54" s="595">
        <f t="shared" si="18"/>
        <v>58</v>
      </c>
      <c r="M54" s="595">
        <f t="shared" si="18"/>
        <v>58</v>
      </c>
      <c r="N54" s="595">
        <f t="shared" si="18"/>
        <v>58</v>
      </c>
      <c r="O54" s="595">
        <f t="shared" si="18"/>
        <v>58</v>
      </c>
      <c r="P54" s="595">
        <f t="shared" si="18"/>
        <v>58</v>
      </c>
      <c r="Q54" s="595">
        <f t="shared" si="18"/>
        <v>58</v>
      </c>
      <c r="R54" s="595">
        <f t="shared" si="18"/>
        <v>58</v>
      </c>
      <c r="S54" s="595">
        <f t="shared" si="18"/>
        <v>58</v>
      </c>
      <c r="T54" s="595">
        <f t="shared" si="18"/>
        <v>58</v>
      </c>
      <c r="U54" s="595">
        <f t="shared" si="18"/>
        <v>58</v>
      </c>
      <c r="V54" s="595">
        <f t="shared" si="18"/>
        <v>58</v>
      </c>
      <c r="W54" s="595">
        <f t="shared" si="18"/>
        <v>58</v>
      </c>
      <c r="X54" s="595">
        <f t="shared" si="18"/>
        <v>58</v>
      </c>
      <c r="Y54" s="595">
        <f t="shared" si="19"/>
        <v>58</v>
      </c>
      <c r="Z54" s="595">
        <f t="shared" si="19"/>
        <v>58</v>
      </c>
      <c r="AA54" s="595">
        <f t="shared" si="19"/>
        <v>58</v>
      </c>
      <c r="AB54" s="595">
        <f t="shared" si="19"/>
        <v>58</v>
      </c>
      <c r="AC54" s="595">
        <f t="shared" si="19"/>
        <v>58</v>
      </c>
      <c r="AD54" s="595">
        <f t="shared" si="19"/>
        <v>58</v>
      </c>
      <c r="AE54" s="595">
        <f t="shared" si="19"/>
        <v>58</v>
      </c>
      <c r="AF54" s="595">
        <f t="shared" si="19"/>
        <v>58</v>
      </c>
      <c r="AG54" s="595">
        <f t="shared" si="19"/>
        <v>58</v>
      </c>
      <c r="AH54" s="595">
        <f t="shared" si="19"/>
        <v>58</v>
      </c>
      <c r="AI54" s="595">
        <f t="shared" si="19"/>
        <v>58</v>
      </c>
    </row>
    <row r="55" spans="1:35" s="589" customFormat="1" ht="11.25">
      <c r="A55" s="603">
        <v>2</v>
      </c>
      <c r="B55" s="750" t="s">
        <v>248</v>
      </c>
      <c r="C55" s="594"/>
      <c r="D55" s="594"/>
      <c r="E55" s="594"/>
      <c r="F55" s="595">
        <f>+'Bilance JKP'!C38</f>
        <v>0</v>
      </c>
      <c r="G55" s="595">
        <f>+'Bilance JKP'!D38</f>
        <v>0</v>
      </c>
      <c r="H55" s="595">
        <f>+'Bilance JKP'!E38</f>
        <v>0</v>
      </c>
      <c r="I55" s="595">
        <f t="shared" si="18"/>
        <v>0</v>
      </c>
      <c r="J55" s="595">
        <f t="shared" si="18"/>
        <v>0</v>
      </c>
      <c r="K55" s="595">
        <f t="shared" si="18"/>
        <v>0</v>
      </c>
      <c r="L55" s="595">
        <f t="shared" si="18"/>
        <v>0</v>
      </c>
      <c r="M55" s="595">
        <f t="shared" si="18"/>
        <v>0</v>
      </c>
      <c r="N55" s="595">
        <f t="shared" si="18"/>
        <v>0</v>
      </c>
      <c r="O55" s="595">
        <f t="shared" si="18"/>
        <v>0</v>
      </c>
      <c r="P55" s="595">
        <f t="shared" si="18"/>
        <v>0</v>
      </c>
      <c r="Q55" s="595">
        <f t="shared" si="18"/>
        <v>0</v>
      </c>
      <c r="R55" s="595">
        <f t="shared" si="18"/>
        <v>0</v>
      </c>
      <c r="S55" s="595">
        <f t="shared" si="18"/>
        <v>0</v>
      </c>
      <c r="T55" s="595">
        <f t="shared" si="18"/>
        <v>0</v>
      </c>
      <c r="U55" s="595">
        <f t="shared" si="18"/>
        <v>0</v>
      </c>
      <c r="V55" s="595">
        <f t="shared" si="18"/>
        <v>0</v>
      </c>
      <c r="W55" s="595">
        <f t="shared" si="18"/>
        <v>0</v>
      </c>
      <c r="X55" s="595">
        <f t="shared" si="18"/>
        <v>0</v>
      </c>
      <c r="Y55" s="595">
        <f t="shared" si="19"/>
        <v>0</v>
      </c>
      <c r="Z55" s="595">
        <f t="shared" si="19"/>
        <v>0</v>
      </c>
      <c r="AA55" s="595">
        <f t="shared" si="19"/>
        <v>0</v>
      </c>
      <c r="AB55" s="595">
        <f t="shared" si="19"/>
        <v>0</v>
      </c>
      <c r="AC55" s="595">
        <f t="shared" si="19"/>
        <v>0</v>
      </c>
      <c r="AD55" s="595">
        <f t="shared" si="19"/>
        <v>0</v>
      </c>
      <c r="AE55" s="595">
        <f t="shared" si="19"/>
        <v>0</v>
      </c>
      <c r="AF55" s="595">
        <f t="shared" si="19"/>
        <v>0</v>
      </c>
      <c r="AG55" s="595">
        <f t="shared" si="19"/>
        <v>0</v>
      </c>
      <c r="AH55" s="595">
        <f t="shared" si="19"/>
        <v>0</v>
      </c>
      <c r="AI55" s="595">
        <f t="shared" si="19"/>
        <v>0</v>
      </c>
    </row>
    <row r="56" spans="1:35" s="589" customFormat="1" ht="11.25">
      <c r="A56" s="603">
        <v>3</v>
      </c>
      <c r="B56" s="750" t="s">
        <v>258</v>
      </c>
      <c r="C56" s="594"/>
      <c r="D56" s="594"/>
      <c r="E56" s="594"/>
      <c r="F56" s="595">
        <f>+'Bilance JKP'!C39</f>
        <v>0</v>
      </c>
      <c r="G56" s="595">
        <f>+'Bilance JKP'!D39</f>
        <v>0</v>
      </c>
      <c r="H56" s="595">
        <f>+'Bilance JKP'!E39</f>
        <v>0</v>
      </c>
      <c r="I56" s="595">
        <f t="shared" si="18"/>
        <v>0</v>
      </c>
      <c r="J56" s="595">
        <f t="shared" si="18"/>
        <v>0</v>
      </c>
      <c r="K56" s="595">
        <f t="shared" si="18"/>
        <v>0</v>
      </c>
      <c r="L56" s="595">
        <f t="shared" si="18"/>
        <v>0</v>
      </c>
      <c r="M56" s="595">
        <f t="shared" si="18"/>
        <v>0</v>
      </c>
      <c r="N56" s="595">
        <f t="shared" si="18"/>
        <v>0</v>
      </c>
      <c r="O56" s="595">
        <f t="shared" si="18"/>
        <v>0</v>
      </c>
      <c r="P56" s="595">
        <f t="shared" si="18"/>
        <v>0</v>
      </c>
      <c r="Q56" s="595">
        <f t="shared" si="18"/>
        <v>0</v>
      </c>
      <c r="R56" s="595">
        <f t="shared" si="18"/>
        <v>0</v>
      </c>
      <c r="S56" s="595">
        <f t="shared" si="18"/>
        <v>0</v>
      </c>
      <c r="T56" s="595">
        <f t="shared" si="18"/>
        <v>0</v>
      </c>
      <c r="U56" s="595">
        <f t="shared" si="18"/>
        <v>0</v>
      </c>
      <c r="V56" s="595">
        <f t="shared" si="18"/>
        <v>0</v>
      </c>
      <c r="W56" s="595">
        <f t="shared" si="18"/>
        <v>0</v>
      </c>
      <c r="X56" s="595">
        <f t="shared" si="18"/>
        <v>0</v>
      </c>
      <c r="Y56" s="595">
        <f t="shared" si="19"/>
        <v>0</v>
      </c>
      <c r="Z56" s="595">
        <f t="shared" si="19"/>
        <v>0</v>
      </c>
      <c r="AA56" s="595">
        <f t="shared" si="19"/>
        <v>0</v>
      </c>
      <c r="AB56" s="595">
        <f t="shared" si="19"/>
        <v>0</v>
      </c>
      <c r="AC56" s="595">
        <f t="shared" si="19"/>
        <v>0</v>
      </c>
      <c r="AD56" s="595">
        <f t="shared" si="19"/>
        <v>0</v>
      </c>
      <c r="AE56" s="595">
        <f t="shared" si="19"/>
        <v>0</v>
      </c>
      <c r="AF56" s="595">
        <f t="shared" si="19"/>
        <v>0</v>
      </c>
      <c r="AG56" s="595">
        <f t="shared" si="19"/>
        <v>0</v>
      </c>
      <c r="AH56" s="595">
        <f t="shared" si="19"/>
        <v>0</v>
      </c>
      <c r="AI56" s="595">
        <f t="shared" si="19"/>
        <v>0</v>
      </c>
    </row>
    <row r="57" spans="1:35" s="589" customFormat="1" ht="11.25">
      <c r="A57" s="602" t="s">
        <v>155</v>
      </c>
      <c r="B57" s="749" t="s">
        <v>259</v>
      </c>
      <c r="C57" s="592"/>
      <c r="D57" s="592"/>
      <c r="E57" s="592"/>
      <c r="F57" s="593">
        <f t="shared" ref="F57:AI57" si="20">+F40-F47</f>
        <v>-4550</v>
      </c>
      <c r="G57" s="593">
        <f t="shared" si="20"/>
        <v>905</v>
      </c>
      <c r="H57" s="593">
        <f t="shared" si="20"/>
        <v>0</v>
      </c>
      <c r="I57" s="593">
        <f t="shared" si="20"/>
        <v>0</v>
      </c>
      <c r="J57" s="593">
        <f t="shared" si="20"/>
        <v>0</v>
      </c>
      <c r="K57" s="593">
        <f t="shared" si="20"/>
        <v>0</v>
      </c>
      <c r="L57" s="593">
        <f t="shared" si="20"/>
        <v>0</v>
      </c>
      <c r="M57" s="593">
        <f t="shared" si="20"/>
        <v>0</v>
      </c>
      <c r="N57" s="593">
        <f t="shared" si="20"/>
        <v>0</v>
      </c>
      <c r="O57" s="593">
        <f t="shared" si="20"/>
        <v>0</v>
      </c>
      <c r="P57" s="593">
        <f t="shared" si="20"/>
        <v>0</v>
      </c>
      <c r="Q57" s="593">
        <f t="shared" si="20"/>
        <v>0</v>
      </c>
      <c r="R57" s="593">
        <f t="shared" si="20"/>
        <v>0</v>
      </c>
      <c r="S57" s="593">
        <f t="shared" si="20"/>
        <v>0</v>
      </c>
      <c r="T57" s="593">
        <f t="shared" si="20"/>
        <v>0</v>
      </c>
      <c r="U57" s="593">
        <f t="shared" si="20"/>
        <v>0</v>
      </c>
      <c r="V57" s="593">
        <f t="shared" si="20"/>
        <v>0</v>
      </c>
      <c r="W57" s="593">
        <f t="shared" si="20"/>
        <v>0</v>
      </c>
      <c r="X57" s="593">
        <f t="shared" si="20"/>
        <v>0</v>
      </c>
      <c r="Y57" s="593">
        <f t="shared" si="20"/>
        <v>0</v>
      </c>
      <c r="Z57" s="593">
        <f t="shared" si="20"/>
        <v>0</v>
      </c>
      <c r="AA57" s="593">
        <f t="shared" si="20"/>
        <v>0</v>
      </c>
      <c r="AB57" s="593">
        <f t="shared" si="20"/>
        <v>0</v>
      </c>
      <c r="AC57" s="593">
        <f t="shared" si="20"/>
        <v>0</v>
      </c>
      <c r="AD57" s="593">
        <f t="shared" si="20"/>
        <v>0</v>
      </c>
      <c r="AE57" s="593">
        <f t="shared" si="20"/>
        <v>0</v>
      </c>
      <c r="AF57" s="593">
        <f t="shared" si="20"/>
        <v>0</v>
      </c>
      <c r="AG57" s="593">
        <f t="shared" si="20"/>
        <v>0</v>
      </c>
      <c r="AH57" s="593">
        <f t="shared" si="20"/>
        <v>0</v>
      </c>
      <c r="AI57" s="593">
        <f t="shared" si="20"/>
        <v>0</v>
      </c>
    </row>
    <row r="59" spans="1:35" s="589" customFormat="1" ht="11.25">
      <c r="A59" s="588"/>
      <c r="B59" s="748" t="s">
        <v>388</v>
      </c>
      <c r="C59" s="588"/>
      <c r="D59" s="588"/>
      <c r="E59" s="588"/>
      <c r="F59" s="588">
        <f t="shared" ref="F59:AI60" si="21">+F38</f>
        <v>1</v>
      </c>
      <c r="G59" s="588">
        <f t="shared" si="21"/>
        <v>2</v>
      </c>
      <c r="H59" s="588">
        <f t="shared" si="21"/>
        <v>3</v>
      </c>
      <c r="I59" s="588">
        <f t="shared" si="21"/>
        <v>4</v>
      </c>
      <c r="J59" s="588">
        <f t="shared" si="21"/>
        <v>5</v>
      </c>
      <c r="K59" s="588">
        <f t="shared" si="21"/>
        <v>6</v>
      </c>
      <c r="L59" s="588">
        <f t="shared" si="21"/>
        <v>7</v>
      </c>
      <c r="M59" s="588">
        <f t="shared" si="21"/>
        <v>8</v>
      </c>
      <c r="N59" s="588">
        <f t="shared" si="21"/>
        <v>9</v>
      </c>
      <c r="O59" s="588">
        <f t="shared" si="21"/>
        <v>10</v>
      </c>
      <c r="P59" s="588">
        <f t="shared" si="21"/>
        <v>11</v>
      </c>
      <c r="Q59" s="588">
        <f t="shared" si="21"/>
        <v>12</v>
      </c>
      <c r="R59" s="588">
        <f t="shared" si="21"/>
        <v>13</v>
      </c>
      <c r="S59" s="588">
        <f t="shared" si="21"/>
        <v>14</v>
      </c>
      <c r="T59" s="588">
        <f t="shared" si="21"/>
        <v>15</v>
      </c>
      <c r="U59" s="588">
        <f t="shared" si="21"/>
        <v>16</v>
      </c>
      <c r="V59" s="588">
        <f t="shared" si="21"/>
        <v>17</v>
      </c>
      <c r="W59" s="588">
        <f t="shared" si="21"/>
        <v>18</v>
      </c>
      <c r="X59" s="588">
        <f t="shared" si="21"/>
        <v>19</v>
      </c>
      <c r="Y59" s="588">
        <f t="shared" si="21"/>
        <v>20</v>
      </c>
      <c r="Z59" s="588">
        <f t="shared" si="21"/>
        <v>21</v>
      </c>
      <c r="AA59" s="588">
        <f t="shared" si="21"/>
        <v>22</v>
      </c>
      <c r="AB59" s="588">
        <f t="shared" si="21"/>
        <v>23</v>
      </c>
      <c r="AC59" s="588">
        <f t="shared" si="21"/>
        <v>24</v>
      </c>
      <c r="AD59" s="588">
        <f t="shared" si="21"/>
        <v>25</v>
      </c>
      <c r="AE59" s="588">
        <f t="shared" si="21"/>
        <v>26</v>
      </c>
      <c r="AF59" s="588">
        <f t="shared" si="21"/>
        <v>27</v>
      </c>
      <c r="AG59" s="588">
        <f t="shared" si="21"/>
        <v>28</v>
      </c>
      <c r="AH59" s="588">
        <f t="shared" si="21"/>
        <v>29</v>
      </c>
      <c r="AI59" s="588">
        <f t="shared" si="21"/>
        <v>30</v>
      </c>
    </row>
    <row r="60" spans="1:35" s="589" customFormat="1" ht="11.25">
      <c r="A60" s="588" t="s">
        <v>147</v>
      </c>
      <c r="B60" s="748" t="s">
        <v>390</v>
      </c>
      <c r="C60" s="590"/>
      <c r="D60" s="590"/>
      <c r="E60" s="590"/>
      <c r="F60" s="591">
        <f t="shared" si="21"/>
        <v>2018</v>
      </c>
      <c r="G60" s="591">
        <f t="shared" si="21"/>
        <v>2019</v>
      </c>
      <c r="H60" s="591">
        <f t="shared" si="21"/>
        <v>2020</v>
      </c>
      <c r="I60" s="591">
        <f t="shared" si="21"/>
        <v>2021</v>
      </c>
      <c r="J60" s="591">
        <f t="shared" si="21"/>
        <v>2022</v>
      </c>
      <c r="K60" s="591">
        <f t="shared" si="21"/>
        <v>2023</v>
      </c>
      <c r="L60" s="591">
        <f t="shared" si="21"/>
        <v>2024</v>
      </c>
      <c r="M60" s="591">
        <f t="shared" si="21"/>
        <v>2025</v>
      </c>
      <c r="N60" s="591">
        <f t="shared" si="21"/>
        <v>2026</v>
      </c>
      <c r="O60" s="591">
        <f t="shared" si="21"/>
        <v>2027</v>
      </c>
      <c r="P60" s="591">
        <f t="shared" si="21"/>
        <v>2028</v>
      </c>
      <c r="Q60" s="591">
        <f t="shared" si="21"/>
        <v>2029</v>
      </c>
      <c r="R60" s="591">
        <f t="shared" si="21"/>
        <v>2030</v>
      </c>
      <c r="S60" s="591">
        <f t="shared" si="21"/>
        <v>2031</v>
      </c>
      <c r="T60" s="591">
        <f t="shared" si="21"/>
        <v>2032</v>
      </c>
      <c r="U60" s="591">
        <f t="shared" si="21"/>
        <v>2033</v>
      </c>
      <c r="V60" s="591">
        <f t="shared" si="21"/>
        <v>2034</v>
      </c>
      <c r="W60" s="591">
        <f t="shared" si="21"/>
        <v>2035</v>
      </c>
      <c r="X60" s="591">
        <f t="shared" si="21"/>
        <v>2036</v>
      </c>
      <c r="Y60" s="591">
        <f t="shared" si="21"/>
        <v>2037</v>
      </c>
      <c r="Z60" s="591">
        <f t="shared" si="21"/>
        <v>2038</v>
      </c>
      <c r="AA60" s="591">
        <f t="shared" si="21"/>
        <v>2039</v>
      </c>
      <c r="AB60" s="591">
        <f t="shared" si="21"/>
        <v>2040</v>
      </c>
      <c r="AC60" s="591">
        <f t="shared" si="21"/>
        <v>2041</v>
      </c>
      <c r="AD60" s="591">
        <f t="shared" si="21"/>
        <v>2042</v>
      </c>
      <c r="AE60" s="591">
        <f t="shared" si="21"/>
        <v>2043</v>
      </c>
      <c r="AF60" s="591">
        <f t="shared" si="21"/>
        <v>2044</v>
      </c>
      <c r="AG60" s="591">
        <f t="shared" si="21"/>
        <v>2045</v>
      </c>
      <c r="AH60" s="591">
        <f t="shared" si="21"/>
        <v>2046</v>
      </c>
      <c r="AI60" s="591">
        <f t="shared" si="21"/>
        <v>2047</v>
      </c>
    </row>
    <row r="61" spans="1:35" s="589" customFormat="1" ht="11.25">
      <c r="A61" s="602" t="s">
        <v>242</v>
      </c>
      <c r="B61" s="749" t="s">
        <v>252</v>
      </c>
      <c r="C61" s="592"/>
      <c r="D61" s="592"/>
      <c r="E61" s="592"/>
      <c r="F61" s="593">
        <f>+F62+F66+F67</f>
        <v>199706</v>
      </c>
      <c r="G61" s="593">
        <f t="shared" ref="G61:AI61" si="22">+G62+G66+G67</f>
        <v>215377</v>
      </c>
      <c r="H61" s="593">
        <f t="shared" si="22"/>
        <v>191487</v>
      </c>
      <c r="I61" s="593">
        <f t="shared" si="22"/>
        <v>191487</v>
      </c>
      <c r="J61" s="593">
        <f t="shared" si="22"/>
        <v>191487</v>
      </c>
      <c r="K61" s="593">
        <f t="shared" si="22"/>
        <v>191487</v>
      </c>
      <c r="L61" s="593">
        <f t="shared" si="22"/>
        <v>191487</v>
      </c>
      <c r="M61" s="593">
        <f t="shared" si="22"/>
        <v>191487</v>
      </c>
      <c r="N61" s="593">
        <f t="shared" si="22"/>
        <v>191487</v>
      </c>
      <c r="O61" s="593">
        <f t="shared" si="22"/>
        <v>191487</v>
      </c>
      <c r="P61" s="593">
        <f t="shared" si="22"/>
        <v>191487</v>
      </c>
      <c r="Q61" s="593">
        <f t="shared" si="22"/>
        <v>191487</v>
      </c>
      <c r="R61" s="593">
        <f t="shared" si="22"/>
        <v>191487</v>
      </c>
      <c r="S61" s="593">
        <f t="shared" si="22"/>
        <v>191487</v>
      </c>
      <c r="T61" s="593">
        <f t="shared" si="22"/>
        <v>191487</v>
      </c>
      <c r="U61" s="593">
        <f t="shared" si="22"/>
        <v>191487</v>
      </c>
      <c r="V61" s="593">
        <f t="shared" si="22"/>
        <v>191487</v>
      </c>
      <c r="W61" s="593">
        <f t="shared" si="22"/>
        <v>191487</v>
      </c>
      <c r="X61" s="593">
        <f t="shared" si="22"/>
        <v>191487</v>
      </c>
      <c r="Y61" s="593">
        <f t="shared" si="22"/>
        <v>191487</v>
      </c>
      <c r="Z61" s="593">
        <f t="shared" si="22"/>
        <v>191487</v>
      </c>
      <c r="AA61" s="593">
        <f t="shared" si="22"/>
        <v>191487</v>
      </c>
      <c r="AB61" s="593">
        <f t="shared" si="22"/>
        <v>191487</v>
      </c>
      <c r="AC61" s="593">
        <f t="shared" si="22"/>
        <v>191487</v>
      </c>
      <c r="AD61" s="593">
        <f t="shared" si="22"/>
        <v>191487</v>
      </c>
      <c r="AE61" s="593">
        <f t="shared" si="22"/>
        <v>191487</v>
      </c>
      <c r="AF61" s="593">
        <f t="shared" si="22"/>
        <v>191487</v>
      </c>
      <c r="AG61" s="593">
        <f t="shared" si="22"/>
        <v>191487</v>
      </c>
      <c r="AH61" s="593">
        <f t="shared" si="22"/>
        <v>191487</v>
      </c>
      <c r="AI61" s="593">
        <f t="shared" si="22"/>
        <v>191487</v>
      </c>
    </row>
    <row r="62" spans="1:35" s="589" customFormat="1" ht="11.25">
      <c r="A62" s="603">
        <v>1</v>
      </c>
      <c r="B62" s="750" t="s">
        <v>245</v>
      </c>
      <c r="C62" s="594"/>
      <c r="D62" s="594"/>
      <c r="E62" s="594"/>
      <c r="F62" s="595">
        <f>+F63+F64+F65</f>
        <v>197933</v>
      </c>
      <c r="G62" s="595">
        <f t="shared" ref="G62:AI62" si="23">+G63+G64+G65</f>
        <v>212129</v>
      </c>
      <c r="H62" s="595">
        <f t="shared" si="23"/>
        <v>191487</v>
      </c>
      <c r="I62" s="595">
        <f t="shared" si="23"/>
        <v>191487</v>
      </c>
      <c r="J62" s="595">
        <f t="shared" si="23"/>
        <v>191487</v>
      </c>
      <c r="K62" s="595">
        <f t="shared" si="23"/>
        <v>191487</v>
      </c>
      <c r="L62" s="595">
        <f t="shared" si="23"/>
        <v>191487</v>
      </c>
      <c r="M62" s="595">
        <f t="shared" si="23"/>
        <v>191487</v>
      </c>
      <c r="N62" s="595">
        <f t="shared" si="23"/>
        <v>191487</v>
      </c>
      <c r="O62" s="595">
        <f t="shared" si="23"/>
        <v>191487</v>
      </c>
      <c r="P62" s="595">
        <f t="shared" si="23"/>
        <v>191487</v>
      </c>
      <c r="Q62" s="595">
        <f t="shared" si="23"/>
        <v>191487</v>
      </c>
      <c r="R62" s="595">
        <f t="shared" si="23"/>
        <v>191487</v>
      </c>
      <c r="S62" s="595">
        <f t="shared" si="23"/>
        <v>191487</v>
      </c>
      <c r="T62" s="595">
        <f t="shared" si="23"/>
        <v>191487</v>
      </c>
      <c r="U62" s="595">
        <f t="shared" si="23"/>
        <v>191487</v>
      </c>
      <c r="V62" s="595">
        <f t="shared" si="23"/>
        <v>191487</v>
      </c>
      <c r="W62" s="595">
        <f t="shared" si="23"/>
        <v>191487</v>
      </c>
      <c r="X62" s="595">
        <f t="shared" si="23"/>
        <v>191487</v>
      </c>
      <c r="Y62" s="595">
        <f t="shared" si="23"/>
        <v>191487</v>
      </c>
      <c r="Z62" s="595">
        <f t="shared" si="23"/>
        <v>191487</v>
      </c>
      <c r="AA62" s="595">
        <f t="shared" si="23"/>
        <v>191487</v>
      </c>
      <c r="AB62" s="595">
        <f t="shared" si="23"/>
        <v>191487</v>
      </c>
      <c r="AC62" s="595">
        <f t="shared" si="23"/>
        <v>191487</v>
      </c>
      <c r="AD62" s="595">
        <f t="shared" si="23"/>
        <v>191487</v>
      </c>
      <c r="AE62" s="595">
        <f t="shared" si="23"/>
        <v>191487</v>
      </c>
      <c r="AF62" s="595">
        <f t="shared" si="23"/>
        <v>191487</v>
      </c>
      <c r="AG62" s="595">
        <f t="shared" si="23"/>
        <v>191487</v>
      </c>
      <c r="AH62" s="595">
        <f t="shared" si="23"/>
        <v>191487</v>
      </c>
      <c r="AI62" s="595">
        <f t="shared" si="23"/>
        <v>191487</v>
      </c>
    </row>
    <row r="63" spans="1:35" s="589" customFormat="1" ht="11.25">
      <c r="A63" s="603"/>
      <c r="B63" s="751" t="s">
        <v>249</v>
      </c>
      <c r="C63" s="596"/>
      <c r="D63" s="596"/>
      <c r="E63" s="596"/>
      <c r="F63" s="595">
        <f>+F42+F21</f>
        <v>59501.7048</v>
      </c>
      <c r="G63" s="595">
        <f t="shared" ref="G63:AI67" si="24">+G42+G21</f>
        <v>74365.260000000009</v>
      </c>
      <c r="H63" s="595">
        <f t="shared" si="24"/>
        <v>75563</v>
      </c>
      <c r="I63" s="595">
        <f t="shared" si="24"/>
        <v>75563</v>
      </c>
      <c r="J63" s="595">
        <f t="shared" si="24"/>
        <v>75563</v>
      </c>
      <c r="K63" s="595">
        <f t="shared" si="24"/>
        <v>75563</v>
      </c>
      <c r="L63" s="595">
        <f t="shared" si="24"/>
        <v>75563</v>
      </c>
      <c r="M63" s="595">
        <f t="shared" si="24"/>
        <v>75563</v>
      </c>
      <c r="N63" s="595">
        <f t="shared" si="24"/>
        <v>75563</v>
      </c>
      <c r="O63" s="595">
        <f t="shared" si="24"/>
        <v>75563</v>
      </c>
      <c r="P63" s="595">
        <f t="shared" si="24"/>
        <v>75563</v>
      </c>
      <c r="Q63" s="595">
        <f t="shared" si="24"/>
        <v>75563</v>
      </c>
      <c r="R63" s="595">
        <f t="shared" si="24"/>
        <v>75563</v>
      </c>
      <c r="S63" s="595">
        <f t="shared" si="24"/>
        <v>75563</v>
      </c>
      <c r="T63" s="595">
        <f t="shared" si="24"/>
        <v>75563</v>
      </c>
      <c r="U63" s="595">
        <f t="shared" si="24"/>
        <v>75563</v>
      </c>
      <c r="V63" s="595">
        <f t="shared" si="24"/>
        <v>75563</v>
      </c>
      <c r="W63" s="595">
        <f t="shared" si="24"/>
        <v>75563</v>
      </c>
      <c r="X63" s="595">
        <f t="shared" si="24"/>
        <v>75563</v>
      </c>
      <c r="Y63" s="595">
        <f t="shared" si="24"/>
        <v>75563</v>
      </c>
      <c r="Z63" s="595">
        <f t="shared" si="24"/>
        <v>75563</v>
      </c>
      <c r="AA63" s="595">
        <f t="shared" si="24"/>
        <v>75563</v>
      </c>
      <c r="AB63" s="595">
        <f t="shared" si="24"/>
        <v>75563</v>
      </c>
      <c r="AC63" s="595">
        <f t="shared" si="24"/>
        <v>75563</v>
      </c>
      <c r="AD63" s="595">
        <f t="shared" si="24"/>
        <v>75563</v>
      </c>
      <c r="AE63" s="595">
        <f t="shared" si="24"/>
        <v>75563</v>
      </c>
      <c r="AF63" s="595">
        <f t="shared" si="24"/>
        <v>75563</v>
      </c>
      <c r="AG63" s="595">
        <f t="shared" si="24"/>
        <v>75563</v>
      </c>
      <c r="AH63" s="595">
        <f t="shared" si="24"/>
        <v>75563</v>
      </c>
      <c r="AI63" s="595">
        <f t="shared" si="24"/>
        <v>75563</v>
      </c>
    </row>
    <row r="64" spans="1:35" s="589" customFormat="1" ht="11.25">
      <c r="A64" s="603"/>
      <c r="B64" s="751" t="s">
        <v>250</v>
      </c>
      <c r="C64" s="596"/>
      <c r="D64" s="596"/>
      <c r="E64" s="596"/>
      <c r="F64" s="595">
        <f>+F43+F22</f>
        <v>128422.29519999999</v>
      </c>
      <c r="G64" s="595">
        <f t="shared" si="24"/>
        <v>134381.74</v>
      </c>
      <c r="H64" s="595">
        <f t="shared" si="24"/>
        <v>114541</v>
      </c>
      <c r="I64" s="595">
        <f t="shared" si="24"/>
        <v>114541</v>
      </c>
      <c r="J64" s="595">
        <f t="shared" si="24"/>
        <v>114541</v>
      </c>
      <c r="K64" s="595">
        <f t="shared" si="24"/>
        <v>114541</v>
      </c>
      <c r="L64" s="595">
        <f t="shared" si="24"/>
        <v>114541</v>
      </c>
      <c r="M64" s="595">
        <f t="shared" si="24"/>
        <v>114541</v>
      </c>
      <c r="N64" s="595">
        <f t="shared" si="24"/>
        <v>114541</v>
      </c>
      <c r="O64" s="595">
        <f t="shared" si="24"/>
        <v>114541</v>
      </c>
      <c r="P64" s="595">
        <f t="shared" si="24"/>
        <v>114541</v>
      </c>
      <c r="Q64" s="595">
        <f t="shared" si="24"/>
        <v>114541</v>
      </c>
      <c r="R64" s="595">
        <f t="shared" si="24"/>
        <v>114541</v>
      </c>
      <c r="S64" s="595">
        <f t="shared" si="24"/>
        <v>114541</v>
      </c>
      <c r="T64" s="595">
        <f t="shared" si="24"/>
        <v>114541</v>
      </c>
      <c r="U64" s="595">
        <f t="shared" si="24"/>
        <v>114541</v>
      </c>
      <c r="V64" s="595">
        <f t="shared" si="24"/>
        <v>114541</v>
      </c>
      <c r="W64" s="595">
        <f t="shared" si="24"/>
        <v>114541</v>
      </c>
      <c r="X64" s="595">
        <f t="shared" si="24"/>
        <v>114541</v>
      </c>
      <c r="Y64" s="595">
        <f t="shared" si="24"/>
        <v>114541</v>
      </c>
      <c r="Z64" s="595">
        <f t="shared" si="24"/>
        <v>114541</v>
      </c>
      <c r="AA64" s="595">
        <f t="shared" si="24"/>
        <v>114541</v>
      </c>
      <c r="AB64" s="595">
        <f t="shared" si="24"/>
        <v>114541</v>
      </c>
      <c r="AC64" s="595">
        <f t="shared" si="24"/>
        <v>114541</v>
      </c>
      <c r="AD64" s="595">
        <f t="shared" si="24"/>
        <v>114541</v>
      </c>
      <c r="AE64" s="595">
        <f t="shared" si="24"/>
        <v>114541</v>
      </c>
      <c r="AF64" s="595">
        <f t="shared" si="24"/>
        <v>114541</v>
      </c>
      <c r="AG64" s="595">
        <f t="shared" si="24"/>
        <v>114541</v>
      </c>
      <c r="AH64" s="595">
        <f t="shared" si="24"/>
        <v>114541</v>
      </c>
      <c r="AI64" s="595">
        <f t="shared" si="24"/>
        <v>114541</v>
      </c>
    </row>
    <row r="65" spans="1:35" s="589" customFormat="1" ht="11.25">
      <c r="A65" s="603"/>
      <c r="B65" s="751" t="s">
        <v>853</v>
      </c>
      <c r="C65" s="596"/>
      <c r="D65" s="596"/>
      <c r="E65" s="596"/>
      <c r="F65" s="595">
        <f>+F44+F23</f>
        <v>10009</v>
      </c>
      <c r="G65" s="595">
        <f t="shared" si="24"/>
        <v>3382</v>
      </c>
      <c r="H65" s="595">
        <f t="shared" si="24"/>
        <v>1383</v>
      </c>
      <c r="I65" s="595">
        <f t="shared" si="24"/>
        <v>1383</v>
      </c>
      <c r="J65" s="595">
        <f t="shared" si="24"/>
        <v>1383</v>
      </c>
      <c r="K65" s="595">
        <f t="shared" si="24"/>
        <v>1383</v>
      </c>
      <c r="L65" s="595">
        <f t="shared" si="24"/>
        <v>1383</v>
      </c>
      <c r="M65" s="595">
        <f t="shared" si="24"/>
        <v>1383</v>
      </c>
      <c r="N65" s="595">
        <f t="shared" si="24"/>
        <v>1383</v>
      </c>
      <c r="O65" s="595">
        <f t="shared" si="24"/>
        <v>1383</v>
      </c>
      <c r="P65" s="595">
        <f t="shared" si="24"/>
        <v>1383</v>
      </c>
      <c r="Q65" s="595">
        <f t="shared" si="24"/>
        <v>1383</v>
      </c>
      <c r="R65" s="595">
        <f t="shared" si="24"/>
        <v>1383</v>
      </c>
      <c r="S65" s="595">
        <f t="shared" si="24"/>
        <v>1383</v>
      </c>
      <c r="T65" s="595">
        <f t="shared" si="24"/>
        <v>1383</v>
      </c>
      <c r="U65" s="595">
        <f t="shared" si="24"/>
        <v>1383</v>
      </c>
      <c r="V65" s="595">
        <f t="shared" si="24"/>
        <v>1383</v>
      </c>
      <c r="W65" s="595">
        <f t="shared" si="24"/>
        <v>1383</v>
      </c>
      <c r="X65" s="595">
        <f t="shared" si="24"/>
        <v>1383</v>
      </c>
      <c r="Y65" s="595">
        <f t="shared" si="24"/>
        <v>1383</v>
      </c>
      <c r="Z65" s="595">
        <f t="shared" si="24"/>
        <v>1383</v>
      </c>
      <c r="AA65" s="595">
        <f t="shared" si="24"/>
        <v>1383</v>
      </c>
      <c r="AB65" s="595">
        <f t="shared" si="24"/>
        <v>1383</v>
      </c>
      <c r="AC65" s="595">
        <f t="shared" si="24"/>
        <v>1383</v>
      </c>
      <c r="AD65" s="595">
        <f t="shared" si="24"/>
        <v>1383</v>
      </c>
      <c r="AE65" s="595">
        <f t="shared" si="24"/>
        <v>1383</v>
      </c>
      <c r="AF65" s="595">
        <f t="shared" si="24"/>
        <v>1383</v>
      </c>
      <c r="AG65" s="595">
        <f t="shared" si="24"/>
        <v>1383</v>
      </c>
      <c r="AH65" s="595">
        <f t="shared" si="24"/>
        <v>1383</v>
      </c>
      <c r="AI65" s="595">
        <f t="shared" si="24"/>
        <v>1383</v>
      </c>
    </row>
    <row r="66" spans="1:35" s="589" customFormat="1" ht="11.25">
      <c r="A66" s="603">
        <v>2</v>
      </c>
      <c r="B66" s="750" t="s">
        <v>247</v>
      </c>
      <c r="C66" s="594"/>
      <c r="D66" s="594"/>
      <c r="E66" s="594"/>
      <c r="F66" s="595">
        <f>+F45+F24</f>
        <v>1773</v>
      </c>
      <c r="G66" s="595">
        <f t="shared" si="24"/>
        <v>3248</v>
      </c>
      <c r="H66" s="595">
        <f t="shared" si="24"/>
        <v>0</v>
      </c>
      <c r="I66" s="595">
        <f t="shared" si="24"/>
        <v>0</v>
      </c>
      <c r="J66" s="595">
        <f t="shared" si="24"/>
        <v>0</v>
      </c>
      <c r="K66" s="595">
        <f t="shared" si="24"/>
        <v>0</v>
      </c>
      <c r="L66" s="595">
        <f t="shared" si="24"/>
        <v>0</v>
      </c>
      <c r="M66" s="595">
        <f t="shared" si="24"/>
        <v>0</v>
      </c>
      <c r="N66" s="595">
        <f t="shared" si="24"/>
        <v>0</v>
      </c>
      <c r="O66" s="595">
        <f t="shared" si="24"/>
        <v>0</v>
      </c>
      <c r="P66" s="595">
        <f t="shared" si="24"/>
        <v>0</v>
      </c>
      <c r="Q66" s="595">
        <f t="shared" si="24"/>
        <v>0</v>
      </c>
      <c r="R66" s="595">
        <f t="shared" si="24"/>
        <v>0</v>
      </c>
      <c r="S66" s="595">
        <f t="shared" si="24"/>
        <v>0</v>
      </c>
      <c r="T66" s="595">
        <f t="shared" si="24"/>
        <v>0</v>
      </c>
      <c r="U66" s="595">
        <f t="shared" si="24"/>
        <v>0</v>
      </c>
      <c r="V66" s="595">
        <f t="shared" si="24"/>
        <v>0</v>
      </c>
      <c r="W66" s="595">
        <f t="shared" si="24"/>
        <v>0</v>
      </c>
      <c r="X66" s="595">
        <f t="shared" si="24"/>
        <v>0</v>
      </c>
      <c r="Y66" s="595">
        <f t="shared" si="24"/>
        <v>0</v>
      </c>
      <c r="Z66" s="595">
        <f t="shared" si="24"/>
        <v>0</v>
      </c>
      <c r="AA66" s="595">
        <f t="shared" si="24"/>
        <v>0</v>
      </c>
      <c r="AB66" s="595">
        <f t="shared" si="24"/>
        <v>0</v>
      </c>
      <c r="AC66" s="595">
        <f t="shared" si="24"/>
        <v>0</v>
      </c>
      <c r="AD66" s="595">
        <f t="shared" si="24"/>
        <v>0</v>
      </c>
      <c r="AE66" s="595">
        <f t="shared" si="24"/>
        <v>0</v>
      </c>
      <c r="AF66" s="595">
        <f t="shared" si="24"/>
        <v>0</v>
      </c>
      <c r="AG66" s="595">
        <f t="shared" si="24"/>
        <v>0</v>
      </c>
      <c r="AH66" s="595">
        <f t="shared" si="24"/>
        <v>0</v>
      </c>
      <c r="AI66" s="595">
        <f t="shared" si="24"/>
        <v>0</v>
      </c>
    </row>
    <row r="67" spans="1:35" s="589" customFormat="1" ht="11.25">
      <c r="A67" s="603">
        <v>3</v>
      </c>
      <c r="B67" s="750" t="s">
        <v>251</v>
      </c>
      <c r="C67" s="594"/>
      <c r="D67" s="594"/>
      <c r="E67" s="594"/>
      <c r="F67" s="595">
        <f t="shared" ref="F67:U67" si="25">+F46+F25</f>
        <v>0</v>
      </c>
      <c r="G67" s="595">
        <f t="shared" si="25"/>
        <v>0</v>
      </c>
      <c r="H67" s="595">
        <f t="shared" si="25"/>
        <v>0</v>
      </c>
      <c r="I67" s="595">
        <f t="shared" si="25"/>
        <v>0</v>
      </c>
      <c r="J67" s="595">
        <f t="shared" si="25"/>
        <v>0</v>
      </c>
      <c r="K67" s="595">
        <f t="shared" si="25"/>
        <v>0</v>
      </c>
      <c r="L67" s="595">
        <f t="shared" si="25"/>
        <v>0</v>
      </c>
      <c r="M67" s="595">
        <f t="shared" si="25"/>
        <v>0</v>
      </c>
      <c r="N67" s="595">
        <f t="shared" si="25"/>
        <v>0</v>
      </c>
      <c r="O67" s="595">
        <f t="shared" si="25"/>
        <v>0</v>
      </c>
      <c r="P67" s="595">
        <f t="shared" si="25"/>
        <v>0</v>
      </c>
      <c r="Q67" s="595">
        <f t="shared" si="25"/>
        <v>0</v>
      </c>
      <c r="R67" s="595">
        <f t="shared" si="25"/>
        <v>0</v>
      </c>
      <c r="S67" s="595">
        <f t="shared" si="25"/>
        <v>0</v>
      </c>
      <c r="T67" s="595">
        <f t="shared" si="25"/>
        <v>0</v>
      </c>
      <c r="U67" s="595">
        <f t="shared" si="25"/>
        <v>0</v>
      </c>
      <c r="V67" s="595">
        <f t="shared" si="24"/>
        <v>0</v>
      </c>
      <c r="W67" s="595">
        <f t="shared" si="24"/>
        <v>0</v>
      </c>
      <c r="X67" s="595">
        <f t="shared" si="24"/>
        <v>0</v>
      </c>
      <c r="Y67" s="595">
        <f t="shared" si="24"/>
        <v>0</v>
      </c>
      <c r="Z67" s="595">
        <f t="shared" si="24"/>
        <v>0</v>
      </c>
      <c r="AA67" s="595">
        <f t="shared" si="24"/>
        <v>0</v>
      </c>
      <c r="AB67" s="595">
        <f t="shared" si="24"/>
        <v>0</v>
      </c>
      <c r="AC67" s="595">
        <f t="shared" si="24"/>
        <v>0</v>
      </c>
      <c r="AD67" s="595">
        <f t="shared" si="24"/>
        <v>0</v>
      </c>
      <c r="AE67" s="595">
        <f t="shared" si="24"/>
        <v>0</v>
      </c>
      <c r="AF67" s="595">
        <f t="shared" si="24"/>
        <v>0</v>
      </c>
      <c r="AG67" s="595">
        <f t="shared" si="24"/>
        <v>0</v>
      </c>
      <c r="AH67" s="595">
        <f t="shared" si="24"/>
        <v>0</v>
      </c>
      <c r="AI67" s="595">
        <f t="shared" si="24"/>
        <v>0</v>
      </c>
    </row>
    <row r="68" spans="1:35" s="589" customFormat="1" ht="11.25">
      <c r="A68" s="602" t="s">
        <v>243</v>
      </c>
      <c r="B68" s="749" t="s">
        <v>253</v>
      </c>
      <c r="C68" s="592"/>
      <c r="D68" s="592"/>
      <c r="E68" s="592"/>
      <c r="F68" s="593">
        <f>+F69+F76+F77</f>
        <v>203881</v>
      </c>
      <c r="G68" s="593">
        <f t="shared" ref="G68:AI68" si="26">+G69+G76+G77</f>
        <v>206900</v>
      </c>
      <c r="H68" s="593">
        <f t="shared" si="26"/>
        <v>191487</v>
      </c>
      <c r="I68" s="593">
        <f t="shared" si="26"/>
        <v>191487</v>
      </c>
      <c r="J68" s="593">
        <f t="shared" si="26"/>
        <v>191487</v>
      </c>
      <c r="K68" s="593">
        <f t="shared" si="26"/>
        <v>191487</v>
      </c>
      <c r="L68" s="593">
        <f t="shared" si="26"/>
        <v>191487</v>
      </c>
      <c r="M68" s="593">
        <f t="shared" si="26"/>
        <v>191487</v>
      </c>
      <c r="N68" s="593">
        <f t="shared" si="26"/>
        <v>191487</v>
      </c>
      <c r="O68" s="593">
        <f t="shared" si="26"/>
        <v>191487</v>
      </c>
      <c r="P68" s="593">
        <f t="shared" si="26"/>
        <v>191487</v>
      </c>
      <c r="Q68" s="593">
        <f t="shared" si="26"/>
        <v>191487</v>
      </c>
      <c r="R68" s="593">
        <f t="shared" si="26"/>
        <v>191487</v>
      </c>
      <c r="S68" s="593">
        <f t="shared" si="26"/>
        <v>191487</v>
      </c>
      <c r="T68" s="593">
        <f t="shared" si="26"/>
        <v>191487</v>
      </c>
      <c r="U68" s="593">
        <f t="shared" si="26"/>
        <v>191487</v>
      </c>
      <c r="V68" s="593">
        <f t="shared" si="26"/>
        <v>191487</v>
      </c>
      <c r="W68" s="593">
        <f t="shared" si="26"/>
        <v>191487</v>
      </c>
      <c r="X68" s="593">
        <f t="shared" si="26"/>
        <v>191487</v>
      </c>
      <c r="Y68" s="593">
        <f t="shared" si="26"/>
        <v>191487</v>
      </c>
      <c r="Z68" s="593">
        <f t="shared" si="26"/>
        <v>191487</v>
      </c>
      <c r="AA68" s="593">
        <f t="shared" si="26"/>
        <v>191487</v>
      </c>
      <c r="AB68" s="593">
        <f t="shared" si="26"/>
        <v>191487</v>
      </c>
      <c r="AC68" s="593">
        <f t="shared" si="26"/>
        <v>191487</v>
      </c>
      <c r="AD68" s="593">
        <f t="shared" si="26"/>
        <v>191487</v>
      </c>
      <c r="AE68" s="593">
        <f t="shared" si="26"/>
        <v>191487</v>
      </c>
      <c r="AF68" s="593">
        <f t="shared" si="26"/>
        <v>191487</v>
      </c>
      <c r="AG68" s="593">
        <f t="shared" si="26"/>
        <v>191487</v>
      </c>
      <c r="AH68" s="593">
        <f t="shared" si="26"/>
        <v>191487</v>
      </c>
      <c r="AI68" s="593">
        <f t="shared" si="26"/>
        <v>191487</v>
      </c>
    </row>
    <row r="69" spans="1:35" s="589" customFormat="1" ht="11.25">
      <c r="A69" s="603">
        <v>1</v>
      </c>
      <c r="B69" s="750" t="s">
        <v>246</v>
      </c>
      <c r="C69" s="594"/>
      <c r="D69" s="594"/>
      <c r="E69" s="594"/>
      <c r="F69" s="595">
        <f>+F70+F71+F73+F74+F75</f>
        <v>199558</v>
      </c>
      <c r="G69" s="595">
        <f t="shared" ref="G69:AI69" si="27">+G70+G71+G73+G74+G75</f>
        <v>206743</v>
      </c>
      <c r="H69" s="595">
        <f t="shared" si="27"/>
        <v>191487</v>
      </c>
      <c r="I69" s="595">
        <f t="shared" si="27"/>
        <v>191487</v>
      </c>
      <c r="J69" s="595">
        <f t="shared" si="27"/>
        <v>191487</v>
      </c>
      <c r="K69" s="595">
        <f t="shared" si="27"/>
        <v>191487</v>
      </c>
      <c r="L69" s="595">
        <f t="shared" si="27"/>
        <v>191487</v>
      </c>
      <c r="M69" s="595">
        <f t="shared" si="27"/>
        <v>191487</v>
      </c>
      <c r="N69" s="595">
        <f t="shared" si="27"/>
        <v>191487</v>
      </c>
      <c r="O69" s="595">
        <f t="shared" si="27"/>
        <v>191487</v>
      </c>
      <c r="P69" s="595">
        <f t="shared" si="27"/>
        <v>191487</v>
      </c>
      <c r="Q69" s="595">
        <f t="shared" si="27"/>
        <v>191487</v>
      </c>
      <c r="R69" s="595">
        <f t="shared" si="27"/>
        <v>191487</v>
      </c>
      <c r="S69" s="595">
        <f t="shared" si="27"/>
        <v>191487</v>
      </c>
      <c r="T69" s="595">
        <f t="shared" si="27"/>
        <v>191487</v>
      </c>
      <c r="U69" s="595">
        <f t="shared" si="27"/>
        <v>191487</v>
      </c>
      <c r="V69" s="595">
        <f t="shared" si="27"/>
        <v>191487</v>
      </c>
      <c r="W69" s="595">
        <f t="shared" si="27"/>
        <v>191487</v>
      </c>
      <c r="X69" s="595">
        <f t="shared" si="27"/>
        <v>191487</v>
      </c>
      <c r="Y69" s="595">
        <f t="shared" si="27"/>
        <v>191487</v>
      </c>
      <c r="Z69" s="595">
        <f t="shared" si="27"/>
        <v>191487</v>
      </c>
      <c r="AA69" s="595">
        <f t="shared" si="27"/>
        <v>191487</v>
      </c>
      <c r="AB69" s="595">
        <f t="shared" si="27"/>
        <v>191487</v>
      </c>
      <c r="AC69" s="595">
        <f t="shared" si="27"/>
        <v>191487</v>
      </c>
      <c r="AD69" s="595">
        <f t="shared" si="27"/>
        <v>191487</v>
      </c>
      <c r="AE69" s="595">
        <f t="shared" si="27"/>
        <v>191487</v>
      </c>
      <c r="AF69" s="595">
        <f t="shared" si="27"/>
        <v>191487</v>
      </c>
      <c r="AG69" s="595">
        <f t="shared" si="27"/>
        <v>191487</v>
      </c>
      <c r="AH69" s="595">
        <f t="shared" si="27"/>
        <v>191487</v>
      </c>
      <c r="AI69" s="595">
        <f t="shared" si="27"/>
        <v>191487</v>
      </c>
    </row>
    <row r="70" spans="1:35" s="589" customFormat="1" ht="11.25">
      <c r="A70" s="603"/>
      <c r="B70" s="751" t="s">
        <v>106</v>
      </c>
      <c r="C70" s="596"/>
      <c r="D70" s="596"/>
      <c r="E70" s="596"/>
      <c r="F70" s="595">
        <f t="shared" ref="F70:AI77" si="28">+F28+F49</f>
        <v>15634</v>
      </c>
      <c r="G70" s="595">
        <f t="shared" si="28"/>
        <v>5928</v>
      </c>
      <c r="H70" s="595">
        <f t="shared" si="28"/>
        <v>5244</v>
      </c>
      <c r="I70" s="595">
        <f t="shared" si="28"/>
        <v>5244</v>
      </c>
      <c r="J70" s="595">
        <f t="shared" si="28"/>
        <v>5244</v>
      </c>
      <c r="K70" s="595">
        <f t="shared" si="28"/>
        <v>5244</v>
      </c>
      <c r="L70" s="595">
        <f t="shared" si="28"/>
        <v>5244</v>
      </c>
      <c r="M70" s="595">
        <f t="shared" si="28"/>
        <v>5244</v>
      </c>
      <c r="N70" s="595">
        <f t="shared" si="28"/>
        <v>5244</v>
      </c>
      <c r="O70" s="595">
        <f t="shared" si="28"/>
        <v>5244</v>
      </c>
      <c r="P70" s="595">
        <f t="shared" si="28"/>
        <v>5244</v>
      </c>
      <c r="Q70" s="595">
        <f t="shared" si="28"/>
        <v>5244</v>
      </c>
      <c r="R70" s="595">
        <f t="shared" si="28"/>
        <v>5244</v>
      </c>
      <c r="S70" s="595">
        <f t="shared" si="28"/>
        <v>5244</v>
      </c>
      <c r="T70" s="595">
        <f t="shared" si="28"/>
        <v>5244</v>
      </c>
      <c r="U70" s="595">
        <f t="shared" si="28"/>
        <v>5244</v>
      </c>
      <c r="V70" s="595">
        <f t="shared" si="28"/>
        <v>5244</v>
      </c>
      <c r="W70" s="595">
        <f t="shared" si="28"/>
        <v>5244</v>
      </c>
      <c r="X70" s="595">
        <f t="shared" si="28"/>
        <v>5244</v>
      </c>
      <c r="Y70" s="595">
        <f t="shared" si="28"/>
        <v>5244</v>
      </c>
      <c r="Z70" s="595">
        <f t="shared" si="28"/>
        <v>5244</v>
      </c>
      <c r="AA70" s="595">
        <f t="shared" si="28"/>
        <v>5244</v>
      </c>
      <c r="AB70" s="595">
        <f t="shared" si="28"/>
        <v>5244</v>
      </c>
      <c r="AC70" s="595">
        <f t="shared" si="28"/>
        <v>5244</v>
      </c>
      <c r="AD70" s="595">
        <f t="shared" si="28"/>
        <v>5244</v>
      </c>
      <c r="AE70" s="595">
        <f t="shared" si="28"/>
        <v>5244</v>
      </c>
      <c r="AF70" s="595">
        <f t="shared" si="28"/>
        <v>5244</v>
      </c>
      <c r="AG70" s="595">
        <f t="shared" si="28"/>
        <v>5244</v>
      </c>
      <c r="AH70" s="595">
        <f t="shared" si="28"/>
        <v>5244</v>
      </c>
      <c r="AI70" s="595">
        <f t="shared" si="28"/>
        <v>5244</v>
      </c>
    </row>
    <row r="71" spans="1:35" s="589" customFormat="1" ht="11.25">
      <c r="A71" s="603"/>
      <c r="B71" s="751" t="s">
        <v>254</v>
      </c>
      <c r="C71" s="596"/>
      <c r="D71" s="596"/>
      <c r="E71" s="596"/>
      <c r="F71" s="595">
        <f t="shared" si="28"/>
        <v>162487</v>
      </c>
      <c r="G71" s="595">
        <f t="shared" si="28"/>
        <v>185848</v>
      </c>
      <c r="H71" s="595">
        <f t="shared" si="28"/>
        <v>172923</v>
      </c>
      <c r="I71" s="595">
        <f t="shared" si="28"/>
        <v>172923</v>
      </c>
      <c r="J71" s="595">
        <f t="shared" si="28"/>
        <v>172923</v>
      </c>
      <c r="K71" s="595">
        <f t="shared" si="28"/>
        <v>172923</v>
      </c>
      <c r="L71" s="595">
        <f t="shared" si="28"/>
        <v>172923</v>
      </c>
      <c r="M71" s="595">
        <f t="shared" si="28"/>
        <v>172923</v>
      </c>
      <c r="N71" s="595">
        <f t="shared" si="28"/>
        <v>172923</v>
      </c>
      <c r="O71" s="595">
        <f t="shared" si="28"/>
        <v>172923</v>
      </c>
      <c r="P71" s="595">
        <f t="shared" si="28"/>
        <v>172923</v>
      </c>
      <c r="Q71" s="595">
        <f t="shared" si="28"/>
        <v>172923</v>
      </c>
      <c r="R71" s="595">
        <f t="shared" si="28"/>
        <v>172923</v>
      </c>
      <c r="S71" s="595">
        <f t="shared" si="28"/>
        <v>172923</v>
      </c>
      <c r="T71" s="595">
        <f t="shared" si="28"/>
        <v>172923</v>
      </c>
      <c r="U71" s="595">
        <f t="shared" si="28"/>
        <v>172923</v>
      </c>
      <c r="V71" s="595">
        <f t="shared" si="28"/>
        <v>172923</v>
      </c>
      <c r="W71" s="595">
        <f t="shared" si="28"/>
        <v>172923</v>
      </c>
      <c r="X71" s="595">
        <f t="shared" si="28"/>
        <v>172923</v>
      </c>
      <c r="Y71" s="595">
        <f t="shared" si="28"/>
        <v>172923</v>
      </c>
      <c r="Z71" s="595">
        <f t="shared" si="28"/>
        <v>172923</v>
      </c>
      <c r="AA71" s="595">
        <f t="shared" si="28"/>
        <v>172923</v>
      </c>
      <c r="AB71" s="595">
        <f t="shared" si="28"/>
        <v>172923</v>
      </c>
      <c r="AC71" s="595">
        <f t="shared" si="28"/>
        <v>172923</v>
      </c>
      <c r="AD71" s="595">
        <f t="shared" si="28"/>
        <v>172923</v>
      </c>
      <c r="AE71" s="595">
        <f t="shared" si="28"/>
        <v>172923</v>
      </c>
      <c r="AF71" s="595">
        <f t="shared" si="28"/>
        <v>172923</v>
      </c>
      <c r="AG71" s="595">
        <f t="shared" si="28"/>
        <v>172923</v>
      </c>
      <c r="AH71" s="595">
        <f t="shared" si="28"/>
        <v>172923</v>
      </c>
      <c r="AI71" s="595">
        <f t="shared" si="28"/>
        <v>172923</v>
      </c>
    </row>
    <row r="72" spans="1:35" s="589" customFormat="1" ht="11.25">
      <c r="A72" s="604"/>
      <c r="B72" s="752" t="s">
        <v>264</v>
      </c>
      <c r="C72" s="598"/>
      <c r="D72" s="598"/>
      <c r="E72" s="598"/>
      <c r="F72" s="599">
        <f t="shared" si="28"/>
        <v>322</v>
      </c>
      <c r="G72" s="599">
        <f t="shared" si="28"/>
        <v>110913</v>
      </c>
      <c r="H72" s="599">
        <f t="shared" si="28"/>
        <v>114541</v>
      </c>
      <c r="I72" s="599">
        <f t="shared" si="28"/>
        <v>114541</v>
      </c>
      <c r="J72" s="599">
        <f t="shared" si="28"/>
        <v>114541</v>
      </c>
      <c r="K72" s="599">
        <f t="shared" si="28"/>
        <v>114541</v>
      </c>
      <c r="L72" s="599">
        <f t="shared" si="28"/>
        <v>114541</v>
      </c>
      <c r="M72" s="599">
        <f t="shared" si="28"/>
        <v>114541</v>
      </c>
      <c r="N72" s="599">
        <f t="shared" si="28"/>
        <v>114541</v>
      </c>
      <c r="O72" s="599">
        <f t="shared" si="28"/>
        <v>114541</v>
      </c>
      <c r="P72" s="599">
        <f t="shared" si="28"/>
        <v>114541</v>
      </c>
      <c r="Q72" s="599">
        <f t="shared" si="28"/>
        <v>114541</v>
      </c>
      <c r="R72" s="599">
        <f t="shared" si="28"/>
        <v>114541</v>
      </c>
      <c r="S72" s="599">
        <f t="shared" si="28"/>
        <v>114541</v>
      </c>
      <c r="T72" s="599">
        <f t="shared" si="28"/>
        <v>114541</v>
      </c>
      <c r="U72" s="599">
        <f t="shared" si="28"/>
        <v>114541</v>
      </c>
      <c r="V72" s="599">
        <f t="shared" si="28"/>
        <v>114541</v>
      </c>
      <c r="W72" s="599">
        <f t="shared" si="28"/>
        <v>114541</v>
      </c>
      <c r="X72" s="599">
        <f t="shared" si="28"/>
        <v>114541</v>
      </c>
      <c r="Y72" s="599">
        <f t="shared" si="28"/>
        <v>114541</v>
      </c>
      <c r="Z72" s="599">
        <f t="shared" si="28"/>
        <v>114541</v>
      </c>
      <c r="AA72" s="599">
        <f t="shared" si="28"/>
        <v>114541</v>
      </c>
      <c r="AB72" s="599">
        <f t="shared" si="28"/>
        <v>114541</v>
      </c>
      <c r="AC72" s="599">
        <f t="shared" si="28"/>
        <v>114541</v>
      </c>
      <c r="AD72" s="599">
        <f t="shared" si="28"/>
        <v>114541</v>
      </c>
      <c r="AE72" s="599">
        <f t="shared" si="28"/>
        <v>114541</v>
      </c>
      <c r="AF72" s="599">
        <f t="shared" si="28"/>
        <v>114541</v>
      </c>
      <c r="AG72" s="599">
        <f t="shared" si="28"/>
        <v>114541</v>
      </c>
      <c r="AH72" s="599">
        <f t="shared" si="28"/>
        <v>114541</v>
      </c>
      <c r="AI72" s="599">
        <f t="shared" si="28"/>
        <v>114541</v>
      </c>
    </row>
    <row r="73" spans="1:35" s="589" customFormat="1" ht="11.25">
      <c r="A73" s="603"/>
      <c r="B73" s="751" t="s">
        <v>255</v>
      </c>
      <c r="C73" s="596"/>
      <c r="D73" s="596"/>
      <c r="E73" s="596"/>
      <c r="F73" s="595">
        <f t="shared" si="28"/>
        <v>2367</v>
      </c>
      <c r="G73" s="595">
        <f t="shared" si="28"/>
        <v>1897</v>
      </c>
      <c r="H73" s="595">
        <f t="shared" si="28"/>
        <v>14</v>
      </c>
      <c r="I73" s="595">
        <f t="shared" si="28"/>
        <v>14</v>
      </c>
      <c r="J73" s="595">
        <f t="shared" si="28"/>
        <v>14</v>
      </c>
      <c r="K73" s="595">
        <f t="shared" si="28"/>
        <v>14</v>
      </c>
      <c r="L73" s="595">
        <f t="shared" si="28"/>
        <v>14</v>
      </c>
      <c r="M73" s="595">
        <f t="shared" si="28"/>
        <v>14</v>
      </c>
      <c r="N73" s="595">
        <f t="shared" si="28"/>
        <v>14</v>
      </c>
      <c r="O73" s="595">
        <f t="shared" si="28"/>
        <v>14</v>
      </c>
      <c r="P73" s="595">
        <f t="shared" si="28"/>
        <v>14</v>
      </c>
      <c r="Q73" s="595">
        <f t="shared" si="28"/>
        <v>14</v>
      </c>
      <c r="R73" s="595">
        <f t="shared" si="28"/>
        <v>14</v>
      </c>
      <c r="S73" s="595">
        <f t="shared" si="28"/>
        <v>14</v>
      </c>
      <c r="T73" s="595">
        <f t="shared" si="28"/>
        <v>14</v>
      </c>
      <c r="U73" s="595">
        <f t="shared" si="28"/>
        <v>14</v>
      </c>
      <c r="V73" s="595">
        <f t="shared" si="28"/>
        <v>14</v>
      </c>
      <c r="W73" s="595">
        <f t="shared" si="28"/>
        <v>14</v>
      </c>
      <c r="X73" s="595">
        <f t="shared" si="28"/>
        <v>14</v>
      </c>
      <c r="Y73" s="595">
        <f t="shared" si="28"/>
        <v>14</v>
      </c>
      <c r="Z73" s="595">
        <f t="shared" si="28"/>
        <v>14</v>
      </c>
      <c r="AA73" s="595">
        <f t="shared" si="28"/>
        <v>14</v>
      </c>
      <c r="AB73" s="595">
        <f t="shared" si="28"/>
        <v>14</v>
      </c>
      <c r="AC73" s="595">
        <f t="shared" si="28"/>
        <v>14</v>
      </c>
      <c r="AD73" s="595">
        <f t="shared" si="28"/>
        <v>14</v>
      </c>
      <c r="AE73" s="595">
        <f t="shared" si="28"/>
        <v>14</v>
      </c>
      <c r="AF73" s="595">
        <f t="shared" si="28"/>
        <v>14</v>
      </c>
      <c r="AG73" s="595">
        <f t="shared" si="28"/>
        <v>14</v>
      </c>
      <c r="AH73" s="595">
        <f t="shared" si="28"/>
        <v>14</v>
      </c>
      <c r="AI73" s="595">
        <f t="shared" si="28"/>
        <v>14</v>
      </c>
    </row>
    <row r="74" spans="1:35" s="589" customFormat="1" ht="11.25">
      <c r="A74" s="603"/>
      <c r="B74" s="751" t="s">
        <v>256</v>
      </c>
      <c r="C74" s="596"/>
      <c r="D74" s="596"/>
      <c r="E74" s="596"/>
      <c r="F74" s="595">
        <f t="shared" si="28"/>
        <v>15304</v>
      </c>
      <c r="G74" s="595">
        <f t="shared" si="28"/>
        <v>11867</v>
      </c>
      <c r="H74" s="595">
        <f t="shared" si="28"/>
        <v>8296</v>
      </c>
      <c r="I74" s="595">
        <f t="shared" si="28"/>
        <v>8296</v>
      </c>
      <c r="J74" s="595">
        <f t="shared" si="28"/>
        <v>8296</v>
      </c>
      <c r="K74" s="595">
        <f t="shared" si="28"/>
        <v>8296</v>
      </c>
      <c r="L74" s="595">
        <f t="shared" si="28"/>
        <v>8296</v>
      </c>
      <c r="M74" s="595">
        <f t="shared" si="28"/>
        <v>8296</v>
      </c>
      <c r="N74" s="595">
        <f t="shared" si="28"/>
        <v>8296</v>
      </c>
      <c r="O74" s="595">
        <f t="shared" si="28"/>
        <v>8296</v>
      </c>
      <c r="P74" s="595">
        <f t="shared" si="28"/>
        <v>8296</v>
      </c>
      <c r="Q74" s="595">
        <f t="shared" si="28"/>
        <v>8296</v>
      </c>
      <c r="R74" s="595">
        <f t="shared" si="28"/>
        <v>8296</v>
      </c>
      <c r="S74" s="595">
        <f t="shared" si="28"/>
        <v>8296</v>
      </c>
      <c r="T74" s="595">
        <f t="shared" si="28"/>
        <v>8296</v>
      </c>
      <c r="U74" s="595">
        <f t="shared" si="28"/>
        <v>8296</v>
      </c>
      <c r="V74" s="595">
        <f t="shared" si="28"/>
        <v>8296</v>
      </c>
      <c r="W74" s="595">
        <f t="shared" si="28"/>
        <v>8296</v>
      </c>
      <c r="X74" s="595">
        <f t="shared" si="28"/>
        <v>8296</v>
      </c>
      <c r="Y74" s="595">
        <f t="shared" si="28"/>
        <v>8296</v>
      </c>
      <c r="Z74" s="595">
        <f t="shared" si="28"/>
        <v>8296</v>
      </c>
      <c r="AA74" s="595">
        <f t="shared" si="28"/>
        <v>8296</v>
      </c>
      <c r="AB74" s="595">
        <f t="shared" si="28"/>
        <v>8296</v>
      </c>
      <c r="AC74" s="595">
        <f t="shared" si="28"/>
        <v>8296</v>
      </c>
      <c r="AD74" s="595">
        <f t="shared" si="28"/>
        <v>8296</v>
      </c>
      <c r="AE74" s="595">
        <f t="shared" si="28"/>
        <v>8296</v>
      </c>
      <c r="AF74" s="595">
        <f t="shared" si="28"/>
        <v>8296</v>
      </c>
      <c r="AG74" s="595">
        <f t="shared" si="28"/>
        <v>8296</v>
      </c>
      <c r="AH74" s="595">
        <f t="shared" si="28"/>
        <v>8296</v>
      </c>
      <c r="AI74" s="595">
        <f t="shared" si="28"/>
        <v>8296</v>
      </c>
    </row>
    <row r="75" spans="1:35" s="589" customFormat="1" ht="11.25">
      <c r="A75" s="603"/>
      <c r="B75" s="751" t="s">
        <v>257</v>
      </c>
      <c r="C75" s="596"/>
      <c r="D75" s="596"/>
      <c r="E75" s="596"/>
      <c r="F75" s="595">
        <f t="shared" si="28"/>
        <v>3766</v>
      </c>
      <c r="G75" s="595">
        <f t="shared" si="28"/>
        <v>1203</v>
      </c>
      <c r="H75" s="595">
        <f t="shared" si="28"/>
        <v>5010</v>
      </c>
      <c r="I75" s="595">
        <f t="shared" si="28"/>
        <v>5010</v>
      </c>
      <c r="J75" s="595">
        <f t="shared" si="28"/>
        <v>5010</v>
      </c>
      <c r="K75" s="595">
        <f t="shared" si="28"/>
        <v>5010</v>
      </c>
      <c r="L75" s="595">
        <f t="shared" si="28"/>
        <v>5010</v>
      </c>
      <c r="M75" s="595">
        <f t="shared" si="28"/>
        <v>5010</v>
      </c>
      <c r="N75" s="595">
        <f t="shared" si="28"/>
        <v>5010</v>
      </c>
      <c r="O75" s="595">
        <f t="shared" si="28"/>
        <v>5010</v>
      </c>
      <c r="P75" s="595">
        <f t="shared" si="28"/>
        <v>5010</v>
      </c>
      <c r="Q75" s="595">
        <f t="shared" si="28"/>
        <v>5010</v>
      </c>
      <c r="R75" s="595">
        <f t="shared" si="28"/>
        <v>5010</v>
      </c>
      <c r="S75" s="595">
        <f t="shared" si="28"/>
        <v>5010</v>
      </c>
      <c r="T75" s="595">
        <f t="shared" si="28"/>
        <v>5010</v>
      </c>
      <c r="U75" s="595">
        <f t="shared" si="28"/>
        <v>5010</v>
      </c>
      <c r="V75" s="595">
        <f t="shared" si="28"/>
        <v>5010</v>
      </c>
      <c r="W75" s="595">
        <f t="shared" si="28"/>
        <v>5010</v>
      </c>
      <c r="X75" s="595">
        <f t="shared" si="28"/>
        <v>5010</v>
      </c>
      <c r="Y75" s="595">
        <f t="shared" si="28"/>
        <v>5010</v>
      </c>
      <c r="Z75" s="595">
        <f t="shared" si="28"/>
        <v>5010</v>
      </c>
      <c r="AA75" s="595">
        <f t="shared" si="28"/>
        <v>5010</v>
      </c>
      <c r="AB75" s="595">
        <f t="shared" si="28"/>
        <v>5010</v>
      </c>
      <c r="AC75" s="595">
        <f t="shared" si="28"/>
        <v>5010</v>
      </c>
      <c r="AD75" s="595">
        <f t="shared" si="28"/>
        <v>5010</v>
      </c>
      <c r="AE75" s="595">
        <f t="shared" si="28"/>
        <v>5010</v>
      </c>
      <c r="AF75" s="595">
        <f t="shared" si="28"/>
        <v>5010</v>
      </c>
      <c r="AG75" s="595">
        <f t="shared" si="28"/>
        <v>5010</v>
      </c>
      <c r="AH75" s="595">
        <f t="shared" si="28"/>
        <v>5010</v>
      </c>
      <c r="AI75" s="595">
        <f t="shared" si="28"/>
        <v>5010</v>
      </c>
    </row>
    <row r="76" spans="1:35" s="589" customFormat="1" ht="11.25">
      <c r="A76" s="603">
        <v>2</v>
      </c>
      <c r="B76" s="750" t="s">
        <v>248</v>
      </c>
      <c r="C76" s="594"/>
      <c r="D76" s="594"/>
      <c r="E76" s="594"/>
      <c r="F76" s="595">
        <f t="shared" si="28"/>
        <v>0</v>
      </c>
      <c r="G76" s="595">
        <f t="shared" si="28"/>
        <v>157</v>
      </c>
      <c r="H76" s="595">
        <f t="shared" si="28"/>
        <v>0</v>
      </c>
      <c r="I76" s="595">
        <f t="shared" si="28"/>
        <v>0</v>
      </c>
      <c r="J76" s="595">
        <f t="shared" si="28"/>
        <v>0</v>
      </c>
      <c r="K76" s="595">
        <f t="shared" si="28"/>
        <v>0</v>
      </c>
      <c r="L76" s="595">
        <f t="shared" si="28"/>
        <v>0</v>
      </c>
      <c r="M76" s="595">
        <f t="shared" si="28"/>
        <v>0</v>
      </c>
      <c r="N76" s="595">
        <f t="shared" si="28"/>
        <v>0</v>
      </c>
      <c r="O76" s="595">
        <f t="shared" si="28"/>
        <v>0</v>
      </c>
      <c r="P76" s="595">
        <f t="shared" si="28"/>
        <v>0</v>
      </c>
      <c r="Q76" s="595">
        <f t="shared" si="28"/>
        <v>0</v>
      </c>
      <c r="R76" s="595">
        <f t="shared" si="28"/>
        <v>0</v>
      </c>
      <c r="S76" s="595">
        <f t="shared" si="28"/>
        <v>0</v>
      </c>
      <c r="T76" s="595">
        <f t="shared" si="28"/>
        <v>0</v>
      </c>
      <c r="U76" s="595">
        <f t="shared" si="28"/>
        <v>0</v>
      </c>
      <c r="V76" s="595">
        <f t="shared" si="28"/>
        <v>0</v>
      </c>
      <c r="W76" s="595">
        <f t="shared" si="28"/>
        <v>0</v>
      </c>
      <c r="X76" s="595">
        <f t="shared" si="28"/>
        <v>0</v>
      </c>
      <c r="Y76" s="595">
        <f t="shared" si="28"/>
        <v>0</v>
      </c>
      <c r="Z76" s="595">
        <f t="shared" si="28"/>
        <v>0</v>
      </c>
      <c r="AA76" s="595">
        <f t="shared" si="28"/>
        <v>0</v>
      </c>
      <c r="AB76" s="595">
        <f t="shared" si="28"/>
        <v>0</v>
      </c>
      <c r="AC76" s="595">
        <f t="shared" si="28"/>
        <v>0</v>
      </c>
      <c r="AD76" s="595">
        <f t="shared" si="28"/>
        <v>0</v>
      </c>
      <c r="AE76" s="595">
        <f t="shared" si="28"/>
        <v>0</v>
      </c>
      <c r="AF76" s="595">
        <f t="shared" si="28"/>
        <v>0</v>
      </c>
      <c r="AG76" s="595">
        <f t="shared" si="28"/>
        <v>0</v>
      </c>
      <c r="AH76" s="595">
        <f t="shared" si="28"/>
        <v>0</v>
      </c>
      <c r="AI76" s="595">
        <f t="shared" si="28"/>
        <v>0</v>
      </c>
    </row>
    <row r="77" spans="1:35" s="589" customFormat="1" ht="11.25">
      <c r="A77" s="603">
        <v>3</v>
      </c>
      <c r="B77" s="750" t="s">
        <v>258</v>
      </c>
      <c r="C77" s="594"/>
      <c r="D77" s="594"/>
      <c r="E77" s="594"/>
      <c r="F77" s="595">
        <f t="shared" si="28"/>
        <v>4323</v>
      </c>
      <c r="G77" s="595">
        <f t="shared" si="28"/>
        <v>0</v>
      </c>
      <c r="H77" s="595">
        <f t="shared" si="28"/>
        <v>0</v>
      </c>
      <c r="I77" s="595">
        <f t="shared" si="28"/>
        <v>0</v>
      </c>
      <c r="J77" s="595">
        <f t="shared" si="28"/>
        <v>0</v>
      </c>
      <c r="K77" s="595">
        <f t="shared" si="28"/>
        <v>0</v>
      </c>
      <c r="L77" s="595">
        <f t="shared" si="28"/>
        <v>0</v>
      </c>
      <c r="M77" s="595">
        <f t="shared" si="28"/>
        <v>0</v>
      </c>
      <c r="N77" s="595">
        <f t="shared" si="28"/>
        <v>0</v>
      </c>
      <c r="O77" s="595">
        <f t="shared" si="28"/>
        <v>0</v>
      </c>
      <c r="P77" s="595">
        <f t="shared" si="28"/>
        <v>0</v>
      </c>
      <c r="Q77" s="595">
        <f t="shared" si="28"/>
        <v>0</v>
      </c>
      <c r="R77" s="595">
        <f t="shared" si="28"/>
        <v>0</v>
      </c>
      <c r="S77" s="595">
        <f t="shared" si="28"/>
        <v>0</v>
      </c>
      <c r="T77" s="595">
        <f t="shared" si="28"/>
        <v>0</v>
      </c>
      <c r="U77" s="595">
        <f t="shared" si="28"/>
        <v>0</v>
      </c>
      <c r="V77" s="595">
        <f t="shared" si="28"/>
        <v>0</v>
      </c>
      <c r="W77" s="595">
        <f t="shared" si="28"/>
        <v>0</v>
      </c>
      <c r="X77" s="595">
        <f t="shared" si="28"/>
        <v>0</v>
      </c>
      <c r="Y77" s="595">
        <f t="shared" si="28"/>
        <v>0</v>
      </c>
      <c r="Z77" s="595">
        <f t="shared" si="28"/>
        <v>0</v>
      </c>
      <c r="AA77" s="595">
        <f t="shared" si="28"/>
        <v>0</v>
      </c>
      <c r="AB77" s="595">
        <f t="shared" si="28"/>
        <v>0</v>
      </c>
      <c r="AC77" s="595">
        <f t="shared" si="28"/>
        <v>0</v>
      </c>
      <c r="AD77" s="595">
        <f t="shared" si="28"/>
        <v>0</v>
      </c>
      <c r="AE77" s="595">
        <f t="shared" si="28"/>
        <v>0</v>
      </c>
      <c r="AF77" s="595">
        <f t="shared" si="28"/>
        <v>0</v>
      </c>
      <c r="AG77" s="595">
        <f t="shared" si="28"/>
        <v>0</v>
      </c>
      <c r="AH77" s="595">
        <f t="shared" si="28"/>
        <v>0</v>
      </c>
      <c r="AI77" s="595">
        <f t="shared" si="28"/>
        <v>0</v>
      </c>
    </row>
    <row r="78" spans="1:35" s="589" customFormat="1" ht="11.25">
      <c r="A78" s="602" t="s">
        <v>155</v>
      </c>
      <c r="B78" s="749" t="s">
        <v>259</v>
      </c>
      <c r="C78" s="592"/>
      <c r="D78" s="592"/>
      <c r="E78" s="592"/>
      <c r="F78" s="593">
        <f>+F61-F68</f>
        <v>-4175</v>
      </c>
      <c r="G78" s="593">
        <f t="shared" ref="G78:AI78" si="29">+G61-G68</f>
        <v>8477</v>
      </c>
      <c r="H78" s="593">
        <f t="shared" si="29"/>
        <v>0</v>
      </c>
      <c r="I78" s="593">
        <f t="shared" si="29"/>
        <v>0</v>
      </c>
      <c r="J78" s="593">
        <f t="shared" si="29"/>
        <v>0</v>
      </c>
      <c r="K78" s="593">
        <f t="shared" si="29"/>
        <v>0</v>
      </c>
      <c r="L78" s="593">
        <f t="shared" si="29"/>
        <v>0</v>
      </c>
      <c r="M78" s="593">
        <f t="shared" si="29"/>
        <v>0</v>
      </c>
      <c r="N78" s="593">
        <f t="shared" si="29"/>
        <v>0</v>
      </c>
      <c r="O78" s="593">
        <f t="shared" si="29"/>
        <v>0</v>
      </c>
      <c r="P78" s="593">
        <f t="shared" si="29"/>
        <v>0</v>
      </c>
      <c r="Q78" s="593">
        <f t="shared" si="29"/>
        <v>0</v>
      </c>
      <c r="R78" s="593">
        <f t="shared" si="29"/>
        <v>0</v>
      </c>
      <c r="S78" s="593">
        <f t="shared" si="29"/>
        <v>0</v>
      </c>
      <c r="T78" s="593">
        <f t="shared" si="29"/>
        <v>0</v>
      </c>
      <c r="U78" s="593">
        <f t="shared" si="29"/>
        <v>0</v>
      </c>
      <c r="V78" s="593">
        <f t="shared" si="29"/>
        <v>0</v>
      </c>
      <c r="W78" s="593">
        <f t="shared" si="29"/>
        <v>0</v>
      </c>
      <c r="X78" s="593">
        <f t="shared" si="29"/>
        <v>0</v>
      </c>
      <c r="Y78" s="593">
        <f t="shared" si="29"/>
        <v>0</v>
      </c>
      <c r="Z78" s="593">
        <f t="shared" si="29"/>
        <v>0</v>
      </c>
      <c r="AA78" s="593">
        <f t="shared" si="29"/>
        <v>0</v>
      </c>
      <c r="AB78" s="593">
        <f t="shared" si="29"/>
        <v>0</v>
      </c>
      <c r="AC78" s="593">
        <f t="shared" si="29"/>
        <v>0</v>
      </c>
      <c r="AD78" s="593">
        <f t="shared" si="29"/>
        <v>0</v>
      </c>
      <c r="AE78" s="593">
        <f t="shared" si="29"/>
        <v>0</v>
      </c>
      <c r="AF78" s="593">
        <f t="shared" si="29"/>
        <v>0</v>
      </c>
      <c r="AG78" s="593">
        <f t="shared" si="29"/>
        <v>0</v>
      </c>
      <c r="AH78" s="593">
        <f t="shared" si="29"/>
        <v>0</v>
      </c>
      <c r="AI78" s="593">
        <f t="shared" si="29"/>
        <v>0</v>
      </c>
    </row>
    <row r="79" spans="1:35">
      <c r="F79" s="550"/>
      <c r="G79" s="550"/>
      <c r="H79" s="550"/>
      <c r="I79" s="550"/>
      <c r="J79" s="550"/>
      <c r="K79" s="550"/>
      <c r="L79" s="550"/>
      <c r="M79" s="550"/>
      <c r="N79" s="550"/>
      <c r="O79" s="550"/>
      <c r="P79" s="550"/>
      <c r="Q79" s="550"/>
      <c r="R79" s="550"/>
      <c r="S79" s="550"/>
      <c r="T79" s="550"/>
      <c r="U79" s="550"/>
      <c r="V79" s="550"/>
      <c r="W79" s="550"/>
      <c r="X79" s="550"/>
      <c r="Y79" s="550"/>
      <c r="Z79" s="550"/>
      <c r="AA79" s="550"/>
      <c r="AB79" s="550"/>
      <c r="AC79" s="550"/>
      <c r="AD79" s="550"/>
      <c r="AE79" s="550"/>
      <c r="AF79" s="550"/>
      <c r="AG79" s="550"/>
      <c r="AH79" s="550"/>
      <c r="AI79" s="550"/>
    </row>
    <row r="80" spans="1:35" ht="12.75">
      <c r="A80" s="553" t="s">
        <v>662</v>
      </c>
    </row>
    <row r="82" spans="1:35" s="589" customFormat="1" ht="11.25">
      <c r="A82" s="588"/>
      <c r="B82" s="748" t="s">
        <v>388</v>
      </c>
      <c r="C82" s="588"/>
      <c r="D82" s="588"/>
      <c r="E82" s="588"/>
      <c r="F82" s="588">
        <f t="shared" ref="F82:AI83" si="30">+F59</f>
        <v>1</v>
      </c>
      <c r="G82" s="588">
        <f t="shared" si="30"/>
        <v>2</v>
      </c>
      <c r="H82" s="588">
        <f t="shared" si="30"/>
        <v>3</v>
      </c>
      <c r="I82" s="588">
        <f t="shared" si="30"/>
        <v>4</v>
      </c>
      <c r="J82" s="588">
        <f t="shared" si="30"/>
        <v>5</v>
      </c>
      <c r="K82" s="588">
        <f t="shared" si="30"/>
        <v>6</v>
      </c>
      <c r="L82" s="588">
        <f t="shared" si="30"/>
        <v>7</v>
      </c>
      <c r="M82" s="588">
        <f t="shared" si="30"/>
        <v>8</v>
      </c>
      <c r="N82" s="588">
        <f t="shared" si="30"/>
        <v>9</v>
      </c>
      <c r="O82" s="588">
        <f t="shared" si="30"/>
        <v>10</v>
      </c>
      <c r="P82" s="588">
        <f t="shared" si="30"/>
        <v>11</v>
      </c>
      <c r="Q82" s="588">
        <f t="shared" si="30"/>
        <v>12</v>
      </c>
      <c r="R82" s="588">
        <f t="shared" si="30"/>
        <v>13</v>
      </c>
      <c r="S82" s="588">
        <f t="shared" si="30"/>
        <v>14</v>
      </c>
      <c r="T82" s="588">
        <f t="shared" si="30"/>
        <v>15</v>
      </c>
      <c r="U82" s="588">
        <f t="shared" si="30"/>
        <v>16</v>
      </c>
      <c r="V82" s="588">
        <f t="shared" si="30"/>
        <v>17</v>
      </c>
      <c r="W82" s="588">
        <f t="shared" si="30"/>
        <v>18</v>
      </c>
      <c r="X82" s="588">
        <f t="shared" si="30"/>
        <v>19</v>
      </c>
      <c r="Y82" s="588">
        <f t="shared" si="30"/>
        <v>20</v>
      </c>
      <c r="Z82" s="588">
        <f t="shared" si="30"/>
        <v>21</v>
      </c>
      <c r="AA82" s="588">
        <f t="shared" si="30"/>
        <v>22</v>
      </c>
      <c r="AB82" s="588">
        <f t="shared" si="30"/>
        <v>23</v>
      </c>
      <c r="AC82" s="588">
        <f t="shared" si="30"/>
        <v>24</v>
      </c>
      <c r="AD82" s="588">
        <f t="shared" si="30"/>
        <v>25</v>
      </c>
      <c r="AE82" s="588">
        <f t="shared" si="30"/>
        <v>26</v>
      </c>
      <c r="AF82" s="588">
        <f t="shared" si="30"/>
        <v>27</v>
      </c>
      <c r="AG82" s="588">
        <f t="shared" si="30"/>
        <v>28</v>
      </c>
      <c r="AH82" s="588">
        <f t="shared" si="30"/>
        <v>29</v>
      </c>
      <c r="AI82" s="588">
        <f t="shared" si="30"/>
        <v>30</v>
      </c>
    </row>
    <row r="83" spans="1:35" s="589" customFormat="1" ht="11.25">
      <c r="A83" s="588" t="s">
        <v>147</v>
      </c>
      <c r="B83" s="748" t="s">
        <v>392</v>
      </c>
      <c r="C83" s="590"/>
      <c r="D83" s="590"/>
      <c r="E83" s="590"/>
      <c r="F83" s="591">
        <f t="shared" si="30"/>
        <v>2018</v>
      </c>
      <c r="G83" s="591">
        <f t="shared" si="30"/>
        <v>2019</v>
      </c>
      <c r="H83" s="591">
        <f t="shared" si="30"/>
        <v>2020</v>
      </c>
      <c r="I83" s="591">
        <f t="shared" si="30"/>
        <v>2021</v>
      </c>
      <c r="J83" s="591">
        <f t="shared" si="30"/>
        <v>2022</v>
      </c>
      <c r="K83" s="591">
        <f t="shared" si="30"/>
        <v>2023</v>
      </c>
      <c r="L83" s="591">
        <f t="shared" si="30"/>
        <v>2024</v>
      </c>
      <c r="M83" s="591">
        <f t="shared" si="30"/>
        <v>2025</v>
      </c>
      <c r="N83" s="591">
        <f t="shared" si="30"/>
        <v>2026</v>
      </c>
      <c r="O83" s="591">
        <f t="shared" si="30"/>
        <v>2027</v>
      </c>
      <c r="P83" s="591">
        <f t="shared" si="30"/>
        <v>2028</v>
      </c>
      <c r="Q83" s="591">
        <f t="shared" si="30"/>
        <v>2029</v>
      </c>
      <c r="R83" s="591">
        <f t="shared" si="30"/>
        <v>2030</v>
      </c>
      <c r="S83" s="591">
        <f t="shared" si="30"/>
        <v>2031</v>
      </c>
      <c r="T83" s="591">
        <f t="shared" si="30"/>
        <v>2032</v>
      </c>
      <c r="U83" s="591">
        <f t="shared" si="30"/>
        <v>2033</v>
      </c>
      <c r="V83" s="591">
        <f t="shared" si="30"/>
        <v>2034</v>
      </c>
      <c r="W83" s="591">
        <f t="shared" si="30"/>
        <v>2035</v>
      </c>
      <c r="X83" s="591">
        <f t="shared" si="30"/>
        <v>2036</v>
      </c>
      <c r="Y83" s="591">
        <f t="shared" si="30"/>
        <v>2037</v>
      </c>
      <c r="Z83" s="591">
        <f t="shared" si="30"/>
        <v>2038</v>
      </c>
      <c r="AA83" s="591">
        <f t="shared" si="30"/>
        <v>2039</v>
      </c>
      <c r="AB83" s="591">
        <f t="shared" si="30"/>
        <v>2040</v>
      </c>
      <c r="AC83" s="591">
        <f t="shared" si="30"/>
        <v>2041</v>
      </c>
      <c r="AD83" s="591">
        <f t="shared" si="30"/>
        <v>2042</v>
      </c>
      <c r="AE83" s="591">
        <f t="shared" si="30"/>
        <v>2043</v>
      </c>
      <c r="AF83" s="591">
        <f t="shared" si="30"/>
        <v>2044</v>
      </c>
      <c r="AG83" s="591">
        <f t="shared" si="30"/>
        <v>2045</v>
      </c>
      <c r="AH83" s="591">
        <f t="shared" si="30"/>
        <v>2046</v>
      </c>
      <c r="AI83" s="591">
        <f t="shared" si="30"/>
        <v>2047</v>
      </c>
    </row>
    <row r="84" spans="1:35" s="589" customFormat="1" ht="11.25">
      <c r="A84" s="592" t="s">
        <v>242</v>
      </c>
      <c r="B84" s="749" t="s">
        <v>391</v>
      </c>
      <c r="C84" s="592"/>
      <c r="D84" s="592"/>
      <c r="E84" s="592"/>
      <c r="F84" s="593">
        <f>+F85+F86</f>
        <v>128422.29519999999</v>
      </c>
      <c r="G84" s="593">
        <f t="shared" ref="G84:AI84" si="31">+G85+G86</f>
        <v>134381.74</v>
      </c>
      <c r="H84" s="593">
        <f t="shared" si="31"/>
        <v>114541</v>
      </c>
      <c r="I84" s="593">
        <f t="shared" si="31"/>
        <v>114541</v>
      </c>
      <c r="J84" s="593">
        <f t="shared" si="31"/>
        <v>114541</v>
      </c>
      <c r="K84" s="593">
        <f t="shared" si="31"/>
        <v>114541</v>
      </c>
      <c r="L84" s="593">
        <f t="shared" si="31"/>
        <v>114541</v>
      </c>
      <c r="M84" s="593">
        <f t="shared" si="31"/>
        <v>114541</v>
      </c>
      <c r="N84" s="593">
        <f t="shared" si="31"/>
        <v>114541</v>
      </c>
      <c r="O84" s="593">
        <f t="shared" si="31"/>
        <v>114541</v>
      </c>
      <c r="P84" s="593">
        <f t="shared" si="31"/>
        <v>114541</v>
      </c>
      <c r="Q84" s="593">
        <f t="shared" si="31"/>
        <v>114541</v>
      </c>
      <c r="R84" s="593">
        <f t="shared" si="31"/>
        <v>114541</v>
      </c>
      <c r="S84" s="593">
        <f t="shared" si="31"/>
        <v>114541</v>
      </c>
      <c r="T84" s="593">
        <f t="shared" si="31"/>
        <v>114541</v>
      </c>
      <c r="U84" s="593">
        <f t="shared" si="31"/>
        <v>114541</v>
      </c>
      <c r="V84" s="593">
        <f t="shared" si="31"/>
        <v>114541</v>
      </c>
      <c r="W84" s="593">
        <f t="shared" si="31"/>
        <v>114541</v>
      </c>
      <c r="X84" s="593">
        <f t="shared" si="31"/>
        <v>114541</v>
      </c>
      <c r="Y84" s="593">
        <f t="shared" si="31"/>
        <v>114541</v>
      </c>
      <c r="Z84" s="593">
        <f t="shared" si="31"/>
        <v>114541</v>
      </c>
      <c r="AA84" s="593">
        <f t="shared" si="31"/>
        <v>114541</v>
      </c>
      <c r="AB84" s="593">
        <f t="shared" si="31"/>
        <v>114541</v>
      </c>
      <c r="AC84" s="593">
        <f t="shared" si="31"/>
        <v>114541</v>
      </c>
      <c r="AD84" s="593">
        <f t="shared" si="31"/>
        <v>114541</v>
      </c>
      <c r="AE84" s="593">
        <f t="shared" si="31"/>
        <v>114541</v>
      </c>
      <c r="AF84" s="593">
        <f t="shared" si="31"/>
        <v>114541</v>
      </c>
      <c r="AG84" s="593">
        <f t="shared" si="31"/>
        <v>114541</v>
      </c>
      <c r="AH84" s="593">
        <f t="shared" si="31"/>
        <v>114541</v>
      </c>
      <c r="AI84" s="593">
        <f t="shared" si="31"/>
        <v>114541</v>
      </c>
    </row>
    <row r="85" spans="1:35" s="589" customFormat="1" ht="11.25">
      <c r="A85" s="594"/>
      <c r="B85" s="750" t="s">
        <v>393</v>
      </c>
      <c r="C85" s="594"/>
      <c r="D85" s="594"/>
      <c r="E85" s="594"/>
      <c r="F85" s="595">
        <f t="shared" ref="F85:AI85" si="32">+F22</f>
        <v>127620.29519999999</v>
      </c>
      <c r="G85" s="595">
        <f t="shared" si="32"/>
        <v>133319.74</v>
      </c>
      <c r="H85" s="595">
        <f t="shared" si="32"/>
        <v>112964</v>
      </c>
      <c r="I85" s="595">
        <f t="shared" si="32"/>
        <v>112964</v>
      </c>
      <c r="J85" s="595">
        <f t="shared" si="32"/>
        <v>112964</v>
      </c>
      <c r="K85" s="595">
        <f t="shared" si="32"/>
        <v>112964</v>
      </c>
      <c r="L85" s="595">
        <f t="shared" si="32"/>
        <v>112964</v>
      </c>
      <c r="M85" s="595">
        <f t="shared" si="32"/>
        <v>112964</v>
      </c>
      <c r="N85" s="595">
        <f t="shared" si="32"/>
        <v>112964</v>
      </c>
      <c r="O85" s="595">
        <f t="shared" si="32"/>
        <v>112964</v>
      </c>
      <c r="P85" s="595">
        <f t="shared" si="32"/>
        <v>112964</v>
      </c>
      <c r="Q85" s="595">
        <f t="shared" si="32"/>
        <v>112964</v>
      </c>
      <c r="R85" s="595">
        <f t="shared" si="32"/>
        <v>112964</v>
      </c>
      <c r="S85" s="595">
        <f t="shared" si="32"/>
        <v>112964</v>
      </c>
      <c r="T85" s="595">
        <f t="shared" si="32"/>
        <v>112964</v>
      </c>
      <c r="U85" s="595">
        <f t="shared" si="32"/>
        <v>112964</v>
      </c>
      <c r="V85" s="595">
        <f t="shared" si="32"/>
        <v>112964</v>
      </c>
      <c r="W85" s="595">
        <f t="shared" si="32"/>
        <v>112964</v>
      </c>
      <c r="X85" s="595">
        <f t="shared" si="32"/>
        <v>112964</v>
      </c>
      <c r="Y85" s="595">
        <f t="shared" si="32"/>
        <v>112964</v>
      </c>
      <c r="Z85" s="595">
        <f t="shared" si="32"/>
        <v>112964</v>
      </c>
      <c r="AA85" s="595">
        <f t="shared" si="32"/>
        <v>112964</v>
      </c>
      <c r="AB85" s="595">
        <f t="shared" si="32"/>
        <v>112964</v>
      </c>
      <c r="AC85" s="595">
        <f t="shared" si="32"/>
        <v>112964</v>
      </c>
      <c r="AD85" s="595">
        <f t="shared" si="32"/>
        <v>112964</v>
      </c>
      <c r="AE85" s="595">
        <f t="shared" si="32"/>
        <v>112964</v>
      </c>
      <c r="AF85" s="595">
        <f t="shared" si="32"/>
        <v>112964</v>
      </c>
      <c r="AG85" s="595">
        <f t="shared" si="32"/>
        <v>112964</v>
      </c>
      <c r="AH85" s="595">
        <f t="shared" si="32"/>
        <v>112964</v>
      </c>
      <c r="AI85" s="595">
        <f t="shared" si="32"/>
        <v>112964</v>
      </c>
    </row>
    <row r="86" spans="1:35" s="589" customFormat="1" ht="11.25">
      <c r="A86" s="594"/>
      <c r="B86" s="750" t="s">
        <v>394</v>
      </c>
      <c r="C86" s="594"/>
      <c r="D86" s="594"/>
      <c r="E86" s="594"/>
      <c r="F86" s="595">
        <f t="shared" ref="F86:AI86" si="33">+F43</f>
        <v>802</v>
      </c>
      <c r="G86" s="595">
        <f t="shared" si="33"/>
        <v>1062</v>
      </c>
      <c r="H86" s="595">
        <f t="shared" si="33"/>
        <v>1577</v>
      </c>
      <c r="I86" s="595">
        <f t="shared" si="33"/>
        <v>1577</v>
      </c>
      <c r="J86" s="595">
        <f t="shared" si="33"/>
        <v>1577</v>
      </c>
      <c r="K86" s="595">
        <f t="shared" si="33"/>
        <v>1577</v>
      </c>
      <c r="L86" s="595">
        <f t="shared" si="33"/>
        <v>1577</v>
      </c>
      <c r="M86" s="595">
        <f t="shared" si="33"/>
        <v>1577</v>
      </c>
      <c r="N86" s="595">
        <f t="shared" si="33"/>
        <v>1577</v>
      </c>
      <c r="O86" s="595">
        <f t="shared" si="33"/>
        <v>1577</v>
      </c>
      <c r="P86" s="595">
        <f t="shared" si="33"/>
        <v>1577</v>
      </c>
      <c r="Q86" s="595">
        <f t="shared" si="33"/>
        <v>1577</v>
      </c>
      <c r="R86" s="595">
        <f t="shared" si="33"/>
        <v>1577</v>
      </c>
      <c r="S86" s="595">
        <f t="shared" si="33"/>
        <v>1577</v>
      </c>
      <c r="T86" s="595">
        <f t="shared" si="33"/>
        <v>1577</v>
      </c>
      <c r="U86" s="595">
        <f t="shared" si="33"/>
        <v>1577</v>
      </c>
      <c r="V86" s="595">
        <f t="shared" si="33"/>
        <v>1577</v>
      </c>
      <c r="W86" s="595">
        <f t="shared" si="33"/>
        <v>1577</v>
      </c>
      <c r="X86" s="595">
        <f t="shared" si="33"/>
        <v>1577</v>
      </c>
      <c r="Y86" s="595">
        <f t="shared" si="33"/>
        <v>1577</v>
      </c>
      <c r="Z86" s="595">
        <f t="shared" si="33"/>
        <v>1577</v>
      </c>
      <c r="AA86" s="595">
        <f t="shared" si="33"/>
        <v>1577</v>
      </c>
      <c r="AB86" s="595">
        <f t="shared" si="33"/>
        <v>1577</v>
      </c>
      <c r="AC86" s="595">
        <f t="shared" si="33"/>
        <v>1577</v>
      </c>
      <c r="AD86" s="595">
        <f t="shared" si="33"/>
        <v>1577</v>
      </c>
      <c r="AE86" s="595">
        <f t="shared" si="33"/>
        <v>1577</v>
      </c>
      <c r="AF86" s="595">
        <f t="shared" si="33"/>
        <v>1577</v>
      </c>
      <c r="AG86" s="595">
        <f t="shared" si="33"/>
        <v>1577</v>
      </c>
      <c r="AH86" s="595">
        <f t="shared" si="33"/>
        <v>1577</v>
      </c>
      <c r="AI86" s="595">
        <f t="shared" si="33"/>
        <v>1577</v>
      </c>
    </row>
    <row r="87" spans="1:35" s="589" customFormat="1" ht="11.25">
      <c r="A87" s="592" t="s">
        <v>243</v>
      </c>
      <c r="B87" s="749" t="s">
        <v>253</v>
      </c>
      <c r="C87" s="592"/>
      <c r="D87" s="592"/>
      <c r="E87" s="592"/>
      <c r="F87" s="593">
        <f>+F88+F89</f>
        <v>322</v>
      </c>
      <c r="G87" s="593">
        <f t="shared" ref="G87:AI87" si="34">+G88+G89</f>
        <v>110913</v>
      </c>
      <c r="H87" s="593">
        <f t="shared" si="34"/>
        <v>114541</v>
      </c>
      <c r="I87" s="593">
        <f t="shared" si="34"/>
        <v>114541</v>
      </c>
      <c r="J87" s="593">
        <f t="shared" si="34"/>
        <v>114541</v>
      </c>
      <c r="K87" s="593">
        <f t="shared" si="34"/>
        <v>114541</v>
      </c>
      <c r="L87" s="593">
        <f t="shared" si="34"/>
        <v>114541</v>
      </c>
      <c r="M87" s="593">
        <f t="shared" si="34"/>
        <v>114541</v>
      </c>
      <c r="N87" s="593">
        <f t="shared" si="34"/>
        <v>114541</v>
      </c>
      <c r="O87" s="593">
        <f t="shared" si="34"/>
        <v>114541</v>
      </c>
      <c r="P87" s="593">
        <f t="shared" si="34"/>
        <v>114541</v>
      </c>
      <c r="Q87" s="593">
        <f t="shared" si="34"/>
        <v>114541</v>
      </c>
      <c r="R87" s="593">
        <f t="shared" si="34"/>
        <v>114541</v>
      </c>
      <c r="S87" s="593">
        <f t="shared" si="34"/>
        <v>114541</v>
      </c>
      <c r="T87" s="593">
        <f t="shared" si="34"/>
        <v>114541</v>
      </c>
      <c r="U87" s="593">
        <f t="shared" si="34"/>
        <v>114541</v>
      </c>
      <c r="V87" s="593">
        <f t="shared" si="34"/>
        <v>114541</v>
      </c>
      <c r="W87" s="593">
        <f t="shared" si="34"/>
        <v>114541</v>
      </c>
      <c r="X87" s="593">
        <f t="shared" si="34"/>
        <v>114541</v>
      </c>
      <c r="Y87" s="593">
        <f t="shared" si="34"/>
        <v>114541</v>
      </c>
      <c r="Z87" s="593">
        <f t="shared" si="34"/>
        <v>114541</v>
      </c>
      <c r="AA87" s="593">
        <f t="shared" si="34"/>
        <v>114541</v>
      </c>
      <c r="AB87" s="593">
        <f t="shared" si="34"/>
        <v>114541</v>
      </c>
      <c r="AC87" s="593">
        <f t="shared" si="34"/>
        <v>114541</v>
      </c>
      <c r="AD87" s="593">
        <f t="shared" si="34"/>
        <v>114541</v>
      </c>
      <c r="AE87" s="593">
        <f t="shared" si="34"/>
        <v>114541</v>
      </c>
      <c r="AF87" s="593">
        <f t="shared" si="34"/>
        <v>114541</v>
      </c>
      <c r="AG87" s="593">
        <f t="shared" si="34"/>
        <v>114541</v>
      </c>
      <c r="AH87" s="593">
        <f t="shared" si="34"/>
        <v>114541</v>
      </c>
      <c r="AI87" s="593">
        <f t="shared" si="34"/>
        <v>114541</v>
      </c>
    </row>
    <row r="88" spans="1:35" s="589" customFormat="1" ht="11.25">
      <c r="A88" s="594"/>
      <c r="B88" s="750" t="s">
        <v>395</v>
      </c>
      <c r="C88" s="594"/>
      <c r="D88" s="594"/>
      <c r="E88" s="594"/>
      <c r="F88" s="595">
        <f t="shared" ref="F88:AI88" si="35">+F30</f>
        <v>322</v>
      </c>
      <c r="G88" s="595">
        <f t="shared" si="35"/>
        <v>110000</v>
      </c>
      <c r="H88" s="595">
        <f t="shared" si="35"/>
        <v>112964</v>
      </c>
      <c r="I88" s="595">
        <f t="shared" si="35"/>
        <v>112964</v>
      </c>
      <c r="J88" s="595">
        <f t="shared" si="35"/>
        <v>112964</v>
      </c>
      <c r="K88" s="595">
        <f t="shared" si="35"/>
        <v>112964</v>
      </c>
      <c r="L88" s="595">
        <f t="shared" si="35"/>
        <v>112964</v>
      </c>
      <c r="M88" s="595">
        <f t="shared" si="35"/>
        <v>112964</v>
      </c>
      <c r="N88" s="595">
        <f t="shared" si="35"/>
        <v>112964</v>
      </c>
      <c r="O88" s="595">
        <f t="shared" si="35"/>
        <v>112964</v>
      </c>
      <c r="P88" s="595">
        <f t="shared" si="35"/>
        <v>112964</v>
      </c>
      <c r="Q88" s="595">
        <f t="shared" si="35"/>
        <v>112964</v>
      </c>
      <c r="R88" s="595">
        <f t="shared" si="35"/>
        <v>112964</v>
      </c>
      <c r="S88" s="595">
        <f t="shared" si="35"/>
        <v>112964</v>
      </c>
      <c r="T88" s="595">
        <f t="shared" si="35"/>
        <v>112964</v>
      </c>
      <c r="U88" s="595">
        <f t="shared" si="35"/>
        <v>112964</v>
      </c>
      <c r="V88" s="595">
        <f t="shared" si="35"/>
        <v>112964</v>
      </c>
      <c r="W88" s="595">
        <f t="shared" si="35"/>
        <v>112964</v>
      </c>
      <c r="X88" s="595">
        <f t="shared" si="35"/>
        <v>112964</v>
      </c>
      <c r="Y88" s="595">
        <f t="shared" si="35"/>
        <v>112964</v>
      </c>
      <c r="Z88" s="595">
        <f t="shared" si="35"/>
        <v>112964</v>
      </c>
      <c r="AA88" s="595">
        <f t="shared" si="35"/>
        <v>112964</v>
      </c>
      <c r="AB88" s="595">
        <f t="shared" si="35"/>
        <v>112964</v>
      </c>
      <c r="AC88" s="595">
        <f t="shared" si="35"/>
        <v>112964</v>
      </c>
      <c r="AD88" s="595">
        <f t="shared" si="35"/>
        <v>112964</v>
      </c>
      <c r="AE88" s="595">
        <f t="shared" si="35"/>
        <v>112964</v>
      </c>
      <c r="AF88" s="595">
        <f t="shared" si="35"/>
        <v>112964</v>
      </c>
      <c r="AG88" s="595">
        <f t="shared" si="35"/>
        <v>112964</v>
      </c>
      <c r="AH88" s="595">
        <f t="shared" si="35"/>
        <v>112964</v>
      </c>
      <c r="AI88" s="595">
        <f t="shared" si="35"/>
        <v>112964</v>
      </c>
    </row>
    <row r="89" spans="1:35" s="589" customFormat="1" ht="11.25">
      <c r="A89" s="594"/>
      <c r="B89" s="750" t="s">
        <v>396</v>
      </c>
      <c r="C89" s="594"/>
      <c r="D89" s="594"/>
      <c r="E89" s="594"/>
      <c r="F89" s="595">
        <f t="shared" ref="F89:AI89" si="36">+F51</f>
        <v>0</v>
      </c>
      <c r="G89" s="595">
        <f t="shared" si="36"/>
        <v>913</v>
      </c>
      <c r="H89" s="595">
        <f t="shared" si="36"/>
        <v>1577</v>
      </c>
      <c r="I89" s="595">
        <f t="shared" si="36"/>
        <v>1577</v>
      </c>
      <c r="J89" s="595">
        <f t="shared" si="36"/>
        <v>1577</v>
      </c>
      <c r="K89" s="595">
        <f t="shared" si="36"/>
        <v>1577</v>
      </c>
      <c r="L89" s="595">
        <f t="shared" si="36"/>
        <v>1577</v>
      </c>
      <c r="M89" s="595">
        <f t="shared" si="36"/>
        <v>1577</v>
      </c>
      <c r="N89" s="595">
        <f t="shared" si="36"/>
        <v>1577</v>
      </c>
      <c r="O89" s="595">
        <f t="shared" si="36"/>
        <v>1577</v>
      </c>
      <c r="P89" s="595">
        <f t="shared" si="36"/>
        <v>1577</v>
      </c>
      <c r="Q89" s="595">
        <f t="shared" si="36"/>
        <v>1577</v>
      </c>
      <c r="R89" s="595">
        <f t="shared" si="36"/>
        <v>1577</v>
      </c>
      <c r="S89" s="595">
        <f t="shared" si="36"/>
        <v>1577</v>
      </c>
      <c r="T89" s="595">
        <f t="shared" si="36"/>
        <v>1577</v>
      </c>
      <c r="U89" s="595">
        <f t="shared" si="36"/>
        <v>1577</v>
      </c>
      <c r="V89" s="595">
        <f t="shared" si="36"/>
        <v>1577</v>
      </c>
      <c r="W89" s="595">
        <f t="shared" si="36"/>
        <v>1577</v>
      </c>
      <c r="X89" s="595">
        <f t="shared" si="36"/>
        <v>1577</v>
      </c>
      <c r="Y89" s="595">
        <f t="shared" si="36"/>
        <v>1577</v>
      </c>
      <c r="Z89" s="595">
        <f t="shared" si="36"/>
        <v>1577</v>
      </c>
      <c r="AA89" s="595">
        <f t="shared" si="36"/>
        <v>1577</v>
      </c>
      <c r="AB89" s="595">
        <f t="shared" si="36"/>
        <v>1577</v>
      </c>
      <c r="AC89" s="595">
        <f t="shared" si="36"/>
        <v>1577</v>
      </c>
      <c r="AD89" s="595">
        <f t="shared" si="36"/>
        <v>1577</v>
      </c>
      <c r="AE89" s="595">
        <f t="shared" si="36"/>
        <v>1577</v>
      </c>
      <c r="AF89" s="595">
        <f t="shared" si="36"/>
        <v>1577</v>
      </c>
      <c r="AG89" s="595">
        <f t="shared" si="36"/>
        <v>1577</v>
      </c>
      <c r="AH89" s="595">
        <f t="shared" si="36"/>
        <v>1577</v>
      </c>
      <c r="AI89" s="595">
        <f t="shared" si="36"/>
        <v>1577</v>
      </c>
    </row>
    <row r="90" spans="1:35" s="589" customFormat="1" ht="11.25">
      <c r="A90" s="592" t="s">
        <v>155</v>
      </c>
      <c r="B90" s="749" t="s">
        <v>259</v>
      </c>
      <c r="C90" s="592"/>
      <c r="D90" s="592"/>
      <c r="E90" s="592"/>
      <c r="F90" s="593">
        <f>+F84-F87</f>
        <v>128100.29519999999</v>
      </c>
      <c r="G90" s="593">
        <f t="shared" ref="G90:AI90" si="37">+G84-G87</f>
        <v>23468.739999999991</v>
      </c>
      <c r="H90" s="593">
        <f t="shared" si="37"/>
        <v>0</v>
      </c>
      <c r="I90" s="593">
        <f t="shared" si="37"/>
        <v>0</v>
      </c>
      <c r="J90" s="593">
        <f t="shared" si="37"/>
        <v>0</v>
      </c>
      <c r="K90" s="593">
        <f t="shared" si="37"/>
        <v>0</v>
      </c>
      <c r="L90" s="593">
        <f t="shared" si="37"/>
        <v>0</v>
      </c>
      <c r="M90" s="593">
        <f t="shared" si="37"/>
        <v>0</v>
      </c>
      <c r="N90" s="593">
        <f t="shared" si="37"/>
        <v>0</v>
      </c>
      <c r="O90" s="593">
        <f t="shared" si="37"/>
        <v>0</v>
      </c>
      <c r="P90" s="593">
        <f t="shared" si="37"/>
        <v>0</v>
      </c>
      <c r="Q90" s="593">
        <f t="shared" si="37"/>
        <v>0</v>
      </c>
      <c r="R90" s="593">
        <f t="shared" si="37"/>
        <v>0</v>
      </c>
      <c r="S90" s="593">
        <f t="shared" si="37"/>
        <v>0</v>
      </c>
      <c r="T90" s="593">
        <f t="shared" si="37"/>
        <v>0</v>
      </c>
      <c r="U90" s="593">
        <f t="shared" si="37"/>
        <v>0</v>
      </c>
      <c r="V90" s="593">
        <f t="shared" si="37"/>
        <v>0</v>
      </c>
      <c r="W90" s="593">
        <f t="shared" si="37"/>
        <v>0</v>
      </c>
      <c r="X90" s="593">
        <f t="shared" si="37"/>
        <v>0</v>
      </c>
      <c r="Y90" s="593">
        <f t="shared" si="37"/>
        <v>0</v>
      </c>
      <c r="Z90" s="593">
        <f t="shared" si="37"/>
        <v>0</v>
      </c>
      <c r="AA90" s="593">
        <f t="shared" si="37"/>
        <v>0</v>
      </c>
      <c r="AB90" s="593">
        <f t="shared" si="37"/>
        <v>0</v>
      </c>
      <c r="AC90" s="593">
        <f t="shared" si="37"/>
        <v>0</v>
      </c>
      <c r="AD90" s="593">
        <f t="shared" si="37"/>
        <v>0</v>
      </c>
      <c r="AE90" s="593">
        <f t="shared" si="37"/>
        <v>0</v>
      </c>
      <c r="AF90" s="593">
        <f t="shared" si="37"/>
        <v>0</v>
      </c>
      <c r="AG90" s="593">
        <f t="shared" si="37"/>
        <v>0</v>
      </c>
      <c r="AH90" s="593">
        <f t="shared" si="37"/>
        <v>0</v>
      </c>
      <c r="AI90" s="593">
        <f t="shared" si="37"/>
        <v>0</v>
      </c>
    </row>
    <row r="92" spans="1:35" ht="12.75">
      <c r="A92" s="553" t="s">
        <v>660</v>
      </c>
    </row>
    <row r="94" spans="1:35" s="589" customFormat="1" ht="11.25">
      <c r="A94" s="588"/>
      <c r="B94" s="748" t="s">
        <v>388</v>
      </c>
      <c r="C94" s="588"/>
      <c r="D94" s="588"/>
      <c r="E94" s="588"/>
      <c r="F94" s="588">
        <f>+F82</f>
        <v>1</v>
      </c>
      <c r="G94" s="588">
        <f t="shared" ref="G94:AI95" si="38">+G82</f>
        <v>2</v>
      </c>
      <c r="H94" s="588">
        <f t="shared" si="38"/>
        <v>3</v>
      </c>
      <c r="I94" s="588">
        <f t="shared" si="38"/>
        <v>4</v>
      </c>
      <c r="J94" s="588">
        <f t="shared" si="38"/>
        <v>5</v>
      </c>
      <c r="K94" s="588">
        <f t="shared" si="38"/>
        <v>6</v>
      </c>
      <c r="L94" s="588">
        <f t="shared" si="38"/>
        <v>7</v>
      </c>
      <c r="M94" s="588">
        <f t="shared" si="38"/>
        <v>8</v>
      </c>
      <c r="N94" s="588">
        <f t="shared" si="38"/>
        <v>9</v>
      </c>
      <c r="O94" s="588">
        <f t="shared" si="38"/>
        <v>10</v>
      </c>
      <c r="P94" s="588">
        <f t="shared" si="38"/>
        <v>11</v>
      </c>
      <c r="Q94" s="588">
        <f t="shared" si="38"/>
        <v>12</v>
      </c>
      <c r="R94" s="588">
        <f t="shared" si="38"/>
        <v>13</v>
      </c>
      <c r="S94" s="588">
        <f t="shared" si="38"/>
        <v>14</v>
      </c>
      <c r="T94" s="588">
        <f t="shared" si="38"/>
        <v>15</v>
      </c>
      <c r="U94" s="588">
        <f t="shared" si="38"/>
        <v>16</v>
      </c>
      <c r="V94" s="588">
        <f t="shared" si="38"/>
        <v>17</v>
      </c>
      <c r="W94" s="588">
        <f t="shared" si="38"/>
        <v>18</v>
      </c>
      <c r="X94" s="588">
        <f t="shared" si="38"/>
        <v>19</v>
      </c>
      <c r="Y94" s="588">
        <f t="shared" si="38"/>
        <v>20</v>
      </c>
      <c r="Z94" s="588">
        <f t="shared" si="38"/>
        <v>21</v>
      </c>
      <c r="AA94" s="588">
        <f t="shared" si="38"/>
        <v>22</v>
      </c>
      <c r="AB94" s="588">
        <f t="shared" si="38"/>
        <v>23</v>
      </c>
      <c r="AC94" s="588">
        <f t="shared" si="38"/>
        <v>24</v>
      </c>
      <c r="AD94" s="588">
        <f t="shared" si="38"/>
        <v>25</v>
      </c>
      <c r="AE94" s="588">
        <f t="shared" si="38"/>
        <v>26</v>
      </c>
      <c r="AF94" s="588">
        <f t="shared" si="38"/>
        <v>27</v>
      </c>
      <c r="AG94" s="588">
        <f t="shared" si="38"/>
        <v>28</v>
      </c>
      <c r="AH94" s="588">
        <f t="shared" si="38"/>
        <v>29</v>
      </c>
      <c r="AI94" s="588">
        <f t="shared" si="38"/>
        <v>30</v>
      </c>
    </row>
    <row r="95" spans="1:35" s="589" customFormat="1" ht="11.25">
      <c r="A95" s="588" t="s">
        <v>147</v>
      </c>
      <c r="B95" s="748" t="s">
        <v>390</v>
      </c>
      <c r="C95" s="590"/>
      <c r="D95" s="590"/>
      <c r="E95" s="590"/>
      <c r="F95" s="591">
        <f>+F83</f>
        <v>2018</v>
      </c>
      <c r="G95" s="591">
        <f t="shared" si="38"/>
        <v>2019</v>
      </c>
      <c r="H95" s="591">
        <f t="shared" si="38"/>
        <v>2020</v>
      </c>
      <c r="I95" s="591">
        <f t="shared" si="38"/>
        <v>2021</v>
      </c>
      <c r="J95" s="591">
        <f t="shared" si="38"/>
        <v>2022</v>
      </c>
      <c r="K95" s="591">
        <f t="shared" si="38"/>
        <v>2023</v>
      </c>
      <c r="L95" s="591">
        <f t="shared" si="38"/>
        <v>2024</v>
      </c>
      <c r="M95" s="591">
        <f t="shared" si="38"/>
        <v>2025</v>
      </c>
      <c r="N95" s="591">
        <f t="shared" si="38"/>
        <v>2026</v>
      </c>
      <c r="O95" s="591">
        <f t="shared" si="38"/>
        <v>2027</v>
      </c>
      <c r="P95" s="591">
        <f t="shared" si="38"/>
        <v>2028</v>
      </c>
      <c r="Q95" s="591">
        <f t="shared" si="38"/>
        <v>2029</v>
      </c>
      <c r="R95" s="591">
        <f t="shared" si="38"/>
        <v>2030</v>
      </c>
      <c r="S95" s="591">
        <f t="shared" si="38"/>
        <v>2031</v>
      </c>
      <c r="T95" s="591">
        <f t="shared" si="38"/>
        <v>2032</v>
      </c>
      <c r="U95" s="591">
        <f t="shared" si="38"/>
        <v>2033</v>
      </c>
      <c r="V95" s="591">
        <f t="shared" si="38"/>
        <v>2034</v>
      </c>
      <c r="W95" s="591">
        <f t="shared" si="38"/>
        <v>2035</v>
      </c>
      <c r="X95" s="591">
        <f t="shared" si="38"/>
        <v>2036</v>
      </c>
      <c r="Y95" s="591">
        <f t="shared" si="38"/>
        <v>2037</v>
      </c>
      <c r="Z95" s="591">
        <f t="shared" si="38"/>
        <v>2038</v>
      </c>
      <c r="AA95" s="591">
        <f t="shared" si="38"/>
        <v>2039</v>
      </c>
      <c r="AB95" s="591">
        <f t="shared" si="38"/>
        <v>2040</v>
      </c>
      <c r="AC95" s="591">
        <f t="shared" si="38"/>
        <v>2041</v>
      </c>
      <c r="AD95" s="591">
        <f t="shared" si="38"/>
        <v>2042</v>
      </c>
      <c r="AE95" s="591">
        <f t="shared" si="38"/>
        <v>2043</v>
      </c>
      <c r="AF95" s="591">
        <f t="shared" si="38"/>
        <v>2044</v>
      </c>
      <c r="AG95" s="591">
        <f t="shared" si="38"/>
        <v>2045</v>
      </c>
      <c r="AH95" s="591">
        <f t="shared" si="38"/>
        <v>2046</v>
      </c>
      <c r="AI95" s="591">
        <f t="shared" si="38"/>
        <v>2047</v>
      </c>
    </row>
    <row r="96" spans="1:35" s="589" customFormat="1" ht="11.25">
      <c r="A96" s="592" t="s">
        <v>242</v>
      </c>
      <c r="B96" s="749" t="s">
        <v>252</v>
      </c>
      <c r="C96" s="592"/>
      <c r="D96" s="592"/>
      <c r="E96" s="592"/>
      <c r="F96" s="593">
        <f>+F97+F101+F102</f>
        <v>199706</v>
      </c>
      <c r="G96" s="593">
        <f t="shared" ref="G96:AI96" si="39">+G97+G101+G102</f>
        <v>215377</v>
      </c>
      <c r="H96" s="593">
        <f t="shared" si="39"/>
        <v>191487</v>
      </c>
      <c r="I96" s="593">
        <f t="shared" si="39"/>
        <v>191487</v>
      </c>
      <c r="J96" s="593">
        <f t="shared" si="39"/>
        <v>191487</v>
      </c>
      <c r="K96" s="593">
        <f t="shared" si="39"/>
        <v>191487</v>
      </c>
      <c r="L96" s="593">
        <f t="shared" si="39"/>
        <v>191487</v>
      </c>
      <c r="M96" s="593">
        <f t="shared" si="39"/>
        <v>191487</v>
      </c>
      <c r="N96" s="593">
        <f t="shared" si="39"/>
        <v>191487</v>
      </c>
      <c r="O96" s="593">
        <f t="shared" si="39"/>
        <v>191487</v>
      </c>
      <c r="P96" s="593">
        <f t="shared" si="39"/>
        <v>191487</v>
      </c>
      <c r="Q96" s="593">
        <f t="shared" si="39"/>
        <v>191487</v>
      </c>
      <c r="R96" s="593">
        <f t="shared" si="39"/>
        <v>191487</v>
      </c>
      <c r="S96" s="593">
        <f t="shared" si="39"/>
        <v>191487</v>
      </c>
      <c r="T96" s="593">
        <f t="shared" si="39"/>
        <v>191487</v>
      </c>
      <c r="U96" s="593">
        <f t="shared" si="39"/>
        <v>191487</v>
      </c>
      <c r="V96" s="593">
        <f t="shared" si="39"/>
        <v>191487</v>
      </c>
      <c r="W96" s="593">
        <f t="shared" si="39"/>
        <v>191487</v>
      </c>
      <c r="X96" s="593">
        <f t="shared" si="39"/>
        <v>191487</v>
      </c>
      <c r="Y96" s="593">
        <f t="shared" si="39"/>
        <v>191487</v>
      </c>
      <c r="Z96" s="593">
        <f t="shared" si="39"/>
        <v>191487</v>
      </c>
      <c r="AA96" s="593">
        <f t="shared" si="39"/>
        <v>191487</v>
      </c>
      <c r="AB96" s="593">
        <f t="shared" si="39"/>
        <v>191487</v>
      </c>
      <c r="AC96" s="593">
        <f t="shared" si="39"/>
        <v>191487</v>
      </c>
      <c r="AD96" s="593">
        <f t="shared" si="39"/>
        <v>191487</v>
      </c>
      <c r="AE96" s="593">
        <f t="shared" si="39"/>
        <v>191487</v>
      </c>
      <c r="AF96" s="593">
        <f t="shared" si="39"/>
        <v>191487</v>
      </c>
      <c r="AG96" s="593">
        <f t="shared" si="39"/>
        <v>191487</v>
      </c>
      <c r="AH96" s="593">
        <f t="shared" si="39"/>
        <v>191487</v>
      </c>
      <c r="AI96" s="593">
        <f t="shared" si="39"/>
        <v>191487</v>
      </c>
    </row>
    <row r="97" spans="1:35" s="589" customFormat="1" ht="11.25">
      <c r="A97" s="594">
        <v>1</v>
      </c>
      <c r="B97" s="750" t="s">
        <v>245</v>
      </c>
      <c r="C97" s="594"/>
      <c r="D97" s="594"/>
      <c r="E97" s="594"/>
      <c r="F97" s="595">
        <f>+F98+F99+F100</f>
        <v>197933</v>
      </c>
      <c r="G97" s="595">
        <f t="shared" ref="G97:AI97" si="40">+G98+G99+G100</f>
        <v>212129</v>
      </c>
      <c r="H97" s="595">
        <f t="shared" si="40"/>
        <v>191487</v>
      </c>
      <c r="I97" s="595">
        <f t="shared" si="40"/>
        <v>191487</v>
      </c>
      <c r="J97" s="595">
        <f t="shared" si="40"/>
        <v>191487</v>
      </c>
      <c r="K97" s="595">
        <f t="shared" si="40"/>
        <v>191487</v>
      </c>
      <c r="L97" s="595">
        <f t="shared" si="40"/>
        <v>191487</v>
      </c>
      <c r="M97" s="595">
        <f t="shared" si="40"/>
        <v>191487</v>
      </c>
      <c r="N97" s="595">
        <f t="shared" si="40"/>
        <v>191487</v>
      </c>
      <c r="O97" s="595">
        <f t="shared" si="40"/>
        <v>191487</v>
      </c>
      <c r="P97" s="595">
        <f t="shared" si="40"/>
        <v>191487</v>
      </c>
      <c r="Q97" s="595">
        <f t="shared" si="40"/>
        <v>191487</v>
      </c>
      <c r="R97" s="595">
        <f t="shared" si="40"/>
        <v>191487</v>
      </c>
      <c r="S97" s="595">
        <f t="shared" si="40"/>
        <v>191487</v>
      </c>
      <c r="T97" s="595">
        <f t="shared" si="40"/>
        <v>191487</v>
      </c>
      <c r="U97" s="595">
        <f t="shared" si="40"/>
        <v>191487</v>
      </c>
      <c r="V97" s="595">
        <f t="shared" si="40"/>
        <v>191487</v>
      </c>
      <c r="W97" s="595">
        <f t="shared" si="40"/>
        <v>191487</v>
      </c>
      <c r="X97" s="595">
        <f t="shared" si="40"/>
        <v>191487</v>
      </c>
      <c r="Y97" s="595">
        <f t="shared" si="40"/>
        <v>191487</v>
      </c>
      <c r="Z97" s="595">
        <f t="shared" si="40"/>
        <v>191487</v>
      </c>
      <c r="AA97" s="595">
        <f t="shared" si="40"/>
        <v>191487</v>
      </c>
      <c r="AB97" s="595">
        <f t="shared" si="40"/>
        <v>191487</v>
      </c>
      <c r="AC97" s="595">
        <f t="shared" si="40"/>
        <v>191487</v>
      </c>
      <c r="AD97" s="595">
        <f t="shared" si="40"/>
        <v>191487</v>
      </c>
      <c r="AE97" s="595">
        <f t="shared" si="40"/>
        <v>191487</v>
      </c>
      <c r="AF97" s="595">
        <f t="shared" si="40"/>
        <v>191487</v>
      </c>
      <c r="AG97" s="595">
        <f t="shared" si="40"/>
        <v>191487</v>
      </c>
      <c r="AH97" s="595">
        <f t="shared" si="40"/>
        <v>191487</v>
      </c>
      <c r="AI97" s="595">
        <f t="shared" si="40"/>
        <v>191487</v>
      </c>
    </row>
    <row r="98" spans="1:35" s="589" customFormat="1" ht="11.25">
      <c r="A98" s="594"/>
      <c r="B98" s="751" t="s">
        <v>249</v>
      </c>
      <c r="C98" s="596"/>
      <c r="D98" s="596"/>
      <c r="E98" s="596"/>
      <c r="F98" s="595">
        <f>+F63</f>
        <v>59501.7048</v>
      </c>
      <c r="G98" s="595">
        <f t="shared" ref="G98:AI102" si="41">+G63</f>
        <v>74365.260000000009</v>
      </c>
      <c r="H98" s="595">
        <f t="shared" si="41"/>
        <v>75563</v>
      </c>
      <c r="I98" s="595">
        <f t="shared" si="41"/>
        <v>75563</v>
      </c>
      <c r="J98" s="595">
        <f t="shared" si="41"/>
        <v>75563</v>
      </c>
      <c r="K98" s="595">
        <f t="shared" si="41"/>
        <v>75563</v>
      </c>
      <c r="L98" s="595">
        <f t="shared" si="41"/>
        <v>75563</v>
      </c>
      <c r="M98" s="595">
        <f t="shared" si="41"/>
        <v>75563</v>
      </c>
      <c r="N98" s="595">
        <f t="shared" si="41"/>
        <v>75563</v>
      </c>
      <c r="O98" s="595">
        <f t="shared" si="41"/>
        <v>75563</v>
      </c>
      <c r="P98" s="595">
        <f t="shared" si="41"/>
        <v>75563</v>
      </c>
      <c r="Q98" s="595">
        <f t="shared" si="41"/>
        <v>75563</v>
      </c>
      <c r="R98" s="595">
        <f t="shared" si="41"/>
        <v>75563</v>
      </c>
      <c r="S98" s="595">
        <f t="shared" si="41"/>
        <v>75563</v>
      </c>
      <c r="T98" s="595">
        <f t="shared" si="41"/>
        <v>75563</v>
      </c>
      <c r="U98" s="595">
        <f t="shared" si="41"/>
        <v>75563</v>
      </c>
      <c r="V98" s="595">
        <f t="shared" si="41"/>
        <v>75563</v>
      </c>
      <c r="W98" s="595">
        <f t="shared" si="41"/>
        <v>75563</v>
      </c>
      <c r="X98" s="595">
        <f t="shared" si="41"/>
        <v>75563</v>
      </c>
      <c r="Y98" s="595">
        <f t="shared" si="41"/>
        <v>75563</v>
      </c>
      <c r="Z98" s="595">
        <f t="shared" si="41"/>
        <v>75563</v>
      </c>
      <c r="AA98" s="595">
        <f t="shared" si="41"/>
        <v>75563</v>
      </c>
      <c r="AB98" s="595">
        <f t="shared" si="41"/>
        <v>75563</v>
      </c>
      <c r="AC98" s="595">
        <f t="shared" si="41"/>
        <v>75563</v>
      </c>
      <c r="AD98" s="595">
        <f t="shared" si="41"/>
        <v>75563</v>
      </c>
      <c r="AE98" s="595">
        <f t="shared" si="41"/>
        <v>75563</v>
      </c>
      <c r="AF98" s="595">
        <f t="shared" si="41"/>
        <v>75563</v>
      </c>
      <c r="AG98" s="595">
        <f t="shared" si="41"/>
        <v>75563</v>
      </c>
      <c r="AH98" s="595">
        <f t="shared" si="41"/>
        <v>75563</v>
      </c>
      <c r="AI98" s="595">
        <f t="shared" si="41"/>
        <v>75563</v>
      </c>
    </row>
    <row r="99" spans="1:35" s="589" customFormat="1" ht="11.25">
      <c r="A99" s="594"/>
      <c r="B99" s="751" t="s">
        <v>250</v>
      </c>
      <c r="C99" s="596"/>
      <c r="D99" s="596"/>
      <c r="E99" s="596"/>
      <c r="F99" s="595">
        <f>+F64</f>
        <v>128422.29519999999</v>
      </c>
      <c r="G99" s="595">
        <f t="shared" si="41"/>
        <v>134381.74</v>
      </c>
      <c r="H99" s="595">
        <f t="shared" si="41"/>
        <v>114541</v>
      </c>
      <c r="I99" s="595">
        <f t="shared" si="41"/>
        <v>114541</v>
      </c>
      <c r="J99" s="595">
        <f t="shared" si="41"/>
        <v>114541</v>
      </c>
      <c r="K99" s="595">
        <f t="shared" si="41"/>
        <v>114541</v>
      </c>
      <c r="L99" s="595">
        <f t="shared" si="41"/>
        <v>114541</v>
      </c>
      <c r="M99" s="595">
        <f t="shared" si="41"/>
        <v>114541</v>
      </c>
      <c r="N99" s="595">
        <f t="shared" si="41"/>
        <v>114541</v>
      </c>
      <c r="O99" s="595">
        <f t="shared" si="41"/>
        <v>114541</v>
      </c>
      <c r="P99" s="595">
        <f t="shared" si="41"/>
        <v>114541</v>
      </c>
      <c r="Q99" s="595">
        <f t="shared" si="41"/>
        <v>114541</v>
      </c>
      <c r="R99" s="595">
        <f t="shared" si="41"/>
        <v>114541</v>
      </c>
      <c r="S99" s="595">
        <f t="shared" si="41"/>
        <v>114541</v>
      </c>
      <c r="T99" s="595">
        <f t="shared" si="41"/>
        <v>114541</v>
      </c>
      <c r="U99" s="595">
        <f t="shared" si="41"/>
        <v>114541</v>
      </c>
      <c r="V99" s="595">
        <f t="shared" si="41"/>
        <v>114541</v>
      </c>
      <c r="W99" s="595">
        <f t="shared" si="41"/>
        <v>114541</v>
      </c>
      <c r="X99" s="595">
        <f t="shared" si="41"/>
        <v>114541</v>
      </c>
      <c r="Y99" s="595">
        <f t="shared" si="41"/>
        <v>114541</v>
      </c>
      <c r="Z99" s="595">
        <f t="shared" si="41"/>
        <v>114541</v>
      </c>
      <c r="AA99" s="595">
        <f t="shared" si="41"/>
        <v>114541</v>
      </c>
      <c r="AB99" s="595">
        <f t="shared" si="41"/>
        <v>114541</v>
      </c>
      <c r="AC99" s="595">
        <f t="shared" si="41"/>
        <v>114541</v>
      </c>
      <c r="AD99" s="595">
        <f t="shared" si="41"/>
        <v>114541</v>
      </c>
      <c r="AE99" s="595">
        <f t="shared" si="41"/>
        <v>114541</v>
      </c>
      <c r="AF99" s="595">
        <f t="shared" si="41"/>
        <v>114541</v>
      </c>
      <c r="AG99" s="595">
        <f t="shared" si="41"/>
        <v>114541</v>
      </c>
      <c r="AH99" s="595">
        <f t="shared" si="41"/>
        <v>114541</v>
      </c>
      <c r="AI99" s="595">
        <f t="shared" si="41"/>
        <v>114541</v>
      </c>
    </row>
    <row r="100" spans="1:35" s="589" customFormat="1" ht="11.25">
      <c r="A100" s="594"/>
      <c r="B100" s="751" t="str">
        <f>+B65</f>
        <v>Ostali poslovni prihodki</v>
      </c>
      <c r="C100" s="596"/>
      <c r="D100" s="596"/>
      <c r="E100" s="596"/>
      <c r="F100" s="595">
        <f>+F65</f>
        <v>10009</v>
      </c>
      <c r="G100" s="595">
        <f t="shared" si="41"/>
        <v>3382</v>
      </c>
      <c r="H100" s="595">
        <f t="shared" si="41"/>
        <v>1383</v>
      </c>
      <c r="I100" s="595">
        <f t="shared" si="41"/>
        <v>1383</v>
      </c>
      <c r="J100" s="595">
        <f t="shared" si="41"/>
        <v>1383</v>
      </c>
      <c r="K100" s="595">
        <f t="shared" si="41"/>
        <v>1383</v>
      </c>
      <c r="L100" s="595">
        <f t="shared" si="41"/>
        <v>1383</v>
      </c>
      <c r="M100" s="595">
        <f t="shared" si="41"/>
        <v>1383</v>
      </c>
      <c r="N100" s="595">
        <f t="shared" si="41"/>
        <v>1383</v>
      </c>
      <c r="O100" s="595">
        <f t="shared" si="41"/>
        <v>1383</v>
      </c>
      <c r="P100" s="595">
        <f t="shared" si="41"/>
        <v>1383</v>
      </c>
      <c r="Q100" s="595">
        <f t="shared" si="41"/>
        <v>1383</v>
      </c>
      <c r="R100" s="595">
        <f t="shared" si="41"/>
        <v>1383</v>
      </c>
      <c r="S100" s="595">
        <f t="shared" si="41"/>
        <v>1383</v>
      </c>
      <c r="T100" s="595">
        <f t="shared" si="41"/>
        <v>1383</v>
      </c>
      <c r="U100" s="595">
        <f t="shared" si="41"/>
        <v>1383</v>
      </c>
      <c r="V100" s="595">
        <f t="shared" si="41"/>
        <v>1383</v>
      </c>
      <c r="W100" s="595">
        <f t="shared" si="41"/>
        <v>1383</v>
      </c>
      <c r="X100" s="595">
        <f t="shared" si="41"/>
        <v>1383</v>
      </c>
      <c r="Y100" s="595">
        <f t="shared" si="41"/>
        <v>1383</v>
      </c>
      <c r="Z100" s="595">
        <f t="shared" si="41"/>
        <v>1383</v>
      </c>
      <c r="AA100" s="595">
        <f t="shared" si="41"/>
        <v>1383</v>
      </c>
      <c r="AB100" s="595">
        <f t="shared" si="41"/>
        <v>1383</v>
      </c>
      <c r="AC100" s="595">
        <f t="shared" si="41"/>
        <v>1383</v>
      </c>
      <c r="AD100" s="595">
        <f t="shared" si="41"/>
        <v>1383</v>
      </c>
      <c r="AE100" s="595">
        <f t="shared" si="41"/>
        <v>1383</v>
      </c>
      <c r="AF100" s="595">
        <f t="shared" si="41"/>
        <v>1383</v>
      </c>
      <c r="AG100" s="595">
        <f t="shared" si="41"/>
        <v>1383</v>
      </c>
      <c r="AH100" s="595">
        <f t="shared" si="41"/>
        <v>1383</v>
      </c>
      <c r="AI100" s="595">
        <f t="shared" si="41"/>
        <v>1383</v>
      </c>
    </row>
    <row r="101" spans="1:35" s="589" customFormat="1" ht="11.25">
      <c r="A101" s="594">
        <v>2</v>
      </c>
      <c r="B101" s="750" t="s">
        <v>247</v>
      </c>
      <c r="C101" s="594"/>
      <c r="D101" s="594"/>
      <c r="E101" s="594"/>
      <c r="F101" s="595">
        <f>+F66</f>
        <v>1773</v>
      </c>
      <c r="G101" s="595">
        <f t="shared" si="41"/>
        <v>3248</v>
      </c>
      <c r="H101" s="595">
        <f t="shared" si="41"/>
        <v>0</v>
      </c>
      <c r="I101" s="595">
        <f t="shared" si="41"/>
        <v>0</v>
      </c>
      <c r="J101" s="595">
        <f t="shared" si="41"/>
        <v>0</v>
      </c>
      <c r="K101" s="595">
        <f t="shared" si="41"/>
        <v>0</v>
      </c>
      <c r="L101" s="595">
        <f t="shared" si="41"/>
        <v>0</v>
      </c>
      <c r="M101" s="595">
        <f t="shared" si="41"/>
        <v>0</v>
      </c>
      <c r="N101" s="595">
        <f t="shared" si="41"/>
        <v>0</v>
      </c>
      <c r="O101" s="595">
        <f t="shared" si="41"/>
        <v>0</v>
      </c>
      <c r="P101" s="595">
        <f t="shared" si="41"/>
        <v>0</v>
      </c>
      <c r="Q101" s="595">
        <f t="shared" si="41"/>
        <v>0</v>
      </c>
      <c r="R101" s="595">
        <f t="shared" si="41"/>
        <v>0</v>
      </c>
      <c r="S101" s="595">
        <f t="shared" si="41"/>
        <v>0</v>
      </c>
      <c r="T101" s="595">
        <f t="shared" si="41"/>
        <v>0</v>
      </c>
      <c r="U101" s="595">
        <f t="shared" si="41"/>
        <v>0</v>
      </c>
      <c r="V101" s="595">
        <f t="shared" si="41"/>
        <v>0</v>
      </c>
      <c r="W101" s="595">
        <f t="shared" si="41"/>
        <v>0</v>
      </c>
      <c r="X101" s="595">
        <f t="shared" si="41"/>
        <v>0</v>
      </c>
      <c r="Y101" s="595">
        <f t="shared" si="41"/>
        <v>0</v>
      </c>
      <c r="Z101" s="595">
        <f t="shared" si="41"/>
        <v>0</v>
      </c>
      <c r="AA101" s="595">
        <f t="shared" si="41"/>
        <v>0</v>
      </c>
      <c r="AB101" s="595">
        <f t="shared" si="41"/>
        <v>0</v>
      </c>
      <c r="AC101" s="595">
        <f t="shared" si="41"/>
        <v>0</v>
      </c>
      <c r="AD101" s="595">
        <f t="shared" si="41"/>
        <v>0</v>
      </c>
      <c r="AE101" s="595">
        <f t="shared" si="41"/>
        <v>0</v>
      </c>
      <c r="AF101" s="595">
        <f t="shared" si="41"/>
        <v>0</v>
      </c>
      <c r="AG101" s="595">
        <f t="shared" si="41"/>
        <v>0</v>
      </c>
      <c r="AH101" s="595">
        <f t="shared" si="41"/>
        <v>0</v>
      </c>
      <c r="AI101" s="595">
        <f t="shared" si="41"/>
        <v>0</v>
      </c>
    </row>
    <row r="102" spans="1:35" s="589" customFormat="1" ht="11.25">
      <c r="A102" s="594">
        <v>3</v>
      </c>
      <c r="B102" s="750" t="s">
        <v>251</v>
      </c>
      <c r="C102" s="594"/>
      <c r="D102" s="594"/>
      <c r="E102" s="594"/>
      <c r="F102" s="595">
        <f>+F67</f>
        <v>0</v>
      </c>
      <c r="G102" s="595">
        <f t="shared" si="41"/>
        <v>0</v>
      </c>
      <c r="H102" s="595">
        <f t="shared" si="41"/>
        <v>0</v>
      </c>
      <c r="I102" s="595">
        <f t="shared" si="41"/>
        <v>0</v>
      </c>
      <c r="J102" s="595">
        <f t="shared" si="41"/>
        <v>0</v>
      </c>
      <c r="K102" s="595">
        <f t="shared" si="41"/>
        <v>0</v>
      </c>
      <c r="L102" s="595">
        <f t="shared" si="41"/>
        <v>0</v>
      </c>
      <c r="M102" s="595">
        <f t="shared" si="41"/>
        <v>0</v>
      </c>
      <c r="N102" s="595">
        <f t="shared" si="41"/>
        <v>0</v>
      </c>
      <c r="O102" s="595">
        <f t="shared" si="41"/>
        <v>0</v>
      </c>
      <c r="P102" s="595">
        <f t="shared" si="41"/>
        <v>0</v>
      </c>
      <c r="Q102" s="595">
        <f t="shared" si="41"/>
        <v>0</v>
      </c>
      <c r="R102" s="595">
        <f t="shared" si="41"/>
        <v>0</v>
      </c>
      <c r="S102" s="595">
        <f t="shared" si="41"/>
        <v>0</v>
      </c>
      <c r="T102" s="595">
        <f t="shared" si="41"/>
        <v>0</v>
      </c>
      <c r="U102" s="595">
        <f t="shared" si="41"/>
        <v>0</v>
      </c>
      <c r="V102" s="595">
        <f t="shared" si="41"/>
        <v>0</v>
      </c>
      <c r="W102" s="595">
        <f t="shared" si="41"/>
        <v>0</v>
      </c>
      <c r="X102" s="595">
        <f t="shared" si="41"/>
        <v>0</v>
      </c>
      <c r="Y102" s="595">
        <f t="shared" si="41"/>
        <v>0</v>
      </c>
      <c r="Z102" s="595">
        <f t="shared" si="41"/>
        <v>0</v>
      </c>
      <c r="AA102" s="595">
        <f t="shared" si="41"/>
        <v>0</v>
      </c>
      <c r="AB102" s="595">
        <f t="shared" si="41"/>
        <v>0</v>
      </c>
      <c r="AC102" s="595">
        <f t="shared" si="41"/>
        <v>0</v>
      </c>
      <c r="AD102" s="595">
        <f t="shared" si="41"/>
        <v>0</v>
      </c>
      <c r="AE102" s="595">
        <f t="shared" si="41"/>
        <v>0</v>
      </c>
      <c r="AF102" s="595">
        <f t="shared" si="41"/>
        <v>0</v>
      </c>
      <c r="AG102" s="595">
        <f t="shared" si="41"/>
        <v>0</v>
      </c>
      <c r="AH102" s="595">
        <f t="shared" si="41"/>
        <v>0</v>
      </c>
      <c r="AI102" s="595">
        <f t="shared" si="41"/>
        <v>0</v>
      </c>
    </row>
    <row r="103" spans="1:35" s="589" customFormat="1" ht="11.25">
      <c r="A103" s="592" t="s">
        <v>243</v>
      </c>
      <c r="B103" s="749" t="s">
        <v>253</v>
      </c>
      <c r="C103" s="592"/>
      <c r="D103" s="592"/>
      <c r="E103" s="592"/>
      <c r="F103" s="593">
        <f>+F104+F111+F112</f>
        <v>203881</v>
      </c>
      <c r="G103" s="593">
        <f t="shared" ref="G103:AI103" si="42">+G104+G111+G112</f>
        <v>206900</v>
      </c>
      <c r="H103" s="593">
        <f t="shared" si="42"/>
        <v>191487</v>
      </c>
      <c r="I103" s="593">
        <f t="shared" si="42"/>
        <v>191487</v>
      </c>
      <c r="J103" s="593">
        <f t="shared" si="42"/>
        <v>191487</v>
      </c>
      <c r="K103" s="593">
        <f t="shared" si="42"/>
        <v>191487</v>
      </c>
      <c r="L103" s="593">
        <f t="shared" si="42"/>
        <v>191487</v>
      </c>
      <c r="M103" s="593">
        <f t="shared" si="42"/>
        <v>191487</v>
      </c>
      <c r="N103" s="593">
        <f t="shared" si="42"/>
        <v>191487</v>
      </c>
      <c r="O103" s="593">
        <f t="shared" si="42"/>
        <v>191487</v>
      </c>
      <c r="P103" s="593">
        <f t="shared" si="42"/>
        <v>191487</v>
      </c>
      <c r="Q103" s="593">
        <f t="shared" si="42"/>
        <v>191487</v>
      </c>
      <c r="R103" s="593">
        <f t="shared" si="42"/>
        <v>191487</v>
      </c>
      <c r="S103" s="593">
        <f t="shared" si="42"/>
        <v>191487</v>
      </c>
      <c r="T103" s="593">
        <f t="shared" si="42"/>
        <v>191487</v>
      </c>
      <c r="U103" s="593">
        <f t="shared" si="42"/>
        <v>191487</v>
      </c>
      <c r="V103" s="593">
        <f t="shared" si="42"/>
        <v>191487</v>
      </c>
      <c r="W103" s="593">
        <f t="shared" si="42"/>
        <v>191487</v>
      </c>
      <c r="X103" s="593">
        <f t="shared" si="42"/>
        <v>191487</v>
      </c>
      <c r="Y103" s="593">
        <f t="shared" si="42"/>
        <v>191487</v>
      </c>
      <c r="Z103" s="593">
        <f t="shared" si="42"/>
        <v>191487</v>
      </c>
      <c r="AA103" s="593">
        <f t="shared" si="42"/>
        <v>191487</v>
      </c>
      <c r="AB103" s="593">
        <f t="shared" si="42"/>
        <v>191487</v>
      </c>
      <c r="AC103" s="593">
        <f t="shared" si="42"/>
        <v>191487</v>
      </c>
      <c r="AD103" s="593">
        <f t="shared" si="42"/>
        <v>191487</v>
      </c>
      <c r="AE103" s="593">
        <f t="shared" si="42"/>
        <v>191487</v>
      </c>
      <c r="AF103" s="593">
        <f t="shared" si="42"/>
        <v>191487</v>
      </c>
      <c r="AG103" s="593">
        <f t="shared" si="42"/>
        <v>191487</v>
      </c>
      <c r="AH103" s="593">
        <f t="shared" si="42"/>
        <v>191487</v>
      </c>
      <c r="AI103" s="593">
        <f t="shared" si="42"/>
        <v>191487</v>
      </c>
    </row>
    <row r="104" spans="1:35" s="589" customFormat="1" ht="11.25">
      <c r="A104" s="594"/>
      <c r="B104" s="750" t="s">
        <v>246</v>
      </c>
      <c r="C104" s="594"/>
      <c r="D104" s="594"/>
      <c r="E104" s="594"/>
      <c r="F104" s="595">
        <f>+F105+F106+F107+F108+F109+F110</f>
        <v>199558</v>
      </c>
      <c r="G104" s="595">
        <f t="shared" ref="G104:AI104" si="43">+G105+G106+G107+G108+G109+G110</f>
        <v>206743</v>
      </c>
      <c r="H104" s="595">
        <f t="shared" si="43"/>
        <v>191487</v>
      </c>
      <c r="I104" s="595">
        <f t="shared" si="43"/>
        <v>191487</v>
      </c>
      <c r="J104" s="595">
        <f t="shared" si="43"/>
        <v>191487</v>
      </c>
      <c r="K104" s="595">
        <f t="shared" si="43"/>
        <v>191487</v>
      </c>
      <c r="L104" s="595">
        <f t="shared" si="43"/>
        <v>191487</v>
      </c>
      <c r="M104" s="595">
        <f t="shared" si="43"/>
        <v>191487</v>
      </c>
      <c r="N104" s="595">
        <f t="shared" si="43"/>
        <v>191487</v>
      </c>
      <c r="O104" s="595">
        <f t="shared" si="43"/>
        <v>191487</v>
      </c>
      <c r="P104" s="595">
        <f t="shared" si="43"/>
        <v>191487</v>
      </c>
      <c r="Q104" s="595">
        <f t="shared" si="43"/>
        <v>191487</v>
      </c>
      <c r="R104" s="595">
        <f t="shared" si="43"/>
        <v>191487</v>
      </c>
      <c r="S104" s="595">
        <f t="shared" si="43"/>
        <v>191487</v>
      </c>
      <c r="T104" s="595">
        <f t="shared" si="43"/>
        <v>191487</v>
      </c>
      <c r="U104" s="595">
        <f t="shared" si="43"/>
        <v>191487</v>
      </c>
      <c r="V104" s="595">
        <f t="shared" si="43"/>
        <v>191487</v>
      </c>
      <c r="W104" s="595">
        <f t="shared" si="43"/>
        <v>191487</v>
      </c>
      <c r="X104" s="595">
        <f t="shared" si="43"/>
        <v>191487</v>
      </c>
      <c r="Y104" s="595">
        <f t="shared" si="43"/>
        <v>191487</v>
      </c>
      <c r="Z104" s="595">
        <f t="shared" si="43"/>
        <v>191487</v>
      </c>
      <c r="AA104" s="595">
        <f t="shared" si="43"/>
        <v>191487</v>
      </c>
      <c r="AB104" s="595">
        <f t="shared" si="43"/>
        <v>191487</v>
      </c>
      <c r="AC104" s="595">
        <f t="shared" si="43"/>
        <v>191487</v>
      </c>
      <c r="AD104" s="595">
        <f t="shared" si="43"/>
        <v>191487</v>
      </c>
      <c r="AE104" s="595">
        <f t="shared" si="43"/>
        <v>191487</v>
      </c>
      <c r="AF104" s="595">
        <f t="shared" si="43"/>
        <v>191487</v>
      </c>
      <c r="AG104" s="595">
        <f t="shared" si="43"/>
        <v>191487</v>
      </c>
      <c r="AH104" s="595">
        <f t="shared" si="43"/>
        <v>191487</v>
      </c>
      <c r="AI104" s="595">
        <f t="shared" si="43"/>
        <v>191487</v>
      </c>
    </row>
    <row r="105" spans="1:35" s="589" customFormat="1" ht="11.25">
      <c r="A105" s="594"/>
      <c r="B105" s="751" t="s">
        <v>106</v>
      </c>
      <c r="C105" s="596"/>
      <c r="D105" s="596"/>
      <c r="E105" s="596"/>
      <c r="F105" s="595">
        <f>+F70</f>
        <v>15634</v>
      </c>
      <c r="G105" s="595">
        <f t="shared" ref="G105:AI105" si="44">+G70</f>
        <v>5928</v>
      </c>
      <c r="H105" s="595">
        <f t="shared" si="44"/>
        <v>5244</v>
      </c>
      <c r="I105" s="595">
        <f t="shared" si="44"/>
        <v>5244</v>
      </c>
      <c r="J105" s="595">
        <f t="shared" si="44"/>
        <v>5244</v>
      </c>
      <c r="K105" s="595">
        <f t="shared" si="44"/>
        <v>5244</v>
      </c>
      <c r="L105" s="595">
        <f t="shared" si="44"/>
        <v>5244</v>
      </c>
      <c r="M105" s="595">
        <f t="shared" si="44"/>
        <v>5244</v>
      </c>
      <c r="N105" s="595">
        <f t="shared" si="44"/>
        <v>5244</v>
      </c>
      <c r="O105" s="595">
        <f t="shared" si="44"/>
        <v>5244</v>
      </c>
      <c r="P105" s="595">
        <f t="shared" si="44"/>
        <v>5244</v>
      </c>
      <c r="Q105" s="595">
        <f t="shared" si="44"/>
        <v>5244</v>
      </c>
      <c r="R105" s="595">
        <f t="shared" si="44"/>
        <v>5244</v>
      </c>
      <c r="S105" s="595">
        <f t="shared" si="44"/>
        <v>5244</v>
      </c>
      <c r="T105" s="595">
        <f t="shared" si="44"/>
        <v>5244</v>
      </c>
      <c r="U105" s="595">
        <f t="shared" si="44"/>
        <v>5244</v>
      </c>
      <c r="V105" s="595">
        <f t="shared" si="44"/>
        <v>5244</v>
      </c>
      <c r="W105" s="595">
        <f t="shared" si="44"/>
        <v>5244</v>
      </c>
      <c r="X105" s="595">
        <f t="shared" si="44"/>
        <v>5244</v>
      </c>
      <c r="Y105" s="595">
        <f t="shared" si="44"/>
        <v>5244</v>
      </c>
      <c r="Z105" s="595">
        <f t="shared" si="44"/>
        <v>5244</v>
      </c>
      <c r="AA105" s="595">
        <f t="shared" si="44"/>
        <v>5244</v>
      </c>
      <c r="AB105" s="595">
        <f t="shared" si="44"/>
        <v>5244</v>
      </c>
      <c r="AC105" s="595">
        <f t="shared" si="44"/>
        <v>5244</v>
      </c>
      <c r="AD105" s="595">
        <f t="shared" si="44"/>
        <v>5244</v>
      </c>
      <c r="AE105" s="595">
        <f t="shared" si="44"/>
        <v>5244</v>
      </c>
      <c r="AF105" s="595">
        <f t="shared" si="44"/>
        <v>5244</v>
      </c>
      <c r="AG105" s="595">
        <f t="shared" si="44"/>
        <v>5244</v>
      </c>
      <c r="AH105" s="595">
        <f t="shared" si="44"/>
        <v>5244</v>
      </c>
      <c r="AI105" s="595">
        <f t="shared" si="44"/>
        <v>5244</v>
      </c>
    </row>
    <row r="106" spans="1:35" s="589" customFormat="1" ht="11.25">
      <c r="A106" s="594"/>
      <c r="B106" s="751" t="s">
        <v>254</v>
      </c>
      <c r="C106" s="596"/>
      <c r="D106" s="596"/>
      <c r="E106" s="596"/>
      <c r="F106" s="595">
        <f>+F71-F72</f>
        <v>162165</v>
      </c>
      <c r="G106" s="595">
        <f t="shared" ref="G106:AI106" si="45">+G71-G72</f>
        <v>74935</v>
      </c>
      <c r="H106" s="595">
        <f t="shared" si="45"/>
        <v>58382</v>
      </c>
      <c r="I106" s="595">
        <f t="shared" si="45"/>
        <v>58382</v>
      </c>
      <c r="J106" s="595">
        <f t="shared" si="45"/>
        <v>58382</v>
      </c>
      <c r="K106" s="595">
        <f t="shared" si="45"/>
        <v>58382</v>
      </c>
      <c r="L106" s="595">
        <f t="shared" si="45"/>
        <v>58382</v>
      </c>
      <c r="M106" s="595">
        <f t="shared" si="45"/>
        <v>58382</v>
      </c>
      <c r="N106" s="595">
        <f t="shared" si="45"/>
        <v>58382</v>
      </c>
      <c r="O106" s="595">
        <f t="shared" si="45"/>
        <v>58382</v>
      </c>
      <c r="P106" s="595">
        <f t="shared" si="45"/>
        <v>58382</v>
      </c>
      <c r="Q106" s="595">
        <f t="shared" si="45"/>
        <v>58382</v>
      </c>
      <c r="R106" s="595">
        <f t="shared" si="45"/>
        <v>58382</v>
      </c>
      <c r="S106" s="595">
        <f t="shared" si="45"/>
        <v>58382</v>
      </c>
      <c r="T106" s="595">
        <f t="shared" si="45"/>
        <v>58382</v>
      </c>
      <c r="U106" s="595">
        <f t="shared" si="45"/>
        <v>58382</v>
      </c>
      <c r="V106" s="595">
        <f t="shared" si="45"/>
        <v>58382</v>
      </c>
      <c r="W106" s="595">
        <f t="shared" si="45"/>
        <v>58382</v>
      </c>
      <c r="X106" s="595">
        <f t="shared" si="45"/>
        <v>58382</v>
      </c>
      <c r="Y106" s="595">
        <f t="shared" si="45"/>
        <v>58382</v>
      </c>
      <c r="Z106" s="595">
        <f t="shared" si="45"/>
        <v>58382</v>
      </c>
      <c r="AA106" s="595">
        <f t="shared" si="45"/>
        <v>58382</v>
      </c>
      <c r="AB106" s="595">
        <f t="shared" si="45"/>
        <v>58382</v>
      </c>
      <c r="AC106" s="595">
        <f t="shared" si="45"/>
        <v>58382</v>
      </c>
      <c r="AD106" s="595">
        <f t="shared" si="45"/>
        <v>58382</v>
      </c>
      <c r="AE106" s="595">
        <f t="shared" si="45"/>
        <v>58382</v>
      </c>
      <c r="AF106" s="595">
        <f t="shared" si="45"/>
        <v>58382</v>
      </c>
      <c r="AG106" s="595">
        <f t="shared" si="45"/>
        <v>58382</v>
      </c>
      <c r="AH106" s="595">
        <f t="shared" si="45"/>
        <v>58382</v>
      </c>
      <c r="AI106" s="595">
        <f t="shared" si="45"/>
        <v>58382</v>
      </c>
    </row>
    <row r="107" spans="1:35" s="589" customFormat="1" ht="11.25">
      <c r="A107" s="594"/>
      <c r="B107" s="751" t="s">
        <v>664</v>
      </c>
      <c r="C107" s="596"/>
      <c r="D107" s="596"/>
      <c r="E107" s="596"/>
      <c r="F107" s="595">
        <f t="shared" ref="F107:AI112" si="46">+F72</f>
        <v>322</v>
      </c>
      <c r="G107" s="595">
        <f t="shared" si="46"/>
        <v>110913</v>
      </c>
      <c r="H107" s="595">
        <f t="shared" si="46"/>
        <v>114541</v>
      </c>
      <c r="I107" s="595">
        <f t="shared" si="46"/>
        <v>114541</v>
      </c>
      <c r="J107" s="595">
        <f t="shared" si="46"/>
        <v>114541</v>
      </c>
      <c r="K107" s="595">
        <f t="shared" si="46"/>
        <v>114541</v>
      </c>
      <c r="L107" s="595">
        <f t="shared" si="46"/>
        <v>114541</v>
      </c>
      <c r="M107" s="595">
        <f t="shared" si="46"/>
        <v>114541</v>
      </c>
      <c r="N107" s="595">
        <f t="shared" si="46"/>
        <v>114541</v>
      </c>
      <c r="O107" s="595">
        <f t="shared" si="46"/>
        <v>114541</v>
      </c>
      <c r="P107" s="595">
        <f t="shared" si="46"/>
        <v>114541</v>
      </c>
      <c r="Q107" s="595">
        <f t="shared" si="46"/>
        <v>114541</v>
      </c>
      <c r="R107" s="595">
        <f t="shared" si="46"/>
        <v>114541</v>
      </c>
      <c r="S107" s="595">
        <f t="shared" si="46"/>
        <v>114541</v>
      </c>
      <c r="T107" s="595">
        <f t="shared" si="46"/>
        <v>114541</v>
      </c>
      <c r="U107" s="595">
        <f t="shared" si="46"/>
        <v>114541</v>
      </c>
      <c r="V107" s="595">
        <f t="shared" si="46"/>
        <v>114541</v>
      </c>
      <c r="W107" s="595">
        <f t="shared" si="46"/>
        <v>114541</v>
      </c>
      <c r="X107" s="595">
        <f t="shared" si="46"/>
        <v>114541</v>
      </c>
      <c r="Y107" s="595">
        <f t="shared" si="46"/>
        <v>114541</v>
      </c>
      <c r="Z107" s="595">
        <f t="shared" si="46"/>
        <v>114541</v>
      </c>
      <c r="AA107" s="595">
        <f t="shared" si="46"/>
        <v>114541</v>
      </c>
      <c r="AB107" s="595">
        <f t="shared" si="46"/>
        <v>114541</v>
      </c>
      <c r="AC107" s="595">
        <f t="shared" si="46"/>
        <v>114541</v>
      </c>
      <c r="AD107" s="595">
        <f t="shared" si="46"/>
        <v>114541</v>
      </c>
      <c r="AE107" s="595">
        <f t="shared" si="46"/>
        <v>114541</v>
      </c>
      <c r="AF107" s="595">
        <f t="shared" si="46"/>
        <v>114541</v>
      </c>
      <c r="AG107" s="595">
        <f t="shared" si="46"/>
        <v>114541</v>
      </c>
      <c r="AH107" s="595">
        <f t="shared" si="46"/>
        <v>114541</v>
      </c>
      <c r="AI107" s="595">
        <f t="shared" si="46"/>
        <v>114541</v>
      </c>
    </row>
    <row r="108" spans="1:35" s="589" customFormat="1" ht="11.25">
      <c r="A108" s="594"/>
      <c r="B108" s="751" t="s">
        <v>665</v>
      </c>
      <c r="C108" s="596"/>
      <c r="D108" s="596"/>
      <c r="E108" s="596"/>
      <c r="F108" s="595">
        <f t="shared" si="46"/>
        <v>2367</v>
      </c>
      <c r="G108" s="595">
        <f t="shared" si="46"/>
        <v>1897</v>
      </c>
      <c r="H108" s="595">
        <f t="shared" si="46"/>
        <v>14</v>
      </c>
      <c r="I108" s="595">
        <f t="shared" si="46"/>
        <v>14</v>
      </c>
      <c r="J108" s="595">
        <f t="shared" si="46"/>
        <v>14</v>
      </c>
      <c r="K108" s="595">
        <f t="shared" si="46"/>
        <v>14</v>
      </c>
      <c r="L108" s="595">
        <f t="shared" si="46"/>
        <v>14</v>
      </c>
      <c r="M108" s="595">
        <f t="shared" si="46"/>
        <v>14</v>
      </c>
      <c r="N108" s="595">
        <f t="shared" si="46"/>
        <v>14</v>
      </c>
      <c r="O108" s="595">
        <f t="shared" si="46"/>
        <v>14</v>
      </c>
      <c r="P108" s="595">
        <f t="shared" si="46"/>
        <v>14</v>
      </c>
      <c r="Q108" s="595">
        <f t="shared" si="46"/>
        <v>14</v>
      </c>
      <c r="R108" s="595">
        <f t="shared" si="46"/>
        <v>14</v>
      </c>
      <c r="S108" s="595">
        <f t="shared" si="46"/>
        <v>14</v>
      </c>
      <c r="T108" s="595">
        <f t="shared" si="46"/>
        <v>14</v>
      </c>
      <c r="U108" s="595">
        <f t="shared" si="46"/>
        <v>14</v>
      </c>
      <c r="V108" s="595">
        <f t="shared" si="46"/>
        <v>14</v>
      </c>
      <c r="W108" s="595">
        <f t="shared" si="46"/>
        <v>14</v>
      </c>
      <c r="X108" s="595">
        <f t="shared" si="46"/>
        <v>14</v>
      </c>
      <c r="Y108" s="595">
        <f t="shared" si="46"/>
        <v>14</v>
      </c>
      <c r="Z108" s="595">
        <f t="shared" si="46"/>
        <v>14</v>
      </c>
      <c r="AA108" s="595">
        <f t="shared" si="46"/>
        <v>14</v>
      </c>
      <c r="AB108" s="595">
        <f t="shared" si="46"/>
        <v>14</v>
      </c>
      <c r="AC108" s="595">
        <f t="shared" si="46"/>
        <v>14</v>
      </c>
      <c r="AD108" s="595">
        <f t="shared" si="46"/>
        <v>14</v>
      </c>
      <c r="AE108" s="595">
        <f t="shared" si="46"/>
        <v>14</v>
      </c>
      <c r="AF108" s="595">
        <f t="shared" si="46"/>
        <v>14</v>
      </c>
      <c r="AG108" s="595">
        <f t="shared" si="46"/>
        <v>14</v>
      </c>
      <c r="AH108" s="595">
        <f t="shared" si="46"/>
        <v>14</v>
      </c>
      <c r="AI108" s="595">
        <f t="shared" si="46"/>
        <v>14</v>
      </c>
    </row>
    <row r="109" spans="1:35" s="589" customFormat="1" ht="11.25">
      <c r="A109" s="594"/>
      <c r="B109" s="751" t="s">
        <v>256</v>
      </c>
      <c r="C109" s="596"/>
      <c r="D109" s="596"/>
      <c r="E109" s="596"/>
      <c r="F109" s="595">
        <f t="shared" si="46"/>
        <v>15304</v>
      </c>
      <c r="G109" s="595">
        <f t="shared" si="46"/>
        <v>11867</v>
      </c>
      <c r="H109" s="595">
        <f t="shared" si="46"/>
        <v>8296</v>
      </c>
      <c r="I109" s="595">
        <f t="shared" si="46"/>
        <v>8296</v>
      </c>
      <c r="J109" s="595">
        <f t="shared" si="46"/>
        <v>8296</v>
      </c>
      <c r="K109" s="595">
        <f t="shared" si="46"/>
        <v>8296</v>
      </c>
      <c r="L109" s="595">
        <f t="shared" si="46"/>
        <v>8296</v>
      </c>
      <c r="M109" s="595">
        <f t="shared" si="46"/>
        <v>8296</v>
      </c>
      <c r="N109" s="595">
        <f t="shared" si="46"/>
        <v>8296</v>
      </c>
      <c r="O109" s="595">
        <f t="shared" si="46"/>
        <v>8296</v>
      </c>
      <c r="P109" s="595">
        <f t="shared" si="46"/>
        <v>8296</v>
      </c>
      <c r="Q109" s="595">
        <f t="shared" si="46"/>
        <v>8296</v>
      </c>
      <c r="R109" s="595">
        <f t="shared" si="46"/>
        <v>8296</v>
      </c>
      <c r="S109" s="595">
        <f t="shared" si="46"/>
        <v>8296</v>
      </c>
      <c r="T109" s="595">
        <f t="shared" si="46"/>
        <v>8296</v>
      </c>
      <c r="U109" s="595">
        <f t="shared" si="46"/>
        <v>8296</v>
      </c>
      <c r="V109" s="595">
        <f t="shared" si="46"/>
        <v>8296</v>
      </c>
      <c r="W109" s="595">
        <f t="shared" si="46"/>
        <v>8296</v>
      </c>
      <c r="X109" s="595">
        <f t="shared" si="46"/>
        <v>8296</v>
      </c>
      <c r="Y109" s="595">
        <f t="shared" si="46"/>
        <v>8296</v>
      </c>
      <c r="Z109" s="595">
        <f t="shared" si="46"/>
        <v>8296</v>
      </c>
      <c r="AA109" s="595">
        <f t="shared" si="46"/>
        <v>8296</v>
      </c>
      <c r="AB109" s="595">
        <f t="shared" si="46"/>
        <v>8296</v>
      </c>
      <c r="AC109" s="595">
        <f t="shared" si="46"/>
        <v>8296</v>
      </c>
      <c r="AD109" s="595">
        <f t="shared" si="46"/>
        <v>8296</v>
      </c>
      <c r="AE109" s="595">
        <f t="shared" si="46"/>
        <v>8296</v>
      </c>
      <c r="AF109" s="595">
        <f t="shared" si="46"/>
        <v>8296</v>
      </c>
      <c r="AG109" s="595">
        <f t="shared" si="46"/>
        <v>8296</v>
      </c>
      <c r="AH109" s="595">
        <f t="shared" si="46"/>
        <v>8296</v>
      </c>
      <c r="AI109" s="595">
        <f t="shared" si="46"/>
        <v>8296</v>
      </c>
    </row>
    <row r="110" spans="1:35" s="589" customFormat="1" ht="11.25">
      <c r="A110" s="594"/>
      <c r="B110" s="751" t="s">
        <v>257</v>
      </c>
      <c r="C110" s="596"/>
      <c r="D110" s="596"/>
      <c r="E110" s="596"/>
      <c r="F110" s="595">
        <f t="shared" si="46"/>
        <v>3766</v>
      </c>
      <c r="G110" s="595">
        <f t="shared" si="46"/>
        <v>1203</v>
      </c>
      <c r="H110" s="595">
        <f t="shared" si="46"/>
        <v>5010</v>
      </c>
      <c r="I110" s="595">
        <f t="shared" si="46"/>
        <v>5010</v>
      </c>
      <c r="J110" s="595">
        <f t="shared" si="46"/>
        <v>5010</v>
      </c>
      <c r="K110" s="595">
        <f t="shared" si="46"/>
        <v>5010</v>
      </c>
      <c r="L110" s="595">
        <f t="shared" si="46"/>
        <v>5010</v>
      </c>
      <c r="M110" s="595">
        <f t="shared" si="46"/>
        <v>5010</v>
      </c>
      <c r="N110" s="595">
        <f t="shared" si="46"/>
        <v>5010</v>
      </c>
      <c r="O110" s="595">
        <f t="shared" si="46"/>
        <v>5010</v>
      </c>
      <c r="P110" s="595">
        <f t="shared" si="46"/>
        <v>5010</v>
      </c>
      <c r="Q110" s="595">
        <f t="shared" si="46"/>
        <v>5010</v>
      </c>
      <c r="R110" s="595">
        <f t="shared" si="46"/>
        <v>5010</v>
      </c>
      <c r="S110" s="595">
        <f t="shared" si="46"/>
        <v>5010</v>
      </c>
      <c r="T110" s="595">
        <f t="shared" si="46"/>
        <v>5010</v>
      </c>
      <c r="U110" s="595">
        <f t="shared" si="46"/>
        <v>5010</v>
      </c>
      <c r="V110" s="595">
        <f t="shared" si="46"/>
        <v>5010</v>
      </c>
      <c r="W110" s="595">
        <f t="shared" si="46"/>
        <v>5010</v>
      </c>
      <c r="X110" s="595">
        <f t="shared" si="46"/>
        <v>5010</v>
      </c>
      <c r="Y110" s="595">
        <f t="shared" si="46"/>
        <v>5010</v>
      </c>
      <c r="Z110" s="595">
        <f t="shared" si="46"/>
        <v>5010</v>
      </c>
      <c r="AA110" s="595">
        <f t="shared" si="46"/>
        <v>5010</v>
      </c>
      <c r="AB110" s="595">
        <f t="shared" si="46"/>
        <v>5010</v>
      </c>
      <c r="AC110" s="595">
        <f t="shared" si="46"/>
        <v>5010</v>
      </c>
      <c r="AD110" s="595">
        <f t="shared" si="46"/>
        <v>5010</v>
      </c>
      <c r="AE110" s="595">
        <f t="shared" si="46"/>
        <v>5010</v>
      </c>
      <c r="AF110" s="595">
        <f t="shared" si="46"/>
        <v>5010</v>
      </c>
      <c r="AG110" s="595">
        <f t="shared" si="46"/>
        <v>5010</v>
      </c>
      <c r="AH110" s="595">
        <f t="shared" si="46"/>
        <v>5010</v>
      </c>
      <c r="AI110" s="595">
        <f t="shared" si="46"/>
        <v>5010</v>
      </c>
    </row>
    <row r="111" spans="1:35" s="589" customFormat="1" ht="11.25">
      <c r="A111" s="594"/>
      <c r="B111" s="750" t="s">
        <v>248</v>
      </c>
      <c r="C111" s="594"/>
      <c r="D111" s="594"/>
      <c r="E111" s="594"/>
      <c r="F111" s="595">
        <f t="shared" si="46"/>
        <v>0</v>
      </c>
      <c r="G111" s="595">
        <f t="shared" si="46"/>
        <v>157</v>
      </c>
      <c r="H111" s="595">
        <f t="shared" si="46"/>
        <v>0</v>
      </c>
      <c r="I111" s="595">
        <f t="shared" si="46"/>
        <v>0</v>
      </c>
      <c r="J111" s="595">
        <f t="shared" si="46"/>
        <v>0</v>
      </c>
      <c r="K111" s="595">
        <f t="shared" si="46"/>
        <v>0</v>
      </c>
      <c r="L111" s="595">
        <f t="shared" si="46"/>
        <v>0</v>
      </c>
      <c r="M111" s="595">
        <f t="shared" si="46"/>
        <v>0</v>
      </c>
      <c r="N111" s="595">
        <f t="shared" si="46"/>
        <v>0</v>
      </c>
      <c r="O111" s="595">
        <f t="shared" si="46"/>
        <v>0</v>
      </c>
      <c r="P111" s="595">
        <f t="shared" si="46"/>
        <v>0</v>
      </c>
      <c r="Q111" s="595">
        <f t="shared" si="46"/>
        <v>0</v>
      </c>
      <c r="R111" s="595">
        <f t="shared" si="46"/>
        <v>0</v>
      </c>
      <c r="S111" s="595">
        <f t="shared" si="46"/>
        <v>0</v>
      </c>
      <c r="T111" s="595">
        <f t="shared" si="46"/>
        <v>0</v>
      </c>
      <c r="U111" s="595">
        <f t="shared" si="46"/>
        <v>0</v>
      </c>
      <c r="V111" s="595">
        <f t="shared" si="46"/>
        <v>0</v>
      </c>
      <c r="W111" s="595">
        <f t="shared" si="46"/>
        <v>0</v>
      </c>
      <c r="X111" s="595">
        <f t="shared" si="46"/>
        <v>0</v>
      </c>
      <c r="Y111" s="595">
        <f t="shared" si="46"/>
        <v>0</v>
      </c>
      <c r="Z111" s="595">
        <f t="shared" si="46"/>
        <v>0</v>
      </c>
      <c r="AA111" s="595">
        <f t="shared" si="46"/>
        <v>0</v>
      </c>
      <c r="AB111" s="595">
        <f t="shared" si="46"/>
        <v>0</v>
      </c>
      <c r="AC111" s="595">
        <f t="shared" si="46"/>
        <v>0</v>
      </c>
      <c r="AD111" s="595">
        <f t="shared" si="46"/>
        <v>0</v>
      </c>
      <c r="AE111" s="595">
        <f t="shared" si="46"/>
        <v>0</v>
      </c>
      <c r="AF111" s="595">
        <f t="shared" si="46"/>
        <v>0</v>
      </c>
      <c r="AG111" s="595">
        <f t="shared" si="46"/>
        <v>0</v>
      </c>
      <c r="AH111" s="595">
        <f t="shared" si="46"/>
        <v>0</v>
      </c>
      <c r="AI111" s="595">
        <f t="shared" si="46"/>
        <v>0</v>
      </c>
    </row>
    <row r="112" spans="1:35" s="589" customFormat="1" ht="11.25">
      <c r="A112" s="594"/>
      <c r="B112" s="750" t="s">
        <v>258</v>
      </c>
      <c r="C112" s="594"/>
      <c r="D112" s="594"/>
      <c r="E112" s="594"/>
      <c r="F112" s="595">
        <f t="shared" si="46"/>
        <v>4323</v>
      </c>
      <c r="G112" s="595">
        <f t="shared" si="46"/>
        <v>0</v>
      </c>
      <c r="H112" s="595">
        <f t="shared" si="46"/>
        <v>0</v>
      </c>
      <c r="I112" s="595">
        <f t="shared" si="46"/>
        <v>0</v>
      </c>
      <c r="J112" s="595">
        <f t="shared" si="46"/>
        <v>0</v>
      </c>
      <c r="K112" s="595">
        <f t="shared" si="46"/>
        <v>0</v>
      </c>
      <c r="L112" s="595">
        <f t="shared" si="46"/>
        <v>0</v>
      </c>
      <c r="M112" s="595">
        <f t="shared" si="46"/>
        <v>0</v>
      </c>
      <c r="N112" s="595">
        <f t="shared" si="46"/>
        <v>0</v>
      </c>
      <c r="O112" s="595">
        <f t="shared" si="46"/>
        <v>0</v>
      </c>
      <c r="P112" s="595">
        <f t="shared" si="46"/>
        <v>0</v>
      </c>
      <c r="Q112" s="595">
        <f t="shared" si="46"/>
        <v>0</v>
      </c>
      <c r="R112" s="595">
        <f t="shared" si="46"/>
        <v>0</v>
      </c>
      <c r="S112" s="595">
        <f t="shared" si="46"/>
        <v>0</v>
      </c>
      <c r="T112" s="595">
        <f t="shared" si="46"/>
        <v>0</v>
      </c>
      <c r="U112" s="595">
        <f t="shared" si="46"/>
        <v>0</v>
      </c>
      <c r="V112" s="595">
        <f t="shared" si="46"/>
        <v>0</v>
      </c>
      <c r="W112" s="595">
        <f t="shared" si="46"/>
        <v>0</v>
      </c>
      <c r="X112" s="595">
        <f t="shared" si="46"/>
        <v>0</v>
      </c>
      <c r="Y112" s="595">
        <f t="shared" si="46"/>
        <v>0</v>
      </c>
      <c r="Z112" s="595">
        <f t="shared" si="46"/>
        <v>0</v>
      </c>
      <c r="AA112" s="595">
        <f t="shared" si="46"/>
        <v>0</v>
      </c>
      <c r="AB112" s="595">
        <f t="shared" si="46"/>
        <v>0</v>
      </c>
      <c r="AC112" s="595">
        <f t="shared" si="46"/>
        <v>0</v>
      </c>
      <c r="AD112" s="595">
        <f t="shared" si="46"/>
        <v>0</v>
      </c>
      <c r="AE112" s="595">
        <f t="shared" si="46"/>
        <v>0</v>
      </c>
      <c r="AF112" s="595">
        <f t="shared" si="46"/>
        <v>0</v>
      </c>
      <c r="AG112" s="595">
        <f t="shared" si="46"/>
        <v>0</v>
      </c>
      <c r="AH112" s="595">
        <f t="shared" si="46"/>
        <v>0</v>
      </c>
      <c r="AI112" s="595">
        <f t="shared" si="46"/>
        <v>0</v>
      </c>
    </row>
    <row r="113" spans="1:35" s="589" customFormat="1" ht="11.25">
      <c r="A113" s="592" t="s">
        <v>155</v>
      </c>
      <c r="B113" s="749" t="s">
        <v>259</v>
      </c>
      <c r="C113" s="592"/>
      <c r="D113" s="592"/>
      <c r="E113" s="592"/>
      <c r="F113" s="593">
        <f>+F96-F103</f>
        <v>-4175</v>
      </c>
      <c r="G113" s="593">
        <f t="shared" ref="G113:AI113" si="47">+G96-G103</f>
        <v>8477</v>
      </c>
      <c r="H113" s="593">
        <f t="shared" si="47"/>
        <v>0</v>
      </c>
      <c r="I113" s="593">
        <f t="shared" si="47"/>
        <v>0</v>
      </c>
      <c r="J113" s="593">
        <f t="shared" si="47"/>
        <v>0</v>
      </c>
      <c r="K113" s="593">
        <f t="shared" si="47"/>
        <v>0</v>
      </c>
      <c r="L113" s="593">
        <f t="shared" si="47"/>
        <v>0</v>
      </c>
      <c r="M113" s="593">
        <f t="shared" si="47"/>
        <v>0</v>
      </c>
      <c r="N113" s="593">
        <f t="shared" si="47"/>
        <v>0</v>
      </c>
      <c r="O113" s="593">
        <f t="shared" si="47"/>
        <v>0</v>
      </c>
      <c r="P113" s="593">
        <f t="shared" si="47"/>
        <v>0</v>
      </c>
      <c r="Q113" s="593">
        <f t="shared" si="47"/>
        <v>0</v>
      </c>
      <c r="R113" s="593">
        <f t="shared" si="47"/>
        <v>0</v>
      </c>
      <c r="S113" s="593">
        <f t="shared" si="47"/>
        <v>0</v>
      </c>
      <c r="T113" s="593">
        <f t="shared" si="47"/>
        <v>0</v>
      </c>
      <c r="U113" s="593">
        <f t="shared" si="47"/>
        <v>0</v>
      </c>
      <c r="V113" s="593">
        <f t="shared" si="47"/>
        <v>0</v>
      </c>
      <c r="W113" s="593">
        <f t="shared" si="47"/>
        <v>0</v>
      </c>
      <c r="X113" s="593">
        <f t="shared" si="47"/>
        <v>0</v>
      </c>
      <c r="Y113" s="593">
        <f t="shared" si="47"/>
        <v>0</v>
      </c>
      <c r="Z113" s="593">
        <f t="shared" si="47"/>
        <v>0</v>
      </c>
      <c r="AA113" s="593">
        <f t="shared" si="47"/>
        <v>0</v>
      </c>
      <c r="AB113" s="593">
        <f t="shared" si="47"/>
        <v>0</v>
      </c>
      <c r="AC113" s="593">
        <f t="shared" si="47"/>
        <v>0</v>
      </c>
      <c r="AD113" s="593">
        <f t="shared" si="47"/>
        <v>0</v>
      </c>
      <c r="AE113" s="593">
        <f t="shared" si="47"/>
        <v>0</v>
      </c>
      <c r="AF113" s="593">
        <f t="shared" si="47"/>
        <v>0</v>
      </c>
      <c r="AG113" s="593">
        <f t="shared" si="47"/>
        <v>0</v>
      </c>
      <c r="AH113" s="593">
        <f t="shared" si="47"/>
        <v>0</v>
      </c>
      <c r="AI113" s="593">
        <f t="shared" si="47"/>
        <v>0</v>
      </c>
    </row>
    <row r="115" spans="1:35" ht="12.75">
      <c r="A115" s="553" t="s">
        <v>661</v>
      </c>
    </row>
    <row r="116" spans="1:35" ht="15" customHeight="1"/>
    <row r="117" spans="1:35" s="589" customFormat="1" ht="11.25">
      <c r="A117" s="588"/>
      <c r="B117" s="748" t="s">
        <v>388</v>
      </c>
      <c r="C117" s="588"/>
      <c r="D117" s="588"/>
      <c r="E117" s="588"/>
      <c r="F117" s="588">
        <f t="shared" ref="F117:AI118" si="48">+F94</f>
        <v>1</v>
      </c>
      <c r="G117" s="588">
        <f t="shared" si="48"/>
        <v>2</v>
      </c>
      <c r="H117" s="588">
        <f t="shared" si="48"/>
        <v>3</v>
      </c>
      <c r="I117" s="588">
        <f t="shared" si="48"/>
        <v>4</v>
      </c>
      <c r="J117" s="588">
        <f t="shared" si="48"/>
        <v>5</v>
      </c>
      <c r="K117" s="588">
        <f t="shared" si="48"/>
        <v>6</v>
      </c>
      <c r="L117" s="588">
        <f t="shared" si="48"/>
        <v>7</v>
      </c>
      <c r="M117" s="588">
        <f t="shared" si="48"/>
        <v>8</v>
      </c>
      <c r="N117" s="588">
        <f t="shared" si="48"/>
        <v>9</v>
      </c>
      <c r="O117" s="588">
        <f t="shared" si="48"/>
        <v>10</v>
      </c>
      <c r="P117" s="588">
        <f t="shared" si="48"/>
        <v>11</v>
      </c>
      <c r="Q117" s="588">
        <f t="shared" si="48"/>
        <v>12</v>
      </c>
      <c r="R117" s="588">
        <f t="shared" si="48"/>
        <v>13</v>
      </c>
      <c r="S117" s="588">
        <f t="shared" si="48"/>
        <v>14</v>
      </c>
      <c r="T117" s="588">
        <f t="shared" si="48"/>
        <v>15</v>
      </c>
      <c r="U117" s="588">
        <f t="shared" si="48"/>
        <v>16</v>
      </c>
      <c r="V117" s="588">
        <f t="shared" si="48"/>
        <v>17</v>
      </c>
      <c r="W117" s="588">
        <f t="shared" si="48"/>
        <v>18</v>
      </c>
      <c r="X117" s="588">
        <f t="shared" si="48"/>
        <v>19</v>
      </c>
      <c r="Y117" s="588">
        <f t="shared" si="48"/>
        <v>20</v>
      </c>
      <c r="Z117" s="588">
        <f t="shared" si="48"/>
        <v>21</v>
      </c>
      <c r="AA117" s="588">
        <f t="shared" si="48"/>
        <v>22</v>
      </c>
      <c r="AB117" s="588">
        <f t="shared" si="48"/>
        <v>23</v>
      </c>
      <c r="AC117" s="588">
        <f t="shared" si="48"/>
        <v>24</v>
      </c>
      <c r="AD117" s="588">
        <f t="shared" si="48"/>
        <v>25</v>
      </c>
      <c r="AE117" s="588">
        <f t="shared" si="48"/>
        <v>26</v>
      </c>
      <c r="AF117" s="588">
        <f t="shared" si="48"/>
        <v>27</v>
      </c>
      <c r="AG117" s="588">
        <f t="shared" si="48"/>
        <v>28</v>
      </c>
      <c r="AH117" s="588">
        <f t="shared" si="48"/>
        <v>29</v>
      </c>
      <c r="AI117" s="588">
        <f t="shared" si="48"/>
        <v>30</v>
      </c>
    </row>
    <row r="118" spans="1:35" s="589" customFormat="1" ht="11.25">
      <c r="A118" s="588" t="s">
        <v>147</v>
      </c>
      <c r="B118" s="748" t="s">
        <v>397</v>
      </c>
      <c r="C118" s="590"/>
      <c r="D118" s="590"/>
      <c r="E118" s="590"/>
      <c r="F118" s="591">
        <f t="shared" si="48"/>
        <v>2018</v>
      </c>
      <c r="G118" s="591">
        <f t="shared" si="48"/>
        <v>2019</v>
      </c>
      <c r="H118" s="591">
        <f t="shared" si="48"/>
        <v>2020</v>
      </c>
      <c r="I118" s="591">
        <f t="shared" si="48"/>
        <v>2021</v>
      </c>
      <c r="J118" s="591">
        <f t="shared" si="48"/>
        <v>2022</v>
      </c>
      <c r="K118" s="591">
        <f t="shared" si="48"/>
        <v>2023</v>
      </c>
      <c r="L118" s="591">
        <f t="shared" si="48"/>
        <v>2024</v>
      </c>
      <c r="M118" s="591">
        <f t="shared" si="48"/>
        <v>2025</v>
      </c>
      <c r="N118" s="591">
        <f t="shared" si="48"/>
        <v>2026</v>
      </c>
      <c r="O118" s="591">
        <f t="shared" si="48"/>
        <v>2027</v>
      </c>
      <c r="P118" s="591">
        <f t="shared" si="48"/>
        <v>2028</v>
      </c>
      <c r="Q118" s="591">
        <f t="shared" si="48"/>
        <v>2029</v>
      </c>
      <c r="R118" s="591">
        <f t="shared" si="48"/>
        <v>2030</v>
      </c>
      <c r="S118" s="591">
        <f t="shared" si="48"/>
        <v>2031</v>
      </c>
      <c r="T118" s="591">
        <f t="shared" si="48"/>
        <v>2032</v>
      </c>
      <c r="U118" s="591">
        <f t="shared" si="48"/>
        <v>2033</v>
      </c>
      <c r="V118" s="591">
        <f t="shared" si="48"/>
        <v>2034</v>
      </c>
      <c r="W118" s="591">
        <f t="shared" si="48"/>
        <v>2035</v>
      </c>
      <c r="X118" s="591">
        <f t="shared" si="48"/>
        <v>2036</v>
      </c>
      <c r="Y118" s="591">
        <f t="shared" si="48"/>
        <v>2037</v>
      </c>
      <c r="Z118" s="591">
        <f t="shared" si="48"/>
        <v>2038</v>
      </c>
      <c r="AA118" s="591">
        <f t="shared" si="48"/>
        <v>2039</v>
      </c>
      <c r="AB118" s="591">
        <f t="shared" si="48"/>
        <v>2040</v>
      </c>
      <c r="AC118" s="591">
        <f t="shared" si="48"/>
        <v>2041</v>
      </c>
      <c r="AD118" s="591">
        <f t="shared" si="48"/>
        <v>2042</v>
      </c>
      <c r="AE118" s="591">
        <f t="shared" si="48"/>
        <v>2043</v>
      </c>
      <c r="AF118" s="591">
        <f t="shared" si="48"/>
        <v>2044</v>
      </c>
      <c r="AG118" s="591">
        <f t="shared" si="48"/>
        <v>2045</v>
      </c>
      <c r="AH118" s="591">
        <f t="shared" si="48"/>
        <v>2046</v>
      </c>
      <c r="AI118" s="591">
        <f t="shared" si="48"/>
        <v>2047</v>
      </c>
    </row>
    <row r="119" spans="1:35" s="589" customFormat="1" ht="11.25">
      <c r="A119" s="592" t="s">
        <v>242</v>
      </c>
      <c r="B119" s="749" t="s">
        <v>398</v>
      </c>
      <c r="C119" s="592"/>
      <c r="D119" s="592"/>
      <c r="E119" s="592"/>
      <c r="F119" s="593">
        <f>+F120+F124+F125+F126</f>
        <v>199706</v>
      </c>
      <c r="G119" s="593">
        <f t="shared" ref="G119:AI119" si="49">+G120+G124+G125+G126</f>
        <v>215377</v>
      </c>
      <c r="H119" s="593">
        <f t="shared" si="49"/>
        <v>191487</v>
      </c>
      <c r="I119" s="593">
        <f t="shared" si="49"/>
        <v>191487</v>
      </c>
      <c r="J119" s="593">
        <f t="shared" si="49"/>
        <v>191487</v>
      </c>
      <c r="K119" s="593">
        <f t="shared" si="49"/>
        <v>191487</v>
      </c>
      <c r="L119" s="593">
        <f t="shared" si="49"/>
        <v>191487</v>
      </c>
      <c r="M119" s="593">
        <f t="shared" si="49"/>
        <v>191487</v>
      </c>
      <c r="N119" s="593">
        <f t="shared" si="49"/>
        <v>191487</v>
      </c>
      <c r="O119" s="593">
        <f t="shared" si="49"/>
        <v>191487</v>
      </c>
      <c r="P119" s="593">
        <f t="shared" si="49"/>
        <v>191487</v>
      </c>
      <c r="Q119" s="593">
        <f t="shared" si="49"/>
        <v>191487</v>
      </c>
      <c r="R119" s="593">
        <f t="shared" si="49"/>
        <v>191487</v>
      </c>
      <c r="S119" s="593">
        <f t="shared" si="49"/>
        <v>191487</v>
      </c>
      <c r="T119" s="593">
        <f t="shared" si="49"/>
        <v>191487</v>
      </c>
      <c r="U119" s="593">
        <f t="shared" si="49"/>
        <v>191487</v>
      </c>
      <c r="V119" s="593">
        <f t="shared" si="49"/>
        <v>191487</v>
      </c>
      <c r="W119" s="593">
        <f t="shared" si="49"/>
        <v>191487</v>
      </c>
      <c r="X119" s="593">
        <f t="shared" si="49"/>
        <v>191487</v>
      </c>
      <c r="Y119" s="593">
        <f t="shared" si="49"/>
        <v>191487</v>
      </c>
      <c r="Z119" s="593">
        <f t="shared" si="49"/>
        <v>191487</v>
      </c>
      <c r="AA119" s="593">
        <f t="shared" si="49"/>
        <v>191487</v>
      </c>
      <c r="AB119" s="593">
        <f t="shared" si="49"/>
        <v>191487</v>
      </c>
      <c r="AC119" s="593">
        <f t="shared" si="49"/>
        <v>191487</v>
      </c>
      <c r="AD119" s="593">
        <f t="shared" si="49"/>
        <v>191487</v>
      </c>
      <c r="AE119" s="593">
        <f t="shared" si="49"/>
        <v>191487</v>
      </c>
      <c r="AF119" s="593">
        <f t="shared" si="49"/>
        <v>191487</v>
      </c>
      <c r="AG119" s="593">
        <f t="shared" si="49"/>
        <v>191487</v>
      </c>
      <c r="AH119" s="593">
        <f t="shared" si="49"/>
        <v>191487</v>
      </c>
      <c r="AI119" s="593">
        <f t="shared" si="49"/>
        <v>191487</v>
      </c>
    </row>
    <row r="120" spans="1:35" s="607" customFormat="1" ht="11.25">
      <c r="A120" s="605">
        <v>1</v>
      </c>
      <c r="B120" s="753" t="s">
        <v>245</v>
      </c>
      <c r="C120" s="605"/>
      <c r="D120" s="605"/>
      <c r="E120" s="605"/>
      <c r="F120" s="606">
        <f>+F121+F122+F123</f>
        <v>197933</v>
      </c>
      <c r="G120" s="606">
        <f t="shared" ref="G120:AI120" si="50">+G121+G122+G123</f>
        <v>212129</v>
      </c>
      <c r="H120" s="606">
        <f t="shared" si="50"/>
        <v>191487</v>
      </c>
      <c r="I120" s="606">
        <f t="shared" si="50"/>
        <v>191487</v>
      </c>
      <c r="J120" s="606">
        <f t="shared" si="50"/>
        <v>191487</v>
      </c>
      <c r="K120" s="606">
        <f>+K121+K122+K123</f>
        <v>191487</v>
      </c>
      <c r="L120" s="606">
        <f t="shared" si="50"/>
        <v>191487</v>
      </c>
      <c r="M120" s="606">
        <f t="shared" si="50"/>
        <v>191487</v>
      </c>
      <c r="N120" s="606">
        <f t="shared" si="50"/>
        <v>191487</v>
      </c>
      <c r="O120" s="606">
        <f t="shared" si="50"/>
        <v>191487</v>
      </c>
      <c r="P120" s="606">
        <f t="shared" si="50"/>
        <v>191487</v>
      </c>
      <c r="Q120" s="606">
        <f t="shared" si="50"/>
        <v>191487</v>
      </c>
      <c r="R120" s="606">
        <f t="shared" si="50"/>
        <v>191487</v>
      </c>
      <c r="S120" s="606">
        <f t="shared" si="50"/>
        <v>191487</v>
      </c>
      <c r="T120" s="606">
        <f t="shared" si="50"/>
        <v>191487</v>
      </c>
      <c r="U120" s="606">
        <f t="shared" si="50"/>
        <v>191487</v>
      </c>
      <c r="V120" s="606">
        <f t="shared" si="50"/>
        <v>191487</v>
      </c>
      <c r="W120" s="606">
        <f t="shared" si="50"/>
        <v>191487</v>
      </c>
      <c r="X120" s="606">
        <f t="shared" si="50"/>
        <v>191487</v>
      </c>
      <c r="Y120" s="606">
        <f t="shared" si="50"/>
        <v>191487</v>
      </c>
      <c r="Z120" s="606">
        <f t="shared" si="50"/>
        <v>191487</v>
      </c>
      <c r="AA120" s="606">
        <f t="shared" si="50"/>
        <v>191487</v>
      </c>
      <c r="AB120" s="606">
        <f t="shared" si="50"/>
        <v>191487</v>
      </c>
      <c r="AC120" s="606">
        <f t="shared" si="50"/>
        <v>191487</v>
      </c>
      <c r="AD120" s="606">
        <f t="shared" si="50"/>
        <v>191487</v>
      </c>
      <c r="AE120" s="606">
        <f t="shared" si="50"/>
        <v>191487</v>
      </c>
      <c r="AF120" s="606">
        <f t="shared" si="50"/>
        <v>191487</v>
      </c>
      <c r="AG120" s="606">
        <f t="shared" si="50"/>
        <v>191487</v>
      </c>
      <c r="AH120" s="606">
        <f t="shared" si="50"/>
        <v>191487</v>
      </c>
      <c r="AI120" s="606">
        <f t="shared" si="50"/>
        <v>191487</v>
      </c>
    </row>
    <row r="121" spans="1:35" s="589" customFormat="1" ht="11.25">
      <c r="A121" s="594"/>
      <c r="B121" s="751" t="s">
        <v>249</v>
      </c>
      <c r="C121" s="596"/>
      <c r="D121" s="596"/>
      <c r="E121" s="596"/>
      <c r="F121" s="595">
        <f>+F98</f>
        <v>59501.7048</v>
      </c>
      <c r="G121" s="595">
        <f t="shared" ref="G121:AI125" si="51">+G98</f>
        <v>74365.260000000009</v>
      </c>
      <c r="H121" s="595">
        <f t="shared" si="51"/>
        <v>75563</v>
      </c>
      <c r="I121" s="595">
        <f t="shared" si="51"/>
        <v>75563</v>
      </c>
      <c r="J121" s="595">
        <f t="shared" si="51"/>
        <v>75563</v>
      </c>
      <c r="K121" s="595">
        <f t="shared" si="51"/>
        <v>75563</v>
      </c>
      <c r="L121" s="595">
        <f t="shared" si="51"/>
        <v>75563</v>
      </c>
      <c r="M121" s="595">
        <f t="shared" si="51"/>
        <v>75563</v>
      </c>
      <c r="N121" s="595">
        <f t="shared" si="51"/>
        <v>75563</v>
      </c>
      <c r="O121" s="595">
        <f t="shared" si="51"/>
        <v>75563</v>
      </c>
      <c r="P121" s="595">
        <f t="shared" si="51"/>
        <v>75563</v>
      </c>
      <c r="Q121" s="595">
        <f t="shared" si="51"/>
        <v>75563</v>
      </c>
      <c r="R121" s="595">
        <f t="shared" si="51"/>
        <v>75563</v>
      </c>
      <c r="S121" s="595">
        <f t="shared" si="51"/>
        <v>75563</v>
      </c>
      <c r="T121" s="595">
        <f t="shared" si="51"/>
        <v>75563</v>
      </c>
      <c r="U121" s="595">
        <f t="shared" si="51"/>
        <v>75563</v>
      </c>
      <c r="V121" s="595">
        <f t="shared" si="51"/>
        <v>75563</v>
      </c>
      <c r="W121" s="595">
        <f t="shared" si="51"/>
        <v>75563</v>
      </c>
      <c r="X121" s="595">
        <f t="shared" si="51"/>
        <v>75563</v>
      </c>
      <c r="Y121" s="595">
        <f t="shared" si="51"/>
        <v>75563</v>
      </c>
      <c r="Z121" s="595">
        <f t="shared" si="51"/>
        <v>75563</v>
      </c>
      <c r="AA121" s="595">
        <f t="shared" si="51"/>
        <v>75563</v>
      </c>
      <c r="AB121" s="595">
        <f t="shared" si="51"/>
        <v>75563</v>
      </c>
      <c r="AC121" s="595">
        <f t="shared" si="51"/>
        <v>75563</v>
      </c>
      <c r="AD121" s="595">
        <f t="shared" si="51"/>
        <v>75563</v>
      </c>
      <c r="AE121" s="595">
        <f t="shared" si="51"/>
        <v>75563</v>
      </c>
      <c r="AF121" s="595">
        <f t="shared" si="51"/>
        <v>75563</v>
      </c>
      <c r="AG121" s="595">
        <f t="shared" si="51"/>
        <v>75563</v>
      </c>
      <c r="AH121" s="595">
        <f t="shared" si="51"/>
        <v>75563</v>
      </c>
      <c r="AI121" s="595">
        <f t="shared" si="51"/>
        <v>75563</v>
      </c>
    </row>
    <row r="122" spans="1:35" s="589" customFormat="1" ht="11.25">
      <c r="A122" s="594"/>
      <c r="B122" s="751" t="s">
        <v>250</v>
      </c>
      <c r="C122" s="596"/>
      <c r="D122" s="596"/>
      <c r="E122" s="596"/>
      <c r="F122" s="595">
        <f>+F99</f>
        <v>128422.29519999999</v>
      </c>
      <c r="G122" s="595">
        <f t="shared" si="51"/>
        <v>134381.74</v>
      </c>
      <c r="H122" s="595">
        <f t="shared" si="51"/>
        <v>114541</v>
      </c>
      <c r="I122" s="595">
        <f t="shared" si="51"/>
        <v>114541</v>
      </c>
      <c r="J122" s="595">
        <f t="shared" si="51"/>
        <v>114541</v>
      </c>
      <c r="K122" s="595">
        <f t="shared" si="51"/>
        <v>114541</v>
      </c>
      <c r="L122" s="595">
        <f t="shared" si="51"/>
        <v>114541</v>
      </c>
      <c r="M122" s="595">
        <f t="shared" si="51"/>
        <v>114541</v>
      </c>
      <c r="N122" s="595">
        <f t="shared" si="51"/>
        <v>114541</v>
      </c>
      <c r="O122" s="595">
        <f t="shared" si="51"/>
        <v>114541</v>
      </c>
      <c r="P122" s="595">
        <f t="shared" si="51"/>
        <v>114541</v>
      </c>
      <c r="Q122" s="595">
        <f t="shared" si="51"/>
        <v>114541</v>
      </c>
      <c r="R122" s="595">
        <f t="shared" si="51"/>
        <v>114541</v>
      </c>
      <c r="S122" s="595">
        <f t="shared" si="51"/>
        <v>114541</v>
      </c>
      <c r="T122" s="595">
        <f t="shared" si="51"/>
        <v>114541</v>
      </c>
      <c r="U122" s="595">
        <f t="shared" si="51"/>
        <v>114541</v>
      </c>
      <c r="V122" s="595">
        <f t="shared" si="51"/>
        <v>114541</v>
      </c>
      <c r="W122" s="595">
        <f t="shared" si="51"/>
        <v>114541</v>
      </c>
      <c r="X122" s="595">
        <f t="shared" si="51"/>
        <v>114541</v>
      </c>
      <c r="Y122" s="595">
        <f t="shared" si="51"/>
        <v>114541</v>
      </c>
      <c r="Z122" s="595">
        <f t="shared" si="51"/>
        <v>114541</v>
      </c>
      <c r="AA122" s="595">
        <f t="shared" si="51"/>
        <v>114541</v>
      </c>
      <c r="AB122" s="595">
        <f t="shared" si="51"/>
        <v>114541</v>
      </c>
      <c r="AC122" s="595">
        <f t="shared" si="51"/>
        <v>114541</v>
      </c>
      <c r="AD122" s="595">
        <f t="shared" si="51"/>
        <v>114541</v>
      </c>
      <c r="AE122" s="595">
        <f t="shared" si="51"/>
        <v>114541</v>
      </c>
      <c r="AF122" s="595">
        <f t="shared" si="51"/>
        <v>114541</v>
      </c>
      <c r="AG122" s="595">
        <f t="shared" si="51"/>
        <v>114541</v>
      </c>
      <c r="AH122" s="595">
        <f t="shared" si="51"/>
        <v>114541</v>
      </c>
      <c r="AI122" s="595">
        <f t="shared" si="51"/>
        <v>114541</v>
      </c>
    </row>
    <row r="123" spans="1:35" s="589" customFormat="1" ht="11.25">
      <c r="A123" s="594"/>
      <c r="B123" s="751" t="s">
        <v>853</v>
      </c>
      <c r="C123" s="596"/>
      <c r="D123" s="596"/>
      <c r="E123" s="596"/>
      <c r="F123" s="595">
        <f>+F100</f>
        <v>10009</v>
      </c>
      <c r="G123" s="595">
        <f t="shared" si="51"/>
        <v>3382</v>
      </c>
      <c r="H123" s="595">
        <f t="shared" si="51"/>
        <v>1383</v>
      </c>
      <c r="I123" s="595">
        <f t="shared" si="51"/>
        <v>1383</v>
      </c>
      <c r="J123" s="595">
        <f t="shared" si="51"/>
        <v>1383</v>
      </c>
      <c r="K123" s="595">
        <f t="shared" si="51"/>
        <v>1383</v>
      </c>
      <c r="L123" s="595">
        <f t="shared" si="51"/>
        <v>1383</v>
      </c>
      <c r="M123" s="595">
        <f t="shared" si="51"/>
        <v>1383</v>
      </c>
      <c r="N123" s="595">
        <f t="shared" si="51"/>
        <v>1383</v>
      </c>
      <c r="O123" s="595">
        <f t="shared" si="51"/>
        <v>1383</v>
      </c>
      <c r="P123" s="595">
        <f t="shared" si="51"/>
        <v>1383</v>
      </c>
      <c r="Q123" s="595">
        <f t="shared" si="51"/>
        <v>1383</v>
      </c>
      <c r="R123" s="595">
        <f t="shared" si="51"/>
        <v>1383</v>
      </c>
      <c r="S123" s="595">
        <f t="shared" si="51"/>
        <v>1383</v>
      </c>
      <c r="T123" s="595">
        <f t="shared" si="51"/>
        <v>1383</v>
      </c>
      <c r="U123" s="595">
        <f t="shared" si="51"/>
        <v>1383</v>
      </c>
      <c r="V123" s="595">
        <f t="shared" si="51"/>
        <v>1383</v>
      </c>
      <c r="W123" s="595">
        <f t="shared" si="51"/>
        <v>1383</v>
      </c>
      <c r="X123" s="595">
        <f t="shared" si="51"/>
        <v>1383</v>
      </c>
      <c r="Y123" s="595">
        <f t="shared" si="51"/>
        <v>1383</v>
      </c>
      <c r="Z123" s="595">
        <f t="shared" si="51"/>
        <v>1383</v>
      </c>
      <c r="AA123" s="595">
        <f t="shared" si="51"/>
        <v>1383</v>
      </c>
      <c r="AB123" s="595">
        <f t="shared" si="51"/>
        <v>1383</v>
      </c>
      <c r="AC123" s="595">
        <f t="shared" si="51"/>
        <v>1383</v>
      </c>
      <c r="AD123" s="595">
        <f t="shared" si="51"/>
        <v>1383</v>
      </c>
      <c r="AE123" s="595">
        <f t="shared" si="51"/>
        <v>1383</v>
      </c>
      <c r="AF123" s="595">
        <f t="shared" si="51"/>
        <v>1383</v>
      </c>
      <c r="AG123" s="595">
        <f t="shared" si="51"/>
        <v>1383</v>
      </c>
      <c r="AH123" s="595">
        <f t="shared" si="51"/>
        <v>1383</v>
      </c>
      <c r="AI123" s="595">
        <f t="shared" si="51"/>
        <v>1383</v>
      </c>
    </row>
    <row r="124" spans="1:35" s="607" customFormat="1" ht="11.25">
      <c r="A124" s="605">
        <v>2</v>
      </c>
      <c r="B124" s="753" t="s">
        <v>247</v>
      </c>
      <c r="C124" s="605"/>
      <c r="D124" s="605"/>
      <c r="E124" s="605"/>
      <c r="F124" s="606">
        <f>+F101</f>
        <v>1773</v>
      </c>
      <c r="G124" s="606">
        <f t="shared" si="51"/>
        <v>3248</v>
      </c>
      <c r="H124" s="606">
        <f t="shared" si="51"/>
        <v>0</v>
      </c>
      <c r="I124" s="606">
        <f t="shared" si="51"/>
        <v>0</v>
      </c>
      <c r="J124" s="606">
        <f t="shared" si="51"/>
        <v>0</v>
      </c>
      <c r="K124" s="606">
        <f t="shared" si="51"/>
        <v>0</v>
      </c>
      <c r="L124" s="606">
        <f t="shared" si="51"/>
        <v>0</v>
      </c>
      <c r="M124" s="606">
        <f t="shared" si="51"/>
        <v>0</v>
      </c>
      <c r="N124" s="606">
        <f t="shared" si="51"/>
        <v>0</v>
      </c>
      <c r="O124" s="606">
        <f t="shared" si="51"/>
        <v>0</v>
      </c>
      <c r="P124" s="606">
        <f t="shared" si="51"/>
        <v>0</v>
      </c>
      <c r="Q124" s="606">
        <f t="shared" si="51"/>
        <v>0</v>
      </c>
      <c r="R124" s="606">
        <f t="shared" si="51"/>
        <v>0</v>
      </c>
      <c r="S124" s="606">
        <f t="shared" si="51"/>
        <v>0</v>
      </c>
      <c r="T124" s="606">
        <f t="shared" si="51"/>
        <v>0</v>
      </c>
      <c r="U124" s="606">
        <f t="shared" si="51"/>
        <v>0</v>
      </c>
      <c r="V124" s="606">
        <f t="shared" si="51"/>
        <v>0</v>
      </c>
      <c r="W124" s="606">
        <f t="shared" si="51"/>
        <v>0</v>
      </c>
      <c r="X124" s="606">
        <f t="shared" si="51"/>
        <v>0</v>
      </c>
      <c r="Y124" s="606">
        <f t="shared" si="51"/>
        <v>0</v>
      </c>
      <c r="Z124" s="606">
        <f t="shared" si="51"/>
        <v>0</v>
      </c>
      <c r="AA124" s="606">
        <f t="shared" si="51"/>
        <v>0</v>
      </c>
      <c r="AB124" s="606">
        <f t="shared" si="51"/>
        <v>0</v>
      </c>
      <c r="AC124" s="606">
        <f t="shared" si="51"/>
        <v>0</v>
      </c>
      <c r="AD124" s="606">
        <f t="shared" si="51"/>
        <v>0</v>
      </c>
      <c r="AE124" s="606">
        <f t="shared" si="51"/>
        <v>0</v>
      </c>
      <c r="AF124" s="606">
        <f t="shared" si="51"/>
        <v>0</v>
      </c>
      <c r="AG124" s="606">
        <f t="shared" si="51"/>
        <v>0</v>
      </c>
      <c r="AH124" s="606">
        <f t="shared" si="51"/>
        <v>0</v>
      </c>
      <c r="AI124" s="606">
        <f t="shared" si="51"/>
        <v>0</v>
      </c>
    </row>
    <row r="125" spans="1:35" s="607" customFormat="1" ht="11.25">
      <c r="A125" s="605">
        <v>3</v>
      </c>
      <c r="B125" s="753" t="s">
        <v>251</v>
      </c>
      <c r="C125" s="605"/>
      <c r="D125" s="605"/>
      <c r="E125" s="605"/>
      <c r="F125" s="606">
        <f>+F102</f>
        <v>0</v>
      </c>
      <c r="G125" s="606">
        <f t="shared" si="51"/>
        <v>0</v>
      </c>
      <c r="H125" s="606">
        <f t="shared" si="51"/>
        <v>0</v>
      </c>
      <c r="I125" s="606">
        <f t="shared" si="51"/>
        <v>0</v>
      </c>
      <c r="J125" s="606">
        <f t="shared" si="51"/>
        <v>0</v>
      </c>
      <c r="K125" s="606">
        <f t="shared" si="51"/>
        <v>0</v>
      </c>
      <c r="L125" s="606">
        <f t="shared" si="51"/>
        <v>0</v>
      </c>
      <c r="M125" s="606">
        <f t="shared" si="51"/>
        <v>0</v>
      </c>
      <c r="N125" s="606">
        <f t="shared" si="51"/>
        <v>0</v>
      </c>
      <c r="O125" s="606">
        <f t="shared" si="51"/>
        <v>0</v>
      </c>
      <c r="P125" s="606">
        <f t="shared" si="51"/>
        <v>0</v>
      </c>
      <c r="Q125" s="606">
        <f t="shared" si="51"/>
        <v>0</v>
      </c>
      <c r="R125" s="606">
        <f t="shared" si="51"/>
        <v>0</v>
      </c>
      <c r="S125" s="606">
        <f t="shared" si="51"/>
        <v>0</v>
      </c>
      <c r="T125" s="606">
        <f t="shared" si="51"/>
        <v>0</v>
      </c>
      <c r="U125" s="606">
        <f t="shared" si="51"/>
        <v>0</v>
      </c>
      <c r="V125" s="606">
        <f t="shared" si="51"/>
        <v>0</v>
      </c>
      <c r="W125" s="606">
        <f t="shared" si="51"/>
        <v>0</v>
      </c>
      <c r="X125" s="606">
        <f t="shared" si="51"/>
        <v>0</v>
      </c>
      <c r="Y125" s="606">
        <f t="shared" si="51"/>
        <v>0</v>
      </c>
      <c r="Z125" s="606">
        <f t="shared" si="51"/>
        <v>0</v>
      </c>
      <c r="AA125" s="606">
        <f t="shared" si="51"/>
        <v>0</v>
      </c>
      <c r="AB125" s="606">
        <f t="shared" si="51"/>
        <v>0</v>
      </c>
      <c r="AC125" s="606">
        <f t="shared" si="51"/>
        <v>0</v>
      </c>
      <c r="AD125" s="606">
        <f t="shared" si="51"/>
        <v>0</v>
      </c>
      <c r="AE125" s="606">
        <f t="shared" si="51"/>
        <v>0</v>
      </c>
      <c r="AF125" s="606">
        <f t="shared" si="51"/>
        <v>0</v>
      </c>
      <c r="AG125" s="606">
        <f t="shared" si="51"/>
        <v>0</v>
      </c>
      <c r="AH125" s="606">
        <f t="shared" si="51"/>
        <v>0</v>
      </c>
      <c r="AI125" s="606">
        <f t="shared" si="51"/>
        <v>0</v>
      </c>
    </row>
    <row r="126" spans="1:35" s="607" customFormat="1" ht="11.25">
      <c r="A126" s="605">
        <v>4</v>
      </c>
      <c r="B126" s="753" t="s">
        <v>400</v>
      </c>
      <c r="C126" s="605"/>
      <c r="D126" s="605"/>
      <c r="E126" s="605"/>
      <c r="F126" s="606"/>
      <c r="G126" s="606"/>
      <c r="H126" s="606"/>
      <c r="I126" s="606"/>
      <c r="J126" s="606"/>
      <c r="K126" s="606"/>
      <c r="L126" s="606"/>
      <c r="M126" s="606"/>
      <c r="N126" s="606"/>
      <c r="O126" s="606"/>
      <c r="P126" s="606"/>
      <c r="Q126" s="606"/>
      <c r="R126" s="606"/>
      <c r="S126" s="606"/>
      <c r="T126" s="606"/>
      <c r="U126" s="606"/>
      <c r="V126" s="606"/>
      <c r="W126" s="606"/>
      <c r="X126" s="606"/>
      <c r="Y126" s="606"/>
      <c r="Z126" s="606"/>
      <c r="AA126" s="606"/>
      <c r="AB126" s="606"/>
      <c r="AC126" s="606"/>
      <c r="AD126" s="606"/>
      <c r="AE126" s="606"/>
      <c r="AF126" s="606"/>
      <c r="AG126" s="606"/>
      <c r="AH126" s="606"/>
      <c r="AI126" s="606"/>
    </row>
    <row r="127" spans="1:35" s="589" customFormat="1" ht="11.25">
      <c r="A127" s="592" t="s">
        <v>243</v>
      </c>
      <c r="B127" s="749" t="s">
        <v>399</v>
      </c>
      <c r="C127" s="592"/>
      <c r="D127" s="592"/>
      <c r="E127" s="592"/>
      <c r="F127" s="593">
        <f>+F133+F134+F135+F136+F128</f>
        <v>201192</v>
      </c>
      <c r="G127" s="593">
        <f t="shared" ref="G127:AI127" si="52">+G133+G134+G135+G136+G128</f>
        <v>94090</v>
      </c>
      <c r="H127" s="593">
        <f t="shared" si="52"/>
        <v>76932</v>
      </c>
      <c r="I127" s="593">
        <f t="shared" si="52"/>
        <v>76932</v>
      </c>
      <c r="J127" s="593">
        <f t="shared" si="52"/>
        <v>76932</v>
      </c>
      <c r="K127" s="593">
        <f t="shared" si="52"/>
        <v>76932</v>
      </c>
      <c r="L127" s="593">
        <f t="shared" si="52"/>
        <v>76932</v>
      </c>
      <c r="M127" s="593">
        <f t="shared" si="52"/>
        <v>76932</v>
      </c>
      <c r="N127" s="593">
        <f t="shared" si="52"/>
        <v>76932</v>
      </c>
      <c r="O127" s="593">
        <f t="shared" si="52"/>
        <v>76932</v>
      </c>
      <c r="P127" s="593">
        <f t="shared" si="52"/>
        <v>76932</v>
      </c>
      <c r="Q127" s="593">
        <f t="shared" si="52"/>
        <v>76932</v>
      </c>
      <c r="R127" s="593">
        <f t="shared" si="52"/>
        <v>76932</v>
      </c>
      <c r="S127" s="593">
        <f t="shared" si="52"/>
        <v>76932</v>
      </c>
      <c r="T127" s="593">
        <f t="shared" si="52"/>
        <v>76932</v>
      </c>
      <c r="U127" s="593">
        <f t="shared" si="52"/>
        <v>76932</v>
      </c>
      <c r="V127" s="593">
        <f t="shared" si="52"/>
        <v>76932</v>
      </c>
      <c r="W127" s="593">
        <f t="shared" si="52"/>
        <v>76932</v>
      </c>
      <c r="X127" s="593">
        <f t="shared" si="52"/>
        <v>76932</v>
      </c>
      <c r="Y127" s="593">
        <f t="shared" si="52"/>
        <v>76932</v>
      </c>
      <c r="Z127" s="593">
        <f t="shared" si="52"/>
        <v>76932</v>
      </c>
      <c r="AA127" s="593">
        <f t="shared" si="52"/>
        <v>76932</v>
      </c>
      <c r="AB127" s="593">
        <f t="shared" si="52"/>
        <v>76932</v>
      </c>
      <c r="AC127" s="593">
        <f t="shared" si="52"/>
        <v>76932</v>
      </c>
      <c r="AD127" s="593">
        <f t="shared" si="52"/>
        <v>76932</v>
      </c>
      <c r="AE127" s="593">
        <f t="shared" si="52"/>
        <v>76932</v>
      </c>
      <c r="AF127" s="593">
        <f t="shared" si="52"/>
        <v>76932</v>
      </c>
      <c r="AG127" s="593">
        <f t="shared" si="52"/>
        <v>76932</v>
      </c>
      <c r="AH127" s="593">
        <f t="shared" si="52"/>
        <v>76932</v>
      </c>
      <c r="AI127" s="593">
        <f t="shared" si="52"/>
        <v>76932</v>
      </c>
    </row>
    <row r="128" spans="1:35" s="607" customFormat="1" ht="11.25">
      <c r="A128" s="605">
        <v>1</v>
      </c>
      <c r="B128" s="753" t="s">
        <v>246</v>
      </c>
      <c r="C128" s="605"/>
      <c r="D128" s="605"/>
      <c r="E128" s="605"/>
      <c r="F128" s="606">
        <f>+F129+F130+F131+F132</f>
        <v>196869</v>
      </c>
      <c r="G128" s="606">
        <f t="shared" ref="G128:AI128" si="53">+G129+G130+G131+G132</f>
        <v>93933</v>
      </c>
      <c r="H128" s="606">
        <f t="shared" si="53"/>
        <v>76932</v>
      </c>
      <c r="I128" s="606">
        <f t="shared" si="53"/>
        <v>76932</v>
      </c>
      <c r="J128" s="606">
        <f t="shared" si="53"/>
        <v>76932</v>
      </c>
      <c r="K128" s="606">
        <f t="shared" si="53"/>
        <v>76932</v>
      </c>
      <c r="L128" s="606">
        <f t="shared" si="53"/>
        <v>76932</v>
      </c>
      <c r="M128" s="606">
        <f t="shared" si="53"/>
        <v>76932</v>
      </c>
      <c r="N128" s="606">
        <f t="shared" si="53"/>
        <v>76932</v>
      </c>
      <c r="O128" s="606">
        <f t="shared" si="53"/>
        <v>76932</v>
      </c>
      <c r="P128" s="606">
        <f t="shared" si="53"/>
        <v>76932</v>
      </c>
      <c r="Q128" s="606">
        <f t="shared" si="53"/>
        <v>76932</v>
      </c>
      <c r="R128" s="606">
        <f t="shared" si="53"/>
        <v>76932</v>
      </c>
      <c r="S128" s="606">
        <f t="shared" si="53"/>
        <v>76932</v>
      </c>
      <c r="T128" s="606">
        <f t="shared" si="53"/>
        <v>76932</v>
      </c>
      <c r="U128" s="606">
        <f t="shared" si="53"/>
        <v>76932</v>
      </c>
      <c r="V128" s="606">
        <f t="shared" si="53"/>
        <v>76932</v>
      </c>
      <c r="W128" s="606">
        <f t="shared" si="53"/>
        <v>76932</v>
      </c>
      <c r="X128" s="606">
        <f t="shared" si="53"/>
        <v>76932</v>
      </c>
      <c r="Y128" s="606">
        <f t="shared" si="53"/>
        <v>76932</v>
      </c>
      <c r="Z128" s="606">
        <f t="shared" si="53"/>
        <v>76932</v>
      </c>
      <c r="AA128" s="606">
        <f t="shared" si="53"/>
        <v>76932</v>
      </c>
      <c r="AB128" s="606">
        <f t="shared" si="53"/>
        <v>76932</v>
      </c>
      <c r="AC128" s="606">
        <f t="shared" si="53"/>
        <v>76932</v>
      </c>
      <c r="AD128" s="606">
        <f t="shared" si="53"/>
        <v>76932</v>
      </c>
      <c r="AE128" s="606">
        <f t="shared" si="53"/>
        <v>76932</v>
      </c>
      <c r="AF128" s="606">
        <f t="shared" si="53"/>
        <v>76932</v>
      </c>
      <c r="AG128" s="606">
        <f t="shared" si="53"/>
        <v>76932</v>
      </c>
      <c r="AH128" s="606">
        <f t="shared" si="53"/>
        <v>76932</v>
      </c>
      <c r="AI128" s="606">
        <f t="shared" si="53"/>
        <v>76932</v>
      </c>
    </row>
    <row r="129" spans="1:35" s="589" customFormat="1" ht="11.25">
      <c r="A129" s="594"/>
      <c r="B129" s="751" t="s">
        <v>106</v>
      </c>
      <c r="C129" s="596"/>
      <c r="D129" s="596"/>
      <c r="E129" s="596"/>
      <c r="F129" s="595">
        <f>+F105</f>
        <v>15634</v>
      </c>
      <c r="G129" s="595">
        <f t="shared" ref="G129:AI130" si="54">+G105</f>
        <v>5928</v>
      </c>
      <c r="H129" s="595">
        <f t="shared" si="54"/>
        <v>5244</v>
      </c>
      <c r="I129" s="595">
        <f t="shared" si="54"/>
        <v>5244</v>
      </c>
      <c r="J129" s="595">
        <f t="shared" si="54"/>
        <v>5244</v>
      </c>
      <c r="K129" s="595">
        <f t="shared" si="54"/>
        <v>5244</v>
      </c>
      <c r="L129" s="595">
        <f t="shared" si="54"/>
        <v>5244</v>
      </c>
      <c r="M129" s="595">
        <f t="shared" si="54"/>
        <v>5244</v>
      </c>
      <c r="N129" s="595">
        <f t="shared" si="54"/>
        <v>5244</v>
      </c>
      <c r="O129" s="595">
        <f t="shared" si="54"/>
        <v>5244</v>
      </c>
      <c r="P129" s="595">
        <f t="shared" si="54"/>
        <v>5244</v>
      </c>
      <c r="Q129" s="595">
        <f t="shared" si="54"/>
        <v>5244</v>
      </c>
      <c r="R129" s="595">
        <f t="shared" si="54"/>
        <v>5244</v>
      </c>
      <c r="S129" s="595">
        <f t="shared" si="54"/>
        <v>5244</v>
      </c>
      <c r="T129" s="595">
        <f t="shared" si="54"/>
        <v>5244</v>
      </c>
      <c r="U129" s="595">
        <f t="shared" si="54"/>
        <v>5244</v>
      </c>
      <c r="V129" s="595">
        <f t="shared" si="54"/>
        <v>5244</v>
      </c>
      <c r="W129" s="595">
        <f t="shared" si="54"/>
        <v>5244</v>
      </c>
      <c r="X129" s="595">
        <f t="shared" si="54"/>
        <v>5244</v>
      </c>
      <c r="Y129" s="595">
        <f t="shared" si="54"/>
        <v>5244</v>
      </c>
      <c r="Z129" s="595">
        <f t="shared" si="54"/>
        <v>5244</v>
      </c>
      <c r="AA129" s="595">
        <f t="shared" si="54"/>
        <v>5244</v>
      </c>
      <c r="AB129" s="595">
        <f t="shared" si="54"/>
        <v>5244</v>
      </c>
      <c r="AC129" s="595">
        <f t="shared" si="54"/>
        <v>5244</v>
      </c>
      <c r="AD129" s="595">
        <f t="shared" si="54"/>
        <v>5244</v>
      </c>
      <c r="AE129" s="595">
        <f t="shared" si="54"/>
        <v>5244</v>
      </c>
      <c r="AF129" s="595">
        <f t="shared" si="54"/>
        <v>5244</v>
      </c>
      <c r="AG129" s="595">
        <f t="shared" si="54"/>
        <v>5244</v>
      </c>
      <c r="AH129" s="595">
        <f t="shared" si="54"/>
        <v>5244</v>
      </c>
      <c r="AI129" s="595">
        <f t="shared" si="54"/>
        <v>5244</v>
      </c>
    </row>
    <row r="130" spans="1:35" s="589" customFormat="1" ht="11.25">
      <c r="A130" s="594"/>
      <c r="B130" s="751" t="s">
        <v>254</v>
      </c>
      <c r="C130" s="596"/>
      <c r="D130" s="596"/>
      <c r="E130" s="596"/>
      <c r="F130" s="595">
        <f>+F106</f>
        <v>162165</v>
      </c>
      <c r="G130" s="595">
        <f t="shared" si="54"/>
        <v>74935</v>
      </c>
      <c r="H130" s="595">
        <f t="shared" si="54"/>
        <v>58382</v>
      </c>
      <c r="I130" s="595">
        <f t="shared" si="54"/>
        <v>58382</v>
      </c>
      <c r="J130" s="595">
        <f t="shared" si="54"/>
        <v>58382</v>
      </c>
      <c r="K130" s="595">
        <f t="shared" si="54"/>
        <v>58382</v>
      </c>
      <c r="L130" s="595">
        <f t="shared" si="54"/>
        <v>58382</v>
      </c>
      <c r="M130" s="595">
        <f t="shared" si="54"/>
        <v>58382</v>
      </c>
      <c r="N130" s="595">
        <f t="shared" si="54"/>
        <v>58382</v>
      </c>
      <c r="O130" s="595">
        <f t="shared" si="54"/>
        <v>58382</v>
      </c>
      <c r="P130" s="595">
        <f t="shared" si="54"/>
        <v>58382</v>
      </c>
      <c r="Q130" s="595">
        <f t="shared" si="54"/>
        <v>58382</v>
      </c>
      <c r="R130" s="595">
        <f t="shared" si="54"/>
        <v>58382</v>
      </c>
      <c r="S130" s="595">
        <f t="shared" si="54"/>
        <v>58382</v>
      </c>
      <c r="T130" s="595">
        <f t="shared" si="54"/>
        <v>58382</v>
      </c>
      <c r="U130" s="595">
        <f t="shared" si="54"/>
        <v>58382</v>
      </c>
      <c r="V130" s="595">
        <f t="shared" si="54"/>
        <v>58382</v>
      </c>
      <c r="W130" s="595">
        <f t="shared" si="54"/>
        <v>58382</v>
      </c>
      <c r="X130" s="595">
        <f t="shared" si="54"/>
        <v>58382</v>
      </c>
      <c r="Y130" s="595">
        <f t="shared" si="54"/>
        <v>58382</v>
      </c>
      <c r="Z130" s="595">
        <f t="shared" si="54"/>
        <v>58382</v>
      </c>
      <c r="AA130" s="595">
        <f t="shared" si="54"/>
        <v>58382</v>
      </c>
      <c r="AB130" s="595">
        <f t="shared" si="54"/>
        <v>58382</v>
      </c>
      <c r="AC130" s="595">
        <f t="shared" si="54"/>
        <v>58382</v>
      </c>
      <c r="AD130" s="595">
        <f t="shared" si="54"/>
        <v>58382</v>
      </c>
      <c r="AE130" s="595">
        <f t="shared" si="54"/>
        <v>58382</v>
      </c>
      <c r="AF130" s="595">
        <f t="shared" si="54"/>
        <v>58382</v>
      </c>
      <c r="AG130" s="595">
        <f t="shared" si="54"/>
        <v>58382</v>
      </c>
      <c r="AH130" s="595">
        <f t="shared" si="54"/>
        <v>58382</v>
      </c>
      <c r="AI130" s="595">
        <f t="shared" si="54"/>
        <v>58382</v>
      </c>
    </row>
    <row r="131" spans="1:35" s="589" customFormat="1" ht="11.25">
      <c r="A131" s="594"/>
      <c r="B131" s="751" t="s">
        <v>256</v>
      </c>
      <c r="C131" s="596"/>
      <c r="D131" s="596"/>
      <c r="E131" s="596"/>
      <c r="F131" s="595">
        <f>+F109</f>
        <v>15304</v>
      </c>
      <c r="G131" s="595">
        <f t="shared" ref="G131:AI134" si="55">+G109</f>
        <v>11867</v>
      </c>
      <c r="H131" s="595">
        <f t="shared" si="55"/>
        <v>8296</v>
      </c>
      <c r="I131" s="595">
        <f t="shared" si="55"/>
        <v>8296</v>
      </c>
      <c r="J131" s="595">
        <f t="shared" si="55"/>
        <v>8296</v>
      </c>
      <c r="K131" s="595">
        <f t="shared" si="55"/>
        <v>8296</v>
      </c>
      <c r="L131" s="595">
        <f t="shared" si="55"/>
        <v>8296</v>
      </c>
      <c r="M131" s="595">
        <f t="shared" si="55"/>
        <v>8296</v>
      </c>
      <c r="N131" s="595">
        <f t="shared" si="55"/>
        <v>8296</v>
      </c>
      <c r="O131" s="595">
        <f t="shared" si="55"/>
        <v>8296</v>
      </c>
      <c r="P131" s="595">
        <f t="shared" si="55"/>
        <v>8296</v>
      </c>
      <c r="Q131" s="595">
        <f t="shared" si="55"/>
        <v>8296</v>
      </c>
      <c r="R131" s="595">
        <f t="shared" si="55"/>
        <v>8296</v>
      </c>
      <c r="S131" s="595">
        <f t="shared" si="55"/>
        <v>8296</v>
      </c>
      <c r="T131" s="595">
        <f t="shared" si="55"/>
        <v>8296</v>
      </c>
      <c r="U131" s="595">
        <f t="shared" si="55"/>
        <v>8296</v>
      </c>
      <c r="V131" s="595">
        <f t="shared" si="55"/>
        <v>8296</v>
      </c>
      <c r="W131" s="595">
        <f t="shared" si="55"/>
        <v>8296</v>
      </c>
      <c r="X131" s="595">
        <f t="shared" si="55"/>
        <v>8296</v>
      </c>
      <c r="Y131" s="595">
        <f t="shared" si="55"/>
        <v>8296</v>
      </c>
      <c r="Z131" s="595">
        <f t="shared" si="55"/>
        <v>8296</v>
      </c>
      <c r="AA131" s="595">
        <f t="shared" si="55"/>
        <v>8296</v>
      </c>
      <c r="AB131" s="595">
        <f t="shared" si="55"/>
        <v>8296</v>
      </c>
      <c r="AC131" s="595">
        <f t="shared" si="55"/>
        <v>8296</v>
      </c>
      <c r="AD131" s="595">
        <f t="shared" si="55"/>
        <v>8296</v>
      </c>
      <c r="AE131" s="595">
        <f t="shared" si="55"/>
        <v>8296</v>
      </c>
      <c r="AF131" s="595">
        <f t="shared" si="55"/>
        <v>8296</v>
      </c>
      <c r="AG131" s="595">
        <f t="shared" si="55"/>
        <v>8296</v>
      </c>
      <c r="AH131" s="595">
        <f t="shared" si="55"/>
        <v>8296</v>
      </c>
      <c r="AI131" s="595">
        <f t="shared" si="55"/>
        <v>8296</v>
      </c>
    </row>
    <row r="132" spans="1:35" s="589" customFormat="1" ht="11.25">
      <c r="A132" s="594"/>
      <c r="B132" s="751" t="s">
        <v>257</v>
      </c>
      <c r="C132" s="596"/>
      <c r="D132" s="596"/>
      <c r="E132" s="596"/>
      <c r="F132" s="595">
        <f>+F110</f>
        <v>3766</v>
      </c>
      <c r="G132" s="595">
        <f t="shared" si="55"/>
        <v>1203</v>
      </c>
      <c r="H132" s="595">
        <f t="shared" si="55"/>
        <v>5010</v>
      </c>
      <c r="I132" s="595">
        <f t="shared" si="55"/>
        <v>5010</v>
      </c>
      <c r="J132" s="595">
        <f t="shared" si="55"/>
        <v>5010</v>
      </c>
      <c r="K132" s="595">
        <f t="shared" si="55"/>
        <v>5010</v>
      </c>
      <c r="L132" s="595">
        <f t="shared" si="55"/>
        <v>5010</v>
      </c>
      <c r="M132" s="595">
        <f t="shared" si="55"/>
        <v>5010</v>
      </c>
      <c r="N132" s="595">
        <f t="shared" si="55"/>
        <v>5010</v>
      </c>
      <c r="O132" s="595">
        <f t="shared" si="55"/>
        <v>5010</v>
      </c>
      <c r="P132" s="595">
        <f t="shared" si="55"/>
        <v>5010</v>
      </c>
      <c r="Q132" s="595">
        <f t="shared" si="55"/>
        <v>5010</v>
      </c>
      <c r="R132" s="595">
        <f t="shared" si="55"/>
        <v>5010</v>
      </c>
      <c r="S132" s="595">
        <f t="shared" si="55"/>
        <v>5010</v>
      </c>
      <c r="T132" s="595">
        <f t="shared" si="55"/>
        <v>5010</v>
      </c>
      <c r="U132" s="595">
        <f t="shared" si="55"/>
        <v>5010</v>
      </c>
      <c r="V132" s="595">
        <f t="shared" si="55"/>
        <v>5010</v>
      </c>
      <c r="W132" s="595">
        <f t="shared" si="55"/>
        <v>5010</v>
      </c>
      <c r="X132" s="595">
        <f t="shared" si="55"/>
        <v>5010</v>
      </c>
      <c r="Y132" s="595">
        <f t="shared" si="55"/>
        <v>5010</v>
      </c>
      <c r="Z132" s="595">
        <f t="shared" si="55"/>
        <v>5010</v>
      </c>
      <c r="AA132" s="595">
        <f t="shared" si="55"/>
        <v>5010</v>
      </c>
      <c r="AB132" s="595">
        <f t="shared" si="55"/>
        <v>5010</v>
      </c>
      <c r="AC132" s="595">
        <f t="shared" si="55"/>
        <v>5010</v>
      </c>
      <c r="AD132" s="595">
        <f t="shared" si="55"/>
        <v>5010</v>
      </c>
      <c r="AE132" s="595">
        <f t="shared" si="55"/>
        <v>5010</v>
      </c>
      <c r="AF132" s="595">
        <f t="shared" si="55"/>
        <v>5010</v>
      </c>
      <c r="AG132" s="595">
        <f t="shared" si="55"/>
        <v>5010</v>
      </c>
      <c r="AH132" s="595">
        <f t="shared" si="55"/>
        <v>5010</v>
      </c>
      <c r="AI132" s="595">
        <f t="shared" si="55"/>
        <v>5010</v>
      </c>
    </row>
    <row r="133" spans="1:35" s="607" customFormat="1" ht="11.25">
      <c r="A133" s="605">
        <v>2</v>
      </c>
      <c r="B133" s="753" t="s">
        <v>248</v>
      </c>
      <c r="C133" s="605"/>
      <c r="D133" s="605"/>
      <c r="E133" s="605"/>
      <c r="F133" s="606">
        <f>+F111</f>
        <v>0</v>
      </c>
      <c r="G133" s="606">
        <f t="shared" si="55"/>
        <v>157</v>
      </c>
      <c r="H133" s="606">
        <f t="shared" si="55"/>
        <v>0</v>
      </c>
      <c r="I133" s="606">
        <f t="shared" si="55"/>
        <v>0</v>
      </c>
      <c r="J133" s="606">
        <f t="shared" si="55"/>
        <v>0</v>
      </c>
      <c r="K133" s="606">
        <f t="shared" si="55"/>
        <v>0</v>
      </c>
      <c r="L133" s="606">
        <f t="shared" si="55"/>
        <v>0</v>
      </c>
      <c r="M133" s="606">
        <f t="shared" si="55"/>
        <v>0</v>
      </c>
      <c r="N133" s="606">
        <f t="shared" si="55"/>
        <v>0</v>
      </c>
      <c r="O133" s="606">
        <f t="shared" si="55"/>
        <v>0</v>
      </c>
      <c r="P133" s="606">
        <f t="shared" si="55"/>
        <v>0</v>
      </c>
      <c r="Q133" s="606">
        <f t="shared" si="55"/>
        <v>0</v>
      </c>
      <c r="R133" s="606">
        <f t="shared" si="55"/>
        <v>0</v>
      </c>
      <c r="S133" s="606">
        <f t="shared" si="55"/>
        <v>0</v>
      </c>
      <c r="T133" s="606">
        <f t="shared" si="55"/>
        <v>0</v>
      </c>
      <c r="U133" s="606">
        <f t="shared" si="55"/>
        <v>0</v>
      </c>
      <c r="V133" s="606">
        <f t="shared" si="55"/>
        <v>0</v>
      </c>
      <c r="W133" s="606">
        <f t="shared" si="55"/>
        <v>0</v>
      </c>
      <c r="X133" s="606">
        <f t="shared" si="55"/>
        <v>0</v>
      </c>
      <c r="Y133" s="606">
        <f t="shared" si="55"/>
        <v>0</v>
      </c>
      <c r="Z133" s="606">
        <f t="shared" si="55"/>
        <v>0</v>
      </c>
      <c r="AA133" s="606">
        <f t="shared" si="55"/>
        <v>0</v>
      </c>
      <c r="AB133" s="606">
        <f t="shared" si="55"/>
        <v>0</v>
      </c>
      <c r="AC133" s="606">
        <f t="shared" si="55"/>
        <v>0</v>
      </c>
      <c r="AD133" s="606">
        <f t="shared" si="55"/>
        <v>0</v>
      </c>
      <c r="AE133" s="606">
        <f t="shared" si="55"/>
        <v>0</v>
      </c>
      <c r="AF133" s="606">
        <f t="shared" si="55"/>
        <v>0</v>
      </c>
      <c r="AG133" s="606">
        <f t="shared" si="55"/>
        <v>0</v>
      </c>
      <c r="AH133" s="606">
        <f t="shared" si="55"/>
        <v>0</v>
      </c>
      <c r="AI133" s="606">
        <f t="shared" si="55"/>
        <v>0</v>
      </c>
    </row>
    <row r="134" spans="1:35" s="607" customFormat="1" ht="11.25">
      <c r="A134" s="605">
        <v>3</v>
      </c>
      <c r="B134" s="753" t="s">
        <v>258</v>
      </c>
      <c r="C134" s="605"/>
      <c r="D134" s="605"/>
      <c r="E134" s="605"/>
      <c r="F134" s="606">
        <f>+F112</f>
        <v>4323</v>
      </c>
      <c r="G134" s="606">
        <f t="shared" si="55"/>
        <v>0</v>
      </c>
      <c r="H134" s="606">
        <f t="shared" si="55"/>
        <v>0</v>
      </c>
      <c r="I134" s="606">
        <f t="shared" si="55"/>
        <v>0</v>
      </c>
      <c r="J134" s="606">
        <f t="shared" si="55"/>
        <v>0</v>
      </c>
      <c r="K134" s="606">
        <f t="shared" si="55"/>
        <v>0</v>
      </c>
      <c r="L134" s="606">
        <f t="shared" si="55"/>
        <v>0</v>
      </c>
      <c r="M134" s="606">
        <f t="shared" si="55"/>
        <v>0</v>
      </c>
      <c r="N134" s="606">
        <f t="shared" si="55"/>
        <v>0</v>
      </c>
      <c r="O134" s="606">
        <f t="shared" si="55"/>
        <v>0</v>
      </c>
      <c r="P134" s="606">
        <f t="shared" si="55"/>
        <v>0</v>
      </c>
      <c r="Q134" s="606">
        <f t="shared" si="55"/>
        <v>0</v>
      </c>
      <c r="R134" s="606">
        <f t="shared" si="55"/>
        <v>0</v>
      </c>
      <c r="S134" s="606">
        <f t="shared" si="55"/>
        <v>0</v>
      </c>
      <c r="T134" s="606">
        <f t="shared" si="55"/>
        <v>0</v>
      </c>
      <c r="U134" s="606">
        <f t="shared" si="55"/>
        <v>0</v>
      </c>
      <c r="V134" s="606">
        <f t="shared" si="55"/>
        <v>0</v>
      </c>
      <c r="W134" s="606">
        <f t="shared" si="55"/>
        <v>0</v>
      </c>
      <c r="X134" s="606">
        <f t="shared" si="55"/>
        <v>0</v>
      </c>
      <c r="Y134" s="606">
        <f t="shared" si="55"/>
        <v>0</v>
      </c>
      <c r="Z134" s="606">
        <f t="shared" si="55"/>
        <v>0</v>
      </c>
      <c r="AA134" s="606">
        <f t="shared" si="55"/>
        <v>0</v>
      </c>
      <c r="AB134" s="606">
        <f t="shared" si="55"/>
        <v>0</v>
      </c>
      <c r="AC134" s="606">
        <f t="shared" si="55"/>
        <v>0</v>
      </c>
      <c r="AD134" s="606">
        <f t="shared" si="55"/>
        <v>0</v>
      </c>
      <c r="AE134" s="606">
        <f t="shared" si="55"/>
        <v>0</v>
      </c>
      <c r="AF134" s="606">
        <f t="shared" si="55"/>
        <v>0</v>
      </c>
      <c r="AG134" s="606">
        <f t="shared" si="55"/>
        <v>0</v>
      </c>
      <c r="AH134" s="606">
        <f t="shared" si="55"/>
        <v>0</v>
      </c>
      <c r="AI134" s="606">
        <f t="shared" si="55"/>
        <v>0</v>
      </c>
    </row>
    <row r="135" spans="1:35" s="607" customFormat="1" ht="11.25">
      <c r="A135" s="605">
        <v>4</v>
      </c>
      <c r="B135" s="753" t="s">
        <v>401</v>
      </c>
      <c r="C135" s="605"/>
      <c r="D135" s="605"/>
      <c r="E135" s="605"/>
      <c r="F135" s="606"/>
      <c r="G135" s="606"/>
      <c r="H135" s="606"/>
      <c r="I135" s="606"/>
      <c r="J135" s="606"/>
      <c r="K135" s="606"/>
      <c r="L135" s="606"/>
      <c r="M135" s="606"/>
      <c r="N135" s="606"/>
      <c r="O135" s="606"/>
      <c r="P135" s="606"/>
      <c r="Q135" s="606"/>
      <c r="R135" s="606"/>
      <c r="S135" s="606"/>
      <c r="T135" s="606"/>
      <c r="U135" s="606"/>
      <c r="V135" s="606"/>
      <c r="W135" s="606"/>
      <c r="X135" s="606"/>
      <c r="Y135" s="606"/>
      <c r="Z135" s="606"/>
      <c r="AA135" s="606"/>
      <c r="AB135" s="606"/>
      <c r="AC135" s="606"/>
      <c r="AD135" s="606"/>
      <c r="AE135" s="606"/>
      <c r="AF135" s="606"/>
      <c r="AG135" s="606"/>
      <c r="AH135" s="606"/>
      <c r="AI135" s="606"/>
    </row>
    <row r="136" spans="1:35" s="607" customFormat="1" ht="11.25">
      <c r="A136" s="605">
        <v>5</v>
      </c>
      <c r="B136" s="753" t="s">
        <v>402</v>
      </c>
      <c r="C136" s="605"/>
      <c r="D136" s="605"/>
      <c r="E136" s="605"/>
      <c r="F136" s="606"/>
      <c r="G136" s="606"/>
      <c r="H136" s="606"/>
      <c r="I136" s="606"/>
      <c r="J136" s="606"/>
      <c r="K136" s="606"/>
      <c r="L136" s="606"/>
      <c r="M136" s="606"/>
      <c r="N136" s="606"/>
      <c r="O136" s="606"/>
      <c r="P136" s="606"/>
      <c r="Q136" s="606"/>
      <c r="R136" s="606"/>
      <c r="S136" s="606"/>
      <c r="T136" s="606"/>
      <c r="U136" s="606"/>
      <c r="V136" s="606"/>
      <c r="W136" s="606"/>
      <c r="X136" s="606"/>
      <c r="Y136" s="606"/>
      <c r="Z136" s="606"/>
      <c r="AA136" s="606"/>
      <c r="AB136" s="606"/>
      <c r="AC136" s="606"/>
      <c r="AD136" s="606"/>
      <c r="AE136" s="606"/>
      <c r="AF136" s="606"/>
      <c r="AG136" s="606"/>
      <c r="AH136" s="606"/>
      <c r="AI136" s="606"/>
    </row>
    <row r="137" spans="1:35" s="589" customFormat="1" ht="11.25">
      <c r="A137" s="592" t="s">
        <v>155</v>
      </c>
      <c r="B137" s="749" t="s">
        <v>403</v>
      </c>
      <c r="C137" s="592"/>
      <c r="D137" s="592"/>
      <c r="E137" s="592"/>
      <c r="F137" s="593">
        <f>+F119-F127</f>
        <v>-1486</v>
      </c>
      <c r="G137" s="593">
        <f t="shared" ref="G137:AI137" si="56">+G119-G127</f>
        <v>121287</v>
      </c>
      <c r="H137" s="593">
        <f t="shared" si="56"/>
        <v>114555</v>
      </c>
      <c r="I137" s="593">
        <f t="shared" si="56"/>
        <v>114555</v>
      </c>
      <c r="J137" s="593">
        <f t="shared" si="56"/>
        <v>114555</v>
      </c>
      <c r="K137" s="593">
        <f t="shared" si="56"/>
        <v>114555</v>
      </c>
      <c r="L137" s="593">
        <f t="shared" si="56"/>
        <v>114555</v>
      </c>
      <c r="M137" s="593">
        <f t="shared" si="56"/>
        <v>114555</v>
      </c>
      <c r="N137" s="593">
        <f t="shared" si="56"/>
        <v>114555</v>
      </c>
      <c r="O137" s="593">
        <f t="shared" si="56"/>
        <v>114555</v>
      </c>
      <c r="P137" s="593">
        <f t="shared" si="56"/>
        <v>114555</v>
      </c>
      <c r="Q137" s="593">
        <f t="shared" si="56"/>
        <v>114555</v>
      </c>
      <c r="R137" s="593">
        <f t="shared" si="56"/>
        <v>114555</v>
      </c>
      <c r="S137" s="593">
        <f t="shared" si="56"/>
        <v>114555</v>
      </c>
      <c r="T137" s="593">
        <f t="shared" si="56"/>
        <v>114555</v>
      </c>
      <c r="U137" s="593">
        <f t="shared" si="56"/>
        <v>114555</v>
      </c>
      <c r="V137" s="593">
        <f t="shared" si="56"/>
        <v>114555</v>
      </c>
      <c r="W137" s="593">
        <f t="shared" si="56"/>
        <v>114555</v>
      </c>
      <c r="X137" s="593">
        <f t="shared" si="56"/>
        <v>114555</v>
      </c>
      <c r="Y137" s="593">
        <f t="shared" si="56"/>
        <v>114555</v>
      </c>
      <c r="Z137" s="593">
        <f t="shared" si="56"/>
        <v>114555</v>
      </c>
      <c r="AA137" s="593">
        <f t="shared" si="56"/>
        <v>114555</v>
      </c>
      <c r="AB137" s="593">
        <f t="shared" si="56"/>
        <v>114555</v>
      </c>
      <c r="AC137" s="593">
        <f t="shared" si="56"/>
        <v>114555</v>
      </c>
      <c r="AD137" s="593">
        <f t="shared" si="56"/>
        <v>114555</v>
      </c>
      <c r="AE137" s="593">
        <f t="shared" si="56"/>
        <v>114555</v>
      </c>
      <c r="AF137" s="593">
        <f t="shared" si="56"/>
        <v>114555</v>
      </c>
      <c r="AG137" s="593">
        <f t="shared" si="56"/>
        <v>114555</v>
      </c>
      <c r="AH137" s="593">
        <f t="shared" si="56"/>
        <v>114555</v>
      </c>
      <c r="AI137" s="593">
        <f t="shared" si="56"/>
        <v>114555</v>
      </c>
    </row>
    <row r="138" spans="1:35">
      <c r="F138" s="550"/>
    </row>
    <row r="139" spans="1:35" ht="13.5" customHeight="1">
      <c r="A139" s="551" t="s">
        <v>456</v>
      </c>
      <c r="B139" s="746"/>
      <c r="C139" s="552"/>
      <c r="D139" s="552"/>
      <c r="E139" s="552"/>
      <c r="F139" s="552"/>
      <c r="G139" s="552"/>
      <c r="H139" s="552"/>
      <c r="I139" s="552"/>
      <c r="J139" s="552"/>
      <c r="K139" s="552"/>
      <c r="L139" s="552"/>
      <c r="M139" s="552"/>
      <c r="N139" s="552"/>
      <c r="O139" s="552"/>
      <c r="P139" s="552"/>
      <c r="Q139" s="552"/>
      <c r="R139" s="552"/>
      <c r="S139" s="552"/>
      <c r="T139" s="552"/>
      <c r="U139" s="552"/>
      <c r="V139" s="552"/>
      <c r="W139" s="552"/>
      <c r="X139" s="552"/>
      <c r="Y139" s="552"/>
      <c r="Z139" s="552"/>
      <c r="AA139" s="552"/>
      <c r="AB139" s="552"/>
      <c r="AC139" s="552"/>
      <c r="AD139" s="552"/>
      <c r="AE139" s="552"/>
      <c r="AF139" s="552"/>
      <c r="AG139" s="552"/>
      <c r="AH139" s="552"/>
      <c r="AI139" s="552"/>
    </row>
    <row r="140" spans="1:35">
      <c r="F140" s="554"/>
      <c r="I140" s="582"/>
      <c r="J140" s="582"/>
    </row>
    <row r="141" spans="1:35" ht="12.75">
      <c r="A141" s="555" t="s">
        <v>669</v>
      </c>
    </row>
    <row r="142" spans="1:35">
      <c r="F142" s="554"/>
      <c r="K142" s="550"/>
    </row>
    <row r="143" spans="1:35" s="589" customFormat="1" ht="11.25">
      <c r="A143" s="612"/>
      <c r="B143" s="754" t="s">
        <v>388</v>
      </c>
      <c r="C143" s="612"/>
      <c r="D143" s="612"/>
      <c r="E143" s="612"/>
      <c r="F143" s="612">
        <v>1</v>
      </c>
      <c r="G143" s="612">
        <f>+F143+1</f>
        <v>2</v>
      </c>
      <c r="H143" s="612">
        <f>+G143+1</f>
        <v>3</v>
      </c>
      <c r="I143" s="612">
        <f t="shared" ref="I143:X144" si="57">+H143+1</f>
        <v>4</v>
      </c>
      <c r="J143" s="612">
        <f t="shared" si="57"/>
        <v>5</v>
      </c>
      <c r="K143" s="612">
        <f t="shared" si="57"/>
        <v>6</v>
      </c>
      <c r="L143" s="612">
        <f t="shared" si="57"/>
        <v>7</v>
      </c>
      <c r="M143" s="612">
        <f t="shared" si="57"/>
        <v>8</v>
      </c>
      <c r="N143" s="612">
        <f t="shared" si="57"/>
        <v>9</v>
      </c>
      <c r="O143" s="612">
        <f t="shared" si="57"/>
        <v>10</v>
      </c>
      <c r="P143" s="612">
        <f t="shared" si="57"/>
        <v>11</v>
      </c>
      <c r="Q143" s="612">
        <f t="shared" si="57"/>
        <v>12</v>
      </c>
      <c r="R143" s="612">
        <f t="shared" si="57"/>
        <v>13</v>
      </c>
      <c r="S143" s="612">
        <f t="shared" si="57"/>
        <v>14</v>
      </c>
      <c r="T143" s="612">
        <f t="shared" si="57"/>
        <v>15</v>
      </c>
      <c r="U143" s="612">
        <f t="shared" si="57"/>
        <v>16</v>
      </c>
      <c r="V143" s="612">
        <f t="shared" si="57"/>
        <v>17</v>
      </c>
      <c r="W143" s="612">
        <f t="shared" si="57"/>
        <v>18</v>
      </c>
      <c r="X143" s="612">
        <f t="shared" si="57"/>
        <v>19</v>
      </c>
      <c r="Y143" s="612">
        <f t="shared" ref="X143:AI144" si="58">+X143+1</f>
        <v>20</v>
      </c>
      <c r="Z143" s="612">
        <f t="shared" si="58"/>
        <v>21</v>
      </c>
      <c r="AA143" s="612">
        <f t="shared" si="58"/>
        <v>22</v>
      </c>
      <c r="AB143" s="612">
        <f t="shared" si="58"/>
        <v>23</v>
      </c>
      <c r="AC143" s="612">
        <f t="shared" si="58"/>
        <v>24</v>
      </c>
      <c r="AD143" s="612">
        <f t="shared" si="58"/>
        <v>25</v>
      </c>
      <c r="AE143" s="612">
        <f t="shared" si="58"/>
        <v>26</v>
      </c>
      <c r="AF143" s="612">
        <f t="shared" si="58"/>
        <v>27</v>
      </c>
      <c r="AG143" s="612">
        <f t="shared" si="58"/>
        <v>28</v>
      </c>
      <c r="AH143" s="612">
        <f>+AG143+1</f>
        <v>29</v>
      </c>
      <c r="AI143" s="612">
        <f>+AH143+1</f>
        <v>30</v>
      </c>
    </row>
    <row r="144" spans="1:35" s="589" customFormat="1" ht="11.25">
      <c r="A144" s="612" t="s">
        <v>147</v>
      </c>
      <c r="B144" s="754" t="s">
        <v>387</v>
      </c>
      <c r="C144" s="613"/>
      <c r="D144" s="613"/>
      <c r="E144" s="613"/>
      <c r="F144" s="614">
        <v>2018</v>
      </c>
      <c r="G144" s="614">
        <f>+F144+1</f>
        <v>2019</v>
      </c>
      <c r="H144" s="614">
        <f>+G144+1</f>
        <v>2020</v>
      </c>
      <c r="I144" s="614">
        <f t="shared" si="57"/>
        <v>2021</v>
      </c>
      <c r="J144" s="614">
        <f t="shared" si="57"/>
        <v>2022</v>
      </c>
      <c r="K144" s="614">
        <f t="shared" si="57"/>
        <v>2023</v>
      </c>
      <c r="L144" s="614">
        <f t="shared" si="57"/>
        <v>2024</v>
      </c>
      <c r="M144" s="614">
        <f t="shared" si="57"/>
        <v>2025</v>
      </c>
      <c r="N144" s="614">
        <f t="shared" si="57"/>
        <v>2026</v>
      </c>
      <c r="O144" s="614">
        <f t="shared" si="57"/>
        <v>2027</v>
      </c>
      <c r="P144" s="614">
        <f t="shared" si="57"/>
        <v>2028</v>
      </c>
      <c r="Q144" s="614">
        <f t="shared" si="57"/>
        <v>2029</v>
      </c>
      <c r="R144" s="614">
        <f t="shared" si="57"/>
        <v>2030</v>
      </c>
      <c r="S144" s="614">
        <f t="shared" si="57"/>
        <v>2031</v>
      </c>
      <c r="T144" s="614">
        <f t="shared" si="57"/>
        <v>2032</v>
      </c>
      <c r="U144" s="614">
        <f t="shared" si="57"/>
        <v>2033</v>
      </c>
      <c r="V144" s="614">
        <f t="shared" si="57"/>
        <v>2034</v>
      </c>
      <c r="W144" s="614">
        <f t="shared" si="57"/>
        <v>2035</v>
      </c>
      <c r="X144" s="614">
        <f t="shared" si="58"/>
        <v>2036</v>
      </c>
      <c r="Y144" s="614">
        <f t="shared" si="58"/>
        <v>2037</v>
      </c>
      <c r="Z144" s="614">
        <f t="shared" si="58"/>
        <v>2038</v>
      </c>
      <c r="AA144" s="614">
        <f t="shared" si="58"/>
        <v>2039</v>
      </c>
      <c r="AB144" s="614">
        <f t="shared" si="58"/>
        <v>2040</v>
      </c>
      <c r="AC144" s="614">
        <f t="shared" si="58"/>
        <v>2041</v>
      </c>
      <c r="AD144" s="614">
        <f t="shared" si="58"/>
        <v>2042</v>
      </c>
      <c r="AE144" s="614">
        <f t="shared" si="58"/>
        <v>2043</v>
      </c>
      <c r="AF144" s="614">
        <f t="shared" si="58"/>
        <v>2044</v>
      </c>
      <c r="AG144" s="614">
        <f t="shared" si="58"/>
        <v>2045</v>
      </c>
      <c r="AH144" s="614">
        <f t="shared" si="58"/>
        <v>2046</v>
      </c>
      <c r="AI144" s="614">
        <f t="shared" si="58"/>
        <v>2047</v>
      </c>
    </row>
    <row r="145" spans="1:35" s="589" customFormat="1" ht="11.25">
      <c r="A145" s="592" t="s">
        <v>242</v>
      </c>
      <c r="B145" s="749" t="s">
        <v>252</v>
      </c>
      <c r="C145" s="592"/>
      <c r="D145" s="592"/>
      <c r="E145" s="592"/>
      <c r="F145" s="593">
        <f>+F146+F154+F155</f>
        <v>197592</v>
      </c>
      <c r="G145" s="593">
        <f t="shared" ref="G145:J145" si="59">+G146+G154+G155</f>
        <v>201079</v>
      </c>
      <c r="H145" s="593">
        <f t="shared" si="59"/>
        <v>186114</v>
      </c>
      <c r="I145" s="593">
        <f t="shared" si="59"/>
        <v>186114</v>
      </c>
      <c r="J145" s="593">
        <f t="shared" si="59"/>
        <v>186114</v>
      </c>
      <c r="K145" s="593">
        <f>+K146+K154+K155</f>
        <v>262097.53908230149</v>
      </c>
      <c r="L145" s="593">
        <f t="shared" ref="L145:AI145" si="60">+L146+L154+L155</f>
        <v>262097.53908230149</v>
      </c>
      <c r="M145" s="593">
        <f t="shared" si="60"/>
        <v>262097.53908230149</v>
      </c>
      <c r="N145" s="593">
        <f t="shared" si="60"/>
        <v>262097.53908230149</v>
      </c>
      <c r="O145" s="593">
        <f t="shared" si="60"/>
        <v>262097.53908230149</v>
      </c>
      <c r="P145" s="593">
        <f t="shared" si="60"/>
        <v>262097.53908230149</v>
      </c>
      <c r="Q145" s="593">
        <f t="shared" si="60"/>
        <v>262097.53908230149</v>
      </c>
      <c r="R145" s="593">
        <f t="shared" si="60"/>
        <v>262097.53908230149</v>
      </c>
      <c r="S145" s="593">
        <f t="shared" si="60"/>
        <v>262097.53908230149</v>
      </c>
      <c r="T145" s="593">
        <f t="shared" si="60"/>
        <v>262097.53908230149</v>
      </c>
      <c r="U145" s="593">
        <f t="shared" si="60"/>
        <v>262097.53908230149</v>
      </c>
      <c r="V145" s="593">
        <f t="shared" si="60"/>
        <v>262097.53908230149</v>
      </c>
      <c r="W145" s="593">
        <f t="shared" si="60"/>
        <v>262097.53908230149</v>
      </c>
      <c r="X145" s="593">
        <f t="shared" si="60"/>
        <v>262097.53908230149</v>
      </c>
      <c r="Y145" s="593">
        <f t="shared" si="60"/>
        <v>262097.53908230149</v>
      </c>
      <c r="Z145" s="593">
        <f t="shared" si="60"/>
        <v>262097.53908230149</v>
      </c>
      <c r="AA145" s="593">
        <f t="shared" si="60"/>
        <v>262097.53908230146</v>
      </c>
      <c r="AB145" s="593">
        <f t="shared" si="60"/>
        <v>262097.53908230146</v>
      </c>
      <c r="AC145" s="593">
        <f t="shared" si="60"/>
        <v>262097.53908230146</v>
      </c>
      <c r="AD145" s="593">
        <f t="shared" si="60"/>
        <v>262097.53908230146</v>
      </c>
      <c r="AE145" s="593">
        <f t="shared" si="60"/>
        <v>262097.53908230146</v>
      </c>
      <c r="AF145" s="593">
        <f t="shared" si="60"/>
        <v>262097.53908230146</v>
      </c>
      <c r="AG145" s="593">
        <f t="shared" si="60"/>
        <v>262097.53908230146</v>
      </c>
      <c r="AH145" s="593">
        <f t="shared" si="60"/>
        <v>262097.53908230146</v>
      </c>
      <c r="AI145" s="593">
        <f t="shared" si="60"/>
        <v>262097.53908230146</v>
      </c>
    </row>
    <row r="146" spans="1:35" s="589" customFormat="1" ht="11.25">
      <c r="A146" s="594">
        <v>1</v>
      </c>
      <c r="B146" s="750" t="s">
        <v>245</v>
      </c>
      <c r="C146" s="594"/>
      <c r="D146" s="594"/>
      <c r="E146" s="594"/>
      <c r="F146" s="595">
        <f>+F147+F148+F149+F150+F151+F153</f>
        <v>195819</v>
      </c>
      <c r="G146" s="595">
        <f t="shared" ref="G146:AI146" si="61">+G147+G148+G149+G150+G151+G153</f>
        <v>198095</v>
      </c>
      <c r="H146" s="595">
        <f t="shared" si="61"/>
        <v>186114</v>
      </c>
      <c r="I146" s="595">
        <f t="shared" si="61"/>
        <v>186114</v>
      </c>
      <c r="J146" s="595">
        <f t="shared" si="61"/>
        <v>186114</v>
      </c>
      <c r="K146" s="595">
        <f t="shared" si="61"/>
        <v>262097.53908230149</v>
      </c>
      <c r="L146" s="595">
        <f t="shared" si="61"/>
        <v>262097.53908230149</v>
      </c>
      <c r="M146" s="595">
        <f t="shared" si="61"/>
        <v>262097.53908230149</v>
      </c>
      <c r="N146" s="595">
        <f t="shared" si="61"/>
        <v>262097.53908230149</v>
      </c>
      <c r="O146" s="595">
        <f t="shared" si="61"/>
        <v>262097.53908230149</v>
      </c>
      <c r="P146" s="595">
        <f t="shared" si="61"/>
        <v>262097.53908230149</v>
      </c>
      <c r="Q146" s="595">
        <f t="shared" si="61"/>
        <v>262097.53908230149</v>
      </c>
      <c r="R146" s="595">
        <f t="shared" si="61"/>
        <v>262097.53908230149</v>
      </c>
      <c r="S146" s="595">
        <f t="shared" si="61"/>
        <v>262097.53908230149</v>
      </c>
      <c r="T146" s="595">
        <f t="shared" si="61"/>
        <v>262097.53908230149</v>
      </c>
      <c r="U146" s="595">
        <f t="shared" si="61"/>
        <v>262097.53908230149</v>
      </c>
      <c r="V146" s="595">
        <f t="shared" si="61"/>
        <v>262097.53908230149</v>
      </c>
      <c r="W146" s="595">
        <f t="shared" si="61"/>
        <v>262097.53908230149</v>
      </c>
      <c r="X146" s="595">
        <f t="shared" si="61"/>
        <v>262097.53908230149</v>
      </c>
      <c r="Y146" s="595">
        <f t="shared" si="61"/>
        <v>262097.53908230149</v>
      </c>
      <c r="Z146" s="595">
        <f t="shared" si="61"/>
        <v>262097.53908230149</v>
      </c>
      <c r="AA146" s="595">
        <f t="shared" si="61"/>
        <v>262097.53908230146</v>
      </c>
      <c r="AB146" s="595">
        <f t="shared" si="61"/>
        <v>262097.53908230146</v>
      </c>
      <c r="AC146" s="595">
        <f t="shared" si="61"/>
        <v>262097.53908230146</v>
      </c>
      <c r="AD146" s="595">
        <f t="shared" si="61"/>
        <v>262097.53908230146</v>
      </c>
      <c r="AE146" s="595">
        <f t="shared" si="61"/>
        <v>262097.53908230146</v>
      </c>
      <c r="AF146" s="595">
        <f t="shared" si="61"/>
        <v>262097.53908230146</v>
      </c>
      <c r="AG146" s="595">
        <f t="shared" si="61"/>
        <v>262097.53908230146</v>
      </c>
      <c r="AH146" s="595">
        <f t="shared" si="61"/>
        <v>262097.53908230146</v>
      </c>
      <c r="AI146" s="595">
        <f t="shared" si="61"/>
        <v>262097.53908230146</v>
      </c>
    </row>
    <row r="147" spans="1:35" s="589" customFormat="1" ht="11.25">
      <c r="A147" s="594"/>
      <c r="B147" s="751" t="s">
        <v>889</v>
      </c>
      <c r="C147" s="596"/>
      <c r="D147" s="596"/>
      <c r="E147" s="596"/>
      <c r="F147" s="595">
        <f>+F21</f>
        <v>58189.7048</v>
      </c>
      <c r="G147" s="595">
        <f t="shared" ref="G147:AI147" si="62">+G21</f>
        <v>61668.26</v>
      </c>
      <c r="H147" s="595">
        <f t="shared" si="62"/>
        <v>71767</v>
      </c>
      <c r="I147" s="595">
        <f t="shared" si="62"/>
        <v>71767</v>
      </c>
      <c r="J147" s="595">
        <f t="shared" si="62"/>
        <v>71767</v>
      </c>
      <c r="K147" s="595">
        <f t="shared" si="62"/>
        <v>71767</v>
      </c>
      <c r="L147" s="595">
        <f t="shared" si="62"/>
        <v>71767</v>
      </c>
      <c r="M147" s="595">
        <f t="shared" si="62"/>
        <v>71767</v>
      </c>
      <c r="N147" s="595">
        <f t="shared" si="62"/>
        <v>71767</v>
      </c>
      <c r="O147" s="595">
        <f t="shared" si="62"/>
        <v>71767</v>
      </c>
      <c r="P147" s="595">
        <f t="shared" si="62"/>
        <v>71767</v>
      </c>
      <c r="Q147" s="595">
        <f t="shared" si="62"/>
        <v>71767</v>
      </c>
      <c r="R147" s="595">
        <f t="shared" si="62"/>
        <v>71767</v>
      </c>
      <c r="S147" s="595">
        <f t="shared" si="62"/>
        <v>71767</v>
      </c>
      <c r="T147" s="595">
        <f t="shared" si="62"/>
        <v>71767</v>
      </c>
      <c r="U147" s="595">
        <f t="shared" si="62"/>
        <v>71767</v>
      </c>
      <c r="V147" s="595">
        <f t="shared" si="62"/>
        <v>71767</v>
      </c>
      <c r="W147" s="595">
        <f t="shared" si="62"/>
        <v>71767</v>
      </c>
      <c r="X147" s="595">
        <f t="shared" si="62"/>
        <v>71767</v>
      </c>
      <c r="Y147" s="595">
        <f t="shared" si="62"/>
        <v>71767</v>
      </c>
      <c r="Z147" s="595">
        <f t="shared" si="62"/>
        <v>71767</v>
      </c>
      <c r="AA147" s="595">
        <f t="shared" si="62"/>
        <v>71767</v>
      </c>
      <c r="AB147" s="595">
        <f t="shared" si="62"/>
        <v>71767</v>
      </c>
      <c r="AC147" s="595">
        <f t="shared" si="62"/>
        <v>71767</v>
      </c>
      <c r="AD147" s="595">
        <f t="shared" si="62"/>
        <v>71767</v>
      </c>
      <c r="AE147" s="595">
        <f t="shared" si="62"/>
        <v>71767</v>
      </c>
      <c r="AF147" s="595">
        <f t="shared" si="62"/>
        <v>71767</v>
      </c>
      <c r="AG147" s="595">
        <f t="shared" si="62"/>
        <v>71767</v>
      </c>
      <c r="AH147" s="595">
        <f t="shared" si="62"/>
        <v>71767</v>
      </c>
      <c r="AI147" s="595">
        <f t="shared" si="62"/>
        <v>71767</v>
      </c>
    </row>
    <row r="148" spans="1:35" s="589" customFormat="1" ht="22.5">
      <c r="A148" s="594"/>
      <c r="B148" s="751" t="s">
        <v>936</v>
      </c>
      <c r="C148" s="596"/>
      <c r="D148" s="596"/>
      <c r="E148" s="596"/>
      <c r="F148" s="595">
        <f>+'Dodatni obratovalni stroški'!B44</f>
        <v>0</v>
      </c>
      <c r="G148" s="595">
        <f>+'Dodatni obratovalni stroški'!C44</f>
        <v>0</v>
      </c>
      <c r="H148" s="595">
        <f>+'Dodatni obratovalni stroški'!D44</f>
        <v>0</v>
      </c>
      <c r="I148" s="595">
        <f>+'Dodatni obratovalni stroški'!E44</f>
        <v>0</v>
      </c>
      <c r="J148" s="595">
        <f>+'Dodatni obratovalni stroški'!F44</f>
        <v>0</v>
      </c>
      <c r="K148" s="595">
        <f>+'Dodatni obratovalni stroški'!G44</f>
        <v>10800</v>
      </c>
      <c r="L148" s="595">
        <f>+'Dodatni obratovalni stroški'!H44</f>
        <v>10800</v>
      </c>
      <c r="M148" s="595">
        <f>+'Dodatni obratovalni stroški'!I44</f>
        <v>10800</v>
      </c>
      <c r="N148" s="595">
        <f>+'Dodatni obratovalni stroški'!J44</f>
        <v>10800</v>
      </c>
      <c r="O148" s="595">
        <f>+'Dodatni obratovalni stroški'!K44</f>
        <v>10800</v>
      </c>
      <c r="P148" s="595">
        <f>+'Dodatni obratovalni stroški'!L44</f>
        <v>10800</v>
      </c>
      <c r="Q148" s="595">
        <f>+'Dodatni obratovalni stroški'!M44</f>
        <v>10800</v>
      </c>
      <c r="R148" s="595">
        <f>+'Dodatni obratovalni stroški'!N44</f>
        <v>10800</v>
      </c>
      <c r="S148" s="595">
        <f>+'Dodatni obratovalni stroški'!O44</f>
        <v>10800</v>
      </c>
      <c r="T148" s="595">
        <f>+'Dodatni obratovalni stroški'!P44</f>
        <v>10800</v>
      </c>
      <c r="U148" s="595">
        <f>+'Dodatni obratovalni stroški'!Q44</f>
        <v>10800</v>
      </c>
      <c r="V148" s="595">
        <f>+'Dodatni obratovalni stroški'!R44</f>
        <v>10800</v>
      </c>
      <c r="W148" s="595">
        <f>+'Dodatni obratovalni stroški'!S44</f>
        <v>10800</v>
      </c>
      <c r="X148" s="595">
        <f>+'Dodatni obratovalni stroški'!T44</f>
        <v>10800</v>
      </c>
      <c r="Y148" s="595">
        <f>+'Dodatni obratovalni stroški'!U44</f>
        <v>10800</v>
      </c>
      <c r="Z148" s="595">
        <f>+'Dodatni obratovalni stroški'!V44</f>
        <v>10800</v>
      </c>
      <c r="AA148" s="595">
        <f>+'Dodatni obratovalni stroški'!W44</f>
        <v>10800</v>
      </c>
      <c r="AB148" s="595">
        <f>+'Dodatni obratovalni stroški'!X44</f>
        <v>10800</v>
      </c>
      <c r="AC148" s="595">
        <f>+'Dodatni obratovalni stroški'!Y44</f>
        <v>10800</v>
      </c>
      <c r="AD148" s="595">
        <f>+'Dodatni obratovalni stroški'!Z44</f>
        <v>10800</v>
      </c>
      <c r="AE148" s="595">
        <f>+'Dodatni obratovalni stroški'!AA44</f>
        <v>10800</v>
      </c>
      <c r="AF148" s="595">
        <f>+'Dodatni obratovalni stroški'!AB44</f>
        <v>10800</v>
      </c>
      <c r="AG148" s="595">
        <f>+'Dodatni obratovalni stroški'!AC44</f>
        <v>10800</v>
      </c>
      <c r="AH148" s="595">
        <f>+'Dodatni obratovalni stroški'!AD44</f>
        <v>10800</v>
      </c>
      <c r="AI148" s="595">
        <f>+'Dodatni obratovalni stroški'!AE44</f>
        <v>10800</v>
      </c>
    </row>
    <row r="149" spans="1:35" s="589" customFormat="1" ht="11.25">
      <c r="A149" s="594"/>
      <c r="B149" s="751" t="s">
        <v>891</v>
      </c>
      <c r="C149" s="596"/>
      <c r="D149" s="596"/>
      <c r="E149" s="596"/>
      <c r="F149" s="595">
        <f>+F22</f>
        <v>127620.29519999999</v>
      </c>
      <c r="G149" s="595">
        <f t="shared" ref="G149:AI149" si="63">+G22</f>
        <v>133319.74</v>
      </c>
      <c r="H149" s="595">
        <f t="shared" si="63"/>
        <v>112964</v>
      </c>
      <c r="I149" s="595">
        <f t="shared" si="63"/>
        <v>112964</v>
      </c>
      <c r="J149" s="595">
        <f t="shared" si="63"/>
        <v>112964</v>
      </c>
      <c r="K149" s="595">
        <f t="shared" si="63"/>
        <v>112964</v>
      </c>
      <c r="L149" s="595">
        <f t="shared" si="63"/>
        <v>112964</v>
      </c>
      <c r="M149" s="595">
        <f t="shared" si="63"/>
        <v>112964</v>
      </c>
      <c r="N149" s="595">
        <f t="shared" si="63"/>
        <v>112964</v>
      </c>
      <c r="O149" s="595">
        <f t="shared" si="63"/>
        <v>112964</v>
      </c>
      <c r="P149" s="595">
        <f t="shared" si="63"/>
        <v>112964</v>
      </c>
      <c r="Q149" s="595">
        <f t="shared" si="63"/>
        <v>112964</v>
      </c>
      <c r="R149" s="595">
        <f t="shared" si="63"/>
        <v>112964</v>
      </c>
      <c r="S149" s="595">
        <f t="shared" si="63"/>
        <v>112964</v>
      </c>
      <c r="T149" s="595">
        <f t="shared" si="63"/>
        <v>112964</v>
      </c>
      <c r="U149" s="595">
        <f t="shared" si="63"/>
        <v>112964</v>
      </c>
      <c r="V149" s="595">
        <f t="shared" si="63"/>
        <v>112964</v>
      </c>
      <c r="W149" s="595">
        <f t="shared" si="63"/>
        <v>112964</v>
      </c>
      <c r="X149" s="595">
        <f t="shared" si="63"/>
        <v>112964</v>
      </c>
      <c r="Y149" s="595">
        <f t="shared" si="63"/>
        <v>112964</v>
      </c>
      <c r="Z149" s="595">
        <f t="shared" si="63"/>
        <v>112964</v>
      </c>
      <c r="AA149" s="595">
        <f t="shared" si="63"/>
        <v>112964</v>
      </c>
      <c r="AB149" s="595">
        <f t="shared" si="63"/>
        <v>112964</v>
      </c>
      <c r="AC149" s="595">
        <f t="shared" si="63"/>
        <v>112964</v>
      </c>
      <c r="AD149" s="595">
        <f t="shared" si="63"/>
        <v>112964</v>
      </c>
      <c r="AE149" s="595">
        <f t="shared" si="63"/>
        <v>112964</v>
      </c>
      <c r="AF149" s="595">
        <f t="shared" si="63"/>
        <v>112964</v>
      </c>
      <c r="AG149" s="595">
        <f t="shared" si="63"/>
        <v>112964</v>
      </c>
      <c r="AH149" s="595">
        <f t="shared" si="63"/>
        <v>112964</v>
      </c>
      <c r="AI149" s="595">
        <f t="shared" si="63"/>
        <v>112964</v>
      </c>
    </row>
    <row r="150" spans="1:35" s="589" customFormat="1" ht="11.25">
      <c r="A150" s="594"/>
      <c r="B150" s="751" t="s">
        <v>937</v>
      </c>
      <c r="C150" s="596"/>
      <c r="D150" s="596"/>
      <c r="E150" s="596"/>
      <c r="F150" s="595">
        <f>+Amortizacija!F39-F151</f>
        <v>0</v>
      </c>
      <c r="G150" s="595">
        <f>+Amortizacija!G39-G151</f>
        <v>0</v>
      </c>
      <c r="H150" s="595">
        <f>+Amortizacija!H39-H151</f>
        <v>0</v>
      </c>
      <c r="I150" s="595">
        <f>+Amortizacija!I39-I151</f>
        <v>0</v>
      </c>
      <c r="J150" s="595">
        <f>+Amortizacija!J39-J151</f>
        <v>0</v>
      </c>
      <c r="K150" s="595">
        <f>+Amortizacija!K39-K151</f>
        <v>32591.769541150734</v>
      </c>
      <c r="L150" s="595">
        <f>+Amortizacija!L39-L151</f>
        <v>32591.769541150734</v>
      </c>
      <c r="M150" s="595">
        <f>+Amortizacija!M39-M151</f>
        <v>32591.769541150734</v>
      </c>
      <c r="N150" s="595">
        <f>+Amortizacija!N39-N151</f>
        <v>32591.769541150734</v>
      </c>
      <c r="O150" s="595">
        <f>+Amortizacija!O39-O151</f>
        <v>32591.769541150734</v>
      </c>
      <c r="P150" s="595">
        <f>+Amortizacija!P39-P151</f>
        <v>32591.769541150734</v>
      </c>
      <c r="Q150" s="595">
        <f>+Amortizacija!Q39-Q151</f>
        <v>32591.769541150734</v>
      </c>
      <c r="R150" s="595">
        <f>+Amortizacija!R39-R151</f>
        <v>32591.769541150734</v>
      </c>
      <c r="S150" s="595">
        <f>+Amortizacija!S39-S151</f>
        <v>32591.769541150734</v>
      </c>
      <c r="T150" s="595">
        <f>+Amortizacija!T39-T151</f>
        <v>32591.769541150734</v>
      </c>
      <c r="U150" s="595">
        <f>+Amortizacija!U39-U151</f>
        <v>32591.769541150734</v>
      </c>
      <c r="V150" s="595">
        <f>+Amortizacija!V39-V151</f>
        <v>32591.769541150734</v>
      </c>
      <c r="W150" s="595">
        <f>+Amortizacija!W39-W151</f>
        <v>32591.769541150734</v>
      </c>
      <c r="X150" s="595">
        <f>+Amortizacija!X39-X151</f>
        <v>32591.769541150734</v>
      </c>
      <c r="Y150" s="595">
        <f>+Amortizacija!Y39-Y151</f>
        <v>32591.769541150734</v>
      </c>
      <c r="Z150" s="595">
        <f>+Amortizacija!Z39-Z151</f>
        <v>32591.769541150734</v>
      </c>
      <c r="AA150" s="595">
        <f>+Amortizacija!AA39-AA151</f>
        <v>65183.539082301468</v>
      </c>
      <c r="AB150" s="595">
        <f>+Amortizacija!AB39-AB151</f>
        <v>65183.539082301468</v>
      </c>
      <c r="AC150" s="595">
        <f>+Amortizacija!AC39-AC151</f>
        <v>65183.539082301468</v>
      </c>
      <c r="AD150" s="595">
        <f>+Amortizacija!AD39-AD151</f>
        <v>65183.539082301468</v>
      </c>
      <c r="AE150" s="595">
        <f>+Amortizacija!AE39-AE151</f>
        <v>65183.539082301468</v>
      </c>
      <c r="AF150" s="595">
        <f>+Amortizacija!AF39-AF151</f>
        <v>65183.539082301468</v>
      </c>
      <c r="AG150" s="595">
        <f>+Amortizacija!AG39-AG151</f>
        <v>65183.539082301468</v>
      </c>
      <c r="AH150" s="595">
        <f>+Amortizacija!AH39-AH151</f>
        <v>65183.539082301468</v>
      </c>
      <c r="AI150" s="595">
        <f>+Amortizacija!AI39-AI151</f>
        <v>65183.539082301468</v>
      </c>
    </row>
    <row r="151" spans="1:35" s="589" customFormat="1" ht="11.25">
      <c r="A151" s="594"/>
      <c r="B151" s="751" t="s">
        <v>938</v>
      </c>
      <c r="C151" s="596"/>
      <c r="D151" s="596"/>
      <c r="E151" s="596"/>
      <c r="F151" s="595">
        <f>+Amortizacija!F39*F152</f>
        <v>0</v>
      </c>
      <c r="G151" s="595">
        <f>+Amortizacija!G39*G152</f>
        <v>0</v>
      </c>
      <c r="H151" s="595">
        <f>+Amortizacija!H39*H152</f>
        <v>0</v>
      </c>
      <c r="I151" s="595">
        <f>+Amortizacija!I39*I152</f>
        <v>0</v>
      </c>
      <c r="J151" s="595">
        <f>+Amortizacija!J39*J152</f>
        <v>0</v>
      </c>
      <c r="K151" s="595">
        <f>+Amortizacija!K39*K152</f>
        <v>32591.769541150734</v>
      </c>
      <c r="L151" s="595">
        <f>+Amortizacija!L39*L152</f>
        <v>32591.769541150734</v>
      </c>
      <c r="M151" s="595">
        <f>+Amortizacija!M39*M152</f>
        <v>32591.769541150734</v>
      </c>
      <c r="N151" s="595">
        <f>+Amortizacija!N39*N152</f>
        <v>32591.769541150734</v>
      </c>
      <c r="O151" s="595">
        <f>+Amortizacija!O39*O152</f>
        <v>32591.769541150734</v>
      </c>
      <c r="P151" s="595">
        <f>+Amortizacija!P39*P152</f>
        <v>32591.769541150734</v>
      </c>
      <c r="Q151" s="595">
        <f>+Amortizacija!Q39*Q152</f>
        <v>32591.769541150734</v>
      </c>
      <c r="R151" s="595">
        <f>+Amortizacija!R39*R152</f>
        <v>32591.769541150734</v>
      </c>
      <c r="S151" s="595">
        <f>+Amortizacija!S39*S152</f>
        <v>32591.769541150734</v>
      </c>
      <c r="T151" s="595">
        <f>+Amortizacija!T39*T152</f>
        <v>32591.769541150734</v>
      </c>
      <c r="U151" s="595">
        <f>+Amortizacija!U39*U152</f>
        <v>32591.769541150734</v>
      </c>
      <c r="V151" s="595">
        <f>+Amortizacija!V39*V152</f>
        <v>32591.769541150734</v>
      </c>
      <c r="W151" s="595">
        <f>+Amortizacija!W39*W152</f>
        <v>32591.769541150734</v>
      </c>
      <c r="X151" s="595">
        <f>+Amortizacija!X39*X152</f>
        <v>32591.769541150734</v>
      </c>
      <c r="Y151" s="595">
        <f>+Amortizacija!Y39*Y152</f>
        <v>32591.769541150734</v>
      </c>
      <c r="Z151" s="595">
        <f>+Amortizacija!Z39*Z152</f>
        <v>32591.769541150734</v>
      </c>
      <c r="AA151" s="595">
        <f>+Amortizacija!AA39*AA152</f>
        <v>0</v>
      </c>
      <c r="AB151" s="595">
        <f>+Amortizacija!AB39*AB152</f>
        <v>0</v>
      </c>
      <c r="AC151" s="595">
        <f>+Amortizacija!AC39*AC152</f>
        <v>0</v>
      </c>
      <c r="AD151" s="595">
        <f>+Amortizacija!AD39*AD152</f>
        <v>0</v>
      </c>
      <c r="AE151" s="595">
        <f>+Amortizacija!AE39*AE152</f>
        <v>0</v>
      </c>
      <c r="AF151" s="595">
        <f>+Amortizacija!AF39*AF152</f>
        <v>0</v>
      </c>
      <c r="AG151" s="595">
        <f>+Amortizacija!AG39*AG152</f>
        <v>0</v>
      </c>
      <c r="AH151" s="595">
        <f>+Amortizacija!AH39*AH152</f>
        <v>0</v>
      </c>
      <c r="AI151" s="595">
        <f>+Amortizacija!AI39*AI152</f>
        <v>0</v>
      </c>
    </row>
    <row r="152" spans="1:35" s="611" customFormat="1" ht="11.25">
      <c r="A152" s="608"/>
      <c r="B152" s="755" t="s">
        <v>894</v>
      </c>
      <c r="C152" s="609"/>
      <c r="D152" s="609"/>
      <c r="E152" s="609"/>
      <c r="F152" s="610">
        <v>0</v>
      </c>
      <c r="G152" s="610">
        <v>0</v>
      </c>
      <c r="H152" s="610">
        <v>0</v>
      </c>
      <c r="I152" s="610">
        <v>0</v>
      </c>
      <c r="J152" s="610">
        <v>0</v>
      </c>
      <c r="K152" s="610">
        <v>0.5</v>
      </c>
      <c r="L152" s="610">
        <f>+K152</f>
        <v>0.5</v>
      </c>
      <c r="M152" s="610">
        <f t="shared" ref="M152:Z152" si="64">+L152</f>
        <v>0.5</v>
      </c>
      <c r="N152" s="610">
        <f t="shared" si="64"/>
        <v>0.5</v>
      </c>
      <c r="O152" s="610">
        <f t="shared" si="64"/>
        <v>0.5</v>
      </c>
      <c r="P152" s="610">
        <f t="shared" si="64"/>
        <v>0.5</v>
      </c>
      <c r="Q152" s="610">
        <f t="shared" si="64"/>
        <v>0.5</v>
      </c>
      <c r="R152" s="610">
        <f t="shared" si="64"/>
        <v>0.5</v>
      </c>
      <c r="S152" s="610">
        <f t="shared" si="64"/>
        <v>0.5</v>
      </c>
      <c r="T152" s="610">
        <f t="shared" si="64"/>
        <v>0.5</v>
      </c>
      <c r="U152" s="610">
        <f t="shared" si="64"/>
        <v>0.5</v>
      </c>
      <c r="V152" s="610">
        <f t="shared" si="64"/>
        <v>0.5</v>
      </c>
      <c r="W152" s="610">
        <f t="shared" si="64"/>
        <v>0.5</v>
      </c>
      <c r="X152" s="610">
        <f t="shared" si="64"/>
        <v>0.5</v>
      </c>
      <c r="Y152" s="610">
        <f t="shared" si="64"/>
        <v>0.5</v>
      </c>
      <c r="Z152" s="610">
        <f t="shared" si="64"/>
        <v>0.5</v>
      </c>
      <c r="AA152" s="610">
        <v>0</v>
      </c>
      <c r="AB152" s="610">
        <v>0</v>
      </c>
      <c r="AC152" s="610">
        <v>0</v>
      </c>
      <c r="AD152" s="610">
        <v>0</v>
      </c>
      <c r="AE152" s="610">
        <v>0</v>
      </c>
      <c r="AF152" s="610">
        <v>0</v>
      </c>
      <c r="AG152" s="610">
        <v>0</v>
      </c>
      <c r="AH152" s="610">
        <v>0</v>
      </c>
      <c r="AI152" s="610">
        <v>0</v>
      </c>
    </row>
    <row r="153" spans="1:35" s="589" customFormat="1" ht="11.25">
      <c r="A153" s="594"/>
      <c r="B153" s="751" t="s">
        <v>895</v>
      </c>
      <c r="C153" s="596"/>
      <c r="D153" s="596"/>
      <c r="E153" s="596"/>
      <c r="F153" s="595">
        <f>+F23</f>
        <v>10009</v>
      </c>
      <c r="G153" s="595">
        <f t="shared" ref="G153:AI155" si="65">+G23</f>
        <v>3107</v>
      </c>
      <c r="H153" s="595">
        <f t="shared" si="65"/>
        <v>1383</v>
      </c>
      <c r="I153" s="595">
        <f t="shared" si="65"/>
        <v>1383</v>
      </c>
      <c r="J153" s="595">
        <f t="shared" si="65"/>
        <v>1383</v>
      </c>
      <c r="K153" s="595">
        <f t="shared" si="65"/>
        <v>1383</v>
      </c>
      <c r="L153" s="595">
        <f t="shared" si="65"/>
        <v>1383</v>
      </c>
      <c r="M153" s="595">
        <f t="shared" si="65"/>
        <v>1383</v>
      </c>
      <c r="N153" s="595">
        <f t="shared" si="65"/>
        <v>1383</v>
      </c>
      <c r="O153" s="595">
        <f t="shared" si="65"/>
        <v>1383</v>
      </c>
      <c r="P153" s="595">
        <f t="shared" si="65"/>
        <v>1383</v>
      </c>
      <c r="Q153" s="595">
        <f t="shared" si="65"/>
        <v>1383</v>
      </c>
      <c r="R153" s="595">
        <f t="shared" si="65"/>
        <v>1383</v>
      </c>
      <c r="S153" s="595">
        <f t="shared" si="65"/>
        <v>1383</v>
      </c>
      <c r="T153" s="595">
        <f t="shared" si="65"/>
        <v>1383</v>
      </c>
      <c r="U153" s="595">
        <f t="shared" si="65"/>
        <v>1383</v>
      </c>
      <c r="V153" s="595">
        <f t="shared" si="65"/>
        <v>1383</v>
      </c>
      <c r="W153" s="595">
        <f t="shared" si="65"/>
        <v>1383</v>
      </c>
      <c r="X153" s="595">
        <f t="shared" si="65"/>
        <v>1383</v>
      </c>
      <c r="Y153" s="595">
        <f t="shared" si="65"/>
        <v>1383</v>
      </c>
      <c r="Z153" s="595">
        <f t="shared" si="65"/>
        <v>1383</v>
      </c>
      <c r="AA153" s="595">
        <f t="shared" si="65"/>
        <v>1383</v>
      </c>
      <c r="AB153" s="595">
        <f t="shared" si="65"/>
        <v>1383</v>
      </c>
      <c r="AC153" s="595">
        <f t="shared" si="65"/>
        <v>1383</v>
      </c>
      <c r="AD153" s="595">
        <f t="shared" si="65"/>
        <v>1383</v>
      </c>
      <c r="AE153" s="595">
        <f t="shared" si="65"/>
        <v>1383</v>
      </c>
      <c r="AF153" s="595">
        <f t="shared" si="65"/>
        <v>1383</v>
      </c>
      <c r="AG153" s="595">
        <f t="shared" si="65"/>
        <v>1383</v>
      </c>
      <c r="AH153" s="595">
        <f t="shared" si="65"/>
        <v>1383</v>
      </c>
      <c r="AI153" s="595">
        <f t="shared" si="65"/>
        <v>1383</v>
      </c>
    </row>
    <row r="154" spans="1:35" s="589" customFormat="1" ht="11.25">
      <c r="A154" s="594">
        <v>2</v>
      </c>
      <c r="B154" s="750" t="s">
        <v>247</v>
      </c>
      <c r="C154" s="594"/>
      <c r="D154" s="594"/>
      <c r="E154" s="594"/>
      <c r="F154" s="595">
        <f>+F24</f>
        <v>1773</v>
      </c>
      <c r="G154" s="595">
        <f t="shared" si="65"/>
        <v>2984</v>
      </c>
      <c r="H154" s="595">
        <f t="shared" si="65"/>
        <v>0</v>
      </c>
      <c r="I154" s="595">
        <f t="shared" si="65"/>
        <v>0</v>
      </c>
      <c r="J154" s="595">
        <f t="shared" si="65"/>
        <v>0</v>
      </c>
      <c r="K154" s="595">
        <f t="shared" si="65"/>
        <v>0</v>
      </c>
      <c r="L154" s="595">
        <f t="shared" si="65"/>
        <v>0</v>
      </c>
      <c r="M154" s="595">
        <f t="shared" si="65"/>
        <v>0</v>
      </c>
      <c r="N154" s="595">
        <f t="shared" si="65"/>
        <v>0</v>
      </c>
      <c r="O154" s="595">
        <f t="shared" si="65"/>
        <v>0</v>
      </c>
      <c r="P154" s="595">
        <f t="shared" si="65"/>
        <v>0</v>
      </c>
      <c r="Q154" s="595">
        <f t="shared" si="65"/>
        <v>0</v>
      </c>
      <c r="R154" s="595">
        <f t="shared" si="65"/>
        <v>0</v>
      </c>
      <c r="S154" s="595">
        <f t="shared" si="65"/>
        <v>0</v>
      </c>
      <c r="T154" s="595">
        <f t="shared" si="65"/>
        <v>0</v>
      </c>
      <c r="U154" s="595">
        <f t="shared" si="65"/>
        <v>0</v>
      </c>
      <c r="V154" s="595">
        <f t="shared" si="65"/>
        <v>0</v>
      </c>
      <c r="W154" s="595">
        <f t="shared" si="65"/>
        <v>0</v>
      </c>
      <c r="X154" s="595">
        <f t="shared" si="65"/>
        <v>0</v>
      </c>
      <c r="Y154" s="595">
        <f t="shared" si="65"/>
        <v>0</v>
      </c>
      <c r="Z154" s="595">
        <f t="shared" si="65"/>
        <v>0</v>
      </c>
      <c r="AA154" s="595">
        <f t="shared" si="65"/>
        <v>0</v>
      </c>
      <c r="AB154" s="595">
        <f t="shared" si="65"/>
        <v>0</v>
      </c>
      <c r="AC154" s="595">
        <f t="shared" si="65"/>
        <v>0</v>
      </c>
      <c r="AD154" s="595">
        <f t="shared" si="65"/>
        <v>0</v>
      </c>
      <c r="AE154" s="595">
        <f t="shared" si="65"/>
        <v>0</v>
      </c>
      <c r="AF154" s="595">
        <f t="shared" si="65"/>
        <v>0</v>
      </c>
      <c r="AG154" s="595">
        <f t="shared" si="65"/>
        <v>0</v>
      </c>
      <c r="AH154" s="595">
        <f t="shared" si="65"/>
        <v>0</v>
      </c>
      <c r="AI154" s="595">
        <f t="shared" si="65"/>
        <v>0</v>
      </c>
    </row>
    <row r="155" spans="1:35" s="589" customFormat="1" ht="11.25">
      <c r="A155" s="594">
        <v>3</v>
      </c>
      <c r="B155" s="750" t="s">
        <v>251</v>
      </c>
      <c r="C155" s="594"/>
      <c r="D155" s="594"/>
      <c r="E155" s="594"/>
      <c r="F155" s="595">
        <f>+F25</f>
        <v>0</v>
      </c>
      <c r="G155" s="595">
        <f t="shared" si="65"/>
        <v>0</v>
      </c>
      <c r="H155" s="595">
        <f t="shared" si="65"/>
        <v>0</v>
      </c>
      <c r="I155" s="595">
        <f t="shared" si="65"/>
        <v>0</v>
      </c>
      <c r="J155" s="595">
        <f t="shared" si="65"/>
        <v>0</v>
      </c>
      <c r="K155" s="595">
        <f t="shared" si="65"/>
        <v>0</v>
      </c>
      <c r="L155" s="595">
        <f t="shared" si="65"/>
        <v>0</v>
      </c>
      <c r="M155" s="595">
        <f t="shared" si="65"/>
        <v>0</v>
      </c>
      <c r="N155" s="595">
        <f t="shared" si="65"/>
        <v>0</v>
      </c>
      <c r="O155" s="595">
        <f t="shared" si="65"/>
        <v>0</v>
      </c>
      <c r="P155" s="595">
        <f t="shared" si="65"/>
        <v>0</v>
      </c>
      <c r="Q155" s="595">
        <f t="shared" si="65"/>
        <v>0</v>
      </c>
      <c r="R155" s="595">
        <f t="shared" si="65"/>
        <v>0</v>
      </c>
      <c r="S155" s="595">
        <f t="shared" si="65"/>
        <v>0</v>
      </c>
      <c r="T155" s="595">
        <f t="shared" si="65"/>
        <v>0</v>
      </c>
      <c r="U155" s="595">
        <f t="shared" si="65"/>
        <v>0</v>
      </c>
      <c r="V155" s="595">
        <f t="shared" si="65"/>
        <v>0</v>
      </c>
      <c r="W155" s="595">
        <f t="shared" si="65"/>
        <v>0</v>
      </c>
      <c r="X155" s="595">
        <f t="shared" si="65"/>
        <v>0</v>
      </c>
      <c r="Y155" s="595">
        <f t="shared" si="65"/>
        <v>0</v>
      </c>
      <c r="Z155" s="595">
        <f t="shared" si="65"/>
        <v>0</v>
      </c>
      <c r="AA155" s="595">
        <f t="shared" si="65"/>
        <v>0</v>
      </c>
      <c r="AB155" s="595">
        <f t="shared" si="65"/>
        <v>0</v>
      </c>
      <c r="AC155" s="595">
        <f t="shared" si="65"/>
        <v>0</v>
      </c>
      <c r="AD155" s="595">
        <f t="shared" si="65"/>
        <v>0</v>
      </c>
      <c r="AE155" s="595">
        <f t="shared" si="65"/>
        <v>0</v>
      </c>
      <c r="AF155" s="595">
        <f t="shared" si="65"/>
        <v>0</v>
      </c>
      <c r="AG155" s="595">
        <f t="shared" si="65"/>
        <v>0</v>
      </c>
      <c r="AH155" s="595">
        <f t="shared" si="65"/>
        <v>0</v>
      </c>
      <c r="AI155" s="595">
        <f t="shared" si="65"/>
        <v>0</v>
      </c>
    </row>
    <row r="156" spans="1:35" s="589" customFormat="1" ht="11.25">
      <c r="A156" s="592" t="s">
        <v>243</v>
      </c>
      <c r="B156" s="749" t="s">
        <v>253</v>
      </c>
      <c r="C156" s="592"/>
      <c r="D156" s="592"/>
      <c r="E156" s="592"/>
      <c r="F156" s="593">
        <f>+F157+F164+F165</f>
        <v>197217</v>
      </c>
      <c r="G156" s="593">
        <f t="shared" ref="G156:AI156" si="66">+G157+G164+G165</f>
        <v>193507</v>
      </c>
      <c r="H156" s="593">
        <f t="shared" si="66"/>
        <v>186114</v>
      </c>
      <c r="I156" s="593">
        <f t="shared" si="66"/>
        <v>186114</v>
      </c>
      <c r="J156" s="593">
        <f t="shared" si="66"/>
        <v>186114</v>
      </c>
      <c r="K156" s="593">
        <f t="shared" si="66"/>
        <v>262097.53908230146</v>
      </c>
      <c r="L156" s="593">
        <f t="shared" si="66"/>
        <v>262097.53908230146</v>
      </c>
      <c r="M156" s="593">
        <f t="shared" si="66"/>
        <v>262097.53908230146</v>
      </c>
      <c r="N156" s="593">
        <f t="shared" si="66"/>
        <v>262097.53908230146</v>
      </c>
      <c r="O156" s="593">
        <f t="shared" si="66"/>
        <v>262097.53908230146</v>
      </c>
      <c r="P156" s="593">
        <f t="shared" si="66"/>
        <v>262097.53908230146</v>
      </c>
      <c r="Q156" s="593">
        <f t="shared" si="66"/>
        <v>262097.53908230146</v>
      </c>
      <c r="R156" s="593">
        <f t="shared" si="66"/>
        <v>262097.53908230146</v>
      </c>
      <c r="S156" s="593">
        <f t="shared" si="66"/>
        <v>262097.53908230146</v>
      </c>
      <c r="T156" s="593">
        <f t="shared" si="66"/>
        <v>262097.53908230146</v>
      </c>
      <c r="U156" s="593">
        <f t="shared" si="66"/>
        <v>262097.53908230146</v>
      </c>
      <c r="V156" s="593">
        <f t="shared" si="66"/>
        <v>262097.53908230146</v>
      </c>
      <c r="W156" s="593">
        <f t="shared" si="66"/>
        <v>262097.53908230146</v>
      </c>
      <c r="X156" s="593">
        <f t="shared" si="66"/>
        <v>262097.53908230146</v>
      </c>
      <c r="Y156" s="593">
        <f t="shared" si="66"/>
        <v>262097.53908230146</v>
      </c>
      <c r="Z156" s="593">
        <f t="shared" si="66"/>
        <v>262097.53908230146</v>
      </c>
      <c r="AA156" s="593">
        <f t="shared" si="66"/>
        <v>262097.53908230146</v>
      </c>
      <c r="AB156" s="593">
        <f t="shared" si="66"/>
        <v>262097.53908230146</v>
      </c>
      <c r="AC156" s="593">
        <f t="shared" si="66"/>
        <v>262097.53908230146</v>
      </c>
      <c r="AD156" s="593">
        <f t="shared" si="66"/>
        <v>262097.53908230146</v>
      </c>
      <c r="AE156" s="593">
        <f t="shared" si="66"/>
        <v>262097.53908230146</v>
      </c>
      <c r="AF156" s="593">
        <f t="shared" si="66"/>
        <v>262097.53908230146</v>
      </c>
      <c r="AG156" s="593">
        <f t="shared" si="66"/>
        <v>262097.53908230146</v>
      </c>
      <c r="AH156" s="593">
        <f t="shared" si="66"/>
        <v>262097.53908230146</v>
      </c>
      <c r="AI156" s="593">
        <f t="shared" si="66"/>
        <v>262097.53908230146</v>
      </c>
    </row>
    <row r="157" spans="1:35" s="589" customFormat="1" ht="11.25">
      <c r="A157" s="594"/>
      <c r="B157" s="750" t="s">
        <v>246</v>
      </c>
      <c r="C157" s="594"/>
      <c r="D157" s="594"/>
      <c r="E157" s="594"/>
      <c r="F157" s="595">
        <f>+F158+F159+F161+F162+F163</f>
        <v>192894</v>
      </c>
      <c r="G157" s="595">
        <f t="shared" ref="G157:AI157" si="67">+G158+G159+G161+G162+G163</f>
        <v>193350</v>
      </c>
      <c r="H157" s="595">
        <f t="shared" si="67"/>
        <v>186114</v>
      </c>
      <c r="I157" s="595">
        <f t="shared" si="67"/>
        <v>186114</v>
      </c>
      <c r="J157" s="595">
        <f t="shared" si="67"/>
        <v>186114</v>
      </c>
      <c r="K157" s="595">
        <f t="shared" si="67"/>
        <v>262097.53908230146</v>
      </c>
      <c r="L157" s="595">
        <f t="shared" si="67"/>
        <v>262097.53908230146</v>
      </c>
      <c r="M157" s="595">
        <f t="shared" si="67"/>
        <v>262097.53908230146</v>
      </c>
      <c r="N157" s="595">
        <f t="shared" si="67"/>
        <v>262097.53908230146</v>
      </c>
      <c r="O157" s="595">
        <f t="shared" si="67"/>
        <v>262097.53908230146</v>
      </c>
      <c r="P157" s="595">
        <f t="shared" si="67"/>
        <v>262097.53908230146</v>
      </c>
      <c r="Q157" s="595">
        <f t="shared" si="67"/>
        <v>262097.53908230146</v>
      </c>
      <c r="R157" s="595">
        <f t="shared" si="67"/>
        <v>262097.53908230146</v>
      </c>
      <c r="S157" s="595">
        <f t="shared" si="67"/>
        <v>262097.53908230146</v>
      </c>
      <c r="T157" s="595">
        <f t="shared" si="67"/>
        <v>262097.53908230146</v>
      </c>
      <c r="U157" s="595">
        <f t="shared" si="67"/>
        <v>262097.53908230146</v>
      </c>
      <c r="V157" s="595">
        <f t="shared" si="67"/>
        <v>262097.53908230146</v>
      </c>
      <c r="W157" s="595">
        <f t="shared" si="67"/>
        <v>262097.53908230146</v>
      </c>
      <c r="X157" s="595">
        <f t="shared" si="67"/>
        <v>262097.53908230146</v>
      </c>
      <c r="Y157" s="595">
        <f t="shared" si="67"/>
        <v>262097.53908230146</v>
      </c>
      <c r="Z157" s="595">
        <f t="shared" si="67"/>
        <v>262097.53908230146</v>
      </c>
      <c r="AA157" s="595">
        <f t="shared" si="67"/>
        <v>262097.53908230146</v>
      </c>
      <c r="AB157" s="595">
        <f t="shared" si="67"/>
        <v>262097.53908230146</v>
      </c>
      <c r="AC157" s="595">
        <f t="shared" si="67"/>
        <v>262097.53908230146</v>
      </c>
      <c r="AD157" s="595">
        <f t="shared" si="67"/>
        <v>262097.53908230146</v>
      </c>
      <c r="AE157" s="595">
        <f t="shared" si="67"/>
        <v>262097.53908230146</v>
      </c>
      <c r="AF157" s="595">
        <f t="shared" si="67"/>
        <v>262097.53908230146</v>
      </c>
      <c r="AG157" s="595">
        <f t="shared" si="67"/>
        <v>262097.53908230146</v>
      </c>
      <c r="AH157" s="595">
        <f t="shared" si="67"/>
        <v>262097.53908230146</v>
      </c>
      <c r="AI157" s="595">
        <f t="shared" si="67"/>
        <v>262097.53908230146</v>
      </c>
    </row>
    <row r="158" spans="1:35" s="589" customFormat="1" ht="11.25">
      <c r="A158" s="594"/>
      <c r="B158" s="751" t="s">
        <v>106</v>
      </c>
      <c r="C158" s="596"/>
      <c r="D158" s="596"/>
      <c r="E158" s="596"/>
      <c r="F158" s="595">
        <f>+F28</f>
        <v>14727</v>
      </c>
      <c r="G158" s="595">
        <f t="shared" ref="G158:AI158" si="68">+G28</f>
        <v>4320</v>
      </c>
      <c r="H158" s="595">
        <f t="shared" si="68"/>
        <v>3883</v>
      </c>
      <c r="I158" s="595">
        <f t="shared" si="68"/>
        <v>3883</v>
      </c>
      <c r="J158" s="595">
        <f t="shared" si="68"/>
        <v>3883</v>
      </c>
      <c r="K158" s="595">
        <f t="shared" si="68"/>
        <v>3883</v>
      </c>
      <c r="L158" s="595">
        <f t="shared" si="68"/>
        <v>3883</v>
      </c>
      <c r="M158" s="595">
        <f t="shared" si="68"/>
        <v>3883</v>
      </c>
      <c r="N158" s="595">
        <f t="shared" si="68"/>
        <v>3883</v>
      </c>
      <c r="O158" s="595">
        <f t="shared" si="68"/>
        <v>3883</v>
      </c>
      <c r="P158" s="595">
        <f t="shared" si="68"/>
        <v>3883</v>
      </c>
      <c r="Q158" s="595">
        <f t="shared" si="68"/>
        <v>3883</v>
      </c>
      <c r="R158" s="595">
        <f t="shared" si="68"/>
        <v>3883</v>
      </c>
      <c r="S158" s="595">
        <f t="shared" si="68"/>
        <v>3883</v>
      </c>
      <c r="T158" s="595">
        <f t="shared" si="68"/>
        <v>3883</v>
      </c>
      <c r="U158" s="595">
        <f t="shared" si="68"/>
        <v>3883</v>
      </c>
      <c r="V158" s="595">
        <f t="shared" si="68"/>
        <v>3883</v>
      </c>
      <c r="W158" s="595">
        <f t="shared" si="68"/>
        <v>3883</v>
      </c>
      <c r="X158" s="595">
        <f t="shared" si="68"/>
        <v>3883</v>
      </c>
      <c r="Y158" s="595">
        <f t="shared" si="68"/>
        <v>3883</v>
      </c>
      <c r="Z158" s="595">
        <f t="shared" si="68"/>
        <v>3883</v>
      </c>
      <c r="AA158" s="595">
        <f t="shared" si="68"/>
        <v>3883</v>
      </c>
      <c r="AB158" s="595">
        <f t="shared" si="68"/>
        <v>3883</v>
      </c>
      <c r="AC158" s="595">
        <f t="shared" si="68"/>
        <v>3883</v>
      </c>
      <c r="AD158" s="595">
        <f t="shared" si="68"/>
        <v>3883</v>
      </c>
      <c r="AE158" s="595">
        <f t="shared" si="68"/>
        <v>3883</v>
      </c>
      <c r="AF158" s="595">
        <f t="shared" si="68"/>
        <v>3883</v>
      </c>
      <c r="AG158" s="595">
        <f t="shared" si="68"/>
        <v>3883</v>
      </c>
      <c r="AH158" s="595">
        <f t="shared" si="68"/>
        <v>3883</v>
      </c>
      <c r="AI158" s="595">
        <f t="shared" si="68"/>
        <v>3883</v>
      </c>
    </row>
    <row r="159" spans="1:35" s="589" customFormat="1" ht="11.25">
      <c r="A159" s="594"/>
      <c r="B159" s="751" t="s">
        <v>254</v>
      </c>
      <c r="C159" s="596"/>
      <c r="D159" s="596"/>
      <c r="E159" s="596"/>
      <c r="F159" s="595">
        <f>+F29+Amortizacija!F39+'Dodatni obratovalni stroški'!B44</f>
        <v>156927</v>
      </c>
      <c r="G159" s="595">
        <f>+G29+Amortizacija!G39+'Dodatni obratovalni stroški'!C44</f>
        <v>175102</v>
      </c>
      <c r="H159" s="595">
        <f>+H29+Amortizacija!H39+'Dodatni obratovalni stroški'!D44</f>
        <v>169535</v>
      </c>
      <c r="I159" s="595">
        <f>+I29+Amortizacija!I39+'Dodatni obratovalni stroški'!E44</f>
        <v>169535</v>
      </c>
      <c r="J159" s="595">
        <f>+J29+Amortizacija!J39+'Dodatni obratovalni stroški'!F44</f>
        <v>169535</v>
      </c>
      <c r="K159" s="595">
        <f>+K29+Amortizacija!K39+'Dodatni obratovalni stroški'!G44</f>
        <v>245518.53908230146</v>
      </c>
      <c r="L159" s="595">
        <f>+L29+Amortizacija!L39+'Dodatni obratovalni stroški'!H44</f>
        <v>245518.53908230146</v>
      </c>
      <c r="M159" s="595">
        <f>+M29+Amortizacija!M39+'Dodatni obratovalni stroški'!I44</f>
        <v>245518.53908230146</v>
      </c>
      <c r="N159" s="595">
        <f>+N29+Amortizacija!N39+'Dodatni obratovalni stroški'!J44</f>
        <v>245518.53908230146</v>
      </c>
      <c r="O159" s="595">
        <f>+O29+Amortizacija!O39+'Dodatni obratovalni stroški'!K44</f>
        <v>245518.53908230146</v>
      </c>
      <c r="P159" s="595">
        <f>+P29+Amortizacija!P39+'Dodatni obratovalni stroški'!L44</f>
        <v>245518.53908230146</v>
      </c>
      <c r="Q159" s="595">
        <f>+Q29+Amortizacija!Q39+'Dodatni obratovalni stroški'!M44</f>
        <v>245518.53908230146</v>
      </c>
      <c r="R159" s="595">
        <f>+R29+Amortizacija!R39+'Dodatni obratovalni stroški'!N44</f>
        <v>245518.53908230146</v>
      </c>
      <c r="S159" s="595">
        <f>+S29+Amortizacija!S39+'Dodatni obratovalni stroški'!O44</f>
        <v>245518.53908230146</v>
      </c>
      <c r="T159" s="595">
        <f>+T29+Amortizacija!T39+'Dodatni obratovalni stroški'!P44</f>
        <v>245518.53908230146</v>
      </c>
      <c r="U159" s="595">
        <f>+U29+Amortizacija!U39+'Dodatni obratovalni stroški'!Q44</f>
        <v>245518.53908230146</v>
      </c>
      <c r="V159" s="595">
        <f>+V29+Amortizacija!V39+'Dodatni obratovalni stroški'!R44</f>
        <v>245518.53908230146</v>
      </c>
      <c r="W159" s="595">
        <f>+W29+Amortizacija!W39+'Dodatni obratovalni stroški'!S44</f>
        <v>245518.53908230146</v>
      </c>
      <c r="X159" s="595">
        <f>+X29+Amortizacija!X39+'Dodatni obratovalni stroški'!T44</f>
        <v>245518.53908230146</v>
      </c>
      <c r="Y159" s="595">
        <f>+Y29+Amortizacija!Y39+'Dodatni obratovalni stroški'!U44</f>
        <v>245518.53908230146</v>
      </c>
      <c r="Z159" s="595">
        <f>+Z29+Amortizacija!Z39+'Dodatni obratovalni stroški'!V44</f>
        <v>245518.53908230146</v>
      </c>
      <c r="AA159" s="595">
        <f>+AA29+Amortizacija!AA39+'Dodatni obratovalni stroški'!W44</f>
        <v>245518.53908230146</v>
      </c>
      <c r="AB159" s="595">
        <f>+AB29+Amortizacija!AB39+'Dodatni obratovalni stroški'!X44</f>
        <v>245518.53908230146</v>
      </c>
      <c r="AC159" s="595">
        <f>+AC29+Amortizacija!AC39+'Dodatni obratovalni stroški'!Y44</f>
        <v>245518.53908230146</v>
      </c>
      <c r="AD159" s="595">
        <f>+AD29+Amortizacija!AD39+'Dodatni obratovalni stroški'!Z44</f>
        <v>245518.53908230146</v>
      </c>
      <c r="AE159" s="595">
        <f>+AE29+Amortizacija!AE39+'Dodatni obratovalni stroški'!AA44</f>
        <v>245518.53908230146</v>
      </c>
      <c r="AF159" s="595">
        <f>+AF29+Amortizacija!AF39+'Dodatni obratovalni stroški'!AB44</f>
        <v>245518.53908230146</v>
      </c>
      <c r="AG159" s="595">
        <f>+AG29+Amortizacija!AG39+'Dodatni obratovalni stroški'!AC44</f>
        <v>245518.53908230146</v>
      </c>
      <c r="AH159" s="595">
        <f>+AH29+Amortizacija!AH39+'Dodatni obratovalni stroški'!AD44</f>
        <v>245518.53908230146</v>
      </c>
      <c r="AI159" s="595">
        <f>+AI29+Amortizacija!AI39+'Dodatni obratovalni stroški'!AE44</f>
        <v>245518.53908230146</v>
      </c>
    </row>
    <row r="160" spans="1:35" s="589" customFormat="1" ht="11.25">
      <c r="A160" s="597"/>
      <c r="B160" s="752" t="s">
        <v>264</v>
      </c>
      <c r="C160" s="598"/>
      <c r="D160" s="598"/>
      <c r="E160" s="598"/>
      <c r="F160" s="599">
        <f>+F30+Amortizacija!F39</f>
        <v>322</v>
      </c>
      <c r="G160" s="599">
        <f>+G30+Amortizacija!G39</f>
        <v>110000</v>
      </c>
      <c r="H160" s="599">
        <f>+H30+Amortizacija!H39</f>
        <v>112964</v>
      </c>
      <c r="I160" s="599">
        <f>+I30+Amortizacija!I39</f>
        <v>112964</v>
      </c>
      <c r="J160" s="599">
        <f>+J30+Amortizacija!J39</f>
        <v>112964</v>
      </c>
      <c r="K160" s="599">
        <f>+K30+Amortizacija!K39</f>
        <v>178147.53908230146</v>
      </c>
      <c r="L160" s="599">
        <f>+L30+Amortizacija!L39</f>
        <v>178147.53908230146</v>
      </c>
      <c r="M160" s="599">
        <f>+M30+Amortizacija!M39</f>
        <v>178147.53908230146</v>
      </c>
      <c r="N160" s="599">
        <f>+N30+Amortizacija!N39</f>
        <v>178147.53908230146</v>
      </c>
      <c r="O160" s="599">
        <f>+O30+Amortizacija!O39</f>
        <v>178147.53908230146</v>
      </c>
      <c r="P160" s="599">
        <f>+P30+Amortizacija!P39</f>
        <v>178147.53908230146</v>
      </c>
      <c r="Q160" s="599">
        <f>+Q30+Amortizacija!Q39</f>
        <v>178147.53908230146</v>
      </c>
      <c r="R160" s="599">
        <f>+R30+Amortizacija!R39</f>
        <v>178147.53908230146</v>
      </c>
      <c r="S160" s="599">
        <f>+S30+Amortizacija!S39</f>
        <v>178147.53908230146</v>
      </c>
      <c r="T160" s="599">
        <f>+T30+Amortizacija!T39</f>
        <v>178147.53908230146</v>
      </c>
      <c r="U160" s="599">
        <f>+U30+Amortizacija!U39</f>
        <v>178147.53908230146</v>
      </c>
      <c r="V160" s="599">
        <f>+V30+Amortizacija!V39</f>
        <v>178147.53908230146</v>
      </c>
      <c r="W160" s="599">
        <f>+W30+Amortizacija!W39</f>
        <v>178147.53908230146</v>
      </c>
      <c r="X160" s="599">
        <f>+X30+Amortizacija!X39</f>
        <v>178147.53908230146</v>
      </c>
      <c r="Y160" s="599">
        <f>+Y30+Amortizacija!Y39</f>
        <v>178147.53908230146</v>
      </c>
      <c r="Z160" s="599">
        <f>+Z30+Amortizacija!Z39</f>
        <v>178147.53908230146</v>
      </c>
      <c r="AA160" s="599">
        <f>+AA30+Amortizacija!AA39</f>
        <v>178147.53908230146</v>
      </c>
      <c r="AB160" s="599">
        <f>+AB30+Amortizacija!AB39</f>
        <v>178147.53908230146</v>
      </c>
      <c r="AC160" s="599">
        <f>+AC30+Amortizacija!AC39</f>
        <v>178147.53908230146</v>
      </c>
      <c r="AD160" s="599">
        <f>+AD30+Amortizacija!AD39</f>
        <v>178147.53908230146</v>
      </c>
      <c r="AE160" s="599">
        <f>+AE30+Amortizacija!AE39</f>
        <v>178147.53908230146</v>
      </c>
      <c r="AF160" s="599">
        <f>+AF30+Amortizacija!AF39</f>
        <v>178147.53908230146</v>
      </c>
      <c r="AG160" s="599">
        <f>+AG30+Amortizacija!AG39</f>
        <v>178147.53908230146</v>
      </c>
      <c r="AH160" s="599">
        <f>+AH30+Amortizacija!AH39</f>
        <v>178147.53908230146</v>
      </c>
      <c r="AI160" s="599">
        <f>+AI30+Amortizacija!AI39</f>
        <v>178147.53908230146</v>
      </c>
    </row>
    <row r="161" spans="1:35" s="589" customFormat="1" ht="11.25">
      <c r="A161" s="594"/>
      <c r="B161" s="751" t="s">
        <v>255</v>
      </c>
      <c r="C161" s="596"/>
      <c r="D161" s="596"/>
      <c r="E161" s="596"/>
      <c r="F161" s="595">
        <f>+F31</f>
        <v>2367</v>
      </c>
      <c r="G161" s="595">
        <f t="shared" ref="G161:AI165" si="69">+G31</f>
        <v>1848</v>
      </c>
      <c r="H161" s="595">
        <f t="shared" si="69"/>
        <v>0</v>
      </c>
      <c r="I161" s="595">
        <f t="shared" si="69"/>
        <v>0</v>
      </c>
      <c r="J161" s="595">
        <f t="shared" si="69"/>
        <v>0</v>
      </c>
      <c r="K161" s="595">
        <f t="shared" si="69"/>
        <v>0</v>
      </c>
      <c r="L161" s="595">
        <f t="shared" si="69"/>
        <v>0</v>
      </c>
      <c r="M161" s="595">
        <f t="shared" si="69"/>
        <v>0</v>
      </c>
      <c r="N161" s="595">
        <f t="shared" si="69"/>
        <v>0</v>
      </c>
      <c r="O161" s="595">
        <f t="shared" si="69"/>
        <v>0</v>
      </c>
      <c r="P161" s="595">
        <f t="shared" si="69"/>
        <v>0</v>
      </c>
      <c r="Q161" s="595">
        <f t="shared" si="69"/>
        <v>0</v>
      </c>
      <c r="R161" s="595">
        <f t="shared" si="69"/>
        <v>0</v>
      </c>
      <c r="S161" s="595">
        <f t="shared" si="69"/>
        <v>0</v>
      </c>
      <c r="T161" s="595">
        <f t="shared" si="69"/>
        <v>0</v>
      </c>
      <c r="U161" s="595">
        <f t="shared" si="69"/>
        <v>0</v>
      </c>
      <c r="V161" s="595">
        <f t="shared" si="69"/>
        <v>0</v>
      </c>
      <c r="W161" s="595">
        <f t="shared" si="69"/>
        <v>0</v>
      </c>
      <c r="X161" s="595">
        <f t="shared" si="69"/>
        <v>0</v>
      </c>
      <c r="Y161" s="595">
        <f t="shared" si="69"/>
        <v>0</v>
      </c>
      <c r="Z161" s="595">
        <f t="shared" si="69"/>
        <v>0</v>
      </c>
      <c r="AA161" s="595">
        <f t="shared" si="69"/>
        <v>0</v>
      </c>
      <c r="AB161" s="595">
        <f t="shared" si="69"/>
        <v>0</v>
      </c>
      <c r="AC161" s="595">
        <f t="shared" si="69"/>
        <v>0</v>
      </c>
      <c r="AD161" s="595">
        <f t="shared" si="69"/>
        <v>0</v>
      </c>
      <c r="AE161" s="595">
        <f t="shared" si="69"/>
        <v>0</v>
      </c>
      <c r="AF161" s="595">
        <f t="shared" si="69"/>
        <v>0</v>
      </c>
      <c r="AG161" s="595">
        <f t="shared" si="69"/>
        <v>0</v>
      </c>
      <c r="AH161" s="595">
        <f t="shared" si="69"/>
        <v>0</v>
      </c>
      <c r="AI161" s="595">
        <f t="shared" si="69"/>
        <v>0</v>
      </c>
    </row>
    <row r="162" spans="1:35" s="589" customFormat="1" ht="11.25">
      <c r="A162" s="594"/>
      <c r="B162" s="751" t="s">
        <v>256</v>
      </c>
      <c r="C162" s="596"/>
      <c r="D162" s="596"/>
      <c r="E162" s="596"/>
      <c r="F162" s="595">
        <f>+F32</f>
        <v>15107</v>
      </c>
      <c r="G162" s="595">
        <f t="shared" si="69"/>
        <v>10975</v>
      </c>
      <c r="H162" s="595">
        <f t="shared" si="69"/>
        <v>7744</v>
      </c>
      <c r="I162" s="595">
        <f t="shared" si="69"/>
        <v>7744</v>
      </c>
      <c r="J162" s="595">
        <f t="shared" si="69"/>
        <v>7744</v>
      </c>
      <c r="K162" s="595">
        <f t="shared" si="69"/>
        <v>7744</v>
      </c>
      <c r="L162" s="595">
        <f t="shared" si="69"/>
        <v>7744</v>
      </c>
      <c r="M162" s="595">
        <f t="shared" si="69"/>
        <v>7744</v>
      </c>
      <c r="N162" s="595">
        <f t="shared" si="69"/>
        <v>7744</v>
      </c>
      <c r="O162" s="595">
        <f t="shared" si="69"/>
        <v>7744</v>
      </c>
      <c r="P162" s="595">
        <f t="shared" si="69"/>
        <v>7744</v>
      </c>
      <c r="Q162" s="595">
        <f t="shared" si="69"/>
        <v>7744</v>
      </c>
      <c r="R162" s="595">
        <f t="shared" si="69"/>
        <v>7744</v>
      </c>
      <c r="S162" s="595">
        <f t="shared" si="69"/>
        <v>7744</v>
      </c>
      <c r="T162" s="595">
        <f t="shared" si="69"/>
        <v>7744</v>
      </c>
      <c r="U162" s="595">
        <f t="shared" si="69"/>
        <v>7744</v>
      </c>
      <c r="V162" s="595">
        <f t="shared" si="69"/>
        <v>7744</v>
      </c>
      <c r="W162" s="595">
        <f t="shared" si="69"/>
        <v>7744</v>
      </c>
      <c r="X162" s="595">
        <f t="shared" si="69"/>
        <v>7744</v>
      </c>
      <c r="Y162" s="595">
        <f t="shared" si="69"/>
        <v>7744</v>
      </c>
      <c r="Z162" s="595">
        <f t="shared" si="69"/>
        <v>7744</v>
      </c>
      <c r="AA162" s="595">
        <f t="shared" si="69"/>
        <v>7744</v>
      </c>
      <c r="AB162" s="595">
        <f t="shared" si="69"/>
        <v>7744</v>
      </c>
      <c r="AC162" s="595">
        <f t="shared" si="69"/>
        <v>7744</v>
      </c>
      <c r="AD162" s="595">
        <f t="shared" si="69"/>
        <v>7744</v>
      </c>
      <c r="AE162" s="595">
        <f t="shared" si="69"/>
        <v>7744</v>
      </c>
      <c r="AF162" s="595">
        <f t="shared" si="69"/>
        <v>7744</v>
      </c>
      <c r="AG162" s="595">
        <f t="shared" si="69"/>
        <v>7744</v>
      </c>
      <c r="AH162" s="595">
        <f t="shared" si="69"/>
        <v>7744</v>
      </c>
      <c r="AI162" s="595">
        <f t="shared" si="69"/>
        <v>7744</v>
      </c>
    </row>
    <row r="163" spans="1:35" s="589" customFormat="1" ht="11.25">
      <c r="A163" s="594"/>
      <c r="B163" s="751" t="s">
        <v>257</v>
      </c>
      <c r="C163" s="596"/>
      <c r="D163" s="596"/>
      <c r="E163" s="596"/>
      <c r="F163" s="595">
        <f>+F33</f>
        <v>3766</v>
      </c>
      <c r="G163" s="595">
        <f t="shared" si="69"/>
        <v>1105</v>
      </c>
      <c r="H163" s="595">
        <f t="shared" si="69"/>
        <v>4952</v>
      </c>
      <c r="I163" s="595">
        <f t="shared" si="69"/>
        <v>4952</v>
      </c>
      <c r="J163" s="595">
        <f t="shared" si="69"/>
        <v>4952</v>
      </c>
      <c r="K163" s="595">
        <f t="shared" si="69"/>
        <v>4952</v>
      </c>
      <c r="L163" s="595">
        <f t="shared" si="69"/>
        <v>4952</v>
      </c>
      <c r="M163" s="595">
        <f t="shared" si="69"/>
        <v>4952</v>
      </c>
      <c r="N163" s="595">
        <f t="shared" si="69"/>
        <v>4952</v>
      </c>
      <c r="O163" s="595">
        <f t="shared" si="69"/>
        <v>4952</v>
      </c>
      <c r="P163" s="595">
        <f t="shared" si="69"/>
        <v>4952</v>
      </c>
      <c r="Q163" s="595">
        <f t="shared" si="69"/>
        <v>4952</v>
      </c>
      <c r="R163" s="595">
        <f t="shared" si="69"/>
        <v>4952</v>
      </c>
      <c r="S163" s="595">
        <f t="shared" si="69"/>
        <v>4952</v>
      </c>
      <c r="T163" s="595">
        <f t="shared" si="69"/>
        <v>4952</v>
      </c>
      <c r="U163" s="595">
        <f t="shared" si="69"/>
        <v>4952</v>
      </c>
      <c r="V163" s="595">
        <f t="shared" si="69"/>
        <v>4952</v>
      </c>
      <c r="W163" s="595">
        <f t="shared" si="69"/>
        <v>4952</v>
      </c>
      <c r="X163" s="595">
        <f t="shared" si="69"/>
        <v>4952</v>
      </c>
      <c r="Y163" s="595">
        <f t="shared" si="69"/>
        <v>4952</v>
      </c>
      <c r="Z163" s="595">
        <f t="shared" si="69"/>
        <v>4952</v>
      </c>
      <c r="AA163" s="595">
        <f t="shared" si="69"/>
        <v>4952</v>
      </c>
      <c r="AB163" s="595">
        <f t="shared" si="69"/>
        <v>4952</v>
      </c>
      <c r="AC163" s="595">
        <f t="shared" si="69"/>
        <v>4952</v>
      </c>
      <c r="AD163" s="595">
        <f t="shared" si="69"/>
        <v>4952</v>
      </c>
      <c r="AE163" s="595">
        <f t="shared" si="69"/>
        <v>4952</v>
      </c>
      <c r="AF163" s="595">
        <f t="shared" si="69"/>
        <v>4952</v>
      </c>
      <c r="AG163" s="595">
        <f t="shared" si="69"/>
        <v>4952</v>
      </c>
      <c r="AH163" s="595">
        <f t="shared" si="69"/>
        <v>4952</v>
      </c>
      <c r="AI163" s="595">
        <f t="shared" si="69"/>
        <v>4952</v>
      </c>
    </row>
    <row r="164" spans="1:35" s="589" customFormat="1" ht="11.25">
      <c r="A164" s="594"/>
      <c r="B164" s="750" t="s">
        <v>248</v>
      </c>
      <c r="C164" s="594"/>
      <c r="D164" s="594"/>
      <c r="E164" s="594"/>
      <c r="F164" s="595">
        <f>+F34</f>
        <v>0</v>
      </c>
      <c r="G164" s="595">
        <f t="shared" si="69"/>
        <v>157</v>
      </c>
      <c r="H164" s="595">
        <f t="shared" si="69"/>
        <v>0</v>
      </c>
      <c r="I164" s="595">
        <f t="shared" si="69"/>
        <v>0</v>
      </c>
      <c r="J164" s="595">
        <f t="shared" si="69"/>
        <v>0</v>
      </c>
      <c r="K164" s="595">
        <f t="shared" si="69"/>
        <v>0</v>
      </c>
      <c r="L164" s="595">
        <f t="shared" si="69"/>
        <v>0</v>
      </c>
      <c r="M164" s="595">
        <f t="shared" si="69"/>
        <v>0</v>
      </c>
      <c r="N164" s="595">
        <f t="shared" si="69"/>
        <v>0</v>
      </c>
      <c r="O164" s="595">
        <f t="shared" si="69"/>
        <v>0</v>
      </c>
      <c r="P164" s="595">
        <f t="shared" si="69"/>
        <v>0</v>
      </c>
      <c r="Q164" s="595">
        <f t="shared" si="69"/>
        <v>0</v>
      </c>
      <c r="R164" s="595">
        <f t="shared" si="69"/>
        <v>0</v>
      </c>
      <c r="S164" s="595">
        <f t="shared" si="69"/>
        <v>0</v>
      </c>
      <c r="T164" s="595">
        <f t="shared" si="69"/>
        <v>0</v>
      </c>
      <c r="U164" s="595">
        <f t="shared" si="69"/>
        <v>0</v>
      </c>
      <c r="V164" s="595">
        <f t="shared" si="69"/>
        <v>0</v>
      </c>
      <c r="W164" s="595">
        <f t="shared" si="69"/>
        <v>0</v>
      </c>
      <c r="X164" s="595">
        <f t="shared" si="69"/>
        <v>0</v>
      </c>
      <c r="Y164" s="595">
        <f t="shared" si="69"/>
        <v>0</v>
      </c>
      <c r="Z164" s="595">
        <f t="shared" si="69"/>
        <v>0</v>
      </c>
      <c r="AA164" s="595">
        <f t="shared" si="69"/>
        <v>0</v>
      </c>
      <c r="AB164" s="595">
        <f t="shared" si="69"/>
        <v>0</v>
      </c>
      <c r="AC164" s="595">
        <f t="shared" si="69"/>
        <v>0</v>
      </c>
      <c r="AD164" s="595">
        <f t="shared" si="69"/>
        <v>0</v>
      </c>
      <c r="AE164" s="595">
        <f t="shared" si="69"/>
        <v>0</v>
      </c>
      <c r="AF164" s="595">
        <f t="shared" si="69"/>
        <v>0</v>
      </c>
      <c r="AG164" s="595">
        <f t="shared" si="69"/>
        <v>0</v>
      </c>
      <c r="AH164" s="595">
        <f t="shared" si="69"/>
        <v>0</v>
      </c>
      <c r="AI164" s="595">
        <f t="shared" si="69"/>
        <v>0</v>
      </c>
    </row>
    <row r="165" spans="1:35" s="589" customFormat="1" ht="11.25">
      <c r="A165" s="594"/>
      <c r="B165" s="750" t="s">
        <v>258</v>
      </c>
      <c r="C165" s="594"/>
      <c r="D165" s="594"/>
      <c r="E165" s="594"/>
      <c r="F165" s="595">
        <f>+F35</f>
        <v>4323</v>
      </c>
      <c r="G165" s="595">
        <f t="shared" si="69"/>
        <v>0</v>
      </c>
      <c r="H165" s="595">
        <f t="shared" si="69"/>
        <v>0</v>
      </c>
      <c r="I165" s="595">
        <f t="shared" si="69"/>
        <v>0</v>
      </c>
      <c r="J165" s="595">
        <f t="shared" si="69"/>
        <v>0</v>
      </c>
      <c r="K165" s="595">
        <f t="shared" si="69"/>
        <v>0</v>
      </c>
      <c r="L165" s="595">
        <f t="shared" si="69"/>
        <v>0</v>
      </c>
      <c r="M165" s="595">
        <f t="shared" si="69"/>
        <v>0</v>
      </c>
      <c r="N165" s="595">
        <f t="shared" si="69"/>
        <v>0</v>
      </c>
      <c r="O165" s="595">
        <f t="shared" si="69"/>
        <v>0</v>
      </c>
      <c r="P165" s="595">
        <f t="shared" si="69"/>
        <v>0</v>
      </c>
      <c r="Q165" s="595">
        <f t="shared" si="69"/>
        <v>0</v>
      </c>
      <c r="R165" s="595">
        <f t="shared" si="69"/>
        <v>0</v>
      </c>
      <c r="S165" s="595">
        <f t="shared" si="69"/>
        <v>0</v>
      </c>
      <c r="T165" s="595">
        <f t="shared" si="69"/>
        <v>0</v>
      </c>
      <c r="U165" s="595">
        <f t="shared" si="69"/>
        <v>0</v>
      </c>
      <c r="V165" s="595">
        <f t="shared" si="69"/>
        <v>0</v>
      </c>
      <c r="W165" s="595">
        <f t="shared" si="69"/>
        <v>0</v>
      </c>
      <c r="X165" s="595">
        <f t="shared" si="69"/>
        <v>0</v>
      </c>
      <c r="Y165" s="595">
        <f t="shared" si="69"/>
        <v>0</v>
      </c>
      <c r="Z165" s="595">
        <f t="shared" si="69"/>
        <v>0</v>
      </c>
      <c r="AA165" s="595">
        <f t="shared" si="69"/>
        <v>0</v>
      </c>
      <c r="AB165" s="595">
        <f t="shared" si="69"/>
        <v>0</v>
      </c>
      <c r="AC165" s="595">
        <f t="shared" si="69"/>
        <v>0</v>
      </c>
      <c r="AD165" s="595">
        <f t="shared" si="69"/>
        <v>0</v>
      </c>
      <c r="AE165" s="595">
        <f t="shared" si="69"/>
        <v>0</v>
      </c>
      <c r="AF165" s="595">
        <f t="shared" si="69"/>
        <v>0</v>
      </c>
      <c r="AG165" s="595">
        <f t="shared" si="69"/>
        <v>0</v>
      </c>
      <c r="AH165" s="595">
        <f t="shared" si="69"/>
        <v>0</v>
      </c>
      <c r="AI165" s="595">
        <f t="shared" si="69"/>
        <v>0</v>
      </c>
    </row>
    <row r="166" spans="1:35" s="589" customFormat="1" ht="11.25">
      <c r="A166" s="592"/>
      <c r="B166" s="749" t="s">
        <v>259</v>
      </c>
      <c r="C166" s="592"/>
      <c r="D166" s="592"/>
      <c r="E166" s="592"/>
      <c r="F166" s="593">
        <f>+F145-F156</f>
        <v>375</v>
      </c>
      <c r="G166" s="593">
        <f t="shared" ref="G166:AI166" si="70">+G145-G156</f>
        <v>7572</v>
      </c>
      <c r="H166" s="593">
        <f t="shared" si="70"/>
        <v>0</v>
      </c>
      <c r="I166" s="593">
        <f t="shared" si="70"/>
        <v>0</v>
      </c>
      <c r="J166" s="593">
        <f t="shared" si="70"/>
        <v>0</v>
      </c>
      <c r="K166" s="593">
        <f t="shared" si="70"/>
        <v>0</v>
      </c>
      <c r="L166" s="593">
        <f t="shared" si="70"/>
        <v>0</v>
      </c>
      <c r="M166" s="593">
        <f t="shared" si="70"/>
        <v>0</v>
      </c>
      <c r="N166" s="593">
        <f t="shared" si="70"/>
        <v>0</v>
      </c>
      <c r="O166" s="593">
        <f t="shared" si="70"/>
        <v>0</v>
      </c>
      <c r="P166" s="593">
        <f t="shared" si="70"/>
        <v>0</v>
      </c>
      <c r="Q166" s="593">
        <f t="shared" si="70"/>
        <v>0</v>
      </c>
      <c r="R166" s="593">
        <f t="shared" si="70"/>
        <v>0</v>
      </c>
      <c r="S166" s="593">
        <f t="shared" si="70"/>
        <v>0</v>
      </c>
      <c r="T166" s="593">
        <f t="shared" si="70"/>
        <v>0</v>
      </c>
      <c r="U166" s="593">
        <f t="shared" si="70"/>
        <v>0</v>
      </c>
      <c r="V166" s="593">
        <f t="shared" si="70"/>
        <v>0</v>
      </c>
      <c r="W166" s="593">
        <f t="shared" si="70"/>
        <v>0</v>
      </c>
      <c r="X166" s="593">
        <f t="shared" si="70"/>
        <v>0</v>
      </c>
      <c r="Y166" s="593">
        <f t="shared" si="70"/>
        <v>0</v>
      </c>
      <c r="Z166" s="593">
        <f t="shared" si="70"/>
        <v>0</v>
      </c>
      <c r="AA166" s="593">
        <f t="shared" si="70"/>
        <v>0</v>
      </c>
      <c r="AB166" s="593">
        <f t="shared" si="70"/>
        <v>0</v>
      </c>
      <c r="AC166" s="593">
        <f t="shared" si="70"/>
        <v>0</v>
      </c>
      <c r="AD166" s="593">
        <f t="shared" si="70"/>
        <v>0</v>
      </c>
      <c r="AE166" s="593">
        <f t="shared" si="70"/>
        <v>0</v>
      </c>
      <c r="AF166" s="593">
        <f t="shared" si="70"/>
        <v>0</v>
      </c>
      <c r="AG166" s="593">
        <f t="shared" si="70"/>
        <v>0</v>
      </c>
      <c r="AH166" s="593">
        <f t="shared" si="70"/>
        <v>0</v>
      </c>
      <c r="AI166" s="593">
        <f t="shared" si="70"/>
        <v>0</v>
      </c>
    </row>
    <row r="167" spans="1:35">
      <c r="K167" s="550"/>
    </row>
    <row r="168" spans="1:35" s="589" customFormat="1" ht="11.25">
      <c r="A168" s="612"/>
      <c r="B168" s="754" t="s">
        <v>388</v>
      </c>
      <c r="C168" s="612"/>
      <c r="D168" s="612"/>
      <c r="E168" s="612"/>
      <c r="F168" s="612">
        <v>1</v>
      </c>
      <c r="G168" s="612">
        <f>+F168+1</f>
        <v>2</v>
      </c>
      <c r="H168" s="612">
        <f>+G168+1</f>
        <v>3</v>
      </c>
      <c r="I168" s="612">
        <f t="shared" ref="I168:X169" si="71">+H168+1</f>
        <v>4</v>
      </c>
      <c r="J168" s="612">
        <f t="shared" si="71"/>
        <v>5</v>
      </c>
      <c r="K168" s="612">
        <f t="shared" si="71"/>
        <v>6</v>
      </c>
      <c r="L168" s="612">
        <f t="shared" si="71"/>
        <v>7</v>
      </c>
      <c r="M168" s="612">
        <f t="shared" si="71"/>
        <v>8</v>
      </c>
      <c r="N168" s="612">
        <f t="shared" si="71"/>
        <v>9</v>
      </c>
      <c r="O168" s="612">
        <f t="shared" si="71"/>
        <v>10</v>
      </c>
      <c r="P168" s="612">
        <f t="shared" si="71"/>
        <v>11</v>
      </c>
      <c r="Q168" s="612">
        <f t="shared" si="71"/>
        <v>12</v>
      </c>
      <c r="R168" s="612">
        <f t="shared" si="71"/>
        <v>13</v>
      </c>
      <c r="S168" s="612">
        <f t="shared" si="71"/>
        <v>14</v>
      </c>
      <c r="T168" s="612">
        <f t="shared" si="71"/>
        <v>15</v>
      </c>
      <c r="U168" s="612">
        <f t="shared" si="71"/>
        <v>16</v>
      </c>
      <c r="V168" s="612">
        <f t="shared" si="71"/>
        <v>17</v>
      </c>
      <c r="W168" s="612">
        <f t="shared" si="71"/>
        <v>18</v>
      </c>
      <c r="X168" s="612">
        <f t="shared" si="71"/>
        <v>19</v>
      </c>
      <c r="Y168" s="612">
        <f t="shared" ref="Y168:AG169" si="72">+X168+1</f>
        <v>20</v>
      </c>
      <c r="Z168" s="612">
        <f t="shared" si="72"/>
        <v>21</v>
      </c>
      <c r="AA168" s="612">
        <f t="shared" si="72"/>
        <v>22</v>
      </c>
      <c r="AB168" s="612">
        <f t="shared" si="72"/>
        <v>23</v>
      </c>
      <c r="AC168" s="612">
        <f t="shared" si="72"/>
        <v>24</v>
      </c>
      <c r="AD168" s="612">
        <f t="shared" si="72"/>
        <v>25</v>
      </c>
      <c r="AE168" s="612">
        <f t="shared" si="72"/>
        <v>26</v>
      </c>
      <c r="AF168" s="612">
        <f t="shared" si="72"/>
        <v>27</v>
      </c>
      <c r="AG168" s="612">
        <f t="shared" si="72"/>
        <v>28</v>
      </c>
      <c r="AH168" s="612">
        <f>+AG168+1</f>
        <v>29</v>
      </c>
      <c r="AI168" s="612">
        <f>+AH168+1</f>
        <v>30</v>
      </c>
    </row>
    <row r="169" spans="1:35" s="589" customFormat="1" ht="11.25">
      <c r="A169" s="612" t="s">
        <v>147</v>
      </c>
      <c r="B169" s="754" t="s">
        <v>389</v>
      </c>
      <c r="C169" s="613"/>
      <c r="D169" s="613"/>
      <c r="E169" s="613"/>
      <c r="F169" s="614">
        <v>2018</v>
      </c>
      <c r="G169" s="614">
        <f>+F169+1</f>
        <v>2019</v>
      </c>
      <c r="H169" s="614">
        <f>+G169+1</f>
        <v>2020</v>
      </c>
      <c r="I169" s="614">
        <f t="shared" si="71"/>
        <v>2021</v>
      </c>
      <c r="J169" s="614">
        <f t="shared" si="71"/>
        <v>2022</v>
      </c>
      <c r="K169" s="614">
        <f t="shared" si="71"/>
        <v>2023</v>
      </c>
      <c r="L169" s="614">
        <f t="shared" si="71"/>
        <v>2024</v>
      </c>
      <c r="M169" s="614">
        <f t="shared" si="71"/>
        <v>2025</v>
      </c>
      <c r="N169" s="614">
        <f t="shared" si="71"/>
        <v>2026</v>
      </c>
      <c r="O169" s="614">
        <f t="shared" si="71"/>
        <v>2027</v>
      </c>
      <c r="P169" s="614">
        <f t="shared" si="71"/>
        <v>2028</v>
      </c>
      <c r="Q169" s="614">
        <f t="shared" si="71"/>
        <v>2029</v>
      </c>
      <c r="R169" s="614">
        <f t="shared" si="71"/>
        <v>2030</v>
      </c>
      <c r="S169" s="614">
        <f t="shared" si="71"/>
        <v>2031</v>
      </c>
      <c r="T169" s="614">
        <f t="shared" si="71"/>
        <v>2032</v>
      </c>
      <c r="U169" s="614">
        <f t="shared" si="71"/>
        <v>2033</v>
      </c>
      <c r="V169" s="614">
        <f t="shared" si="71"/>
        <v>2034</v>
      </c>
      <c r="W169" s="614">
        <f t="shared" si="71"/>
        <v>2035</v>
      </c>
      <c r="X169" s="614">
        <f t="shared" si="71"/>
        <v>2036</v>
      </c>
      <c r="Y169" s="614">
        <f t="shared" si="72"/>
        <v>2037</v>
      </c>
      <c r="Z169" s="614">
        <f t="shared" si="72"/>
        <v>2038</v>
      </c>
      <c r="AA169" s="614">
        <f t="shared" si="72"/>
        <v>2039</v>
      </c>
      <c r="AB169" s="614">
        <f t="shared" si="72"/>
        <v>2040</v>
      </c>
      <c r="AC169" s="614">
        <f t="shared" si="72"/>
        <v>2041</v>
      </c>
      <c r="AD169" s="614">
        <f t="shared" si="72"/>
        <v>2042</v>
      </c>
      <c r="AE169" s="614">
        <f t="shared" si="72"/>
        <v>2043</v>
      </c>
      <c r="AF169" s="614">
        <f t="shared" si="72"/>
        <v>2044</v>
      </c>
      <c r="AG169" s="614">
        <f t="shared" si="72"/>
        <v>2045</v>
      </c>
      <c r="AH169" s="614">
        <f>+AG169+1</f>
        <v>2046</v>
      </c>
      <c r="AI169" s="614">
        <f>+AH169+1</f>
        <v>2047</v>
      </c>
    </row>
    <row r="170" spans="1:35" s="589" customFormat="1" ht="11.25">
      <c r="A170" s="592" t="s">
        <v>242</v>
      </c>
      <c r="B170" s="749" t="s">
        <v>252</v>
      </c>
      <c r="C170" s="592"/>
      <c r="D170" s="592"/>
      <c r="E170" s="592"/>
      <c r="F170" s="593">
        <f>+F171+F179+F180</f>
        <v>2114</v>
      </c>
      <c r="G170" s="593">
        <f t="shared" ref="G170:AI170" si="73">+G171+G179+G180</f>
        <v>14298</v>
      </c>
      <c r="H170" s="593">
        <f t="shared" si="73"/>
        <v>5373</v>
      </c>
      <c r="I170" s="593">
        <f t="shared" si="73"/>
        <v>5373</v>
      </c>
      <c r="J170" s="593">
        <f t="shared" si="73"/>
        <v>5373</v>
      </c>
      <c r="K170" s="593">
        <f t="shared" si="73"/>
        <v>368215.65861461381</v>
      </c>
      <c r="L170" s="593">
        <f t="shared" si="73"/>
        <v>368215.65861461381</v>
      </c>
      <c r="M170" s="593">
        <f t="shared" si="73"/>
        <v>368215.65861461381</v>
      </c>
      <c r="N170" s="593">
        <f t="shared" si="73"/>
        <v>368215.65861461381</v>
      </c>
      <c r="O170" s="593">
        <f t="shared" si="73"/>
        <v>368215.65861461381</v>
      </c>
      <c r="P170" s="593">
        <f t="shared" si="73"/>
        <v>368215.65861461381</v>
      </c>
      <c r="Q170" s="593">
        <f t="shared" si="73"/>
        <v>368215.65861461381</v>
      </c>
      <c r="R170" s="593">
        <f t="shared" si="73"/>
        <v>368215.65861461381</v>
      </c>
      <c r="S170" s="593">
        <f t="shared" si="73"/>
        <v>368215.65861461381</v>
      </c>
      <c r="T170" s="593">
        <f t="shared" si="73"/>
        <v>368215.65861461381</v>
      </c>
      <c r="U170" s="593">
        <f t="shared" si="73"/>
        <v>368215.65861461381</v>
      </c>
      <c r="V170" s="593">
        <f t="shared" si="73"/>
        <v>368215.65861461381</v>
      </c>
      <c r="W170" s="593">
        <f t="shared" si="73"/>
        <v>368215.65861461381</v>
      </c>
      <c r="X170" s="593">
        <f t="shared" si="73"/>
        <v>368215.65861461381</v>
      </c>
      <c r="Y170" s="593">
        <f t="shared" si="73"/>
        <v>368215.65861461381</v>
      </c>
      <c r="Z170" s="593">
        <f t="shared" si="73"/>
        <v>368215.65861461381</v>
      </c>
      <c r="AA170" s="593">
        <f t="shared" si="73"/>
        <v>368215.65861461381</v>
      </c>
      <c r="AB170" s="593">
        <f t="shared" si="73"/>
        <v>368215.65861461381</v>
      </c>
      <c r="AC170" s="593">
        <f t="shared" si="73"/>
        <v>368215.65861461381</v>
      </c>
      <c r="AD170" s="593">
        <f t="shared" si="73"/>
        <v>368215.65861461381</v>
      </c>
      <c r="AE170" s="593">
        <f t="shared" si="73"/>
        <v>368215.65861461381</v>
      </c>
      <c r="AF170" s="593">
        <f t="shared" si="73"/>
        <v>368215.65861461381</v>
      </c>
      <c r="AG170" s="593">
        <f t="shared" si="73"/>
        <v>368215.65861461381</v>
      </c>
      <c r="AH170" s="593">
        <f t="shared" si="73"/>
        <v>368215.65861461381</v>
      </c>
      <c r="AI170" s="593">
        <f t="shared" si="73"/>
        <v>368215.65861461381</v>
      </c>
    </row>
    <row r="171" spans="1:35" s="589" customFormat="1" ht="11.25">
      <c r="A171" s="594">
        <v>1</v>
      </c>
      <c r="B171" s="750" t="s">
        <v>245</v>
      </c>
      <c r="C171" s="594"/>
      <c r="D171" s="594"/>
      <c r="E171" s="594"/>
      <c r="F171" s="595">
        <f>+F172+F173+F174+F175+F176+F178</f>
        <v>2114</v>
      </c>
      <c r="G171" s="595">
        <f t="shared" ref="G171:AI171" si="74">+G172+G173+G174+G175+G176+G178</f>
        <v>14034</v>
      </c>
      <c r="H171" s="595">
        <f t="shared" si="74"/>
        <v>5373</v>
      </c>
      <c r="I171" s="595">
        <f t="shared" si="74"/>
        <v>5373</v>
      </c>
      <c r="J171" s="595">
        <f t="shared" si="74"/>
        <v>5373</v>
      </c>
      <c r="K171" s="595">
        <f t="shared" si="74"/>
        <v>368215.65861461381</v>
      </c>
      <c r="L171" s="595">
        <f t="shared" si="74"/>
        <v>368215.65861461381</v>
      </c>
      <c r="M171" s="595">
        <f t="shared" si="74"/>
        <v>368215.65861461381</v>
      </c>
      <c r="N171" s="595">
        <f t="shared" si="74"/>
        <v>368215.65861461381</v>
      </c>
      <c r="O171" s="595">
        <f t="shared" si="74"/>
        <v>368215.65861461381</v>
      </c>
      <c r="P171" s="595">
        <f t="shared" si="74"/>
        <v>368215.65861461381</v>
      </c>
      <c r="Q171" s="595">
        <f t="shared" si="74"/>
        <v>368215.65861461381</v>
      </c>
      <c r="R171" s="595">
        <f t="shared" si="74"/>
        <v>368215.65861461381</v>
      </c>
      <c r="S171" s="595">
        <f t="shared" si="74"/>
        <v>368215.65861461381</v>
      </c>
      <c r="T171" s="595">
        <f t="shared" si="74"/>
        <v>368215.65861461381</v>
      </c>
      <c r="U171" s="595">
        <f t="shared" si="74"/>
        <v>368215.65861461381</v>
      </c>
      <c r="V171" s="595">
        <f t="shared" si="74"/>
        <v>368215.65861461381</v>
      </c>
      <c r="W171" s="595">
        <f t="shared" si="74"/>
        <v>368215.65861461381</v>
      </c>
      <c r="X171" s="595">
        <f t="shared" si="74"/>
        <v>368215.65861461381</v>
      </c>
      <c r="Y171" s="595">
        <f t="shared" si="74"/>
        <v>368215.65861461381</v>
      </c>
      <c r="Z171" s="595">
        <f t="shared" si="74"/>
        <v>368215.65861461381</v>
      </c>
      <c r="AA171" s="595">
        <f t="shared" si="74"/>
        <v>368215.65861461381</v>
      </c>
      <c r="AB171" s="595">
        <f t="shared" si="74"/>
        <v>368215.65861461381</v>
      </c>
      <c r="AC171" s="595">
        <f t="shared" si="74"/>
        <v>368215.65861461381</v>
      </c>
      <c r="AD171" s="595">
        <f t="shared" si="74"/>
        <v>368215.65861461381</v>
      </c>
      <c r="AE171" s="595">
        <f t="shared" si="74"/>
        <v>368215.65861461381</v>
      </c>
      <c r="AF171" s="595">
        <f t="shared" si="74"/>
        <v>368215.65861461381</v>
      </c>
      <c r="AG171" s="595">
        <f t="shared" si="74"/>
        <v>368215.65861461381</v>
      </c>
      <c r="AH171" s="595">
        <f t="shared" si="74"/>
        <v>368215.65861461381</v>
      </c>
      <c r="AI171" s="595">
        <f t="shared" si="74"/>
        <v>368215.65861461381</v>
      </c>
    </row>
    <row r="172" spans="1:35" s="589" customFormat="1" ht="11.25">
      <c r="A172" s="594"/>
      <c r="B172" s="751" t="s">
        <v>889</v>
      </c>
      <c r="C172" s="596"/>
      <c r="D172" s="596"/>
      <c r="E172" s="596"/>
      <c r="F172" s="595">
        <f>+F42</f>
        <v>1312</v>
      </c>
      <c r="G172" s="595">
        <f t="shared" ref="G172:AI172" si="75">+G42</f>
        <v>12697</v>
      </c>
      <c r="H172" s="595">
        <f t="shared" si="75"/>
        <v>3796</v>
      </c>
      <c r="I172" s="595">
        <f t="shared" si="75"/>
        <v>3796</v>
      </c>
      <c r="J172" s="595">
        <f t="shared" si="75"/>
        <v>3796</v>
      </c>
      <c r="K172" s="595">
        <f t="shared" si="75"/>
        <v>3796</v>
      </c>
      <c r="L172" s="595">
        <f t="shared" si="75"/>
        <v>3796</v>
      </c>
      <c r="M172" s="595">
        <f t="shared" si="75"/>
        <v>3796</v>
      </c>
      <c r="N172" s="595">
        <f t="shared" si="75"/>
        <v>3796</v>
      </c>
      <c r="O172" s="595">
        <f t="shared" si="75"/>
        <v>3796</v>
      </c>
      <c r="P172" s="595">
        <f t="shared" si="75"/>
        <v>3796</v>
      </c>
      <c r="Q172" s="595">
        <f t="shared" si="75"/>
        <v>3796</v>
      </c>
      <c r="R172" s="595">
        <f t="shared" si="75"/>
        <v>3796</v>
      </c>
      <c r="S172" s="595">
        <f t="shared" si="75"/>
        <v>3796</v>
      </c>
      <c r="T172" s="595">
        <f t="shared" si="75"/>
        <v>3796</v>
      </c>
      <c r="U172" s="595">
        <f t="shared" si="75"/>
        <v>3796</v>
      </c>
      <c r="V172" s="595">
        <f t="shared" si="75"/>
        <v>3796</v>
      </c>
      <c r="W172" s="595">
        <f t="shared" si="75"/>
        <v>3796</v>
      </c>
      <c r="X172" s="595">
        <f t="shared" si="75"/>
        <v>3796</v>
      </c>
      <c r="Y172" s="595">
        <f t="shared" si="75"/>
        <v>3796</v>
      </c>
      <c r="Z172" s="595">
        <f t="shared" si="75"/>
        <v>3796</v>
      </c>
      <c r="AA172" s="595">
        <f t="shared" si="75"/>
        <v>3796</v>
      </c>
      <c r="AB172" s="595">
        <f t="shared" si="75"/>
        <v>3796</v>
      </c>
      <c r="AC172" s="595">
        <f t="shared" si="75"/>
        <v>3796</v>
      </c>
      <c r="AD172" s="595">
        <f t="shared" si="75"/>
        <v>3796</v>
      </c>
      <c r="AE172" s="595">
        <f t="shared" si="75"/>
        <v>3796</v>
      </c>
      <c r="AF172" s="595">
        <f t="shared" si="75"/>
        <v>3796</v>
      </c>
      <c r="AG172" s="595">
        <f t="shared" si="75"/>
        <v>3796</v>
      </c>
      <c r="AH172" s="595">
        <f t="shared" si="75"/>
        <v>3796</v>
      </c>
      <c r="AI172" s="595">
        <f t="shared" si="75"/>
        <v>3796</v>
      </c>
    </row>
    <row r="173" spans="1:35" s="589" customFormat="1" ht="22.5">
      <c r="A173" s="594"/>
      <c r="B173" s="751" t="s">
        <v>936</v>
      </c>
      <c r="C173" s="596"/>
      <c r="D173" s="596"/>
      <c r="E173" s="596"/>
      <c r="F173" s="595">
        <f>+'Dodatni obratovalni stroški'!B47</f>
        <v>0</v>
      </c>
      <c r="G173" s="595">
        <f>+'Dodatni obratovalni stroški'!C47</f>
        <v>0</v>
      </c>
      <c r="H173" s="595">
        <f>+'Dodatni obratovalni stroški'!D47</f>
        <v>0</v>
      </c>
      <c r="I173" s="595">
        <f>+'Dodatni obratovalni stroški'!E47</f>
        <v>0</v>
      </c>
      <c r="J173" s="595">
        <f>+'Dodatni obratovalni stroški'!F47</f>
        <v>0</v>
      </c>
      <c r="K173" s="595">
        <f>+'Dodatni obratovalni stroški'!G47</f>
        <v>208469.43107137195</v>
      </c>
      <c r="L173" s="595">
        <f>+'Dodatni obratovalni stroški'!H47</f>
        <v>208469.43107137195</v>
      </c>
      <c r="M173" s="595">
        <f>+'Dodatni obratovalni stroški'!I47</f>
        <v>208469.43107137195</v>
      </c>
      <c r="N173" s="595">
        <f>+'Dodatni obratovalni stroški'!J47</f>
        <v>208469.43107137195</v>
      </c>
      <c r="O173" s="595">
        <f>+'Dodatni obratovalni stroški'!K47</f>
        <v>208469.43107137195</v>
      </c>
      <c r="P173" s="595">
        <f>+'Dodatni obratovalni stroški'!L47</f>
        <v>208469.43107137195</v>
      </c>
      <c r="Q173" s="595">
        <f>+'Dodatni obratovalni stroški'!M47</f>
        <v>208469.43107137195</v>
      </c>
      <c r="R173" s="595">
        <f>+'Dodatni obratovalni stroški'!N47</f>
        <v>208469.43107137195</v>
      </c>
      <c r="S173" s="595">
        <f>+'Dodatni obratovalni stroški'!O47</f>
        <v>208469.43107137195</v>
      </c>
      <c r="T173" s="595">
        <f>+'Dodatni obratovalni stroški'!P47</f>
        <v>208469.43107137195</v>
      </c>
      <c r="U173" s="595">
        <f>+'Dodatni obratovalni stroški'!Q47</f>
        <v>208469.43107137195</v>
      </c>
      <c r="V173" s="595">
        <f>+'Dodatni obratovalni stroški'!R47</f>
        <v>208469.43107137195</v>
      </c>
      <c r="W173" s="595">
        <f>+'Dodatni obratovalni stroški'!S47</f>
        <v>208469.43107137195</v>
      </c>
      <c r="X173" s="595">
        <f>+'Dodatni obratovalni stroški'!T47</f>
        <v>208469.43107137195</v>
      </c>
      <c r="Y173" s="595">
        <f>+'Dodatni obratovalni stroški'!U47</f>
        <v>208469.43107137195</v>
      </c>
      <c r="Z173" s="595">
        <f>+'Dodatni obratovalni stroški'!V47</f>
        <v>208469.43107137195</v>
      </c>
      <c r="AA173" s="595">
        <f>+'Dodatni obratovalni stroški'!W47</f>
        <v>208469.43107137195</v>
      </c>
      <c r="AB173" s="595">
        <f>+'Dodatni obratovalni stroški'!X47</f>
        <v>208469.43107137195</v>
      </c>
      <c r="AC173" s="595">
        <f>+'Dodatni obratovalni stroški'!Y47</f>
        <v>208469.43107137195</v>
      </c>
      <c r="AD173" s="595">
        <f>+'Dodatni obratovalni stroški'!Z47</f>
        <v>208469.43107137195</v>
      </c>
      <c r="AE173" s="595">
        <f>+'Dodatni obratovalni stroški'!AA47</f>
        <v>208469.43107137195</v>
      </c>
      <c r="AF173" s="595">
        <f>+'Dodatni obratovalni stroški'!AB47</f>
        <v>208469.43107137195</v>
      </c>
      <c r="AG173" s="595">
        <f>+'Dodatni obratovalni stroški'!AC47</f>
        <v>208469.43107137195</v>
      </c>
      <c r="AH173" s="595">
        <f>+'Dodatni obratovalni stroški'!AD47</f>
        <v>208469.43107137195</v>
      </c>
      <c r="AI173" s="595">
        <f>+'Dodatni obratovalni stroški'!AE47</f>
        <v>208469.43107137195</v>
      </c>
    </row>
    <row r="174" spans="1:35" s="589" customFormat="1" ht="11.25">
      <c r="A174" s="594"/>
      <c r="B174" s="751" t="s">
        <v>891</v>
      </c>
      <c r="C174" s="596"/>
      <c r="D174" s="596"/>
      <c r="E174" s="596"/>
      <c r="F174" s="595">
        <f>+F43</f>
        <v>802</v>
      </c>
      <c r="G174" s="595">
        <f t="shared" ref="G174:AI174" si="76">+G43</f>
        <v>1062</v>
      </c>
      <c r="H174" s="595">
        <f t="shared" si="76"/>
        <v>1577</v>
      </c>
      <c r="I174" s="595">
        <f t="shared" si="76"/>
        <v>1577</v>
      </c>
      <c r="J174" s="595">
        <f t="shared" si="76"/>
        <v>1577</v>
      </c>
      <c r="K174" s="595">
        <f t="shared" si="76"/>
        <v>1577</v>
      </c>
      <c r="L174" s="595">
        <f t="shared" si="76"/>
        <v>1577</v>
      </c>
      <c r="M174" s="595">
        <f t="shared" si="76"/>
        <v>1577</v>
      </c>
      <c r="N174" s="595">
        <f t="shared" si="76"/>
        <v>1577</v>
      </c>
      <c r="O174" s="595">
        <f t="shared" si="76"/>
        <v>1577</v>
      </c>
      <c r="P174" s="595">
        <f t="shared" si="76"/>
        <v>1577</v>
      </c>
      <c r="Q174" s="595">
        <f t="shared" si="76"/>
        <v>1577</v>
      </c>
      <c r="R174" s="595">
        <f t="shared" si="76"/>
        <v>1577</v>
      </c>
      <c r="S174" s="595">
        <f t="shared" si="76"/>
        <v>1577</v>
      </c>
      <c r="T174" s="595">
        <f t="shared" si="76"/>
        <v>1577</v>
      </c>
      <c r="U174" s="595">
        <f t="shared" si="76"/>
        <v>1577</v>
      </c>
      <c r="V174" s="595">
        <f t="shared" si="76"/>
        <v>1577</v>
      </c>
      <c r="W174" s="595">
        <f t="shared" si="76"/>
        <v>1577</v>
      </c>
      <c r="X174" s="595">
        <f t="shared" si="76"/>
        <v>1577</v>
      </c>
      <c r="Y174" s="595">
        <f t="shared" si="76"/>
        <v>1577</v>
      </c>
      <c r="Z174" s="595">
        <f t="shared" si="76"/>
        <v>1577</v>
      </c>
      <c r="AA174" s="595">
        <f t="shared" si="76"/>
        <v>1577</v>
      </c>
      <c r="AB174" s="595">
        <f t="shared" si="76"/>
        <v>1577</v>
      </c>
      <c r="AC174" s="595">
        <f t="shared" si="76"/>
        <v>1577</v>
      </c>
      <c r="AD174" s="595">
        <f t="shared" si="76"/>
        <v>1577</v>
      </c>
      <c r="AE174" s="595">
        <f t="shared" si="76"/>
        <v>1577</v>
      </c>
      <c r="AF174" s="595">
        <f t="shared" si="76"/>
        <v>1577</v>
      </c>
      <c r="AG174" s="595">
        <f t="shared" si="76"/>
        <v>1577</v>
      </c>
      <c r="AH174" s="595">
        <f t="shared" si="76"/>
        <v>1577</v>
      </c>
      <c r="AI174" s="595">
        <f t="shared" si="76"/>
        <v>1577</v>
      </c>
    </row>
    <row r="175" spans="1:35" s="589" customFormat="1" ht="11.25">
      <c r="A175" s="594"/>
      <c r="B175" s="751" t="s">
        <v>937</v>
      </c>
      <c r="C175" s="596"/>
      <c r="D175" s="596"/>
      <c r="E175" s="596"/>
      <c r="F175" s="595">
        <f>+Amortizacija!F38-F176</f>
        <v>0</v>
      </c>
      <c r="G175" s="595">
        <f>+Amortizacija!G38-G176</f>
        <v>0</v>
      </c>
      <c r="H175" s="595">
        <f>+Amortizacija!H38-H176</f>
        <v>0</v>
      </c>
      <c r="I175" s="595">
        <f>+Amortizacija!I38-I176</f>
        <v>0</v>
      </c>
      <c r="J175" s="595">
        <f>+Amortizacija!J38-J176</f>
        <v>0</v>
      </c>
      <c r="K175" s="595">
        <f>+Amortizacija!K38-K176</f>
        <v>94167.668801377527</v>
      </c>
      <c r="L175" s="595">
        <f>+Amortizacija!L38-L176</f>
        <v>94167.668801377527</v>
      </c>
      <c r="M175" s="595">
        <f>+Amortizacija!M38-M176</f>
        <v>94167.668801377527</v>
      </c>
      <c r="N175" s="595">
        <f>+Amortizacija!N38-N176</f>
        <v>94167.668801377527</v>
      </c>
      <c r="O175" s="595">
        <f>+Amortizacija!O38-O176</f>
        <v>94167.668801377527</v>
      </c>
      <c r="P175" s="595">
        <f>+Amortizacija!P38-P176</f>
        <v>94167.668801377527</v>
      </c>
      <c r="Q175" s="595">
        <f>+Amortizacija!Q38-Q176</f>
        <v>94167.668801377527</v>
      </c>
      <c r="R175" s="595">
        <f>+Amortizacija!R38-R176</f>
        <v>94167.668801377527</v>
      </c>
      <c r="S175" s="595">
        <f>+Amortizacija!S38-S176</f>
        <v>94167.668801377527</v>
      </c>
      <c r="T175" s="595">
        <f>+Amortizacija!T38-T176</f>
        <v>94167.668801377527</v>
      </c>
      <c r="U175" s="595">
        <f>+Amortizacija!U38-U176</f>
        <v>94167.668801377527</v>
      </c>
      <c r="V175" s="595">
        <f>+Amortizacija!V38-V176</f>
        <v>94167.668801377527</v>
      </c>
      <c r="W175" s="595">
        <f>+Amortizacija!W38-W176</f>
        <v>94167.668801377527</v>
      </c>
      <c r="X175" s="595">
        <f>+Amortizacija!X38-X176</f>
        <v>94167.668801377527</v>
      </c>
      <c r="Y175" s="595">
        <f>+Amortizacija!Y38-Y176</f>
        <v>94167.668801377527</v>
      </c>
      <c r="Z175" s="595">
        <f>+Amortizacija!Z38-Z176</f>
        <v>94167.668801377527</v>
      </c>
      <c r="AA175" s="595">
        <f>+Amortizacija!AA38-AA176</f>
        <v>154373.22754324187</v>
      </c>
      <c r="AB175" s="595">
        <f>+Amortizacija!AB38-AB176</f>
        <v>154373.22754324187</v>
      </c>
      <c r="AC175" s="595">
        <f>+Amortizacija!AC38-AC176</f>
        <v>154373.22754324187</v>
      </c>
      <c r="AD175" s="595">
        <f>+Amortizacija!AD38-AD176</f>
        <v>154373.22754324187</v>
      </c>
      <c r="AE175" s="595">
        <f>+Amortizacija!AE38-AE176</f>
        <v>154373.22754324187</v>
      </c>
      <c r="AF175" s="595">
        <f>+Amortizacija!AF38-AF176</f>
        <v>154373.22754324187</v>
      </c>
      <c r="AG175" s="595">
        <f>+Amortizacija!AG38-AG176</f>
        <v>154373.22754324187</v>
      </c>
      <c r="AH175" s="595">
        <f>+Amortizacija!AH38-AH176</f>
        <v>154373.22754324187</v>
      </c>
      <c r="AI175" s="595">
        <f>+Amortizacija!AI38-AI176</f>
        <v>154373.22754324187</v>
      </c>
    </row>
    <row r="176" spans="1:35" s="589" customFormat="1" ht="11.25">
      <c r="A176" s="594"/>
      <c r="B176" s="751" t="s">
        <v>938</v>
      </c>
      <c r="C176" s="596"/>
      <c r="D176" s="596"/>
      <c r="E176" s="596"/>
      <c r="F176" s="595">
        <f>+Amortizacija!F38*F177</f>
        <v>0</v>
      </c>
      <c r="G176" s="595">
        <f>+Amortizacija!G38*G177</f>
        <v>0</v>
      </c>
      <c r="H176" s="595">
        <f>+Amortizacija!H38*H177</f>
        <v>0</v>
      </c>
      <c r="I176" s="595">
        <f>+Amortizacija!I38*I177</f>
        <v>0</v>
      </c>
      <c r="J176" s="595">
        <f>+Amortizacija!J38*J177</f>
        <v>0</v>
      </c>
      <c r="K176" s="595">
        <f>+Amortizacija!K38*K177</f>
        <v>60205.558741864334</v>
      </c>
      <c r="L176" s="595">
        <f>+Amortizacija!L38*L177</f>
        <v>60205.558741864334</v>
      </c>
      <c r="M176" s="595">
        <f>+Amortizacija!M38*M177</f>
        <v>60205.558741864334</v>
      </c>
      <c r="N176" s="595">
        <f>+Amortizacija!N38*N177</f>
        <v>60205.558741864334</v>
      </c>
      <c r="O176" s="595">
        <f>+Amortizacija!O38*O177</f>
        <v>60205.558741864334</v>
      </c>
      <c r="P176" s="595">
        <f>+Amortizacija!P38*P177</f>
        <v>60205.558741864334</v>
      </c>
      <c r="Q176" s="595">
        <f>+Amortizacija!Q38*Q177</f>
        <v>60205.558741864334</v>
      </c>
      <c r="R176" s="595">
        <f>+Amortizacija!R38*R177</f>
        <v>60205.558741864334</v>
      </c>
      <c r="S176" s="595">
        <f>+Amortizacija!S38*S177</f>
        <v>60205.558741864334</v>
      </c>
      <c r="T176" s="595">
        <f>+Amortizacija!T38*T177</f>
        <v>60205.558741864334</v>
      </c>
      <c r="U176" s="595">
        <f>+Amortizacija!U38*U177</f>
        <v>60205.558741864334</v>
      </c>
      <c r="V176" s="595">
        <f>+Amortizacija!V38*V177</f>
        <v>60205.558741864334</v>
      </c>
      <c r="W176" s="595">
        <f>+Amortizacija!W38*W177</f>
        <v>60205.558741864334</v>
      </c>
      <c r="X176" s="595">
        <f>+Amortizacija!X38*X177</f>
        <v>60205.558741864334</v>
      </c>
      <c r="Y176" s="595">
        <f>+Amortizacija!Y38*Y177</f>
        <v>60205.558741864334</v>
      </c>
      <c r="Z176" s="595">
        <f>+Amortizacija!Z38*Z177</f>
        <v>60205.558741864334</v>
      </c>
      <c r="AA176" s="595">
        <f>+Amortizacija!AA38*AA177</f>
        <v>0</v>
      </c>
      <c r="AB176" s="595">
        <f>+Amortizacija!AB38*AB177</f>
        <v>0</v>
      </c>
      <c r="AC176" s="595">
        <f>+Amortizacija!AC38*AC177</f>
        <v>0</v>
      </c>
      <c r="AD176" s="595">
        <f>+Amortizacija!AD38*AD177</f>
        <v>0</v>
      </c>
      <c r="AE176" s="595">
        <f>+Amortizacija!AE38*AE177</f>
        <v>0</v>
      </c>
      <c r="AF176" s="595">
        <f>+Amortizacija!AF38*AF177</f>
        <v>0</v>
      </c>
      <c r="AG176" s="595">
        <f>+Amortizacija!AG38*AG177</f>
        <v>0</v>
      </c>
      <c r="AH176" s="595">
        <f>+Amortizacija!AH38*AH177</f>
        <v>0</v>
      </c>
      <c r="AI176" s="595">
        <f>+Amortizacija!AI38*AI177</f>
        <v>0</v>
      </c>
    </row>
    <row r="177" spans="1:35" s="611" customFormat="1" ht="11.25">
      <c r="A177" s="608"/>
      <c r="B177" s="755" t="s">
        <v>894</v>
      </c>
      <c r="C177" s="609"/>
      <c r="D177" s="609"/>
      <c r="E177" s="609"/>
      <c r="F177" s="610">
        <v>0</v>
      </c>
      <c r="G177" s="610">
        <v>0</v>
      </c>
      <c r="H177" s="610">
        <v>0</v>
      </c>
      <c r="I177" s="610">
        <v>0</v>
      </c>
      <c r="J177" s="610">
        <v>0</v>
      </c>
      <c r="K177" s="610">
        <v>0.39</v>
      </c>
      <c r="L177" s="610">
        <f>+K177</f>
        <v>0.39</v>
      </c>
      <c r="M177" s="610">
        <f t="shared" ref="M177:Z177" si="77">+L177</f>
        <v>0.39</v>
      </c>
      <c r="N177" s="610">
        <f t="shared" si="77"/>
        <v>0.39</v>
      </c>
      <c r="O177" s="610">
        <f t="shared" si="77"/>
        <v>0.39</v>
      </c>
      <c r="P177" s="610">
        <f t="shared" si="77"/>
        <v>0.39</v>
      </c>
      <c r="Q177" s="610">
        <f t="shared" si="77"/>
        <v>0.39</v>
      </c>
      <c r="R177" s="610">
        <f t="shared" si="77"/>
        <v>0.39</v>
      </c>
      <c r="S177" s="610">
        <f t="shared" si="77"/>
        <v>0.39</v>
      </c>
      <c r="T177" s="610">
        <f t="shared" si="77"/>
        <v>0.39</v>
      </c>
      <c r="U177" s="610">
        <f t="shared" si="77"/>
        <v>0.39</v>
      </c>
      <c r="V177" s="610">
        <f t="shared" si="77"/>
        <v>0.39</v>
      </c>
      <c r="W177" s="610">
        <f>+V177</f>
        <v>0.39</v>
      </c>
      <c r="X177" s="610">
        <f t="shared" si="77"/>
        <v>0.39</v>
      </c>
      <c r="Y177" s="610">
        <f t="shared" si="77"/>
        <v>0.39</v>
      </c>
      <c r="Z177" s="610">
        <f t="shared" si="77"/>
        <v>0.39</v>
      </c>
      <c r="AA177" s="610">
        <v>0</v>
      </c>
      <c r="AB177" s="610">
        <v>0</v>
      </c>
      <c r="AC177" s="610">
        <v>0</v>
      </c>
      <c r="AD177" s="610">
        <v>0</v>
      </c>
      <c r="AE177" s="610">
        <v>0</v>
      </c>
      <c r="AF177" s="610">
        <v>0</v>
      </c>
      <c r="AG177" s="610">
        <v>0</v>
      </c>
      <c r="AH177" s="610">
        <v>0</v>
      </c>
      <c r="AI177" s="610">
        <v>0</v>
      </c>
    </row>
    <row r="178" spans="1:35" s="589" customFormat="1" ht="11.25">
      <c r="A178" s="594"/>
      <c r="B178" s="751" t="s">
        <v>895</v>
      </c>
      <c r="C178" s="596"/>
      <c r="D178" s="596"/>
      <c r="E178" s="596"/>
      <c r="F178" s="595">
        <f>+F44</f>
        <v>0</v>
      </c>
      <c r="G178" s="595">
        <f t="shared" ref="G178:AI180" si="78">+G44</f>
        <v>275</v>
      </c>
      <c r="H178" s="595">
        <f t="shared" si="78"/>
        <v>0</v>
      </c>
      <c r="I178" s="595">
        <f t="shared" si="78"/>
        <v>0</v>
      </c>
      <c r="J178" s="595">
        <f t="shared" si="78"/>
        <v>0</v>
      </c>
      <c r="K178" s="595">
        <f t="shared" si="78"/>
        <v>0</v>
      </c>
      <c r="L178" s="595">
        <f t="shared" si="78"/>
        <v>0</v>
      </c>
      <c r="M178" s="595">
        <f t="shared" si="78"/>
        <v>0</v>
      </c>
      <c r="N178" s="595">
        <f t="shared" si="78"/>
        <v>0</v>
      </c>
      <c r="O178" s="595">
        <f t="shared" si="78"/>
        <v>0</v>
      </c>
      <c r="P178" s="595">
        <f t="shared" si="78"/>
        <v>0</v>
      </c>
      <c r="Q178" s="595">
        <f t="shared" si="78"/>
        <v>0</v>
      </c>
      <c r="R178" s="595">
        <f t="shared" si="78"/>
        <v>0</v>
      </c>
      <c r="S178" s="595">
        <f t="shared" si="78"/>
        <v>0</v>
      </c>
      <c r="T178" s="595">
        <f t="shared" si="78"/>
        <v>0</v>
      </c>
      <c r="U178" s="595">
        <f t="shared" si="78"/>
        <v>0</v>
      </c>
      <c r="V178" s="595">
        <f t="shared" si="78"/>
        <v>0</v>
      </c>
      <c r="W178" s="595">
        <f t="shared" si="78"/>
        <v>0</v>
      </c>
      <c r="X178" s="595">
        <f t="shared" si="78"/>
        <v>0</v>
      </c>
      <c r="Y178" s="595">
        <f t="shared" si="78"/>
        <v>0</v>
      </c>
      <c r="Z178" s="595">
        <f t="shared" si="78"/>
        <v>0</v>
      </c>
      <c r="AA178" s="595">
        <f t="shared" si="78"/>
        <v>0</v>
      </c>
      <c r="AB178" s="595">
        <f t="shared" si="78"/>
        <v>0</v>
      </c>
      <c r="AC178" s="595">
        <f t="shared" si="78"/>
        <v>0</v>
      </c>
      <c r="AD178" s="595">
        <f t="shared" si="78"/>
        <v>0</v>
      </c>
      <c r="AE178" s="595">
        <f t="shared" si="78"/>
        <v>0</v>
      </c>
      <c r="AF178" s="595">
        <f t="shared" si="78"/>
        <v>0</v>
      </c>
      <c r="AG178" s="595">
        <f t="shared" si="78"/>
        <v>0</v>
      </c>
      <c r="AH178" s="595">
        <f t="shared" si="78"/>
        <v>0</v>
      </c>
      <c r="AI178" s="595">
        <f t="shared" si="78"/>
        <v>0</v>
      </c>
    </row>
    <row r="179" spans="1:35" s="589" customFormat="1" ht="11.25">
      <c r="A179" s="594">
        <v>2</v>
      </c>
      <c r="B179" s="750" t="s">
        <v>247</v>
      </c>
      <c r="C179" s="594"/>
      <c r="D179" s="594"/>
      <c r="E179" s="594"/>
      <c r="F179" s="595">
        <f>+F45</f>
        <v>0</v>
      </c>
      <c r="G179" s="595">
        <f t="shared" si="78"/>
        <v>264</v>
      </c>
      <c r="H179" s="595">
        <f t="shared" si="78"/>
        <v>0</v>
      </c>
      <c r="I179" s="595">
        <f t="shared" si="78"/>
        <v>0</v>
      </c>
      <c r="J179" s="595">
        <f t="shared" si="78"/>
        <v>0</v>
      </c>
      <c r="K179" s="595">
        <f t="shared" si="78"/>
        <v>0</v>
      </c>
      <c r="L179" s="595">
        <f t="shared" si="78"/>
        <v>0</v>
      </c>
      <c r="M179" s="595">
        <f t="shared" si="78"/>
        <v>0</v>
      </c>
      <c r="N179" s="595">
        <f t="shared" si="78"/>
        <v>0</v>
      </c>
      <c r="O179" s="595">
        <f t="shared" si="78"/>
        <v>0</v>
      </c>
      <c r="P179" s="595">
        <f t="shared" si="78"/>
        <v>0</v>
      </c>
      <c r="Q179" s="595">
        <f t="shared" si="78"/>
        <v>0</v>
      </c>
      <c r="R179" s="595">
        <f t="shared" si="78"/>
        <v>0</v>
      </c>
      <c r="S179" s="595">
        <f t="shared" si="78"/>
        <v>0</v>
      </c>
      <c r="T179" s="595">
        <f t="shared" si="78"/>
        <v>0</v>
      </c>
      <c r="U179" s="595">
        <f t="shared" si="78"/>
        <v>0</v>
      </c>
      <c r="V179" s="595">
        <f t="shared" si="78"/>
        <v>0</v>
      </c>
      <c r="W179" s="595">
        <f t="shared" si="78"/>
        <v>0</v>
      </c>
      <c r="X179" s="595">
        <f t="shared" si="78"/>
        <v>0</v>
      </c>
      <c r="Y179" s="595">
        <f t="shared" si="78"/>
        <v>0</v>
      </c>
      <c r="Z179" s="595">
        <f t="shared" si="78"/>
        <v>0</v>
      </c>
      <c r="AA179" s="595">
        <f t="shared" si="78"/>
        <v>0</v>
      </c>
      <c r="AB179" s="595">
        <f t="shared" si="78"/>
        <v>0</v>
      </c>
      <c r="AC179" s="595">
        <f t="shared" si="78"/>
        <v>0</v>
      </c>
      <c r="AD179" s="595">
        <f t="shared" si="78"/>
        <v>0</v>
      </c>
      <c r="AE179" s="595">
        <f t="shared" si="78"/>
        <v>0</v>
      </c>
      <c r="AF179" s="595">
        <f t="shared" si="78"/>
        <v>0</v>
      </c>
      <c r="AG179" s="595">
        <f t="shared" si="78"/>
        <v>0</v>
      </c>
      <c r="AH179" s="595">
        <f t="shared" si="78"/>
        <v>0</v>
      </c>
      <c r="AI179" s="595">
        <f t="shared" si="78"/>
        <v>0</v>
      </c>
    </row>
    <row r="180" spans="1:35" s="589" customFormat="1" ht="11.25">
      <c r="A180" s="594">
        <v>3</v>
      </c>
      <c r="B180" s="750" t="s">
        <v>251</v>
      </c>
      <c r="C180" s="594"/>
      <c r="D180" s="594"/>
      <c r="E180" s="594"/>
      <c r="F180" s="595">
        <f>+F46</f>
        <v>0</v>
      </c>
      <c r="G180" s="595">
        <f t="shared" si="78"/>
        <v>0</v>
      </c>
      <c r="H180" s="595">
        <f t="shared" si="78"/>
        <v>0</v>
      </c>
      <c r="I180" s="595">
        <f t="shared" si="78"/>
        <v>0</v>
      </c>
      <c r="J180" s="595">
        <f t="shared" si="78"/>
        <v>0</v>
      </c>
      <c r="K180" s="595">
        <f t="shared" si="78"/>
        <v>0</v>
      </c>
      <c r="L180" s="595">
        <f t="shared" si="78"/>
        <v>0</v>
      </c>
      <c r="M180" s="595">
        <f t="shared" si="78"/>
        <v>0</v>
      </c>
      <c r="N180" s="595">
        <f t="shared" si="78"/>
        <v>0</v>
      </c>
      <c r="O180" s="595">
        <f t="shared" si="78"/>
        <v>0</v>
      </c>
      <c r="P180" s="595">
        <f t="shared" si="78"/>
        <v>0</v>
      </c>
      <c r="Q180" s="595">
        <f t="shared" si="78"/>
        <v>0</v>
      </c>
      <c r="R180" s="595">
        <f t="shared" si="78"/>
        <v>0</v>
      </c>
      <c r="S180" s="595">
        <f t="shared" si="78"/>
        <v>0</v>
      </c>
      <c r="T180" s="595">
        <f t="shared" si="78"/>
        <v>0</v>
      </c>
      <c r="U180" s="595">
        <f t="shared" si="78"/>
        <v>0</v>
      </c>
      <c r="V180" s="595">
        <f t="shared" si="78"/>
        <v>0</v>
      </c>
      <c r="W180" s="595">
        <f t="shared" si="78"/>
        <v>0</v>
      </c>
      <c r="X180" s="595">
        <f t="shared" si="78"/>
        <v>0</v>
      </c>
      <c r="Y180" s="595">
        <f t="shared" si="78"/>
        <v>0</v>
      </c>
      <c r="Z180" s="595">
        <f t="shared" si="78"/>
        <v>0</v>
      </c>
      <c r="AA180" s="595">
        <f t="shared" si="78"/>
        <v>0</v>
      </c>
      <c r="AB180" s="595">
        <f t="shared" si="78"/>
        <v>0</v>
      </c>
      <c r="AC180" s="595">
        <f t="shared" si="78"/>
        <v>0</v>
      </c>
      <c r="AD180" s="595">
        <f t="shared" si="78"/>
        <v>0</v>
      </c>
      <c r="AE180" s="595">
        <f t="shared" si="78"/>
        <v>0</v>
      </c>
      <c r="AF180" s="595">
        <f t="shared" si="78"/>
        <v>0</v>
      </c>
      <c r="AG180" s="595">
        <f t="shared" si="78"/>
        <v>0</v>
      </c>
      <c r="AH180" s="595">
        <f t="shared" si="78"/>
        <v>0</v>
      </c>
      <c r="AI180" s="595">
        <f t="shared" si="78"/>
        <v>0</v>
      </c>
    </row>
    <row r="181" spans="1:35" s="589" customFormat="1" ht="11.25">
      <c r="A181" s="592" t="s">
        <v>243</v>
      </c>
      <c r="B181" s="749" t="s">
        <v>253</v>
      </c>
      <c r="C181" s="592"/>
      <c r="D181" s="592"/>
      <c r="E181" s="592"/>
      <c r="F181" s="593">
        <f>+F182+F189+F190</f>
        <v>6664</v>
      </c>
      <c r="G181" s="593">
        <f t="shared" ref="G181:AI181" si="79">+G182+G189+G190</f>
        <v>13393</v>
      </c>
      <c r="H181" s="593">
        <f t="shared" si="79"/>
        <v>5373</v>
      </c>
      <c r="I181" s="593">
        <f t="shared" si="79"/>
        <v>5373</v>
      </c>
      <c r="J181" s="593">
        <f t="shared" si="79"/>
        <v>5373</v>
      </c>
      <c r="K181" s="593">
        <f t="shared" si="79"/>
        <v>368215.65861461376</v>
      </c>
      <c r="L181" s="593">
        <f t="shared" si="79"/>
        <v>368215.65861461376</v>
      </c>
      <c r="M181" s="593">
        <f t="shared" si="79"/>
        <v>368215.65861461376</v>
      </c>
      <c r="N181" s="593">
        <f t="shared" si="79"/>
        <v>368215.65861461376</v>
      </c>
      <c r="O181" s="593">
        <f t="shared" si="79"/>
        <v>368215.65861461376</v>
      </c>
      <c r="P181" s="593">
        <f t="shared" si="79"/>
        <v>368215.65861461376</v>
      </c>
      <c r="Q181" s="593">
        <f t="shared" si="79"/>
        <v>368215.65861461376</v>
      </c>
      <c r="R181" s="593">
        <f t="shared" si="79"/>
        <v>368215.65861461376</v>
      </c>
      <c r="S181" s="593">
        <f t="shared" si="79"/>
        <v>368215.65861461376</v>
      </c>
      <c r="T181" s="593">
        <f t="shared" si="79"/>
        <v>368215.65861461376</v>
      </c>
      <c r="U181" s="593">
        <f t="shared" si="79"/>
        <v>368215.65861461376</v>
      </c>
      <c r="V181" s="593">
        <f t="shared" si="79"/>
        <v>368215.65861461376</v>
      </c>
      <c r="W181" s="593">
        <f t="shared" si="79"/>
        <v>368215.65861461376</v>
      </c>
      <c r="X181" s="593">
        <f t="shared" si="79"/>
        <v>368215.65861461376</v>
      </c>
      <c r="Y181" s="593">
        <f t="shared" si="79"/>
        <v>368215.65861461376</v>
      </c>
      <c r="Z181" s="593">
        <f t="shared" si="79"/>
        <v>368215.65861461376</v>
      </c>
      <c r="AA181" s="593">
        <f t="shared" si="79"/>
        <v>368215.65861461376</v>
      </c>
      <c r="AB181" s="593">
        <f t="shared" si="79"/>
        <v>368215.65861461376</v>
      </c>
      <c r="AC181" s="593">
        <f t="shared" si="79"/>
        <v>368215.65861461376</v>
      </c>
      <c r="AD181" s="593">
        <f t="shared" si="79"/>
        <v>368215.65861461376</v>
      </c>
      <c r="AE181" s="593">
        <f t="shared" si="79"/>
        <v>368215.65861461376</v>
      </c>
      <c r="AF181" s="593">
        <f t="shared" si="79"/>
        <v>368215.65861461376</v>
      </c>
      <c r="AG181" s="593">
        <f t="shared" si="79"/>
        <v>368215.65861461376</v>
      </c>
      <c r="AH181" s="593">
        <f t="shared" si="79"/>
        <v>368215.65861461376</v>
      </c>
      <c r="AI181" s="593">
        <f t="shared" si="79"/>
        <v>368215.65861461376</v>
      </c>
    </row>
    <row r="182" spans="1:35" s="589" customFormat="1" ht="11.25">
      <c r="A182" s="594"/>
      <c r="B182" s="750" t="s">
        <v>246</v>
      </c>
      <c r="C182" s="594"/>
      <c r="D182" s="594"/>
      <c r="E182" s="594"/>
      <c r="F182" s="595">
        <f>+F183+F184+F186+F187+F188</f>
        <v>6664</v>
      </c>
      <c r="G182" s="595">
        <f t="shared" ref="G182:AI182" si="80">+G183+G184+G186+G187+G188</f>
        <v>13393</v>
      </c>
      <c r="H182" s="595">
        <f t="shared" si="80"/>
        <v>5373</v>
      </c>
      <c r="I182" s="595">
        <f t="shared" si="80"/>
        <v>5373</v>
      </c>
      <c r="J182" s="595">
        <f t="shared" si="80"/>
        <v>5373</v>
      </c>
      <c r="K182" s="595">
        <f t="shared" si="80"/>
        <v>368215.65861461376</v>
      </c>
      <c r="L182" s="595">
        <f t="shared" si="80"/>
        <v>368215.65861461376</v>
      </c>
      <c r="M182" s="595">
        <f t="shared" si="80"/>
        <v>368215.65861461376</v>
      </c>
      <c r="N182" s="595">
        <f t="shared" si="80"/>
        <v>368215.65861461376</v>
      </c>
      <c r="O182" s="595">
        <f t="shared" si="80"/>
        <v>368215.65861461376</v>
      </c>
      <c r="P182" s="595">
        <f t="shared" si="80"/>
        <v>368215.65861461376</v>
      </c>
      <c r="Q182" s="595">
        <f t="shared" si="80"/>
        <v>368215.65861461376</v>
      </c>
      <c r="R182" s="595">
        <f t="shared" si="80"/>
        <v>368215.65861461376</v>
      </c>
      <c r="S182" s="595">
        <f t="shared" si="80"/>
        <v>368215.65861461376</v>
      </c>
      <c r="T182" s="595">
        <f t="shared" si="80"/>
        <v>368215.65861461376</v>
      </c>
      <c r="U182" s="595">
        <f t="shared" si="80"/>
        <v>368215.65861461376</v>
      </c>
      <c r="V182" s="595">
        <f t="shared" si="80"/>
        <v>368215.65861461376</v>
      </c>
      <c r="W182" s="595">
        <f t="shared" si="80"/>
        <v>368215.65861461376</v>
      </c>
      <c r="X182" s="595">
        <f t="shared" si="80"/>
        <v>368215.65861461376</v>
      </c>
      <c r="Y182" s="595">
        <f t="shared" si="80"/>
        <v>368215.65861461376</v>
      </c>
      <c r="Z182" s="595">
        <f t="shared" si="80"/>
        <v>368215.65861461376</v>
      </c>
      <c r="AA182" s="595">
        <f t="shared" si="80"/>
        <v>368215.65861461376</v>
      </c>
      <c r="AB182" s="595">
        <f t="shared" si="80"/>
        <v>368215.65861461376</v>
      </c>
      <c r="AC182" s="595">
        <f t="shared" si="80"/>
        <v>368215.65861461376</v>
      </c>
      <c r="AD182" s="595">
        <f t="shared" si="80"/>
        <v>368215.65861461376</v>
      </c>
      <c r="AE182" s="595">
        <f t="shared" si="80"/>
        <v>368215.65861461376</v>
      </c>
      <c r="AF182" s="595">
        <f t="shared" si="80"/>
        <v>368215.65861461376</v>
      </c>
      <c r="AG182" s="595">
        <f t="shared" si="80"/>
        <v>368215.65861461376</v>
      </c>
      <c r="AH182" s="595">
        <f t="shared" si="80"/>
        <v>368215.65861461376</v>
      </c>
      <c r="AI182" s="595">
        <f t="shared" si="80"/>
        <v>368215.65861461376</v>
      </c>
    </row>
    <row r="183" spans="1:35" s="589" customFormat="1" ht="11.25">
      <c r="A183" s="594"/>
      <c r="B183" s="751" t="s">
        <v>106</v>
      </c>
      <c r="C183" s="596"/>
      <c r="D183" s="596"/>
      <c r="E183" s="596"/>
      <c r="F183" s="595">
        <f>+F49+'Dodatni obratovalni stroški'!B48</f>
        <v>907</v>
      </c>
      <c r="G183" s="595">
        <f>+G49+'Dodatni obratovalni stroški'!C48</f>
        <v>1608</v>
      </c>
      <c r="H183" s="595">
        <f>+H49+'Dodatni obratovalni stroški'!D48</f>
        <v>1361</v>
      </c>
      <c r="I183" s="595">
        <f>+I49+'Dodatni obratovalni stroški'!E48</f>
        <v>1361</v>
      </c>
      <c r="J183" s="595">
        <f>+J49+'Dodatni obratovalni stroški'!F48</f>
        <v>1361</v>
      </c>
      <c r="K183" s="595">
        <f>+K49+'Dodatni obratovalni stroški'!G48</f>
        <v>16241.460499999999</v>
      </c>
      <c r="L183" s="595">
        <f>+L49+'Dodatni obratovalni stroški'!H48</f>
        <v>16241.460499999999</v>
      </c>
      <c r="M183" s="595">
        <f>+M49+'Dodatni obratovalni stroški'!I48</f>
        <v>16241.460499999999</v>
      </c>
      <c r="N183" s="595">
        <f>+N49+'Dodatni obratovalni stroški'!J48</f>
        <v>16241.460499999999</v>
      </c>
      <c r="O183" s="595">
        <f>+O49+'Dodatni obratovalni stroški'!K48</f>
        <v>16241.460499999999</v>
      </c>
      <c r="P183" s="595">
        <f>+P49+'Dodatni obratovalni stroški'!L48</f>
        <v>16241.460499999999</v>
      </c>
      <c r="Q183" s="595">
        <f>+Q49+'Dodatni obratovalni stroški'!M48</f>
        <v>16241.460499999999</v>
      </c>
      <c r="R183" s="595">
        <f>+R49+'Dodatni obratovalni stroški'!N48</f>
        <v>16241.460499999999</v>
      </c>
      <c r="S183" s="595">
        <f>+S49+'Dodatni obratovalni stroški'!O48</f>
        <v>16241.460499999999</v>
      </c>
      <c r="T183" s="595">
        <f>+T49+'Dodatni obratovalni stroški'!P48</f>
        <v>16241.460499999999</v>
      </c>
      <c r="U183" s="595">
        <f>+U49+'Dodatni obratovalni stroški'!Q48</f>
        <v>16241.460499999999</v>
      </c>
      <c r="V183" s="595">
        <f>+V49+'Dodatni obratovalni stroški'!R48</f>
        <v>16241.460499999999</v>
      </c>
      <c r="W183" s="595">
        <f>+W49+'Dodatni obratovalni stroški'!S48</f>
        <v>16241.460499999999</v>
      </c>
      <c r="X183" s="595">
        <f>+X49+'Dodatni obratovalni stroški'!T48</f>
        <v>16241.460499999999</v>
      </c>
      <c r="Y183" s="595">
        <f>+Y49+'Dodatni obratovalni stroški'!U48</f>
        <v>16241.460499999999</v>
      </c>
      <c r="Z183" s="595">
        <f>+Z49+'Dodatni obratovalni stroški'!V48</f>
        <v>16241.460499999999</v>
      </c>
      <c r="AA183" s="595">
        <f>+AA49+'Dodatni obratovalni stroški'!W48</f>
        <v>16241.460499999999</v>
      </c>
      <c r="AB183" s="595">
        <f>+AB49+'Dodatni obratovalni stroški'!X48</f>
        <v>16241.460499999999</v>
      </c>
      <c r="AC183" s="595">
        <f>+AC49+'Dodatni obratovalni stroški'!Y48</f>
        <v>16241.460499999999</v>
      </c>
      <c r="AD183" s="595">
        <f>+AD49+'Dodatni obratovalni stroški'!Z48</f>
        <v>16241.460499999999</v>
      </c>
      <c r="AE183" s="595">
        <f>+AE49+'Dodatni obratovalni stroški'!AA48</f>
        <v>16241.460499999999</v>
      </c>
      <c r="AF183" s="595">
        <f>+AF49+'Dodatni obratovalni stroški'!AB48</f>
        <v>16241.460499999999</v>
      </c>
      <c r="AG183" s="595">
        <f>+AG49+'Dodatni obratovalni stroški'!AC48</f>
        <v>16241.460499999999</v>
      </c>
      <c r="AH183" s="595">
        <f>+AH49+'Dodatni obratovalni stroški'!AD48</f>
        <v>16241.460499999999</v>
      </c>
      <c r="AI183" s="595">
        <f>+AI49+'Dodatni obratovalni stroški'!AE48</f>
        <v>16241.460499999999</v>
      </c>
    </row>
    <row r="184" spans="1:35" s="589" customFormat="1" ht="11.25">
      <c r="A184" s="594"/>
      <c r="B184" s="751" t="s">
        <v>254</v>
      </c>
      <c r="C184" s="596"/>
      <c r="D184" s="596"/>
      <c r="E184" s="596"/>
      <c r="F184" s="595">
        <f>+F50+'Dodatni obratovalni stroški'!B52+Amortizacija!F38</f>
        <v>5560</v>
      </c>
      <c r="G184" s="595">
        <f>+G50+'Dodatni obratovalni stroški'!C52+Amortizacija!G38</f>
        <v>10746</v>
      </c>
      <c r="H184" s="595">
        <f>+H50+'Dodatni obratovalni stroški'!D52+Amortizacija!H38</f>
        <v>3388</v>
      </c>
      <c r="I184" s="595">
        <f>+I50+'Dodatni obratovalni stroški'!E52+Amortizacija!I38</f>
        <v>3388</v>
      </c>
      <c r="J184" s="595">
        <f>+J50+'Dodatni obratovalni stroški'!F52+Amortizacija!J38</f>
        <v>3388</v>
      </c>
      <c r="K184" s="595">
        <f>+K50+'Dodatni obratovalni stroški'!G52+Amortizacija!K38</f>
        <v>305350.19811461377</v>
      </c>
      <c r="L184" s="595">
        <f>+L50+'Dodatni obratovalni stroški'!H52+Amortizacija!L38</f>
        <v>305350.19811461377</v>
      </c>
      <c r="M184" s="595">
        <f>+M50+'Dodatni obratovalni stroški'!I52+Amortizacija!M38</f>
        <v>305350.19811461377</v>
      </c>
      <c r="N184" s="595">
        <f>+N50+'Dodatni obratovalni stroški'!J52+Amortizacija!N38</f>
        <v>305350.19811461377</v>
      </c>
      <c r="O184" s="595">
        <f>+O50+'Dodatni obratovalni stroški'!K52+Amortizacija!O38</f>
        <v>305350.19811461377</v>
      </c>
      <c r="P184" s="595">
        <f>+P50+'Dodatni obratovalni stroški'!L52+Amortizacija!P38</f>
        <v>305350.19811461377</v>
      </c>
      <c r="Q184" s="595">
        <f>+Q50+'Dodatni obratovalni stroški'!M52+Amortizacija!Q38</f>
        <v>305350.19811461377</v>
      </c>
      <c r="R184" s="595">
        <f>+R50+'Dodatni obratovalni stroški'!N52+Amortizacija!R38</f>
        <v>305350.19811461377</v>
      </c>
      <c r="S184" s="595">
        <f>+S50+'Dodatni obratovalni stroški'!O52+Amortizacija!S38</f>
        <v>305350.19811461377</v>
      </c>
      <c r="T184" s="595">
        <f>+T50+'Dodatni obratovalni stroški'!P52+Amortizacija!T38</f>
        <v>305350.19811461377</v>
      </c>
      <c r="U184" s="595">
        <f>+U50+'Dodatni obratovalni stroški'!Q52+Amortizacija!U38</f>
        <v>305350.19811461377</v>
      </c>
      <c r="V184" s="595">
        <f>+V50+'Dodatni obratovalni stroški'!R52+Amortizacija!V38</f>
        <v>305350.19811461377</v>
      </c>
      <c r="W184" s="595">
        <f>+W50+'Dodatni obratovalni stroški'!S52+Amortizacija!W38</f>
        <v>305350.19811461377</v>
      </c>
      <c r="X184" s="595">
        <f>+X50+'Dodatni obratovalni stroški'!T52+Amortizacija!X38</f>
        <v>305350.19811461377</v>
      </c>
      <c r="Y184" s="595">
        <f>+Y50+'Dodatni obratovalni stroški'!U52+Amortizacija!Y38</f>
        <v>305350.19811461377</v>
      </c>
      <c r="Z184" s="595">
        <f>+Z50+'Dodatni obratovalni stroški'!V52+Amortizacija!Z38</f>
        <v>305350.19811461377</v>
      </c>
      <c r="AA184" s="595">
        <f>+AA50+'Dodatni obratovalni stroški'!W52+Amortizacija!AA38</f>
        <v>305350.19811461377</v>
      </c>
      <c r="AB184" s="595">
        <f>+AB50+'Dodatni obratovalni stroški'!X52+Amortizacija!AB38</f>
        <v>305350.19811461377</v>
      </c>
      <c r="AC184" s="595">
        <f>+AC50+'Dodatni obratovalni stroški'!Y52+Amortizacija!AC38</f>
        <v>305350.19811461377</v>
      </c>
      <c r="AD184" s="595">
        <f>+AD50+'Dodatni obratovalni stroški'!Z52+Amortizacija!AD38</f>
        <v>305350.19811461377</v>
      </c>
      <c r="AE184" s="595">
        <f>+AE50+'Dodatni obratovalni stroški'!AA52+Amortizacija!AE38</f>
        <v>305350.19811461377</v>
      </c>
      <c r="AF184" s="595">
        <f>+AF50+'Dodatni obratovalni stroški'!AB52+Amortizacija!AF38</f>
        <v>305350.19811461377</v>
      </c>
      <c r="AG184" s="595">
        <f>+AG50+'Dodatni obratovalni stroški'!AC52+Amortizacija!AG38</f>
        <v>305350.19811461377</v>
      </c>
      <c r="AH184" s="595">
        <f>+AH50+'Dodatni obratovalni stroški'!AD52+Amortizacija!AH38</f>
        <v>305350.19811461377</v>
      </c>
      <c r="AI184" s="595">
        <f>+AI50+'Dodatni obratovalni stroški'!AE52+Amortizacija!AI38</f>
        <v>305350.19811461377</v>
      </c>
    </row>
    <row r="185" spans="1:35" s="589" customFormat="1" ht="11.25">
      <c r="A185" s="597"/>
      <c r="B185" s="752" t="s">
        <v>264</v>
      </c>
      <c r="C185" s="598"/>
      <c r="D185" s="598"/>
      <c r="E185" s="598"/>
      <c r="F185" s="599">
        <f>+F51+Amortizacija!F38</f>
        <v>0</v>
      </c>
      <c r="G185" s="599">
        <f>+G51+Amortizacija!G38</f>
        <v>913</v>
      </c>
      <c r="H185" s="599">
        <f>+H51+Amortizacija!H38</f>
        <v>1577</v>
      </c>
      <c r="I185" s="599">
        <f>+I51+Amortizacija!I38</f>
        <v>1577</v>
      </c>
      <c r="J185" s="599">
        <f>+J51+Amortizacija!J38</f>
        <v>1577</v>
      </c>
      <c r="K185" s="599">
        <f>+K51+Amortizacija!K38</f>
        <v>155950.22754324187</v>
      </c>
      <c r="L185" s="599">
        <f>+L51+Amortizacija!L38</f>
        <v>155950.22754324187</v>
      </c>
      <c r="M185" s="599">
        <f>+M51+Amortizacija!M38</f>
        <v>155950.22754324187</v>
      </c>
      <c r="N185" s="599">
        <f>+N51+Amortizacija!N38</f>
        <v>155950.22754324187</v>
      </c>
      <c r="O185" s="599">
        <f>+O51+Amortizacija!O38</f>
        <v>155950.22754324187</v>
      </c>
      <c r="P185" s="599">
        <f>+P51+Amortizacija!P38</f>
        <v>155950.22754324187</v>
      </c>
      <c r="Q185" s="599">
        <f>+Q51+Amortizacija!Q38</f>
        <v>155950.22754324187</v>
      </c>
      <c r="R185" s="599">
        <f>+R51+Amortizacija!R38</f>
        <v>155950.22754324187</v>
      </c>
      <c r="S185" s="599">
        <f>+S51+Amortizacija!S38</f>
        <v>155950.22754324187</v>
      </c>
      <c r="T185" s="599">
        <f>+T51+Amortizacija!T38</f>
        <v>155950.22754324187</v>
      </c>
      <c r="U185" s="599">
        <f>+U51+Amortizacija!U38</f>
        <v>155950.22754324187</v>
      </c>
      <c r="V185" s="599">
        <f>+V51+Amortizacija!V38</f>
        <v>155950.22754324187</v>
      </c>
      <c r="W185" s="599">
        <f>+W51+Amortizacija!W38</f>
        <v>155950.22754324187</v>
      </c>
      <c r="X185" s="599">
        <f>+X51+Amortizacija!X38</f>
        <v>155950.22754324187</v>
      </c>
      <c r="Y185" s="599">
        <f>+Y51+Amortizacija!Y38</f>
        <v>155950.22754324187</v>
      </c>
      <c r="Z185" s="599">
        <f>+Z51+Amortizacija!Z38</f>
        <v>155950.22754324187</v>
      </c>
      <c r="AA185" s="599">
        <f>+AA51+Amortizacija!AA38</f>
        <v>155950.22754324187</v>
      </c>
      <c r="AB185" s="599">
        <f>+AB51+Amortizacija!AB38</f>
        <v>155950.22754324187</v>
      </c>
      <c r="AC185" s="599">
        <f>+AC51+Amortizacija!AC38</f>
        <v>155950.22754324187</v>
      </c>
      <c r="AD185" s="599">
        <f>+AD51+Amortizacija!AD38</f>
        <v>155950.22754324187</v>
      </c>
      <c r="AE185" s="599">
        <f>+AE51+Amortizacija!AE38</f>
        <v>155950.22754324187</v>
      </c>
      <c r="AF185" s="599">
        <f>+AF51+Amortizacija!AF38</f>
        <v>155950.22754324187</v>
      </c>
      <c r="AG185" s="599">
        <f>+AG51+Amortizacija!AG38</f>
        <v>155950.22754324187</v>
      </c>
      <c r="AH185" s="599">
        <f>+AH51+Amortizacija!AH38</f>
        <v>155950.22754324187</v>
      </c>
      <c r="AI185" s="599">
        <f>+AI51+Amortizacija!AI38</f>
        <v>155950.22754324187</v>
      </c>
    </row>
    <row r="186" spans="1:35" s="589" customFormat="1" ht="11.25">
      <c r="A186" s="594"/>
      <c r="B186" s="751" t="s">
        <v>255</v>
      </c>
      <c r="C186" s="596"/>
      <c r="D186" s="596"/>
      <c r="E186" s="596"/>
      <c r="F186" s="595">
        <f>+F52</f>
        <v>0</v>
      </c>
      <c r="G186" s="595">
        <f t="shared" ref="G186:AI186" si="81">+G52</f>
        <v>49</v>
      </c>
      <c r="H186" s="595">
        <f t="shared" si="81"/>
        <v>14</v>
      </c>
      <c r="I186" s="595">
        <f t="shared" si="81"/>
        <v>14</v>
      </c>
      <c r="J186" s="595">
        <f t="shared" si="81"/>
        <v>14</v>
      </c>
      <c r="K186" s="595">
        <f t="shared" si="81"/>
        <v>14</v>
      </c>
      <c r="L186" s="595">
        <f t="shared" si="81"/>
        <v>14</v>
      </c>
      <c r="M186" s="595">
        <f t="shared" si="81"/>
        <v>14</v>
      </c>
      <c r="N186" s="595">
        <f t="shared" si="81"/>
        <v>14</v>
      </c>
      <c r="O186" s="595">
        <f t="shared" si="81"/>
        <v>14</v>
      </c>
      <c r="P186" s="595">
        <f t="shared" si="81"/>
        <v>14</v>
      </c>
      <c r="Q186" s="595">
        <f t="shared" si="81"/>
        <v>14</v>
      </c>
      <c r="R186" s="595">
        <f t="shared" si="81"/>
        <v>14</v>
      </c>
      <c r="S186" s="595">
        <f t="shared" si="81"/>
        <v>14</v>
      </c>
      <c r="T186" s="595">
        <f t="shared" si="81"/>
        <v>14</v>
      </c>
      <c r="U186" s="595">
        <f t="shared" si="81"/>
        <v>14</v>
      </c>
      <c r="V186" s="595">
        <f t="shared" si="81"/>
        <v>14</v>
      </c>
      <c r="W186" s="595">
        <f t="shared" si="81"/>
        <v>14</v>
      </c>
      <c r="X186" s="595">
        <f t="shared" si="81"/>
        <v>14</v>
      </c>
      <c r="Y186" s="595">
        <f t="shared" si="81"/>
        <v>14</v>
      </c>
      <c r="Z186" s="595">
        <f t="shared" si="81"/>
        <v>14</v>
      </c>
      <c r="AA186" s="595">
        <f t="shared" si="81"/>
        <v>14</v>
      </c>
      <c r="AB186" s="595">
        <f t="shared" si="81"/>
        <v>14</v>
      </c>
      <c r="AC186" s="595">
        <f t="shared" si="81"/>
        <v>14</v>
      </c>
      <c r="AD186" s="595">
        <f t="shared" si="81"/>
        <v>14</v>
      </c>
      <c r="AE186" s="595">
        <f t="shared" si="81"/>
        <v>14</v>
      </c>
      <c r="AF186" s="595">
        <f t="shared" si="81"/>
        <v>14</v>
      </c>
      <c r="AG186" s="595">
        <f t="shared" si="81"/>
        <v>14</v>
      </c>
      <c r="AH186" s="595">
        <f t="shared" si="81"/>
        <v>14</v>
      </c>
      <c r="AI186" s="595">
        <f t="shared" si="81"/>
        <v>14</v>
      </c>
    </row>
    <row r="187" spans="1:35" s="589" customFormat="1" ht="11.25">
      <c r="A187" s="594"/>
      <c r="B187" s="751" t="s">
        <v>256</v>
      </c>
      <c r="C187" s="596"/>
      <c r="D187" s="596"/>
      <c r="E187" s="596"/>
      <c r="F187" s="595">
        <f>+F53+'Dodatni obratovalni stroški'!B57</f>
        <v>197</v>
      </c>
      <c r="G187" s="595">
        <f>+G53+'Dodatni obratovalni stroški'!C57</f>
        <v>892</v>
      </c>
      <c r="H187" s="595">
        <f>+H53+'Dodatni obratovalni stroški'!D57</f>
        <v>552</v>
      </c>
      <c r="I187" s="595">
        <f>+I53+'Dodatni obratovalni stroški'!E57</f>
        <v>552</v>
      </c>
      <c r="J187" s="595">
        <f>+J53+'Dodatni obratovalni stroški'!F57</f>
        <v>552</v>
      </c>
      <c r="K187" s="595">
        <f>+K53+'Dodatni obratovalni stroški'!G57</f>
        <v>46552</v>
      </c>
      <c r="L187" s="595">
        <f>+L53+'Dodatni obratovalni stroški'!H57</f>
        <v>46552</v>
      </c>
      <c r="M187" s="595">
        <f>+M53+'Dodatni obratovalni stroški'!I57</f>
        <v>46552</v>
      </c>
      <c r="N187" s="595">
        <f>+N53+'Dodatni obratovalni stroški'!J57</f>
        <v>46552</v>
      </c>
      <c r="O187" s="595">
        <f>+O53+'Dodatni obratovalni stroški'!K57</f>
        <v>46552</v>
      </c>
      <c r="P187" s="595">
        <f>+P53+'Dodatni obratovalni stroški'!L57</f>
        <v>46552</v>
      </c>
      <c r="Q187" s="595">
        <f>+Q53+'Dodatni obratovalni stroški'!M57</f>
        <v>46552</v>
      </c>
      <c r="R187" s="595">
        <f>+R53+'Dodatni obratovalni stroški'!N57</f>
        <v>46552</v>
      </c>
      <c r="S187" s="595">
        <f>+S53+'Dodatni obratovalni stroški'!O57</f>
        <v>46552</v>
      </c>
      <c r="T187" s="595">
        <f>+T53+'Dodatni obratovalni stroški'!P57</f>
        <v>46552</v>
      </c>
      <c r="U187" s="595">
        <f>+U53+'Dodatni obratovalni stroški'!Q57</f>
        <v>46552</v>
      </c>
      <c r="V187" s="595">
        <f>+V53+'Dodatni obratovalni stroški'!R57</f>
        <v>46552</v>
      </c>
      <c r="W187" s="595">
        <f>+W53+'Dodatni obratovalni stroški'!S57</f>
        <v>46552</v>
      </c>
      <c r="X187" s="595">
        <f>+X53+'Dodatni obratovalni stroški'!T57</f>
        <v>46552</v>
      </c>
      <c r="Y187" s="595">
        <f>+Y53+'Dodatni obratovalni stroški'!U57</f>
        <v>46552</v>
      </c>
      <c r="Z187" s="595">
        <f>+Z53+'Dodatni obratovalni stroški'!V57</f>
        <v>46552</v>
      </c>
      <c r="AA187" s="595">
        <f>+AA53+'Dodatni obratovalni stroški'!W57</f>
        <v>46552</v>
      </c>
      <c r="AB187" s="595">
        <f>+AB53+'Dodatni obratovalni stroški'!X57</f>
        <v>46552</v>
      </c>
      <c r="AC187" s="595">
        <f>+AC53+'Dodatni obratovalni stroški'!Y57</f>
        <v>46552</v>
      </c>
      <c r="AD187" s="595">
        <f>+AD53+'Dodatni obratovalni stroški'!Z57</f>
        <v>46552</v>
      </c>
      <c r="AE187" s="595">
        <f>+AE53+'Dodatni obratovalni stroški'!AA57</f>
        <v>46552</v>
      </c>
      <c r="AF187" s="595">
        <f>+AF53+'Dodatni obratovalni stroški'!AB57</f>
        <v>46552</v>
      </c>
      <c r="AG187" s="595">
        <f>+AG53+'Dodatni obratovalni stroški'!AC57</f>
        <v>46552</v>
      </c>
      <c r="AH187" s="595">
        <f>+AH53+'Dodatni obratovalni stroški'!AD57</f>
        <v>46552</v>
      </c>
      <c r="AI187" s="595">
        <f>+AI53+'Dodatni obratovalni stroški'!AE57</f>
        <v>46552</v>
      </c>
    </row>
    <row r="188" spans="1:35" s="589" customFormat="1" ht="11.25">
      <c r="A188" s="594"/>
      <c r="B188" s="751" t="s">
        <v>257</v>
      </c>
      <c r="C188" s="596"/>
      <c r="D188" s="596"/>
      <c r="E188" s="596"/>
      <c r="F188" s="595">
        <f>+F54</f>
        <v>0</v>
      </c>
      <c r="G188" s="595">
        <f t="shared" ref="G188:AI190" si="82">+G54</f>
        <v>98</v>
      </c>
      <c r="H188" s="595">
        <f t="shared" si="82"/>
        <v>58</v>
      </c>
      <c r="I188" s="595">
        <f t="shared" si="82"/>
        <v>58</v>
      </c>
      <c r="J188" s="595">
        <f t="shared" si="82"/>
        <v>58</v>
      </c>
      <c r="K188" s="595">
        <f t="shared" si="82"/>
        <v>58</v>
      </c>
      <c r="L188" s="595">
        <f t="shared" si="82"/>
        <v>58</v>
      </c>
      <c r="M188" s="595">
        <f t="shared" si="82"/>
        <v>58</v>
      </c>
      <c r="N188" s="595">
        <f t="shared" si="82"/>
        <v>58</v>
      </c>
      <c r="O188" s="595">
        <f t="shared" si="82"/>
        <v>58</v>
      </c>
      <c r="P188" s="595">
        <f t="shared" si="82"/>
        <v>58</v>
      </c>
      <c r="Q188" s="595">
        <f t="shared" si="82"/>
        <v>58</v>
      </c>
      <c r="R188" s="595">
        <f t="shared" si="82"/>
        <v>58</v>
      </c>
      <c r="S188" s="595">
        <f t="shared" si="82"/>
        <v>58</v>
      </c>
      <c r="T188" s="595">
        <f t="shared" si="82"/>
        <v>58</v>
      </c>
      <c r="U188" s="595">
        <f t="shared" si="82"/>
        <v>58</v>
      </c>
      <c r="V188" s="595">
        <f t="shared" si="82"/>
        <v>58</v>
      </c>
      <c r="W188" s="595">
        <f t="shared" si="82"/>
        <v>58</v>
      </c>
      <c r="X188" s="595">
        <f t="shared" si="82"/>
        <v>58</v>
      </c>
      <c r="Y188" s="595">
        <f t="shared" si="82"/>
        <v>58</v>
      </c>
      <c r="Z188" s="595">
        <f t="shared" si="82"/>
        <v>58</v>
      </c>
      <c r="AA188" s="595">
        <f t="shared" si="82"/>
        <v>58</v>
      </c>
      <c r="AB188" s="595">
        <f t="shared" si="82"/>
        <v>58</v>
      </c>
      <c r="AC188" s="595">
        <f t="shared" si="82"/>
        <v>58</v>
      </c>
      <c r="AD188" s="595">
        <f t="shared" si="82"/>
        <v>58</v>
      </c>
      <c r="AE188" s="595">
        <f t="shared" si="82"/>
        <v>58</v>
      </c>
      <c r="AF188" s="595">
        <f t="shared" si="82"/>
        <v>58</v>
      </c>
      <c r="AG188" s="595">
        <f t="shared" si="82"/>
        <v>58</v>
      </c>
      <c r="AH188" s="595">
        <f t="shared" si="82"/>
        <v>58</v>
      </c>
      <c r="AI188" s="595">
        <f t="shared" si="82"/>
        <v>58</v>
      </c>
    </row>
    <row r="189" spans="1:35" s="589" customFormat="1" ht="11.25">
      <c r="A189" s="594"/>
      <c r="B189" s="750" t="s">
        <v>248</v>
      </c>
      <c r="C189" s="594"/>
      <c r="D189" s="594"/>
      <c r="E189" s="594"/>
      <c r="F189" s="595">
        <f>+F55</f>
        <v>0</v>
      </c>
      <c r="G189" s="595">
        <f t="shared" si="82"/>
        <v>0</v>
      </c>
      <c r="H189" s="595">
        <f t="shared" si="82"/>
        <v>0</v>
      </c>
      <c r="I189" s="595">
        <f t="shared" si="82"/>
        <v>0</v>
      </c>
      <c r="J189" s="595">
        <f t="shared" si="82"/>
        <v>0</v>
      </c>
      <c r="K189" s="595">
        <f t="shared" si="82"/>
        <v>0</v>
      </c>
      <c r="L189" s="595">
        <f t="shared" si="82"/>
        <v>0</v>
      </c>
      <c r="M189" s="595">
        <f t="shared" si="82"/>
        <v>0</v>
      </c>
      <c r="N189" s="595">
        <f t="shared" si="82"/>
        <v>0</v>
      </c>
      <c r="O189" s="595">
        <f t="shared" si="82"/>
        <v>0</v>
      </c>
      <c r="P189" s="595">
        <f t="shared" si="82"/>
        <v>0</v>
      </c>
      <c r="Q189" s="595">
        <f t="shared" si="82"/>
        <v>0</v>
      </c>
      <c r="R189" s="595">
        <f t="shared" si="82"/>
        <v>0</v>
      </c>
      <c r="S189" s="595">
        <f t="shared" si="82"/>
        <v>0</v>
      </c>
      <c r="T189" s="595">
        <f t="shared" si="82"/>
        <v>0</v>
      </c>
      <c r="U189" s="595">
        <f t="shared" si="82"/>
        <v>0</v>
      </c>
      <c r="V189" s="595">
        <f t="shared" si="82"/>
        <v>0</v>
      </c>
      <c r="W189" s="595">
        <f t="shared" si="82"/>
        <v>0</v>
      </c>
      <c r="X189" s="595">
        <f t="shared" si="82"/>
        <v>0</v>
      </c>
      <c r="Y189" s="595">
        <f t="shared" si="82"/>
        <v>0</v>
      </c>
      <c r="Z189" s="595">
        <f t="shared" si="82"/>
        <v>0</v>
      </c>
      <c r="AA189" s="595">
        <f t="shared" si="82"/>
        <v>0</v>
      </c>
      <c r="AB189" s="595">
        <f t="shared" si="82"/>
        <v>0</v>
      </c>
      <c r="AC189" s="595">
        <f t="shared" si="82"/>
        <v>0</v>
      </c>
      <c r="AD189" s="595">
        <f t="shared" si="82"/>
        <v>0</v>
      </c>
      <c r="AE189" s="595">
        <f t="shared" si="82"/>
        <v>0</v>
      </c>
      <c r="AF189" s="595">
        <f t="shared" si="82"/>
        <v>0</v>
      </c>
      <c r="AG189" s="595">
        <f t="shared" si="82"/>
        <v>0</v>
      </c>
      <c r="AH189" s="595">
        <f t="shared" si="82"/>
        <v>0</v>
      </c>
      <c r="AI189" s="595">
        <f t="shared" si="82"/>
        <v>0</v>
      </c>
    </row>
    <row r="190" spans="1:35" s="589" customFormat="1" ht="11.25">
      <c r="A190" s="594"/>
      <c r="B190" s="750" t="s">
        <v>258</v>
      </c>
      <c r="C190" s="594"/>
      <c r="D190" s="594"/>
      <c r="E190" s="594"/>
      <c r="F190" s="595">
        <f>+F56</f>
        <v>0</v>
      </c>
      <c r="G190" s="595">
        <f t="shared" si="82"/>
        <v>0</v>
      </c>
      <c r="H190" s="595">
        <f t="shared" si="82"/>
        <v>0</v>
      </c>
      <c r="I190" s="595">
        <f t="shared" si="82"/>
        <v>0</v>
      </c>
      <c r="J190" s="595">
        <f t="shared" si="82"/>
        <v>0</v>
      </c>
      <c r="K190" s="595">
        <f t="shared" si="82"/>
        <v>0</v>
      </c>
      <c r="L190" s="595">
        <f t="shared" si="82"/>
        <v>0</v>
      </c>
      <c r="M190" s="595">
        <f t="shared" si="82"/>
        <v>0</v>
      </c>
      <c r="N190" s="595">
        <f t="shared" si="82"/>
        <v>0</v>
      </c>
      <c r="O190" s="595">
        <f t="shared" si="82"/>
        <v>0</v>
      </c>
      <c r="P190" s="595">
        <f t="shared" si="82"/>
        <v>0</v>
      </c>
      <c r="Q190" s="595">
        <f t="shared" si="82"/>
        <v>0</v>
      </c>
      <c r="R190" s="595">
        <f t="shared" si="82"/>
        <v>0</v>
      </c>
      <c r="S190" s="595">
        <f t="shared" si="82"/>
        <v>0</v>
      </c>
      <c r="T190" s="595">
        <f t="shared" si="82"/>
        <v>0</v>
      </c>
      <c r="U190" s="595">
        <f t="shared" si="82"/>
        <v>0</v>
      </c>
      <c r="V190" s="595">
        <f t="shared" si="82"/>
        <v>0</v>
      </c>
      <c r="W190" s="595">
        <f t="shared" si="82"/>
        <v>0</v>
      </c>
      <c r="X190" s="595">
        <f t="shared" si="82"/>
        <v>0</v>
      </c>
      <c r="Y190" s="595">
        <f t="shared" si="82"/>
        <v>0</v>
      </c>
      <c r="Z190" s="595">
        <f t="shared" si="82"/>
        <v>0</v>
      </c>
      <c r="AA190" s="595">
        <f t="shared" si="82"/>
        <v>0</v>
      </c>
      <c r="AB190" s="595">
        <f t="shared" si="82"/>
        <v>0</v>
      </c>
      <c r="AC190" s="595">
        <f t="shared" si="82"/>
        <v>0</v>
      </c>
      <c r="AD190" s="595">
        <f t="shared" si="82"/>
        <v>0</v>
      </c>
      <c r="AE190" s="595">
        <f t="shared" si="82"/>
        <v>0</v>
      </c>
      <c r="AF190" s="595">
        <f t="shared" si="82"/>
        <v>0</v>
      </c>
      <c r="AG190" s="595">
        <f t="shared" si="82"/>
        <v>0</v>
      </c>
      <c r="AH190" s="595">
        <f t="shared" si="82"/>
        <v>0</v>
      </c>
      <c r="AI190" s="595">
        <f t="shared" si="82"/>
        <v>0</v>
      </c>
    </row>
    <row r="191" spans="1:35" s="589" customFormat="1" ht="11.25">
      <c r="A191" s="592"/>
      <c r="B191" s="749" t="s">
        <v>259</v>
      </c>
      <c r="C191" s="592"/>
      <c r="D191" s="592"/>
      <c r="E191" s="592"/>
      <c r="F191" s="593">
        <f>+F170-F181</f>
        <v>-4550</v>
      </c>
      <c r="G191" s="593">
        <f t="shared" ref="G191:AI191" si="83">+G170-G181</f>
        <v>905</v>
      </c>
      <c r="H191" s="593">
        <f t="shared" si="83"/>
        <v>0</v>
      </c>
      <c r="I191" s="593">
        <f t="shared" si="83"/>
        <v>0</v>
      </c>
      <c r="J191" s="593">
        <f t="shared" si="83"/>
        <v>0</v>
      </c>
      <c r="K191" s="593">
        <f t="shared" si="83"/>
        <v>0</v>
      </c>
      <c r="L191" s="593">
        <f t="shared" si="83"/>
        <v>0</v>
      </c>
      <c r="M191" s="593">
        <f t="shared" si="83"/>
        <v>0</v>
      </c>
      <c r="N191" s="593">
        <f t="shared" si="83"/>
        <v>0</v>
      </c>
      <c r="O191" s="593">
        <f t="shared" si="83"/>
        <v>0</v>
      </c>
      <c r="P191" s="593">
        <f t="shared" si="83"/>
        <v>0</v>
      </c>
      <c r="Q191" s="593">
        <f t="shared" si="83"/>
        <v>0</v>
      </c>
      <c r="R191" s="593">
        <f t="shared" si="83"/>
        <v>0</v>
      </c>
      <c r="S191" s="593">
        <f t="shared" si="83"/>
        <v>0</v>
      </c>
      <c r="T191" s="593">
        <f t="shared" si="83"/>
        <v>0</v>
      </c>
      <c r="U191" s="593">
        <f t="shared" si="83"/>
        <v>0</v>
      </c>
      <c r="V191" s="593">
        <f t="shared" si="83"/>
        <v>0</v>
      </c>
      <c r="W191" s="593">
        <f t="shared" si="83"/>
        <v>0</v>
      </c>
      <c r="X191" s="593">
        <f t="shared" si="83"/>
        <v>0</v>
      </c>
      <c r="Y191" s="593">
        <f t="shared" si="83"/>
        <v>0</v>
      </c>
      <c r="Z191" s="593">
        <f t="shared" si="83"/>
        <v>0</v>
      </c>
      <c r="AA191" s="593">
        <f t="shared" si="83"/>
        <v>0</v>
      </c>
      <c r="AB191" s="593">
        <f t="shared" si="83"/>
        <v>0</v>
      </c>
      <c r="AC191" s="593">
        <f t="shared" si="83"/>
        <v>0</v>
      </c>
      <c r="AD191" s="593">
        <f t="shared" si="83"/>
        <v>0</v>
      </c>
      <c r="AE191" s="593">
        <f t="shared" si="83"/>
        <v>0</v>
      </c>
      <c r="AF191" s="593">
        <f t="shared" si="83"/>
        <v>0</v>
      </c>
      <c r="AG191" s="593">
        <f t="shared" si="83"/>
        <v>0</v>
      </c>
      <c r="AH191" s="593">
        <f t="shared" si="83"/>
        <v>0</v>
      </c>
      <c r="AI191" s="593">
        <f t="shared" si="83"/>
        <v>0</v>
      </c>
    </row>
    <row r="194" spans="1:35" s="589" customFormat="1" ht="11.25">
      <c r="A194" s="612"/>
      <c r="B194" s="754" t="s">
        <v>388</v>
      </c>
      <c r="C194" s="612"/>
      <c r="D194" s="612"/>
      <c r="E194" s="612"/>
      <c r="F194" s="612">
        <f t="shared" ref="F194:AI195" si="84">+F168</f>
        <v>1</v>
      </c>
      <c r="G194" s="612">
        <f t="shared" si="84"/>
        <v>2</v>
      </c>
      <c r="H194" s="612">
        <f t="shared" si="84"/>
        <v>3</v>
      </c>
      <c r="I194" s="612">
        <f t="shared" si="84"/>
        <v>4</v>
      </c>
      <c r="J194" s="612">
        <f t="shared" si="84"/>
        <v>5</v>
      </c>
      <c r="K194" s="612">
        <f t="shared" si="84"/>
        <v>6</v>
      </c>
      <c r="L194" s="612">
        <f t="shared" si="84"/>
        <v>7</v>
      </c>
      <c r="M194" s="612">
        <f t="shared" si="84"/>
        <v>8</v>
      </c>
      <c r="N194" s="612">
        <f t="shared" si="84"/>
        <v>9</v>
      </c>
      <c r="O194" s="612">
        <f t="shared" si="84"/>
        <v>10</v>
      </c>
      <c r="P194" s="612">
        <f t="shared" si="84"/>
        <v>11</v>
      </c>
      <c r="Q194" s="612">
        <f t="shared" si="84"/>
        <v>12</v>
      </c>
      <c r="R194" s="612">
        <f t="shared" si="84"/>
        <v>13</v>
      </c>
      <c r="S194" s="612">
        <f t="shared" si="84"/>
        <v>14</v>
      </c>
      <c r="T194" s="612">
        <f t="shared" si="84"/>
        <v>15</v>
      </c>
      <c r="U194" s="612">
        <f t="shared" si="84"/>
        <v>16</v>
      </c>
      <c r="V194" s="612">
        <f t="shared" si="84"/>
        <v>17</v>
      </c>
      <c r="W194" s="612">
        <f t="shared" si="84"/>
        <v>18</v>
      </c>
      <c r="X194" s="612">
        <f t="shared" si="84"/>
        <v>19</v>
      </c>
      <c r="Y194" s="612">
        <f t="shared" si="84"/>
        <v>20</v>
      </c>
      <c r="Z194" s="612">
        <f t="shared" si="84"/>
        <v>21</v>
      </c>
      <c r="AA194" s="612">
        <f t="shared" si="84"/>
        <v>22</v>
      </c>
      <c r="AB194" s="612">
        <f t="shared" si="84"/>
        <v>23</v>
      </c>
      <c r="AC194" s="612">
        <f t="shared" si="84"/>
        <v>24</v>
      </c>
      <c r="AD194" s="612">
        <f t="shared" si="84"/>
        <v>25</v>
      </c>
      <c r="AE194" s="612">
        <f t="shared" si="84"/>
        <v>26</v>
      </c>
      <c r="AF194" s="612">
        <f t="shared" si="84"/>
        <v>27</v>
      </c>
      <c r="AG194" s="612">
        <f t="shared" si="84"/>
        <v>28</v>
      </c>
      <c r="AH194" s="612">
        <f t="shared" si="84"/>
        <v>29</v>
      </c>
      <c r="AI194" s="612">
        <f t="shared" si="84"/>
        <v>30</v>
      </c>
    </row>
    <row r="195" spans="1:35" s="589" customFormat="1" ht="11.25">
      <c r="A195" s="612" t="s">
        <v>147</v>
      </c>
      <c r="B195" s="754" t="s">
        <v>390</v>
      </c>
      <c r="C195" s="613"/>
      <c r="D195" s="613"/>
      <c r="E195" s="613"/>
      <c r="F195" s="614">
        <f t="shared" si="84"/>
        <v>2018</v>
      </c>
      <c r="G195" s="614">
        <f t="shared" si="84"/>
        <v>2019</v>
      </c>
      <c r="H195" s="614">
        <f t="shared" si="84"/>
        <v>2020</v>
      </c>
      <c r="I195" s="614">
        <f t="shared" si="84"/>
        <v>2021</v>
      </c>
      <c r="J195" s="614">
        <f t="shared" si="84"/>
        <v>2022</v>
      </c>
      <c r="K195" s="614">
        <f t="shared" si="84"/>
        <v>2023</v>
      </c>
      <c r="L195" s="614">
        <f t="shared" si="84"/>
        <v>2024</v>
      </c>
      <c r="M195" s="614">
        <f t="shared" si="84"/>
        <v>2025</v>
      </c>
      <c r="N195" s="614">
        <f t="shared" si="84"/>
        <v>2026</v>
      </c>
      <c r="O195" s="614">
        <f t="shared" si="84"/>
        <v>2027</v>
      </c>
      <c r="P195" s="614">
        <f t="shared" si="84"/>
        <v>2028</v>
      </c>
      <c r="Q195" s="614">
        <f t="shared" si="84"/>
        <v>2029</v>
      </c>
      <c r="R195" s="614">
        <f t="shared" si="84"/>
        <v>2030</v>
      </c>
      <c r="S195" s="614">
        <f t="shared" si="84"/>
        <v>2031</v>
      </c>
      <c r="T195" s="614">
        <f t="shared" si="84"/>
        <v>2032</v>
      </c>
      <c r="U195" s="614">
        <f t="shared" si="84"/>
        <v>2033</v>
      </c>
      <c r="V195" s="614">
        <f t="shared" si="84"/>
        <v>2034</v>
      </c>
      <c r="W195" s="614">
        <f t="shared" si="84"/>
        <v>2035</v>
      </c>
      <c r="X195" s="614">
        <f t="shared" si="84"/>
        <v>2036</v>
      </c>
      <c r="Y195" s="614">
        <f t="shared" si="84"/>
        <v>2037</v>
      </c>
      <c r="Z195" s="614">
        <f t="shared" si="84"/>
        <v>2038</v>
      </c>
      <c r="AA195" s="614">
        <f t="shared" si="84"/>
        <v>2039</v>
      </c>
      <c r="AB195" s="614">
        <f t="shared" si="84"/>
        <v>2040</v>
      </c>
      <c r="AC195" s="614">
        <f t="shared" si="84"/>
        <v>2041</v>
      </c>
      <c r="AD195" s="614">
        <f t="shared" si="84"/>
        <v>2042</v>
      </c>
      <c r="AE195" s="614">
        <f t="shared" si="84"/>
        <v>2043</v>
      </c>
      <c r="AF195" s="614">
        <f t="shared" si="84"/>
        <v>2044</v>
      </c>
      <c r="AG195" s="614">
        <f t="shared" si="84"/>
        <v>2045</v>
      </c>
      <c r="AH195" s="614">
        <f t="shared" si="84"/>
        <v>2046</v>
      </c>
      <c r="AI195" s="614">
        <f t="shared" si="84"/>
        <v>2047</v>
      </c>
    </row>
    <row r="196" spans="1:35" s="589" customFormat="1" ht="11.25">
      <c r="A196" s="592" t="s">
        <v>242</v>
      </c>
      <c r="B196" s="749" t="s">
        <v>252</v>
      </c>
      <c r="C196" s="592"/>
      <c r="D196" s="592"/>
      <c r="E196" s="592"/>
      <c r="F196" s="593">
        <f>+F197+F204+F205</f>
        <v>199706</v>
      </c>
      <c r="G196" s="593">
        <f t="shared" ref="G196:AI196" si="85">+G197+G204+G205</f>
        <v>215377</v>
      </c>
      <c r="H196" s="593">
        <f t="shared" si="85"/>
        <v>191487</v>
      </c>
      <c r="I196" s="593">
        <f t="shared" si="85"/>
        <v>191487</v>
      </c>
      <c r="J196" s="593">
        <f t="shared" si="85"/>
        <v>191487</v>
      </c>
      <c r="K196" s="593">
        <f t="shared" si="85"/>
        <v>630313.19769691525</v>
      </c>
      <c r="L196" s="593">
        <f t="shared" si="85"/>
        <v>630313.19769691525</v>
      </c>
      <c r="M196" s="593">
        <f t="shared" si="85"/>
        <v>630313.19769691525</v>
      </c>
      <c r="N196" s="593">
        <f t="shared" si="85"/>
        <v>630313.19769691525</v>
      </c>
      <c r="O196" s="593">
        <f t="shared" si="85"/>
        <v>630313.19769691525</v>
      </c>
      <c r="P196" s="593">
        <f t="shared" si="85"/>
        <v>630313.19769691525</v>
      </c>
      <c r="Q196" s="593">
        <f t="shared" si="85"/>
        <v>630313.19769691525</v>
      </c>
      <c r="R196" s="593">
        <f t="shared" si="85"/>
        <v>630313.19769691525</v>
      </c>
      <c r="S196" s="593">
        <f t="shared" si="85"/>
        <v>630313.19769691525</v>
      </c>
      <c r="T196" s="593">
        <f t="shared" si="85"/>
        <v>630313.19769691525</v>
      </c>
      <c r="U196" s="593">
        <f t="shared" si="85"/>
        <v>630313.19769691525</v>
      </c>
      <c r="V196" s="593">
        <f t="shared" si="85"/>
        <v>630313.19769691525</v>
      </c>
      <c r="W196" s="593">
        <f t="shared" si="85"/>
        <v>630313.19769691525</v>
      </c>
      <c r="X196" s="593">
        <f t="shared" si="85"/>
        <v>630313.19769691525</v>
      </c>
      <c r="Y196" s="593">
        <f t="shared" si="85"/>
        <v>630313.19769691525</v>
      </c>
      <c r="Z196" s="593">
        <f t="shared" si="85"/>
        <v>630313.19769691525</v>
      </c>
      <c r="AA196" s="593">
        <f t="shared" si="85"/>
        <v>630313.19769691525</v>
      </c>
      <c r="AB196" s="593">
        <f t="shared" si="85"/>
        <v>630313.19769691525</v>
      </c>
      <c r="AC196" s="593">
        <f t="shared" si="85"/>
        <v>630313.19769691525</v>
      </c>
      <c r="AD196" s="593">
        <f t="shared" si="85"/>
        <v>630313.19769691525</v>
      </c>
      <c r="AE196" s="593">
        <f t="shared" si="85"/>
        <v>630313.19769691525</v>
      </c>
      <c r="AF196" s="593">
        <f t="shared" si="85"/>
        <v>630313.19769691525</v>
      </c>
      <c r="AG196" s="593">
        <f t="shared" si="85"/>
        <v>630313.19769691525</v>
      </c>
      <c r="AH196" s="593">
        <f t="shared" si="85"/>
        <v>630313.19769691525</v>
      </c>
      <c r="AI196" s="593">
        <f t="shared" si="85"/>
        <v>630313.19769691525</v>
      </c>
    </row>
    <row r="197" spans="1:35" s="589" customFormat="1" ht="11.25">
      <c r="A197" s="594">
        <v>1</v>
      </c>
      <c r="B197" s="750" t="s">
        <v>245</v>
      </c>
      <c r="C197" s="594"/>
      <c r="D197" s="594"/>
      <c r="E197" s="594"/>
      <c r="F197" s="595">
        <f>+F198+F199+F200+F201+F202+F203</f>
        <v>197933</v>
      </c>
      <c r="G197" s="595">
        <f t="shared" ref="G197:AI197" si="86">+G198+G199+G200+G201+G202+G203</f>
        <v>212129</v>
      </c>
      <c r="H197" s="595">
        <f t="shared" si="86"/>
        <v>191487</v>
      </c>
      <c r="I197" s="595">
        <f t="shared" si="86"/>
        <v>191487</v>
      </c>
      <c r="J197" s="595">
        <f t="shared" si="86"/>
        <v>191487</v>
      </c>
      <c r="K197" s="595">
        <f t="shared" si="86"/>
        <v>630313.19769691525</v>
      </c>
      <c r="L197" s="595">
        <f t="shared" si="86"/>
        <v>630313.19769691525</v>
      </c>
      <c r="M197" s="595">
        <f t="shared" si="86"/>
        <v>630313.19769691525</v>
      </c>
      <c r="N197" s="595">
        <f t="shared" si="86"/>
        <v>630313.19769691525</v>
      </c>
      <c r="O197" s="595">
        <f t="shared" si="86"/>
        <v>630313.19769691525</v>
      </c>
      <c r="P197" s="595">
        <f t="shared" si="86"/>
        <v>630313.19769691525</v>
      </c>
      <c r="Q197" s="595">
        <f t="shared" si="86"/>
        <v>630313.19769691525</v>
      </c>
      <c r="R197" s="595">
        <f t="shared" si="86"/>
        <v>630313.19769691525</v>
      </c>
      <c r="S197" s="595">
        <f t="shared" si="86"/>
        <v>630313.19769691525</v>
      </c>
      <c r="T197" s="595">
        <f t="shared" si="86"/>
        <v>630313.19769691525</v>
      </c>
      <c r="U197" s="595">
        <f t="shared" si="86"/>
        <v>630313.19769691525</v>
      </c>
      <c r="V197" s="595">
        <f t="shared" si="86"/>
        <v>630313.19769691525</v>
      </c>
      <c r="W197" s="595">
        <f t="shared" si="86"/>
        <v>630313.19769691525</v>
      </c>
      <c r="X197" s="595">
        <f t="shared" si="86"/>
        <v>630313.19769691525</v>
      </c>
      <c r="Y197" s="595">
        <f t="shared" si="86"/>
        <v>630313.19769691525</v>
      </c>
      <c r="Z197" s="595">
        <f t="shared" si="86"/>
        <v>630313.19769691525</v>
      </c>
      <c r="AA197" s="595">
        <f t="shared" si="86"/>
        <v>630313.19769691525</v>
      </c>
      <c r="AB197" s="595">
        <f t="shared" si="86"/>
        <v>630313.19769691525</v>
      </c>
      <c r="AC197" s="595">
        <f t="shared" si="86"/>
        <v>630313.19769691525</v>
      </c>
      <c r="AD197" s="595">
        <f t="shared" si="86"/>
        <v>630313.19769691525</v>
      </c>
      <c r="AE197" s="595">
        <f t="shared" si="86"/>
        <v>630313.19769691525</v>
      </c>
      <c r="AF197" s="595">
        <f t="shared" si="86"/>
        <v>630313.19769691525</v>
      </c>
      <c r="AG197" s="595">
        <f t="shared" si="86"/>
        <v>630313.19769691525</v>
      </c>
      <c r="AH197" s="595">
        <f t="shared" si="86"/>
        <v>630313.19769691525</v>
      </c>
      <c r="AI197" s="595">
        <f t="shared" si="86"/>
        <v>630313.19769691525</v>
      </c>
    </row>
    <row r="198" spans="1:35" s="589" customFormat="1" ht="11.25">
      <c r="A198" s="594"/>
      <c r="B198" s="751" t="s">
        <v>889</v>
      </c>
      <c r="C198" s="596"/>
      <c r="D198" s="596"/>
      <c r="E198" s="596"/>
      <c r="F198" s="595">
        <f>+F147+F172</f>
        <v>59501.7048</v>
      </c>
      <c r="G198" s="595">
        <f t="shared" ref="G198:AI202" si="87">+G147+G172</f>
        <v>74365.260000000009</v>
      </c>
      <c r="H198" s="595">
        <f t="shared" si="87"/>
        <v>75563</v>
      </c>
      <c r="I198" s="595">
        <f t="shared" si="87"/>
        <v>75563</v>
      </c>
      <c r="J198" s="595">
        <f t="shared" si="87"/>
        <v>75563</v>
      </c>
      <c r="K198" s="595">
        <f t="shared" si="87"/>
        <v>75563</v>
      </c>
      <c r="L198" s="595">
        <f t="shared" si="87"/>
        <v>75563</v>
      </c>
      <c r="M198" s="595">
        <f t="shared" si="87"/>
        <v>75563</v>
      </c>
      <c r="N198" s="595">
        <f t="shared" si="87"/>
        <v>75563</v>
      </c>
      <c r="O198" s="595">
        <f t="shared" si="87"/>
        <v>75563</v>
      </c>
      <c r="P198" s="595">
        <f t="shared" si="87"/>
        <v>75563</v>
      </c>
      <c r="Q198" s="595">
        <f t="shared" si="87"/>
        <v>75563</v>
      </c>
      <c r="R198" s="595">
        <f t="shared" si="87"/>
        <v>75563</v>
      </c>
      <c r="S198" s="595">
        <f t="shared" si="87"/>
        <v>75563</v>
      </c>
      <c r="T198" s="595">
        <f t="shared" si="87"/>
        <v>75563</v>
      </c>
      <c r="U198" s="595">
        <f t="shared" si="87"/>
        <v>75563</v>
      </c>
      <c r="V198" s="595">
        <f t="shared" si="87"/>
        <v>75563</v>
      </c>
      <c r="W198" s="595">
        <f t="shared" si="87"/>
        <v>75563</v>
      </c>
      <c r="X198" s="595">
        <f t="shared" si="87"/>
        <v>75563</v>
      </c>
      <c r="Y198" s="595">
        <f t="shared" si="87"/>
        <v>75563</v>
      </c>
      <c r="Z198" s="595">
        <f t="shared" si="87"/>
        <v>75563</v>
      </c>
      <c r="AA198" s="595">
        <f t="shared" si="87"/>
        <v>75563</v>
      </c>
      <c r="AB198" s="595">
        <f t="shared" si="87"/>
        <v>75563</v>
      </c>
      <c r="AC198" s="595">
        <f t="shared" si="87"/>
        <v>75563</v>
      </c>
      <c r="AD198" s="595">
        <f t="shared" si="87"/>
        <v>75563</v>
      </c>
      <c r="AE198" s="595">
        <f t="shared" si="87"/>
        <v>75563</v>
      </c>
      <c r="AF198" s="595">
        <f t="shared" si="87"/>
        <v>75563</v>
      </c>
      <c r="AG198" s="595">
        <f t="shared" si="87"/>
        <v>75563</v>
      </c>
      <c r="AH198" s="595">
        <f t="shared" si="87"/>
        <v>75563</v>
      </c>
      <c r="AI198" s="595">
        <f t="shared" si="87"/>
        <v>75563</v>
      </c>
    </row>
    <row r="199" spans="1:35" s="589" customFormat="1" ht="11.25">
      <c r="A199" s="594"/>
      <c r="B199" s="751" t="s">
        <v>890</v>
      </c>
      <c r="C199" s="596"/>
      <c r="D199" s="596"/>
      <c r="E199" s="596"/>
      <c r="F199" s="595">
        <f>+F148+F173</f>
        <v>0</v>
      </c>
      <c r="G199" s="595">
        <f t="shared" si="87"/>
        <v>0</v>
      </c>
      <c r="H199" s="595">
        <f t="shared" si="87"/>
        <v>0</v>
      </c>
      <c r="I199" s="595">
        <f t="shared" si="87"/>
        <v>0</v>
      </c>
      <c r="J199" s="595">
        <f t="shared" si="87"/>
        <v>0</v>
      </c>
      <c r="K199" s="595">
        <f t="shared" si="87"/>
        <v>219269.43107137195</v>
      </c>
      <c r="L199" s="595">
        <f t="shared" si="87"/>
        <v>219269.43107137195</v>
      </c>
      <c r="M199" s="595">
        <f t="shared" si="87"/>
        <v>219269.43107137195</v>
      </c>
      <c r="N199" s="595">
        <f t="shared" si="87"/>
        <v>219269.43107137195</v>
      </c>
      <c r="O199" s="595">
        <f t="shared" si="87"/>
        <v>219269.43107137195</v>
      </c>
      <c r="P199" s="595">
        <f t="shared" si="87"/>
        <v>219269.43107137195</v>
      </c>
      <c r="Q199" s="595">
        <f t="shared" si="87"/>
        <v>219269.43107137195</v>
      </c>
      <c r="R199" s="595">
        <f t="shared" si="87"/>
        <v>219269.43107137195</v>
      </c>
      <c r="S199" s="595">
        <f t="shared" si="87"/>
        <v>219269.43107137195</v>
      </c>
      <c r="T199" s="595">
        <f t="shared" si="87"/>
        <v>219269.43107137195</v>
      </c>
      <c r="U199" s="595">
        <f t="shared" si="87"/>
        <v>219269.43107137195</v>
      </c>
      <c r="V199" s="595">
        <f t="shared" si="87"/>
        <v>219269.43107137195</v>
      </c>
      <c r="W199" s="595">
        <f t="shared" si="87"/>
        <v>219269.43107137195</v>
      </c>
      <c r="X199" s="595">
        <f t="shared" si="87"/>
        <v>219269.43107137195</v>
      </c>
      <c r="Y199" s="595">
        <f t="shared" si="87"/>
        <v>219269.43107137195</v>
      </c>
      <c r="Z199" s="595">
        <f t="shared" si="87"/>
        <v>219269.43107137195</v>
      </c>
      <c r="AA199" s="595">
        <f t="shared" si="87"/>
        <v>219269.43107137195</v>
      </c>
      <c r="AB199" s="595">
        <f t="shared" si="87"/>
        <v>219269.43107137195</v>
      </c>
      <c r="AC199" s="595">
        <f t="shared" si="87"/>
        <v>219269.43107137195</v>
      </c>
      <c r="AD199" s="595">
        <f t="shared" si="87"/>
        <v>219269.43107137195</v>
      </c>
      <c r="AE199" s="595">
        <f t="shared" si="87"/>
        <v>219269.43107137195</v>
      </c>
      <c r="AF199" s="595">
        <f t="shared" si="87"/>
        <v>219269.43107137195</v>
      </c>
      <c r="AG199" s="595">
        <f t="shared" si="87"/>
        <v>219269.43107137195</v>
      </c>
      <c r="AH199" s="595">
        <f t="shared" si="87"/>
        <v>219269.43107137195</v>
      </c>
      <c r="AI199" s="595">
        <f t="shared" si="87"/>
        <v>219269.43107137195</v>
      </c>
    </row>
    <row r="200" spans="1:35" s="589" customFormat="1" ht="11.25">
      <c r="A200" s="594"/>
      <c r="B200" s="751" t="s">
        <v>891</v>
      </c>
      <c r="C200" s="596"/>
      <c r="D200" s="596"/>
      <c r="E200" s="596"/>
      <c r="F200" s="595">
        <f>+F149+F174</f>
        <v>128422.29519999999</v>
      </c>
      <c r="G200" s="595">
        <f t="shared" si="87"/>
        <v>134381.74</v>
      </c>
      <c r="H200" s="595">
        <f t="shared" si="87"/>
        <v>114541</v>
      </c>
      <c r="I200" s="595">
        <f t="shared" si="87"/>
        <v>114541</v>
      </c>
      <c r="J200" s="595">
        <f t="shared" si="87"/>
        <v>114541</v>
      </c>
      <c r="K200" s="595">
        <f t="shared" si="87"/>
        <v>114541</v>
      </c>
      <c r="L200" s="595">
        <f t="shared" si="87"/>
        <v>114541</v>
      </c>
      <c r="M200" s="595">
        <f t="shared" si="87"/>
        <v>114541</v>
      </c>
      <c r="N200" s="595">
        <f t="shared" si="87"/>
        <v>114541</v>
      </c>
      <c r="O200" s="595">
        <f t="shared" si="87"/>
        <v>114541</v>
      </c>
      <c r="P200" s="595">
        <f t="shared" si="87"/>
        <v>114541</v>
      </c>
      <c r="Q200" s="595">
        <f t="shared" si="87"/>
        <v>114541</v>
      </c>
      <c r="R200" s="595">
        <f t="shared" si="87"/>
        <v>114541</v>
      </c>
      <c r="S200" s="595">
        <f t="shared" si="87"/>
        <v>114541</v>
      </c>
      <c r="T200" s="595">
        <f t="shared" si="87"/>
        <v>114541</v>
      </c>
      <c r="U200" s="595">
        <f t="shared" si="87"/>
        <v>114541</v>
      </c>
      <c r="V200" s="595">
        <f t="shared" si="87"/>
        <v>114541</v>
      </c>
      <c r="W200" s="595">
        <f t="shared" si="87"/>
        <v>114541</v>
      </c>
      <c r="X200" s="595">
        <f t="shared" si="87"/>
        <v>114541</v>
      </c>
      <c r="Y200" s="595">
        <f t="shared" si="87"/>
        <v>114541</v>
      </c>
      <c r="Z200" s="595">
        <f t="shared" si="87"/>
        <v>114541</v>
      </c>
      <c r="AA200" s="595">
        <f t="shared" si="87"/>
        <v>114541</v>
      </c>
      <c r="AB200" s="595">
        <f t="shared" si="87"/>
        <v>114541</v>
      </c>
      <c r="AC200" s="595">
        <f t="shared" si="87"/>
        <v>114541</v>
      </c>
      <c r="AD200" s="595">
        <f t="shared" si="87"/>
        <v>114541</v>
      </c>
      <c r="AE200" s="595">
        <f t="shared" si="87"/>
        <v>114541</v>
      </c>
      <c r="AF200" s="595">
        <f t="shared" si="87"/>
        <v>114541</v>
      </c>
      <c r="AG200" s="595">
        <f t="shared" si="87"/>
        <v>114541</v>
      </c>
      <c r="AH200" s="595">
        <f t="shared" si="87"/>
        <v>114541</v>
      </c>
      <c r="AI200" s="595">
        <f t="shared" si="87"/>
        <v>114541</v>
      </c>
    </row>
    <row r="201" spans="1:35" s="589" customFormat="1" ht="11.25">
      <c r="A201" s="594"/>
      <c r="B201" s="751" t="s">
        <v>892</v>
      </c>
      <c r="C201" s="596"/>
      <c r="D201" s="596"/>
      <c r="E201" s="596"/>
      <c r="F201" s="595">
        <f>+F150+F175</f>
        <v>0</v>
      </c>
      <c r="G201" s="595">
        <f t="shared" si="87"/>
        <v>0</v>
      </c>
      <c r="H201" s="595">
        <f t="shared" si="87"/>
        <v>0</v>
      </c>
      <c r="I201" s="595">
        <f t="shared" si="87"/>
        <v>0</v>
      </c>
      <c r="J201" s="595">
        <f t="shared" si="87"/>
        <v>0</v>
      </c>
      <c r="K201" s="595">
        <f t="shared" si="87"/>
        <v>126759.43834252826</v>
      </c>
      <c r="L201" s="595">
        <f t="shared" si="87"/>
        <v>126759.43834252826</v>
      </c>
      <c r="M201" s="595">
        <f t="shared" si="87"/>
        <v>126759.43834252826</v>
      </c>
      <c r="N201" s="595">
        <f t="shared" si="87"/>
        <v>126759.43834252826</v>
      </c>
      <c r="O201" s="595">
        <f t="shared" si="87"/>
        <v>126759.43834252826</v>
      </c>
      <c r="P201" s="595">
        <f t="shared" si="87"/>
        <v>126759.43834252826</v>
      </c>
      <c r="Q201" s="595">
        <f t="shared" si="87"/>
        <v>126759.43834252826</v>
      </c>
      <c r="R201" s="595">
        <f t="shared" si="87"/>
        <v>126759.43834252826</v>
      </c>
      <c r="S201" s="595">
        <f t="shared" si="87"/>
        <v>126759.43834252826</v>
      </c>
      <c r="T201" s="595">
        <f t="shared" si="87"/>
        <v>126759.43834252826</v>
      </c>
      <c r="U201" s="595">
        <f t="shared" si="87"/>
        <v>126759.43834252826</v>
      </c>
      <c r="V201" s="595">
        <f t="shared" si="87"/>
        <v>126759.43834252826</v>
      </c>
      <c r="W201" s="595">
        <f t="shared" si="87"/>
        <v>126759.43834252826</v>
      </c>
      <c r="X201" s="595">
        <f t="shared" si="87"/>
        <v>126759.43834252826</v>
      </c>
      <c r="Y201" s="595">
        <f t="shared" si="87"/>
        <v>126759.43834252826</v>
      </c>
      <c r="Z201" s="595">
        <f t="shared" si="87"/>
        <v>126759.43834252826</v>
      </c>
      <c r="AA201" s="595">
        <f t="shared" si="87"/>
        <v>219556.76662554333</v>
      </c>
      <c r="AB201" s="595">
        <f t="shared" si="87"/>
        <v>219556.76662554333</v>
      </c>
      <c r="AC201" s="595">
        <f t="shared" si="87"/>
        <v>219556.76662554333</v>
      </c>
      <c r="AD201" s="595">
        <f t="shared" si="87"/>
        <v>219556.76662554333</v>
      </c>
      <c r="AE201" s="595">
        <f t="shared" si="87"/>
        <v>219556.76662554333</v>
      </c>
      <c r="AF201" s="595">
        <f t="shared" si="87"/>
        <v>219556.76662554333</v>
      </c>
      <c r="AG201" s="595">
        <f t="shared" si="87"/>
        <v>219556.76662554333</v>
      </c>
      <c r="AH201" s="595">
        <f t="shared" si="87"/>
        <v>219556.76662554333</v>
      </c>
      <c r="AI201" s="595">
        <f t="shared" si="87"/>
        <v>219556.76662554333</v>
      </c>
    </row>
    <row r="202" spans="1:35" s="589" customFormat="1" ht="11.25">
      <c r="A202" s="594"/>
      <c r="B202" s="751" t="s">
        <v>893</v>
      </c>
      <c r="C202" s="596"/>
      <c r="D202" s="596"/>
      <c r="E202" s="596"/>
      <c r="F202" s="595">
        <f>+F151+F176</f>
        <v>0</v>
      </c>
      <c r="G202" s="595">
        <f t="shared" si="87"/>
        <v>0</v>
      </c>
      <c r="H202" s="595">
        <f t="shared" si="87"/>
        <v>0</v>
      </c>
      <c r="I202" s="595">
        <f t="shared" si="87"/>
        <v>0</v>
      </c>
      <c r="J202" s="595">
        <f t="shared" si="87"/>
        <v>0</v>
      </c>
      <c r="K202" s="595">
        <f t="shared" si="87"/>
        <v>92797.328283015071</v>
      </c>
      <c r="L202" s="595">
        <f t="shared" si="87"/>
        <v>92797.328283015071</v>
      </c>
      <c r="M202" s="595">
        <f t="shared" si="87"/>
        <v>92797.328283015071</v>
      </c>
      <c r="N202" s="595">
        <f t="shared" si="87"/>
        <v>92797.328283015071</v>
      </c>
      <c r="O202" s="595">
        <f t="shared" si="87"/>
        <v>92797.328283015071</v>
      </c>
      <c r="P202" s="595">
        <f t="shared" si="87"/>
        <v>92797.328283015071</v>
      </c>
      <c r="Q202" s="595">
        <f t="shared" si="87"/>
        <v>92797.328283015071</v>
      </c>
      <c r="R202" s="595">
        <f t="shared" si="87"/>
        <v>92797.328283015071</v>
      </c>
      <c r="S202" s="595">
        <f t="shared" si="87"/>
        <v>92797.328283015071</v>
      </c>
      <c r="T202" s="595">
        <f t="shared" si="87"/>
        <v>92797.328283015071</v>
      </c>
      <c r="U202" s="595">
        <f t="shared" si="87"/>
        <v>92797.328283015071</v>
      </c>
      <c r="V202" s="595">
        <f t="shared" si="87"/>
        <v>92797.328283015071</v>
      </c>
      <c r="W202" s="595">
        <f t="shared" si="87"/>
        <v>92797.328283015071</v>
      </c>
      <c r="X202" s="595">
        <f t="shared" si="87"/>
        <v>92797.328283015071</v>
      </c>
      <c r="Y202" s="595">
        <f t="shared" si="87"/>
        <v>92797.328283015071</v>
      </c>
      <c r="Z202" s="595">
        <f t="shared" si="87"/>
        <v>92797.328283015071</v>
      </c>
      <c r="AA202" s="595">
        <f t="shared" si="87"/>
        <v>0</v>
      </c>
      <c r="AB202" s="595">
        <f t="shared" si="87"/>
        <v>0</v>
      </c>
      <c r="AC202" s="595">
        <f t="shared" si="87"/>
        <v>0</v>
      </c>
      <c r="AD202" s="595">
        <f t="shared" si="87"/>
        <v>0</v>
      </c>
      <c r="AE202" s="595">
        <f t="shared" si="87"/>
        <v>0</v>
      </c>
      <c r="AF202" s="595">
        <f t="shared" si="87"/>
        <v>0</v>
      </c>
      <c r="AG202" s="595">
        <f t="shared" si="87"/>
        <v>0</v>
      </c>
      <c r="AH202" s="595">
        <f t="shared" si="87"/>
        <v>0</v>
      </c>
      <c r="AI202" s="595">
        <f t="shared" si="87"/>
        <v>0</v>
      </c>
    </row>
    <row r="203" spans="1:35" s="589" customFormat="1" ht="11.25">
      <c r="A203" s="594"/>
      <c r="B203" s="751" t="s">
        <v>895</v>
      </c>
      <c r="C203" s="596"/>
      <c r="D203" s="596"/>
      <c r="E203" s="596"/>
      <c r="F203" s="595">
        <f>+F153+F178</f>
        <v>10009</v>
      </c>
      <c r="G203" s="595">
        <f t="shared" ref="G203:AI205" si="88">+G153+G178</f>
        <v>3382</v>
      </c>
      <c r="H203" s="595">
        <f t="shared" si="88"/>
        <v>1383</v>
      </c>
      <c r="I203" s="595">
        <f t="shared" si="88"/>
        <v>1383</v>
      </c>
      <c r="J203" s="595">
        <f t="shared" si="88"/>
        <v>1383</v>
      </c>
      <c r="K203" s="595">
        <f t="shared" si="88"/>
        <v>1383</v>
      </c>
      <c r="L203" s="595">
        <f t="shared" si="88"/>
        <v>1383</v>
      </c>
      <c r="M203" s="595">
        <f t="shared" si="88"/>
        <v>1383</v>
      </c>
      <c r="N203" s="595">
        <f t="shared" si="88"/>
        <v>1383</v>
      </c>
      <c r="O203" s="595">
        <f t="shared" si="88"/>
        <v>1383</v>
      </c>
      <c r="P203" s="595">
        <f t="shared" si="88"/>
        <v>1383</v>
      </c>
      <c r="Q203" s="595">
        <f t="shared" si="88"/>
        <v>1383</v>
      </c>
      <c r="R203" s="595">
        <f t="shared" si="88"/>
        <v>1383</v>
      </c>
      <c r="S203" s="595">
        <f t="shared" si="88"/>
        <v>1383</v>
      </c>
      <c r="T203" s="595">
        <f t="shared" si="88"/>
        <v>1383</v>
      </c>
      <c r="U203" s="595">
        <f t="shared" si="88"/>
        <v>1383</v>
      </c>
      <c r="V203" s="595">
        <f t="shared" si="88"/>
        <v>1383</v>
      </c>
      <c r="W203" s="595">
        <f t="shared" si="88"/>
        <v>1383</v>
      </c>
      <c r="X203" s="595">
        <f t="shared" si="88"/>
        <v>1383</v>
      </c>
      <c r="Y203" s="595">
        <f t="shared" si="88"/>
        <v>1383</v>
      </c>
      <c r="Z203" s="595">
        <f t="shared" si="88"/>
        <v>1383</v>
      </c>
      <c r="AA203" s="595">
        <f t="shared" si="88"/>
        <v>1383</v>
      </c>
      <c r="AB203" s="595">
        <f t="shared" si="88"/>
        <v>1383</v>
      </c>
      <c r="AC203" s="595">
        <f t="shared" si="88"/>
        <v>1383</v>
      </c>
      <c r="AD203" s="595">
        <f t="shared" si="88"/>
        <v>1383</v>
      </c>
      <c r="AE203" s="595">
        <f t="shared" si="88"/>
        <v>1383</v>
      </c>
      <c r="AF203" s="595">
        <f t="shared" si="88"/>
        <v>1383</v>
      </c>
      <c r="AG203" s="595">
        <f t="shared" si="88"/>
        <v>1383</v>
      </c>
      <c r="AH203" s="595">
        <f t="shared" si="88"/>
        <v>1383</v>
      </c>
      <c r="AI203" s="595">
        <f t="shared" si="88"/>
        <v>1383</v>
      </c>
    </row>
    <row r="204" spans="1:35" s="589" customFormat="1" ht="11.25">
      <c r="A204" s="594">
        <v>2</v>
      </c>
      <c r="B204" s="750" t="s">
        <v>247</v>
      </c>
      <c r="C204" s="594"/>
      <c r="D204" s="594"/>
      <c r="E204" s="594"/>
      <c r="F204" s="595">
        <f>+F154+F179</f>
        <v>1773</v>
      </c>
      <c r="G204" s="595">
        <f t="shared" si="88"/>
        <v>3248</v>
      </c>
      <c r="H204" s="595">
        <f t="shared" si="88"/>
        <v>0</v>
      </c>
      <c r="I204" s="595">
        <f t="shared" si="88"/>
        <v>0</v>
      </c>
      <c r="J204" s="595">
        <f t="shared" si="88"/>
        <v>0</v>
      </c>
      <c r="K204" s="595">
        <f t="shared" si="88"/>
        <v>0</v>
      </c>
      <c r="L204" s="595">
        <f t="shared" si="88"/>
        <v>0</v>
      </c>
      <c r="M204" s="595">
        <f t="shared" si="88"/>
        <v>0</v>
      </c>
      <c r="N204" s="595">
        <f t="shared" si="88"/>
        <v>0</v>
      </c>
      <c r="O204" s="595">
        <f t="shared" si="88"/>
        <v>0</v>
      </c>
      <c r="P204" s="595">
        <f t="shared" si="88"/>
        <v>0</v>
      </c>
      <c r="Q204" s="595">
        <f t="shared" si="88"/>
        <v>0</v>
      </c>
      <c r="R204" s="595">
        <f t="shared" si="88"/>
        <v>0</v>
      </c>
      <c r="S204" s="595">
        <f t="shared" si="88"/>
        <v>0</v>
      </c>
      <c r="T204" s="595">
        <f t="shared" si="88"/>
        <v>0</v>
      </c>
      <c r="U204" s="595">
        <f t="shared" si="88"/>
        <v>0</v>
      </c>
      <c r="V204" s="595">
        <f t="shared" si="88"/>
        <v>0</v>
      </c>
      <c r="W204" s="595">
        <f t="shared" si="88"/>
        <v>0</v>
      </c>
      <c r="X204" s="595">
        <f t="shared" si="88"/>
        <v>0</v>
      </c>
      <c r="Y204" s="595">
        <f t="shared" si="88"/>
        <v>0</v>
      </c>
      <c r="Z204" s="595">
        <f t="shared" si="88"/>
        <v>0</v>
      </c>
      <c r="AA204" s="595">
        <f t="shared" si="88"/>
        <v>0</v>
      </c>
      <c r="AB204" s="595">
        <f t="shared" si="88"/>
        <v>0</v>
      </c>
      <c r="AC204" s="595">
        <f t="shared" si="88"/>
        <v>0</v>
      </c>
      <c r="AD204" s="595">
        <f t="shared" si="88"/>
        <v>0</v>
      </c>
      <c r="AE204" s="595">
        <f t="shared" si="88"/>
        <v>0</v>
      </c>
      <c r="AF204" s="595">
        <f t="shared" si="88"/>
        <v>0</v>
      </c>
      <c r="AG204" s="595">
        <f t="shared" si="88"/>
        <v>0</v>
      </c>
      <c r="AH204" s="595">
        <f t="shared" si="88"/>
        <v>0</v>
      </c>
      <c r="AI204" s="595">
        <f t="shared" si="88"/>
        <v>0</v>
      </c>
    </row>
    <row r="205" spans="1:35" s="589" customFormat="1" ht="11.25">
      <c r="A205" s="594">
        <v>3</v>
      </c>
      <c r="B205" s="750" t="s">
        <v>251</v>
      </c>
      <c r="C205" s="594"/>
      <c r="D205" s="594"/>
      <c r="E205" s="594"/>
      <c r="F205" s="595">
        <f>+F155+F180</f>
        <v>0</v>
      </c>
      <c r="G205" s="595">
        <f t="shared" si="88"/>
        <v>0</v>
      </c>
      <c r="H205" s="595">
        <f t="shared" si="88"/>
        <v>0</v>
      </c>
      <c r="I205" s="595">
        <f t="shared" si="88"/>
        <v>0</v>
      </c>
      <c r="J205" s="595">
        <f t="shared" si="88"/>
        <v>0</v>
      </c>
      <c r="K205" s="595">
        <f t="shared" si="88"/>
        <v>0</v>
      </c>
      <c r="L205" s="595">
        <f t="shared" si="88"/>
        <v>0</v>
      </c>
      <c r="M205" s="595">
        <f t="shared" si="88"/>
        <v>0</v>
      </c>
      <c r="N205" s="595">
        <f t="shared" si="88"/>
        <v>0</v>
      </c>
      <c r="O205" s="595">
        <f t="shared" si="88"/>
        <v>0</v>
      </c>
      <c r="P205" s="595">
        <f t="shared" si="88"/>
        <v>0</v>
      </c>
      <c r="Q205" s="595">
        <f t="shared" si="88"/>
        <v>0</v>
      </c>
      <c r="R205" s="595">
        <f t="shared" si="88"/>
        <v>0</v>
      </c>
      <c r="S205" s="595">
        <f t="shared" si="88"/>
        <v>0</v>
      </c>
      <c r="T205" s="595">
        <f t="shared" si="88"/>
        <v>0</v>
      </c>
      <c r="U205" s="595">
        <f t="shared" si="88"/>
        <v>0</v>
      </c>
      <c r="V205" s="595">
        <f t="shared" si="88"/>
        <v>0</v>
      </c>
      <c r="W205" s="595">
        <f t="shared" si="88"/>
        <v>0</v>
      </c>
      <c r="X205" s="595">
        <f t="shared" si="88"/>
        <v>0</v>
      </c>
      <c r="Y205" s="595">
        <f t="shared" si="88"/>
        <v>0</v>
      </c>
      <c r="Z205" s="595">
        <f t="shared" si="88"/>
        <v>0</v>
      </c>
      <c r="AA205" s="595">
        <f t="shared" si="88"/>
        <v>0</v>
      </c>
      <c r="AB205" s="595">
        <f t="shared" si="88"/>
        <v>0</v>
      </c>
      <c r="AC205" s="595">
        <f t="shared" si="88"/>
        <v>0</v>
      </c>
      <c r="AD205" s="595">
        <f t="shared" si="88"/>
        <v>0</v>
      </c>
      <c r="AE205" s="595">
        <f t="shared" si="88"/>
        <v>0</v>
      </c>
      <c r="AF205" s="595">
        <f t="shared" si="88"/>
        <v>0</v>
      </c>
      <c r="AG205" s="595">
        <f t="shared" si="88"/>
        <v>0</v>
      </c>
      <c r="AH205" s="595">
        <f t="shared" si="88"/>
        <v>0</v>
      </c>
      <c r="AI205" s="595">
        <f t="shared" si="88"/>
        <v>0</v>
      </c>
    </row>
    <row r="206" spans="1:35" s="589" customFormat="1" ht="11.25">
      <c r="A206" s="592" t="s">
        <v>243</v>
      </c>
      <c r="B206" s="749" t="s">
        <v>253</v>
      </c>
      <c r="C206" s="592"/>
      <c r="D206" s="592"/>
      <c r="E206" s="592"/>
      <c r="F206" s="593">
        <f>+F207+F214+F215</f>
        <v>203881</v>
      </c>
      <c r="G206" s="593">
        <f t="shared" ref="G206:AI206" si="89">+G207+G214+G215</f>
        <v>206900</v>
      </c>
      <c r="H206" s="593">
        <f t="shared" si="89"/>
        <v>191487</v>
      </c>
      <c r="I206" s="593">
        <f t="shared" si="89"/>
        <v>191487</v>
      </c>
      <c r="J206" s="593">
        <f t="shared" si="89"/>
        <v>191487</v>
      </c>
      <c r="K206" s="593">
        <f t="shared" si="89"/>
        <v>630313.19769691525</v>
      </c>
      <c r="L206" s="593">
        <f t="shared" si="89"/>
        <v>630313.19769691525</v>
      </c>
      <c r="M206" s="593">
        <f t="shared" si="89"/>
        <v>630313.19769691525</v>
      </c>
      <c r="N206" s="593">
        <f t="shared" si="89"/>
        <v>630313.19769691525</v>
      </c>
      <c r="O206" s="593">
        <f t="shared" si="89"/>
        <v>630313.19769691525</v>
      </c>
      <c r="P206" s="593">
        <f t="shared" si="89"/>
        <v>630313.19769691525</v>
      </c>
      <c r="Q206" s="593">
        <f t="shared" si="89"/>
        <v>630313.19769691525</v>
      </c>
      <c r="R206" s="593">
        <f t="shared" si="89"/>
        <v>630313.19769691525</v>
      </c>
      <c r="S206" s="593">
        <f t="shared" si="89"/>
        <v>630313.19769691525</v>
      </c>
      <c r="T206" s="593">
        <f t="shared" si="89"/>
        <v>630313.19769691525</v>
      </c>
      <c r="U206" s="593">
        <f t="shared" si="89"/>
        <v>630313.19769691525</v>
      </c>
      <c r="V206" s="593">
        <f t="shared" si="89"/>
        <v>630313.19769691525</v>
      </c>
      <c r="W206" s="593">
        <f t="shared" si="89"/>
        <v>630313.19769691525</v>
      </c>
      <c r="X206" s="593">
        <f t="shared" si="89"/>
        <v>630313.19769691525</v>
      </c>
      <c r="Y206" s="593">
        <f t="shared" si="89"/>
        <v>630313.19769691525</v>
      </c>
      <c r="Z206" s="593">
        <f t="shared" si="89"/>
        <v>630313.19769691525</v>
      </c>
      <c r="AA206" s="593">
        <f t="shared" si="89"/>
        <v>630313.19769691525</v>
      </c>
      <c r="AB206" s="593">
        <f t="shared" si="89"/>
        <v>630313.19769691525</v>
      </c>
      <c r="AC206" s="593">
        <f t="shared" si="89"/>
        <v>630313.19769691525</v>
      </c>
      <c r="AD206" s="593">
        <f t="shared" si="89"/>
        <v>630313.19769691525</v>
      </c>
      <c r="AE206" s="593">
        <f t="shared" si="89"/>
        <v>630313.19769691525</v>
      </c>
      <c r="AF206" s="593">
        <f t="shared" si="89"/>
        <v>630313.19769691525</v>
      </c>
      <c r="AG206" s="593">
        <f t="shared" si="89"/>
        <v>630313.19769691525</v>
      </c>
      <c r="AH206" s="593">
        <f t="shared" si="89"/>
        <v>630313.19769691525</v>
      </c>
      <c r="AI206" s="593">
        <f t="shared" si="89"/>
        <v>630313.19769691525</v>
      </c>
    </row>
    <row r="207" spans="1:35" s="589" customFormat="1" ht="11.25">
      <c r="A207" s="594"/>
      <c r="B207" s="750" t="s">
        <v>246</v>
      </c>
      <c r="C207" s="594"/>
      <c r="D207" s="594"/>
      <c r="E207" s="594"/>
      <c r="F207" s="595">
        <f>+F208+F209+F211+F212+F213</f>
        <v>199558</v>
      </c>
      <c r="G207" s="595">
        <f t="shared" ref="G207:AI207" si="90">+G208+G209+G211+G212+G213</f>
        <v>206743</v>
      </c>
      <c r="H207" s="595">
        <f t="shared" si="90"/>
        <v>191487</v>
      </c>
      <c r="I207" s="595">
        <f t="shared" si="90"/>
        <v>191487</v>
      </c>
      <c r="J207" s="595">
        <f t="shared" si="90"/>
        <v>191487</v>
      </c>
      <c r="K207" s="595">
        <f t="shared" si="90"/>
        <v>630313.19769691525</v>
      </c>
      <c r="L207" s="595">
        <f t="shared" si="90"/>
        <v>630313.19769691525</v>
      </c>
      <c r="M207" s="595">
        <f t="shared" si="90"/>
        <v>630313.19769691525</v>
      </c>
      <c r="N207" s="595">
        <f t="shared" si="90"/>
        <v>630313.19769691525</v>
      </c>
      <c r="O207" s="595">
        <f t="shared" si="90"/>
        <v>630313.19769691525</v>
      </c>
      <c r="P207" s="595">
        <f t="shared" si="90"/>
        <v>630313.19769691525</v>
      </c>
      <c r="Q207" s="595">
        <f t="shared" si="90"/>
        <v>630313.19769691525</v>
      </c>
      <c r="R207" s="595">
        <f t="shared" si="90"/>
        <v>630313.19769691525</v>
      </c>
      <c r="S207" s="595">
        <f t="shared" si="90"/>
        <v>630313.19769691525</v>
      </c>
      <c r="T207" s="595">
        <f t="shared" si="90"/>
        <v>630313.19769691525</v>
      </c>
      <c r="U207" s="595">
        <f t="shared" si="90"/>
        <v>630313.19769691525</v>
      </c>
      <c r="V207" s="595">
        <f t="shared" si="90"/>
        <v>630313.19769691525</v>
      </c>
      <c r="W207" s="595">
        <f t="shared" si="90"/>
        <v>630313.19769691525</v>
      </c>
      <c r="X207" s="595">
        <f t="shared" si="90"/>
        <v>630313.19769691525</v>
      </c>
      <c r="Y207" s="595">
        <f t="shared" si="90"/>
        <v>630313.19769691525</v>
      </c>
      <c r="Z207" s="595">
        <f t="shared" si="90"/>
        <v>630313.19769691525</v>
      </c>
      <c r="AA207" s="595">
        <f t="shared" si="90"/>
        <v>630313.19769691525</v>
      </c>
      <c r="AB207" s="595">
        <f t="shared" si="90"/>
        <v>630313.19769691525</v>
      </c>
      <c r="AC207" s="595">
        <f t="shared" si="90"/>
        <v>630313.19769691525</v>
      </c>
      <c r="AD207" s="595">
        <f t="shared" si="90"/>
        <v>630313.19769691525</v>
      </c>
      <c r="AE207" s="595">
        <f t="shared" si="90"/>
        <v>630313.19769691525</v>
      </c>
      <c r="AF207" s="595">
        <f t="shared" si="90"/>
        <v>630313.19769691525</v>
      </c>
      <c r="AG207" s="595">
        <f t="shared" si="90"/>
        <v>630313.19769691525</v>
      </c>
      <c r="AH207" s="595">
        <f t="shared" si="90"/>
        <v>630313.19769691525</v>
      </c>
      <c r="AI207" s="595">
        <f t="shared" si="90"/>
        <v>630313.19769691525</v>
      </c>
    </row>
    <row r="208" spans="1:35" s="589" customFormat="1" ht="11.25">
      <c r="A208" s="594"/>
      <c r="B208" s="751" t="s">
        <v>106</v>
      </c>
      <c r="C208" s="596"/>
      <c r="D208" s="596"/>
      <c r="E208" s="596"/>
      <c r="F208" s="595">
        <f t="shared" ref="F208:AI215" si="91">+F158+F183</f>
        <v>15634</v>
      </c>
      <c r="G208" s="595">
        <f t="shared" si="91"/>
        <v>5928</v>
      </c>
      <c r="H208" s="595">
        <f t="shared" si="91"/>
        <v>5244</v>
      </c>
      <c r="I208" s="595">
        <f t="shared" si="91"/>
        <v>5244</v>
      </c>
      <c r="J208" s="595">
        <f t="shared" si="91"/>
        <v>5244</v>
      </c>
      <c r="K208" s="595">
        <f t="shared" si="91"/>
        <v>20124.460500000001</v>
      </c>
      <c r="L208" s="595">
        <f t="shared" si="91"/>
        <v>20124.460500000001</v>
      </c>
      <c r="M208" s="595">
        <f t="shared" si="91"/>
        <v>20124.460500000001</v>
      </c>
      <c r="N208" s="595">
        <f t="shared" si="91"/>
        <v>20124.460500000001</v>
      </c>
      <c r="O208" s="595">
        <f t="shared" si="91"/>
        <v>20124.460500000001</v>
      </c>
      <c r="P208" s="595">
        <f t="shared" si="91"/>
        <v>20124.460500000001</v>
      </c>
      <c r="Q208" s="595">
        <f t="shared" si="91"/>
        <v>20124.460500000001</v>
      </c>
      <c r="R208" s="595">
        <f t="shared" si="91"/>
        <v>20124.460500000001</v>
      </c>
      <c r="S208" s="595">
        <f t="shared" si="91"/>
        <v>20124.460500000001</v>
      </c>
      <c r="T208" s="595">
        <f t="shared" si="91"/>
        <v>20124.460500000001</v>
      </c>
      <c r="U208" s="595">
        <f t="shared" si="91"/>
        <v>20124.460500000001</v>
      </c>
      <c r="V208" s="595">
        <f t="shared" si="91"/>
        <v>20124.460500000001</v>
      </c>
      <c r="W208" s="595">
        <f t="shared" si="91"/>
        <v>20124.460500000001</v>
      </c>
      <c r="X208" s="595">
        <f t="shared" si="91"/>
        <v>20124.460500000001</v>
      </c>
      <c r="Y208" s="595">
        <f t="shared" si="91"/>
        <v>20124.460500000001</v>
      </c>
      <c r="Z208" s="595">
        <f t="shared" si="91"/>
        <v>20124.460500000001</v>
      </c>
      <c r="AA208" s="595">
        <f t="shared" si="91"/>
        <v>20124.460500000001</v>
      </c>
      <c r="AB208" s="595">
        <f t="shared" si="91"/>
        <v>20124.460500000001</v>
      </c>
      <c r="AC208" s="595">
        <f t="shared" si="91"/>
        <v>20124.460500000001</v>
      </c>
      <c r="AD208" s="595">
        <f t="shared" si="91"/>
        <v>20124.460500000001</v>
      </c>
      <c r="AE208" s="595">
        <f t="shared" si="91"/>
        <v>20124.460500000001</v>
      </c>
      <c r="AF208" s="595">
        <f t="shared" si="91"/>
        <v>20124.460500000001</v>
      </c>
      <c r="AG208" s="595">
        <f t="shared" si="91"/>
        <v>20124.460500000001</v>
      </c>
      <c r="AH208" s="595">
        <f t="shared" si="91"/>
        <v>20124.460500000001</v>
      </c>
      <c r="AI208" s="595">
        <f t="shared" si="91"/>
        <v>20124.460500000001</v>
      </c>
    </row>
    <row r="209" spans="1:35" s="589" customFormat="1" ht="11.25">
      <c r="A209" s="594"/>
      <c r="B209" s="751" t="s">
        <v>254</v>
      </c>
      <c r="C209" s="596"/>
      <c r="D209" s="596"/>
      <c r="E209" s="596"/>
      <c r="F209" s="595">
        <f t="shared" si="91"/>
        <v>162487</v>
      </c>
      <c r="G209" s="595">
        <f t="shared" si="91"/>
        <v>185848</v>
      </c>
      <c r="H209" s="595">
        <f t="shared" si="91"/>
        <v>172923</v>
      </c>
      <c r="I209" s="595">
        <f t="shared" si="91"/>
        <v>172923</v>
      </c>
      <c r="J209" s="595">
        <f t="shared" si="91"/>
        <v>172923</v>
      </c>
      <c r="K209" s="595">
        <f t="shared" si="91"/>
        <v>550868.7371969152</v>
      </c>
      <c r="L209" s="595">
        <f t="shared" si="91"/>
        <v>550868.7371969152</v>
      </c>
      <c r="M209" s="595">
        <f t="shared" si="91"/>
        <v>550868.7371969152</v>
      </c>
      <c r="N209" s="595">
        <f t="shared" si="91"/>
        <v>550868.7371969152</v>
      </c>
      <c r="O209" s="595">
        <f t="shared" si="91"/>
        <v>550868.7371969152</v>
      </c>
      <c r="P209" s="595">
        <f t="shared" si="91"/>
        <v>550868.7371969152</v>
      </c>
      <c r="Q209" s="595">
        <f t="shared" si="91"/>
        <v>550868.7371969152</v>
      </c>
      <c r="R209" s="595">
        <f t="shared" si="91"/>
        <v>550868.7371969152</v>
      </c>
      <c r="S209" s="595">
        <f t="shared" si="91"/>
        <v>550868.7371969152</v>
      </c>
      <c r="T209" s="595">
        <f t="shared" si="91"/>
        <v>550868.7371969152</v>
      </c>
      <c r="U209" s="595">
        <f t="shared" si="91"/>
        <v>550868.7371969152</v>
      </c>
      <c r="V209" s="595">
        <f t="shared" si="91"/>
        <v>550868.7371969152</v>
      </c>
      <c r="W209" s="595">
        <f t="shared" si="91"/>
        <v>550868.7371969152</v>
      </c>
      <c r="X209" s="595">
        <f t="shared" si="91"/>
        <v>550868.7371969152</v>
      </c>
      <c r="Y209" s="595">
        <f t="shared" si="91"/>
        <v>550868.7371969152</v>
      </c>
      <c r="Z209" s="595">
        <f t="shared" si="91"/>
        <v>550868.7371969152</v>
      </c>
      <c r="AA209" s="595">
        <f t="shared" si="91"/>
        <v>550868.7371969152</v>
      </c>
      <c r="AB209" s="595">
        <f t="shared" si="91"/>
        <v>550868.7371969152</v>
      </c>
      <c r="AC209" s="595">
        <f t="shared" si="91"/>
        <v>550868.7371969152</v>
      </c>
      <c r="AD209" s="595">
        <f t="shared" si="91"/>
        <v>550868.7371969152</v>
      </c>
      <c r="AE209" s="595">
        <f t="shared" si="91"/>
        <v>550868.7371969152</v>
      </c>
      <c r="AF209" s="595">
        <f t="shared" si="91"/>
        <v>550868.7371969152</v>
      </c>
      <c r="AG209" s="595">
        <f t="shared" si="91"/>
        <v>550868.7371969152</v>
      </c>
      <c r="AH209" s="595">
        <f t="shared" si="91"/>
        <v>550868.7371969152</v>
      </c>
      <c r="AI209" s="595">
        <f t="shared" si="91"/>
        <v>550868.7371969152</v>
      </c>
    </row>
    <row r="210" spans="1:35" s="589" customFormat="1" ht="11.25">
      <c r="A210" s="597"/>
      <c r="B210" s="752" t="s">
        <v>264</v>
      </c>
      <c r="C210" s="598"/>
      <c r="D210" s="598"/>
      <c r="E210" s="598"/>
      <c r="F210" s="595">
        <f t="shared" si="91"/>
        <v>322</v>
      </c>
      <c r="G210" s="595">
        <f t="shared" si="91"/>
        <v>110913</v>
      </c>
      <c r="H210" s="595">
        <f t="shared" si="91"/>
        <v>114541</v>
      </c>
      <c r="I210" s="595">
        <f t="shared" si="91"/>
        <v>114541</v>
      </c>
      <c r="J210" s="595">
        <f t="shared" si="91"/>
        <v>114541</v>
      </c>
      <c r="K210" s="595">
        <f t="shared" si="91"/>
        <v>334097.76662554336</v>
      </c>
      <c r="L210" s="595">
        <f t="shared" si="91"/>
        <v>334097.76662554336</v>
      </c>
      <c r="M210" s="595">
        <f t="shared" si="91"/>
        <v>334097.76662554336</v>
      </c>
      <c r="N210" s="595">
        <f t="shared" si="91"/>
        <v>334097.76662554336</v>
      </c>
      <c r="O210" s="595">
        <f t="shared" si="91"/>
        <v>334097.76662554336</v>
      </c>
      <c r="P210" s="595">
        <f t="shared" si="91"/>
        <v>334097.76662554336</v>
      </c>
      <c r="Q210" s="595">
        <f t="shared" si="91"/>
        <v>334097.76662554336</v>
      </c>
      <c r="R210" s="595">
        <f t="shared" si="91"/>
        <v>334097.76662554336</v>
      </c>
      <c r="S210" s="595">
        <f t="shared" si="91"/>
        <v>334097.76662554336</v>
      </c>
      <c r="T210" s="595">
        <f t="shared" si="91"/>
        <v>334097.76662554336</v>
      </c>
      <c r="U210" s="595">
        <f t="shared" si="91"/>
        <v>334097.76662554336</v>
      </c>
      <c r="V210" s="595">
        <f t="shared" si="91"/>
        <v>334097.76662554336</v>
      </c>
      <c r="W210" s="595">
        <f t="shared" si="91"/>
        <v>334097.76662554336</v>
      </c>
      <c r="X210" s="595">
        <f t="shared" si="91"/>
        <v>334097.76662554336</v>
      </c>
      <c r="Y210" s="595">
        <f t="shared" si="91"/>
        <v>334097.76662554336</v>
      </c>
      <c r="Z210" s="595">
        <f t="shared" si="91"/>
        <v>334097.76662554336</v>
      </c>
      <c r="AA210" s="595">
        <f t="shared" si="91"/>
        <v>334097.76662554336</v>
      </c>
      <c r="AB210" s="595">
        <f t="shared" si="91"/>
        <v>334097.76662554336</v>
      </c>
      <c r="AC210" s="595">
        <f t="shared" si="91"/>
        <v>334097.76662554336</v>
      </c>
      <c r="AD210" s="595">
        <f t="shared" si="91"/>
        <v>334097.76662554336</v>
      </c>
      <c r="AE210" s="595">
        <f t="shared" si="91"/>
        <v>334097.76662554336</v>
      </c>
      <c r="AF210" s="595">
        <f t="shared" si="91"/>
        <v>334097.76662554336</v>
      </c>
      <c r="AG210" s="595">
        <f t="shared" si="91"/>
        <v>334097.76662554336</v>
      </c>
      <c r="AH210" s="595">
        <f t="shared" si="91"/>
        <v>334097.76662554336</v>
      </c>
      <c r="AI210" s="595">
        <f t="shared" si="91"/>
        <v>334097.76662554336</v>
      </c>
    </row>
    <row r="211" spans="1:35" s="589" customFormat="1" ht="11.25">
      <c r="A211" s="594"/>
      <c r="B211" s="751" t="s">
        <v>255</v>
      </c>
      <c r="C211" s="596"/>
      <c r="D211" s="596"/>
      <c r="E211" s="596"/>
      <c r="F211" s="595">
        <f t="shared" si="91"/>
        <v>2367</v>
      </c>
      <c r="G211" s="595">
        <f t="shared" si="91"/>
        <v>1897</v>
      </c>
      <c r="H211" s="595">
        <f t="shared" si="91"/>
        <v>14</v>
      </c>
      <c r="I211" s="595">
        <f t="shared" si="91"/>
        <v>14</v>
      </c>
      <c r="J211" s="595">
        <f t="shared" si="91"/>
        <v>14</v>
      </c>
      <c r="K211" s="595">
        <f t="shared" si="91"/>
        <v>14</v>
      </c>
      <c r="L211" s="595">
        <f t="shared" si="91"/>
        <v>14</v>
      </c>
      <c r="M211" s="595">
        <f t="shared" si="91"/>
        <v>14</v>
      </c>
      <c r="N211" s="595">
        <f t="shared" si="91"/>
        <v>14</v>
      </c>
      <c r="O211" s="595">
        <f t="shared" si="91"/>
        <v>14</v>
      </c>
      <c r="P211" s="595">
        <f t="shared" si="91"/>
        <v>14</v>
      </c>
      <c r="Q211" s="595">
        <f t="shared" si="91"/>
        <v>14</v>
      </c>
      <c r="R211" s="595">
        <f t="shared" si="91"/>
        <v>14</v>
      </c>
      <c r="S211" s="595">
        <f t="shared" si="91"/>
        <v>14</v>
      </c>
      <c r="T211" s="595">
        <f t="shared" si="91"/>
        <v>14</v>
      </c>
      <c r="U211" s="595">
        <f t="shared" si="91"/>
        <v>14</v>
      </c>
      <c r="V211" s="595">
        <f t="shared" si="91"/>
        <v>14</v>
      </c>
      <c r="W211" s="595">
        <f t="shared" si="91"/>
        <v>14</v>
      </c>
      <c r="X211" s="595">
        <f t="shared" si="91"/>
        <v>14</v>
      </c>
      <c r="Y211" s="595">
        <f t="shared" si="91"/>
        <v>14</v>
      </c>
      <c r="Z211" s="595">
        <f t="shared" si="91"/>
        <v>14</v>
      </c>
      <c r="AA211" s="595">
        <f t="shared" si="91"/>
        <v>14</v>
      </c>
      <c r="AB211" s="595">
        <f t="shared" si="91"/>
        <v>14</v>
      </c>
      <c r="AC211" s="595">
        <f t="shared" si="91"/>
        <v>14</v>
      </c>
      <c r="AD211" s="595">
        <f t="shared" si="91"/>
        <v>14</v>
      </c>
      <c r="AE211" s="595">
        <f t="shared" si="91"/>
        <v>14</v>
      </c>
      <c r="AF211" s="595">
        <f t="shared" si="91"/>
        <v>14</v>
      </c>
      <c r="AG211" s="595">
        <f t="shared" si="91"/>
        <v>14</v>
      </c>
      <c r="AH211" s="595">
        <f t="shared" si="91"/>
        <v>14</v>
      </c>
      <c r="AI211" s="595">
        <f t="shared" si="91"/>
        <v>14</v>
      </c>
    </row>
    <row r="212" spans="1:35" s="589" customFormat="1" ht="11.25">
      <c r="A212" s="594"/>
      <c r="B212" s="751" t="s">
        <v>256</v>
      </c>
      <c r="C212" s="596"/>
      <c r="D212" s="596"/>
      <c r="E212" s="596"/>
      <c r="F212" s="595">
        <f t="shared" si="91"/>
        <v>15304</v>
      </c>
      <c r="G212" s="595">
        <f t="shared" si="91"/>
        <v>11867</v>
      </c>
      <c r="H212" s="595">
        <f t="shared" si="91"/>
        <v>8296</v>
      </c>
      <c r="I212" s="595">
        <f t="shared" si="91"/>
        <v>8296</v>
      </c>
      <c r="J212" s="595">
        <f t="shared" si="91"/>
        <v>8296</v>
      </c>
      <c r="K212" s="595">
        <f t="shared" si="91"/>
        <v>54296</v>
      </c>
      <c r="L212" s="595">
        <f t="shared" si="91"/>
        <v>54296</v>
      </c>
      <c r="M212" s="595">
        <f t="shared" si="91"/>
        <v>54296</v>
      </c>
      <c r="N212" s="595">
        <f t="shared" si="91"/>
        <v>54296</v>
      </c>
      <c r="O212" s="595">
        <f t="shared" si="91"/>
        <v>54296</v>
      </c>
      <c r="P212" s="595">
        <f t="shared" si="91"/>
        <v>54296</v>
      </c>
      <c r="Q212" s="595">
        <f t="shared" si="91"/>
        <v>54296</v>
      </c>
      <c r="R212" s="595">
        <f t="shared" si="91"/>
        <v>54296</v>
      </c>
      <c r="S212" s="595">
        <f t="shared" si="91"/>
        <v>54296</v>
      </c>
      <c r="T212" s="595">
        <f t="shared" si="91"/>
        <v>54296</v>
      </c>
      <c r="U212" s="595">
        <f t="shared" si="91"/>
        <v>54296</v>
      </c>
      <c r="V212" s="595">
        <f t="shared" si="91"/>
        <v>54296</v>
      </c>
      <c r="W212" s="595">
        <f t="shared" si="91"/>
        <v>54296</v>
      </c>
      <c r="X212" s="595">
        <f t="shared" si="91"/>
        <v>54296</v>
      </c>
      <c r="Y212" s="595">
        <f t="shared" si="91"/>
        <v>54296</v>
      </c>
      <c r="Z212" s="595">
        <f t="shared" si="91"/>
        <v>54296</v>
      </c>
      <c r="AA212" s="595">
        <f t="shared" si="91"/>
        <v>54296</v>
      </c>
      <c r="AB212" s="595">
        <f t="shared" si="91"/>
        <v>54296</v>
      </c>
      <c r="AC212" s="595">
        <f t="shared" si="91"/>
        <v>54296</v>
      </c>
      <c r="AD212" s="595">
        <f t="shared" si="91"/>
        <v>54296</v>
      </c>
      <c r="AE212" s="595">
        <f t="shared" si="91"/>
        <v>54296</v>
      </c>
      <c r="AF212" s="595">
        <f t="shared" si="91"/>
        <v>54296</v>
      </c>
      <c r="AG212" s="595">
        <f t="shared" si="91"/>
        <v>54296</v>
      </c>
      <c r="AH212" s="595">
        <f t="shared" si="91"/>
        <v>54296</v>
      </c>
      <c r="AI212" s="595">
        <f t="shared" si="91"/>
        <v>54296</v>
      </c>
    </row>
    <row r="213" spans="1:35" s="589" customFormat="1" ht="11.25">
      <c r="A213" s="594"/>
      <c r="B213" s="751" t="s">
        <v>257</v>
      </c>
      <c r="C213" s="596"/>
      <c r="D213" s="596"/>
      <c r="E213" s="596"/>
      <c r="F213" s="595">
        <f t="shared" si="91"/>
        <v>3766</v>
      </c>
      <c r="G213" s="595">
        <f t="shared" si="91"/>
        <v>1203</v>
      </c>
      <c r="H213" s="595">
        <f t="shared" si="91"/>
        <v>5010</v>
      </c>
      <c r="I213" s="595">
        <f t="shared" si="91"/>
        <v>5010</v>
      </c>
      <c r="J213" s="595">
        <f t="shared" si="91"/>
        <v>5010</v>
      </c>
      <c r="K213" s="595">
        <f t="shared" si="91"/>
        <v>5010</v>
      </c>
      <c r="L213" s="595">
        <f t="shared" si="91"/>
        <v>5010</v>
      </c>
      <c r="M213" s="595">
        <f t="shared" si="91"/>
        <v>5010</v>
      </c>
      <c r="N213" s="595">
        <f t="shared" si="91"/>
        <v>5010</v>
      </c>
      <c r="O213" s="595">
        <f t="shared" si="91"/>
        <v>5010</v>
      </c>
      <c r="P213" s="595">
        <f t="shared" si="91"/>
        <v>5010</v>
      </c>
      <c r="Q213" s="595">
        <f t="shared" si="91"/>
        <v>5010</v>
      </c>
      <c r="R213" s="595">
        <f t="shared" si="91"/>
        <v>5010</v>
      </c>
      <c r="S213" s="595">
        <f t="shared" si="91"/>
        <v>5010</v>
      </c>
      <c r="T213" s="595">
        <f t="shared" si="91"/>
        <v>5010</v>
      </c>
      <c r="U213" s="595">
        <f t="shared" si="91"/>
        <v>5010</v>
      </c>
      <c r="V213" s="595">
        <f t="shared" si="91"/>
        <v>5010</v>
      </c>
      <c r="W213" s="595">
        <f t="shared" si="91"/>
        <v>5010</v>
      </c>
      <c r="X213" s="595">
        <f t="shared" si="91"/>
        <v>5010</v>
      </c>
      <c r="Y213" s="595">
        <f t="shared" si="91"/>
        <v>5010</v>
      </c>
      <c r="Z213" s="595">
        <f t="shared" si="91"/>
        <v>5010</v>
      </c>
      <c r="AA213" s="595">
        <f t="shared" si="91"/>
        <v>5010</v>
      </c>
      <c r="AB213" s="595">
        <f t="shared" si="91"/>
        <v>5010</v>
      </c>
      <c r="AC213" s="595">
        <f t="shared" si="91"/>
        <v>5010</v>
      </c>
      <c r="AD213" s="595">
        <f t="shared" si="91"/>
        <v>5010</v>
      </c>
      <c r="AE213" s="595">
        <f t="shared" si="91"/>
        <v>5010</v>
      </c>
      <c r="AF213" s="595">
        <f t="shared" si="91"/>
        <v>5010</v>
      </c>
      <c r="AG213" s="595">
        <f t="shared" si="91"/>
        <v>5010</v>
      </c>
      <c r="AH213" s="595">
        <f t="shared" si="91"/>
        <v>5010</v>
      </c>
      <c r="AI213" s="595">
        <f t="shared" si="91"/>
        <v>5010</v>
      </c>
    </row>
    <row r="214" spans="1:35" s="589" customFormat="1" ht="11.25">
      <c r="A214" s="594"/>
      <c r="B214" s="750" t="s">
        <v>248</v>
      </c>
      <c r="C214" s="594"/>
      <c r="D214" s="594"/>
      <c r="E214" s="594"/>
      <c r="F214" s="595">
        <f t="shared" si="91"/>
        <v>0</v>
      </c>
      <c r="G214" s="595">
        <f t="shared" si="91"/>
        <v>157</v>
      </c>
      <c r="H214" s="595">
        <f t="shared" si="91"/>
        <v>0</v>
      </c>
      <c r="I214" s="595">
        <f t="shared" si="91"/>
        <v>0</v>
      </c>
      <c r="J214" s="595">
        <f t="shared" si="91"/>
        <v>0</v>
      </c>
      <c r="K214" s="595">
        <f t="shared" si="91"/>
        <v>0</v>
      </c>
      <c r="L214" s="595">
        <f t="shared" si="91"/>
        <v>0</v>
      </c>
      <c r="M214" s="595">
        <f t="shared" si="91"/>
        <v>0</v>
      </c>
      <c r="N214" s="595">
        <f t="shared" si="91"/>
        <v>0</v>
      </c>
      <c r="O214" s="595">
        <f t="shared" si="91"/>
        <v>0</v>
      </c>
      <c r="P214" s="595">
        <f t="shared" si="91"/>
        <v>0</v>
      </c>
      <c r="Q214" s="595">
        <f t="shared" si="91"/>
        <v>0</v>
      </c>
      <c r="R214" s="595">
        <f t="shared" si="91"/>
        <v>0</v>
      </c>
      <c r="S214" s="595">
        <f t="shared" si="91"/>
        <v>0</v>
      </c>
      <c r="T214" s="595">
        <f t="shared" si="91"/>
        <v>0</v>
      </c>
      <c r="U214" s="595">
        <f t="shared" si="91"/>
        <v>0</v>
      </c>
      <c r="V214" s="595">
        <f t="shared" si="91"/>
        <v>0</v>
      </c>
      <c r="W214" s="595">
        <f t="shared" si="91"/>
        <v>0</v>
      </c>
      <c r="X214" s="595">
        <f t="shared" si="91"/>
        <v>0</v>
      </c>
      <c r="Y214" s="595">
        <f t="shared" si="91"/>
        <v>0</v>
      </c>
      <c r="Z214" s="595">
        <f t="shared" si="91"/>
        <v>0</v>
      </c>
      <c r="AA214" s="595">
        <f t="shared" si="91"/>
        <v>0</v>
      </c>
      <c r="AB214" s="595">
        <f t="shared" si="91"/>
        <v>0</v>
      </c>
      <c r="AC214" s="595">
        <f t="shared" si="91"/>
        <v>0</v>
      </c>
      <c r="AD214" s="595">
        <f t="shared" si="91"/>
        <v>0</v>
      </c>
      <c r="AE214" s="595">
        <f t="shared" si="91"/>
        <v>0</v>
      </c>
      <c r="AF214" s="595">
        <f t="shared" si="91"/>
        <v>0</v>
      </c>
      <c r="AG214" s="595">
        <f t="shared" si="91"/>
        <v>0</v>
      </c>
      <c r="AH214" s="595">
        <f t="shared" si="91"/>
        <v>0</v>
      </c>
      <c r="AI214" s="595">
        <f t="shared" si="91"/>
        <v>0</v>
      </c>
    </row>
    <row r="215" spans="1:35" s="589" customFormat="1" ht="11.25">
      <c r="A215" s="594"/>
      <c r="B215" s="750" t="s">
        <v>258</v>
      </c>
      <c r="C215" s="594"/>
      <c r="D215" s="594"/>
      <c r="E215" s="594"/>
      <c r="F215" s="595">
        <f t="shared" si="91"/>
        <v>4323</v>
      </c>
      <c r="G215" s="595">
        <f t="shared" si="91"/>
        <v>0</v>
      </c>
      <c r="H215" s="595">
        <f t="shared" si="91"/>
        <v>0</v>
      </c>
      <c r="I215" s="595">
        <f t="shared" si="91"/>
        <v>0</v>
      </c>
      <c r="J215" s="595">
        <f t="shared" si="91"/>
        <v>0</v>
      </c>
      <c r="K215" s="595">
        <f t="shared" si="91"/>
        <v>0</v>
      </c>
      <c r="L215" s="595">
        <f t="shared" si="91"/>
        <v>0</v>
      </c>
      <c r="M215" s="595">
        <f t="shared" si="91"/>
        <v>0</v>
      </c>
      <c r="N215" s="595">
        <f t="shared" si="91"/>
        <v>0</v>
      </c>
      <c r="O215" s="595">
        <f t="shared" si="91"/>
        <v>0</v>
      </c>
      <c r="P215" s="595">
        <f t="shared" si="91"/>
        <v>0</v>
      </c>
      <c r="Q215" s="595">
        <f t="shared" si="91"/>
        <v>0</v>
      </c>
      <c r="R215" s="595">
        <f t="shared" si="91"/>
        <v>0</v>
      </c>
      <c r="S215" s="595">
        <f t="shared" si="91"/>
        <v>0</v>
      </c>
      <c r="T215" s="595">
        <f t="shared" si="91"/>
        <v>0</v>
      </c>
      <c r="U215" s="595">
        <f t="shared" si="91"/>
        <v>0</v>
      </c>
      <c r="V215" s="595">
        <f t="shared" si="91"/>
        <v>0</v>
      </c>
      <c r="W215" s="595">
        <f t="shared" si="91"/>
        <v>0</v>
      </c>
      <c r="X215" s="595">
        <f t="shared" si="91"/>
        <v>0</v>
      </c>
      <c r="Y215" s="595">
        <f t="shared" si="91"/>
        <v>0</v>
      </c>
      <c r="Z215" s="595">
        <f t="shared" si="91"/>
        <v>0</v>
      </c>
      <c r="AA215" s="595">
        <f t="shared" si="91"/>
        <v>0</v>
      </c>
      <c r="AB215" s="595">
        <f t="shared" si="91"/>
        <v>0</v>
      </c>
      <c r="AC215" s="595">
        <f t="shared" si="91"/>
        <v>0</v>
      </c>
      <c r="AD215" s="595">
        <f t="shared" si="91"/>
        <v>0</v>
      </c>
      <c r="AE215" s="595">
        <f t="shared" si="91"/>
        <v>0</v>
      </c>
      <c r="AF215" s="595">
        <f t="shared" si="91"/>
        <v>0</v>
      </c>
      <c r="AG215" s="595">
        <f t="shared" si="91"/>
        <v>0</v>
      </c>
      <c r="AH215" s="595">
        <f t="shared" si="91"/>
        <v>0</v>
      </c>
      <c r="AI215" s="595">
        <f t="shared" si="91"/>
        <v>0</v>
      </c>
    </row>
    <row r="216" spans="1:35" s="589" customFormat="1" ht="11.25">
      <c r="A216" s="592"/>
      <c r="B216" s="749" t="s">
        <v>259</v>
      </c>
      <c r="C216" s="592"/>
      <c r="D216" s="592"/>
      <c r="E216" s="592"/>
      <c r="F216" s="593">
        <f>+F196-F206</f>
        <v>-4175</v>
      </c>
      <c r="G216" s="593">
        <f t="shared" ref="G216:AI216" si="92">+G196-G206</f>
        <v>8477</v>
      </c>
      <c r="H216" s="593">
        <f t="shared" si="92"/>
        <v>0</v>
      </c>
      <c r="I216" s="593">
        <f t="shared" si="92"/>
        <v>0</v>
      </c>
      <c r="J216" s="593">
        <f t="shared" si="92"/>
        <v>0</v>
      </c>
      <c r="K216" s="593">
        <f t="shared" si="92"/>
        <v>0</v>
      </c>
      <c r="L216" s="593">
        <f t="shared" si="92"/>
        <v>0</v>
      </c>
      <c r="M216" s="593">
        <f t="shared" si="92"/>
        <v>0</v>
      </c>
      <c r="N216" s="593">
        <f t="shared" si="92"/>
        <v>0</v>
      </c>
      <c r="O216" s="593">
        <f t="shared" si="92"/>
        <v>0</v>
      </c>
      <c r="P216" s="593">
        <f t="shared" si="92"/>
        <v>0</v>
      </c>
      <c r="Q216" s="593">
        <f t="shared" si="92"/>
        <v>0</v>
      </c>
      <c r="R216" s="593">
        <f t="shared" si="92"/>
        <v>0</v>
      </c>
      <c r="S216" s="593">
        <f t="shared" si="92"/>
        <v>0</v>
      </c>
      <c r="T216" s="593">
        <f t="shared" si="92"/>
        <v>0</v>
      </c>
      <c r="U216" s="593">
        <f t="shared" si="92"/>
        <v>0</v>
      </c>
      <c r="V216" s="593">
        <f t="shared" si="92"/>
        <v>0</v>
      </c>
      <c r="W216" s="593">
        <f t="shared" si="92"/>
        <v>0</v>
      </c>
      <c r="X216" s="593">
        <f t="shared" si="92"/>
        <v>0</v>
      </c>
      <c r="Y216" s="593">
        <f t="shared" si="92"/>
        <v>0</v>
      </c>
      <c r="Z216" s="593">
        <f t="shared" si="92"/>
        <v>0</v>
      </c>
      <c r="AA216" s="593">
        <f t="shared" si="92"/>
        <v>0</v>
      </c>
      <c r="AB216" s="593">
        <f t="shared" si="92"/>
        <v>0</v>
      </c>
      <c r="AC216" s="593">
        <f t="shared" si="92"/>
        <v>0</v>
      </c>
      <c r="AD216" s="593">
        <f t="shared" si="92"/>
        <v>0</v>
      </c>
      <c r="AE216" s="593">
        <f t="shared" si="92"/>
        <v>0</v>
      </c>
      <c r="AF216" s="593">
        <f t="shared" si="92"/>
        <v>0</v>
      </c>
      <c r="AG216" s="593">
        <f t="shared" si="92"/>
        <v>0</v>
      </c>
      <c r="AH216" s="593">
        <f t="shared" si="92"/>
        <v>0</v>
      </c>
      <c r="AI216" s="593">
        <f t="shared" si="92"/>
        <v>0</v>
      </c>
    </row>
    <row r="218" spans="1:35" ht="12.75">
      <c r="A218" s="555" t="s">
        <v>668</v>
      </c>
    </row>
    <row r="220" spans="1:35" s="589" customFormat="1" ht="11.25">
      <c r="A220" s="612"/>
      <c r="B220" s="754" t="s">
        <v>388</v>
      </c>
      <c r="C220" s="612"/>
      <c r="D220" s="612"/>
      <c r="E220" s="612"/>
      <c r="F220" s="612">
        <f t="shared" ref="F220:AI221" si="93">+F194</f>
        <v>1</v>
      </c>
      <c r="G220" s="612">
        <f t="shared" si="93"/>
        <v>2</v>
      </c>
      <c r="H220" s="612">
        <f t="shared" si="93"/>
        <v>3</v>
      </c>
      <c r="I220" s="612">
        <f t="shared" si="93"/>
        <v>4</v>
      </c>
      <c r="J220" s="612">
        <f t="shared" si="93"/>
        <v>5</v>
      </c>
      <c r="K220" s="612">
        <f t="shared" si="93"/>
        <v>6</v>
      </c>
      <c r="L220" s="612">
        <f t="shared" si="93"/>
        <v>7</v>
      </c>
      <c r="M220" s="612">
        <f t="shared" si="93"/>
        <v>8</v>
      </c>
      <c r="N220" s="612">
        <f t="shared" si="93"/>
        <v>9</v>
      </c>
      <c r="O220" s="612">
        <f t="shared" si="93"/>
        <v>10</v>
      </c>
      <c r="P220" s="612">
        <f t="shared" si="93"/>
        <v>11</v>
      </c>
      <c r="Q220" s="612">
        <f t="shared" si="93"/>
        <v>12</v>
      </c>
      <c r="R220" s="612">
        <f t="shared" si="93"/>
        <v>13</v>
      </c>
      <c r="S220" s="612">
        <f t="shared" si="93"/>
        <v>14</v>
      </c>
      <c r="T220" s="612">
        <f t="shared" si="93"/>
        <v>15</v>
      </c>
      <c r="U220" s="612">
        <f t="shared" si="93"/>
        <v>16</v>
      </c>
      <c r="V220" s="612">
        <f t="shared" si="93"/>
        <v>17</v>
      </c>
      <c r="W220" s="612">
        <f t="shared" si="93"/>
        <v>18</v>
      </c>
      <c r="X220" s="612">
        <f t="shared" si="93"/>
        <v>19</v>
      </c>
      <c r="Y220" s="612">
        <f t="shared" si="93"/>
        <v>20</v>
      </c>
      <c r="Z220" s="612">
        <f t="shared" si="93"/>
        <v>21</v>
      </c>
      <c r="AA220" s="612">
        <f t="shared" si="93"/>
        <v>22</v>
      </c>
      <c r="AB220" s="612">
        <f t="shared" si="93"/>
        <v>23</v>
      </c>
      <c r="AC220" s="612">
        <f t="shared" si="93"/>
        <v>24</v>
      </c>
      <c r="AD220" s="612">
        <f t="shared" si="93"/>
        <v>25</v>
      </c>
      <c r="AE220" s="612">
        <f t="shared" si="93"/>
        <v>26</v>
      </c>
      <c r="AF220" s="612">
        <f t="shared" si="93"/>
        <v>27</v>
      </c>
      <c r="AG220" s="612">
        <f t="shared" si="93"/>
        <v>28</v>
      </c>
      <c r="AH220" s="612">
        <f t="shared" si="93"/>
        <v>29</v>
      </c>
      <c r="AI220" s="612">
        <f t="shared" si="93"/>
        <v>30</v>
      </c>
    </row>
    <row r="221" spans="1:35" s="589" customFormat="1" ht="11.25">
      <c r="A221" s="612" t="s">
        <v>147</v>
      </c>
      <c r="B221" s="754" t="s">
        <v>392</v>
      </c>
      <c r="C221" s="613"/>
      <c r="D221" s="613"/>
      <c r="E221" s="613"/>
      <c r="F221" s="614">
        <f t="shared" si="93"/>
        <v>2018</v>
      </c>
      <c r="G221" s="614">
        <f t="shared" si="93"/>
        <v>2019</v>
      </c>
      <c r="H221" s="614">
        <f t="shared" si="93"/>
        <v>2020</v>
      </c>
      <c r="I221" s="614">
        <f t="shared" si="93"/>
        <v>2021</v>
      </c>
      <c r="J221" s="614">
        <f t="shared" si="93"/>
        <v>2022</v>
      </c>
      <c r="K221" s="614">
        <f t="shared" si="93"/>
        <v>2023</v>
      </c>
      <c r="L221" s="614">
        <f t="shared" si="93"/>
        <v>2024</v>
      </c>
      <c r="M221" s="614">
        <f t="shared" si="93"/>
        <v>2025</v>
      </c>
      <c r="N221" s="614">
        <f t="shared" si="93"/>
        <v>2026</v>
      </c>
      <c r="O221" s="614">
        <f t="shared" si="93"/>
        <v>2027</v>
      </c>
      <c r="P221" s="614">
        <f t="shared" si="93"/>
        <v>2028</v>
      </c>
      <c r="Q221" s="614">
        <f t="shared" si="93"/>
        <v>2029</v>
      </c>
      <c r="R221" s="614">
        <f t="shared" si="93"/>
        <v>2030</v>
      </c>
      <c r="S221" s="614">
        <f t="shared" si="93"/>
        <v>2031</v>
      </c>
      <c r="T221" s="614">
        <f t="shared" si="93"/>
        <v>2032</v>
      </c>
      <c r="U221" s="614">
        <f t="shared" si="93"/>
        <v>2033</v>
      </c>
      <c r="V221" s="614">
        <f t="shared" si="93"/>
        <v>2034</v>
      </c>
      <c r="W221" s="614">
        <f t="shared" si="93"/>
        <v>2035</v>
      </c>
      <c r="X221" s="614">
        <f t="shared" si="93"/>
        <v>2036</v>
      </c>
      <c r="Y221" s="614">
        <f t="shared" si="93"/>
        <v>2037</v>
      </c>
      <c r="Z221" s="614">
        <f t="shared" si="93"/>
        <v>2038</v>
      </c>
      <c r="AA221" s="614">
        <f t="shared" si="93"/>
        <v>2039</v>
      </c>
      <c r="AB221" s="614">
        <f t="shared" si="93"/>
        <v>2040</v>
      </c>
      <c r="AC221" s="614">
        <f t="shared" si="93"/>
        <v>2041</v>
      </c>
      <c r="AD221" s="614">
        <f t="shared" si="93"/>
        <v>2042</v>
      </c>
      <c r="AE221" s="614">
        <f t="shared" si="93"/>
        <v>2043</v>
      </c>
      <c r="AF221" s="614">
        <f t="shared" si="93"/>
        <v>2044</v>
      </c>
      <c r="AG221" s="614">
        <f t="shared" si="93"/>
        <v>2045</v>
      </c>
      <c r="AH221" s="614">
        <f t="shared" si="93"/>
        <v>2046</v>
      </c>
      <c r="AI221" s="614">
        <f t="shared" si="93"/>
        <v>2047</v>
      </c>
    </row>
    <row r="222" spans="1:35" s="589" customFormat="1" ht="11.25">
      <c r="A222" s="592" t="s">
        <v>242</v>
      </c>
      <c r="B222" s="749" t="s">
        <v>391</v>
      </c>
      <c r="C222" s="592"/>
      <c r="D222" s="592"/>
      <c r="E222" s="592"/>
      <c r="F222" s="593">
        <f t="shared" ref="F222:AI222" si="94">+F223+F224</f>
        <v>128422.29519999999</v>
      </c>
      <c r="G222" s="593">
        <f t="shared" si="94"/>
        <v>134381.74</v>
      </c>
      <c r="H222" s="593">
        <f t="shared" si="94"/>
        <v>114541</v>
      </c>
      <c r="I222" s="593">
        <f t="shared" si="94"/>
        <v>114541</v>
      </c>
      <c r="J222" s="593">
        <f t="shared" si="94"/>
        <v>114541</v>
      </c>
      <c r="K222" s="593">
        <f t="shared" si="94"/>
        <v>241300.43834252827</v>
      </c>
      <c r="L222" s="593">
        <f t="shared" si="94"/>
        <v>241300.43834252827</v>
      </c>
      <c r="M222" s="593">
        <f t="shared" si="94"/>
        <v>241300.43834252827</v>
      </c>
      <c r="N222" s="593">
        <f t="shared" si="94"/>
        <v>241300.43834252827</v>
      </c>
      <c r="O222" s="593">
        <f t="shared" si="94"/>
        <v>241300.43834252827</v>
      </c>
      <c r="P222" s="593">
        <f t="shared" si="94"/>
        <v>241300.43834252827</v>
      </c>
      <c r="Q222" s="593">
        <f t="shared" si="94"/>
        <v>241300.43834252827</v>
      </c>
      <c r="R222" s="593">
        <f t="shared" si="94"/>
        <v>241300.43834252827</v>
      </c>
      <c r="S222" s="593">
        <f t="shared" si="94"/>
        <v>241300.43834252827</v>
      </c>
      <c r="T222" s="593">
        <f t="shared" si="94"/>
        <v>241300.43834252827</v>
      </c>
      <c r="U222" s="593">
        <f t="shared" si="94"/>
        <v>241300.43834252827</v>
      </c>
      <c r="V222" s="593">
        <f t="shared" si="94"/>
        <v>241300.43834252827</v>
      </c>
      <c r="W222" s="593">
        <f t="shared" si="94"/>
        <v>241300.43834252827</v>
      </c>
      <c r="X222" s="593">
        <f t="shared" si="94"/>
        <v>241300.43834252827</v>
      </c>
      <c r="Y222" s="593">
        <f t="shared" si="94"/>
        <v>241300.43834252827</v>
      </c>
      <c r="Z222" s="593">
        <f t="shared" si="94"/>
        <v>241300.43834252827</v>
      </c>
      <c r="AA222" s="593">
        <f t="shared" si="94"/>
        <v>334097.76662554336</v>
      </c>
      <c r="AB222" s="593">
        <f t="shared" si="94"/>
        <v>334097.76662554336</v>
      </c>
      <c r="AC222" s="593">
        <f t="shared" si="94"/>
        <v>334097.76662554336</v>
      </c>
      <c r="AD222" s="593">
        <f t="shared" si="94"/>
        <v>334097.76662554336</v>
      </c>
      <c r="AE222" s="593">
        <f t="shared" si="94"/>
        <v>334097.76662554336</v>
      </c>
      <c r="AF222" s="593">
        <f t="shared" si="94"/>
        <v>334097.76662554336</v>
      </c>
      <c r="AG222" s="593">
        <f t="shared" si="94"/>
        <v>334097.76662554336</v>
      </c>
      <c r="AH222" s="593">
        <f t="shared" si="94"/>
        <v>334097.76662554336</v>
      </c>
      <c r="AI222" s="593">
        <f t="shared" si="94"/>
        <v>334097.76662554336</v>
      </c>
    </row>
    <row r="223" spans="1:35" s="589" customFormat="1" ht="11.25">
      <c r="A223" s="594"/>
      <c r="B223" s="751" t="s">
        <v>393</v>
      </c>
      <c r="C223" s="596"/>
      <c r="D223" s="596"/>
      <c r="E223" s="596"/>
      <c r="F223" s="595">
        <f>+F149+F150</f>
        <v>127620.29519999999</v>
      </c>
      <c r="G223" s="595">
        <f t="shared" ref="G223:AI223" si="95">+G149+G150</f>
        <v>133319.74</v>
      </c>
      <c r="H223" s="595">
        <f t="shared" si="95"/>
        <v>112964</v>
      </c>
      <c r="I223" s="595">
        <f t="shared" si="95"/>
        <v>112964</v>
      </c>
      <c r="J223" s="595">
        <f t="shared" si="95"/>
        <v>112964</v>
      </c>
      <c r="K223" s="595">
        <f t="shared" si="95"/>
        <v>145555.76954115074</v>
      </c>
      <c r="L223" s="595">
        <f t="shared" si="95"/>
        <v>145555.76954115074</v>
      </c>
      <c r="M223" s="595">
        <f t="shared" si="95"/>
        <v>145555.76954115074</v>
      </c>
      <c r="N223" s="595">
        <f t="shared" si="95"/>
        <v>145555.76954115074</v>
      </c>
      <c r="O223" s="595">
        <f t="shared" si="95"/>
        <v>145555.76954115074</v>
      </c>
      <c r="P223" s="595">
        <f t="shared" si="95"/>
        <v>145555.76954115074</v>
      </c>
      <c r="Q223" s="595">
        <f t="shared" si="95"/>
        <v>145555.76954115074</v>
      </c>
      <c r="R223" s="595">
        <f t="shared" si="95"/>
        <v>145555.76954115074</v>
      </c>
      <c r="S223" s="595">
        <f t="shared" si="95"/>
        <v>145555.76954115074</v>
      </c>
      <c r="T223" s="595">
        <f t="shared" si="95"/>
        <v>145555.76954115074</v>
      </c>
      <c r="U223" s="595">
        <f t="shared" si="95"/>
        <v>145555.76954115074</v>
      </c>
      <c r="V223" s="595">
        <f t="shared" si="95"/>
        <v>145555.76954115074</v>
      </c>
      <c r="W223" s="595">
        <f t="shared" si="95"/>
        <v>145555.76954115074</v>
      </c>
      <c r="X223" s="595">
        <f t="shared" si="95"/>
        <v>145555.76954115074</v>
      </c>
      <c r="Y223" s="595">
        <f t="shared" si="95"/>
        <v>145555.76954115074</v>
      </c>
      <c r="Z223" s="595">
        <f t="shared" si="95"/>
        <v>145555.76954115074</v>
      </c>
      <c r="AA223" s="595">
        <f t="shared" si="95"/>
        <v>178147.53908230146</v>
      </c>
      <c r="AB223" s="595">
        <f t="shared" si="95"/>
        <v>178147.53908230146</v>
      </c>
      <c r="AC223" s="595">
        <f t="shared" si="95"/>
        <v>178147.53908230146</v>
      </c>
      <c r="AD223" s="595">
        <f t="shared" si="95"/>
        <v>178147.53908230146</v>
      </c>
      <c r="AE223" s="595">
        <f t="shared" si="95"/>
        <v>178147.53908230146</v>
      </c>
      <c r="AF223" s="595">
        <f t="shared" si="95"/>
        <v>178147.53908230146</v>
      </c>
      <c r="AG223" s="595">
        <f t="shared" si="95"/>
        <v>178147.53908230146</v>
      </c>
      <c r="AH223" s="595">
        <f t="shared" si="95"/>
        <v>178147.53908230146</v>
      </c>
      <c r="AI223" s="595">
        <f t="shared" si="95"/>
        <v>178147.53908230146</v>
      </c>
    </row>
    <row r="224" spans="1:35" s="589" customFormat="1" ht="11.25">
      <c r="A224" s="594"/>
      <c r="B224" s="751" t="s">
        <v>394</v>
      </c>
      <c r="C224" s="596"/>
      <c r="D224" s="596"/>
      <c r="E224" s="596"/>
      <c r="F224" s="595">
        <f>+F174+F175</f>
        <v>802</v>
      </c>
      <c r="G224" s="595">
        <f t="shared" ref="G224:AI224" si="96">+G174+G175</f>
        <v>1062</v>
      </c>
      <c r="H224" s="595">
        <f t="shared" si="96"/>
        <v>1577</v>
      </c>
      <c r="I224" s="595">
        <f t="shared" si="96"/>
        <v>1577</v>
      </c>
      <c r="J224" s="595">
        <f t="shared" si="96"/>
        <v>1577</v>
      </c>
      <c r="K224" s="595">
        <f t="shared" si="96"/>
        <v>95744.668801377527</v>
      </c>
      <c r="L224" s="595">
        <f t="shared" si="96"/>
        <v>95744.668801377527</v>
      </c>
      <c r="M224" s="595">
        <f t="shared" si="96"/>
        <v>95744.668801377527</v>
      </c>
      <c r="N224" s="595">
        <f t="shared" si="96"/>
        <v>95744.668801377527</v>
      </c>
      <c r="O224" s="595">
        <f t="shared" si="96"/>
        <v>95744.668801377527</v>
      </c>
      <c r="P224" s="595">
        <f t="shared" si="96"/>
        <v>95744.668801377527</v>
      </c>
      <c r="Q224" s="595">
        <f t="shared" si="96"/>
        <v>95744.668801377527</v>
      </c>
      <c r="R224" s="595">
        <f t="shared" si="96"/>
        <v>95744.668801377527</v>
      </c>
      <c r="S224" s="595">
        <f t="shared" si="96"/>
        <v>95744.668801377527</v>
      </c>
      <c r="T224" s="595">
        <f t="shared" si="96"/>
        <v>95744.668801377527</v>
      </c>
      <c r="U224" s="595">
        <f t="shared" si="96"/>
        <v>95744.668801377527</v>
      </c>
      <c r="V224" s="595">
        <f t="shared" si="96"/>
        <v>95744.668801377527</v>
      </c>
      <c r="W224" s="595">
        <f t="shared" si="96"/>
        <v>95744.668801377527</v>
      </c>
      <c r="X224" s="595">
        <f t="shared" si="96"/>
        <v>95744.668801377527</v>
      </c>
      <c r="Y224" s="595">
        <f t="shared" si="96"/>
        <v>95744.668801377527</v>
      </c>
      <c r="Z224" s="595">
        <f t="shared" si="96"/>
        <v>95744.668801377527</v>
      </c>
      <c r="AA224" s="595">
        <f t="shared" si="96"/>
        <v>155950.22754324187</v>
      </c>
      <c r="AB224" s="595">
        <f t="shared" si="96"/>
        <v>155950.22754324187</v>
      </c>
      <c r="AC224" s="595">
        <f t="shared" si="96"/>
        <v>155950.22754324187</v>
      </c>
      <c r="AD224" s="595">
        <f t="shared" si="96"/>
        <v>155950.22754324187</v>
      </c>
      <c r="AE224" s="595">
        <f t="shared" si="96"/>
        <v>155950.22754324187</v>
      </c>
      <c r="AF224" s="595">
        <f t="shared" si="96"/>
        <v>155950.22754324187</v>
      </c>
      <c r="AG224" s="595">
        <f t="shared" si="96"/>
        <v>155950.22754324187</v>
      </c>
      <c r="AH224" s="595">
        <f t="shared" si="96"/>
        <v>155950.22754324187</v>
      </c>
      <c r="AI224" s="595">
        <f t="shared" si="96"/>
        <v>155950.22754324187</v>
      </c>
    </row>
    <row r="225" spans="1:35" s="589" customFormat="1" ht="11.25">
      <c r="A225" s="594"/>
      <c r="B225" s="751" t="s">
        <v>898</v>
      </c>
      <c r="C225" s="596"/>
      <c r="D225" s="596"/>
      <c r="E225" s="596"/>
      <c r="F225" s="595">
        <f>+F151</f>
        <v>0</v>
      </c>
      <c r="G225" s="595">
        <f t="shared" ref="G225:AI225" si="97">+G151</f>
        <v>0</v>
      </c>
      <c r="H225" s="595">
        <f t="shared" si="97"/>
        <v>0</v>
      </c>
      <c r="I225" s="595">
        <f t="shared" si="97"/>
        <v>0</v>
      </c>
      <c r="J225" s="595">
        <f t="shared" si="97"/>
        <v>0</v>
      </c>
      <c r="K225" s="595">
        <f t="shared" si="97"/>
        <v>32591.769541150734</v>
      </c>
      <c r="L225" s="595">
        <f t="shared" si="97"/>
        <v>32591.769541150734</v>
      </c>
      <c r="M225" s="595">
        <f t="shared" si="97"/>
        <v>32591.769541150734</v>
      </c>
      <c r="N225" s="595">
        <f t="shared" si="97"/>
        <v>32591.769541150734</v>
      </c>
      <c r="O225" s="595">
        <f t="shared" si="97"/>
        <v>32591.769541150734</v>
      </c>
      <c r="P225" s="595">
        <f t="shared" si="97"/>
        <v>32591.769541150734</v>
      </c>
      <c r="Q225" s="595">
        <f t="shared" si="97"/>
        <v>32591.769541150734</v>
      </c>
      <c r="R225" s="595">
        <f t="shared" si="97"/>
        <v>32591.769541150734</v>
      </c>
      <c r="S225" s="595">
        <f t="shared" si="97"/>
        <v>32591.769541150734</v>
      </c>
      <c r="T225" s="595">
        <f t="shared" si="97"/>
        <v>32591.769541150734</v>
      </c>
      <c r="U225" s="595">
        <f t="shared" si="97"/>
        <v>32591.769541150734</v>
      </c>
      <c r="V225" s="595">
        <f t="shared" si="97"/>
        <v>32591.769541150734</v>
      </c>
      <c r="W225" s="595">
        <f t="shared" si="97"/>
        <v>32591.769541150734</v>
      </c>
      <c r="X225" s="595">
        <f t="shared" si="97"/>
        <v>32591.769541150734</v>
      </c>
      <c r="Y225" s="595">
        <f t="shared" si="97"/>
        <v>32591.769541150734</v>
      </c>
      <c r="Z225" s="595">
        <f t="shared" si="97"/>
        <v>32591.769541150734</v>
      </c>
      <c r="AA225" s="595">
        <f t="shared" si="97"/>
        <v>0</v>
      </c>
      <c r="AB225" s="595">
        <f t="shared" si="97"/>
        <v>0</v>
      </c>
      <c r="AC225" s="595">
        <f t="shared" si="97"/>
        <v>0</v>
      </c>
      <c r="AD225" s="595">
        <f t="shared" si="97"/>
        <v>0</v>
      </c>
      <c r="AE225" s="595">
        <f t="shared" si="97"/>
        <v>0</v>
      </c>
      <c r="AF225" s="595">
        <f t="shared" si="97"/>
        <v>0</v>
      </c>
      <c r="AG225" s="595">
        <f t="shared" si="97"/>
        <v>0</v>
      </c>
      <c r="AH225" s="595">
        <f t="shared" si="97"/>
        <v>0</v>
      </c>
      <c r="AI225" s="595">
        <f t="shared" si="97"/>
        <v>0</v>
      </c>
    </row>
    <row r="226" spans="1:35" s="589" customFormat="1" ht="11.25">
      <c r="A226" s="594"/>
      <c r="B226" s="751" t="s">
        <v>899</v>
      </c>
      <c r="C226" s="596"/>
      <c r="D226" s="596"/>
      <c r="E226" s="596"/>
      <c r="F226" s="595">
        <f>+F176</f>
        <v>0</v>
      </c>
      <c r="G226" s="595">
        <f t="shared" ref="G226:AI226" si="98">+G176</f>
        <v>0</v>
      </c>
      <c r="H226" s="595">
        <f t="shared" si="98"/>
        <v>0</v>
      </c>
      <c r="I226" s="595">
        <f t="shared" si="98"/>
        <v>0</v>
      </c>
      <c r="J226" s="595">
        <f t="shared" si="98"/>
        <v>0</v>
      </c>
      <c r="K226" s="595">
        <f t="shared" si="98"/>
        <v>60205.558741864334</v>
      </c>
      <c r="L226" s="595">
        <f t="shared" si="98"/>
        <v>60205.558741864334</v>
      </c>
      <c r="M226" s="595">
        <f t="shared" si="98"/>
        <v>60205.558741864334</v>
      </c>
      <c r="N226" s="595">
        <f t="shared" si="98"/>
        <v>60205.558741864334</v>
      </c>
      <c r="O226" s="595">
        <f t="shared" si="98"/>
        <v>60205.558741864334</v>
      </c>
      <c r="P226" s="595">
        <f t="shared" si="98"/>
        <v>60205.558741864334</v>
      </c>
      <c r="Q226" s="595">
        <f t="shared" si="98"/>
        <v>60205.558741864334</v>
      </c>
      <c r="R226" s="595">
        <f t="shared" si="98"/>
        <v>60205.558741864334</v>
      </c>
      <c r="S226" s="595">
        <f t="shared" si="98"/>
        <v>60205.558741864334</v>
      </c>
      <c r="T226" s="595">
        <f t="shared" si="98"/>
        <v>60205.558741864334</v>
      </c>
      <c r="U226" s="595">
        <f t="shared" si="98"/>
        <v>60205.558741864334</v>
      </c>
      <c r="V226" s="595">
        <f t="shared" si="98"/>
        <v>60205.558741864334</v>
      </c>
      <c r="W226" s="595">
        <f t="shared" si="98"/>
        <v>60205.558741864334</v>
      </c>
      <c r="X226" s="595">
        <f t="shared" si="98"/>
        <v>60205.558741864334</v>
      </c>
      <c r="Y226" s="595">
        <f t="shared" si="98"/>
        <v>60205.558741864334</v>
      </c>
      <c r="Z226" s="595">
        <f t="shared" si="98"/>
        <v>60205.558741864334</v>
      </c>
      <c r="AA226" s="595">
        <f t="shared" si="98"/>
        <v>0</v>
      </c>
      <c r="AB226" s="595">
        <f t="shared" si="98"/>
        <v>0</v>
      </c>
      <c r="AC226" s="595">
        <f t="shared" si="98"/>
        <v>0</v>
      </c>
      <c r="AD226" s="595">
        <f t="shared" si="98"/>
        <v>0</v>
      </c>
      <c r="AE226" s="595">
        <f t="shared" si="98"/>
        <v>0</v>
      </c>
      <c r="AF226" s="595">
        <f t="shared" si="98"/>
        <v>0</v>
      </c>
      <c r="AG226" s="595">
        <f t="shared" si="98"/>
        <v>0</v>
      </c>
      <c r="AH226" s="595">
        <f t="shared" si="98"/>
        <v>0</v>
      </c>
      <c r="AI226" s="595">
        <f t="shared" si="98"/>
        <v>0</v>
      </c>
    </row>
    <row r="227" spans="1:35" s="589" customFormat="1" ht="11.25">
      <c r="A227" s="592" t="s">
        <v>243</v>
      </c>
      <c r="B227" s="749" t="s">
        <v>253</v>
      </c>
      <c r="C227" s="592"/>
      <c r="D227" s="592"/>
      <c r="E227" s="592"/>
      <c r="F227" s="593">
        <f t="shared" ref="F227:AI227" si="99">+F228+F229</f>
        <v>322</v>
      </c>
      <c r="G227" s="593">
        <f t="shared" si="99"/>
        <v>110913</v>
      </c>
      <c r="H227" s="593">
        <f t="shared" si="99"/>
        <v>114541</v>
      </c>
      <c r="I227" s="593">
        <f t="shared" si="99"/>
        <v>114541</v>
      </c>
      <c r="J227" s="593">
        <f t="shared" si="99"/>
        <v>114541</v>
      </c>
      <c r="K227" s="593">
        <f t="shared" si="99"/>
        <v>334097.76662554336</v>
      </c>
      <c r="L227" s="593">
        <f t="shared" si="99"/>
        <v>334097.76662554336</v>
      </c>
      <c r="M227" s="593">
        <f t="shared" si="99"/>
        <v>334097.76662554336</v>
      </c>
      <c r="N227" s="593">
        <f t="shared" si="99"/>
        <v>334097.76662554336</v>
      </c>
      <c r="O227" s="593">
        <f t="shared" si="99"/>
        <v>334097.76662554336</v>
      </c>
      <c r="P227" s="593">
        <f t="shared" si="99"/>
        <v>334097.76662554336</v>
      </c>
      <c r="Q227" s="593">
        <f t="shared" si="99"/>
        <v>334097.76662554336</v>
      </c>
      <c r="R227" s="593">
        <f t="shared" si="99"/>
        <v>334097.76662554336</v>
      </c>
      <c r="S227" s="593">
        <f t="shared" si="99"/>
        <v>334097.76662554336</v>
      </c>
      <c r="T227" s="593">
        <f t="shared" si="99"/>
        <v>334097.76662554336</v>
      </c>
      <c r="U227" s="593">
        <f t="shared" si="99"/>
        <v>334097.76662554336</v>
      </c>
      <c r="V227" s="593">
        <f t="shared" si="99"/>
        <v>334097.76662554336</v>
      </c>
      <c r="W227" s="593">
        <f t="shared" si="99"/>
        <v>334097.76662554336</v>
      </c>
      <c r="X227" s="593">
        <f t="shared" si="99"/>
        <v>334097.76662554336</v>
      </c>
      <c r="Y227" s="593">
        <f t="shared" si="99"/>
        <v>334097.76662554336</v>
      </c>
      <c r="Z227" s="593">
        <f t="shared" si="99"/>
        <v>334097.76662554336</v>
      </c>
      <c r="AA227" s="593">
        <f t="shared" si="99"/>
        <v>334097.76662554336</v>
      </c>
      <c r="AB227" s="593">
        <f t="shared" si="99"/>
        <v>334097.76662554336</v>
      </c>
      <c r="AC227" s="593">
        <f t="shared" si="99"/>
        <v>334097.76662554336</v>
      </c>
      <c r="AD227" s="593">
        <f t="shared" si="99"/>
        <v>334097.76662554336</v>
      </c>
      <c r="AE227" s="593">
        <f t="shared" si="99"/>
        <v>334097.76662554336</v>
      </c>
      <c r="AF227" s="593">
        <f t="shared" si="99"/>
        <v>334097.76662554336</v>
      </c>
      <c r="AG227" s="593">
        <f t="shared" si="99"/>
        <v>334097.76662554336</v>
      </c>
      <c r="AH227" s="593">
        <f t="shared" si="99"/>
        <v>334097.76662554336</v>
      </c>
      <c r="AI227" s="593">
        <f t="shared" si="99"/>
        <v>334097.76662554336</v>
      </c>
    </row>
    <row r="228" spans="1:35" s="589" customFormat="1" ht="11.25">
      <c r="B228" s="554" t="s">
        <v>395</v>
      </c>
      <c r="F228" s="615">
        <f>+F160</f>
        <v>322</v>
      </c>
      <c r="G228" s="615">
        <f t="shared" ref="G228:AI228" si="100">+G160</f>
        <v>110000</v>
      </c>
      <c r="H228" s="615">
        <f t="shared" si="100"/>
        <v>112964</v>
      </c>
      <c r="I228" s="615">
        <f t="shared" si="100"/>
        <v>112964</v>
      </c>
      <c r="J228" s="615">
        <f t="shared" si="100"/>
        <v>112964</v>
      </c>
      <c r="K228" s="615">
        <f t="shared" si="100"/>
        <v>178147.53908230146</v>
      </c>
      <c r="L228" s="615">
        <f t="shared" si="100"/>
        <v>178147.53908230146</v>
      </c>
      <c r="M228" s="615">
        <f t="shared" si="100"/>
        <v>178147.53908230146</v>
      </c>
      <c r="N228" s="615">
        <f t="shared" si="100"/>
        <v>178147.53908230146</v>
      </c>
      <c r="O228" s="615">
        <f t="shared" si="100"/>
        <v>178147.53908230146</v>
      </c>
      <c r="P228" s="615">
        <f t="shared" si="100"/>
        <v>178147.53908230146</v>
      </c>
      <c r="Q228" s="615">
        <f t="shared" si="100"/>
        <v>178147.53908230146</v>
      </c>
      <c r="R228" s="615">
        <f t="shared" si="100"/>
        <v>178147.53908230146</v>
      </c>
      <c r="S228" s="615">
        <f t="shared" si="100"/>
        <v>178147.53908230146</v>
      </c>
      <c r="T228" s="615">
        <f t="shared" si="100"/>
        <v>178147.53908230146</v>
      </c>
      <c r="U228" s="615">
        <f t="shared" si="100"/>
        <v>178147.53908230146</v>
      </c>
      <c r="V228" s="615">
        <f t="shared" si="100"/>
        <v>178147.53908230146</v>
      </c>
      <c r="W228" s="615">
        <f t="shared" si="100"/>
        <v>178147.53908230146</v>
      </c>
      <c r="X228" s="615">
        <f t="shared" si="100"/>
        <v>178147.53908230146</v>
      </c>
      <c r="Y228" s="615">
        <f t="shared" si="100"/>
        <v>178147.53908230146</v>
      </c>
      <c r="Z228" s="615">
        <f t="shared" si="100"/>
        <v>178147.53908230146</v>
      </c>
      <c r="AA228" s="615">
        <f t="shared" si="100"/>
        <v>178147.53908230146</v>
      </c>
      <c r="AB228" s="615">
        <f t="shared" si="100"/>
        <v>178147.53908230146</v>
      </c>
      <c r="AC228" s="615">
        <f t="shared" si="100"/>
        <v>178147.53908230146</v>
      </c>
      <c r="AD228" s="615">
        <f t="shared" si="100"/>
        <v>178147.53908230146</v>
      </c>
      <c r="AE228" s="615">
        <f t="shared" si="100"/>
        <v>178147.53908230146</v>
      </c>
      <c r="AF228" s="615">
        <f t="shared" si="100"/>
        <v>178147.53908230146</v>
      </c>
      <c r="AG228" s="615">
        <f t="shared" si="100"/>
        <v>178147.53908230146</v>
      </c>
      <c r="AH228" s="615">
        <f t="shared" si="100"/>
        <v>178147.53908230146</v>
      </c>
      <c r="AI228" s="615">
        <f t="shared" si="100"/>
        <v>178147.53908230146</v>
      </c>
    </row>
    <row r="229" spans="1:35" s="589" customFormat="1" ht="11.25">
      <c r="B229" s="554" t="s">
        <v>396</v>
      </c>
      <c r="F229" s="615">
        <f>+F185</f>
        <v>0</v>
      </c>
      <c r="G229" s="615">
        <f t="shared" ref="G229:AI229" si="101">+G185</f>
        <v>913</v>
      </c>
      <c r="H229" s="615">
        <f t="shared" si="101"/>
        <v>1577</v>
      </c>
      <c r="I229" s="615">
        <f t="shared" si="101"/>
        <v>1577</v>
      </c>
      <c r="J229" s="615">
        <f t="shared" si="101"/>
        <v>1577</v>
      </c>
      <c r="K229" s="615">
        <f t="shared" si="101"/>
        <v>155950.22754324187</v>
      </c>
      <c r="L229" s="615">
        <f t="shared" si="101"/>
        <v>155950.22754324187</v>
      </c>
      <c r="M229" s="615">
        <f t="shared" si="101"/>
        <v>155950.22754324187</v>
      </c>
      <c r="N229" s="615">
        <f t="shared" si="101"/>
        <v>155950.22754324187</v>
      </c>
      <c r="O229" s="615">
        <f t="shared" si="101"/>
        <v>155950.22754324187</v>
      </c>
      <c r="P229" s="615">
        <f t="shared" si="101"/>
        <v>155950.22754324187</v>
      </c>
      <c r="Q229" s="615">
        <f t="shared" si="101"/>
        <v>155950.22754324187</v>
      </c>
      <c r="R229" s="615">
        <f t="shared" si="101"/>
        <v>155950.22754324187</v>
      </c>
      <c r="S229" s="615">
        <f t="shared" si="101"/>
        <v>155950.22754324187</v>
      </c>
      <c r="T229" s="615">
        <f t="shared" si="101"/>
        <v>155950.22754324187</v>
      </c>
      <c r="U229" s="615">
        <f t="shared" si="101"/>
        <v>155950.22754324187</v>
      </c>
      <c r="V229" s="615">
        <f t="shared" si="101"/>
        <v>155950.22754324187</v>
      </c>
      <c r="W229" s="615">
        <f t="shared" si="101"/>
        <v>155950.22754324187</v>
      </c>
      <c r="X229" s="615">
        <f t="shared" si="101"/>
        <v>155950.22754324187</v>
      </c>
      <c r="Y229" s="615">
        <f t="shared" si="101"/>
        <v>155950.22754324187</v>
      </c>
      <c r="Z229" s="615">
        <f t="shared" si="101"/>
        <v>155950.22754324187</v>
      </c>
      <c r="AA229" s="615">
        <f t="shared" si="101"/>
        <v>155950.22754324187</v>
      </c>
      <c r="AB229" s="615">
        <f t="shared" si="101"/>
        <v>155950.22754324187</v>
      </c>
      <c r="AC229" s="615">
        <f t="shared" si="101"/>
        <v>155950.22754324187</v>
      </c>
      <c r="AD229" s="615">
        <f t="shared" si="101"/>
        <v>155950.22754324187</v>
      </c>
      <c r="AE229" s="615">
        <f t="shared" si="101"/>
        <v>155950.22754324187</v>
      </c>
      <c r="AF229" s="615">
        <f t="shared" si="101"/>
        <v>155950.22754324187</v>
      </c>
      <c r="AG229" s="615">
        <f t="shared" si="101"/>
        <v>155950.22754324187</v>
      </c>
      <c r="AH229" s="615">
        <f t="shared" si="101"/>
        <v>155950.22754324187</v>
      </c>
      <c r="AI229" s="615">
        <f t="shared" si="101"/>
        <v>155950.22754324187</v>
      </c>
    </row>
    <row r="230" spans="1:35" s="589" customFormat="1" ht="11.25">
      <c r="A230" s="592" t="s">
        <v>155</v>
      </c>
      <c r="B230" s="749" t="s">
        <v>259</v>
      </c>
      <c r="C230" s="592"/>
      <c r="D230" s="592"/>
      <c r="E230" s="592"/>
      <c r="F230" s="593">
        <f>+F222-F227</f>
        <v>128100.29519999999</v>
      </c>
      <c r="G230" s="593">
        <f t="shared" ref="G230:AI230" si="102">+G222-G227</f>
        <v>23468.739999999991</v>
      </c>
      <c r="H230" s="593">
        <f t="shared" si="102"/>
        <v>0</v>
      </c>
      <c r="I230" s="593">
        <f t="shared" si="102"/>
        <v>0</v>
      </c>
      <c r="J230" s="593">
        <f t="shared" si="102"/>
        <v>0</v>
      </c>
      <c r="K230" s="593">
        <f t="shared" si="102"/>
        <v>-92797.328283015086</v>
      </c>
      <c r="L230" s="593">
        <f t="shared" si="102"/>
        <v>-92797.328283015086</v>
      </c>
      <c r="M230" s="593">
        <f t="shared" si="102"/>
        <v>-92797.328283015086</v>
      </c>
      <c r="N230" s="593">
        <f t="shared" si="102"/>
        <v>-92797.328283015086</v>
      </c>
      <c r="O230" s="593">
        <f t="shared" si="102"/>
        <v>-92797.328283015086</v>
      </c>
      <c r="P230" s="593">
        <f t="shared" si="102"/>
        <v>-92797.328283015086</v>
      </c>
      <c r="Q230" s="593">
        <f t="shared" si="102"/>
        <v>-92797.328283015086</v>
      </c>
      <c r="R230" s="593">
        <f t="shared" si="102"/>
        <v>-92797.328283015086</v>
      </c>
      <c r="S230" s="593">
        <f t="shared" si="102"/>
        <v>-92797.328283015086</v>
      </c>
      <c r="T230" s="593">
        <f t="shared" si="102"/>
        <v>-92797.328283015086</v>
      </c>
      <c r="U230" s="593">
        <f t="shared" si="102"/>
        <v>-92797.328283015086</v>
      </c>
      <c r="V230" s="593">
        <f t="shared" si="102"/>
        <v>-92797.328283015086</v>
      </c>
      <c r="W230" s="593">
        <f t="shared" si="102"/>
        <v>-92797.328283015086</v>
      </c>
      <c r="X230" s="593">
        <f t="shared" si="102"/>
        <v>-92797.328283015086</v>
      </c>
      <c r="Y230" s="593">
        <f t="shared" si="102"/>
        <v>-92797.328283015086</v>
      </c>
      <c r="Z230" s="593">
        <f t="shared" si="102"/>
        <v>-92797.328283015086</v>
      </c>
      <c r="AA230" s="593">
        <f t="shared" si="102"/>
        <v>0</v>
      </c>
      <c r="AB230" s="593">
        <f t="shared" si="102"/>
        <v>0</v>
      </c>
      <c r="AC230" s="593">
        <f t="shared" si="102"/>
        <v>0</v>
      </c>
      <c r="AD230" s="593">
        <f t="shared" si="102"/>
        <v>0</v>
      </c>
      <c r="AE230" s="593">
        <f t="shared" si="102"/>
        <v>0</v>
      </c>
      <c r="AF230" s="593">
        <f t="shared" si="102"/>
        <v>0</v>
      </c>
      <c r="AG230" s="593">
        <f t="shared" si="102"/>
        <v>0</v>
      </c>
      <c r="AH230" s="593">
        <f t="shared" si="102"/>
        <v>0</v>
      </c>
      <c r="AI230" s="593">
        <f t="shared" si="102"/>
        <v>0</v>
      </c>
    </row>
    <row r="232" spans="1:35" ht="12.75">
      <c r="A232" s="555" t="s">
        <v>667</v>
      </c>
    </row>
    <row r="234" spans="1:35" s="589" customFormat="1" ht="11.25">
      <c r="A234" s="612"/>
      <c r="B234" s="754" t="s">
        <v>388</v>
      </c>
      <c r="C234" s="612"/>
      <c r="D234" s="612"/>
      <c r="E234" s="612"/>
      <c r="F234" s="612">
        <f t="shared" ref="F234:AI235" si="103">+F220</f>
        <v>1</v>
      </c>
      <c r="G234" s="612">
        <f t="shared" si="103"/>
        <v>2</v>
      </c>
      <c r="H234" s="612">
        <f t="shared" si="103"/>
        <v>3</v>
      </c>
      <c r="I234" s="612">
        <f t="shared" si="103"/>
        <v>4</v>
      </c>
      <c r="J234" s="612">
        <f t="shared" si="103"/>
        <v>5</v>
      </c>
      <c r="K234" s="612">
        <f t="shared" si="103"/>
        <v>6</v>
      </c>
      <c r="L234" s="612">
        <f t="shared" si="103"/>
        <v>7</v>
      </c>
      <c r="M234" s="612">
        <f t="shared" si="103"/>
        <v>8</v>
      </c>
      <c r="N234" s="612">
        <f t="shared" si="103"/>
        <v>9</v>
      </c>
      <c r="O234" s="612">
        <f t="shared" si="103"/>
        <v>10</v>
      </c>
      <c r="P234" s="612">
        <f t="shared" si="103"/>
        <v>11</v>
      </c>
      <c r="Q234" s="612">
        <f t="shared" si="103"/>
        <v>12</v>
      </c>
      <c r="R234" s="612">
        <f t="shared" si="103"/>
        <v>13</v>
      </c>
      <c r="S234" s="612">
        <f t="shared" si="103"/>
        <v>14</v>
      </c>
      <c r="T234" s="612">
        <f t="shared" si="103"/>
        <v>15</v>
      </c>
      <c r="U234" s="612">
        <f t="shared" si="103"/>
        <v>16</v>
      </c>
      <c r="V234" s="612">
        <f t="shared" si="103"/>
        <v>17</v>
      </c>
      <c r="W234" s="612">
        <f t="shared" si="103"/>
        <v>18</v>
      </c>
      <c r="X234" s="612">
        <f t="shared" si="103"/>
        <v>19</v>
      </c>
      <c r="Y234" s="612">
        <f t="shared" si="103"/>
        <v>20</v>
      </c>
      <c r="Z234" s="612">
        <f t="shared" si="103"/>
        <v>21</v>
      </c>
      <c r="AA234" s="612">
        <f t="shared" si="103"/>
        <v>22</v>
      </c>
      <c r="AB234" s="612">
        <f t="shared" si="103"/>
        <v>23</v>
      </c>
      <c r="AC234" s="612">
        <f t="shared" si="103"/>
        <v>24</v>
      </c>
      <c r="AD234" s="612">
        <f t="shared" si="103"/>
        <v>25</v>
      </c>
      <c r="AE234" s="612">
        <f t="shared" si="103"/>
        <v>26</v>
      </c>
      <c r="AF234" s="612">
        <f t="shared" si="103"/>
        <v>27</v>
      </c>
      <c r="AG234" s="612">
        <f t="shared" si="103"/>
        <v>28</v>
      </c>
      <c r="AH234" s="612">
        <f t="shared" si="103"/>
        <v>29</v>
      </c>
      <c r="AI234" s="612">
        <f t="shared" si="103"/>
        <v>30</v>
      </c>
    </row>
    <row r="235" spans="1:35" s="589" customFormat="1" ht="11.25">
      <c r="A235" s="612" t="s">
        <v>147</v>
      </c>
      <c r="B235" s="754" t="s">
        <v>390</v>
      </c>
      <c r="C235" s="613"/>
      <c r="D235" s="613"/>
      <c r="E235" s="613"/>
      <c r="F235" s="614">
        <f t="shared" si="103"/>
        <v>2018</v>
      </c>
      <c r="G235" s="614">
        <f t="shared" si="103"/>
        <v>2019</v>
      </c>
      <c r="H235" s="614">
        <f t="shared" si="103"/>
        <v>2020</v>
      </c>
      <c r="I235" s="614">
        <f t="shared" si="103"/>
        <v>2021</v>
      </c>
      <c r="J235" s="614">
        <f t="shared" si="103"/>
        <v>2022</v>
      </c>
      <c r="K235" s="614">
        <f t="shared" si="103"/>
        <v>2023</v>
      </c>
      <c r="L235" s="614">
        <f t="shared" si="103"/>
        <v>2024</v>
      </c>
      <c r="M235" s="614">
        <f t="shared" si="103"/>
        <v>2025</v>
      </c>
      <c r="N235" s="614">
        <f t="shared" si="103"/>
        <v>2026</v>
      </c>
      <c r="O235" s="614">
        <f t="shared" si="103"/>
        <v>2027</v>
      </c>
      <c r="P235" s="614">
        <f t="shared" si="103"/>
        <v>2028</v>
      </c>
      <c r="Q235" s="614">
        <f t="shared" si="103"/>
        <v>2029</v>
      </c>
      <c r="R235" s="614">
        <f t="shared" si="103"/>
        <v>2030</v>
      </c>
      <c r="S235" s="614">
        <f t="shared" si="103"/>
        <v>2031</v>
      </c>
      <c r="T235" s="614">
        <f t="shared" si="103"/>
        <v>2032</v>
      </c>
      <c r="U235" s="614">
        <f t="shared" si="103"/>
        <v>2033</v>
      </c>
      <c r="V235" s="614">
        <f t="shared" si="103"/>
        <v>2034</v>
      </c>
      <c r="W235" s="614">
        <f t="shared" si="103"/>
        <v>2035</v>
      </c>
      <c r="X235" s="614">
        <f t="shared" si="103"/>
        <v>2036</v>
      </c>
      <c r="Y235" s="614">
        <f t="shared" si="103"/>
        <v>2037</v>
      </c>
      <c r="Z235" s="614">
        <f t="shared" si="103"/>
        <v>2038</v>
      </c>
      <c r="AA235" s="614">
        <f t="shared" si="103"/>
        <v>2039</v>
      </c>
      <c r="AB235" s="614">
        <f t="shared" si="103"/>
        <v>2040</v>
      </c>
      <c r="AC235" s="614">
        <f t="shared" si="103"/>
        <v>2041</v>
      </c>
      <c r="AD235" s="614">
        <f t="shared" si="103"/>
        <v>2042</v>
      </c>
      <c r="AE235" s="614">
        <f t="shared" si="103"/>
        <v>2043</v>
      </c>
      <c r="AF235" s="614">
        <f t="shared" si="103"/>
        <v>2044</v>
      </c>
      <c r="AG235" s="614">
        <f t="shared" si="103"/>
        <v>2045</v>
      </c>
      <c r="AH235" s="614">
        <f t="shared" si="103"/>
        <v>2046</v>
      </c>
      <c r="AI235" s="614">
        <f t="shared" si="103"/>
        <v>2047</v>
      </c>
    </row>
    <row r="236" spans="1:35" s="589" customFormat="1" ht="11.25">
      <c r="A236" s="592" t="s">
        <v>242</v>
      </c>
      <c r="B236" s="749" t="s">
        <v>252</v>
      </c>
      <c r="C236" s="592"/>
      <c r="D236" s="592"/>
      <c r="E236" s="592"/>
      <c r="F236" s="593">
        <f t="shared" ref="F236:AI236" si="104">+F237+F242+F243</f>
        <v>199706</v>
      </c>
      <c r="G236" s="593">
        <f t="shared" si="104"/>
        <v>215377</v>
      </c>
      <c r="H236" s="593">
        <f t="shared" si="104"/>
        <v>191487</v>
      </c>
      <c r="I236" s="593">
        <f t="shared" si="104"/>
        <v>191487</v>
      </c>
      <c r="J236" s="593">
        <f t="shared" si="104"/>
        <v>191487</v>
      </c>
      <c r="K236" s="593">
        <f t="shared" si="104"/>
        <v>537515.86941390019</v>
      </c>
      <c r="L236" s="593">
        <f t="shared" si="104"/>
        <v>537515.86941390019</v>
      </c>
      <c r="M236" s="593">
        <f t="shared" si="104"/>
        <v>537515.86941390019</v>
      </c>
      <c r="N236" s="593">
        <f t="shared" si="104"/>
        <v>537515.86941390019</v>
      </c>
      <c r="O236" s="593">
        <f t="shared" si="104"/>
        <v>537515.86941390019</v>
      </c>
      <c r="P236" s="593">
        <f t="shared" si="104"/>
        <v>537515.86941390019</v>
      </c>
      <c r="Q236" s="593">
        <f t="shared" si="104"/>
        <v>537515.86941390019</v>
      </c>
      <c r="R236" s="593">
        <f t="shared" si="104"/>
        <v>537515.86941390019</v>
      </c>
      <c r="S236" s="593">
        <f t="shared" si="104"/>
        <v>537515.86941390019</v>
      </c>
      <c r="T236" s="593">
        <f t="shared" si="104"/>
        <v>537515.86941390019</v>
      </c>
      <c r="U236" s="593">
        <f t="shared" si="104"/>
        <v>537515.86941390019</v>
      </c>
      <c r="V236" s="593">
        <f t="shared" si="104"/>
        <v>537515.86941390019</v>
      </c>
      <c r="W236" s="593">
        <f t="shared" si="104"/>
        <v>537515.86941390019</v>
      </c>
      <c r="X236" s="593">
        <f t="shared" si="104"/>
        <v>537515.86941390019</v>
      </c>
      <c r="Y236" s="593">
        <f t="shared" si="104"/>
        <v>537515.86941390019</v>
      </c>
      <c r="Z236" s="593">
        <f t="shared" si="104"/>
        <v>537515.86941390019</v>
      </c>
      <c r="AA236" s="593">
        <f t="shared" si="104"/>
        <v>630313.19769691536</v>
      </c>
      <c r="AB236" s="593">
        <f t="shared" si="104"/>
        <v>630313.19769691536</v>
      </c>
      <c r="AC236" s="593">
        <f t="shared" si="104"/>
        <v>630313.19769691536</v>
      </c>
      <c r="AD236" s="593">
        <f t="shared" si="104"/>
        <v>630313.19769691536</v>
      </c>
      <c r="AE236" s="593">
        <f t="shared" si="104"/>
        <v>630313.19769691536</v>
      </c>
      <c r="AF236" s="593">
        <f t="shared" si="104"/>
        <v>630313.19769691536</v>
      </c>
      <c r="AG236" s="593">
        <f t="shared" si="104"/>
        <v>630313.19769691536</v>
      </c>
      <c r="AH236" s="593">
        <f t="shared" si="104"/>
        <v>630313.19769691536</v>
      </c>
      <c r="AI236" s="593">
        <f t="shared" si="104"/>
        <v>630313.19769691536</v>
      </c>
    </row>
    <row r="237" spans="1:35" s="589" customFormat="1" ht="11.25">
      <c r="A237" s="594">
        <v>1</v>
      </c>
      <c r="B237" s="750" t="s">
        <v>245</v>
      </c>
      <c r="C237" s="594"/>
      <c r="D237" s="594"/>
      <c r="E237" s="594"/>
      <c r="F237" s="595">
        <f>+F238+F239+F240+F241</f>
        <v>197933</v>
      </c>
      <c r="G237" s="595">
        <f t="shared" ref="G237:AI237" si="105">+G238+G239+G240+G241</f>
        <v>212129</v>
      </c>
      <c r="H237" s="595">
        <f t="shared" si="105"/>
        <v>191487</v>
      </c>
      <c r="I237" s="595">
        <f t="shared" si="105"/>
        <v>191487</v>
      </c>
      <c r="J237" s="595">
        <f t="shared" si="105"/>
        <v>191487</v>
      </c>
      <c r="K237" s="595">
        <f t="shared" si="105"/>
        <v>537515.86941390019</v>
      </c>
      <c r="L237" s="595">
        <f t="shared" si="105"/>
        <v>537515.86941390019</v>
      </c>
      <c r="M237" s="595">
        <f t="shared" si="105"/>
        <v>537515.86941390019</v>
      </c>
      <c r="N237" s="595">
        <f t="shared" si="105"/>
        <v>537515.86941390019</v>
      </c>
      <c r="O237" s="595">
        <f t="shared" si="105"/>
        <v>537515.86941390019</v>
      </c>
      <c r="P237" s="595">
        <f t="shared" si="105"/>
        <v>537515.86941390019</v>
      </c>
      <c r="Q237" s="595">
        <f t="shared" si="105"/>
        <v>537515.86941390019</v>
      </c>
      <c r="R237" s="595">
        <f t="shared" si="105"/>
        <v>537515.86941390019</v>
      </c>
      <c r="S237" s="595">
        <f t="shared" si="105"/>
        <v>537515.86941390019</v>
      </c>
      <c r="T237" s="595">
        <f t="shared" si="105"/>
        <v>537515.86941390019</v>
      </c>
      <c r="U237" s="595">
        <f t="shared" si="105"/>
        <v>537515.86941390019</v>
      </c>
      <c r="V237" s="595">
        <f t="shared" si="105"/>
        <v>537515.86941390019</v>
      </c>
      <c r="W237" s="595">
        <f t="shared" si="105"/>
        <v>537515.86941390019</v>
      </c>
      <c r="X237" s="595">
        <f t="shared" si="105"/>
        <v>537515.86941390019</v>
      </c>
      <c r="Y237" s="595">
        <f t="shared" si="105"/>
        <v>537515.86941390019</v>
      </c>
      <c r="Z237" s="595">
        <f t="shared" si="105"/>
        <v>537515.86941390019</v>
      </c>
      <c r="AA237" s="595">
        <f t="shared" si="105"/>
        <v>630313.19769691536</v>
      </c>
      <c r="AB237" s="595">
        <f t="shared" si="105"/>
        <v>630313.19769691536</v>
      </c>
      <c r="AC237" s="595">
        <f t="shared" si="105"/>
        <v>630313.19769691536</v>
      </c>
      <c r="AD237" s="595">
        <f t="shared" si="105"/>
        <v>630313.19769691536</v>
      </c>
      <c r="AE237" s="595">
        <f t="shared" si="105"/>
        <v>630313.19769691536</v>
      </c>
      <c r="AF237" s="595">
        <f t="shared" si="105"/>
        <v>630313.19769691536</v>
      </c>
      <c r="AG237" s="595">
        <f t="shared" si="105"/>
        <v>630313.19769691536</v>
      </c>
      <c r="AH237" s="595">
        <f t="shared" si="105"/>
        <v>630313.19769691536</v>
      </c>
      <c r="AI237" s="595">
        <f t="shared" si="105"/>
        <v>630313.19769691536</v>
      </c>
    </row>
    <row r="238" spans="1:35" s="589" customFormat="1" ht="11.25">
      <c r="A238" s="594"/>
      <c r="B238" s="751" t="s">
        <v>249</v>
      </c>
      <c r="C238" s="596"/>
      <c r="D238" s="596"/>
      <c r="E238" s="596"/>
      <c r="F238" s="595">
        <f>+F198+F199</f>
        <v>59501.7048</v>
      </c>
      <c r="G238" s="595">
        <f t="shared" ref="G238:AI238" si="106">+G198+G199</f>
        <v>74365.260000000009</v>
      </c>
      <c r="H238" s="595">
        <f t="shared" si="106"/>
        <v>75563</v>
      </c>
      <c r="I238" s="595">
        <f t="shared" si="106"/>
        <v>75563</v>
      </c>
      <c r="J238" s="595">
        <f t="shared" si="106"/>
        <v>75563</v>
      </c>
      <c r="K238" s="595">
        <f t="shared" si="106"/>
        <v>294832.43107137195</v>
      </c>
      <c r="L238" s="595">
        <f t="shared" si="106"/>
        <v>294832.43107137195</v>
      </c>
      <c r="M238" s="595">
        <f t="shared" si="106"/>
        <v>294832.43107137195</v>
      </c>
      <c r="N238" s="595">
        <f t="shared" si="106"/>
        <v>294832.43107137195</v>
      </c>
      <c r="O238" s="595">
        <f t="shared" si="106"/>
        <v>294832.43107137195</v>
      </c>
      <c r="P238" s="595">
        <f t="shared" si="106"/>
        <v>294832.43107137195</v>
      </c>
      <c r="Q238" s="595">
        <f t="shared" si="106"/>
        <v>294832.43107137195</v>
      </c>
      <c r="R238" s="595">
        <f t="shared" si="106"/>
        <v>294832.43107137195</v>
      </c>
      <c r="S238" s="595">
        <f t="shared" si="106"/>
        <v>294832.43107137195</v>
      </c>
      <c r="T238" s="595">
        <f t="shared" si="106"/>
        <v>294832.43107137195</v>
      </c>
      <c r="U238" s="595">
        <f t="shared" si="106"/>
        <v>294832.43107137195</v>
      </c>
      <c r="V238" s="595">
        <f t="shared" si="106"/>
        <v>294832.43107137195</v>
      </c>
      <c r="W238" s="595">
        <f t="shared" si="106"/>
        <v>294832.43107137195</v>
      </c>
      <c r="X238" s="595">
        <f t="shared" si="106"/>
        <v>294832.43107137195</v>
      </c>
      <c r="Y238" s="595">
        <f t="shared" si="106"/>
        <v>294832.43107137195</v>
      </c>
      <c r="Z238" s="595">
        <f t="shared" si="106"/>
        <v>294832.43107137195</v>
      </c>
      <c r="AA238" s="595">
        <f t="shared" si="106"/>
        <v>294832.43107137195</v>
      </c>
      <c r="AB238" s="595">
        <f t="shared" si="106"/>
        <v>294832.43107137195</v>
      </c>
      <c r="AC238" s="595">
        <f t="shared" si="106"/>
        <v>294832.43107137195</v>
      </c>
      <c r="AD238" s="595">
        <f t="shared" si="106"/>
        <v>294832.43107137195</v>
      </c>
      <c r="AE238" s="595">
        <f t="shared" si="106"/>
        <v>294832.43107137195</v>
      </c>
      <c r="AF238" s="595">
        <f t="shared" si="106"/>
        <v>294832.43107137195</v>
      </c>
      <c r="AG238" s="595">
        <f t="shared" si="106"/>
        <v>294832.43107137195</v>
      </c>
      <c r="AH238" s="595">
        <f t="shared" si="106"/>
        <v>294832.43107137195</v>
      </c>
      <c r="AI238" s="595">
        <f t="shared" si="106"/>
        <v>294832.43107137195</v>
      </c>
    </row>
    <row r="239" spans="1:35" s="589" customFormat="1" ht="11.25">
      <c r="A239" s="594"/>
      <c r="B239" s="751" t="s">
        <v>250</v>
      </c>
      <c r="C239" s="596"/>
      <c r="D239" s="596"/>
      <c r="E239" s="596"/>
      <c r="F239" s="595">
        <f>+F201+F200</f>
        <v>128422.29519999999</v>
      </c>
      <c r="G239" s="595">
        <f t="shared" ref="G239:AI239" si="107">+G201+G200</f>
        <v>134381.74</v>
      </c>
      <c r="H239" s="595">
        <f t="shared" si="107"/>
        <v>114541</v>
      </c>
      <c r="I239" s="595">
        <f t="shared" si="107"/>
        <v>114541</v>
      </c>
      <c r="J239" s="595">
        <f t="shared" si="107"/>
        <v>114541</v>
      </c>
      <c r="K239" s="595">
        <f t="shared" si="107"/>
        <v>241300.43834252824</v>
      </c>
      <c r="L239" s="595">
        <f t="shared" si="107"/>
        <v>241300.43834252824</v>
      </c>
      <c r="M239" s="595">
        <f t="shared" si="107"/>
        <v>241300.43834252824</v>
      </c>
      <c r="N239" s="595">
        <f t="shared" si="107"/>
        <v>241300.43834252824</v>
      </c>
      <c r="O239" s="595">
        <f t="shared" si="107"/>
        <v>241300.43834252824</v>
      </c>
      <c r="P239" s="595">
        <f t="shared" si="107"/>
        <v>241300.43834252824</v>
      </c>
      <c r="Q239" s="595">
        <f t="shared" si="107"/>
        <v>241300.43834252824</v>
      </c>
      <c r="R239" s="595">
        <f t="shared" si="107"/>
        <v>241300.43834252824</v>
      </c>
      <c r="S239" s="595">
        <f t="shared" si="107"/>
        <v>241300.43834252824</v>
      </c>
      <c r="T239" s="595">
        <f t="shared" si="107"/>
        <v>241300.43834252824</v>
      </c>
      <c r="U239" s="595">
        <f t="shared" si="107"/>
        <v>241300.43834252824</v>
      </c>
      <c r="V239" s="595">
        <f t="shared" si="107"/>
        <v>241300.43834252824</v>
      </c>
      <c r="W239" s="595">
        <f t="shared" si="107"/>
        <v>241300.43834252824</v>
      </c>
      <c r="X239" s="595">
        <f t="shared" si="107"/>
        <v>241300.43834252824</v>
      </c>
      <c r="Y239" s="595">
        <f t="shared" si="107"/>
        <v>241300.43834252824</v>
      </c>
      <c r="Z239" s="595">
        <f t="shared" si="107"/>
        <v>241300.43834252824</v>
      </c>
      <c r="AA239" s="595">
        <f t="shared" si="107"/>
        <v>334097.76662554336</v>
      </c>
      <c r="AB239" s="595">
        <f t="shared" si="107"/>
        <v>334097.76662554336</v>
      </c>
      <c r="AC239" s="595">
        <f t="shared" si="107"/>
        <v>334097.76662554336</v>
      </c>
      <c r="AD239" s="595">
        <f t="shared" si="107"/>
        <v>334097.76662554336</v>
      </c>
      <c r="AE239" s="595">
        <f t="shared" si="107"/>
        <v>334097.76662554336</v>
      </c>
      <c r="AF239" s="595">
        <f t="shared" si="107"/>
        <v>334097.76662554336</v>
      </c>
      <c r="AG239" s="595">
        <f t="shared" si="107"/>
        <v>334097.76662554336</v>
      </c>
      <c r="AH239" s="595">
        <f t="shared" si="107"/>
        <v>334097.76662554336</v>
      </c>
      <c r="AI239" s="595">
        <f t="shared" si="107"/>
        <v>334097.76662554336</v>
      </c>
    </row>
    <row r="240" spans="1:35" s="589" customFormat="1" ht="11.25">
      <c r="A240" s="594"/>
      <c r="B240" s="751" t="s">
        <v>900</v>
      </c>
      <c r="C240" s="596"/>
      <c r="D240" s="596"/>
      <c r="E240" s="596"/>
      <c r="F240" s="595">
        <f>+F202-F225-F226</f>
        <v>0</v>
      </c>
      <c r="G240" s="595">
        <f t="shared" ref="G240:AI240" si="108">+G202-G225-G226</f>
        <v>0</v>
      </c>
      <c r="H240" s="595">
        <f t="shared" si="108"/>
        <v>0</v>
      </c>
      <c r="I240" s="595">
        <f t="shared" si="108"/>
        <v>0</v>
      </c>
      <c r="J240" s="595">
        <f t="shared" si="108"/>
        <v>0</v>
      </c>
      <c r="K240" s="595">
        <f t="shared" si="108"/>
        <v>0</v>
      </c>
      <c r="L240" s="595">
        <f t="shared" si="108"/>
        <v>0</v>
      </c>
      <c r="M240" s="595">
        <f t="shared" si="108"/>
        <v>0</v>
      </c>
      <c r="N240" s="595">
        <f t="shared" si="108"/>
        <v>0</v>
      </c>
      <c r="O240" s="595">
        <f t="shared" si="108"/>
        <v>0</v>
      </c>
      <c r="P240" s="595">
        <f t="shared" si="108"/>
        <v>0</v>
      </c>
      <c r="Q240" s="595">
        <f t="shared" si="108"/>
        <v>0</v>
      </c>
      <c r="R240" s="595">
        <f t="shared" si="108"/>
        <v>0</v>
      </c>
      <c r="S240" s="595">
        <f t="shared" si="108"/>
        <v>0</v>
      </c>
      <c r="T240" s="595">
        <f t="shared" si="108"/>
        <v>0</v>
      </c>
      <c r="U240" s="595">
        <f t="shared" si="108"/>
        <v>0</v>
      </c>
      <c r="V240" s="595">
        <f t="shared" si="108"/>
        <v>0</v>
      </c>
      <c r="W240" s="595">
        <f t="shared" si="108"/>
        <v>0</v>
      </c>
      <c r="X240" s="595">
        <f t="shared" si="108"/>
        <v>0</v>
      </c>
      <c r="Y240" s="595">
        <f t="shared" si="108"/>
        <v>0</v>
      </c>
      <c r="Z240" s="595">
        <f t="shared" si="108"/>
        <v>0</v>
      </c>
      <c r="AA240" s="595">
        <f t="shared" si="108"/>
        <v>0</v>
      </c>
      <c r="AB240" s="595">
        <f t="shared" si="108"/>
        <v>0</v>
      </c>
      <c r="AC240" s="595">
        <f t="shared" si="108"/>
        <v>0</v>
      </c>
      <c r="AD240" s="595">
        <f t="shared" si="108"/>
        <v>0</v>
      </c>
      <c r="AE240" s="595">
        <f t="shared" si="108"/>
        <v>0</v>
      </c>
      <c r="AF240" s="595">
        <f t="shared" si="108"/>
        <v>0</v>
      </c>
      <c r="AG240" s="595">
        <f t="shared" si="108"/>
        <v>0</v>
      </c>
      <c r="AH240" s="595">
        <f t="shared" si="108"/>
        <v>0</v>
      </c>
      <c r="AI240" s="595">
        <f t="shared" si="108"/>
        <v>0</v>
      </c>
    </row>
    <row r="241" spans="1:35" s="589" customFormat="1" ht="11.25">
      <c r="A241" s="594"/>
      <c r="B241" s="751" t="s">
        <v>853</v>
      </c>
      <c r="C241" s="596"/>
      <c r="D241" s="596"/>
      <c r="E241" s="596"/>
      <c r="F241" s="595">
        <f>+F203</f>
        <v>10009</v>
      </c>
      <c r="G241" s="595">
        <f t="shared" ref="G241:AI243" si="109">+G203</f>
        <v>3382</v>
      </c>
      <c r="H241" s="595">
        <f t="shared" si="109"/>
        <v>1383</v>
      </c>
      <c r="I241" s="595">
        <f t="shared" si="109"/>
        <v>1383</v>
      </c>
      <c r="J241" s="595">
        <f t="shared" si="109"/>
        <v>1383</v>
      </c>
      <c r="K241" s="595">
        <f t="shared" si="109"/>
        <v>1383</v>
      </c>
      <c r="L241" s="595">
        <f t="shared" si="109"/>
        <v>1383</v>
      </c>
      <c r="M241" s="595">
        <f t="shared" si="109"/>
        <v>1383</v>
      </c>
      <c r="N241" s="595">
        <f t="shared" si="109"/>
        <v>1383</v>
      </c>
      <c r="O241" s="595">
        <f t="shared" si="109"/>
        <v>1383</v>
      </c>
      <c r="P241" s="595">
        <f t="shared" si="109"/>
        <v>1383</v>
      </c>
      <c r="Q241" s="595">
        <f t="shared" si="109"/>
        <v>1383</v>
      </c>
      <c r="R241" s="595">
        <f t="shared" si="109"/>
        <v>1383</v>
      </c>
      <c r="S241" s="595">
        <f t="shared" si="109"/>
        <v>1383</v>
      </c>
      <c r="T241" s="595">
        <f t="shared" si="109"/>
        <v>1383</v>
      </c>
      <c r="U241" s="595">
        <f t="shared" si="109"/>
        <v>1383</v>
      </c>
      <c r="V241" s="595">
        <f t="shared" si="109"/>
        <v>1383</v>
      </c>
      <c r="W241" s="595">
        <f t="shared" si="109"/>
        <v>1383</v>
      </c>
      <c r="X241" s="595">
        <f t="shared" si="109"/>
        <v>1383</v>
      </c>
      <c r="Y241" s="595">
        <f t="shared" si="109"/>
        <v>1383</v>
      </c>
      <c r="Z241" s="595">
        <f t="shared" si="109"/>
        <v>1383</v>
      </c>
      <c r="AA241" s="595">
        <f t="shared" si="109"/>
        <v>1383</v>
      </c>
      <c r="AB241" s="595">
        <f t="shared" si="109"/>
        <v>1383</v>
      </c>
      <c r="AC241" s="595">
        <f t="shared" si="109"/>
        <v>1383</v>
      </c>
      <c r="AD241" s="595">
        <f t="shared" si="109"/>
        <v>1383</v>
      </c>
      <c r="AE241" s="595">
        <f t="shared" si="109"/>
        <v>1383</v>
      </c>
      <c r="AF241" s="595">
        <f t="shared" si="109"/>
        <v>1383</v>
      </c>
      <c r="AG241" s="595">
        <f t="shared" si="109"/>
        <v>1383</v>
      </c>
      <c r="AH241" s="595">
        <f t="shared" si="109"/>
        <v>1383</v>
      </c>
      <c r="AI241" s="595">
        <f t="shared" si="109"/>
        <v>1383</v>
      </c>
    </row>
    <row r="242" spans="1:35" s="589" customFormat="1" ht="11.25">
      <c r="A242" s="594">
        <v>2</v>
      </c>
      <c r="B242" s="750" t="s">
        <v>247</v>
      </c>
      <c r="C242" s="594"/>
      <c r="D242" s="594"/>
      <c r="E242" s="594"/>
      <c r="F242" s="595">
        <f t="shared" ref="F242:U243" si="110">+F204</f>
        <v>1773</v>
      </c>
      <c r="G242" s="595">
        <f t="shared" si="110"/>
        <v>3248</v>
      </c>
      <c r="H242" s="595">
        <f t="shared" si="110"/>
        <v>0</v>
      </c>
      <c r="I242" s="595">
        <f t="shared" si="110"/>
        <v>0</v>
      </c>
      <c r="J242" s="595">
        <f t="shared" si="110"/>
        <v>0</v>
      </c>
      <c r="K242" s="595">
        <f t="shared" si="110"/>
        <v>0</v>
      </c>
      <c r="L242" s="595">
        <f t="shared" si="110"/>
        <v>0</v>
      </c>
      <c r="M242" s="595">
        <f t="shared" si="110"/>
        <v>0</v>
      </c>
      <c r="N242" s="595">
        <f t="shared" si="110"/>
        <v>0</v>
      </c>
      <c r="O242" s="595">
        <f t="shared" si="110"/>
        <v>0</v>
      </c>
      <c r="P242" s="595">
        <f t="shared" si="110"/>
        <v>0</v>
      </c>
      <c r="Q242" s="595">
        <f t="shared" si="110"/>
        <v>0</v>
      </c>
      <c r="R242" s="595">
        <f t="shared" si="110"/>
        <v>0</v>
      </c>
      <c r="S242" s="595">
        <f t="shared" si="110"/>
        <v>0</v>
      </c>
      <c r="T242" s="595">
        <f t="shared" si="110"/>
        <v>0</v>
      </c>
      <c r="U242" s="595">
        <f t="shared" si="110"/>
        <v>0</v>
      </c>
      <c r="V242" s="595">
        <f t="shared" si="109"/>
        <v>0</v>
      </c>
      <c r="W242" s="595">
        <f t="shared" si="109"/>
        <v>0</v>
      </c>
      <c r="X242" s="595">
        <f t="shared" si="109"/>
        <v>0</v>
      </c>
      <c r="Y242" s="595">
        <f t="shared" si="109"/>
        <v>0</v>
      </c>
      <c r="Z242" s="595">
        <f t="shared" si="109"/>
        <v>0</v>
      </c>
      <c r="AA242" s="595">
        <f t="shared" si="109"/>
        <v>0</v>
      </c>
      <c r="AB242" s="595">
        <f t="shared" si="109"/>
        <v>0</v>
      </c>
      <c r="AC242" s="595">
        <f t="shared" si="109"/>
        <v>0</v>
      </c>
      <c r="AD242" s="595">
        <f t="shared" si="109"/>
        <v>0</v>
      </c>
      <c r="AE242" s="595">
        <f t="shared" si="109"/>
        <v>0</v>
      </c>
      <c r="AF242" s="595">
        <f t="shared" si="109"/>
        <v>0</v>
      </c>
      <c r="AG242" s="595">
        <f t="shared" si="109"/>
        <v>0</v>
      </c>
      <c r="AH242" s="595">
        <f t="shared" si="109"/>
        <v>0</v>
      </c>
      <c r="AI242" s="595">
        <f t="shared" si="109"/>
        <v>0</v>
      </c>
    </row>
    <row r="243" spans="1:35" s="589" customFormat="1" ht="11.25">
      <c r="A243" s="594">
        <v>3</v>
      </c>
      <c r="B243" s="750" t="s">
        <v>251</v>
      </c>
      <c r="C243" s="594"/>
      <c r="D243" s="594"/>
      <c r="E243" s="594"/>
      <c r="F243" s="595">
        <f t="shared" si="110"/>
        <v>0</v>
      </c>
      <c r="G243" s="595">
        <f t="shared" si="109"/>
        <v>0</v>
      </c>
      <c r="H243" s="595">
        <f t="shared" si="109"/>
        <v>0</v>
      </c>
      <c r="I243" s="595">
        <f t="shared" si="109"/>
        <v>0</v>
      </c>
      <c r="J243" s="595">
        <f t="shared" si="109"/>
        <v>0</v>
      </c>
      <c r="K243" s="595">
        <f t="shared" si="109"/>
        <v>0</v>
      </c>
      <c r="L243" s="595">
        <f t="shared" si="109"/>
        <v>0</v>
      </c>
      <c r="M243" s="595">
        <f t="shared" si="109"/>
        <v>0</v>
      </c>
      <c r="N243" s="595">
        <f t="shared" si="109"/>
        <v>0</v>
      </c>
      <c r="O243" s="595">
        <f t="shared" si="109"/>
        <v>0</v>
      </c>
      <c r="P243" s="595">
        <f t="shared" si="109"/>
        <v>0</v>
      </c>
      <c r="Q243" s="595">
        <f t="shared" si="109"/>
        <v>0</v>
      </c>
      <c r="R243" s="595">
        <f t="shared" si="109"/>
        <v>0</v>
      </c>
      <c r="S243" s="595">
        <f t="shared" si="109"/>
        <v>0</v>
      </c>
      <c r="T243" s="595">
        <f t="shared" si="109"/>
        <v>0</v>
      </c>
      <c r="U243" s="595">
        <f t="shared" si="109"/>
        <v>0</v>
      </c>
      <c r="V243" s="595">
        <f t="shared" si="109"/>
        <v>0</v>
      </c>
      <c r="W243" s="595">
        <f t="shared" si="109"/>
        <v>0</v>
      </c>
      <c r="X243" s="595">
        <f t="shared" si="109"/>
        <v>0</v>
      </c>
      <c r="Y243" s="595">
        <f t="shared" si="109"/>
        <v>0</v>
      </c>
      <c r="Z243" s="595">
        <f t="shared" si="109"/>
        <v>0</v>
      </c>
      <c r="AA243" s="595">
        <f t="shared" si="109"/>
        <v>0</v>
      </c>
      <c r="AB243" s="595">
        <f t="shared" si="109"/>
        <v>0</v>
      </c>
      <c r="AC243" s="595">
        <f t="shared" si="109"/>
        <v>0</v>
      </c>
      <c r="AD243" s="595">
        <f t="shared" si="109"/>
        <v>0</v>
      </c>
      <c r="AE243" s="595">
        <f t="shared" si="109"/>
        <v>0</v>
      </c>
      <c r="AF243" s="595">
        <f t="shared" si="109"/>
        <v>0</v>
      </c>
      <c r="AG243" s="595">
        <f t="shared" si="109"/>
        <v>0</v>
      </c>
      <c r="AH243" s="595">
        <f t="shared" si="109"/>
        <v>0</v>
      </c>
      <c r="AI243" s="595">
        <f t="shared" si="109"/>
        <v>0</v>
      </c>
    </row>
    <row r="244" spans="1:35" s="589" customFormat="1" ht="11.25">
      <c r="A244" s="592" t="s">
        <v>243</v>
      </c>
      <c r="B244" s="749" t="s">
        <v>253</v>
      </c>
      <c r="C244" s="592"/>
      <c r="D244" s="592"/>
      <c r="E244" s="592"/>
      <c r="F244" s="593">
        <f>+F245+F252+F253</f>
        <v>203881</v>
      </c>
      <c r="G244" s="593">
        <f t="shared" ref="G244:AI244" si="111">+G245+G252+G253</f>
        <v>206900</v>
      </c>
      <c r="H244" s="593">
        <f t="shared" si="111"/>
        <v>191487</v>
      </c>
      <c r="I244" s="593">
        <f t="shared" si="111"/>
        <v>191487</v>
      </c>
      <c r="J244" s="593">
        <f t="shared" si="111"/>
        <v>191487</v>
      </c>
      <c r="K244" s="593">
        <f t="shared" si="111"/>
        <v>630313.19769691513</v>
      </c>
      <c r="L244" s="593">
        <f t="shared" si="111"/>
        <v>630313.19769691513</v>
      </c>
      <c r="M244" s="593">
        <f t="shared" si="111"/>
        <v>630313.19769691513</v>
      </c>
      <c r="N244" s="593">
        <f t="shared" si="111"/>
        <v>630313.19769691513</v>
      </c>
      <c r="O244" s="593">
        <f t="shared" si="111"/>
        <v>630313.19769691513</v>
      </c>
      <c r="P244" s="593">
        <f t="shared" si="111"/>
        <v>630313.19769691513</v>
      </c>
      <c r="Q244" s="593">
        <f t="shared" si="111"/>
        <v>630313.19769691513</v>
      </c>
      <c r="R244" s="593">
        <f t="shared" si="111"/>
        <v>630313.19769691513</v>
      </c>
      <c r="S244" s="593">
        <f t="shared" si="111"/>
        <v>630313.19769691513</v>
      </c>
      <c r="T244" s="593">
        <f t="shared" si="111"/>
        <v>630313.19769691513</v>
      </c>
      <c r="U244" s="593">
        <f t="shared" si="111"/>
        <v>630313.19769691513</v>
      </c>
      <c r="V244" s="593">
        <f t="shared" si="111"/>
        <v>630313.19769691513</v>
      </c>
      <c r="W244" s="593">
        <f t="shared" si="111"/>
        <v>630313.19769691513</v>
      </c>
      <c r="X244" s="593">
        <f t="shared" si="111"/>
        <v>630313.19769691513</v>
      </c>
      <c r="Y244" s="593">
        <f t="shared" si="111"/>
        <v>630313.19769691513</v>
      </c>
      <c r="Z244" s="593">
        <f t="shared" si="111"/>
        <v>630313.19769691513</v>
      </c>
      <c r="AA244" s="593">
        <f t="shared" si="111"/>
        <v>630313.19769691513</v>
      </c>
      <c r="AB244" s="593">
        <f t="shared" si="111"/>
        <v>630313.19769691513</v>
      </c>
      <c r="AC244" s="593">
        <f t="shared" si="111"/>
        <v>630313.19769691513</v>
      </c>
      <c r="AD244" s="593">
        <f t="shared" si="111"/>
        <v>630313.19769691513</v>
      </c>
      <c r="AE244" s="593">
        <f t="shared" si="111"/>
        <v>630313.19769691513</v>
      </c>
      <c r="AF244" s="593">
        <f t="shared" si="111"/>
        <v>630313.19769691513</v>
      </c>
      <c r="AG244" s="593">
        <f t="shared" si="111"/>
        <v>630313.19769691513</v>
      </c>
      <c r="AH244" s="593">
        <f t="shared" si="111"/>
        <v>630313.19769691513</v>
      </c>
      <c r="AI244" s="593">
        <f t="shared" si="111"/>
        <v>630313.19769691513</v>
      </c>
    </row>
    <row r="245" spans="1:35" s="589" customFormat="1" ht="11.25">
      <c r="A245" s="594"/>
      <c r="B245" s="750" t="s">
        <v>246</v>
      </c>
      <c r="C245" s="594"/>
      <c r="D245" s="594"/>
      <c r="E245" s="594"/>
      <c r="F245" s="595">
        <f>+F246+F247+F248+F249+F250+F251</f>
        <v>199558</v>
      </c>
      <c r="G245" s="595">
        <f t="shared" ref="G245:AI245" si="112">+G246+G247+G248+G249+G250+G251</f>
        <v>206743</v>
      </c>
      <c r="H245" s="595">
        <f t="shared" si="112"/>
        <v>191487</v>
      </c>
      <c r="I245" s="595">
        <f t="shared" si="112"/>
        <v>191487</v>
      </c>
      <c r="J245" s="595">
        <f t="shared" si="112"/>
        <v>191487</v>
      </c>
      <c r="K245" s="595">
        <f t="shared" si="112"/>
        <v>630313.19769691513</v>
      </c>
      <c r="L245" s="595">
        <f t="shared" si="112"/>
        <v>630313.19769691513</v>
      </c>
      <c r="M245" s="595">
        <f t="shared" si="112"/>
        <v>630313.19769691513</v>
      </c>
      <c r="N245" s="595">
        <f t="shared" si="112"/>
        <v>630313.19769691513</v>
      </c>
      <c r="O245" s="595">
        <f t="shared" si="112"/>
        <v>630313.19769691513</v>
      </c>
      <c r="P245" s="595">
        <f t="shared" si="112"/>
        <v>630313.19769691513</v>
      </c>
      <c r="Q245" s="595">
        <f t="shared" si="112"/>
        <v>630313.19769691513</v>
      </c>
      <c r="R245" s="595">
        <f t="shared" si="112"/>
        <v>630313.19769691513</v>
      </c>
      <c r="S245" s="595">
        <f t="shared" si="112"/>
        <v>630313.19769691513</v>
      </c>
      <c r="T245" s="595">
        <f t="shared" si="112"/>
        <v>630313.19769691513</v>
      </c>
      <c r="U245" s="595">
        <f t="shared" si="112"/>
        <v>630313.19769691513</v>
      </c>
      <c r="V245" s="595">
        <f t="shared" si="112"/>
        <v>630313.19769691513</v>
      </c>
      <c r="W245" s="595">
        <f t="shared" si="112"/>
        <v>630313.19769691513</v>
      </c>
      <c r="X245" s="595">
        <f t="shared" si="112"/>
        <v>630313.19769691513</v>
      </c>
      <c r="Y245" s="595">
        <f t="shared" si="112"/>
        <v>630313.19769691513</v>
      </c>
      <c r="Z245" s="595">
        <f t="shared" si="112"/>
        <v>630313.19769691513</v>
      </c>
      <c r="AA245" s="595">
        <f t="shared" si="112"/>
        <v>630313.19769691513</v>
      </c>
      <c r="AB245" s="595">
        <f t="shared" si="112"/>
        <v>630313.19769691513</v>
      </c>
      <c r="AC245" s="595">
        <f t="shared" si="112"/>
        <v>630313.19769691513</v>
      </c>
      <c r="AD245" s="595">
        <f t="shared" si="112"/>
        <v>630313.19769691513</v>
      </c>
      <c r="AE245" s="595">
        <f t="shared" si="112"/>
        <v>630313.19769691513</v>
      </c>
      <c r="AF245" s="595">
        <f t="shared" si="112"/>
        <v>630313.19769691513</v>
      </c>
      <c r="AG245" s="595">
        <f t="shared" si="112"/>
        <v>630313.19769691513</v>
      </c>
      <c r="AH245" s="595">
        <f t="shared" si="112"/>
        <v>630313.19769691513</v>
      </c>
      <c r="AI245" s="595">
        <f t="shared" si="112"/>
        <v>630313.19769691513</v>
      </c>
    </row>
    <row r="246" spans="1:35" s="589" customFormat="1" ht="11.25">
      <c r="A246" s="594"/>
      <c r="B246" s="751" t="s">
        <v>106</v>
      </c>
      <c r="C246" s="596"/>
      <c r="D246" s="596"/>
      <c r="E246" s="596"/>
      <c r="F246" s="595">
        <f>+F208</f>
        <v>15634</v>
      </c>
      <c r="G246" s="595">
        <f t="shared" ref="G246:AI246" si="113">+G208</f>
        <v>5928</v>
      </c>
      <c r="H246" s="595">
        <f t="shared" si="113"/>
        <v>5244</v>
      </c>
      <c r="I246" s="595">
        <f t="shared" si="113"/>
        <v>5244</v>
      </c>
      <c r="J246" s="595">
        <f t="shared" si="113"/>
        <v>5244</v>
      </c>
      <c r="K246" s="595">
        <f t="shared" si="113"/>
        <v>20124.460500000001</v>
      </c>
      <c r="L246" s="595">
        <f t="shared" si="113"/>
        <v>20124.460500000001</v>
      </c>
      <c r="M246" s="595">
        <f t="shared" si="113"/>
        <v>20124.460500000001</v>
      </c>
      <c r="N246" s="595">
        <f t="shared" si="113"/>
        <v>20124.460500000001</v>
      </c>
      <c r="O246" s="595">
        <f t="shared" si="113"/>
        <v>20124.460500000001</v>
      </c>
      <c r="P246" s="595">
        <f t="shared" si="113"/>
        <v>20124.460500000001</v>
      </c>
      <c r="Q246" s="595">
        <f t="shared" si="113"/>
        <v>20124.460500000001</v>
      </c>
      <c r="R246" s="595">
        <f t="shared" si="113"/>
        <v>20124.460500000001</v>
      </c>
      <c r="S246" s="595">
        <f t="shared" si="113"/>
        <v>20124.460500000001</v>
      </c>
      <c r="T246" s="595">
        <f t="shared" si="113"/>
        <v>20124.460500000001</v>
      </c>
      <c r="U246" s="595">
        <f t="shared" si="113"/>
        <v>20124.460500000001</v>
      </c>
      <c r="V246" s="595">
        <f t="shared" si="113"/>
        <v>20124.460500000001</v>
      </c>
      <c r="W246" s="595">
        <f t="shared" si="113"/>
        <v>20124.460500000001</v>
      </c>
      <c r="X246" s="595">
        <f t="shared" si="113"/>
        <v>20124.460500000001</v>
      </c>
      <c r="Y246" s="595">
        <f t="shared" si="113"/>
        <v>20124.460500000001</v>
      </c>
      <c r="Z246" s="595">
        <f t="shared" si="113"/>
        <v>20124.460500000001</v>
      </c>
      <c r="AA246" s="595">
        <f t="shared" si="113"/>
        <v>20124.460500000001</v>
      </c>
      <c r="AB246" s="595">
        <f t="shared" si="113"/>
        <v>20124.460500000001</v>
      </c>
      <c r="AC246" s="595">
        <f t="shared" si="113"/>
        <v>20124.460500000001</v>
      </c>
      <c r="AD246" s="595">
        <f t="shared" si="113"/>
        <v>20124.460500000001</v>
      </c>
      <c r="AE246" s="595">
        <f t="shared" si="113"/>
        <v>20124.460500000001</v>
      </c>
      <c r="AF246" s="595">
        <f t="shared" si="113"/>
        <v>20124.460500000001</v>
      </c>
      <c r="AG246" s="595">
        <f t="shared" si="113"/>
        <v>20124.460500000001</v>
      </c>
      <c r="AH246" s="595">
        <f t="shared" si="113"/>
        <v>20124.460500000001</v>
      </c>
      <c r="AI246" s="595">
        <f t="shared" si="113"/>
        <v>20124.460500000001</v>
      </c>
    </row>
    <row r="247" spans="1:35" s="589" customFormat="1" ht="11.25">
      <c r="A247" s="594"/>
      <c r="B247" s="751" t="s">
        <v>254</v>
      </c>
      <c r="C247" s="596"/>
      <c r="D247" s="596"/>
      <c r="E247" s="596"/>
      <c r="F247" s="595">
        <f>+F209-F227</f>
        <v>162165</v>
      </c>
      <c r="G247" s="595">
        <f t="shared" ref="G247:AI247" si="114">+G209-G227</f>
        <v>74935</v>
      </c>
      <c r="H247" s="595">
        <f t="shared" si="114"/>
        <v>58382</v>
      </c>
      <c r="I247" s="595">
        <f t="shared" si="114"/>
        <v>58382</v>
      </c>
      <c r="J247" s="595">
        <f t="shared" si="114"/>
        <v>58382</v>
      </c>
      <c r="K247" s="595">
        <f t="shared" si="114"/>
        <v>216770.97057137184</v>
      </c>
      <c r="L247" s="595">
        <f t="shared" si="114"/>
        <v>216770.97057137184</v>
      </c>
      <c r="M247" s="595">
        <f t="shared" si="114"/>
        <v>216770.97057137184</v>
      </c>
      <c r="N247" s="595">
        <f t="shared" si="114"/>
        <v>216770.97057137184</v>
      </c>
      <c r="O247" s="595">
        <f t="shared" si="114"/>
        <v>216770.97057137184</v>
      </c>
      <c r="P247" s="595">
        <f t="shared" si="114"/>
        <v>216770.97057137184</v>
      </c>
      <c r="Q247" s="595">
        <f t="shared" si="114"/>
        <v>216770.97057137184</v>
      </c>
      <c r="R247" s="595">
        <f t="shared" si="114"/>
        <v>216770.97057137184</v>
      </c>
      <c r="S247" s="595">
        <f t="shared" si="114"/>
        <v>216770.97057137184</v>
      </c>
      <c r="T247" s="595">
        <f t="shared" si="114"/>
        <v>216770.97057137184</v>
      </c>
      <c r="U247" s="595">
        <f t="shared" si="114"/>
        <v>216770.97057137184</v>
      </c>
      <c r="V247" s="595">
        <f t="shared" si="114"/>
        <v>216770.97057137184</v>
      </c>
      <c r="W247" s="595">
        <f t="shared" si="114"/>
        <v>216770.97057137184</v>
      </c>
      <c r="X247" s="595">
        <f t="shared" si="114"/>
        <v>216770.97057137184</v>
      </c>
      <c r="Y247" s="595">
        <f t="shared" si="114"/>
        <v>216770.97057137184</v>
      </c>
      <c r="Z247" s="595">
        <f t="shared" si="114"/>
        <v>216770.97057137184</v>
      </c>
      <c r="AA247" s="595">
        <f t="shared" si="114"/>
        <v>216770.97057137184</v>
      </c>
      <c r="AB247" s="595">
        <f t="shared" si="114"/>
        <v>216770.97057137184</v>
      </c>
      <c r="AC247" s="595">
        <f t="shared" si="114"/>
        <v>216770.97057137184</v>
      </c>
      <c r="AD247" s="595">
        <f t="shared" si="114"/>
        <v>216770.97057137184</v>
      </c>
      <c r="AE247" s="595">
        <f t="shared" si="114"/>
        <v>216770.97057137184</v>
      </c>
      <c r="AF247" s="595">
        <f t="shared" si="114"/>
        <v>216770.97057137184</v>
      </c>
      <c r="AG247" s="595">
        <f t="shared" si="114"/>
        <v>216770.97057137184</v>
      </c>
      <c r="AH247" s="595">
        <f t="shared" si="114"/>
        <v>216770.97057137184</v>
      </c>
      <c r="AI247" s="595">
        <f t="shared" si="114"/>
        <v>216770.97057137184</v>
      </c>
    </row>
    <row r="248" spans="1:35" s="589" customFormat="1" ht="11.25">
      <c r="A248" s="594"/>
      <c r="B248" s="751" t="s">
        <v>664</v>
      </c>
      <c r="C248" s="596"/>
      <c r="D248" s="596"/>
      <c r="E248" s="596"/>
      <c r="F248" s="595">
        <f>+F227</f>
        <v>322</v>
      </c>
      <c r="G248" s="595">
        <f t="shared" ref="G248:AI248" si="115">+G227</f>
        <v>110913</v>
      </c>
      <c r="H248" s="595">
        <f t="shared" si="115"/>
        <v>114541</v>
      </c>
      <c r="I248" s="595">
        <f t="shared" si="115"/>
        <v>114541</v>
      </c>
      <c r="J248" s="595">
        <f t="shared" si="115"/>
        <v>114541</v>
      </c>
      <c r="K248" s="595">
        <f t="shared" si="115"/>
        <v>334097.76662554336</v>
      </c>
      <c r="L248" s="595">
        <f t="shared" si="115"/>
        <v>334097.76662554336</v>
      </c>
      <c r="M248" s="595">
        <f t="shared" si="115"/>
        <v>334097.76662554336</v>
      </c>
      <c r="N248" s="595">
        <f t="shared" si="115"/>
        <v>334097.76662554336</v>
      </c>
      <c r="O248" s="595">
        <f t="shared" si="115"/>
        <v>334097.76662554336</v>
      </c>
      <c r="P248" s="595">
        <f t="shared" si="115"/>
        <v>334097.76662554336</v>
      </c>
      <c r="Q248" s="595">
        <f t="shared" si="115"/>
        <v>334097.76662554336</v>
      </c>
      <c r="R248" s="595">
        <f t="shared" si="115"/>
        <v>334097.76662554336</v>
      </c>
      <c r="S248" s="595">
        <f t="shared" si="115"/>
        <v>334097.76662554336</v>
      </c>
      <c r="T248" s="595">
        <f t="shared" si="115"/>
        <v>334097.76662554336</v>
      </c>
      <c r="U248" s="595">
        <f t="shared" si="115"/>
        <v>334097.76662554336</v>
      </c>
      <c r="V248" s="595">
        <f t="shared" si="115"/>
        <v>334097.76662554336</v>
      </c>
      <c r="W248" s="595">
        <f t="shared" si="115"/>
        <v>334097.76662554336</v>
      </c>
      <c r="X248" s="595">
        <f t="shared" si="115"/>
        <v>334097.76662554336</v>
      </c>
      <c r="Y248" s="595">
        <f t="shared" si="115"/>
        <v>334097.76662554336</v>
      </c>
      <c r="Z248" s="595">
        <f t="shared" si="115"/>
        <v>334097.76662554336</v>
      </c>
      <c r="AA248" s="595">
        <f t="shared" si="115"/>
        <v>334097.76662554336</v>
      </c>
      <c r="AB248" s="595">
        <f t="shared" si="115"/>
        <v>334097.76662554336</v>
      </c>
      <c r="AC248" s="595">
        <f t="shared" si="115"/>
        <v>334097.76662554336</v>
      </c>
      <c r="AD248" s="595">
        <f t="shared" si="115"/>
        <v>334097.76662554336</v>
      </c>
      <c r="AE248" s="595">
        <f t="shared" si="115"/>
        <v>334097.76662554336</v>
      </c>
      <c r="AF248" s="595">
        <f t="shared" si="115"/>
        <v>334097.76662554336</v>
      </c>
      <c r="AG248" s="595">
        <f t="shared" si="115"/>
        <v>334097.76662554336</v>
      </c>
      <c r="AH248" s="595">
        <f t="shared" si="115"/>
        <v>334097.76662554336</v>
      </c>
      <c r="AI248" s="595">
        <f t="shared" si="115"/>
        <v>334097.76662554336</v>
      </c>
    </row>
    <row r="249" spans="1:35" s="589" customFormat="1" ht="11.25">
      <c r="A249" s="594"/>
      <c r="B249" s="751" t="s">
        <v>665</v>
      </c>
      <c r="C249" s="596"/>
      <c r="D249" s="596"/>
      <c r="E249" s="596"/>
      <c r="F249" s="595">
        <f>+F211</f>
        <v>2367</v>
      </c>
      <c r="G249" s="595">
        <f t="shared" ref="G249:AI253" si="116">+G211</f>
        <v>1897</v>
      </c>
      <c r="H249" s="595">
        <f t="shared" si="116"/>
        <v>14</v>
      </c>
      <c r="I249" s="595">
        <f t="shared" si="116"/>
        <v>14</v>
      </c>
      <c r="J249" s="595">
        <f t="shared" si="116"/>
        <v>14</v>
      </c>
      <c r="K249" s="595">
        <f t="shared" si="116"/>
        <v>14</v>
      </c>
      <c r="L249" s="595">
        <f t="shared" si="116"/>
        <v>14</v>
      </c>
      <c r="M249" s="595">
        <f t="shared" si="116"/>
        <v>14</v>
      </c>
      <c r="N249" s="595">
        <f t="shared" si="116"/>
        <v>14</v>
      </c>
      <c r="O249" s="595">
        <f t="shared" si="116"/>
        <v>14</v>
      </c>
      <c r="P249" s="595">
        <f t="shared" si="116"/>
        <v>14</v>
      </c>
      <c r="Q249" s="595">
        <f t="shared" si="116"/>
        <v>14</v>
      </c>
      <c r="R249" s="595">
        <f t="shared" si="116"/>
        <v>14</v>
      </c>
      <c r="S249" s="595">
        <f t="shared" si="116"/>
        <v>14</v>
      </c>
      <c r="T249" s="595">
        <f t="shared" si="116"/>
        <v>14</v>
      </c>
      <c r="U249" s="595">
        <f t="shared" si="116"/>
        <v>14</v>
      </c>
      <c r="V249" s="595">
        <f t="shared" si="116"/>
        <v>14</v>
      </c>
      <c r="W249" s="595">
        <f t="shared" si="116"/>
        <v>14</v>
      </c>
      <c r="X249" s="595">
        <f t="shared" si="116"/>
        <v>14</v>
      </c>
      <c r="Y249" s="595">
        <f t="shared" si="116"/>
        <v>14</v>
      </c>
      <c r="Z249" s="595">
        <f t="shared" si="116"/>
        <v>14</v>
      </c>
      <c r="AA249" s="595">
        <f t="shared" si="116"/>
        <v>14</v>
      </c>
      <c r="AB249" s="595">
        <f t="shared" si="116"/>
        <v>14</v>
      </c>
      <c r="AC249" s="595">
        <f t="shared" si="116"/>
        <v>14</v>
      </c>
      <c r="AD249" s="595">
        <f t="shared" si="116"/>
        <v>14</v>
      </c>
      <c r="AE249" s="595">
        <f t="shared" si="116"/>
        <v>14</v>
      </c>
      <c r="AF249" s="595">
        <f t="shared" si="116"/>
        <v>14</v>
      </c>
      <c r="AG249" s="595">
        <f t="shared" si="116"/>
        <v>14</v>
      </c>
      <c r="AH249" s="595">
        <f t="shared" si="116"/>
        <v>14</v>
      </c>
      <c r="AI249" s="595">
        <f t="shared" si="116"/>
        <v>14</v>
      </c>
    </row>
    <row r="250" spans="1:35" s="589" customFormat="1" ht="11.25">
      <c r="A250" s="594"/>
      <c r="B250" s="751" t="s">
        <v>256</v>
      </c>
      <c r="C250" s="596"/>
      <c r="D250" s="596"/>
      <c r="E250" s="596"/>
      <c r="F250" s="595">
        <f>+F212</f>
        <v>15304</v>
      </c>
      <c r="G250" s="595">
        <f t="shared" si="116"/>
        <v>11867</v>
      </c>
      <c r="H250" s="595">
        <f t="shared" si="116"/>
        <v>8296</v>
      </c>
      <c r="I250" s="595">
        <f t="shared" si="116"/>
        <v>8296</v>
      </c>
      <c r="J250" s="595">
        <f t="shared" si="116"/>
        <v>8296</v>
      </c>
      <c r="K250" s="595">
        <f t="shared" si="116"/>
        <v>54296</v>
      </c>
      <c r="L250" s="595">
        <f t="shared" si="116"/>
        <v>54296</v>
      </c>
      <c r="M250" s="595">
        <f t="shared" si="116"/>
        <v>54296</v>
      </c>
      <c r="N250" s="595">
        <f t="shared" si="116"/>
        <v>54296</v>
      </c>
      <c r="O250" s="595">
        <f t="shared" si="116"/>
        <v>54296</v>
      </c>
      <c r="P250" s="595">
        <f t="shared" si="116"/>
        <v>54296</v>
      </c>
      <c r="Q250" s="595">
        <f t="shared" si="116"/>
        <v>54296</v>
      </c>
      <c r="R250" s="595">
        <f t="shared" si="116"/>
        <v>54296</v>
      </c>
      <c r="S250" s="595">
        <f t="shared" si="116"/>
        <v>54296</v>
      </c>
      <c r="T250" s="595">
        <f t="shared" si="116"/>
        <v>54296</v>
      </c>
      <c r="U250" s="595">
        <f t="shared" si="116"/>
        <v>54296</v>
      </c>
      <c r="V250" s="595">
        <f t="shared" si="116"/>
        <v>54296</v>
      </c>
      <c r="W250" s="595">
        <f t="shared" si="116"/>
        <v>54296</v>
      </c>
      <c r="X250" s="595">
        <f t="shared" si="116"/>
        <v>54296</v>
      </c>
      <c r="Y250" s="595">
        <f t="shared" si="116"/>
        <v>54296</v>
      </c>
      <c r="Z250" s="595">
        <f t="shared" si="116"/>
        <v>54296</v>
      </c>
      <c r="AA250" s="595">
        <f t="shared" si="116"/>
        <v>54296</v>
      </c>
      <c r="AB250" s="595">
        <f t="shared" si="116"/>
        <v>54296</v>
      </c>
      <c r="AC250" s="595">
        <f t="shared" si="116"/>
        <v>54296</v>
      </c>
      <c r="AD250" s="595">
        <f t="shared" si="116"/>
        <v>54296</v>
      </c>
      <c r="AE250" s="595">
        <f t="shared" si="116"/>
        <v>54296</v>
      </c>
      <c r="AF250" s="595">
        <f t="shared" si="116"/>
        <v>54296</v>
      </c>
      <c r="AG250" s="595">
        <f t="shared" si="116"/>
        <v>54296</v>
      </c>
      <c r="AH250" s="595">
        <f t="shared" si="116"/>
        <v>54296</v>
      </c>
      <c r="AI250" s="595">
        <f t="shared" si="116"/>
        <v>54296</v>
      </c>
    </row>
    <row r="251" spans="1:35" s="589" customFormat="1" ht="11.25">
      <c r="A251" s="594"/>
      <c r="B251" s="751" t="s">
        <v>257</v>
      </c>
      <c r="C251" s="596"/>
      <c r="D251" s="596"/>
      <c r="E251" s="596"/>
      <c r="F251" s="595">
        <f t="shared" ref="F251:U253" si="117">+F213</f>
        <v>3766</v>
      </c>
      <c r="G251" s="595">
        <f t="shared" si="117"/>
        <v>1203</v>
      </c>
      <c r="H251" s="595">
        <f t="shared" si="117"/>
        <v>5010</v>
      </c>
      <c r="I251" s="595">
        <f t="shared" si="117"/>
        <v>5010</v>
      </c>
      <c r="J251" s="595">
        <f t="shared" si="117"/>
        <v>5010</v>
      </c>
      <c r="K251" s="595">
        <f t="shared" si="117"/>
        <v>5010</v>
      </c>
      <c r="L251" s="595">
        <f t="shared" si="117"/>
        <v>5010</v>
      </c>
      <c r="M251" s="595">
        <f t="shared" si="117"/>
        <v>5010</v>
      </c>
      <c r="N251" s="595">
        <f t="shared" si="117"/>
        <v>5010</v>
      </c>
      <c r="O251" s="595">
        <f t="shared" si="117"/>
        <v>5010</v>
      </c>
      <c r="P251" s="595">
        <f t="shared" si="117"/>
        <v>5010</v>
      </c>
      <c r="Q251" s="595">
        <f t="shared" si="117"/>
        <v>5010</v>
      </c>
      <c r="R251" s="595">
        <f t="shared" si="117"/>
        <v>5010</v>
      </c>
      <c r="S251" s="595">
        <f t="shared" si="117"/>
        <v>5010</v>
      </c>
      <c r="T251" s="595">
        <f t="shared" si="117"/>
        <v>5010</v>
      </c>
      <c r="U251" s="595">
        <f t="shared" si="117"/>
        <v>5010</v>
      </c>
      <c r="V251" s="595">
        <f t="shared" si="116"/>
        <v>5010</v>
      </c>
      <c r="W251" s="595">
        <f t="shared" si="116"/>
        <v>5010</v>
      </c>
      <c r="X251" s="595">
        <f t="shared" si="116"/>
        <v>5010</v>
      </c>
      <c r="Y251" s="595">
        <f t="shared" si="116"/>
        <v>5010</v>
      </c>
      <c r="Z251" s="595">
        <f t="shared" si="116"/>
        <v>5010</v>
      </c>
      <c r="AA251" s="595">
        <f t="shared" si="116"/>
        <v>5010</v>
      </c>
      <c r="AB251" s="595">
        <f t="shared" si="116"/>
        <v>5010</v>
      </c>
      <c r="AC251" s="595">
        <f t="shared" si="116"/>
        <v>5010</v>
      </c>
      <c r="AD251" s="595">
        <f t="shared" si="116"/>
        <v>5010</v>
      </c>
      <c r="AE251" s="595">
        <f t="shared" si="116"/>
        <v>5010</v>
      </c>
      <c r="AF251" s="595">
        <f t="shared" si="116"/>
        <v>5010</v>
      </c>
      <c r="AG251" s="595">
        <f t="shared" si="116"/>
        <v>5010</v>
      </c>
      <c r="AH251" s="595">
        <f t="shared" si="116"/>
        <v>5010</v>
      </c>
      <c r="AI251" s="595">
        <f t="shared" si="116"/>
        <v>5010</v>
      </c>
    </row>
    <row r="252" spans="1:35" s="589" customFormat="1" ht="11.25">
      <c r="A252" s="594"/>
      <c r="B252" s="750" t="s">
        <v>248</v>
      </c>
      <c r="C252" s="594"/>
      <c r="D252" s="594"/>
      <c r="E252" s="594"/>
      <c r="F252" s="595">
        <f t="shared" si="117"/>
        <v>0</v>
      </c>
      <c r="G252" s="595">
        <f t="shared" si="116"/>
        <v>157</v>
      </c>
      <c r="H252" s="595">
        <f t="shared" si="116"/>
        <v>0</v>
      </c>
      <c r="I252" s="595">
        <f t="shared" si="116"/>
        <v>0</v>
      </c>
      <c r="J252" s="595">
        <f t="shared" si="116"/>
        <v>0</v>
      </c>
      <c r="K252" s="595">
        <f t="shared" si="116"/>
        <v>0</v>
      </c>
      <c r="L252" s="595">
        <f t="shared" si="116"/>
        <v>0</v>
      </c>
      <c r="M252" s="595">
        <f t="shared" si="116"/>
        <v>0</v>
      </c>
      <c r="N252" s="595">
        <f t="shared" si="116"/>
        <v>0</v>
      </c>
      <c r="O252" s="595">
        <f t="shared" si="116"/>
        <v>0</v>
      </c>
      <c r="P252" s="595">
        <f t="shared" si="116"/>
        <v>0</v>
      </c>
      <c r="Q252" s="595">
        <f t="shared" si="116"/>
        <v>0</v>
      </c>
      <c r="R252" s="595">
        <f t="shared" si="116"/>
        <v>0</v>
      </c>
      <c r="S252" s="595">
        <f t="shared" si="116"/>
        <v>0</v>
      </c>
      <c r="T252" s="595">
        <f t="shared" si="116"/>
        <v>0</v>
      </c>
      <c r="U252" s="595">
        <f t="shared" si="116"/>
        <v>0</v>
      </c>
      <c r="V252" s="595">
        <f t="shared" si="116"/>
        <v>0</v>
      </c>
      <c r="W252" s="595">
        <f t="shared" si="116"/>
        <v>0</v>
      </c>
      <c r="X252" s="595">
        <f t="shared" si="116"/>
        <v>0</v>
      </c>
      <c r="Y252" s="595">
        <f t="shared" si="116"/>
        <v>0</v>
      </c>
      <c r="Z252" s="595">
        <f t="shared" si="116"/>
        <v>0</v>
      </c>
      <c r="AA252" s="595">
        <f t="shared" si="116"/>
        <v>0</v>
      </c>
      <c r="AB252" s="595">
        <f t="shared" si="116"/>
        <v>0</v>
      </c>
      <c r="AC252" s="595">
        <f t="shared" si="116"/>
        <v>0</v>
      </c>
      <c r="AD252" s="595">
        <f t="shared" si="116"/>
        <v>0</v>
      </c>
      <c r="AE252" s="595">
        <f t="shared" si="116"/>
        <v>0</v>
      </c>
      <c r="AF252" s="595">
        <f t="shared" si="116"/>
        <v>0</v>
      </c>
      <c r="AG252" s="595">
        <f t="shared" si="116"/>
        <v>0</v>
      </c>
      <c r="AH252" s="595">
        <f t="shared" si="116"/>
        <v>0</v>
      </c>
      <c r="AI252" s="595">
        <f t="shared" si="116"/>
        <v>0</v>
      </c>
    </row>
    <row r="253" spans="1:35" s="589" customFormat="1" ht="11.25">
      <c r="A253" s="594"/>
      <c r="B253" s="750" t="s">
        <v>258</v>
      </c>
      <c r="C253" s="594"/>
      <c r="D253" s="594"/>
      <c r="E253" s="594"/>
      <c r="F253" s="595">
        <f t="shared" si="117"/>
        <v>4323</v>
      </c>
      <c r="G253" s="595">
        <f t="shared" si="116"/>
        <v>0</v>
      </c>
      <c r="H253" s="595">
        <f t="shared" si="116"/>
        <v>0</v>
      </c>
      <c r="I253" s="595">
        <f t="shared" si="116"/>
        <v>0</v>
      </c>
      <c r="J253" s="595">
        <f t="shared" si="116"/>
        <v>0</v>
      </c>
      <c r="K253" s="595">
        <f t="shared" si="116"/>
        <v>0</v>
      </c>
      <c r="L253" s="595">
        <f t="shared" si="116"/>
        <v>0</v>
      </c>
      <c r="M253" s="595">
        <f t="shared" si="116"/>
        <v>0</v>
      </c>
      <c r="N253" s="595">
        <f t="shared" si="116"/>
        <v>0</v>
      </c>
      <c r="O253" s="595">
        <f t="shared" si="116"/>
        <v>0</v>
      </c>
      <c r="P253" s="595">
        <f t="shared" si="116"/>
        <v>0</v>
      </c>
      <c r="Q253" s="595">
        <f t="shared" si="116"/>
        <v>0</v>
      </c>
      <c r="R253" s="595">
        <f t="shared" si="116"/>
        <v>0</v>
      </c>
      <c r="S253" s="595">
        <f t="shared" si="116"/>
        <v>0</v>
      </c>
      <c r="T253" s="595">
        <f t="shared" si="116"/>
        <v>0</v>
      </c>
      <c r="U253" s="595">
        <f t="shared" si="116"/>
        <v>0</v>
      </c>
      <c r="V253" s="595">
        <f t="shared" si="116"/>
        <v>0</v>
      </c>
      <c r="W253" s="595">
        <f t="shared" si="116"/>
        <v>0</v>
      </c>
      <c r="X253" s="595">
        <f t="shared" si="116"/>
        <v>0</v>
      </c>
      <c r="Y253" s="595">
        <f t="shared" si="116"/>
        <v>0</v>
      </c>
      <c r="Z253" s="595">
        <f t="shared" si="116"/>
        <v>0</v>
      </c>
      <c r="AA253" s="595">
        <f t="shared" si="116"/>
        <v>0</v>
      </c>
      <c r="AB253" s="595">
        <f t="shared" si="116"/>
        <v>0</v>
      </c>
      <c r="AC253" s="595">
        <f t="shared" si="116"/>
        <v>0</v>
      </c>
      <c r="AD253" s="595">
        <f t="shared" si="116"/>
        <v>0</v>
      </c>
      <c r="AE253" s="595">
        <f t="shared" si="116"/>
        <v>0</v>
      </c>
      <c r="AF253" s="595">
        <f t="shared" si="116"/>
        <v>0</v>
      </c>
      <c r="AG253" s="595">
        <f t="shared" si="116"/>
        <v>0</v>
      </c>
      <c r="AH253" s="595">
        <f t="shared" si="116"/>
        <v>0</v>
      </c>
      <c r="AI253" s="595">
        <f t="shared" si="116"/>
        <v>0</v>
      </c>
    </row>
    <row r="254" spans="1:35" s="589" customFormat="1" ht="11.25">
      <c r="A254" s="592" t="s">
        <v>155</v>
      </c>
      <c r="B254" s="749" t="s">
        <v>259</v>
      </c>
      <c r="C254" s="592"/>
      <c r="D254" s="592"/>
      <c r="E254" s="592"/>
      <c r="F254" s="593">
        <f>+F236-F244</f>
        <v>-4175</v>
      </c>
      <c r="G254" s="593">
        <f t="shared" ref="G254:AI254" si="118">+G236-G244</f>
        <v>8477</v>
      </c>
      <c r="H254" s="593">
        <f t="shared" si="118"/>
        <v>0</v>
      </c>
      <c r="I254" s="593">
        <f t="shared" si="118"/>
        <v>0</v>
      </c>
      <c r="J254" s="593">
        <f t="shared" si="118"/>
        <v>0</v>
      </c>
      <c r="K254" s="593">
        <f t="shared" si="118"/>
        <v>-92797.32828301494</v>
      </c>
      <c r="L254" s="593">
        <f t="shared" si="118"/>
        <v>-92797.32828301494</v>
      </c>
      <c r="M254" s="593">
        <f t="shared" si="118"/>
        <v>-92797.32828301494</v>
      </c>
      <c r="N254" s="593">
        <f t="shared" si="118"/>
        <v>-92797.32828301494</v>
      </c>
      <c r="O254" s="593">
        <f t="shared" si="118"/>
        <v>-92797.32828301494</v>
      </c>
      <c r="P254" s="593">
        <f t="shared" si="118"/>
        <v>-92797.32828301494</v>
      </c>
      <c r="Q254" s="593">
        <f t="shared" si="118"/>
        <v>-92797.32828301494</v>
      </c>
      <c r="R254" s="593">
        <f t="shared" si="118"/>
        <v>-92797.32828301494</v>
      </c>
      <c r="S254" s="593">
        <f t="shared" si="118"/>
        <v>-92797.32828301494</v>
      </c>
      <c r="T254" s="593">
        <f t="shared" si="118"/>
        <v>-92797.32828301494</v>
      </c>
      <c r="U254" s="593">
        <f t="shared" si="118"/>
        <v>-92797.32828301494</v>
      </c>
      <c r="V254" s="593">
        <f t="shared" si="118"/>
        <v>-92797.32828301494</v>
      </c>
      <c r="W254" s="593">
        <f t="shared" si="118"/>
        <v>-92797.32828301494</v>
      </c>
      <c r="X254" s="593">
        <f t="shared" si="118"/>
        <v>-92797.32828301494</v>
      </c>
      <c r="Y254" s="593">
        <f t="shared" si="118"/>
        <v>-92797.32828301494</v>
      </c>
      <c r="Z254" s="593">
        <f t="shared" si="118"/>
        <v>-92797.32828301494</v>
      </c>
      <c r="AA254" s="593">
        <f t="shared" si="118"/>
        <v>0</v>
      </c>
      <c r="AB254" s="593">
        <f t="shared" si="118"/>
        <v>0</v>
      </c>
      <c r="AC254" s="593">
        <f t="shared" si="118"/>
        <v>0</v>
      </c>
      <c r="AD254" s="593">
        <f t="shared" si="118"/>
        <v>0</v>
      </c>
      <c r="AE254" s="593">
        <f t="shared" si="118"/>
        <v>0</v>
      </c>
      <c r="AF254" s="593">
        <f t="shared" si="118"/>
        <v>0</v>
      </c>
      <c r="AG254" s="593">
        <f t="shared" si="118"/>
        <v>0</v>
      </c>
      <c r="AH254" s="593">
        <f t="shared" si="118"/>
        <v>0</v>
      </c>
      <c r="AI254" s="593">
        <f t="shared" si="118"/>
        <v>0</v>
      </c>
    </row>
    <row r="256" spans="1:35" ht="12.75">
      <c r="A256" s="555" t="s">
        <v>666</v>
      </c>
    </row>
    <row r="258" spans="1:35" s="589" customFormat="1" ht="11.25">
      <c r="A258" s="612"/>
      <c r="B258" s="754" t="s">
        <v>388</v>
      </c>
      <c r="C258" s="612"/>
      <c r="D258" s="612"/>
      <c r="E258" s="612"/>
      <c r="F258" s="612">
        <f t="shared" ref="F258:AI259" si="119">+F234</f>
        <v>1</v>
      </c>
      <c r="G258" s="612">
        <f t="shared" si="119"/>
        <v>2</v>
      </c>
      <c r="H258" s="612">
        <f t="shared" si="119"/>
        <v>3</v>
      </c>
      <c r="I258" s="612">
        <f t="shared" si="119"/>
        <v>4</v>
      </c>
      <c r="J258" s="612">
        <f t="shared" si="119"/>
        <v>5</v>
      </c>
      <c r="K258" s="612">
        <f t="shared" si="119"/>
        <v>6</v>
      </c>
      <c r="L258" s="612">
        <f t="shared" si="119"/>
        <v>7</v>
      </c>
      <c r="M258" s="612">
        <f t="shared" si="119"/>
        <v>8</v>
      </c>
      <c r="N258" s="612">
        <f t="shared" si="119"/>
        <v>9</v>
      </c>
      <c r="O258" s="612">
        <f t="shared" si="119"/>
        <v>10</v>
      </c>
      <c r="P258" s="612">
        <f t="shared" si="119"/>
        <v>11</v>
      </c>
      <c r="Q258" s="612">
        <f t="shared" si="119"/>
        <v>12</v>
      </c>
      <c r="R258" s="612">
        <f t="shared" si="119"/>
        <v>13</v>
      </c>
      <c r="S258" s="612">
        <f t="shared" si="119"/>
        <v>14</v>
      </c>
      <c r="T258" s="612">
        <f t="shared" si="119"/>
        <v>15</v>
      </c>
      <c r="U258" s="612">
        <f t="shared" si="119"/>
        <v>16</v>
      </c>
      <c r="V258" s="612">
        <f t="shared" si="119"/>
        <v>17</v>
      </c>
      <c r="W258" s="612">
        <f t="shared" si="119"/>
        <v>18</v>
      </c>
      <c r="X258" s="612">
        <f t="shared" si="119"/>
        <v>19</v>
      </c>
      <c r="Y258" s="612">
        <f t="shared" si="119"/>
        <v>20</v>
      </c>
      <c r="Z258" s="612">
        <f t="shared" si="119"/>
        <v>21</v>
      </c>
      <c r="AA258" s="612">
        <f t="shared" si="119"/>
        <v>22</v>
      </c>
      <c r="AB258" s="612">
        <f t="shared" si="119"/>
        <v>23</v>
      </c>
      <c r="AC258" s="612">
        <f t="shared" si="119"/>
        <v>24</v>
      </c>
      <c r="AD258" s="612">
        <f t="shared" si="119"/>
        <v>25</v>
      </c>
      <c r="AE258" s="612">
        <f t="shared" si="119"/>
        <v>26</v>
      </c>
      <c r="AF258" s="612">
        <f t="shared" si="119"/>
        <v>27</v>
      </c>
      <c r="AG258" s="612">
        <f t="shared" si="119"/>
        <v>28</v>
      </c>
      <c r="AH258" s="612">
        <f t="shared" si="119"/>
        <v>29</v>
      </c>
      <c r="AI258" s="612">
        <f t="shared" si="119"/>
        <v>30</v>
      </c>
    </row>
    <row r="259" spans="1:35" s="589" customFormat="1" ht="11.25">
      <c r="A259" s="612" t="s">
        <v>147</v>
      </c>
      <c r="B259" s="754" t="s">
        <v>397</v>
      </c>
      <c r="C259" s="613"/>
      <c r="D259" s="613"/>
      <c r="E259" s="613"/>
      <c r="F259" s="614">
        <f t="shared" si="119"/>
        <v>2018</v>
      </c>
      <c r="G259" s="614">
        <f t="shared" si="119"/>
        <v>2019</v>
      </c>
      <c r="H259" s="614">
        <f t="shared" si="119"/>
        <v>2020</v>
      </c>
      <c r="I259" s="614">
        <f t="shared" si="119"/>
        <v>2021</v>
      </c>
      <c r="J259" s="614">
        <f t="shared" si="119"/>
        <v>2022</v>
      </c>
      <c r="K259" s="614">
        <f t="shared" si="119"/>
        <v>2023</v>
      </c>
      <c r="L259" s="614">
        <f t="shared" si="119"/>
        <v>2024</v>
      </c>
      <c r="M259" s="614">
        <f t="shared" si="119"/>
        <v>2025</v>
      </c>
      <c r="N259" s="614">
        <f t="shared" si="119"/>
        <v>2026</v>
      </c>
      <c r="O259" s="614">
        <f t="shared" si="119"/>
        <v>2027</v>
      </c>
      <c r="P259" s="614">
        <f t="shared" si="119"/>
        <v>2028</v>
      </c>
      <c r="Q259" s="614">
        <f t="shared" si="119"/>
        <v>2029</v>
      </c>
      <c r="R259" s="614">
        <f t="shared" si="119"/>
        <v>2030</v>
      </c>
      <c r="S259" s="614">
        <f t="shared" si="119"/>
        <v>2031</v>
      </c>
      <c r="T259" s="614">
        <f t="shared" si="119"/>
        <v>2032</v>
      </c>
      <c r="U259" s="614">
        <f t="shared" si="119"/>
        <v>2033</v>
      </c>
      <c r="V259" s="614">
        <f t="shared" si="119"/>
        <v>2034</v>
      </c>
      <c r="W259" s="614">
        <f t="shared" si="119"/>
        <v>2035</v>
      </c>
      <c r="X259" s="614">
        <f t="shared" si="119"/>
        <v>2036</v>
      </c>
      <c r="Y259" s="614">
        <f t="shared" si="119"/>
        <v>2037</v>
      </c>
      <c r="Z259" s="614">
        <f t="shared" si="119"/>
        <v>2038</v>
      </c>
      <c r="AA259" s="614">
        <f t="shared" si="119"/>
        <v>2039</v>
      </c>
      <c r="AB259" s="614">
        <f t="shared" si="119"/>
        <v>2040</v>
      </c>
      <c r="AC259" s="614">
        <f t="shared" si="119"/>
        <v>2041</v>
      </c>
      <c r="AD259" s="614">
        <f t="shared" si="119"/>
        <v>2042</v>
      </c>
      <c r="AE259" s="614">
        <f t="shared" si="119"/>
        <v>2043</v>
      </c>
      <c r="AF259" s="614">
        <f t="shared" si="119"/>
        <v>2044</v>
      </c>
      <c r="AG259" s="614">
        <f t="shared" si="119"/>
        <v>2045</v>
      </c>
      <c r="AH259" s="614">
        <f t="shared" si="119"/>
        <v>2046</v>
      </c>
      <c r="AI259" s="614">
        <f t="shared" si="119"/>
        <v>2047</v>
      </c>
    </row>
    <row r="260" spans="1:35" s="589" customFormat="1" ht="11.25">
      <c r="A260" s="592" t="s">
        <v>242</v>
      </c>
      <c r="B260" s="749" t="s">
        <v>398</v>
      </c>
      <c r="C260" s="592"/>
      <c r="D260" s="592"/>
      <c r="E260" s="593"/>
      <c r="F260" s="593">
        <f>+F261+F265+F266</f>
        <v>199706</v>
      </c>
      <c r="G260" s="593">
        <f t="shared" ref="G260:AI260" si="120">+G261+G265+G266</f>
        <v>215377</v>
      </c>
      <c r="H260" s="593">
        <f t="shared" si="120"/>
        <v>191487</v>
      </c>
      <c r="I260" s="593">
        <f t="shared" si="120"/>
        <v>191487</v>
      </c>
      <c r="J260" s="593">
        <f t="shared" si="120"/>
        <v>191487</v>
      </c>
      <c r="K260" s="593">
        <f>+K261+K265+K266</f>
        <v>537515.86941390019</v>
      </c>
      <c r="L260" s="593">
        <f t="shared" si="120"/>
        <v>537515.86941390019</v>
      </c>
      <c r="M260" s="593">
        <f t="shared" si="120"/>
        <v>537515.86941390019</v>
      </c>
      <c r="N260" s="593">
        <f t="shared" si="120"/>
        <v>537515.86941390019</v>
      </c>
      <c r="O260" s="593">
        <f t="shared" si="120"/>
        <v>537515.86941390019</v>
      </c>
      <c r="P260" s="593">
        <f t="shared" si="120"/>
        <v>537515.86941390019</v>
      </c>
      <c r="Q260" s="593">
        <f t="shared" si="120"/>
        <v>537515.86941390019</v>
      </c>
      <c r="R260" s="593">
        <f t="shared" si="120"/>
        <v>537515.86941390019</v>
      </c>
      <c r="S260" s="593">
        <f t="shared" si="120"/>
        <v>537515.86941390019</v>
      </c>
      <c r="T260" s="593">
        <f t="shared" si="120"/>
        <v>537515.86941390019</v>
      </c>
      <c r="U260" s="593">
        <f t="shared" si="120"/>
        <v>537515.86941390019</v>
      </c>
      <c r="V260" s="593">
        <f t="shared" si="120"/>
        <v>537515.86941390019</v>
      </c>
      <c r="W260" s="593">
        <f t="shared" si="120"/>
        <v>537515.86941390019</v>
      </c>
      <c r="X260" s="593">
        <f t="shared" si="120"/>
        <v>537515.86941390019</v>
      </c>
      <c r="Y260" s="593">
        <f t="shared" si="120"/>
        <v>537515.86941390019</v>
      </c>
      <c r="Z260" s="593">
        <f t="shared" si="120"/>
        <v>537515.86941390019</v>
      </c>
      <c r="AA260" s="593">
        <f t="shared" si="120"/>
        <v>630313.19769691536</v>
      </c>
      <c r="AB260" s="593">
        <f t="shared" si="120"/>
        <v>630313.19769691536</v>
      </c>
      <c r="AC260" s="593">
        <f t="shared" si="120"/>
        <v>630313.19769691536</v>
      </c>
      <c r="AD260" s="593">
        <f t="shared" si="120"/>
        <v>630313.19769691536</v>
      </c>
      <c r="AE260" s="593">
        <f t="shared" si="120"/>
        <v>630313.19769691536</v>
      </c>
      <c r="AF260" s="593">
        <f t="shared" si="120"/>
        <v>630313.19769691536</v>
      </c>
      <c r="AG260" s="593">
        <f t="shared" si="120"/>
        <v>630313.19769691536</v>
      </c>
      <c r="AH260" s="593">
        <f t="shared" si="120"/>
        <v>630313.19769691536</v>
      </c>
      <c r="AI260" s="593">
        <f t="shared" si="120"/>
        <v>630313.19769691536</v>
      </c>
    </row>
    <row r="261" spans="1:35" s="607" customFormat="1" ht="11.25">
      <c r="A261" s="605">
        <v>1</v>
      </c>
      <c r="B261" s="753" t="s">
        <v>245</v>
      </c>
      <c r="C261" s="605"/>
      <c r="D261" s="605"/>
      <c r="E261" s="605"/>
      <c r="F261" s="606">
        <f t="shared" ref="F261:J261" si="121">+F262+F263+F264</f>
        <v>197933</v>
      </c>
      <c r="G261" s="606">
        <f t="shared" si="121"/>
        <v>212129</v>
      </c>
      <c r="H261" s="606">
        <f t="shared" si="121"/>
        <v>191487</v>
      </c>
      <c r="I261" s="606">
        <f t="shared" si="121"/>
        <v>191487</v>
      </c>
      <c r="J261" s="606">
        <f t="shared" si="121"/>
        <v>191487</v>
      </c>
      <c r="K261" s="606">
        <f>+K262+K263+K264</f>
        <v>537515.86941390019</v>
      </c>
      <c r="L261" s="606">
        <f t="shared" ref="L261:AI261" si="122">+L262+L263+L264</f>
        <v>537515.86941390019</v>
      </c>
      <c r="M261" s="606">
        <f t="shared" si="122"/>
        <v>537515.86941390019</v>
      </c>
      <c r="N261" s="606">
        <f t="shared" si="122"/>
        <v>537515.86941390019</v>
      </c>
      <c r="O261" s="606">
        <f t="shared" si="122"/>
        <v>537515.86941390019</v>
      </c>
      <c r="P261" s="606">
        <f t="shared" si="122"/>
        <v>537515.86941390019</v>
      </c>
      <c r="Q261" s="606">
        <f t="shared" si="122"/>
        <v>537515.86941390019</v>
      </c>
      <c r="R261" s="606">
        <f t="shared" si="122"/>
        <v>537515.86941390019</v>
      </c>
      <c r="S261" s="606">
        <f t="shared" si="122"/>
        <v>537515.86941390019</v>
      </c>
      <c r="T261" s="606">
        <f t="shared" si="122"/>
        <v>537515.86941390019</v>
      </c>
      <c r="U261" s="606">
        <f t="shared" si="122"/>
        <v>537515.86941390019</v>
      </c>
      <c r="V261" s="606">
        <f t="shared" si="122"/>
        <v>537515.86941390019</v>
      </c>
      <c r="W261" s="606">
        <f t="shared" si="122"/>
        <v>537515.86941390019</v>
      </c>
      <c r="X261" s="606">
        <f t="shared" si="122"/>
        <v>537515.86941390019</v>
      </c>
      <c r="Y261" s="606">
        <f t="shared" si="122"/>
        <v>537515.86941390019</v>
      </c>
      <c r="Z261" s="606">
        <f t="shared" si="122"/>
        <v>537515.86941390019</v>
      </c>
      <c r="AA261" s="606">
        <f t="shared" si="122"/>
        <v>630313.19769691536</v>
      </c>
      <c r="AB261" s="606">
        <f t="shared" si="122"/>
        <v>630313.19769691536</v>
      </c>
      <c r="AC261" s="606">
        <f t="shared" si="122"/>
        <v>630313.19769691536</v>
      </c>
      <c r="AD261" s="606">
        <f t="shared" si="122"/>
        <v>630313.19769691536</v>
      </c>
      <c r="AE261" s="606">
        <f t="shared" si="122"/>
        <v>630313.19769691536</v>
      </c>
      <c r="AF261" s="606">
        <f t="shared" si="122"/>
        <v>630313.19769691536</v>
      </c>
      <c r="AG261" s="606">
        <f t="shared" si="122"/>
        <v>630313.19769691536</v>
      </c>
      <c r="AH261" s="606">
        <f t="shared" si="122"/>
        <v>630313.19769691536</v>
      </c>
      <c r="AI261" s="606">
        <f t="shared" si="122"/>
        <v>630313.19769691536</v>
      </c>
    </row>
    <row r="262" spans="1:35" s="589" customFormat="1" ht="11.25">
      <c r="A262" s="594"/>
      <c r="B262" s="751" t="s">
        <v>249</v>
      </c>
      <c r="C262" s="617"/>
      <c r="D262" s="617"/>
      <c r="E262" s="596"/>
      <c r="F262" s="595">
        <f>+F238</f>
        <v>59501.7048</v>
      </c>
      <c r="G262" s="595">
        <f t="shared" ref="G262:AI263" si="123">+G238</f>
        <v>74365.260000000009</v>
      </c>
      <c r="H262" s="595">
        <f t="shared" si="123"/>
        <v>75563</v>
      </c>
      <c r="I262" s="595">
        <f t="shared" si="123"/>
        <v>75563</v>
      </c>
      <c r="J262" s="595">
        <f t="shared" si="123"/>
        <v>75563</v>
      </c>
      <c r="K262" s="595">
        <f>+K238</f>
        <v>294832.43107137195</v>
      </c>
      <c r="L262" s="595">
        <f t="shared" si="123"/>
        <v>294832.43107137195</v>
      </c>
      <c r="M262" s="595">
        <f t="shared" si="123"/>
        <v>294832.43107137195</v>
      </c>
      <c r="N262" s="595">
        <f t="shared" si="123"/>
        <v>294832.43107137195</v>
      </c>
      <c r="O262" s="595">
        <f t="shared" si="123"/>
        <v>294832.43107137195</v>
      </c>
      <c r="P262" s="595">
        <f t="shared" si="123"/>
        <v>294832.43107137195</v>
      </c>
      <c r="Q262" s="595">
        <f t="shared" si="123"/>
        <v>294832.43107137195</v>
      </c>
      <c r="R262" s="595">
        <f t="shared" si="123"/>
        <v>294832.43107137195</v>
      </c>
      <c r="S262" s="595">
        <f t="shared" si="123"/>
        <v>294832.43107137195</v>
      </c>
      <c r="T262" s="595">
        <f t="shared" si="123"/>
        <v>294832.43107137195</v>
      </c>
      <c r="U262" s="595">
        <f t="shared" si="123"/>
        <v>294832.43107137195</v>
      </c>
      <c r="V262" s="595">
        <f t="shared" si="123"/>
        <v>294832.43107137195</v>
      </c>
      <c r="W262" s="595">
        <f t="shared" si="123"/>
        <v>294832.43107137195</v>
      </c>
      <c r="X262" s="595">
        <f t="shared" si="123"/>
        <v>294832.43107137195</v>
      </c>
      <c r="Y262" s="595">
        <f t="shared" si="123"/>
        <v>294832.43107137195</v>
      </c>
      <c r="Z262" s="595">
        <f t="shared" si="123"/>
        <v>294832.43107137195</v>
      </c>
      <c r="AA262" s="595">
        <f t="shared" si="123"/>
        <v>294832.43107137195</v>
      </c>
      <c r="AB262" s="595">
        <f t="shared" si="123"/>
        <v>294832.43107137195</v>
      </c>
      <c r="AC262" s="595">
        <f t="shared" si="123"/>
        <v>294832.43107137195</v>
      </c>
      <c r="AD262" s="595">
        <f t="shared" si="123"/>
        <v>294832.43107137195</v>
      </c>
      <c r="AE262" s="595">
        <f t="shared" si="123"/>
        <v>294832.43107137195</v>
      </c>
      <c r="AF262" s="595">
        <f t="shared" si="123"/>
        <v>294832.43107137195</v>
      </c>
      <c r="AG262" s="595">
        <f t="shared" si="123"/>
        <v>294832.43107137195</v>
      </c>
      <c r="AH262" s="595">
        <f t="shared" si="123"/>
        <v>294832.43107137195</v>
      </c>
      <c r="AI262" s="595">
        <f t="shared" si="123"/>
        <v>294832.43107137195</v>
      </c>
    </row>
    <row r="263" spans="1:35" s="589" customFormat="1" ht="11.25">
      <c r="A263" s="594"/>
      <c r="B263" s="751" t="s">
        <v>250</v>
      </c>
      <c r="C263" s="617"/>
      <c r="D263" s="617"/>
      <c r="E263" s="596"/>
      <c r="F263" s="595">
        <f>+F239</f>
        <v>128422.29519999999</v>
      </c>
      <c r="G263" s="595">
        <f t="shared" si="123"/>
        <v>134381.74</v>
      </c>
      <c r="H263" s="595">
        <f t="shared" si="123"/>
        <v>114541</v>
      </c>
      <c r="I263" s="595">
        <f t="shared" si="123"/>
        <v>114541</v>
      </c>
      <c r="J263" s="595">
        <f t="shared" si="123"/>
        <v>114541</v>
      </c>
      <c r="K263" s="595">
        <f t="shared" si="123"/>
        <v>241300.43834252824</v>
      </c>
      <c r="L263" s="595">
        <f t="shared" si="123"/>
        <v>241300.43834252824</v>
      </c>
      <c r="M263" s="595">
        <f t="shared" si="123"/>
        <v>241300.43834252824</v>
      </c>
      <c r="N263" s="595">
        <f t="shared" si="123"/>
        <v>241300.43834252824</v>
      </c>
      <c r="O263" s="595">
        <f t="shared" si="123"/>
        <v>241300.43834252824</v>
      </c>
      <c r="P263" s="595">
        <f t="shared" si="123"/>
        <v>241300.43834252824</v>
      </c>
      <c r="Q263" s="595">
        <f t="shared" si="123"/>
        <v>241300.43834252824</v>
      </c>
      <c r="R263" s="595">
        <f t="shared" si="123"/>
        <v>241300.43834252824</v>
      </c>
      <c r="S263" s="595">
        <f t="shared" si="123"/>
        <v>241300.43834252824</v>
      </c>
      <c r="T263" s="595">
        <f t="shared" si="123"/>
        <v>241300.43834252824</v>
      </c>
      <c r="U263" s="595">
        <f t="shared" si="123"/>
        <v>241300.43834252824</v>
      </c>
      <c r="V263" s="595">
        <f t="shared" si="123"/>
        <v>241300.43834252824</v>
      </c>
      <c r="W263" s="595">
        <f t="shared" si="123"/>
        <v>241300.43834252824</v>
      </c>
      <c r="X263" s="595">
        <f t="shared" si="123"/>
        <v>241300.43834252824</v>
      </c>
      <c r="Y263" s="595">
        <f t="shared" si="123"/>
        <v>241300.43834252824</v>
      </c>
      <c r="Z263" s="595">
        <f t="shared" si="123"/>
        <v>241300.43834252824</v>
      </c>
      <c r="AA263" s="595">
        <f t="shared" si="123"/>
        <v>334097.76662554336</v>
      </c>
      <c r="AB263" s="595">
        <f t="shared" si="123"/>
        <v>334097.76662554336</v>
      </c>
      <c r="AC263" s="595">
        <f t="shared" si="123"/>
        <v>334097.76662554336</v>
      </c>
      <c r="AD263" s="595">
        <f t="shared" si="123"/>
        <v>334097.76662554336</v>
      </c>
      <c r="AE263" s="595">
        <f t="shared" si="123"/>
        <v>334097.76662554336</v>
      </c>
      <c r="AF263" s="595">
        <f t="shared" si="123"/>
        <v>334097.76662554336</v>
      </c>
      <c r="AG263" s="595">
        <f t="shared" si="123"/>
        <v>334097.76662554336</v>
      </c>
      <c r="AH263" s="595">
        <f t="shared" si="123"/>
        <v>334097.76662554336</v>
      </c>
      <c r="AI263" s="595">
        <f t="shared" si="123"/>
        <v>334097.76662554336</v>
      </c>
    </row>
    <row r="264" spans="1:35" s="589" customFormat="1" ht="11.25">
      <c r="A264" s="594"/>
      <c r="B264" s="751" t="s">
        <v>853</v>
      </c>
      <c r="C264" s="617"/>
      <c r="D264" s="617"/>
      <c r="E264" s="596"/>
      <c r="F264" s="595">
        <f>+F241</f>
        <v>10009</v>
      </c>
      <c r="G264" s="595">
        <f t="shared" ref="G264:AI266" si="124">+G241</f>
        <v>3382</v>
      </c>
      <c r="H264" s="595">
        <f t="shared" si="124"/>
        <v>1383</v>
      </c>
      <c r="I264" s="595">
        <f t="shared" si="124"/>
        <v>1383</v>
      </c>
      <c r="J264" s="595">
        <f t="shared" si="124"/>
        <v>1383</v>
      </c>
      <c r="K264" s="595">
        <f t="shared" si="124"/>
        <v>1383</v>
      </c>
      <c r="L264" s="595">
        <f t="shared" si="124"/>
        <v>1383</v>
      </c>
      <c r="M264" s="595">
        <f t="shared" si="124"/>
        <v>1383</v>
      </c>
      <c r="N264" s="595">
        <f t="shared" si="124"/>
        <v>1383</v>
      </c>
      <c r="O264" s="595">
        <f t="shared" si="124"/>
        <v>1383</v>
      </c>
      <c r="P264" s="595">
        <f t="shared" si="124"/>
        <v>1383</v>
      </c>
      <c r="Q264" s="595">
        <f t="shared" si="124"/>
        <v>1383</v>
      </c>
      <c r="R264" s="595">
        <f t="shared" si="124"/>
        <v>1383</v>
      </c>
      <c r="S264" s="595">
        <f t="shared" si="124"/>
        <v>1383</v>
      </c>
      <c r="T264" s="595">
        <f t="shared" si="124"/>
        <v>1383</v>
      </c>
      <c r="U264" s="595">
        <f t="shared" si="124"/>
        <v>1383</v>
      </c>
      <c r="V264" s="595">
        <f t="shared" si="124"/>
        <v>1383</v>
      </c>
      <c r="W264" s="595">
        <f t="shared" si="124"/>
        <v>1383</v>
      </c>
      <c r="X264" s="595">
        <f t="shared" si="124"/>
        <v>1383</v>
      </c>
      <c r="Y264" s="595">
        <f t="shared" si="124"/>
        <v>1383</v>
      </c>
      <c r="Z264" s="595">
        <f t="shared" si="124"/>
        <v>1383</v>
      </c>
      <c r="AA264" s="595">
        <f t="shared" si="124"/>
        <v>1383</v>
      </c>
      <c r="AB264" s="595">
        <f t="shared" si="124"/>
        <v>1383</v>
      </c>
      <c r="AC264" s="595">
        <f t="shared" si="124"/>
        <v>1383</v>
      </c>
      <c r="AD264" s="595">
        <f t="shared" si="124"/>
        <v>1383</v>
      </c>
      <c r="AE264" s="595">
        <f t="shared" si="124"/>
        <v>1383</v>
      </c>
      <c r="AF264" s="595">
        <f t="shared" si="124"/>
        <v>1383</v>
      </c>
      <c r="AG264" s="595">
        <f t="shared" si="124"/>
        <v>1383</v>
      </c>
      <c r="AH264" s="595">
        <f t="shared" si="124"/>
        <v>1383</v>
      </c>
      <c r="AI264" s="595">
        <f t="shared" si="124"/>
        <v>1383</v>
      </c>
    </row>
    <row r="265" spans="1:35" s="607" customFormat="1" ht="11.25">
      <c r="A265" s="605">
        <v>2</v>
      </c>
      <c r="B265" s="753" t="s">
        <v>247</v>
      </c>
      <c r="C265" s="605"/>
      <c r="D265" s="605"/>
      <c r="E265" s="605"/>
      <c r="F265" s="606">
        <f>+F242</f>
        <v>1773</v>
      </c>
      <c r="G265" s="606">
        <f t="shared" si="124"/>
        <v>3248</v>
      </c>
      <c r="H265" s="606">
        <f t="shared" si="124"/>
        <v>0</v>
      </c>
      <c r="I265" s="606">
        <f t="shared" si="124"/>
        <v>0</v>
      </c>
      <c r="J265" s="606">
        <f t="shared" si="124"/>
        <v>0</v>
      </c>
      <c r="K265" s="606">
        <f t="shared" si="124"/>
        <v>0</v>
      </c>
      <c r="L265" s="606">
        <f t="shared" si="124"/>
        <v>0</v>
      </c>
      <c r="M265" s="606">
        <f t="shared" si="124"/>
        <v>0</v>
      </c>
      <c r="N265" s="606">
        <f t="shared" si="124"/>
        <v>0</v>
      </c>
      <c r="O265" s="606">
        <f t="shared" si="124"/>
        <v>0</v>
      </c>
      <c r="P265" s="606">
        <f t="shared" si="124"/>
        <v>0</v>
      </c>
      <c r="Q265" s="606">
        <f t="shared" si="124"/>
        <v>0</v>
      </c>
      <c r="R265" s="606">
        <f t="shared" si="124"/>
        <v>0</v>
      </c>
      <c r="S265" s="606">
        <f t="shared" si="124"/>
        <v>0</v>
      </c>
      <c r="T265" s="606">
        <f t="shared" si="124"/>
        <v>0</v>
      </c>
      <c r="U265" s="606">
        <f t="shared" si="124"/>
        <v>0</v>
      </c>
      <c r="V265" s="606">
        <f t="shared" si="124"/>
        <v>0</v>
      </c>
      <c r="W265" s="606">
        <f t="shared" si="124"/>
        <v>0</v>
      </c>
      <c r="X265" s="606">
        <f t="shared" si="124"/>
        <v>0</v>
      </c>
      <c r="Y265" s="606">
        <f t="shared" si="124"/>
        <v>0</v>
      </c>
      <c r="Z265" s="606">
        <f t="shared" si="124"/>
        <v>0</v>
      </c>
      <c r="AA265" s="606">
        <f t="shared" si="124"/>
        <v>0</v>
      </c>
      <c r="AB265" s="606">
        <f t="shared" si="124"/>
        <v>0</v>
      </c>
      <c r="AC265" s="606">
        <f t="shared" si="124"/>
        <v>0</v>
      </c>
      <c r="AD265" s="606">
        <f t="shared" si="124"/>
        <v>0</v>
      </c>
      <c r="AE265" s="606">
        <f t="shared" si="124"/>
        <v>0</v>
      </c>
      <c r="AF265" s="606">
        <f t="shared" si="124"/>
        <v>0</v>
      </c>
      <c r="AG265" s="606">
        <f t="shared" si="124"/>
        <v>0</v>
      </c>
      <c r="AH265" s="606">
        <f t="shared" si="124"/>
        <v>0</v>
      </c>
      <c r="AI265" s="606">
        <f t="shared" si="124"/>
        <v>0</v>
      </c>
    </row>
    <row r="266" spans="1:35" s="607" customFormat="1" ht="11.25">
      <c r="A266" s="605">
        <v>3</v>
      </c>
      <c r="B266" s="753" t="s">
        <v>251</v>
      </c>
      <c r="C266" s="605"/>
      <c r="D266" s="605"/>
      <c r="E266" s="605"/>
      <c r="F266" s="606">
        <f>+F243</f>
        <v>0</v>
      </c>
      <c r="G266" s="606">
        <f t="shared" si="124"/>
        <v>0</v>
      </c>
      <c r="H266" s="606">
        <f t="shared" si="124"/>
        <v>0</v>
      </c>
      <c r="I266" s="606">
        <f t="shared" si="124"/>
        <v>0</v>
      </c>
      <c r="J266" s="606">
        <f t="shared" si="124"/>
        <v>0</v>
      </c>
      <c r="K266" s="606">
        <f t="shared" si="124"/>
        <v>0</v>
      </c>
      <c r="L266" s="606">
        <f t="shared" si="124"/>
        <v>0</v>
      </c>
      <c r="M266" s="606">
        <f t="shared" si="124"/>
        <v>0</v>
      </c>
      <c r="N266" s="606">
        <f t="shared" si="124"/>
        <v>0</v>
      </c>
      <c r="O266" s="606">
        <f t="shared" si="124"/>
        <v>0</v>
      </c>
      <c r="P266" s="606">
        <f t="shared" si="124"/>
        <v>0</v>
      </c>
      <c r="Q266" s="606">
        <f t="shared" si="124"/>
        <v>0</v>
      </c>
      <c r="R266" s="606">
        <f t="shared" si="124"/>
        <v>0</v>
      </c>
      <c r="S266" s="606">
        <f t="shared" si="124"/>
        <v>0</v>
      </c>
      <c r="T266" s="606">
        <f t="shared" si="124"/>
        <v>0</v>
      </c>
      <c r="U266" s="606">
        <f t="shared" si="124"/>
        <v>0</v>
      </c>
      <c r="V266" s="606">
        <f t="shared" si="124"/>
        <v>0</v>
      </c>
      <c r="W266" s="606">
        <f t="shared" si="124"/>
        <v>0</v>
      </c>
      <c r="X266" s="606">
        <f t="shared" si="124"/>
        <v>0</v>
      </c>
      <c r="Y266" s="606">
        <f t="shared" si="124"/>
        <v>0</v>
      </c>
      <c r="Z266" s="606">
        <f t="shared" si="124"/>
        <v>0</v>
      </c>
      <c r="AA266" s="606">
        <f t="shared" si="124"/>
        <v>0</v>
      </c>
      <c r="AB266" s="606">
        <f t="shared" si="124"/>
        <v>0</v>
      </c>
      <c r="AC266" s="606">
        <f t="shared" si="124"/>
        <v>0</v>
      </c>
      <c r="AD266" s="606">
        <f t="shared" si="124"/>
        <v>0</v>
      </c>
      <c r="AE266" s="606">
        <f t="shared" si="124"/>
        <v>0</v>
      </c>
      <c r="AF266" s="606">
        <f t="shared" si="124"/>
        <v>0</v>
      </c>
      <c r="AG266" s="606">
        <f t="shared" si="124"/>
        <v>0</v>
      </c>
      <c r="AH266" s="606">
        <f t="shared" si="124"/>
        <v>0</v>
      </c>
      <c r="AI266" s="606">
        <f t="shared" si="124"/>
        <v>0</v>
      </c>
    </row>
    <row r="267" spans="1:35" s="589" customFormat="1" ht="11.25">
      <c r="A267" s="592" t="s">
        <v>243</v>
      </c>
      <c r="B267" s="749" t="s">
        <v>399</v>
      </c>
      <c r="C267" s="592"/>
      <c r="D267" s="592"/>
      <c r="E267" s="593">
        <f>+E273+E274+E275+E281+E268</f>
        <v>0</v>
      </c>
      <c r="F267" s="593">
        <f>+F273+F274+F275+F281+F268</f>
        <v>1065874.3399999999</v>
      </c>
      <c r="G267" s="593">
        <f t="shared" ref="G267:AI267" si="125">+G273+G274+G275+G281+G268</f>
        <v>299458.7418870721</v>
      </c>
      <c r="H267" s="593">
        <f t="shared" si="125"/>
        <v>2423596.9417475527</v>
      </c>
      <c r="I267" s="593">
        <f t="shared" si="125"/>
        <v>2380052.2622697218</v>
      </c>
      <c r="J267" s="593">
        <f t="shared" si="125"/>
        <v>153147.77698111522</v>
      </c>
      <c r="K267" s="593">
        <f t="shared" si="125"/>
        <v>296201.43107137183</v>
      </c>
      <c r="L267" s="593">
        <f t="shared" si="125"/>
        <v>296201.43107137183</v>
      </c>
      <c r="M267" s="593">
        <f t="shared" si="125"/>
        <v>296201.43107137183</v>
      </c>
      <c r="N267" s="593">
        <f t="shared" si="125"/>
        <v>296201.43107137183</v>
      </c>
      <c r="O267" s="593">
        <f t="shared" si="125"/>
        <v>296201.43107137183</v>
      </c>
      <c r="P267" s="593">
        <f t="shared" si="125"/>
        <v>296201.43107137183</v>
      </c>
      <c r="Q267" s="593">
        <f t="shared" si="125"/>
        <v>296201.43107137183</v>
      </c>
      <c r="R267" s="593">
        <f t="shared" si="125"/>
        <v>296201.43107137183</v>
      </c>
      <c r="S267" s="593">
        <f t="shared" si="125"/>
        <v>296201.43107137183</v>
      </c>
      <c r="T267" s="593">
        <f t="shared" si="125"/>
        <v>1414006.4662170287</v>
      </c>
      <c r="U267" s="593">
        <f t="shared" si="125"/>
        <v>296201.43107137183</v>
      </c>
      <c r="V267" s="593">
        <f t="shared" si="125"/>
        <v>296201.43107137183</v>
      </c>
      <c r="W267" s="593">
        <f t="shared" si="125"/>
        <v>296201.43107137183</v>
      </c>
      <c r="X267" s="593">
        <f t="shared" si="125"/>
        <v>569453.06306290673</v>
      </c>
      <c r="Y267" s="593">
        <f t="shared" si="125"/>
        <v>296201.43107137183</v>
      </c>
      <c r="Z267" s="593">
        <f t="shared" si="125"/>
        <v>296201.43107137183</v>
      </c>
      <c r="AA267" s="593">
        <f t="shared" si="125"/>
        <v>296201.43107137183</v>
      </c>
      <c r="AB267" s="593">
        <f t="shared" si="125"/>
        <v>296201.43107137183</v>
      </c>
      <c r="AC267" s="593">
        <f t="shared" si="125"/>
        <v>296201.43107137183</v>
      </c>
      <c r="AD267" s="593">
        <f t="shared" si="125"/>
        <v>1414006.4662170287</v>
      </c>
      <c r="AE267" s="593">
        <f t="shared" si="125"/>
        <v>296201.43107137183</v>
      </c>
      <c r="AF267" s="593">
        <f t="shared" si="125"/>
        <v>296201.43107137183</v>
      </c>
      <c r="AG267" s="593">
        <f t="shared" si="125"/>
        <v>296201.43107137183</v>
      </c>
      <c r="AH267" s="593">
        <f t="shared" si="125"/>
        <v>296201.43107137183</v>
      </c>
      <c r="AI267" s="593">
        <f t="shared" si="125"/>
        <v>296201.43107137183</v>
      </c>
    </row>
    <row r="268" spans="1:35" s="607" customFormat="1" ht="11.25">
      <c r="A268" s="605">
        <v>1</v>
      </c>
      <c r="B268" s="753" t="s">
        <v>246</v>
      </c>
      <c r="C268" s="605"/>
      <c r="D268" s="605"/>
      <c r="E268" s="605"/>
      <c r="F268" s="606">
        <f>+F269+F270+F271+F272</f>
        <v>196869</v>
      </c>
      <c r="G268" s="606">
        <f t="shared" ref="G268:AI268" si="126">+G269+G270+G271+G272</f>
        <v>93933</v>
      </c>
      <c r="H268" s="606">
        <f t="shared" si="126"/>
        <v>76932</v>
      </c>
      <c r="I268" s="606">
        <f t="shared" si="126"/>
        <v>76932</v>
      </c>
      <c r="J268" s="606">
        <f t="shared" si="126"/>
        <v>76932</v>
      </c>
      <c r="K268" s="606">
        <f t="shared" si="126"/>
        <v>296201.43107137183</v>
      </c>
      <c r="L268" s="606">
        <f t="shared" si="126"/>
        <v>296201.43107137183</v>
      </c>
      <c r="M268" s="606">
        <f t="shared" si="126"/>
        <v>296201.43107137183</v>
      </c>
      <c r="N268" s="606">
        <f t="shared" si="126"/>
        <v>296201.43107137183</v>
      </c>
      <c r="O268" s="606">
        <f t="shared" si="126"/>
        <v>296201.43107137183</v>
      </c>
      <c r="P268" s="606">
        <f t="shared" si="126"/>
        <v>296201.43107137183</v>
      </c>
      <c r="Q268" s="606">
        <f t="shared" si="126"/>
        <v>296201.43107137183</v>
      </c>
      <c r="R268" s="606">
        <f t="shared" si="126"/>
        <v>296201.43107137183</v>
      </c>
      <c r="S268" s="606">
        <f t="shared" si="126"/>
        <v>296201.43107137183</v>
      </c>
      <c r="T268" s="606">
        <f t="shared" si="126"/>
        <v>296201.43107137183</v>
      </c>
      <c r="U268" s="606">
        <f t="shared" si="126"/>
        <v>296201.43107137183</v>
      </c>
      <c r="V268" s="606">
        <f t="shared" si="126"/>
        <v>296201.43107137183</v>
      </c>
      <c r="W268" s="606">
        <f t="shared" si="126"/>
        <v>296201.43107137183</v>
      </c>
      <c r="X268" s="606">
        <f t="shared" si="126"/>
        <v>296201.43107137183</v>
      </c>
      <c r="Y268" s="606">
        <f t="shared" si="126"/>
        <v>296201.43107137183</v>
      </c>
      <c r="Z268" s="606">
        <f t="shared" si="126"/>
        <v>296201.43107137183</v>
      </c>
      <c r="AA268" s="606">
        <f t="shared" si="126"/>
        <v>296201.43107137183</v>
      </c>
      <c r="AB268" s="606">
        <f t="shared" si="126"/>
        <v>296201.43107137183</v>
      </c>
      <c r="AC268" s="606">
        <f t="shared" si="126"/>
        <v>296201.43107137183</v>
      </c>
      <c r="AD268" s="606">
        <f t="shared" si="126"/>
        <v>296201.43107137183</v>
      </c>
      <c r="AE268" s="606">
        <f t="shared" si="126"/>
        <v>296201.43107137183</v>
      </c>
      <c r="AF268" s="606">
        <f t="shared" si="126"/>
        <v>296201.43107137183</v>
      </c>
      <c r="AG268" s="606">
        <f t="shared" si="126"/>
        <v>296201.43107137183</v>
      </c>
      <c r="AH268" s="606">
        <f t="shared" si="126"/>
        <v>296201.43107137183</v>
      </c>
      <c r="AI268" s="606">
        <f t="shared" si="126"/>
        <v>296201.43107137183</v>
      </c>
    </row>
    <row r="269" spans="1:35" s="607" customFormat="1" ht="11.25">
      <c r="A269" s="605"/>
      <c r="B269" s="751" t="s">
        <v>106</v>
      </c>
      <c r="C269" s="617"/>
      <c r="D269" s="617"/>
      <c r="E269" s="594"/>
      <c r="F269" s="595">
        <f t="shared" ref="F269:AI269" si="127">+F246</f>
        <v>15634</v>
      </c>
      <c r="G269" s="595">
        <f t="shared" si="127"/>
        <v>5928</v>
      </c>
      <c r="H269" s="595">
        <f t="shared" si="127"/>
        <v>5244</v>
      </c>
      <c r="I269" s="595">
        <f t="shared" si="127"/>
        <v>5244</v>
      </c>
      <c r="J269" s="595">
        <f t="shared" si="127"/>
        <v>5244</v>
      </c>
      <c r="K269" s="595">
        <f t="shared" si="127"/>
        <v>20124.460500000001</v>
      </c>
      <c r="L269" s="595">
        <f t="shared" si="127"/>
        <v>20124.460500000001</v>
      </c>
      <c r="M269" s="595">
        <f t="shared" si="127"/>
        <v>20124.460500000001</v>
      </c>
      <c r="N269" s="595">
        <f t="shared" si="127"/>
        <v>20124.460500000001</v>
      </c>
      <c r="O269" s="595">
        <f t="shared" si="127"/>
        <v>20124.460500000001</v>
      </c>
      <c r="P269" s="595">
        <f t="shared" si="127"/>
        <v>20124.460500000001</v>
      </c>
      <c r="Q269" s="595">
        <f t="shared" si="127"/>
        <v>20124.460500000001</v>
      </c>
      <c r="R269" s="595">
        <f t="shared" si="127"/>
        <v>20124.460500000001</v>
      </c>
      <c r="S269" s="595">
        <f t="shared" si="127"/>
        <v>20124.460500000001</v>
      </c>
      <c r="T269" s="595">
        <f t="shared" si="127"/>
        <v>20124.460500000001</v>
      </c>
      <c r="U269" s="595">
        <f t="shared" si="127"/>
        <v>20124.460500000001</v>
      </c>
      <c r="V269" s="595">
        <f t="shared" si="127"/>
        <v>20124.460500000001</v>
      </c>
      <c r="W269" s="595">
        <f t="shared" si="127"/>
        <v>20124.460500000001</v>
      </c>
      <c r="X269" s="595">
        <f t="shared" si="127"/>
        <v>20124.460500000001</v>
      </c>
      <c r="Y269" s="595">
        <f t="shared" si="127"/>
        <v>20124.460500000001</v>
      </c>
      <c r="Z269" s="595">
        <f t="shared" si="127"/>
        <v>20124.460500000001</v>
      </c>
      <c r="AA269" s="595">
        <f t="shared" si="127"/>
        <v>20124.460500000001</v>
      </c>
      <c r="AB269" s="595">
        <f t="shared" si="127"/>
        <v>20124.460500000001</v>
      </c>
      <c r="AC269" s="595">
        <f t="shared" si="127"/>
        <v>20124.460500000001</v>
      </c>
      <c r="AD269" s="595">
        <f t="shared" si="127"/>
        <v>20124.460500000001</v>
      </c>
      <c r="AE269" s="595">
        <f t="shared" si="127"/>
        <v>20124.460500000001</v>
      </c>
      <c r="AF269" s="595">
        <f t="shared" si="127"/>
        <v>20124.460500000001</v>
      </c>
      <c r="AG269" s="595">
        <f t="shared" si="127"/>
        <v>20124.460500000001</v>
      </c>
      <c r="AH269" s="595">
        <f t="shared" si="127"/>
        <v>20124.460500000001</v>
      </c>
      <c r="AI269" s="595">
        <f t="shared" si="127"/>
        <v>20124.460500000001</v>
      </c>
    </row>
    <row r="270" spans="1:35" s="607" customFormat="1" ht="11.25">
      <c r="A270" s="605"/>
      <c r="B270" s="751" t="s">
        <v>254</v>
      </c>
      <c r="C270" s="617"/>
      <c r="D270" s="617"/>
      <c r="E270" s="594"/>
      <c r="F270" s="595">
        <f t="shared" ref="F270:AI270" si="128">+F247</f>
        <v>162165</v>
      </c>
      <c r="G270" s="595">
        <f t="shared" si="128"/>
        <v>74935</v>
      </c>
      <c r="H270" s="595">
        <f t="shared" si="128"/>
        <v>58382</v>
      </c>
      <c r="I270" s="595">
        <f t="shared" si="128"/>
        <v>58382</v>
      </c>
      <c r="J270" s="595">
        <f t="shared" si="128"/>
        <v>58382</v>
      </c>
      <c r="K270" s="595">
        <f t="shared" si="128"/>
        <v>216770.97057137184</v>
      </c>
      <c r="L270" s="595">
        <f t="shared" si="128"/>
        <v>216770.97057137184</v>
      </c>
      <c r="M270" s="595">
        <f t="shared" si="128"/>
        <v>216770.97057137184</v>
      </c>
      <c r="N270" s="595">
        <f t="shared" si="128"/>
        <v>216770.97057137184</v>
      </c>
      <c r="O270" s="595">
        <f t="shared" si="128"/>
        <v>216770.97057137184</v>
      </c>
      <c r="P270" s="595">
        <f t="shared" si="128"/>
        <v>216770.97057137184</v>
      </c>
      <c r="Q270" s="595">
        <f t="shared" si="128"/>
        <v>216770.97057137184</v>
      </c>
      <c r="R270" s="595">
        <f t="shared" si="128"/>
        <v>216770.97057137184</v>
      </c>
      <c r="S270" s="595">
        <f t="shared" si="128"/>
        <v>216770.97057137184</v>
      </c>
      <c r="T270" s="595">
        <f t="shared" si="128"/>
        <v>216770.97057137184</v>
      </c>
      <c r="U270" s="595">
        <f t="shared" si="128"/>
        <v>216770.97057137184</v>
      </c>
      <c r="V270" s="595">
        <f t="shared" si="128"/>
        <v>216770.97057137184</v>
      </c>
      <c r="W270" s="595">
        <f t="shared" si="128"/>
        <v>216770.97057137184</v>
      </c>
      <c r="X270" s="595">
        <f t="shared" si="128"/>
        <v>216770.97057137184</v>
      </c>
      <c r="Y270" s="595">
        <f t="shared" si="128"/>
        <v>216770.97057137184</v>
      </c>
      <c r="Z270" s="595">
        <f t="shared" si="128"/>
        <v>216770.97057137184</v>
      </c>
      <c r="AA270" s="595">
        <f t="shared" si="128"/>
        <v>216770.97057137184</v>
      </c>
      <c r="AB270" s="595">
        <f t="shared" si="128"/>
        <v>216770.97057137184</v>
      </c>
      <c r="AC270" s="595">
        <f t="shared" si="128"/>
        <v>216770.97057137184</v>
      </c>
      <c r="AD270" s="595">
        <f t="shared" si="128"/>
        <v>216770.97057137184</v>
      </c>
      <c r="AE270" s="595">
        <f t="shared" si="128"/>
        <v>216770.97057137184</v>
      </c>
      <c r="AF270" s="595">
        <f t="shared" si="128"/>
        <v>216770.97057137184</v>
      </c>
      <c r="AG270" s="595">
        <f t="shared" si="128"/>
        <v>216770.97057137184</v>
      </c>
      <c r="AH270" s="595">
        <f t="shared" si="128"/>
        <v>216770.97057137184</v>
      </c>
      <c r="AI270" s="595">
        <f t="shared" si="128"/>
        <v>216770.97057137184</v>
      </c>
    </row>
    <row r="271" spans="1:35" s="607" customFormat="1" ht="11.25">
      <c r="A271" s="605"/>
      <c r="B271" s="751" t="s">
        <v>256</v>
      </c>
      <c r="C271" s="617"/>
      <c r="D271" s="617"/>
      <c r="E271" s="594"/>
      <c r="F271" s="595">
        <f t="shared" ref="F271:AI271" si="129">+F250</f>
        <v>15304</v>
      </c>
      <c r="G271" s="595">
        <f t="shared" si="129"/>
        <v>11867</v>
      </c>
      <c r="H271" s="595">
        <f t="shared" si="129"/>
        <v>8296</v>
      </c>
      <c r="I271" s="595">
        <f t="shared" si="129"/>
        <v>8296</v>
      </c>
      <c r="J271" s="595">
        <f t="shared" si="129"/>
        <v>8296</v>
      </c>
      <c r="K271" s="595">
        <f t="shared" si="129"/>
        <v>54296</v>
      </c>
      <c r="L271" s="595">
        <f t="shared" si="129"/>
        <v>54296</v>
      </c>
      <c r="M271" s="595">
        <f t="shared" si="129"/>
        <v>54296</v>
      </c>
      <c r="N271" s="595">
        <f t="shared" si="129"/>
        <v>54296</v>
      </c>
      <c r="O271" s="595">
        <f t="shared" si="129"/>
        <v>54296</v>
      </c>
      <c r="P271" s="595">
        <f t="shared" si="129"/>
        <v>54296</v>
      </c>
      <c r="Q271" s="595">
        <f t="shared" si="129"/>
        <v>54296</v>
      </c>
      <c r="R271" s="595">
        <f t="shared" si="129"/>
        <v>54296</v>
      </c>
      <c r="S271" s="595">
        <f t="shared" si="129"/>
        <v>54296</v>
      </c>
      <c r="T271" s="595">
        <f t="shared" si="129"/>
        <v>54296</v>
      </c>
      <c r="U271" s="595">
        <f t="shared" si="129"/>
        <v>54296</v>
      </c>
      <c r="V271" s="595">
        <f t="shared" si="129"/>
        <v>54296</v>
      </c>
      <c r="W271" s="595">
        <f t="shared" si="129"/>
        <v>54296</v>
      </c>
      <c r="X271" s="595">
        <f t="shared" si="129"/>
        <v>54296</v>
      </c>
      <c r="Y271" s="595">
        <f t="shared" si="129"/>
        <v>54296</v>
      </c>
      <c r="Z271" s="595">
        <f t="shared" si="129"/>
        <v>54296</v>
      </c>
      <c r="AA271" s="595">
        <f t="shared" si="129"/>
        <v>54296</v>
      </c>
      <c r="AB271" s="595">
        <f t="shared" si="129"/>
        <v>54296</v>
      </c>
      <c r="AC271" s="595">
        <f t="shared" si="129"/>
        <v>54296</v>
      </c>
      <c r="AD271" s="595">
        <f t="shared" si="129"/>
        <v>54296</v>
      </c>
      <c r="AE271" s="595">
        <f t="shared" si="129"/>
        <v>54296</v>
      </c>
      <c r="AF271" s="595">
        <f t="shared" si="129"/>
        <v>54296</v>
      </c>
      <c r="AG271" s="595">
        <f t="shared" si="129"/>
        <v>54296</v>
      </c>
      <c r="AH271" s="595">
        <f t="shared" si="129"/>
        <v>54296</v>
      </c>
      <c r="AI271" s="595">
        <f t="shared" si="129"/>
        <v>54296</v>
      </c>
    </row>
    <row r="272" spans="1:35" s="607" customFormat="1" ht="11.25">
      <c r="A272" s="605"/>
      <c r="B272" s="751" t="s">
        <v>257</v>
      </c>
      <c r="C272" s="617"/>
      <c r="D272" s="617"/>
      <c r="E272" s="594"/>
      <c r="F272" s="595">
        <f t="shared" ref="F272:AI272" si="130">+F251</f>
        <v>3766</v>
      </c>
      <c r="G272" s="595">
        <f t="shared" si="130"/>
        <v>1203</v>
      </c>
      <c r="H272" s="595">
        <f t="shared" si="130"/>
        <v>5010</v>
      </c>
      <c r="I272" s="595">
        <f t="shared" si="130"/>
        <v>5010</v>
      </c>
      <c r="J272" s="595">
        <f t="shared" si="130"/>
        <v>5010</v>
      </c>
      <c r="K272" s="595">
        <f t="shared" si="130"/>
        <v>5010</v>
      </c>
      <c r="L272" s="595">
        <f t="shared" si="130"/>
        <v>5010</v>
      </c>
      <c r="M272" s="595">
        <f t="shared" si="130"/>
        <v>5010</v>
      </c>
      <c r="N272" s="595">
        <f t="shared" si="130"/>
        <v>5010</v>
      </c>
      <c r="O272" s="595">
        <f t="shared" si="130"/>
        <v>5010</v>
      </c>
      <c r="P272" s="595">
        <f t="shared" si="130"/>
        <v>5010</v>
      </c>
      <c r="Q272" s="595">
        <f t="shared" si="130"/>
        <v>5010</v>
      </c>
      <c r="R272" s="595">
        <f t="shared" si="130"/>
        <v>5010</v>
      </c>
      <c r="S272" s="595">
        <f t="shared" si="130"/>
        <v>5010</v>
      </c>
      <c r="T272" s="595">
        <f t="shared" si="130"/>
        <v>5010</v>
      </c>
      <c r="U272" s="595">
        <f t="shared" si="130"/>
        <v>5010</v>
      </c>
      <c r="V272" s="595">
        <f t="shared" si="130"/>
        <v>5010</v>
      </c>
      <c r="W272" s="595">
        <f t="shared" si="130"/>
        <v>5010</v>
      </c>
      <c r="X272" s="595">
        <f t="shared" si="130"/>
        <v>5010</v>
      </c>
      <c r="Y272" s="595">
        <f t="shared" si="130"/>
        <v>5010</v>
      </c>
      <c r="Z272" s="595">
        <f t="shared" si="130"/>
        <v>5010</v>
      </c>
      <c r="AA272" s="595">
        <f t="shared" si="130"/>
        <v>5010</v>
      </c>
      <c r="AB272" s="595">
        <f t="shared" si="130"/>
        <v>5010</v>
      </c>
      <c r="AC272" s="595">
        <f t="shared" si="130"/>
        <v>5010</v>
      </c>
      <c r="AD272" s="595">
        <f t="shared" si="130"/>
        <v>5010</v>
      </c>
      <c r="AE272" s="595">
        <f t="shared" si="130"/>
        <v>5010</v>
      </c>
      <c r="AF272" s="595">
        <f t="shared" si="130"/>
        <v>5010</v>
      </c>
      <c r="AG272" s="595">
        <f t="shared" si="130"/>
        <v>5010</v>
      </c>
      <c r="AH272" s="595">
        <f t="shared" si="130"/>
        <v>5010</v>
      </c>
      <c r="AI272" s="595">
        <f t="shared" si="130"/>
        <v>5010</v>
      </c>
    </row>
    <row r="273" spans="1:35" s="607" customFormat="1" ht="11.25">
      <c r="A273" s="605">
        <v>2</v>
      </c>
      <c r="B273" s="753" t="s">
        <v>248</v>
      </c>
      <c r="C273" s="605"/>
      <c r="D273" s="605"/>
      <c r="E273" s="605"/>
      <c r="F273" s="606">
        <f t="shared" ref="F273:AI273" si="131">+F252</f>
        <v>0</v>
      </c>
      <c r="G273" s="606">
        <f t="shared" si="131"/>
        <v>157</v>
      </c>
      <c r="H273" s="606">
        <f t="shared" si="131"/>
        <v>0</v>
      </c>
      <c r="I273" s="606">
        <f t="shared" si="131"/>
        <v>0</v>
      </c>
      <c r="J273" s="606">
        <f t="shared" si="131"/>
        <v>0</v>
      </c>
      <c r="K273" s="606">
        <f t="shared" si="131"/>
        <v>0</v>
      </c>
      <c r="L273" s="606">
        <f t="shared" si="131"/>
        <v>0</v>
      </c>
      <c r="M273" s="606">
        <f t="shared" si="131"/>
        <v>0</v>
      </c>
      <c r="N273" s="606">
        <f t="shared" si="131"/>
        <v>0</v>
      </c>
      <c r="O273" s="606">
        <f t="shared" si="131"/>
        <v>0</v>
      </c>
      <c r="P273" s="606">
        <f t="shared" si="131"/>
        <v>0</v>
      </c>
      <c r="Q273" s="606">
        <f t="shared" si="131"/>
        <v>0</v>
      </c>
      <c r="R273" s="606">
        <f t="shared" si="131"/>
        <v>0</v>
      </c>
      <c r="S273" s="606">
        <f t="shared" si="131"/>
        <v>0</v>
      </c>
      <c r="T273" s="606">
        <f t="shared" si="131"/>
        <v>0</v>
      </c>
      <c r="U273" s="606">
        <f t="shared" si="131"/>
        <v>0</v>
      </c>
      <c r="V273" s="606">
        <f t="shared" si="131"/>
        <v>0</v>
      </c>
      <c r="W273" s="606">
        <f t="shared" si="131"/>
        <v>0</v>
      </c>
      <c r="X273" s="606">
        <f t="shared" si="131"/>
        <v>0</v>
      </c>
      <c r="Y273" s="606">
        <f t="shared" si="131"/>
        <v>0</v>
      </c>
      <c r="Z273" s="606">
        <f t="shared" si="131"/>
        <v>0</v>
      </c>
      <c r="AA273" s="606">
        <f t="shared" si="131"/>
        <v>0</v>
      </c>
      <c r="AB273" s="606">
        <f t="shared" si="131"/>
        <v>0</v>
      </c>
      <c r="AC273" s="606">
        <f t="shared" si="131"/>
        <v>0</v>
      </c>
      <c r="AD273" s="606">
        <f t="shared" si="131"/>
        <v>0</v>
      </c>
      <c r="AE273" s="606">
        <f t="shared" si="131"/>
        <v>0</v>
      </c>
      <c r="AF273" s="606">
        <f t="shared" si="131"/>
        <v>0</v>
      </c>
      <c r="AG273" s="606">
        <f t="shared" si="131"/>
        <v>0</v>
      </c>
      <c r="AH273" s="606">
        <f t="shared" si="131"/>
        <v>0</v>
      </c>
      <c r="AI273" s="606">
        <f t="shared" si="131"/>
        <v>0</v>
      </c>
    </row>
    <row r="274" spans="1:35" s="607" customFormat="1" ht="11.25">
      <c r="A274" s="605">
        <v>3</v>
      </c>
      <c r="B274" s="753" t="s">
        <v>258</v>
      </c>
      <c r="C274" s="605"/>
      <c r="D274" s="605"/>
      <c r="E274" s="605"/>
      <c r="F274" s="606">
        <f t="shared" ref="F274:AI274" si="132">+F253</f>
        <v>4323</v>
      </c>
      <c r="G274" s="606">
        <f t="shared" si="132"/>
        <v>0</v>
      </c>
      <c r="H274" s="606">
        <f t="shared" si="132"/>
        <v>0</v>
      </c>
      <c r="I274" s="606">
        <f t="shared" si="132"/>
        <v>0</v>
      </c>
      <c r="J274" s="606">
        <f t="shared" si="132"/>
        <v>0</v>
      </c>
      <c r="K274" s="606">
        <f t="shared" si="132"/>
        <v>0</v>
      </c>
      <c r="L274" s="606">
        <f t="shared" si="132"/>
        <v>0</v>
      </c>
      <c r="M274" s="606">
        <f t="shared" si="132"/>
        <v>0</v>
      </c>
      <c r="N274" s="606">
        <f t="shared" si="132"/>
        <v>0</v>
      </c>
      <c r="O274" s="606">
        <f t="shared" si="132"/>
        <v>0</v>
      </c>
      <c r="P274" s="606">
        <f t="shared" si="132"/>
        <v>0</v>
      </c>
      <c r="Q274" s="606">
        <f t="shared" si="132"/>
        <v>0</v>
      </c>
      <c r="R274" s="606">
        <f t="shared" si="132"/>
        <v>0</v>
      </c>
      <c r="S274" s="606">
        <f t="shared" si="132"/>
        <v>0</v>
      </c>
      <c r="T274" s="606">
        <f t="shared" si="132"/>
        <v>0</v>
      </c>
      <c r="U274" s="606">
        <f t="shared" si="132"/>
        <v>0</v>
      </c>
      <c r="V274" s="606">
        <f t="shared" si="132"/>
        <v>0</v>
      </c>
      <c r="W274" s="606">
        <f t="shared" si="132"/>
        <v>0</v>
      </c>
      <c r="X274" s="606">
        <f t="shared" si="132"/>
        <v>0</v>
      </c>
      <c r="Y274" s="606">
        <f t="shared" si="132"/>
        <v>0</v>
      </c>
      <c r="Z274" s="606">
        <f t="shared" si="132"/>
        <v>0</v>
      </c>
      <c r="AA274" s="606">
        <f t="shared" si="132"/>
        <v>0</v>
      </c>
      <c r="AB274" s="606">
        <f t="shared" si="132"/>
        <v>0</v>
      </c>
      <c r="AC274" s="606">
        <f t="shared" si="132"/>
        <v>0</v>
      </c>
      <c r="AD274" s="606">
        <f t="shared" si="132"/>
        <v>0</v>
      </c>
      <c r="AE274" s="606">
        <f t="shared" si="132"/>
        <v>0</v>
      </c>
      <c r="AF274" s="606">
        <f t="shared" si="132"/>
        <v>0</v>
      </c>
      <c r="AG274" s="606">
        <f t="shared" si="132"/>
        <v>0</v>
      </c>
      <c r="AH274" s="606">
        <f t="shared" si="132"/>
        <v>0</v>
      </c>
      <c r="AI274" s="606">
        <f t="shared" si="132"/>
        <v>0</v>
      </c>
    </row>
    <row r="275" spans="1:35" s="607" customFormat="1" ht="11.25">
      <c r="A275" s="605">
        <v>4</v>
      </c>
      <c r="B275" s="753" t="s">
        <v>401</v>
      </c>
      <c r="C275" s="605"/>
      <c r="D275" s="605"/>
      <c r="E275" s="616">
        <f>+E276+E277+E278+E279+E280</f>
        <v>0</v>
      </c>
      <c r="F275" s="616">
        <f t="shared" ref="F275:AI275" si="133">+F276+F277+F278+F279+F280</f>
        <v>864682.33999999985</v>
      </c>
      <c r="G275" s="616">
        <f t="shared" si="133"/>
        <v>205368.74188707207</v>
      </c>
      <c r="H275" s="616">
        <f t="shared" si="133"/>
        <v>2346664.9417475527</v>
      </c>
      <c r="I275" s="616">
        <f t="shared" si="133"/>
        <v>2303120.2622697218</v>
      </c>
      <c r="J275" s="616">
        <f t="shared" si="133"/>
        <v>76215.77698111521</v>
      </c>
      <c r="K275" s="616">
        <f t="shared" si="133"/>
        <v>0</v>
      </c>
      <c r="L275" s="616">
        <f t="shared" si="133"/>
        <v>0</v>
      </c>
      <c r="M275" s="616">
        <f t="shared" si="133"/>
        <v>0</v>
      </c>
      <c r="N275" s="616">
        <f t="shared" si="133"/>
        <v>0</v>
      </c>
      <c r="O275" s="616">
        <f t="shared" si="133"/>
        <v>0</v>
      </c>
      <c r="P275" s="616">
        <f t="shared" si="133"/>
        <v>0</v>
      </c>
      <c r="Q275" s="616">
        <f t="shared" si="133"/>
        <v>0</v>
      </c>
      <c r="R275" s="616">
        <f t="shared" si="133"/>
        <v>0</v>
      </c>
      <c r="S275" s="616">
        <f t="shared" si="133"/>
        <v>0</v>
      </c>
      <c r="T275" s="616">
        <f t="shared" si="133"/>
        <v>0</v>
      </c>
      <c r="U275" s="616">
        <f t="shared" si="133"/>
        <v>0</v>
      </c>
      <c r="V275" s="616">
        <f t="shared" si="133"/>
        <v>0</v>
      </c>
      <c r="W275" s="616">
        <f t="shared" si="133"/>
        <v>0</v>
      </c>
      <c r="X275" s="616">
        <f t="shared" si="133"/>
        <v>0</v>
      </c>
      <c r="Y275" s="616">
        <f t="shared" si="133"/>
        <v>0</v>
      </c>
      <c r="Z275" s="616">
        <f t="shared" si="133"/>
        <v>0</v>
      </c>
      <c r="AA275" s="616">
        <f t="shared" si="133"/>
        <v>0</v>
      </c>
      <c r="AB275" s="616">
        <f t="shared" si="133"/>
        <v>0</v>
      </c>
      <c r="AC275" s="616">
        <f t="shared" si="133"/>
        <v>0</v>
      </c>
      <c r="AD275" s="616">
        <f t="shared" si="133"/>
        <v>0</v>
      </c>
      <c r="AE275" s="616">
        <f t="shared" si="133"/>
        <v>0</v>
      </c>
      <c r="AF275" s="616">
        <f t="shared" si="133"/>
        <v>0</v>
      </c>
      <c r="AG275" s="616">
        <f t="shared" si="133"/>
        <v>0</v>
      </c>
      <c r="AH275" s="616">
        <f t="shared" si="133"/>
        <v>0</v>
      </c>
      <c r="AI275" s="616">
        <f t="shared" si="133"/>
        <v>0</v>
      </c>
    </row>
    <row r="276" spans="1:35" s="607" customFormat="1" ht="11.25">
      <c r="A276" s="605"/>
      <c r="B276" s="751" t="str">
        <f>+'Nov. investicije'!B94</f>
        <v>Gradbena dela za kanalizacijo brez nepredvidenih del</v>
      </c>
      <c r="C276" s="617"/>
      <c r="D276" s="617"/>
      <c r="E276" s="595"/>
      <c r="F276" s="595">
        <f>+'Nov. investicije'!G94</f>
        <v>36801.82</v>
      </c>
      <c r="G276" s="595">
        <f>+'Nov. investicije'!H94</f>
        <v>169973.96383713456</v>
      </c>
      <c r="H276" s="595">
        <f>+'Nov. investicije'!I94</f>
        <v>1255408.1633445225</v>
      </c>
      <c r="I276" s="595">
        <f>+'Nov. investicije'!J94</f>
        <v>846742.68566652492</v>
      </c>
      <c r="J276" s="595">
        <f>+'Nov. investicije'!K94</f>
        <v>0</v>
      </c>
      <c r="K276" s="595">
        <f>+'Nov. investicije'!L94</f>
        <v>0</v>
      </c>
      <c r="L276" s="595">
        <f>+'Nov. investicije'!M94</f>
        <v>0</v>
      </c>
      <c r="M276" s="595">
        <f>+'Nov. investicije'!N94</f>
        <v>0</v>
      </c>
      <c r="N276" s="595">
        <f>+'Nov. investicije'!O94</f>
        <v>0</v>
      </c>
      <c r="O276" s="595">
        <f>+'Nov. investicije'!P94</f>
        <v>0</v>
      </c>
      <c r="P276" s="595">
        <f>+'Nov. investicije'!Q94</f>
        <v>0</v>
      </c>
      <c r="Q276" s="595">
        <f>+'Nov. investicije'!R94</f>
        <v>0</v>
      </c>
      <c r="R276" s="595">
        <f>+'Nov. investicije'!S94</f>
        <v>0</v>
      </c>
      <c r="S276" s="595">
        <f>+'Nov. investicije'!T94</f>
        <v>0</v>
      </c>
      <c r="T276" s="595">
        <f>+'Nov. investicije'!U94</f>
        <v>0</v>
      </c>
      <c r="U276" s="595">
        <f>+'Nov. investicije'!V94</f>
        <v>0</v>
      </c>
      <c r="V276" s="595">
        <f>+'Nov. investicije'!W94</f>
        <v>0</v>
      </c>
      <c r="W276" s="595">
        <f>+'Nov. investicije'!X94</f>
        <v>0</v>
      </c>
      <c r="X276" s="595">
        <f>+'Nov. investicije'!Y94</f>
        <v>0</v>
      </c>
      <c r="Y276" s="595">
        <f>+'Nov. investicije'!Z94</f>
        <v>0</v>
      </c>
      <c r="Z276" s="595">
        <f>+'Nov. investicije'!AA94</f>
        <v>0</v>
      </c>
      <c r="AA276" s="595">
        <f>+'Nov. investicije'!AB94</f>
        <v>0</v>
      </c>
      <c r="AB276" s="595">
        <f>+'Nov. investicije'!AC94</f>
        <v>0</v>
      </c>
      <c r="AC276" s="595">
        <f>+'Nov. investicije'!AD94</f>
        <v>0</v>
      </c>
      <c r="AD276" s="595">
        <f>+'Nov. investicije'!AE94</f>
        <v>0</v>
      </c>
      <c r="AE276" s="595">
        <f>+'Nov. investicije'!AF94</f>
        <v>0</v>
      </c>
      <c r="AF276" s="595">
        <f>+'Nov. investicije'!AG94</f>
        <v>0</v>
      </c>
      <c r="AG276" s="595">
        <f>+'Nov. investicije'!AH94</f>
        <v>0</v>
      </c>
      <c r="AH276" s="595">
        <f>+'Nov. investicije'!AI94</f>
        <v>0</v>
      </c>
      <c r="AI276" s="595">
        <f>+'Nov. investicije'!AJ94</f>
        <v>0</v>
      </c>
    </row>
    <row r="277" spans="1:35" s="607" customFormat="1" ht="11.25">
      <c r="A277" s="605"/>
      <c r="B277" s="751" t="str">
        <f>+'Nov. investicije'!B95</f>
        <v>Gradbene dela ČN Prevalje</v>
      </c>
      <c r="C277" s="617"/>
      <c r="D277" s="617"/>
      <c r="E277" s="595"/>
      <c r="F277" s="595">
        <f>+'Nov. investicije'!G95</f>
        <v>0</v>
      </c>
      <c r="G277" s="595">
        <f>+'Nov. investicije'!H95</f>
        <v>0</v>
      </c>
      <c r="H277" s="595">
        <f>+'Nov. investicije'!I95</f>
        <v>1025098.31</v>
      </c>
      <c r="I277" s="595">
        <f>+'Nov. investicije'!J95</f>
        <v>1405145.25</v>
      </c>
      <c r="J277" s="595">
        <f>+'Nov. investicije'!K95</f>
        <v>55556.37</v>
      </c>
      <c r="K277" s="595">
        <f>+'Nov. investicije'!L95</f>
        <v>0</v>
      </c>
      <c r="L277" s="595">
        <f>+'Nov. investicije'!M95</f>
        <v>0</v>
      </c>
      <c r="M277" s="595">
        <f>+'Nov. investicije'!N95</f>
        <v>0</v>
      </c>
      <c r="N277" s="595">
        <f>+'Nov. investicije'!O95</f>
        <v>0</v>
      </c>
      <c r="O277" s="595">
        <f>+'Nov. investicije'!P95</f>
        <v>0</v>
      </c>
      <c r="P277" s="595">
        <f>+'Nov. investicije'!Q95</f>
        <v>0</v>
      </c>
      <c r="Q277" s="595">
        <f>+'Nov. investicije'!R95</f>
        <v>0</v>
      </c>
      <c r="R277" s="595">
        <f>+'Nov. investicije'!S95</f>
        <v>0</v>
      </c>
      <c r="S277" s="595">
        <f>+'Nov. investicije'!T95</f>
        <v>0</v>
      </c>
      <c r="T277" s="595">
        <f>+'Nov. investicije'!U95</f>
        <v>0</v>
      </c>
      <c r="U277" s="595">
        <f>+'Nov. investicije'!V95</f>
        <v>0</v>
      </c>
      <c r="V277" s="595">
        <f>+'Nov. investicije'!W95</f>
        <v>0</v>
      </c>
      <c r="W277" s="595">
        <f>+'Nov. investicije'!X95</f>
        <v>0</v>
      </c>
      <c r="X277" s="595">
        <f>+'Nov. investicije'!Y95</f>
        <v>0</v>
      </c>
      <c r="Y277" s="595">
        <f>+'Nov. investicije'!Z95</f>
        <v>0</v>
      </c>
      <c r="Z277" s="595">
        <f>+'Nov. investicije'!AA95</f>
        <v>0</v>
      </c>
      <c r="AA277" s="595">
        <f>+'Nov. investicije'!AB95</f>
        <v>0</v>
      </c>
      <c r="AB277" s="595">
        <f>+'Nov. investicije'!AC95</f>
        <v>0</v>
      </c>
      <c r="AC277" s="595">
        <f>+'Nov. investicije'!AD95</f>
        <v>0</v>
      </c>
      <c r="AD277" s="595">
        <f>+'Nov. investicije'!AE95</f>
        <v>0</v>
      </c>
      <c r="AE277" s="595">
        <f>+'Nov. investicije'!AF95</f>
        <v>0</v>
      </c>
      <c r="AF277" s="595">
        <f>+'Nov. investicije'!AG95</f>
        <v>0</v>
      </c>
      <c r="AG277" s="595">
        <f>+'Nov. investicije'!AH95</f>
        <v>0</v>
      </c>
      <c r="AH277" s="595">
        <f>+'Nov. investicije'!AI95</f>
        <v>0</v>
      </c>
      <c r="AI277" s="595">
        <f>+'Nov. investicije'!AJ95</f>
        <v>0</v>
      </c>
    </row>
    <row r="278" spans="1:35" s="607" customFormat="1" ht="11.25">
      <c r="A278" s="605"/>
      <c r="B278" s="751" t="str">
        <f>+'Nov. investicije'!B96</f>
        <v>Stroški gradbenega nadzora</v>
      </c>
      <c r="C278" s="617"/>
      <c r="D278" s="617"/>
      <c r="E278" s="595"/>
      <c r="F278" s="595">
        <f>+'Nov. investicije'!G96</f>
        <v>0</v>
      </c>
      <c r="G278" s="595">
        <f>+'Nov. investicije'!H96</f>
        <v>2224.7780499374958</v>
      </c>
      <c r="H278" s="595">
        <f>+'Nov. investicije'!I96</f>
        <v>29111.3284030301</v>
      </c>
      <c r="I278" s="595">
        <f>+'Nov. investicije'!J96</f>
        <v>27802.826603196845</v>
      </c>
      <c r="J278" s="595">
        <f>+'Nov. investicije'!K96</f>
        <v>661.06698111521462</v>
      </c>
      <c r="K278" s="595">
        <f>+'Nov. investicije'!L96</f>
        <v>0</v>
      </c>
      <c r="L278" s="595">
        <f>+'Nov. investicije'!M96</f>
        <v>0</v>
      </c>
      <c r="M278" s="595">
        <f>+'Nov. investicije'!N96</f>
        <v>0</v>
      </c>
      <c r="N278" s="595">
        <f>+'Nov. investicije'!O96</f>
        <v>0</v>
      </c>
      <c r="O278" s="595">
        <f>+'Nov. investicije'!P96</f>
        <v>0</v>
      </c>
      <c r="P278" s="595">
        <f>+'Nov. investicije'!Q96</f>
        <v>0</v>
      </c>
      <c r="Q278" s="595">
        <f>+'Nov. investicije'!R96</f>
        <v>0</v>
      </c>
      <c r="R278" s="595">
        <f>+'Nov. investicije'!S96</f>
        <v>0</v>
      </c>
      <c r="S278" s="595">
        <f>+'Nov. investicije'!T96</f>
        <v>0</v>
      </c>
      <c r="T278" s="595">
        <f>+'Nov. investicije'!U96</f>
        <v>0</v>
      </c>
      <c r="U278" s="595">
        <f>+'Nov. investicije'!V96</f>
        <v>0</v>
      </c>
      <c r="V278" s="595">
        <f>+'Nov. investicije'!W96</f>
        <v>0</v>
      </c>
      <c r="W278" s="595">
        <f>+'Nov. investicije'!X96</f>
        <v>0</v>
      </c>
      <c r="X278" s="595">
        <f>+'Nov. investicije'!Y96</f>
        <v>0</v>
      </c>
      <c r="Y278" s="595">
        <f>+'Nov. investicije'!Z96</f>
        <v>0</v>
      </c>
      <c r="Z278" s="595">
        <f>+'Nov. investicije'!AA96</f>
        <v>0</v>
      </c>
      <c r="AA278" s="595">
        <f>+'Nov. investicije'!AB96</f>
        <v>0</v>
      </c>
      <c r="AB278" s="595">
        <f>+'Nov. investicije'!AC96</f>
        <v>0</v>
      </c>
      <c r="AC278" s="595">
        <f>+'Nov. investicije'!AD96</f>
        <v>0</v>
      </c>
      <c r="AD278" s="595">
        <f>+'Nov. investicije'!AE96</f>
        <v>0</v>
      </c>
      <c r="AE278" s="595">
        <f>+'Nov. investicije'!AF96</f>
        <v>0</v>
      </c>
      <c r="AF278" s="595">
        <f>+'Nov. investicije'!AG96</f>
        <v>0</v>
      </c>
      <c r="AG278" s="595">
        <f>+'Nov. investicije'!AH96</f>
        <v>0</v>
      </c>
      <c r="AH278" s="595">
        <f>+'Nov. investicije'!AI96</f>
        <v>0</v>
      </c>
      <c r="AI278" s="595">
        <f>+'Nov. investicije'!AJ96</f>
        <v>0</v>
      </c>
    </row>
    <row r="279" spans="1:35" s="607" customFormat="1" ht="11.25">
      <c r="A279" s="605"/>
      <c r="B279" s="751" t="str">
        <f>+'Nov. investicije'!B97</f>
        <v>Stroški obveščanja in informiranja javnosti</v>
      </c>
      <c r="C279" s="617"/>
      <c r="D279" s="617"/>
      <c r="E279" s="595"/>
      <c r="F279" s="595">
        <f>+'Nov. investicije'!G97</f>
        <v>0</v>
      </c>
      <c r="G279" s="595">
        <f>+'Nov. investicije'!H97</f>
        <v>0</v>
      </c>
      <c r="H279" s="595">
        <f>+'Nov. investicije'!I97</f>
        <v>6000</v>
      </c>
      <c r="I279" s="595">
        <f>+'Nov. investicije'!J97</f>
        <v>4530</v>
      </c>
      <c r="J279" s="595">
        <f>+'Nov. investicije'!K97</f>
        <v>6000</v>
      </c>
      <c r="K279" s="595">
        <f>+'Nov. investicije'!L97</f>
        <v>0</v>
      </c>
      <c r="L279" s="595">
        <f>+'Nov. investicije'!M97</f>
        <v>0</v>
      </c>
      <c r="M279" s="595">
        <f>+'Nov. investicije'!N97</f>
        <v>0</v>
      </c>
      <c r="N279" s="595">
        <f>+'Nov. investicije'!O97</f>
        <v>0</v>
      </c>
      <c r="O279" s="595">
        <f>+'Nov. investicije'!P97</f>
        <v>0</v>
      </c>
      <c r="P279" s="595">
        <f>+'Nov. investicije'!Q97</f>
        <v>0</v>
      </c>
      <c r="Q279" s="595">
        <f>+'Nov. investicije'!R97</f>
        <v>0</v>
      </c>
      <c r="R279" s="595">
        <f>+'Nov. investicije'!S97</f>
        <v>0</v>
      </c>
      <c r="S279" s="595">
        <f>+'Nov. investicije'!T97</f>
        <v>0</v>
      </c>
      <c r="T279" s="595">
        <f>+'Nov. investicije'!U97</f>
        <v>0</v>
      </c>
      <c r="U279" s="595">
        <f>+'Nov. investicije'!V97</f>
        <v>0</v>
      </c>
      <c r="V279" s="595">
        <f>+'Nov. investicije'!W97</f>
        <v>0</v>
      </c>
      <c r="W279" s="595">
        <f>+'Nov. investicije'!X97</f>
        <v>0</v>
      </c>
      <c r="X279" s="595">
        <f>+'Nov. investicije'!Y97</f>
        <v>0</v>
      </c>
      <c r="Y279" s="595">
        <f>+'Nov. investicije'!Z97</f>
        <v>0</v>
      </c>
      <c r="Z279" s="595">
        <f>+'Nov. investicije'!AA97</f>
        <v>0</v>
      </c>
      <c r="AA279" s="595">
        <f>+'Nov. investicije'!AB97</f>
        <v>0</v>
      </c>
      <c r="AB279" s="595">
        <f>+'Nov. investicije'!AC97</f>
        <v>0</v>
      </c>
      <c r="AC279" s="595">
        <f>+'Nov. investicije'!AD97</f>
        <v>0</v>
      </c>
      <c r="AD279" s="595">
        <f>+'Nov. investicije'!AE97</f>
        <v>0</v>
      </c>
      <c r="AE279" s="595">
        <f>+'Nov. investicije'!AF97</f>
        <v>0</v>
      </c>
      <c r="AF279" s="595">
        <f>+'Nov. investicije'!AG97</f>
        <v>0</v>
      </c>
      <c r="AG279" s="595">
        <f>+'Nov. investicije'!AH97</f>
        <v>0</v>
      </c>
      <c r="AH279" s="595">
        <f>+'Nov. investicije'!AI97</f>
        <v>0</v>
      </c>
      <c r="AI279" s="595">
        <f>+'Nov. investicije'!AJ97</f>
        <v>0</v>
      </c>
    </row>
    <row r="280" spans="1:35" s="607" customFormat="1" ht="11.25">
      <c r="A280" s="605"/>
      <c r="B280" s="751" t="str">
        <f>+'Nov. investicije'!B98</f>
        <v>Ostali stroški projekta</v>
      </c>
      <c r="C280" s="617"/>
      <c r="D280" s="617"/>
      <c r="E280" s="595"/>
      <c r="F280" s="595">
        <f>+'Nov. investicije'!G98</f>
        <v>827880.5199999999</v>
      </c>
      <c r="G280" s="595">
        <f>+'Nov. investicije'!H98</f>
        <v>33170</v>
      </c>
      <c r="H280" s="595">
        <f>+'Nov. investicije'!I98</f>
        <v>31047.14</v>
      </c>
      <c r="I280" s="595">
        <f>+'Nov. investicije'!J98</f>
        <v>18899.5</v>
      </c>
      <c r="J280" s="595">
        <f>+'Nov. investicije'!K98</f>
        <v>13998.34</v>
      </c>
      <c r="K280" s="595">
        <f>+'Nov. investicije'!L98</f>
        <v>0</v>
      </c>
      <c r="L280" s="595">
        <f>+'Nov. investicije'!M98</f>
        <v>0</v>
      </c>
      <c r="M280" s="595">
        <f>+'Nov. investicije'!N98</f>
        <v>0</v>
      </c>
      <c r="N280" s="595">
        <f>+'Nov. investicije'!O98</f>
        <v>0</v>
      </c>
      <c r="O280" s="595">
        <f>+'Nov. investicije'!P98</f>
        <v>0</v>
      </c>
      <c r="P280" s="595">
        <f>+'Nov. investicije'!Q98</f>
        <v>0</v>
      </c>
      <c r="Q280" s="595">
        <f>+'Nov. investicije'!R98</f>
        <v>0</v>
      </c>
      <c r="R280" s="595">
        <f>+'Nov. investicije'!S98</f>
        <v>0</v>
      </c>
      <c r="S280" s="595">
        <f>+'Nov. investicije'!T98</f>
        <v>0</v>
      </c>
      <c r="T280" s="595">
        <f>+'Nov. investicije'!U98</f>
        <v>0</v>
      </c>
      <c r="U280" s="595">
        <f>+'Nov. investicije'!V98</f>
        <v>0</v>
      </c>
      <c r="V280" s="595">
        <f>+'Nov. investicije'!W98</f>
        <v>0</v>
      </c>
      <c r="W280" s="595">
        <f>+'Nov. investicije'!X98</f>
        <v>0</v>
      </c>
      <c r="X280" s="595">
        <f>+'Nov. investicije'!Y98</f>
        <v>0</v>
      </c>
      <c r="Y280" s="595">
        <f>+'Nov. investicije'!Z98</f>
        <v>0</v>
      </c>
      <c r="Z280" s="595">
        <f>+'Nov. investicije'!AA98</f>
        <v>0</v>
      </c>
      <c r="AA280" s="595">
        <f>+'Nov. investicije'!AB98</f>
        <v>0</v>
      </c>
      <c r="AB280" s="595">
        <f>+'Nov. investicije'!AC98</f>
        <v>0</v>
      </c>
      <c r="AC280" s="595">
        <f>+'Nov. investicije'!AD98</f>
        <v>0</v>
      </c>
      <c r="AD280" s="595">
        <f>+'Nov. investicije'!AE98</f>
        <v>0</v>
      </c>
      <c r="AE280" s="595">
        <f>+'Nov. investicije'!AF98</f>
        <v>0</v>
      </c>
      <c r="AF280" s="595">
        <f>+'Nov. investicije'!AG98</f>
        <v>0</v>
      </c>
      <c r="AG280" s="595">
        <f>+'Nov. investicije'!AH98</f>
        <v>0</v>
      </c>
      <c r="AH280" s="595">
        <f>+'Nov. investicije'!AI98</f>
        <v>0</v>
      </c>
      <c r="AI280" s="595">
        <f>+'Nov. investicije'!AJ98</f>
        <v>0</v>
      </c>
    </row>
    <row r="281" spans="1:35" s="607" customFormat="1" ht="11.25">
      <c r="A281" s="605">
        <v>5</v>
      </c>
      <c r="B281" s="753" t="s">
        <v>402</v>
      </c>
      <c r="C281" s="605"/>
      <c r="D281" s="605"/>
      <c r="E281" s="605"/>
      <c r="F281" s="606">
        <f>SUM(F282:F285)</f>
        <v>0</v>
      </c>
      <c r="G281" s="606">
        <f t="shared" ref="G281:AI281" si="134">SUM(G282:G285)</f>
        <v>0</v>
      </c>
      <c r="H281" s="606">
        <f t="shared" si="134"/>
        <v>0</v>
      </c>
      <c r="I281" s="606">
        <f t="shared" si="134"/>
        <v>0</v>
      </c>
      <c r="J281" s="606">
        <f t="shared" si="134"/>
        <v>0</v>
      </c>
      <c r="K281" s="606">
        <f t="shared" si="134"/>
        <v>0</v>
      </c>
      <c r="L281" s="606">
        <f t="shared" si="134"/>
        <v>0</v>
      </c>
      <c r="M281" s="606">
        <f t="shared" si="134"/>
        <v>0</v>
      </c>
      <c r="N281" s="606">
        <f t="shared" si="134"/>
        <v>0</v>
      </c>
      <c r="O281" s="606">
        <f t="shared" si="134"/>
        <v>0</v>
      </c>
      <c r="P281" s="606">
        <f t="shared" si="134"/>
        <v>0</v>
      </c>
      <c r="Q281" s="606">
        <f t="shared" si="134"/>
        <v>0</v>
      </c>
      <c r="R281" s="606">
        <f t="shared" si="134"/>
        <v>0</v>
      </c>
      <c r="S281" s="606">
        <f t="shared" si="134"/>
        <v>0</v>
      </c>
      <c r="T281" s="606">
        <f t="shared" si="134"/>
        <v>1117805.0351456569</v>
      </c>
      <c r="U281" s="606">
        <f t="shared" si="134"/>
        <v>0</v>
      </c>
      <c r="V281" s="606">
        <f t="shared" si="134"/>
        <v>0</v>
      </c>
      <c r="W281" s="606">
        <f t="shared" si="134"/>
        <v>0</v>
      </c>
      <c r="X281" s="606">
        <f t="shared" si="134"/>
        <v>273251.6319915349</v>
      </c>
      <c r="Y281" s="606">
        <f t="shared" si="134"/>
        <v>0</v>
      </c>
      <c r="Z281" s="606">
        <f t="shared" si="134"/>
        <v>0</v>
      </c>
      <c r="AA281" s="606">
        <f t="shared" si="134"/>
        <v>0</v>
      </c>
      <c r="AB281" s="606">
        <f t="shared" si="134"/>
        <v>0</v>
      </c>
      <c r="AC281" s="606">
        <f t="shared" si="134"/>
        <v>0</v>
      </c>
      <c r="AD281" s="606">
        <f t="shared" si="134"/>
        <v>1117805.0351456569</v>
      </c>
      <c r="AE281" s="606">
        <f t="shared" si="134"/>
        <v>0</v>
      </c>
      <c r="AF281" s="606">
        <f t="shared" si="134"/>
        <v>0</v>
      </c>
      <c r="AG281" s="606">
        <f t="shared" si="134"/>
        <v>0</v>
      </c>
      <c r="AH281" s="606">
        <f t="shared" si="134"/>
        <v>0</v>
      </c>
      <c r="AI281" s="606">
        <f t="shared" si="134"/>
        <v>0</v>
      </c>
    </row>
    <row r="282" spans="1:35" s="607" customFormat="1" ht="11.25">
      <c r="A282" s="605"/>
      <c r="B282" s="751" t="str">
        <f>+Amortizacija!B46</f>
        <v>Oprema na razbremenilnikih</v>
      </c>
      <c r="C282" s="617"/>
      <c r="D282" s="617"/>
      <c r="E282" s="594"/>
      <c r="F282" s="595">
        <f>+Amortizacija!F46</f>
        <v>0</v>
      </c>
      <c r="G282" s="595">
        <f>+Amortizacija!G46</f>
        <v>0</v>
      </c>
      <c r="H282" s="595">
        <f>+Amortizacija!H46</f>
        <v>0</v>
      </c>
      <c r="I282" s="595">
        <f>+Amortizacija!I46</f>
        <v>0</v>
      </c>
      <c r="J282" s="595">
        <f>+Amortizacija!J46</f>
        <v>0</v>
      </c>
      <c r="K282" s="595">
        <f>+Amortizacija!K46</f>
        <v>0</v>
      </c>
      <c r="L282" s="595">
        <f>+Amortizacija!L46</f>
        <v>0</v>
      </c>
      <c r="M282" s="595">
        <f>+Amortizacija!M46</f>
        <v>0</v>
      </c>
      <c r="N282" s="595">
        <f>+Amortizacija!N46</f>
        <v>0</v>
      </c>
      <c r="O282" s="595">
        <f>+Amortizacija!O46</f>
        <v>0</v>
      </c>
      <c r="P282" s="595">
        <f>+Amortizacija!P46</f>
        <v>0</v>
      </c>
      <c r="Q282" s="595">
        <f>+Amortizacija!Q46</f>
        <v>0</v>
      </c>
      <c r="R282" s="595">
        <f>+Amortizacija!R46</f>
        <v>0</v>
      </c>
      <c r="S282" s="595">
        <f>+Amortizacija!S46</f>
        <v>0</v>
      </c>
      <c r="T282" s="595">
        <f>+Amortizacija!T46</f>
        <v>91081.2</v>
      </c>
      <c r="U282" s="595">
        <f>+Amortizacija!U46</f>
        <v>0</v>
      </c>
      <c r="V282" s="595">
        <f>+Amortizacija!V46</f>
        <v>0</v>
      </c>
      <c r="W282" s="595">
        <f>+Amortizacija!W46</f>
        <v>0</v>
      </c>
      <c r="X282" s="595">
        <f>+Amortizacija!X46</f>
        <v>0</v>
      </c>
      <c r="Y282" s="595">
        <f>+Amortizacija!Y46</f>
        <v>0</v>
      </c>
      <c r="Z282" s="595">
        <f>+Amortizacija!Z46</f>
        <v>0</v>
      </c>
      <c r="AA282" s="595">
        <f>+Amortizacija!AA46</f>
        <v>0</v>
      </c>
      <c r="AB282" s="595">
        <f>+Amortizacija!AB46</f>
        <v>0</v>
      </c>
      <c r="AC282" s="595">
        <f>+Amortizacija!AC46</f>
        <v>0</v>
      </c>
      <c r="AD282" s="595">
        <f>+Amortizacija!AD46</f>
        <v>91081.2</v>
      </c>
      <c r="AE282" s="595">
        <f>+Amortizacija!AE46</f>
        <v>0</v>
      </c>
      <c r="AF282" s="595">
        <f>+Amortizacija!AF46</f>
        <v>0</v>
      </c>
      <c r="AG282" s="595">
        <f>+Amortizacija!AG46</f>
        <v>0</v>
      </c>
      <c r="AH282" s="595">
        <f>+Amortizacija!AH46</f>
        <v>0</v>
      </c>
      <c r="AI282" s="595">
        <f>+Amortizacija!AI46</f>
        <v>0</v>
      </c>
    </row>
    <row r="283" spans="1:35" s="607" customFormat="1" ht="11.25">
      <c r="A283" s="605"/>
      <c r="B283" s="751" t="str">
        <f>+Amortizacija!B47</f>
        <v>Oprema na črpališčih</v>
      </c>
      <c r="C283" s="617"/>
      <c r="D283" s="617"/>
      <c r="E283" s="594"/>
      <c r="F283" s="595">
        <f>+Amortizacija!F47</f>
        <v>0</v>
      </c>
      <c r="G283" s="595">
        <f>+Amortizacija!G47</f>
        <v>0</v>
      </c>
      <c r="H283" s="595">
        <f>+Amortizacija!H47</f>
        <v>0</v>
      </c>
      <c r="I283" s="595">
        <f>+Amortizacija!I47</f>
        <v>0</v>
      </c>
      <c r="J283" s="595">
        <f>+Amortizacija!J47</f>
        <v>0</v>
      </c>
      <c r="K283" s="595">
        <f>+Amortizacija!K47</f>
        <v>0</v>
      </c>
      <c r="L283" s="595">
        <f>+Amortizacija!L47</f>
        <v>0</v>
      </c>
      <c r="M283" s="595">
        <f>+Amortizacija!M47</f>
        <v>0</v>
      </c>
      <c r="N283" s="595">
        <f>+Amortizacija!N47</f>
        <v>0</v>
      </c>
      <c r="O283" s="595">
        <f>+Amortizacija!O47</f>
        <v>0</v>
      </c>
      <c r="P283" s="595">
        <f>+Amortizacija!P47</f>
        <v>0</v>
      </c>
      <c r="Q283" s="595">
        <f>+Amortizacija!Q47</f>
        <v>0</v>
      </c>
      <c r="R283" s="595">
        <f>+Amortizacija!R47</f>
        <v>0</v>
      </c>
      <c r="S283" s="595">
        <f>+Amortizacija!S47</f>
        <v>0</v>
      </c>
      <c r="T283" s="595">
        <f>+Amortizacija!T47</f>
        <v>52508.4</v>
      </c>
      <c r="U283" s="595">
        <f>+Amortizacija!U47</f>
        <v>0</v>
      </c>
      <c r="V283" s="595">
        <f>+Amortizacija!V47</f>
        <v>0</v>
      </c>
      <c r="W283" s="595">
        <f>+Amortizacija!W47</f>
        <v>0</v>
      </c>
      <c r="X283" s="595">
        <f>+Amortizacija!X47</f>
        <v>0</v>
      </c>
      <c r="Y283" s="595">
        <f>+Amortizacija!Y47</f>
        <v>0</v>
      </c>
      <c r="Z283" s="595">
        <f>+Amortizacija!Z47</f>
        <v>0</v>
      </c>
      <c r="AA283" s="595">
        <f>+Amortizacija!AA47</f>
        <v>0</v>
      </c>
      <c r="AB283" s="595">
        <f>+Amortizacija!AB47</f>
        <v>0</v>
      </c>
      <c r="AC283" s="595">
        <f>+Amortizacija!AC47</f>
        <v>0</v>
      </c>
      <c r="AD283" s="595">
        <f>+Amortizacija!AD47</f>
        <v>52508.4</v>
      </c>
      <c r="AE283" s="595">
        <f>+Amortizacija!AE47</f>
        <v>0</v>
      </c>
      <c r="AF283" s="595">
        <f>+Amortizacija!AF47</f>
        <v>0</v>
      </c>
      <c r="AG283" s="595">
        <f>+Amortizacija!AG47</f>
        <v>0</v>
      </c>
      <c r="AH283" s="595">
        <f>+Amortizacija!AH47</f>
        <v>0</v>
      </c>
      <c r="AI283" s="595">
        <f>+Amortizacija!AI47</f>
        <v>0</v>
      </c>
    </row>
    <row r="284" spans="1:35" s="607" customFormat="1" ht="11.25">
      <c r="A284" s="605"/>
      <c r="B284" s="751" t="str">
        <f>+Amortizacija!B48</f>
        <v>Električna oprema ČN in oprema za vodenje</v>
      </c>
      <c r="C284" s="617"/>
      <c r="D284" s="617"/>
      <c r="E284" s="594"/>
      <c r="F284" s="595">
        <f>+Amortizacija!F48</f>
        <v>0</v>
      </c>
      <c r="G284" s="595">
        <f>+Amortizacija!G48</f>
        <v>0</v>
      </c>
      <c r="H284" s="595">
        <f>+Amortizacija!H48</f>
        <v>0</v>
      </c>
      <c r="I284" s="595">
        <f>+Amortizacija!I48</f>
        <v>0</v>
      </c>
      <c r="J284" s="595">
        <f>+Amortizacija!J48</f>
        <v>0</v>
      </c>
      <c r="K284" s="595">
        <f>+Amortizacija!K48</f>
        <v>0</v>
      </c>
      <c r="L284" s="595">
        <f>+Amortizacija!L48</f>
        <v>0</v>
      </c>
      <c r="M284" s="595">
        <f>+Amortizacija!M48</f>
        <v>0</v>
      </c>
      <c r="N284" s="595">
        <f>+Amortizacija!N48</f>
        <v>0</v>
      </c>
      <c r="O284" s="595">
        <f>+Amortizacija!O48</f>
        <v>0</v>
      </c>
      <c r="P284" s="595">
        <f>+Amortizacija!P48</f>
        <v>0</v>
      </c>
      <c r="Q284" s="595">
        <f>+Amortizacija!Q48</f>
        <v>0</v>
      </c>
      <c r="R284" s="595">
        <f>+Amortizacija!R48</f>
        <v>0</v>
      </c>
      <c r="S284" s="595">
        <f>+Amortizacija!S48</f>
        <v>0</v>
      </c>
      <c r="T284" s="595">
        <f>+Amortizacija!T48</f>
        <v>0</v>
      </c>
      <c r="U284" s="595">
        <f>+Amortizacija!U48</f>
        <v>0</v>
      </c>
      <c r="V284" s="595">
        <f>+Amortizacija!V48</f>
        <v>0</v>
      </c>
      <c r="W284" s="595">
        <f>+Amortizacija!W48</f>
        <v>0</v>
      </c>
      <c r="X284" s="595">
        <f>+Amortizacija!X48</f>
        <v>273251.6319915349</v>
      </c>
      <c r="Y284" s="595">
        <f>+Amortizacija!Y48</f>
        <v>0</v>
      </c>
      <c r="Z284" s="595">
        <f>+Amortizacija!Z48</f>
        <v>0</v>
      </c>
      <c r="AA284" s="595">
        <f>+Amortizacija!AA48</f>
        <v>0</v>
      </c>
      <c r="AB284" s="595">
        <f>+Amortizacija!AB48</f>
        <v>0</v>
      </c>
      <c r="AC284" s="595">
        <f>+Amortizacija!AC48</f>
        <v>0</v>
      </c>
      <c r="AD284" s="595">
        <f>+Amortizacija!AD48</f>
        <v>0</v>
      </c>
      <c r="AE284" s="595">
        <f>+Amortizacija!AE48</f>
        <v>0</v>
      </c>
      <c r="AF284" s="595">
        <f>+Amortizacija!AF48</f>
        <v>0</v>
      </c>
      <c r="AG284" s="595">
        <f>+Amortizacija!AG48</f>
        <v>0</v>
      </c>
      <c r="AH284" s="595">
        <f>+Amortizacija!AH48</f>
        <v>0</v>
      </c>
      <c r="AI284" s="595">
        <f>+Amortizacija!AI48</f>
        <v>0</v>
      </c>
    </row>
    <row r="285" spans="1:35" s="607" customFormat="1" ht="11.25">
      <c r="A285" s="605"/>
      <c r="B285" s="751" t="str">
        <f>+Amortizacija!B49</f>
        <v>Strojna oprema na ČN</v>
      </c>
      <c r="C285" s="617"/>
      <c r="D285" s="617"/>
      <c r="E285" s="594"/>
      <c r="F285" s="595">
        <f>+Amortizacija!F49</f>
        <v>0</v>
      </c>
      <c r="G285" s="595">
        <f>+Amortizacija!G49</f>
        <v>0</v>
      </c>
      <c r="H285" s="595">
        <f>+Amortizacija!H49</f>
        <v>0</v>
      </c>
      <c r="I285" s="595">
        <f>+Amortizacija!I49</f>
        <v>0</v>
      </c>
      <c r="J285" s="595">
        <f>+Amortizacija!J49</f>
        <v>0</v>
      </c>
      <c r="K285" s="595">
        <f>+Amortizacija!K49</f>
        <v>0</v>
      </c>
      <c r="L285" s="595">
        <f>+Amortizacija!L49</f>
        <v>0</v>
      </c>
      <c r="M285" s="595">
        <f>+Amortizacija!M49</f>
        <v>0</v>
      </c>
      <c r="N285" s="595">
        <f>+Amortizacija!N49</f>
        <v>0</v>
      </c>
      <c r="O285" s="595">
        <f>+Amortizacija!O49</f>
        <v>0</v>
      </c>
      <c r="P285" s="595">
        <f>+Amortizacija!P49</f>
        <v>0</v>
      </c>
      <c r="Q285" s="595">
        <f>+Amortizacija!Q49</f>
        <v>0</v>
      </c>
      <c r="R285" s="595">
        <f>+Amortizacija!R49</f>
        <v>0</v>
      </c>
      <c r="S285" s="595">
        <f>+Amortizacija!S49</f>
        <v>0</v>
      </c>
      <c r="T285" s="595">
        <f>+Amortizacija!T49</f>
        <v>974215.43514565681</v>
      </c>
      <c r="U285" s="595">
        <f>+Amortizacija!U49</f>
        <v>0</v>
      </c>
      <c r="V285" s="595">
        <f>+Amortizacija!V49</f>
        <v>0</v>
      </c>
      <c r="W285" s="595">
        <f>+Amortizacija!W49</f>
        <v>0</v>
      </c>
      <c r="X285" s="595">
        <f>+Amortizacija!X49</f>
        <v>0</v>
      </c>
      <c r="Y285" s="595">
        <f>+Amortizacija!Y49</f>
        <v>0</v>
      </c>
      <c r="Z285" s="595">
        <f>+Amortizacija!Z49</f>
        <v>0</v>
      </c>
      <c r="AA285" s="595">
        <f>+Amortizacija!AA49</f>
        <v>0</v>
      </c>
      <c r="AB285" s="595">
        <f>+Amortizacija!AB49</f>
        <v>0</v>
      </c>
      <c r="AC285" s="595">
        <f>+Amortizacija!AC49</f>
        <v>0</v>
      </c>
      <c r="AD285" s="595">
        <f>+Amortizacija!AD49</f>
        <v>974215.43514565681</v>
      </c>
      <c r="AE285" s="595">
        <f>+Amortizacija!AE49</f>
        <v>0</v>
      </c>
      <c r="AF285" s="595">
        <f>+Amortizacija!AF49</f>
        <v>0</v>
      </c>
      <c r="AG285" s="595">
        <f>+Amortizacija!AG49</f>
        <v>0</v>
      </c>
      <c r="AH285" s="595">
        <f>+Amortizacija!AH49</f>
        <v>0</v>
      </c>
      <c r="AI285" s="595">
        <f>+Amortizacija!AI49</f>
        <v>0</v>
      </c>
    </row>
    <row r="286" spans="1:35" s="589" customFormat="1" ht="11.25">
      <c r="A286" s="592" t="s">
        <v>155</v>
      </c>
      <c r="B286" s="749" t="s">
        <v>403</v>
      </c>
      <c r="C286" s="592"/>
      <c r="D286" s="592"/>
      <c r="E286" s="593">
        <f t="shared" ref="E286:AI286" si="135">+E260-E267</f>
        <v>0</v>
      </c>
      <c r="F286" s="593">
        <f t="shared" si="135"/>
        <v>-866168.33999999985</v>
      </c>
      <c r="G286" s="593">
        <f t="shared" si="135"/>
        <v>-84081.741887072101</v>
      </c>
      <c r="H286" s="593">
        <f t="shared" si="135"/>
        <v>-2232109.9417475527</v>
      </c>
      <c r="I286" s="593">
        <f t="shared" si="135"/>
        <v>-2188565.2622697218</v>
      </c>
      <c r="J286" s="593">
        <f t="shared" si="135"/>
        <v>38339.223018884775</v>
      </c>
      <c r="K286" s="593">
        <f t="shared" si="135"/>
        <v>241314.43834252836</v>
      </c>
      <c r="L286" s="593">
        <f t="shared" si="135"/>
        <v>241314.43834252836</v>
      </c>
      <c r="M286" s="593">
        <f t="shared" si="135"/>
        <v>241314.43834252836</v>
      </c>
      <c r="N286" s="593">
        <f t="shared" si="135"/>
        <v>241314.43834252836</v>
      </c>
      <c r="O286" s="593">
        <f t="shared" si="135"/>
        <v>241314.43834252836</v>
      </c>
      <c r="P286" s="593">
        <f t="shared" si="135"/>
        <v>241314.43834252836</v>
      </c>
      <c r="Q286" s="593">
        <f t="shared" si="135"/>
        <v>241314.43834252836</v>
      </c>
      <c r="R286" s="593">
        <f t="shared" si="135"/>
        <v>241314.43834252836</v>
      </c>
      <c r="S286" s="593">
        <f t="shared" si="135"/>
        <v>241314.43834252836</v>
      </c>
      <c r="T286" s="593">
        <f t="shared" si="135"/>
        <v>-876490.59680312849</v>
      </c>
      <c r="U286" s="593">
        <f t="shared" si="135"/>
        <v>241314.43834252836</v>
      </c>
      <c r="V286" s="593">
        <f t="shared" si="135"/>
        <v>241314.43834252836</v>
      </c>
      <c r="W286" s="593">
        <f t="shared" si="135"/>
        <v>241314.43834252836</v>
      </c>
      <c r="X286" s="593">
        <f t="shared" si="135"/>
        <v>-31937.193649006542</v>
      </c>
      <c r="Y286" s="593">
        <f t="shared" si="135"/>
        <v>241314.43834252836</v>
      </c>
      <c r="Z286" s="593">
        <f t="shared" si="135"/>
        <v>241314.43834252836</v>
      </c>
      <c r="AA286" s="593">
        <f t="shared" si="135"/>
        <v>334111.76662554353</v>
      </c>
      <c r="AB286" s="593">
        <f t="shared" si="135"/>
        <v>334111.76662554353</v>
      </c>
      <c r="AC286" s="593">
        <f t="shared" si="135"/>
        <v>334111.76662554353</v>
      </c>
      <c r="AD286" s="593">
        <f t="shared" si="135"/>
        <v>-783693.26852011331</v>
      </c>
      <c r="AE286" s="593">
        <f t="shared" si="135"/>
        <v>334111.76662554353</v>
      </c>
      <c r="AF286" s="593">
        <f t="shared" si="135"/>
        <v>334111.76662554353</v>
      </c>
      <c r="AG286" s="593">
        <f t="shared" si="135"/>
        <v>334111.76662554353</v>
      </c>
      <c r="AH286" s="593">
        <f t="shared" si="135"/>
        <v>334111.76662554353</v>
      </c>
      <c r="AI286" s="593">
        <f t="shared" si="135"/>
        <v>334111.76662554353</v>
      </c>
    </row>
    <row r="287" spans="1:35">
      <c r="K287" s="550"/>
      <c r="L287" s="550"/>
      <c r="M287" s="550"/>
      <c r="N287" s="550"/>
      <c r="O287" s="550"/>
      <c r="P287" s="550"/>
      <c r="Q287" s="550"/>
      <c r="R287" s="550"/>
      <c r="S287" s="550"/>
      <c r="T287" s="550"/>
      <c r="U287" s="550"/>
      <c r="V287" s="550"/>
      <c r="W287" s="550"/>
      <c r="X287" s="550"/>
      <c r="Y287" s="550"/>
      <c r="Z287" s="550"/>
      <c r="AA287" s="550"/>
      <c r="AB287" s="550"/>
      <c r="AC287" s="550"/>
      <c r="AD287" s="550"/>
      <c r="AE287" s="550"/>
      <c r="AF287" s="550"/>
      <c r="AG287" s="550"/>
      <c r="AH287" s="550"/>
      <c r="AI287" s="550"/>
    </row>
    <row r="288" spans="1:35" ht="15">
      <c r="A288" s="556" t="s">
        <v>457</v>
      </c>
      <c r="K288" s="550"/>
      <c r="L288" s="550"/>
      <c r="M288" s="550"/>
      <c r="N288" s="550"/>
      <c r="O288" s="550"/>
      <c r="P288" s="550"/>
      <c r="Q288" s="550"/>
      <c r="R288" s="550"/>
      <c r="S288" s="550"/>
      <c r="T288" s="550"/>
      <c r="U288" s="550"/>
      <c r="V288" s="550"/>
      <c r="W288" s="550"/>
      <c r="X288" s="550"/>
      <c r="Y288" s="550"/>
      <c r="Z288" s="550"/>
      <c r="AA288" s="550"/>
      <c r="AB288" s="550"/>
      <c r="AC288" s="550"/>
      <c r="AD288" s="550"/>
      <c r="AE288" s="550"/>
      <c r="AF288" s="550"/>
      <c r="AG288" s="550"/>
      <c r="AH288" s="550"/>
      <c r="AI288" s="550"/>
    </row>
    <row r="290" spans="1:47" ht="15">
      <c r="A290" s="557" t="s">
        <v>460</v>
      </c>
    </row>
    <row r="291" spans="1:47" ht="12.75" thickBot="1">
      <c r="F291" s="385" t="s">
        <v>858</v>
      </c>
      <c r="AJ291" s="850" t="s">
        <v>400</v>
      </c>
      <c r="AK291" s="850"/>
      <c r="AL291" s="850"/>
      <c r="AM291" s="850"/>
      <c r="AN291" s="850"/>
      <c r="AO291" s="850"/>
      <c r="AP291" s="850"/>
    </row>
    <row r="292" spans="1:47" s="589" customFormat="1" ht="11.25">
      <c r="A292" s="618"/>
      <c r="B292" s="756" t="s">
        <v>388</v>
      </c>
      <c r="C292" s="619"/>
      <c r="D292" s="620"/>
      <c r="E292" s="618"/>
      <c r="F292" s="618">
        <v>1</v>
      </c>
      <c r="G292" s="618">
        <v>2</v>
      </c>
      <c r="H292" s="618">
        <f t="shared" ref="H292:AI292" si="136">+H258</f>
        <v>3</v>
      </c>
      <c r="I292" s="618">
        <f t="shared" si="136"/>
        <v>4</v>
      </c>
      <c r="J292" s="618">
        <f t="shared" si="136"/>
        <v>5</v>
      </c>
      <c r="K292" s="618">
        <f t="shared" si="136"/>
        <v>6</v>
      </c>
      <c r="L292" s="618">
        <f t="shared" si="136"/>
        <v>7</v>
      </c>
      <c r="M292" s="618">
        <f t="shared" si="136"/>
        <v>8</v>
      </c>
      <c r="N292" s="618">
        <f t="shared" si="136"/>
        <v>9</v>
      </c>
      <c r="O292" s="618">
        <f t="shared" si="136"/>
        <v>10</v>
      </c>
      <c r="P292" s="618">
        <f t="shared" si="136"/>
        <v>11</v>
      </c>
      <c r="Q292" s="618">
        <f t="shared" si="136"/>
        <v>12</v>
      </c>
      <c r="R292" s="618">
        <f t="shared" si="136"/>
        <v>13</v>
      </c>
      <c r="S292" s="618">
        <f t="shared" si="136"/>
        <v>14</v>
      </c>
      <c r="T292" s="618">
        <f t="shared" si="136"/>
        <v>15</v>
      </c>
      <c r="U292" s="618">
        <f t="shared" si="136"/>
        <v>16</v>
      </c>
      <c r="V292" s="618">
        <f t="shared" si="136"/>
        <v>17</v>
      </c>
      <c r="W292" s="618">
        <f t="shared" si="136"/>
        <v>18</v>
      </c>
      <c r="X292" s="618">
        <f t="shared" si="136"/>
        <v>19</v>
      </c>
      <c r="Y292" s="618">
        <f t="shared" si="136"/>
        <v>20</v>
      </c>
      <c r="Z292" s="618">
        <f t="shared" si="136"/>
        <v>21</v>
      </c>
      <c r="AA292" s="618">
        <f t="shared" si="136"/>
        <v>22</v>
      </c>
      <c r="AB292" s="618">
        <f t="shared" si="136"/>
        <v>23</v>
      </c>
      <c r="AC292" s="618">
        <f t="shared" si="136"/>
        <v>24</v>
      </c>
      <c r="AD292" s="618">
        <f t="shared" si="136"/>
        <v>25</v>
      </c>
      <c r="AE292" s="618">
        <f t="shared" si="136"/>
        <v>26</v>
      </c>
      <c r="AF292" s="618">
        <f t="shared" si="136"/>
        <v>27</v>
      </c>
      <c r="AG292" s="618">
        <f t="shared" si="136"/>
        <v>28</v>
      </c>
      <c r="AH292" s="618">
        <f t="shared" si="136"/>
        <v>29</v>
      </c>
      <c r="AI292" s="618">
        <f t="shared" si="136"/>
        <v>30</v>
      </c>
      <c r="AJ292" s="621">
        <v>1</v>
      </c>
      <c r="AK292" s="621">
        <f>1+1</f>
        <v>2</v>
      </c>
      <c r="AL292" s="621">
        <f t="shared" ref="AL292:AU293" si="137">+AK292+1</f>
        <v>3</v>
      </c>
      <c r="AM292" s="621">
        <f t="shared" si="137"/>
        <v>4</v>
      </c>
      <c r="AN292" s="621">
        <f t="shared" si="137"/>
        <v>5</v>
      </c>
      <c r="AO292" s="621">
        <f t="shared" si="137"/>
        <v>6</v>
      </c>
      <c r="AP292" s="621">
        <f t="shared" si="137"/>
        <v>7</v>
      </c>
      <c r="AQ292" s="621">
        <f t="shared" si="137"/>
        <v>8</v>
      </c>
      <c r="AR292" s="621">
        <f t="shared" si="137"/>
        <v>9</v>
      </c>
      <c r="AS292" s="621">
        <f t="shared" si="137"/>
        <v>10</v>
      </c>
      <c r="AT292" s="621">
        <f t="shared" si="137"/>
        <v>11</v>
      </c>
      <c r="AU292" s="621">
        <f t="shared" si="137"/>
        <v>12</v>
      </c>
    </row>
    <row r="293" spans="1:47" s="589" customFormat="1" ht="11.25">
      <c r="A293" s="618" t="s">
        <v>147</v>
      </c>
      <c r="B293" s="756" t="s">
        <v>397</v>
      </c>
      <c r="C293" s="622" t="s">
        <v>418</v>
      </c>
      <c r="D293" s="623" t="s">
        <v>419</v>
      </c>
      <c r="E293" s="618"/>
      <c r="F293" s="618" t="s">
        <v>857</v>
      </c>
      <c r="G293" s="618">
        <f>+G259</f>
        <v>2019</v>
      </c>
      <c r="H293" s="618">
        <f t="shared" ref="H293:AI293" si="138">+H259</f>
        <v>2020</v>
      </c>
      <c r="I293" s="618">
        <f t="shared" si="138"/>
        <v>2021</v>
      </c>
      <c r="J293" s="618">
        <f t="shared" si="138"/>
        <v>2022</v>
      </c>
      <c r="K293" s="618">
        <f t="shared" si="138"/>
        <v>2023</v>
      </c>
      <c r="L293" s="618">
        <f t="shared" si="138"/>
        <v>2024</v>
      </c>
      <c r="M293" s="618">
        <f t="shared" si="138"/>
        <v>2025</v>
      </c>
      <c r="N293" s="618">
        <f t="shared" si="138"/>
        <v>2026</v>
      </c>
      <c r="O293" s="618">
        <f t="shared" si="138"/>
        <v>2027</v>
      </c>
      <c r="P293" s="618">
        <f t="shared" si="138"/>
        <v>2028</v>
      </c>
      <c r="Q293" s="618">
        <f t="shared" si="138"/>
        <v>2029</v>
      </c>
      <c r="R293" s="618">
        <f t="shared" si="138"/>
        <v>2030</v>
      </c>
      <c r="S293" s="618">
        <f t="shared" si="138"/>
        <v>2031</v>
      </c>
      <c r="T293" s="618">
        <f t="shared" si="138"/>
        <v>2032</v>
      </c>
      <c r="U293" s="618">
        <f t="shared" si="138"/>
        <v>2033</v>
      </c>
      <c r="V293" s="618">
        <f t="shared" si="138"/>
        <v>2034</v>
      </c>
      <c r="W293" s="618">
        <f t="shared" si="138"/>
        <v>2035</v>
      </c>
      <c r="X293" s="618">
        <f t="shared" si="138"/>
        <v>2036</v>
      </c>
      <c r="Y293" s="618">
        <f t="shared" si="138"/>
        <v>2037</v>
      </c>
      <c r="Z293" s="618">
        <f t="shared" si="138"/>
        <v>2038</v>
      </c>
      <c r="AA293" s="618">
        <f t="shared" si="138"/>
        <v>2039</v>
      </c>
      <c r="AB293" s="618">
        <f t="shared" si="138"/>
        <v>2040</v>
      </c>
      <c r="AC293" s="618">
        <f t="shared" si="138"/>
        <v>2041</v>
      </c>
      <c r="AD293" s="618">
        <f t="shared" si="138"/>
        <v>2042</v>
      </c>
      <c r="AE293" s="618">
        <f t="shared" si="138"/>
        <v>2043</v>
      </c>
      <c r="AF293" s="618">
        <f t="shared" si="138"/>
        <v>2044</v>
      </c>
      <c r="AG293" s="618">
        <f t="shared" si="138"/>
        <v>2045</v>
      </c>
      <c r="AH293" s="618">
        <f t="shared" si="138"/>
        <v>2046</v>
      </c>
      <c r="AI293" s="618">
        <f t="shared" si="138"/>
        <v>2047</v>
      </c>
      <c r="AJ293" s="621">
        <f>+AI293+1</f>
        <v>2048</v>
      </c>
      <c r="AK293" s="621">
        <f>+AJ293+1</f>
        <v>2049</v>
      </c>
      <c r="AL293" s="621">
        <f t="shared" si="137"/>
        <v>2050</v>
      </c>
      <c r="AM293" s="621">
        <f t="shared" si="137"/>
        <v>2051</v>
      </c>
      <c r="AN293" s="621">
        <f t="shared" si="137"/>
        <v>2052</v>
      </c>
      <c r="AO293" s="621">
        <f t="shared" si="137"/>
        <v>2053</v>
      </c>
      <c r="AP293" s="621">
        <f t="shared" si="137"/>
        <v>2054</v>
      </c>
      <c r="AQ293" s="621">
        <f t="shared" si="137"/>
        <v>2055</v>
      </c>
      <c r="AR293" s="621">
        <f t="shared" si="137"/>
        <v>2056</v>
      </c>
      <c r="AS293" s="621">
        <f t="shared" si="137"/>
        <v>2057</v>
      </c>
      <c r="AT293" s="621">
        <f t="shared" si="137"/>
        <v>2058</v>
      </c>
      <c r="AU293" s="621">
        <f t="shared" si="137"/>
        <v>2059</v>
      </c>
    </row>
    <row r="294" spans="1:47" s="589" customFormat="1" ht="11.25">
      <c r="A294" s="592" t="s">
        <v>242</v>
      </c>
      <c r="B294" s="749" t="s">
        <v>398</v>
      </c>
      <c r="C294" s="624"/>
      <c r="D294" s="625"/>
      <c r="E294" s="593"/>
      <c r="F294" s="593">
        <f t="shared" ref="F294:AU294" si="139">+F295+F299+F300+F301</f>
        <v>0</v>
      </c>
      <c r="G294" s="593">
        <f t="shared" si="139"/>
        <v>0</v>
      </c>
      <c r="H294" s="593">
        <f t="shared" si="139"/>
        <v>0</v>
      </c>
      <c r="I294" s="593">
        <f t="shared" si="139"/>
        <v>0</v>
      </c>
      <c r="J294" s="593">
        <f t="shared" si="139"/>
        <v>0</v>
      </c>
      <c r="K294" s="593">
        <f t="shared" si="139"/>
        <v>342568.5807197612</v>
      </c>
      <c r="L294" s="593">
        <f t="shared" si="139"/>
        <v>342568.5807197612</v>
      </c>
      <c r="M294" s="593">
        <f t="shared" si="139"/>
        <v>342568.5807197612</v>
      </c>
      <c r="N294" s="593">
        <f t="shared" si="139"/>
        <v>342568.5807197612</v>
      </c>
      <c r="O294" s="593">
        <f t="shared" si="139"/>
        <v>342568.5807197612</v>
      </c>
      <c r="P294" s="593">
        <f t="shared" si="139"/>
        <v>342568.5807197612</v>
      </c>
      <c r="Q294" s="593">
        <f t="shared" si="139"/>
        <v>342568.5807197612</v>
      </c>
      <c r="R294" s="593">
        <f t="shared" si="139"/>
        <v>342568.5807197612</v>
      </c>
      <c r="S294" s="593">
        <f t="shared" si="139"/>
        <v>342568.5807197612</v>
      </c>
      <c r="T294" s="593">
        <f t="shared" si="139"/>
        <v>342568.5807197612</v>
      </c>
      <c r="U294" s="593">
        <f t="shared" si="139"/>
        <v>342568.5807197612</v>
      </c>
      <c r="V294" s="593">
        <f t="shared" si="139"/>
        <v>342568.5807197612</v>
      </c>
      <c r="W294" s="593">
        <f t="shared" si="139"/>
        <v>342568.5807197612</v>
      </c>
      <c r="X294" s="593">
        <f t="shared" si="139"/>
        <v>342568.5807197612</v>
      </c>
      <c r="Y294" s="593">
        <f t="shared" si="139"/>
        <v>342568.5807197612</v>
      </c>
      <c r="Z294" s="593">
        <f t="shared" si="139"/>
        <v>342568.5807197612</v>
      </c>
      <c r="AA294" s="593">
        <f t="shared" si="139"/>
        <v>434437.93571994617</v>
      </c>
      <c r="AB294" s="593">
        <f t="shared" si="139"/>
        <v>434437.93571994617</v>
      </c>
      <c r="AC294" s="593">
        <f t="shared" si="139"/>
        <v>434437.93571994617</v>
      </c>
      <c r="AD294" s="593">
        <f t="shared" si="139"/>
        <v>434437.93571994617</v>
      </c>
      <c r="AE294" s="593">
        <f t="shared" si="139"/>
        <v>434437.93571994617</v>
      </c>
      <c r="AF294" s="593">
        <f t="shared" si="139"/>
        <v>434437.93571994617</v>
      </c>
      <c r="AG294" s="593">
        <f t="shared" si="139"/>
        <v>434437.93571994617</v>
      </c>
      <c r="AH294" s="593">
        <f t="shared" si="139"/>
        <v>434437.93571994617</v>
      </c>
      <c r="AI294" s="593">
        <f>+AI295+AI299+AI300+AI301</f>
        <v>1333320.4208175319</v>
      </c>
      <c r="AJ294" s="626">
        <f t="shared" si="139"/>
        <v>438826.1976969153</v>
      </c>
      <c r="AK294" s="626">
        <f t="shared" si="139"/>
        <v>438826.1976969153</v>
      </c>
      <c r="AL294" s="626">
        <f t="shared" si="139"/>
        <v>438826.1976969153</v>
      </c>
      <c r="AM294" s="626">
        <f t="shared" si="139"/>
        <v>438826.1976969153</v>
      </c>
      <c r="AN294" s="626">
        <f t="shared" si="139"/>
        <v>438826.1976969153</v>
      </c>
      <c r="AO294" s="626">
        <f t="shared" si="139"/>
        <v>438826.1976969153</v>
      </c>
      <c r="AP294" s="626">
        <f t="shared" si="139"/>
        <v>438826.1976969153</v>
      </c>
      <c r="AQ294" s="626">
        <f t="shared" si="139"/>
        <v>438826.1976969153</v>
      </c>
      <c r="AR294" s="626">
        <f t="shared" si="139"/>
        <v>438826.1976969153</v>
      </c>
      <c r="AS294" s="626">
        <f t="shared" si="139"/>
        <v>438826.1976969153</v>
      </c>
      <c r="AT294" s="626">
        <f t="shared" si="139"/>
        <v>438826.1976969153</v>
      </c>
      <c r="AU294" s="626">
        <f t="shared" si="139"/>
        <v>438826.1976969153</v>
      </c>
    </row>
    <row r="295" spans="1:47" s="607" customFormat="1" ht="11.25">
      <c r="A295" s="605">
        <v>1</v>
      </c>
      <c r="B295" s="753" t="s">
        <v>245</v>
      </c>
      <c r="C295" s="627">
        <f>NPV($C$328,G295:AI295)+F295</f>
        <v>4886347.3551936327</v>
      </c>
      <c r="D295" s="628">
        <f>SUM(F295:AI295)</f>
        <v>9391038.7129956968</v>
      </c>
      <c r="E295" s="606"/>
      <c r="F295" s="606">
        <f t="shared" ref="F295:AU295" si="140">+F296+F297</f>
        <v>0</v>
      </c>
      <c r="G295" s="606">
        <f t="shared" si="140"/>
        <v>0</v>
      </c>
      <c r="H295" s="606">
        <f t="shared" si="140"/>
        <v>0</v>
      </c>
      <c r="I295" s="606">
        <f t="shared" si="140"/>
        <v>0</v>
      </c>
      <c r="J295" s="606">
        <f t="shared" si="140"/>
        <v>0</v>
      </c>
      <c r="K295" s="606">
        <f>+(K296+K297)*$C$3</f>
        <v>342568.5807197612</v>
      </c>
      <c r="L295" s="606">
        <f t="shared" ref="L295:AI295" si="141">+(L296+L297)*$C$3</f>
        <v>342568.5807197612</v>
      </c>
      <c r="M295" s="606">
        <f t="shared" si="141"/>
        <v>342568.5807197612</v>
      </c>
      <c r="N295" s="606">
        <f t="shared" si="141"/>
        <v>342568.5807197612</v>
      </c>
      <c r="O295" s="606">
        <f t="shared" si="141"/>
        <v>342568.5807197612</v>
      </c>
      <c r="P295" s="606">
        <f t="shared" si="141"/>
        <v>342568.5807197612</v>
      </c>
      <c r="Q295" s="606">
        <f t="shared" si="141"/>
        <v>342568.5807197612</v>
      </c>
      <c r="R295" s="606">
        <f t="shared" si="141"/>
        <v>342568.5807197612</v>
      </c>
      <c r="S295" s="606">
        <f t="shared" si="141"/>
        <v>342568.5807197612</v>
      </c>
      <c r="T295" s="606">
        <f t="shared" si="141"/>
        <v>342568.5807197612</v>
      </c>
      <c r="U295" s="606">
        <f t="shared" si="141"/>
        <v>342568.5807197612</v>
      </c>
      <c r="V295" s="606">
        <f t="shared" si="141"/>
        <v>342568.5807197612</v>
      </c>
      <c r="W295" s="606">
        <f t="shared" si="141"/>
        <v>342568.5807197612</v>
      </c>
      <c r="X295" s="606">
        <f t="shared" si="141"/>
        <v>342568.5807197612</v>
      </c>
      <c r="Y295" s="606">
        <f t="shared" si="141"/>
        <v>342568.5807197612</v>
      </c>
      <c r="Z295" s="606">
        <f t="shared" si="141"/>
        <v>342568.5807197612</v>
      </c>
      <c r="AA295" s="606">
        <f t="shared" si="141"/>
        <v>434437.93571994617</v>
      </c>
      <c r="AB295" s="606">
        <f t="shared" si="141"/>
        <v>434437.93571994617</v>
      </c>
      <c r="AC295" s="606">
        <f t="shared" si="141"/>
        <v>434437.93571994617</v>
      </c>
      <c r="AD295" s="606">
        <f t="shared" si="141"/>
        <v>434437.93571994617</v>
      </c>
      <c r="AE295" s="606">
        <f t="shared" si="141"/>
        <v>434437.93571994617</v>
      </c>
      <c r="AF295" s="606">
        <f t="shared" si="141"/>
        <v>434437.93571994617</v>
      </c>
      <c r="AG295" s="606">
        <f t="shared" si="141"/>
        <v>434437.93571994617</v>
      </c>
      <c r="AH295" s="606">
        <f t="shared" si="141"/>
        <v>434437.93571994617</v>
      </c>
      <c r="AI295" s="606">
        <f t="shared" si="141"/>
        <v>434437.93571994617</v>
      </c>
      <c r="AJ295" s="629">
        <f t="shared" si="140"/>
        <v>438826.1976969153</v>
      </c>
      <c r="AK295" s="629">
        <f t="shared" si="140"/>
        <v>438826.1976969153</v>
      </c>
      <c r="AL295" s="629">
        <f t="shared" si="140"/>
        <v>438826.1976969153</v>
      </c>
      <c r="AM295" s="629">
        <f t="shared" si="140"/>
        <v>438826.1976969153</v>
      </c>
      <c r="AN295" s="629">
        <f t="shared" si="140"/>
        <v>438826.1976969153</v>
      </c>
      <c r="AO295" s="629">
        <f t="shared" si="140"/>
        <v>438826.1976969153</v>
      </c>
      <c r="AP295" s="629">
        <f t="shared" si="140"/>
        <v>438826.1976969153</v>
      </c>
      <c r="AQ295" s="629">
        <f t="shared" si="140"/>
        <v>438826.1976969153</v>
      </c>
      <c r="AR295" s="629">
        <f t="shared" si="140"/>
        <v>438826.1976969153</v>
      </c>
      <c r="AS295" s="629">
        <f t="shared" si="140"/>
        <v>438826.1976969153</v>
      </c>
      <c r="AT295" s="629">
        <f t="shared" si="140"/>
        <v>438826.1976969153</v>
      </c>
      <c r="AU295" s="629">
        <f t="shared" si="140"/>
        <v>438826.1976969153</v>
      </c>
    </row>
    <row r="296" spans="1:47" s="589" customFormat="1" ht="11.25">
      <c r="A296" s="594"/>
      <c r="B296" s="751" t="s">
        <v>249</v>
      </c>
      <c r="C296" s="630"/>
      <c r="D296" s="631"/>
      <c r="E296" s="606"/>
      <c r="F296" s="595">
        <f t="shared" ref="F296:AI296" si="142">+F262-F121</f>
        <v>0</v>
      </c>
      <c r="G296" s="595">
        <f t="shared" si="142"/>
        <v>0</v>
      </c>
      <c r="H296" s="595">
        <f t="shared" si="142"/>
        <v>0</v>
      </c>
      <c r="I296" s="595">
        <f t="shared" si="142"/>
        <v>0</v>
      </c>
      <c r="J296" s="595">
        <f t="shared" si="142"/>
        <v>0</v>
      </c>
      <c r="K296" s="595">
        <f t="shared" si="142"/>
        <v>219269.43107137195</v>
      </c>
      <c r="L296" s="595">
        <f t="shared" si="142"/>
        <v>219269.43107137195</v>
      </c>
      <c r="M296" s="595">
        <f t="shared" si="142"/>
        <v>219269.43107137195</v>
      </c>
      <c r="N296" s="595">
        <f t="shared" si="142"/>
        <v>219269.43107137195</v>
      </c>
      <c r="O296" s="595">
        <f t="shared" si="142"/>
        <v>219269.43107137195</v>
      </c>
      <c r="P296" s="595">
        <f t="shared" si="142"/>
        <v>219269.43107137195</v>
      </c>
      <c r="Q296" s="595">
        <f t="shared" si="142"/>
        <v>219269.43107137195</v>
      </c>
      <c r="R296" s="595">
        <f t="shared" si="142"/>
        <v>219269.43107137195</v>
      </c>
      <c r="S296" s="595">
        <f t="shared" si="142"/>
        <v>219269.43107137195</v>
      </c>
      <c r="T296" s="595">
        <f t="shared" si="142"/>
        <v>219269.43107137195</v>
      </c>
      <c r="U296" s="595">
        <f t="shared" si="142"/>
        <v>219269.43107137195</v>
      </c>
      <c r="V296" s="595">
        <f t="shared" si="142"/>
        <v>219269.43107137195</v>
      </c>
      <c r="W296" s="595">
        <f t="shared" si="142"/>
        <v>219269.43107137195</v>
      </c>
      <c r="X296" s="595">
        <f t="shared" si="142"/>
        <v>219269.43107137195</v>
      </c>
      <c r="Y296" s="595">
        <f t="shared" si="142"/>
        <v>219269.43107137195</v>
      </c>
      <c r="Z296" s="595">
        <f t="shared" si="142"/>
        <v>219269.43107137195</v>
      </c>
      <c r="AA296" s="595">
        <f t="shared" si="142"/>
        <v>219269.43107137195</v>
      </c>
      <c r="AB296" s="595">
        <f t="shared" si="142"/>
        <v>219269.43107137195</v>
      </c>
      <c r="AC296" s="595">
        <f t="shared" si="142"/>
        <v>219269.43107137195</v>
      </c>
      <c r="AD296" s="595">
        <f t="shared" si="142"/>
        <v>219269.43107137195</v>
      </c>
      <c r="AE296" s="595">
        <f t="shared" si="142"/>
        <v>219269.43107137195</v>
      </c>
      <c r="AF296" s="595">
        <f t="shared" si="142"/>
        <v>219269.43107137195</v>
      </c>
      <c r="AG296" s="595">
        <f t="shared" si="142"/>
        <v>219269.43107137195</v>
      </c>
      <c r="AH296" s="595">
        <f t="shared" si="142"/>
        <v>219269.43107137195</v>
      </c>
      <c r="AI296" s="595">
        <f t="shared" si="142"/>
        <v>219269.43107137195</v>
      </c>
      <c r="AJ296" s="632">
        <f t="shared" ref="AJ296:AU300" si="143">+AI296</f>
        <v>219269.43107137195</v>
      </c>
      <c r="AK296" s="632">
        <f t="shared" si="143"/>
        <v>219269.43107137195</v>
      </c>
      <c r="AL296" s="632">
        <f t="shared" si="143"/>
        <v>219269.43107137195</v>
      </c>
      <c r="AM296" s="632">
        <f t="shared" si="143"/>
        <v>219269.43107137195</v>
      </c>
      <c r="AN296" s="632">
        <f t="shared" si="143"/>
        <v>219269.43107137195</v>
      </c>
      <c r="AO296" s="632">
        <f t="shared" si="143"/>
        <v>219269.43107137195</v>
      </c>
      <c r="AP296" s="632">
        <f t="shared" si="143"/>
        <v>219269.43107137195</v>
      </c>
      <c r="AQ296" s="632">
        <f t="shared" si="143"/>
        <v>219269.43107137195</v>
      </c>
      <c r="AR296" s="632">
        <f t="shared" si="143"/>
        <v>219269.43107137195</v>
      </c>
      <c r="AS296" s="632">
        <f t="shared" si="143"/>
        <v>219269.43107137195</v>
      </c>
      <c r="AT296" s="632">
        <f t="shared" si="143"/>
        <v>219269.43107137195</v>
      </c>
      <c r="AU296" s="632">
        <f t="shared" si="143"/>
        <v>219269.43107137195</v>
      </c>
    </row>
    <row r="297" spans="1:47" s="589" customFormat="1" ht="11.25">
      <c r="A297" s="594"/>
      <c r="B297" s="751" t="s">
        <v>250</v>
      </c>
      <c r="C297" s="630"/>
      <c r="D297" s="631"/>
      <c r="E297" s="606"/>
      <c r="F297" s="595">
        <f t="shared" ref="F297:AI297" si="144">+F263-F122</f>
        <v>0</v>
      </c>
      <c r="G297" s="595">
        <f t="shared" si="144"/>
        <v>0</v>
      </c>
      <c r="H297" s="595">
        <f t="shared" si="144"/>
        <v>0</v>
      </c>
      <c r="I297" s="595">
        <f t="shared" si="144"/>
        <v>0</v>
      </c>
      <c r="J297" s="595">
        <f t="shared" si="144"/>
        <v>0</v>
      </c>
      <c r="K297" s="595">
        <f t="shared" si="144"/>
        <v>126759.43834252824</v>
      </c>
      <c r="L297" s="595">
        <f t="shared" si="144"/>
        <v>126759.43834252824</v>
      </c>
      <c r="M297" s="595">
        <f t="shared" si="144"/>
        <v>126759.43834252824</v>
      </c>
      <c r="N297" s="595">
        <f t="shared" si="144"/>
        <v>126759.43834252824</v>
      </c>
      <c r="O297" s="595">
        <f t="shared" si="144"/>
        <v>126759.43834252824</v>
      </c>
      <c r="P297" s="595">
        <f t="shared" si="144"/>
        <v>126759.43834252824</v>
      </c>
      <c r="Q297" s="595">
        <f t="shared" si="144"/>
        <v>126759.43834252824</v>
      </c>
      <c r="R297" s="595">
        <f t="shared" si="144"/>
        <v>126759.43834252824</v>
      </c>
      <c r="S297" s="595">
        <f t="shared" si="144"/>
        <v>126759.43834252824</v>
      </c>
      <c r="T297" s="595">
        <f t="shared" si="144"/>
        <v>126759.43834252824</v>
      </c>
      <c r="U297" s="595">
        <f t="shared" si="144"/>
        <v>126759.43834252824</v>
      </c>
      <c r="V297" s="595">
        <f t="shared" si="144"/>
        <v>126759.43834252824</v>
      </c>
      <c r="W297" s="595">
        <f t="shared" si="144"/>
        <v>126759.43834252824</v>
      </c>
      <c r="X297" s="595">
        <f t="shared" si="144"/>
        <v>126759.43834252824</v>
      </c>
      <c r="Y297" s="595">
        <f t="shared" si="144"/>
        <v>126759.43834252824</v>
      </c>
      <c r="Z297" s="595">
        <f t="shared" si="144"/>
        <v>126759.43834252824</v>
      </c>
      <c r="AA297" s="595">
        <f t="shared" si="144"/>
        <v>219556.76662554336</v>
      </c>
      <c r="AB297" s="595">
        <f t="shared" si="144"/>
        <v>219556.76662554336</v>
      </c>
      <c r="AC297" s="595">
        <f t="shared" si="144"/>
        <v>219556.76662554336</v>
      </c>
      <c r="AD297" s="595">
        <f t="shared" si="144"/>
        <v>219556.76662554336</v>
      </c>
      <c r="AE297" s="595">
        <f t="shared" si="144"/>
        <v>219556.76662554336</v>
      </c>
      <c r="AF297" s="595">
        <f t="shared" si="144"/>
        <v>219556.76662554336</v>
      </c>
      <c r="AG297" s="595">
        <f t="shared" si="144"/>
        <v>219556.76662554336</v>
      </c>
      <c r="AH297" s="595">
        <f t="shared" si="144"/>
        <v>219556.76662554336</v>
      </c>
      <c r="AI297" s="595">
        <f t="shared" si="144"/>
        <v>219556.76662554336</v>
      </c>
      <c r="AJ297" s="632">
        <f t="shared" si="143"/>
        <v>219556.76662554336</v>
      </c>
      <c r="AK297" s="632">
        <f t="shared" si="143"/>
        <v>219556.76662554336</v>
      </c>
      <c r="AL297" s="632">
        <f t="shared" si="143"/>
        <v>219556.76662554336</v>
      </c>
      <c r="AM297" s="632">
        <f t="shared" si="143"/>
        <v>219556.76662554336</v>
      </c>
      <c r="AN297" s="632">
        <f t="shared" si="143"/>
        <v>219556.76662554336</v>
      </c>
      <c r="AO297" s="632">
        <f t="shared" si="143"/>
        <v>219556.76662554336</v>
      </c>
      <c r="AP297" s="632">
        <f t="shared" si="143"/>
        <v>219556.76662554336</v>
      </c>
      <c r="AQ297" s="632">
        <f t="shared" si="143"/>
        <v>219556.76662554336</v>
      </c>
      <c r="AR297" s="632">
        <f t="shared" si="143"/>
        <v>219556.76662554336</v>
      </c>
      <c r="AS297" s="632">
        <f t="shared" si="143"/>
        <v>219556.76662554336</v>
      </c>
      <c r="AT297" s="632">
        <f t="shared" si="143"/>
        <v>219556.76662554336</v>
      </c>
      <c r="AU297" s="632">
        <f t="shared" si="143"/>
        <v>219556.76662554336</v>
      </c>
    </row>
    <row r="298" spans="1:47" s="589" customFormat="1" ht="11.25">
      <c r="A298" s="594"/>
      <c r="B298" s="751" t="s">
        <v>853</v>
      </c>
      <c r="C298" s="630"/>
      <c r="D298" s="631"/>
      <c r="E298" s="606"/>
      <c r="F298" s="595">
        <f t="shared" ref="F298:AI298" si="145">+F264-F123</f>
        <v>0</v>
      </c>
      <c r="G298" s="595">
        <f t="shared" si="145"/>
        <v>0</v>
      </c>
      <c r="H298" s="595">
        <f t="shared" si="145"/>
        <v>0</v>
      </c>
      <c r="I298" s="595">
        <f t="shared" si="145"/>
        <v>0</v>
      </c>
      <c r="J298" s="595">
        <f t="shared" si="145"/>
        <v>0</v>
      </c>
      <c r="K298" s="595">
        <f t="shared" si="145"/>
        <v>0</v>
      </c>
      <c r="L298" s="595">
        <f t="shared" si="145"/>
        <v>0</v>
      </c>
      <c r="M298" s="595">
        <f t="shared" si="145"/>
        <v>0</v>
      </c>
      <c r="N298" s="595">
        <f t="shared" si="145"/>
        <v>0</v>
      </c>
      <c r="O298" s="595">
        <f t="shared" si="145"/>
        <v>0</v>
      </c>
      <c r="P298" s="595">
        <f t="shared" si="145"/>
        <v>0</v>
      </c>
      <c r="Q298" s="595">
        <f t="shared" si="145"/>
        <v>0</v>
      </c>
      <c r="R298" s="595">
        <f t="shared" si="145"/>
        <v>0</v>
      </c>
      <c r="S298" s="595">
        <f t="shared" si="145"/>
        <v>0</v>
      </c>
      <c r="T298" s="595">
        <f t="shared" si="145"/>
        <v>0</v>
      </c>
      <c r="U298" s="595">
        <f t="shared" si="145"/>
        <v>0</v>
      </c>
      <c r="V298" s="595">
        <f t="shared" si="145"/>
        <v>0</v>
      </c>
      <c r="W298" s="595">
        <f t="shared" si="145"/>
        <v>0</v>
      </c>
      <c r="X298" s="595">
        <f t="shared" si="145"/>
        <v>0</v>
      </c>
      <c r="Y298" s="595">
        <f t="shared" si="145"/>
        <v>0</v>
      </c>
      <c r="Z298" s="595">
        <f t="shared" si="145"/>
        <v>0</v>
      </c>
      <c r="AA298" s="595">
        <f t="shared" si="145"/>
        <v>0</v>
      </c>
      <c r="AB298" s="595">
        <f t="shared" si="145"/>
        <v>0</v>
      </c>
      <c r="AC298" s="595">
        <f t="shared" si="145"/>
        <v>0</v>
      </c>
      <c r="AD298" s="595">
        <f t="shared" si="145"/>
        <v>0</v>
      </c>
      <c r="AE298" s="595">
        <f t="shared" si="145"/>
        <v>0</v>
      </c>
      <c r="AF298" s="595">
        <f t="shared" si="145"/>
        <v>0</v>
      </c>
      <c r="AG298" s="595">
        <f t="shared" si="145"/>
        <v>0</v>
      </c>
      <c r="AH298" s="595">
        <f t="shared" si="145"/>
        <v>0</v>
      </c>
      <c r="AI298" s="595">
        <f t="shared" si="145"/>
        <v>0</v>
      </c>
      <c r="AJ298" s="632"/>
      <c r="AK298" s="632"/>
      <c r="AL298" s="632"/>
      <c r="AM298" s="632"/>
      <c r="AN298" s="632"/>
      <c r="AO298" s="632"/>
      <c r="AP298" s="632"/>
      <c r="AQ298" s="632"/>
      <c r="AR298" s="632"/>
      <c r="AS298" s="632"/>
      <c r="AT298" s="632"/>
      <c r="AU298" s="632"/>
    </row>
    <row r="299" spans="1:47" s="607" customFormat="1" ht="11.25">
      <c r="A299" s="605">
        <v>2</v>
      </c>
      <c r="B299" s="753" t="s">
        <v>247</v>
      </c>
      <c r="C299" s="627"/>
      <c r="D299" s="628"/>
      <c r="E299" s="606"/>
      <c r="F299" s="606">
        <f t="shared" ref="F299:AI299" si="146">+F265-F124</f>
        <v>0</v>
      </c>
      <c r="G299" s="606">
        <f t="shared" si="146"/>
        <v>0</v>
      </c>
      <c r="H299" s="606">
        <f t="shared" si="146"/>
        <v>0</v>
      </c>
      <c r="I299" s="606">
        <f t="shared" si="146"/>
        <v>0</v>
      </c>
      <c r="J299" s="606">
        <f t="shared" si="146"/>
        <v>0</v>
      </c>
      <c r="K299" s="606">
        <f t="shared" si="146"/>
        <v>0</v>
      </c>
      <c r="L299" s="606">
        <f t="shared" si="146"/>
        <v>0</v>
      </c>
      <c r="M299" s="606">
        <f t="shared" si="146"/>
        <v>0</v>
      </c>
      <c r="N299" s="606">
        <f t="shared" si="146"/>
        <v>0</v>
      </c>
      <c r="O299" s="606">
        <f t="shared" si="146"/>
        <v>0</v>
      </c>
      <c r="P299" s="606">
        <f t="shared" si="146"/>
        <v>0</v>
      </c>
      <c r="Q299" s="606">
        <f t="shared" si="146"/>
        <v>0</v>
      </c>
      <c r="R299" s="606">
        <f t="shared" si="146"/>
        <v>0</v>
      </c>
      <c r="S299" s="606">
        <f t="shared" si="146"/>
        <v>0</v>
      </c>
      <c r="T299" s="606">
        <f t="shared" si="146"/>
        <v>0</v>
      </c>
      <c r="U299" s="606">
        <f t="shared" si="146"/>
        <v>0</v>
      </c>
      <c r="V299" s="606">
        <f t="shared" si="146"/>
        <v>0</v>
      </c>
      <c r="W299" s="606">
        <f t="shared" si="146"/>
        <v>0</v>
      </c>
      <c r="X299" s="606">
        <f t="shared" si="146"/>
        <v>0</v>
      </c>
      <c r="Y299" s="606">
        <f t="shared" si="146"/>
        <v>0</v>
      </c>
      <c r="Z299" s="606">
        <f t="shared" si="146"/>
        <v>0</v>
      </c>
      <c r="AA299" s="606">
        <f t="shared" si="146"/>
        <v>0</v>
      </c>
      <c r="AB299" s="606">
        <f t="shared" si="146"/>
        <v>0</v>
      </c>
      <c r="AC299" s="606">
        <f t="shared" si="146"/>
        <v>0</v>
      </c>
      <c r="AD299" s="606">
        <f t="shared" si="146"/>
        <v>0</v>
      </c>
      <c r="AE299" s="606">
        <f t="shared" si="146"/>
        <v>0</v>
      </c>
      <c r="AF299" s="606">
        <f t="shared" si="146"/>
        <v>0</v>
      </c>
      <c r="AG299" s="606">
        <f t="shared" si="146"/>
        <v>0</v>
      </c>
      <c r="AH299" s="606">
        <f t="shared" si="146"/>
        <v>0</v>
      </c>
      <c r="AI299" s="606">
        <f t="shared" si="146"/>
        <v>0</v>
      </c>
      <c r="AJ299" s="629">
        <f t="shared" si="143"/>
        <v>0</v>
      </c>
      <c r="AK299" s="629">
        <f t="shared" si="143"/>
        <v>0</v>
      </c>
      <c r="AL299" s="629">
        <f t="shared" si="143"/>
        <v>0</v>
      </c>
      <c r="AM299" s="629">
        <f t="shared" si="143"/>
        <v>0</v>
      </c>
      <c r="AN299" s="629">
        <f t="shared" si="143"/>
        <v>0</v>
      </c>
      <c r="AO299" s="629">
        <f t="shared" si="143"/>
        <v>0</v>
      </c>
      <c r="AP299" s="629">
        <f t="shared" si="143"/>
        <v>0</v>
      </c>
      <c r="AQ299" s="629">
        <f t="shared" si="143"/>
        <v>0</v>
      </c>
      <c r="AR299" s="629">
        <f t="shared" si="143"/>
        <v>0</v>
      </c>
      <c r="AS299" s="629">
        <f t="shared" si="143"/>
        <v>0</v>
      </c>
      <c r="AT299" s="629">
        <f t="shared" si="143"/>
        <v>0</v>
      </c>
      <c r="AU299" s="629">
        <f t="shared" si="143"/>
        <v>0</v>
      </c>
    </row>
    <row r="300" spans="1:47" s="607" customFormat="1" ht="11.25">
      <c r="A300" s="605">
        <v>3</v>
      </c>
      <c r="B300" s="753" t="s">
        <v>251</v>
      </c>
      <c r="C300" s="627"/>
      <c r="D300" s="628"/>
      <c r="E300" s="606"/>
      <c r="F300" s="606">
        <f t="shared" ref="F300:AI300" si="147">+F266-F125</f>
        <v>0</v>
      </c>
      <c r="G300" s="606">
        <f t="shared" si="147"/>
        <v>0</v>
      </c>
      <c r="H300" s="606">
        <f t="shared" si="147"/>
        <v>0</v>
      </c>
      <c r="I300" s="606">
        <f t="shared" si="147"/>
        <v>0</v>
      </c>
      <c r="J300" s="606">
        <f t="shared" si="147"/>
        <v>0</v>
      </c>
      <c r="K300" s="606">
        <f t="shared" si="147"/>
        <v>0</v>
      </c>
      <c r="L300" s="606">
        <f t="shared" si="147"/>
        <v>0</v>
      </c>
      <c r="M300" s="606">
        <f t="shared" si="147"/>
        <v>0</v>
      </c>
      <c r="N300" s="606">
        <f t="shared" si="147"/>
        <v>0</v>
      </c>
      <c r="O300" s="606">
        <f t="shared" si="147"/>
        <v>0</v>
      </c>
      <c r="P300" s="606">
        <f t="shared" si="147"/>
        <v>0</v>
      </c>
      <c r="Q300" s="606">
        <f t="shared" si="147"/>
        <v>0</v>
      </c>
      <c r="R300" s="606">
        <f t="shared" si="147"/>
        <v>0</v>
      </c>
      <c r="S300" s="606">
        <f t="shared" si="147"/>
        <v>0</v>
      </c>
      <c r="T300" s="606">
        <f t="shared" si="147"/>
        <v>0</v>
      </c>
      <c r="U300" s="606">
        <f t="shared" si="147"/>
        <v>0</v>
      </c>
      <c r="V300" s="606">
        <f t="shared" si="147"/>
        <v>0</v>
      </c>
      <c r="W300" s="606">
        <f t="shared" si="147"/>
        <v>0</v>
      </c>
      <c r="X300" s="606">
        <f t="shared" si="147"/>
        <v>0</v>
      </c>
      <c r="Y300" s="606">
        <f t="shared" si="147"/>
        <v>0</v>
      </c>
      <c r="Z300" s="606">
        <f t="shared" si="147"/>
        <v>0</v>
      </c>
      <c r="AA300" s="606">
        <f t="shared" si="147"/>
        <v>0</v>
      </c>
      <c r="AB300" s="606">
        <f t="shared" si="147"/>
        <v>0</v>
      </c>
      <c r="AC300" s="606">
        <f t="shared" si="147"/>
        <v>0</v>
      </c>
      <c r="AD300" s="606">
        <f t="shared" si="147"/>
        <v>0</v>
      </c>
      <c r="AE300" s="606">
        <f t="shared" si="147"/>
        <v>0</v>
      </c>
      <c r="AF300" s="606">
        <f t="shared" si="147"/>
        <v>0</v>
      </c>
      <c r="AG300" s="606">
        <f t="shared" si="147"/>
        <v>0</v>
      </c>
      <c r="AH300" s="606">
        <f t="shared" si="147"/>
        <v>0</v>
      </c>
      <c r="AI300" s="606">
        <f t="shared" si="147"/>
        <v>0</v>
      </c>
      <c r="AJ300" s="629">
        <f t="shared" si="143"/>
        <v>0</v>
      </c>
      <c r="AK300" s="629">
        <f t="shared" si="143"/>
        <v>0</v>
      </c>
      <c r="AL300" s="629">
        <f t="shared" si="143"/>
        <v>0</v>
      </c>
      <c r="AM300" s="629">
        <f t="shared" si="143"/>
        <v>0</v>
      </c>
      <c r="AN300" s="629">
        <f t="shared" si="143"/>
        <v>0</v>
      </c>
      <c r="AO300" s="629">
        <f t="shared" si="143"/>
        <v>0</v>
      </c>
      <c r="AP300" s="629">
        <f t="shared" si="143"/>
        <v>0</v>
      </c>
      <c r="AQ300" s="629">
        <f t="shared" si="143"/>
        <v>0</v>
      </c>
      <c r="AR300" s="629">
        <f t="shared" si="143"/>
        <v>0</v>
      </c>
      <c r="AS300" s="629">
        <f t="shared" si="143"/>
        <v>0</v>
      </c>
      <c r="AT300" s="629">
        <f t="shared" si="143"/>
        <v>0</v>
      </c>
      <c r="AU300" s="629">
        <f t="shared" si="143"/>
        <v>0</v>
      </c>
    </row>
    <row r="301" spans="1:47" s="607" customFormat="1" ht="11.25">
      <c r="A301" s="605">
        <v>4</v>
      </c>
      <c r="B301" s="753" t="s">
        <v>400</v>
      </c>
      <c r="C301" s="627">
        <f>NPV($C$328,G301:AI301)+F301</f>
        <v>288227.94048872252</v>
      </c>
      <c r="D301" s="628">
        <f>SUM(F301:AI301)</f>
        <v>898882.48509758571</v>
      </c>
      <c r="E301" s="606"/>
      <c r="F301" s="606">
        <v>0</v>
      </c>
      <c r="G301" s="606">
        <v>0</v>
      </c>
      <c r="H301" s="606">
        <v>0</v>
      </c>
      <c r="I301" s="606">
        <v>0</v>
      </c>
      <c r="J301" s="606">
        <v>0</v>
      </c>
      <c r="K301" s="606">
        <v>0</v>
      </c>
      <c r="L301" s="606">
        <v>0</v>
      </c>
      <c r="M301" s="606">
        <v>0</v>
      </c>
      <c r="N301" s="606">
        <v>0</v>
      </c>
      <c r="O301" s="606">
        <v>0</v>
      </c>
      <c r="P301" s="606">
        <v>0</v>
      </c>
      <c r="Q301" s="606">
        <v>0</v>
      </c>
      <c r="R301" s="606">
        <v>0</v>
      </c>
      <c r="S301" s="606">
        <v>0</v>
      </c>
      <c r="T301" s="606">
        <v>0</v>
      </c>
      <c r="U301" s="606">
        <v>0</v>
      </c>
      <c r="V301" s="606">
        <v>0</v>
      </c>
      <c r="W301" s="606">
        <v>0</v>
      </c>
      <c r="X301" s="606">
        <v>0</v>
      </c>
      <c r="Y301" s="606">
        <v>0</v>
      </c>
      <c r="Z301" s="606">
        <v>0</v>
      </c>
      <c r="AA301" s="606">
        <v>0</v>
      </c>
      <c r="AB301" s="606">
        <v>0</v>
      </c>
      <c r="AC301" s="606">
        <v>0</v>
      </c>
      <c r="AD301" s="606">
        <v>0</v>
      </c>
      <c r="AE301" s="606">
        <v>0</v>
      </c>
      <c r="AF301" s="606">
        <v>0</v>
      </c>
      <c r="AG301" s="606">
        <v>0</v>
      </c>
      <c r="AH301" s="606">
        <v>0</v>
      </c>
      <c r="AI301" s="606">
        <f>+NPV($C$328,AJ321:AU321)</f>
        <v>898882.48509758571</v>
      </c>
      <c r="AJ301" s="629">
        <v>0</v>
      </c>
      <c r="AK301" s="629">
        <v>0</v>
      </c>
      <c r="AL301" s="629">
        <v>0</v>
      </c>
      <c r="AM301" s="629">
        <v>0</v>
      </c>
      <c r="AN301" s="629">
        <v>0</v>
      </c>
      <c r="AO301" s="629">
        <v>0</v>
      </c>
      <c r="AP301" s="629">
        <v>0</v>
      </c>
      <c r="AQ301" s="629">
        <v>0</v>
      </c>
      <c r="AR301" s="629">
        <v>0</v>
      </c>
      <c r="AS301" s="629">
        <v>0</v>
      </c>
      <c r="AT301" s="629">
        <v>0</v>
      </c>
      <c r="AU301" s="629">
        <v>0</v>
      </c>
    </row>
    <row r="302" spans="1:47" s="589" customFormat="1" ht="11.25">
      <c r="A302" s="592" t="s">
        <v>243</v>
      </c>
      <c r="B302" s="749" t="s">
        <v>399</v>
      </c>
      <c r="C302" s="624"/>
      <c r="D302" s="625"/>
      <c r="E302" s="593"/>
      <c r="F302" s="593">
        <f>+F308+F309+F310+F316+F303</f>
        <v>864682.33999999985</v>
      </c>
      <c r="G302" s="593">
        <f t="shared" ref="G302:AU302" si="148">+G308+G309+G310+G316+G303</f>
        <v>205368.74188707207</v>
      </c>
      <c r="H302" s="593">
        <f t="shared" si="148"/>
        <v>2346664.9417475527</v>
      </c>
      <c r="I302" s="593">
        <f t="shared" si="148"/>
        <v>2303120.2622697218</v>
      </c>
      <c r="J302" s="593">
        <f t="shared" si="148"/>
        <v>76215.77698111521</v>
      </c>
      <c r="K302" s="593">
        <f t="shared" si="148"/>
        <v>219269.43107137183</v>
      </c>
      <c r="L302" s="593">
        <f t="shared" si="148"/>
        <v>219269.43107137183</v>
      </c>
      <c r="M302" s="593">
        <f t="shared" si="148"/>
        <v>219269.43107137183</v>
      </c>
      <c r="N302" s="593">
        <f t="shared" si="148"/>
        <v>219269.43107137183</v>
      </c>
      <c r="O302" s="593">
        <f t="shared" si="148"/>
        <v>219269.43107137183</v>
      </c>
      <c r="P302" s="593">
        <f t="shared" si="148"/>
        <v>219269.43107137183</v>
      </c>
      <c r="Q302" s="593">
        <f t="shared" si="148"/>
        <v>219269.43107137183</v>
      </c>
      <c r="R302" s="593">
        <f t="shared" si="148"/>
        <v>219269.43107137183</v>
      </c>
      <c r="S302" s="593">
        <f t="shared" si="148"/>
        <v>219269.43107137183</v>
      </c>
      <c r="T302" s="593">
        <f t="shared" si="148"/>
        <v>1337074.4662170287</v>
      </c>
      <c r="U302" s="593">
        <f t="shared" si="148"/>
        <v>219269.43107137183</v>
      </c>
      <c r="V302" s="593">
        <f t="shared" si="148"/>
        <v>219269.43107137183</v>
      </c>
      <c r="W302" s="593">
        <f t="shared" si="148"/>
        <v>219269.43107137183</v>
      </c>
      <c r="X302" s="593">
        <f t="shared" si="148"/>
        <v>492521.06306290673</v>
      </c>
      <c r="Y302" s="593">
        <f t="shared" si="148"/>
        <v>219269.43107137183</v>
      </c>
      <c r="Z302" s="593">
        <f t="shared" si="148"/>
        <v>219269.43107137183</v>
      </c>
      <c r="AA302" s="593">
        <f t="shared" si="148"/>
        <v>219269.43107137183</v>
      </c>
      <c r="AB302" s="593">
        <f t="shared" si="148"/>
        <v>219269.43107137183</v>
      </c>
      <c r="AC302" s="593">
        <f t="shared" si="148"/>
        <v>219269.43107137183</v>
      </c>
      <c r="AD302" s="593">
        <f t="shared" si="148"/>
        <v>1337074.4662170287</v>
      </c>
      <c r="AE302" s="593">
        <f t="shared" si="148"/>
        <v>219269.43107137183</v>
      </c>
      <c r="AF302" s="593">
        <f t="shared" si="148"/>
        <v>219269.43107137183</v>
      </c>
      <c r="AG302" s="593">
        <f t="shared" si="148"/>
        <v>219269.43107137183</v>
      </c>
      <c r="AH302" s="593">
        <f t="shared" si="148"/>
        <v>219269.43107137183</v>
      </c>
      <c r="AI302" s="593">
        <f t="shared" si="148"/>
        <v>219269.43107137183</v>
      </c>
      <c r="AJ302" s="626">
        <f t="shared" si="148"/>
        <v>219269.43107137183</v>
      </c>
      <c r="AK302" s="626">
        <f t="shared" si="148"/>
        <v>219269.43107137183</v>
      </c>
      <c r="AL302" s="626">
        <f t="shared" si="148"/>
        <v>492521.06306290673</v>
      </c>
      <c r="AM302" s="626">
        <f t="shared" si="148"/>
        <v>219269.43107137183</v>
      </c>
      <c r="AN302" s="626">
        <f t="shared" si="148"/>
        <v>1337074.4662170287</v>
      </c>
      <c r="AO302" s="626">
        <f t="shared" si="148"/>
        <v>219269.43107137183</v>
      </c>
      <c r="AP302" s="626">
        <f t="shared" si="148"/>
        <v>219269.43107137183</v>
      </c>
      <c r="AQ302" s="626">
        <f t="shared" si="148"/>
        <v>219269.43107137183</v>
      </c>
      <c r="AR302" s="626">
        <f t="shared" si="148"/>
        <v>219269.43107137183</v>
      </c>
      <c r="AS302" s="626">
        <f t="shared" si="148"/>
        <v>219269.43107137183</v>
      </c>
      <c r="AT302" s="626">
        <f t="shared" si="148"/>
        <v>219269.43107137183</v>
      </c>
      <c r="AU302" s="626">
        <f t="shared" si="148"/>
        <v>219269.43107137183</v>
      </c>
    </row>
    <row r="303" spans="1:47" s="607" customFormat="1" ht="11.25">
      <c r="A303" s="605">
        <v>1</v>
      </c>
      <c r="B303" s="753" t="s">
        <v>246</v>
      </c>
      <c r="C303" s="627">
        <f>NPV($C$328,G303:AI303)+F303</f>
        <v>2928084.3843172104</v>
      </c>
      <c r="D303" s="628">
        <f>SUM(F303:AI303)</f>
        <v>5481735.7767842952</v>
      </c>
      <c r="E303" s="606"/>
      <c r="F303" s="606">
        <f>+F304+F305+F306+F307</f>
        <v>0</v>
      </c>
      <c r="G303" s="606">
        <f t="shared" ref="G303:J303" si="149">+G304+G305+G306+G307</f>
        <v>0</v>
      </c>
      <c r="H303" s="606">
        <f t="shared" si="149"/>
        <v>0</v>
      </c>
      <c r="I303" s="606">
        <f t="shared" si="149"/>
        <v>0</v>
      </c>
      <c r="J303" s="606">
        <f t="shared" si="149"/>
        <v>0</v>
      </c>
      <c r="K303" s="606">
        <f>+(K304+K305+K306+K307)*$C$4</f>
        <v>219269.43107137183</v>
      </c>
      <c r="L303" s="606">
        <f t="shared" ref="L303:AI303" si="150">+(L304+L305+L306+L307)*$C$4</f>
        <v>219269.43107137183</v>
      </c>
      <c r="M303" s="606">
        <f t="shared" si="150"/>
        <v>219269.43107137183</v>
      </c>
      <c r="N303" s="606">
        <f t="shared" si="150"/>
        <v>219269.43107137183</v>
      </c>
      <c r="O303" s="606">
        <f t="shared" si="150"/>
        <v>219269.43107137183</v>
      </c>
      <c r="P303" s="606">
        <f t="shared" si="150"/>
        <v>219269.43107137183</v>
      </c>
      <c r="Q303" s="606">
        <f t="shared" si="150"/>
        <v>219269.43107137183</v>
      </c>
      <c r="R303" s="606">
        <f t="shared" si="150"/>
        <v>219269.43107137183</v>
      </c>
      <c r="S303" s="606">
        <f t="shared" si="150"/>
        <v>219269.43107137183</v>
      </c>
      <c r="T303" s="606">
        <f t="shared" si="150"/>
        <v>219269.43107137183</v>
      </c>
      <c r="U303" s="606">
        <f t="shared" si="150"/>
        <v>219269.43107137183</v>
      </c>
      <c r="V303" s="606">
        <f t="shared" si="150"/>
        <v>219269.43107137183</v>
      </c>
      <c r="W303" s="606">
        <f t="shared" si="150"/>
        <v>219269.43107137183</v>
      </c>
      <c r="X303" s="606">
        <f t="shared" si="150"/>
        <v>219269.43107137183</v>
      </c>
      <c r="Y303" s="606">
        <f t="shared" si="150"/>
        <v>219269.43107137183</v>
      </c>
      <c r="Z303" s="606">
        <f t="shared" si="150"/>
        <v>219269.43107137183</v>
      </c>
      <c r="AA303" s="606">
        <f t="shared" si="150"/>
        <v>219269.43107137183</v>
      </c>
      <c r="AB303" s="606">
        <f t="shared" si="150"/>
        <v>219269.43107137183</v>
      </c>
      <c r="AC303" s="606">
        <f t="shared" si="150"/>
        <v>219269.43107137183</v>
      </c>
      <c r="AD303" s="606">
        <f t="shared" si="150"/>
        <v>219269.43107137183</v>
      </c>
      <c r="AE303" s="606">
        <f t="shared" si="150"/>
        <v>219269.43107137183</v>
      </c>
      <c r="AF303" s="606">
        <f t="shared" si="150"/>
        <v>219269.43107137183</v>
      </c>
      <c r="AG303" s="606">
        <f t="shared" si="150"/>
        <v>219269.43107137183</v>
      </c>
      <c r="AH303" s="606">
        <f t="shared" si="150"/>
        <v>219269.43107137183</v>
      </c>
      <c r="AI303" s="606">
        <f t="shared" si="150"/>
        <v>219269.43107137183</v>
      </c>
      <c r="AJ303" s="629">
        <f>+AJ304+AJ305+AJ306+AJ307</f>
        <v>219269.43107137183</v>
      </c>
      <c r="AK303" s="629">
        <f t="shared" ref="AK303:AU303" si="151">+AK304+AK305+AK306+AK307</f>
        <v>219269.43107137183</v>
      </c>
      <c r="AL303" s="629">
        <f t="shared" si="151"/>
        <v>219269.43107137183</v>
      </c>
      <c r="AM303" s="629">
        <f t="shared" si="151"/>
        <v>219269.43107137183</v>
      </c>
      <c r="AN303" s="629">
        <f t="shared" si="151"/>
        <v>219269.43107137183</v>
      </c>
      <c r="AO303" s="629">
        <f t="shared" si="151"/>
        <v>219269.43107137183</v>
      </c>
      <c r="AP303" s="629">
        <f t="shared" si="151"/>
        <v>219269.43107137183</v>
      </c>
      <c r="AQ303" s="629">
        <f t="shared" si="151"/>
        <v>219269.43107137183</v>
      </c>
      <c r="AR303" s="629">
        <f t="shared" si="151"/>
        <v>219269.43107137183</v>
      </c>
      <c r="AS303" s="629">
        <f t="shared" si="151"/>
        <v>219269.43107137183</v>
      </c>
      <c r="AT303" s="629">
        <f t="shared" si="151"/>
        <v>219269.43107137183</v>
      </c>
      <c r="AU303" s="629">
        <f t="shared" si="151"/>
        <v>219269.43107137183</v>
      </c>
    </row>
    <row r="304" spans="1:47" s="589" customFormat="1" ht="11.25">
      <c r="A304" s="594"/>
      <c r="B304" s="751" t="s">
        <v>106</v>
      </c>
      <c r="C304" s="630"/>
      <c r="D304" s="631"/>
      <c r="E304" s="595"/>
      <c r="F304" s="595">
        <f t="shared" ref="F304:AI304" si="152">+F269-F129</f>
        <v>0</v>
      </c>
      <c r="G304" s="595">
        <f t="shared" si="152"/>
        <v>0</v>
      </c>
      <c r="H304" s="595">
        <f t="shared" si="152"/>
        <v>0</v>
      </c>
      <c r="I304" s="595">
        <f t="shared" si="152"/>
        <v>0</v>
      </c>
      <c r="J304" s="595">
        <f t="shared" si="152"/>
        <v>0</v>
      </c>
      <c r="K304" s="595">
        <f t="shared" si="152"/>
        <v>14880.460500000001</v>
      </c>
      <c r="L304" s="595">
        <f t="shared" si="152"/>
        <v>14880.460500000001</v>
      </c>
      <c r="M304" s="595">
        <f t="shared" si="152"/>
        <v>14880.460500000001</v>
      </c>
      <c r="N304" s="595">
        <f t="shared" si="152"/>
        <v>14880.460500000001</v>
      </c>
      <c r="O304" s="595">
        <f t="shared" si="152"/>
        <v>14880.460500000001</v>
      </c>
      <c r="P304" s="595">
        <f t="shared" si="152"/>
        <v>14880.460500000001</v>
      </c>
      <c r="Q304" s="595">
        <f t="shared" si="152"/>
        <v>14880.460500000001</v>
      </c>
      <c r="R304" s="595">
        <f t="shared" si="152"/>
        <v>14880.460500000001</v>
      </c>
      <c r="S304" s="595">
        <f t="shared" si="152"/>
        <v>14880.460500000001</v>
      </c>
      <c r="T304" s="595">
        <f t="shared" si="152"/>
        <v>14880.460500000001</v>
      </c>
      <c r="U304" s="595">
        <f t="shared" si="152"/>
        <v>14880.460500000001</v>
      </c>
      <c r="V304" s="595">
        <f t="shared" si="152"/>
        <v>14880.460500000001</v>
      </c>
      <c r="W304" s="595">
        <f t="shared" si="152"/>
        <v>14880.460500000001</v>
      </c>
      <c r="X304" s="595">
        <f t="shared" si="152"/>
        <v>14880.460500000001</v>
      </c>
      <c r="Y304" s="595">
        <f t="shared" si="152"/>
        <v>14880.460500000001</v>
      </c>
      <c r="Z304" s="595">
        <f t="shared" si="152"/>
        <v>14880.460500000001</v>
      </c>
      <c r="AA304" s="595">
        <f t="shared" si="152"/>
        <v>14880.460500000001</v>
      </c>
      <c r="AB304" s="595">
        <f t="shared" si="152"/>
        <v>14880.460500000001</v>
      </c>
      <c r="AC304" s="595">
        <f t="shared" si="152"/>
        <v>14880.460500000001</v>
      </c>
      <c r="AD304" s="595">
        <f t="shared" si="152"/>
        <v>14880.460500000001</v>
      </c>
      <c r="AE304" s="595">
        <f t="shared" si="152"/>
        <v>14880.460500000001</v>
      </c>
      <c r="AF304" s="595">
        <f t="shared" si="152"/>
        <v>14880.460500000001</v>
      </c>
      <c r="AG304" s="595">
        <f t="shared" si="152"/>
        <v>14880.460500000001</v>
      </c>
      <c r="AH304" s="595">
        <f t="shared" si="152"/>
        <v>14880.460500000001</v>
      </c>
      <c r="AI304" s="595">
        <f t="shared" si="152"/>
        <v>14880.460500000001</v>
      </c>
      <c r="AJ304" s="632">
        <f t="shared" ref="AJ304:AU306" si="153">+AI304</f>
        <v>14880.460500000001</v>
      </c>
      <c r="AK304" s="632">
        <f t="shared" si="153"/>
        <v>14880.460500000001</v>
      </c>
      <c r="AL304" s="632">
        <f t="shared" si="153"/>
        <v>14880.460500000001</v>
      </c>
      <c r="AM304" s="632">
        <f t="shared" si="153"/>
        <v>14880.460500000001</v>
      </c>
      <c r="AN304" s="632">
        <f t="shared" si="153"/>
        <v>14880.460500000001</v>
      </c>
      <c r="AO304" s="632">
        <f t="shared" si="153"/>
        <v>14880.460500000001</v>
      </c>
      <c r="AP304" s="632">
        <f t="shared" si="153"/>
        <v>14880.460500000001</v>
      </c>
      <c r="AQ304" s="632">
        <f t="shared" si="153"/>
        <v>14880.460500000001</v>
      </c>
      <c r="AR304" s="632">
        <f t="shared" si="153"/>
        <v>14880.460500000001</v>
      </c>
      <c r="AS304" s="632">
        <f t="shared" si="153"/>
        <v>14880.460500000001</v>
      </c>
      <c r="AT304" s="632">
        <f t="shared" si="153"/>
        <v>14880.460500000001</v>
      </c>
      <c r="AU304" s="632">
        <f t="shared" si="153"/>
        <v>14880.460500000001</v>
      </c>
    </row>
    <row r="305" spans="1:47" s="589" customFormat="1" ht="11.25">
      <c r="A305" s="594"/>
      <c r="B305" s="751" t="s">
        <v>254</v>
      </c>
      <c r="C305" s="630"/>
      <c r="D305" s="631"/>
      <c r="E305" s="595"/>
      <c r="F305" s="595">
        <f t="shared" ref="F305:AI305" si="154">+F270-F130</f>
        <v>0</v>
      </c>
      <c r="G305" s="595">
        <f t="shared" si="154"/>
        <v>0</v>
      </c>
      <c r="H305" s="595">
        <f t="shared" si="154"/>
        <v>0</v>
      </c>
      <c r="I305" s="595">
        <f t="shared" si="154"/>
        <v>0</v>
      </c>
      <c r="J305" s="595">
        <f t="shared" si="154"/>
        <v>0</v>
      </c>
      <c r="K305" s="595">
        <f t="shared" si="154"/>
        <v>158388.97057137184</v>
      </c>
      <c r="L305" s="595">
        <f t="shared" si="154"/>
        <v>158388.97057137184</v>
      </c>
      <c r="M305" s="595">
        <f t="shared" si="154"/>
        <v>158388.97057137184</v>
      </c>
      <c r="N305" s="595">
        <f t="shared" si="154"/>
        <v>158388.97057137184</v>
      </c>
      <c r="O305" s="595">
        <f t="shared" si="154"/>
        <v>158388.97057137184</v>
      </c>
      <c r="P305" s="595">
        <f t="shared" si="154"/>
        <v>158388.97057137184</v>
      </c>
      <c r="Q305" s="595">
        <f t="shared" si="154"/>
        <v>158388.97057137184</v>
      </c>
      <c r="R305" s="595">
        <f t="shared" si="154"/>
        <v>158388.97057137184</v>
      </c>
      <c r="S305" s="595">
        <f t="shared" si="154"/>
        <v>158388.97057137184</v>
      </c>
      <c r="T305" s="595">
        <f t="shared" si="154"/>
        <v>158388.97057137184</v>
      </c>
      <c r="U305" s="595">
        <f t="shared" si="154"/>
        <v>158388.97057137184</v>
      </c>
      <c r="V305" s="595">
        <f t="shared" si="154"/>
        <v>158388.97057137184</v>
      </c>
      <c r="W305" s="595">
        <f t="shared" si="154"/>
        <v>158388.97057137184</v>
      </c>
      <c r="X305" s="595">
        <f t="shared" si="154"/>
        <v>158388.97057137184</v>
      </c>
      <c r="Y305" s="595">
        <f t="shared" si="154"/>
        <v>158388.97057137184</v>
      </c>
      <c r="Z305" s="595">
        <f t="shared" si="154"/>
        <v>158388.97057137184</v>
      </c>
      <c r="AA305" s="595">
        <f t="shared" si="154"/>
        <v>158388.97057137184</v>
      </c>
      <c r="AB305" s="595">
        <f t="shared" si="154"/>
        <v>158388.97057137184</v>
      </c>
      <c r="AC305" s="595">
        <f t="shared" si="154"/>
        <v>158388.97057137184</v>
      </c>
      <c r="AD305" s="595">
        <f t="shared" si="154"/>
        <v>158388.97057137184</v>
      </c>
      <c r="AE305" s="595">
        <f t="shared" si="154"/>
        <v>158388.97057137184</v>
      </c>
      <c r="AF305" s="595">
        <f t="shared" si="154"/>
        <v>158388.97057137184</v>
      </c>
      <c r="AG305" s="595">
        <f t="shared" si="154"/>
        <v>158388.97057137184</v>
      </c>
      <c r="AH305" s="595">
        <f t="shared" si="154"/>
        <v>158388.97057137184</v>
      </c>
      <c r="AI305" s="595">
        <f t="shared" si="154"/>
        <v>158388.97057137184</v>
      </c>
      <c r="AJ305" s="632">
        <f t="shared" si="153"/>
        <v>158388.97057137184</v>
      </c>
      <c r="AK305" s="632">
        <f t="shared" si="153"/>
        <v>158388.97057137184</v>
      </c>
      <c r="AL305" s="632">
        <f t="shared" si="153"/>
        <v>158388.97057137184</v>
      </c>
      <c r="AM305" s="632">
        <f t="shared" si="153"/>
        <v>158388.97057137184</v>
      </c>
      <c r="AN305" s="632">
        <f t="shared" si="153"/>
        <v>158388.97057137184</v>
      </c>
      <c r="AO305" s="632">
        <f t="shared" si="153"/>
        <v>158388.97057137184</v>
      </c>
      <c r="AP305" s="632">
        <f t="shared" si="153"/>
        <v>158388.97057137184</v>
      </c>
      <c r="AQ305" s="632">
        <f t="shared" si="153"/>
        <v>158388.97057137184</v>
      </c>
      <c r="AR305" s="632">
        <f t="shared" si="153"/>
        <v>158388.97057137184</v>
      </c>
      <c r="AS305" s="632">
        <f t="shared" si="153"/>
        <v>158388.97057137184</v>
      </c>
      <c r="AT305" s="632">
        <f t="shared" si="153"/>
        <v>158388.97057137184</v>
      </c>
      <c r="AU305" s="632">
        <f t="shared" si="153"/>
        <v>158388.97057137184</v>
      </c>
    </row>
    <row r="306" spans="1:47" s="589" customFormat="1" ht="11.25">
      <c r="A306" s="594"/>
      <c r="B306" s="751" t="s">
        <v>256</v>
      </c>
      <c r="C306" s="630"/>
      <c r="D306" s="631"/>
      <c r="E306" s="595"/>
      <c r="F306" s="595">
        <f t="shared" ref="F306:AI306" si="155">+F271-F131</f>
        <v>0</v>
      </c>
      <c r="G306" s="595">
        <f t="shared" si="155"/>
        <v>0</v>
      </c>
      <c r="H306" s="595">
        <f t="shared" si="155"/>
        <v>0</v>
      </c>
      <c r="I306" s="595">
        <f t="shared" si="155"/>
        <v>0</v>
      </c>
      <c r="J306" s="595">
        <f t="shared" si="155"/>
        <v>0</v>
      </c>
      <c r="K306" s="595">
        <f t="shared" si="155"/>
        <v>46000</v>
      </c>
      <c r="L306" s="595">
        <f t="shared" si="155"/>
        <v>46000</v>
      </c>
      <c r="M306" s="595">
        <f t="shared" si="155"/>
        <v>46000</v>
      </c>
      <c r="N306" s="595">
        <f t="shared" si="155"/>
        <v>46000</v>
      </c>
      <c r="O306" s="595">
        <f t="shared" si="155"/>
        <v>46000</v>
      </c>
      <c r="P306" s="595">
        <f t="shared" si="155"/>
        <v>46000</v>
      </c>
      <c r="Q306" s="595">
        <f t="shared" si="155"/>
        <v>46000</v>
      </c>
      <c r="R306" s="595">
        <f t="shared" si="155"/>
        <v>46000</v>
      </c>
      <c r="S306" s="595">
        <f t="shared" si="155"/>
        <v>46000</v>
      </c>
      <c r="T306" s="595">
        <f t="shared" si="155"/>
        <v>46000</v>
      </c>
      <c r="U306" s="595">
        <f t="shared" si="155"/>
        <v>46000</v>
      </c>
      <c r="V306" s="595">
        <f t="shared" si="155"/>
        <v>46000</v>
      </c>
      <c r="W306" s="595">
        <f t="shared" si="155"/>
        <v>46000</v>
      </c>
      <c r="X306" s="595">
        <f t="shared" si="155"/>
        <v>46000</v>
      </c>
      <c r="Y306" s="595">
        <f t="shared" si="155"/>
        <v>46000</v>
      </c>
      <c r="Z306" s="595">
        <f t="shared" si="155"/>
        <v>46000</v>
      </c>
      <c r="AA306" s="595">
        <f t="shared" si="155"/>
        <v>46000</v>
      </c>
      <c r="AB306" s="595">
        <f t="shared" si="155"/>
        <v>46000</v>
      </c>
      <c r="AC306" s="595">
        <f t="shared" si="155"/>
        <v>46000</v>
      </c>
      <c r="AD306" s="595">
        <f t="shared" si="155"/>
        <v>46000</v>
      </c>
      <c r="AE306" s="595">
        <f t="shared" si="155"/>
        <v>46000</v>
      </c>
      <c r="AF306" s="595">
        <f t="shared" si="155"/>
        <v>46000</v>
      </c>
      <c r="AG306" s="595">
        <f t="shared" si="155"/>
        <v>46000</v>
      </c>
      <c r="AH306" s="595">
        <f t="shared" si="155"/>
        <v>46000</v>
      </c>
      <c r="AI306" s="595">
        <f t="shared" si="155"/>
        <v>46000</v>
      </c>
      <c r="AJ306" s="632">
        <f t="shared" si="153"/>
        <v>46000</v>
      </c>
      <c r="AK306" s="632">
        <f t="shared" si="153"/>
        <v>46000</v>
      </c>
      <c r="AL306" s="632">
        <f t="shared" si="153"/>
        <v>46000</v>
      </c>
      <c r="AM306" s="632">
        <f t="shared" si="153"/>
        <v>46000</v>
      </c>
      <c r="AN306" s="632">
        <f t="shared" si="153"/>
        <v>46000</v>
      </c>
      <c r="AO306" s="632">
        <f t="shared" si="153"/>
        <v>46000</v>
      </c>
      <c r="AP306" s="632">
        <f t="shared" si="153"/>
        <v>46000</v>
      </c>
      <c r="AQ306" s="632">
        <f t="shared" si="153"/>
        <v>46000</v>
      </c>
      <c r="AR306" s="632">
        <f t="shared" si="153"/>
        <v>46000</v>
      </c>
      <c r="AS306" s="632">
        <f t="shared" si="153"/>
        <v>46000</v>
      </c>
      <c r="AT306" s="632">
        <f t="shared" si="153"/>
        <v>46000</v>
      </c>
      <c r="AU306" s="632">
        <f t="shared" si="153"/>
        <v>46000</v>
      </c>
    </row>
    <row r="307" spans="1:47" s="589" customFormat="1" ht="11.25">
      <c r="A307" s="594"/>
      <c r="B307" s="751" t="s">
        <v>257</v>
      </c>
      <c r="C307" s="630"/>
      <c r="D307" s="631"/>
      <c r="E307" s="595"/>
      <c r="F307" s="595">
        <f t="shared" ref="F307:AI307" si="156">+F272-F132</f>
        <v>0</v>
      </c>
      <c r="G307" s="595">
        <f t="shared" si="156"/>
        <v>0</v>
      </c>
      <c r="H307" s="595">
        <f t="shared" si="156"/>
        <v>0</v>
      </c>
      <c r="I307" s="595">
        <f t="shared" si="156"/>
        <v>0</v>
      </c>
      <c r="J307" s="595">
        <f t="shared" si="156"/>
        <v>0</v>
      </c>
      <c r="K307" s="595">
        <f t="shared" si="156"/>
        <v>0</v>
      </c>
      <c r="L307" s="595">
        <f t="shared" si="156"/>
        <v>0</v>
      </c>
      <c r="M307" s="595">
        <f t="shared" si="156"/>
        <v>0</v>
      </c>
      <c r="N307" s="595">
        <f t="shared" si="156"/>
        <v>0</v>
      </c>
      <c r="O307" s="595">
        <f t="shared" si="156"/>
        <v>0</v>
      </c>
      <c r="P307" s="595">
        <f t="shared" si="156"/>
        <v>0</v>
      </c>
      <c r="Q307" s="595">
        <f t="shared" si="156"/>
        <v>0</v>
      </c>
      <c r="R307" s="595">
        <f t="shared" si="156"/>
        <v>0</v>
      </c>
      <c r="S307" s="595">
        <f t="shared" si="156"/>
        <v>0</v>
      </c>
      <c r="T307" s="595">
        <f t="shared" si="156"/>
        <v>0</v>
      </c>
      <c r="U307" s="595">
        <f t="shared" si="156"/>
        <v>0</v>
      </c>
      <c r="V307" s="595">
        <f t="shared" si="156"/>
        <v>0</v>
      </c>
      <c r="W307" s="595">
        <f t="shared" si="156"/>
        <v>0</v>
      </c>
      <c r="X307" s="595">
        <f t="shared" si="156"/>
        <v>0</v>
      </c>
      <c r="Y307" s="595">
        <f t="shared" si="156"/>
        <v>0</v>
      </c>
      <c r="Z307" s="595">
        <f t="shared" si="156"/>
        <v>0</v>
      </c>
      <c r="AA307" s="595">
        <f t="shared" si="156"/>
        <v>0</v>
      </c>
      <c r="AB307" s="595">
        <f t="shared" si="156"/>
        <v>0</v>
      </c>
      <c r="AC307" s="595">
        <f t="shared" si="156"/>
        <v>0</v>
      </c>
      <c r="AD307" s="595">
        <f t="shared" si="156"/>
        <v>0</v>
      </c>
      <c r="AE307" s="595">
        <f t="shared" si="156"/>
        <v>0</v>
      </c>
      <c r="AF307" s="595">
        <f t="shared" si="156"/>
        <v>0</v>
      </c>
      <c r="AG307" s="595">
        <f t="shared" si="156"/>
        <v>0</v>
      </c>
      <c r="AH307" s="595">
        <f t="shared" si="156"/>
        <v>0</v>
      </c>
      <c r="AI307" s="595">
        <f t="shared" si="156"/>
        <v>0</v>
      </c>
      <c r="AJ307" s="632">
        <f t="shared" ref="AJ307:AU307" si="157">+AJ272-AJ132</f>
        <v>0</v>
      </c>
      <c r="AK307" s="632">
        <f t="shared" si="157"/>
        <v>0</v>
      </c>
      <c r="AL307" s="632">
        <f t="shared" si="157"/>
        <v>0</v>
      </c>
      <c r="AM307" s="632">
        <f t="shared" si="157"/>
        <v>0</v>
      </c>
      <c r="AN307" s="632">
        <f t="shared" si="157"/>
        <v>0</v>
      </c>
      <c r="AO307" s="632">
        <f t="shared" si="157"/>
        <v>0</v>
      </c>
      <c r="AP307" s="632">
        <f t="shared" si="157"/>
        <v>0</v>
      </c>
      <c r="AQ307" s="632">
        <f t="shared" si="157"/>
        <v>0</v>
      </c>
      <c r="AR307" s="632">
        <f t="shared" si="157"/>
        <v>0</v>
      </c>
      <c r="AS307" s="632">
        <f t="shared" si="157"/>
        <v>0</v>
      </c>
      <c r="AT307" s="632">
        <f t="shared" si="157"/>
        <v>0</v>
      </c>
      <c r="AU307" s="632">
        <f t="shared" si="157"/>
        <v>0</v>
      </c>
    </row>
    <row r="308" spans="1:47" s="607" customFormat="1" ht="11.25">
      <c r="A308" s="605">
        <v>2</v>
      </c>
      <c r="B308" s="753" t="s">
        <v>248</v>
      </c>
      <c r="C308" s="627">
        <f>NPV($C$328,F308:AI308)+E308</f>
        <v>0</v>
      </c>
      <c r="D308" s="628">
        <f>SUM(E308:AI308)</f>
        <v>0</v>
      </c>
      <c r="E308" s="606"/>
      <c r="F308" s="606">
        <f t="shared" ref="F308:AI308" si="158">+F273-F133</f>
        <v>0</v>
      </c>
      <c r="G308" s="606">
        <f t="shared" si="158"/>
        <v>0</v>
      </c>
      <c r="H308" s="606">
        <f t="shared" si="158"/>
        <v>0</v>
      </c>
      <c r="I308" s="606">
        <f t="shared" si="158"/>
        <v>0</v>
      </c>
      <c r="J308" s="606">
        <f t="shared" si="158"/>
        <v>0</v>
      </c>
      <c r="K308" s="606">
        <f t="shared" si="158"/>
        <v>0</v>
      </c>
      <c r="L308" s="606">
        <f t="shared" si="158"/>
        <v>0</v>
      </c>
      <c r="M308" s="606">
        <f t="shared" si="158"/>
        <v>0</v>
      </c>
      <c r="N308" s="606">
        <f t="shared" si="158"/>
        <v>0</v>
      </c>
      <c r="O308" s="606">
        <f t="shared" si="158"/>
        <v>0</v>
      </c>
      <c r="P308" s="606">
        <f t="shared" si="158"/>
        <v>0</v>
      </c>
      <c r="Q308" s="606">
        <f t="shared" si="158"/>
        <v>0</v>
      </c>
      <c r="R308" s="606">
        <f t="shared" si="158"/>
        <v>0</v>
      </c>
      <c r="S308" s="606">
        <f t="shared" si="158"/>
        <v>0</v>
      </c>
      <c r="T308" s="606">
        <f t="shared" si="158"/>
        <v>0</v>
      </c>
      <c r="U308" s="606">
        <f t="shared" si="158"/>
        <v>0</v>
      </c>
      <c r="V308" s="606">
        <f t="shared" si="158"/>
        <v>0</v>
      </c>
      <c r="W308" s="606">
        <f t="shared" si="158"/>
        <v>0</v>
      </c>
      <c r="X308" s="606">
        <f t="shared" si="158"/>
        <v>0</v>
      </c>
      <c r="Y308" s="606">
        <f t="shared" si="158"/>
        <v>0</v>
      </c>
      <c r="Z308" s="606">
        <f t="shared" si="158"/>
        <v>0</v>
      </c>
      <c r="AA308" s="606">
        <f t="shared" si="158"/>
        <v>0</v>
      </c>
      <c r="AB308" s="606">
        <f t="shared" si="158"/>
        <v>0</v>
      </c>
      <c r="AC308" s="606">
        <f t="shared" si="158"/>
        <v>0</v>
      </c>
      <c r="AD308" s="606">
        <f t="shared" si="158"/>
        <v>0</v>
      </c>
      <c r="AE308" s="606">
        <f t="shared" si="158"/>
        <v>0</v>
      </c>
      <c r="AF308" s="606">
        <f t="shared" si="158"/>
        <v>0</v>
      </c>
      <c r="AG308" s="606">
        <f t="shared" si="158"/>
        <v>0</v>
      </c>
      <c r="AH308" s="606">
        <f t="shared" si="158"/>
        <v>0</v>
      </c>
      <c r="AI308" s="606">
        <f t="shared" si="158"/>
        <v>0</v>
      </c>
      <c r="AJ308" s="629">
        <f t="shared" ref="AJ308:AU308" si="159">+AJ273-AJ133</f>
        <v>0</v>
      </c>
      <c r="AK308" s="629">
        <f t="shared" si="159"/>
        <v>0</v>
      </c>
      <c r="AL308" s="629">
        <f t="shared" si="159"/>
        <v>0</v>
      </c>
      <c r="AM308" s="629">
        <f t="shared" si="159"/>
        <v>0</v>
      </c>
      <c r="AN308" s="629">
        <f t="shared" si="159"/>
        <v>0</v>
      </c>
      <c r="AO308" s="629">
        <f t="shared" si="159"/>
        <v>0</v>
      </c>
      <c r="AP308" s="629">
        <f t="shared" si="159"/>
        <v>0</v>
      </c>
      <c r="AQ308" s="629">
        <f t="shared" si="159"/>
        <v>0</v>
      </c>
      <c r="AR308" s="629">
        <f t="shared" si="159"/>
        <v>0</v>
      </c>
      <c r="AS308" s="629">
        <f t="shared" si="159"/>
        <v>0</v>
      </c>
      <c r="AT308" s="629">
        <f t="shared" si="159"/>
        <v>0</v>
      </c>
      <c r="AU308" s="629">
        <f t="shared" si="159"/>
        <v>0</v>
      </c>
    </row>
    <row r="309" spans="1:47" s="607" customFormat="1" ht="11.25">
      <c r="A309" s="605">
        <v>3</v>
      </c>
      <c r="B309" s="753" t="s">
        <v>258</v>
      </c>
      <c r="C309" s="627">
        <f>NPV($C$328,F309:AI309)+E309</f>
        <v>0</v>
      </c>
      <c r="D309" s="628">
        <f>SUM(E309:AI309)</f>
        <v>0</v>
      </c>
      <c r="E309" s="606"/>
      <c r="F309" s="606">
        <f t="shared" ref="F309:AI309" si="160">+F274-F134</f>
        <v>0</v>
      </c>
      <c r="G309" s="606">
        <f t="shared" si="160"/>
        <v>0</v>
      </c>
      <c r="H309" s="606">
        <f t="shared" si="160"/>
        <v>0</v>
      </c>
      <c r="I309" s="606">
        <f t="shared" si="160"/>
        <v>0</v>
      </c>
      <c r="J309" s="606">
        <f t="shared" si="160"/>
        <v>0</v>
      </c>
      <c r="K309" s="606">
        <f t="shared" si="160"/>
        <v>0</v>
      </c>
      <c r="L309" s="606">
        <f t="shared" si="160"/>
        <v>0</v>
      </c>
      <c r="M309" s="606">
        <f t="shared" si="160"/>
        <v>0</v>
      </c>
      <c r="N309" s="606">
        <f t="shared" si="160"/>
        <v>0</v>
      </c>
      <c r="O309" s="606">
        <f t="shared" si="160"/>
        <v>0</v>
      </c>
      <c r="P309" s="606">
        <f t="shared" si="160"/>
        <v>0</v>
      </c>
      <c r="Q309" s="606">
        <f t="shared" si="160"/>
        <v>0</v>
      </c>
      <c r="R309" s="606">
        <f t="shared" si="160"/>
        <v>0</v>
      </c>
      <c r="S309" s="606">
        <f t="shared" si="160"/>
        <v>0</v>
      </c>
      <c r="T309" s="606">
        <f t="shared" si="160"/>
        <v>0</v>
      </c>
      <c r="U309" s="606">
        <f t="shared" si="160"/>
        <v>0</v>
      </c>
      <c r="V309" s="606">
        <f t="shared" si="160"/>
        <v>0</v>
      </c>
      <c r="W309" s="606">
        <f t="shared" si="160"/>
        <v>0</v>
      </c>
      <c r="X309" s="606">
        <f t="shared" si="160"/>
        <v>0</v>
      </c>
      <c r="Y309" s="606">
        <f t="shared" si="160"/>
        <v>0</v>
      </c>
      <c r="Z309" s="606">
        <f t="shared" si="160"/>
        <v>0</v>
      </c>
      <c r="AA309" s="606">
        <f t="shared" si="160"/>
        <v>0</v>
      </c>
      <c r="AB309" s="606">
        <f t="shared" si="160"/>
        <v>0</v>
      </c>
      <c r="AC309" s="606">
        <f t="shared" si="160"/>
        <v>0</v>
      </c>
      <c r="AD309" s="606">
        <f t="shared" si="160"/>
        <v>0</v>
      </c>
      <c r="AE309" s="606">
        <f t="shared" si="160"/>
        <v>0</v>
      </c>
      <c r="AF309" s="606">
        <f t="shared" si="160"/>
        <v>0</v>
      </c>
      <c r="AG309" s="606">
        <f t="shared" si="160"/>
        <v>0</v>
      </c>
      <c r="AH309" s="606">
        <f t="shared" si="160"/>
        <v>0</v>
      </c>
      <c r="AI309" s="606">
        <f t="shared" si="160"/>
        <v>0</v>
      </c>
      <c r="AJ309" s="629">
        <f t="shared" ref="AJ309:AU309" si="161">+AJ274-AJ134</f>
        <v>0</v>
      </c>
      <c r="AK309" s="629">
        <f t="shared" si="161"/>
        <v>0</v>
      </c>
      <c r="AL309" s="629">
        <f t="shared" si="161"/>
        <v>0</v>
      </c>
      <c r="AM309" s="629">
        <f t="shared" si="161"/>
        <v>0</v>
      </c>
      <c r="AN309" s="629">
        <f t="shared" si="161"/>
        <v>0</v>
      </c>
      <c r="AO309" s="629">
        <f t="shared" si="161"/>
        <v>0</v>
      </c>
      <c r="AP309" s="629">
        <f t="shared" si="161"/>
        <v>0</v>
      </c>
      <c r="AQ309" s="629">
        <f t="shared" si="161"/>
        <v>0</v>
      </c>
      <c r="AR309" s="629">
        <f t="shared" si="161"/>
        <v>0</v>
      </c>
      <c r="AS309" s="629">
        <f t="shared" si="161"/>
        <v>0</v>
      </c>
      <c r="AT309" s="629">
        <f t="shared" si="161"/>
        <v>0</v>
      </c>
      <c r="AU309" s="629">
        <f t="shared" si="161"/>
        <v>0</v>
      </c>
    </row>
    <row r="310" spans="1:47" s="607" customFormat="1" ht="11.25">
      <c r="A310" s="605">
        <v>4</v>
      </c>
      <c r="B310" s="753" t="s">
        <v>401</v>
      </c>
      <c r="C310" s="627">
        <f>NPV($C$328,G310:AI310)+F310</f>
        <v>5344391.0282108523</v>
      </c>
      <c r="D310" s="628">
        <f>SUM(F310:AI310)</f>
        <v>5796052.0628854614</v>
      </c>
      <c r="E310" s="606"/>
      <c r="F310" s="606">
        <f>+(F311+F312+F313+F314+F315)*$C$5</f>
        <v>864682.33999999985</v>
      </c>
      <c r="G310" s="606">
        <f t="shared" ref="G310:J310" si="162">+(G311+G312+G313+G314+G315)*$C$5</f>
        <v>205368.74188707207</v>
      </c>
      <c r="H310" s="606">
        <f t="shared" si="162"/>
        <v>2346664.9417475527</v>
      </c>
      <c r="I310" s="606">
        <f t="shared" si="162"/>
        <v>2303120.2622697218</v>
      </c>
      <c r="J310" s="606">
        <f t="shared" si="162"/>
        <v>76215.77698111521</v>
      </c>
      <c r="K310" s="606">
        <f t="shared" ref="K310:AU310" si="163">+K311+K312+K313+K314+K315</f>
        <v>0</v>
      </c>
      <c r="L310" s="606">
        <f t="shared" si="163"/>
        <v>0</v>
      </c>
      <c r="M310" s="606">
        <f t="shared" si="163"/>
        <v>0</v>
      </c>
      <c r="N310" s="606">
        <f t="shared" si="163"/>
        <v>0</v>
      </c>
      <c r="O310" s="606">
        <f t="shared" si="163"/>
        <v>0</v>
      </c>
      <c r="P310" s="606">
        <f t="shared" si="163"/>
        <v>0</v>
      </c>
      <c r="Q310" s="606">
        <f t="shared" si="163"/>
        <v>0</v>
      </c>
      <c r="R310" s="606">
        <f t="shared" si="163"/>
        <v>0</v>
      </c>
      <c r="S310" s="606">
        <f t="shared" si="163"/>
        <v>0</v>
      </c>
      <c r="T310" s="606">
        <f t="shared" si="163"/>
        <v>0</v>
      </c>
      <c r="U310" s="606">
        <f t="shared" si="163"/>
        <v>0</v>
      </c>
      <c r="V310" s="606">
        <f t="shared" si="163"/>
        <v>0</v>
      </c>
      <c r="W310" s="606">
        <f t="shared" si="163"/>
        <v>0</v>
      </c>
      <c r="X310" s="606">
        <f t="shared" si="163"/>
        <v>0</v>
      </c>
      <c r="Y310" s="606">
        <f t="shared" si="163"/>
        <v>0</v>
      </c>
      <c r="Z310" s="606">
        <f t="shared" si="163"/>
        <v>0</v>
      </c>
      <c r="AA310" s="606">
        <f t="shared" si="163"/>
        <v>0</v>
      </c>
      <c r="AB310" s="606">
        <f t="shared" si="163"/>
        <v>0</v>
      </c>
      <c r="AC310" s="606">
        <f t="shared" si="163"/>
        <v>0</v>
      </c>
      <c r="AD310" s="606">
        <f t="shared" si="163"/>
        <v>0</v>
      </c>
      <c r="AE310" s="606">
        <f t="shared" si="163"/>
        <v>0</v>
      </c>
      <c r="AF310" s="606">
        <f t="shared" si="163"/>
        <v>0</v>
      </c>
      <c r="AG310" s="606">
        <f t="shared" si="163"/>
        <v>0</v>
      </c>
      <c r="AH310" s="606">
        <f t="shared" si="163"/>
        <v>0</v>
      </c>
      <c r="AI310" s="606">
        <f t="shared" si="163"/>
        <v>0</v>
      </c>
      <c r="AJ310" s="629">
        <f t="shared" si="163"/>
        <v>0</v>
      </c>
      <c r="AK310" s="629">
        <f t="shared" si="163"/>
        <v>0</v>
      </c>
      <c r="AL310" s="629">
        <f t="shared" si="163"/>
        <v>0</v>
      </c>
      <c r="AM310" s="629">
        <f t="shared" si="163"/>
        <v>0</v>
      </c>
      <c r="AN310" s="629">
        <f t="shared" si="163"/>
        <v>0</v>
      </c>
      <c r="AO310" s="629">
        <f t="shared" si="163"/>
        <v>0</v>
      </c>
      <c r="AP310" s="629">
        <f t="shared" si="163"/>
        <v>0</v>
      </c>
      <c r="AQ310" s="629">
        <f t="shared" si="163"/>
        <v>0</v>
      </c>
      <c r="AR310" s="629">
        <f t="shared" si="163"/>
        <v>0</v>
      </c>
      <c r="AS310" s="629">
        <f t="shared" si="163"/>
        <v>0</v>
      </c>
      <c r="AT310" s="629">
        <f t="shared" si="163"/>
        <v>0</v>
      </c>
      <c r="AU310" s="629">
        <f t="shared" si="163"/>
        <v>0</v>
      </c>
    </row>
    <row r="311" spans="1:47" s="607" customFormat="1" ht="11.25">
      <c r="A311" s="605"/>
      <c r="B311" s="751" t="str">
        <f>+B276</f>
        <v>Gradbena dela za kanalizacijo brez nepredvidenih del</v>
      </c>
      <c r="C311" s="630"/>
      <c r="D311" s="631"/>
      <c r="E311" s="595"/>
      <c r="F311" s="595">
        <f>+'Nov. investicije'!G94</f>
        <v>36801.82</v>
      </c>
      <c r="G311" s="595">
        <f>+'Nov. investicije'!H94</f>
        <v>169973.96383713456</v>
      </c>
      <c r="H311" s="595">
        <f>+'Nov. investicije'!I94</f>
        <v>1255408.1633445225</v>
      </c>
      <c r="I311" s="595">
        <f>+'Nov. investicije'!J94</f>
        <v>846742.68566652492</v>
      </c>
      <c r="J311" s="595">
        <f>+'Nov. investicije'!K94</f>
        <v>0</v>
      </c>
      <c r="K311" s="595">
        <f>+'Nov. investicije'!L94</f>
        <v>0</v>
      </c>
      <c r="L311" s="595">
        <f>+'Nov. investicije'!M94</f>
        <v>0</v>
      </c>
      <c r="M311" s="595">
        <f>+'Nov. investicije'!N94</f>
        <v>0</v>
      </c>
      <c r="N311" s="595">
        <f>+'Nov. investicije'!O94</f>
        <v>0</v>
      </c>
      <c r="O311" s="595">
        <f>+'Nov. investicije'!P94</f>
        <v>0</v>
      </c>
      <c r="P311" s="595">
        <f>+'Nov. investicije'!Q94</f>
        <v>0</v>
      </c>
      <c r="Q311" s="595">
        <f>+'Nov. investicije'!R94</f>
        <v>0</v>
      </c>
      <c r="R311" s="595">
        <f>+'Nov. investicije'!S94</f>
        <v>0</v>
      </c>
      <c r="S311" s="595">
        <f>+'Nov. investicije'!T94</f>
        <v>0</v>
      </c>
      <c r="T311" s="595">
        <f>+'Nov. investicije'!U94</f>
        <v>0</v>
      </c>
      <c r="U311" s="595">
        <f>+'Nov. investicije'!V94</f>
        <v>0</v>
      </c>
      <c r="V311" s="595">
        <f>+'Nov. investicije'!W94</f>
        <v>0</v>
      </c>
      <c r="W311" s="595">
        <f>+'Nov. investicije'!X94</f>
        <v>0</v>
      </c>
      <c r="X311" s="595">
        <f>+'Nov. investicije'!Y94</f>
        <v>0</v>
      </c>
      <c r="Y311" s="595">
        <f>+'Nov. investicije'!Z94</f>
        <v>0</v>
      </c>
      <c r="Z311" s="595">
        <f>+'Nov. investicije'!AA94</f>
        <v>0</v>
      </c>
      <c r="AA311" s="595">
        <f>+'Nov. investicije'!AB94</f>
        <v>0</v>
      </c>
      <c r="AB311" s="595">
        <f>+'Nov. investicije'!AC94</f>
        <v>0</v>
      </c>
      <c r="AC311" s="595">
        <f>+'Nov. investicije'!AD94</f>
        <v>0</v>
      </c>
      <c r="AD311" s="595">
        <f>+'Nov. investicije'!AE94</f>
        <v>0</v>
      </c>
      <c r="AE311" s="595">
        <f>+'Nov. investicije'!AF94</f>
        <v>0</v>
      </c>
      <c r="AF311" s="595">
        <f>+'Nov. investicije'!AG94</f>
        <v>0</v>
      </c>
      <c r="AG311" s="595">
        <f>+'Nov. investicije'!AH94</f>
        <v>0</v>
      </c>
      <c r="AH311" s="595">
        <f>+'Nov. investicije'!AI94</f>
        <v>0</v>
      </c>
      <c r="AI311" s="595">
        <f>+'Nov. investicije'!AJ94</f>
        <v>0</v>
      </c>
      <c r="AJ311" s="629"/>
      <c r="AK311" s="629"/>
      <c r="AL311" s="629"/>
      <c r="AM311" s="629"/>
      <c r="AN311" s="629"/>
      <c r="AO311" s="629"/>
      <c r="AP311" s="629"/>
      <c r="AQ311" s="629"/>
      <c r="AR311" s="629"/>
      <c r="AS311" s="629"/>
      <c r="AT311" s="629"/>
      <c r="AU311" s="629"/>
    </row>
    <row r="312" spans="1:47" s="607" customFormat="1" ht="11.25">
      <c r="A312" s="605"/>
      <c r="B312" s="751" t="str">
        <f>+B277</f>
        <v>Gradbene dela ČN Prevalje</v>
      </c>
      <c r="C312" s="630"/>
      <c r="D312" s="631"/>
      <c r="E312" s="595"/>
      <c r="F312" s="595">
        <f>+'Nov. investicije'!G95</f>
        <v>0</v>
      </c>
      <c r="G312" s="595">
        <f>+'Nov. investicije'!H95</f>
        <v>0</v>
      </c>
      <c r="H312" s="595">
        <f>+'Nov. investicije'!I95</f>
        <v>1025098.31</v>
      </c>
      <c r="I312" s="595">
        <f>+'Nov. investicije'!J95</f>
        <v>1405145.25</v>
      </c>
      <c r="J312" s="595">
        <f>+'Nov. investicije'!K95</f>
        <v>55556.37</v>
      </c>
      <c r="K312" s="595">
        <f>+'Nov. investicije'!L95</f>
        <v>0</v>
      </c>
      <c r="L312" s="595">
        <f>+'Nov. investicije'!M95</f>
        <v>0</v>
      </c>
      <c r="M312" s="595">
        <f>+'Nov. investicije'!N95</f>
        <v>0</v>
      </c>
      <c r="N312" s="595">
        <f>+'Nov. investicije'!O95</f>
        <v>0</v>
      </c>
      <c r="O312" s="595">
        <f>+'Nov. investicije'!P95</f>
        <v>0</v>
      </c>
      <c r="P312" s="595">
        <f>+'Nov. investicije'!Q95</f>
        <v>0</v>
      </c>
      <c r="Q312" s="595">
        <f>+'Nov. investicije'!R95</f>
        <v>0</v>
      </c>
      <c r="R312" s="595">
        <f>+'Nov. investicije'!S95</f>
        <v>0</v>
      </c>
      <c r="S312" s="595">
        <f>+'Nov. investicije'!T95</f>
        <v>0</v>
      </c>
      <c r="T312" s="595">
        <f>+'Nov. investicije'!U95</f>
        <v>0</v>
      </c>
      <c r="U312" s="595">
        <f>+'Nov. investicije'!V95</f>
        <v>0</v>
      </c>
      <c r="V312" s="595">
        <f>+'Nov. investicije'!W95</f>
        <v>0</v>
      </c>
      <c r="W312" s="595">
        <f>+'Nov. investicije'!X95</f>
        <v>0</v>
      </c>
      <c r="X312" s="595">
        <f>+'Nov. investicije'!Y95</f>
        <v>0</v>
      </c>
      <c r="Y312" s="595">
        <f>+'Nov. investicije'!Z95</f>
        <v>0</v>
      </c>
      <c r="Z312" s="595">
        <f>+'Nov. investicije'!AA95</f>
        <v>0</v>
      </c>
      <c r="AA312" s="595">
        <f>+'Nov. investicije'!AB95</f>
        <v>0</v>
      </c>
      <c r="AB312" s="595">
        <f>+'Nov. investicije'!AC95</f>
        <v>0</v>
      </c>
      <c r="AC312" s="595">
        <f>+'Nov. investicije'!AD95</f>
        <v>0</v>
      </c>
      <c r="AD312" s="595">
        <f>+'Nov. investicije'!AE95</f>
        <v>0</v>
      </c>
      <c r="AE312" s="595">
        <f>+'Nov. investicije'!AF95</f>
        <v>0</v>
      </c>
      <c r="AF312" s="595">
        <f>+'Nov. investicije'!AG95</f>
        <v>0</v>
      </c>
      <c r="AG312" s="595">
        <f>+'Nov. investicije'!AH95</f>
        <v>0</v>
      </c>
      <c r="AH312" s="595">
        <f>+'Nov. investicije'!AI95</f>
        <v>0</v>
      </c>
      <c r="AI312" s="595">
        <f>+'Nov. investicije'!AJ95</f>
        <v>0</v>
      </c>
      <c r="AJ312" s="629"/>
      <c r="AK312" s="629"/>
      <c r="AL312" s="629"/>
      <c r="AM312" s="629"/>
      <c r="AN312" s="629"/>
      <c r="AO312" s="629"/>
      <c r="AP312" s="629"/>
      <c r="AQ312" s="629"/>
      <c r="AR312" s="629"/>
      <c r="AS312" s="629"/>
      <c r="AT312" s="629"/>
      <c r="AU312" s="629"/>
    </row>
    <row r="313" spans="1:47" s="607" customFormat="1" ht="11.25">
      <c r="A313" s="605"/>
      <c r="B313" s="751" t="str">
        <f>+B278</f>
        <v>Stroški gradbenega nadzora</v>
      </c>
      <c r="C313" s="630"/>
      <c r="D313" s="631"/>
      <c r="E313" s="595"/>
      <c r="F313" s="595">
        <f>+'Nov. investicije'!G96</f>
        <v>0</v>
      </c>
      <c r="G313" s="595">
        <f>+'Nov. investicije'!H96</f>
        <v>2224.7780499374958</v>
      </c>
      <c r="H313" s="595">
        <f>+'Nov. investicije'!I96</f>
        <v>29111.3284030301</v>
      </c>
      <c r="I313" s="595">
        <f>+'Nov. investicije'!J96</f>
        <v>27802.826603196845</v>
      </c>
      <c r="J313" s="595">
        <f>+'Nov. investicije'!K96</f>
        <v>661.06698111521462</v>
      </c>
      <c r="K313" s="595">
        <f>+'Nov. investicije'!L96</f>
        <v>0</v>
      </c>
      <c r="L313" s="595">
        <f>+'Nov. investicije'!M96</f>
        <v>0</v>
      </c>
      <c r="M313" s="595">
        <f>+'Nov. investicije'!N96</f>
        <v>0</v>
      </c>
      <c r="N313" s="595">
        <f>+'Nov. investicije'!O96</f>
        <v>0</v>
      </c>
      <c r="O313" s="595">
        <f>+'Nov. investicije'!P96</f>
        <v>0</v>
      </c>
      <c r="P313" s="595">
        <f>+'Nov. investicije'!Q96</f>
        <v>0</v>
      </c>
      <c r="Q313" s="595">
        <f>+'Nov. investicije'!R96</f>
        <v>0</v>
      </c>
      <c r="R313" s="595">
        <f>+'Nov. investicije'!S96</f>
        <v>0</v>
      </c>
      <c r="S313" s="595">
        <f>+'Nov. investicije'!T96</f>
        <v>0</v>
      </c>
      <c r="T313" s="595">
        <f>+'Nov. investicije'!U96</f>
        <v>0</v>
      </c>
      <c r="U313" s="595">
        <f>+'Nov. investicije'!V96</f>
        <v>0</v>
      </c>
      <c r="V313" s="595">
        <f>+'Nov. investicije'!W96</f>
        <v>0</v>
      </c>
      <c r="W313" s="595">
        <f>+'Nov. investicije'!X96</f>
        <v>0</v>
      </c>
      <c r="X313" s="595">
        <f>+'Nov. investicije'!Y96</f>
        <v>0</v>
      </c>
      <c r="Y313" s="595">
        <f>+'Nov. investicije'!Z96</f>
        <v>0</v>
      </c>
      <c r="Z313" s="595">
        <f>+'Nov. investicije'!AA96</f>
        <v>0</v>
      </c>
      <c r="AA313" s="595">
        <f>+'Nov. investicije'!AB96</f>
        <v>0</v>
      </c>
      <c r="AB313" s="595">
        <f>+'Nov. investicije'!AC96</f>
        <v>0</v>
      </c>
      <c r="AC313" s="595">
        <f>+'Nov. investicije'!AD96</f>
        <v>0</v>
      </c>
      <c r="AD313" s="595">
        <f>+'Nov. investicije'!AE96</f>
        <v>0</v>
      </c>
      <c r="AE313" s="595">
        <f>+'Nov. investicije'!AF96</f>
        <v>0</v>
      </c>
      <c r="AF313" s="595">
        <f>+'Nov. investicije'!AG96</f>
        <v>0</v>
      </c>
      <c r="AG313" s="595">
        <f>+'Nov. investicije'!AH96</f>
        <v>0</v>
      </c>
      <c r="AH313" s="595">
        <f>+'Nov. investicije'!AI96</f>
        <v>0</v>
      </c>
      <c r="AI313" s="595">
        <f>+'Nov. investicije'!AJ96</f>
        <v>0</v>
      </c>
      <c r="AJ313" s="629"/>
      <c r="AK313" s="629"/>
      <c r="AL313" s="629"/>
      <c r="AM313" s="629"/>
      <c r="AN313" s="629"/>
      <c r="AO313" s="629"/>
      <c r="AP313" s="629"/>
      <c r="AQ313" s="629"/>
      <c r="AR313" s="629"/>
      <c r="AS313" s="629"/>
      <c r="AT313" s="629"/>
      <c r="AU313" s="629"/>
    </row>
    <row r="314" spans="1:47" s="607" customFormat="1" ht="11.25">
      <c r="A314" s="605"/>
      <c r="B314" s="751" t="str">
        <f>+B279</f>
        <v>Stroški obveščanja in informiranja javnosti</v>
      </c>
      <c r="C314" s="630"/>
      <c r="D314" s="631"/>
      <c r="E314" s="595"/>
      <c r="F314" s="595">
        <f>+'Nov. investicije'!G97</f>
        <v>0</v>
      </c>
      <c r="G314" s="595">
        <f>+'Nov. investicije'!H97</f>
        <v>0</v>
      </c>
      <c r="H314" s="595">
        <f>+'Nov. investicije'!I97</f>
        <v>6000</v>
      </c>
      <c r="I314" s="595">
        <f>+'Nov. investicije'!J97</f>
        <v>4530</v>
      </c>
      <c r="J314" s="595">
        <f>+'Nov. investicije'!K97</f>
        <v>6000</v>
      </c>
      <c r="K314" s="595">
        <f>+'Nov. investicije'!L97</f>
        <v>0</v>
      </c>
      <c r="L314" s="595">
        <f>+'Nov. investicije'!M97</f>
        <v>0</v>
      </c>
      <c r="M314" s="595">
        <f>+'Nov. investicije'!N97</f>
        <v>0</v>
      </c>
      <c r="N314" s="595">
        <f>+'Nov. investicije'!O97</f>
        <v>0</v>
      </c>
      <c r="O314" s="595">
        <f>+'Nov. investicije'!P97</f>
        <v>0</v>
      </c>
      <c r="P314" s="595">
        <f>+'Nov. investicije'!Q97</f>
        <v>0</v>
      </c>
      <c r="Q314" s="595">
        <f>+'Nov. investicije'!R97</f>
        <v>0</v>
      </c>
      <c r="R314" s="595">
        <f>+'Nov. investicije'!S97</f>
        <v>0</v>
      </c>
      <c r="S314" s="595">
        <f>+'Nov. investicije'!T97</f>
        <v>0</v>
      </c>
      <c r="T314" s="595">
        <f>+'Nov. investicije'!U97</f>
        <v>0</v>
      </c>
      <c r="U314" s="595">
        <f>+'Nov. investicije'!V97</f>
        <v>0</v>
      </c>
      <c r="V314" s="595">
        <f>+'Nov. investicije'!W97</f>
        <v>0</v>
      </c>
      <c r="W314" s="595">
        <f>+'Nov. investicije'!X97</f>
        <v>0</v>
      </c>
      <c r="X314" s="595">
        <f>+'Nov. investicije'!Y97</f>
        <v>0</v>
      </c>
      <c r="Y314" s="595">
        <f>+'Nov. investicije'!Z97</f>
        <v>0</v>
      </c>
      <c r="Z314" s="595">
        <f>+'Nov. investicije'!AA97</f>
        <v>0</v>
      </c>
      <c r="AA314" s="595">
        <f>+'Nov. investicije'!AB97</f>
        <v>0</v>
      </c>
      <c r="AB314" s="595">
        <f>+'Nov. investicije'!AC97</f>
        <v>0</v>
      </c>
      <c r="AC314" s="595">
        <f>+'Nov. investicije'!AD97</f>
        <v>0</v>
      </c>
      <c r="AD314" s="595">
        <f>+'Nov. investicije'!AE97</f>
        <v>0</v>
      </c>
      <c r="AE314" s="595">
        <f>+'Nov. investicije'!AF97</f>
        <v>0</v>
      </c>
      <c r="AF314" s="595">
        <f>+'Nov. investicije'!AG97</f>
        <v>0</v>
      </c>
      <c r="AG314" s="595">
        <f>+'Nov. investicije'!AH97</f>
        <v>0</v>
      </c>
      <c r="AH314" s="595">
        <f>+'Nov. investicije'!AI97</f>
        <v>0</v>
      </c>
      <c r="AI314" s="595">
        <f>+'Nov. investicije'!AJ97</f>
        <v>0</v>
      </c>
      <c r="AJ314" s="629"/>
      <c r="AK314" s="629"/>
      <c r="AL314" s="629"/>
      <c r="AM314" s="629"/>
      <c r="AN314" s="629"/>
      <c r="AO314" s="629"/>
      <c r="AP314" s="629"/>
      <c r="AQ314" s="629"/>
      <c r="AR314" s="629"/>
      <c r="AS314" s="629"/>
      <c r="AT314" s="629"/>
      <c r="AU314" s="629"/>
    </row>
    <row r="315" spans="1:47" s="607" customFormat="1" ht="11.25">
      <c r="A315" s="605"/>
      <c r="B315" s="751" t="str">
        <f>+B280</f>
        <v>Ostali stroški projekta</v>
      </c>
      <c r="C315" s="630"/>
      <c r="D315" s="631"/>
      <c r="E315" s="595"/>
      <c r="F315" s="595">
        <f t="shared" ref="F315:AI315" si="164">+F280</f>
        <v>827880.5199999999</v>
      </c>
      <c r="G315" s="595">
        <f t="shared" si="164"/>
        <v>33170</v>
      </c>
      <c r="H315" s="595">
        <f t="shared" si="164"/>
        <v>31047.14</v>
      </c>
      <c r="I315" s="595">
        <f t="shared" si="164"/>
        <v>18899.5</v>
      </c>
      <c r="J315" s="595">
        <f t="shared" si="164"/>
        <v>13998.34</v>
      </c>
      <c r="K315" s="595">
        <f t="shared" si="164"/>
        <v>0</v>
      </c>
      <c r="L315" s="595">
        <f t="shared" si="164"/>
        <v>0</v>
      </c>
      <c r="M315" s="595">
        <f t="shared" si="164"/>
        <v>0</v>
      </c>
      <c r="N315" s="595">
        <f t="shared" si="164"/>
        <v>0</v>
      </c>
      <c r="O315" s="595">
        <f t="shared" si="164"/>
        <v>0</v>
      </c>
      <c r="P315" s="595">
        <f t="shared" si="164"/>
        <v>0</v>
      </c>
      <c r="Q315" s="595">
        <f t="shared" si="164"/>
        <v>0</v>
      </c>
      <c r="R315" s="595">
        <f t="shared" si="164"/>
        <v>0</v>
      </c>
      <c r="S315" s="595">
        <f t="shared" si="164"/>
        <v>0</v>
      </c>
      <c r="T315" s="595">
        <f t="shared" si="164"/>
        <v>0</v>
      </c>
      <c r="U315" s="595">
        <f t="shared" si="164"/>
        <v>0</v>
      </c>
      <c r="V315" s="595">
        <f t="shared" si="164"/>
        <v>0</v>
      </c>
      <c r="W315" s="595">
        <f t="shared" si="164"/>
        <v>0</v>
      </c>
      <c r="X315" s="595">
        <f t="shared" si="164"/>
        <v>0</v>
      </c>
      <c r="Y315" s="595">
        <f t="shared" si="164"/>
        <v>0</v>
      </c>
      <c r="Z315" s="595">
        <f t="shared" si="164"/>
        <v>0</v>
      </c>
      <c r="AA315" s="595">
        <f t="shared" si="164"/>
        <v>0</v>
      </c>
      <c r="AB315" s="595">
        <f t="shared" si="164"/>
        <v>0</v>
      </c>
      <c r="AC315" s="595">
        <f t="shared" si="164"/>
        <v>0</v>
      </c>
      <c r="AD315" s="595">
        <f t="shared" si="164"/>
        <v>0</v>
      </c>
      <c r="AE315" s="595">
        <f t="shared" si="164"/>
        <v>0</v>
      </c>
      <c r="AF315" s="595">
        <f t="shared" si="164"/>
        <v>0</v>
      </c>
      <c r="AG315" s="595">
        <f t="shared" si="164"/>
        <v>0</v>
      </c>
      <c r="AH315" s="595">
        <f t="shared" si="164"/>
        <v>0</v>
      </c>
      <c r="AI315" s="595">
        <f t="shared" si="164"/>
        <v>0</v>
      </c>
      <c r="AJ315" s="629"/>
      <c r="AK315" s="629"/>
      <c r="AL315" s="629"/>
      <c r="AM315" s="629"/>
      <c r="AN315" s="629"/>
      <c r="AO315" s="629"/>
      <c r="AP315" s="629"/>
      <c r="AQ315" s="629"/>
      <c r="AR315" s="629"/>
      <c r="AS315" s="629"/>
      <c r="AT315" s="629"/>
      <c r="AU315" s="629"/>
    </row>
    <row r="316" spans="1:47" s="607" customFormat="1" ht="11.25">
      <c r="A316" s="605">
        <v>5</v>
      </c>
      <c r="B316" s="753" t="s">
        <v>402</v>
      </c>
      <c r="C316" s="627">
        <f>NPV($C$328,G316:AI316)+F316</f>
        <v>1216468.9932529344</v>
      </c>
      <c r="D316" s="628">
        <f>SUM(F316:AI316)</f>
        <v>2508861.7022828488</v>
      </c>
      <c r="E316" s="606"/>
      <c r="F316" s="606">
        <f t="shared" ref="F316:AI316" si="165">SUM(F317:F320)</f>
        <v>0</v>
      </c>
      <c r="G316" s="606">
        <f t="shared" si="165"/>
        <v>0</v>
      </c>
      <c r="H316" s="606">
        <f t="shared" si="165"/>
        <v>0</v>
      </c>
      <c r="I316" s="606">
        <f t="shared" si="165"/>
        <v>0</v>
      </c>
      <c r="J316" s="606">
        <f t="shared" si="165"/>
        <v>0</v>
      </c>
      <c r="K316" s="606">
        <f t="shared" si="165"/>
        <v>0</v>
      </c>
      <c r="L316" s="606">
        <f t="shared" si="165"/>
        <v>0</v>
      </c>
      <c r="M316" s="606">
        <f t="shared" si="165"/>
        <v>0</v>
      </c>
      <c r="N316" s="606">
        <f t="shared" si="165"/>
        <v>0</v>
      </c>
      <c r="O316" s="606">
        <f t="shared" si="165"/>
        <v>0</v>
      </c>
      <c r="P316" s="606">
        <f t="shared" si="165"/>
        <v>0</v>
      </c>
      <c r="Q316" s="606">
        <f t="shared" si="165"/>
        <v>0</v>
      </c>
      <c r="R316" s="606">
        <f t="shared" si="165"/>
        <v>0</v>
      </c>
      <c r="S316" s="606">
        <f t="shared" si="165"/>
        <v>0</v>
      </c>
      <c r="T316" s="606">
        <f t="shared" si="165"/>
        <v>1117805.0351456569</v>
      </c>
      <c r="U316" s="606">
        <f t="shared" si="165"/>
        <v>0</v>
      </c>
      <c r="V316" s="606">
        <f t="shared" si="165"/>
        <v>0</v>
      </c>
      <c r="W316" s="606">
        <f t="shared" si="165"/>
        <v>0</v>
      </c>
      <c r="X316" s="606">
        <f t="shared" si="165"/>
        <v>273251.6319915349</v>
      </c>
      <c r="Y316" s="606">
        <f t="shared" si="165"/>
        <v>0</v>
      </c>
      <c r="Z316" s="606">
        <f t="shared" si="165"/>
        <v>0</v>
      </c>
      <c r="AA316" s="606">
        <f t="shared" si="165"/>
        <v>0</v>
      </c>
      <c r="AB316" s="606">
        <f t="shared" si="165"/>
        <v>0</v>
      </c>
      <c r="AC316" s="606">
        <f t="shared" si="165"/>
        <v>0</v>
      </c>
      <c r="AD316" s="606">
        <f t="shared" si="165"/>
        <v>1117805.0351456569</v>
      </c>
      <c r="AE316" s="606">
        <f t="shared" si="165"/>
        <v>0</v>
      </c>
      <c r="AF316" s="606">
        <f t="shared" si="165"/>
        <v>0</v>
      </c>
      <c r="AG316" s="606">
        <f t="shared" si="165"/>
        <v>0</v>
      </c>
      <c r="AH316" s="606">
        <f t="shared" si="165"/>
        <v>0</v>
      </c>
      <c r="AI316" s="606">
        <f t="shared" si="165"/>
        <v>0</v>
      </c>
      <c r="AJ316" s="629">
        <f t="shared" ref="AJ316:AU316" si="166">+AJ317+AJ318+AJ319+AJ320</f>
        <v>0</v>
      </c>
      <c r="AK316" s="629">
        <f t="shared" si="166"/>
        <v>0</v>
      </c>
      <c r="AL316" s="629">
        <f t="shared" si="166"/>
        <v>273251.6319915349</v>
      </c>
      <c r="AM316" s="629">
        <f t="shared" si="166"/>
        <v>0</v>
      </c>
      <c r="AN316" s="629">
        <f t="shared" si="166"/>
        <v>1117805.0351456569</v>
      </c>
      <c r="AO316" s="629">
        <f t="shared" si="166"/>
        <v>0</v>
      </c>
      <c r="AP316" s="629">
        <f t="shared" si="166"/>
        <v>0</v>
      </c>
      <c r="AQ316" s="629">
        <f t="shared" si="166"/>
        <v>0</v>
      </c>
      <c r="AR316" s="629">
        <f t="shared" si="166"/>
        <v>0</v>
      </c>
      <c r="AS316" s="629">
        <f t="shared" si="166"/>
        <v>0</v>
      </c>
      <c r="AT316" s="629">
        <f t="shared" si="166"/>
        <v>0</v>
      </c>
      <c r="AU316" s="629">
        <f t="shared" si="166"/>
        <v>0</v>
      </c>
    </row>
    <row r="317" spans="1:47" s="607" customFormat="1" ht="11.25">
      <c r="A317" s="605"/>
      <c r="B317" s="751" t="str">
        <f>+B282</f>
        <v>Oprema na razbremenilnikih</v>
      </c>
      <c r="C317" s="630"/>
      <c r="D317" s="631"/>
      <c r="E317" s="595"/>
      <c r="F317" s="595">
        <f>+Amortizacija!F46</f>
        <v>0</v>
      </c>
      <c r="G317" s="595">
        <f>+Amortizacija!G46</f>
        <v>0</v>
      </c>
      <c r="H317" s="595">
        <f>+Amortizacija!H46</f>
        <v>0</v>
      </c>
      <c r="I317" s="595">
        <f>+Amortizacija!I46</f>
        <v>0</v>
      </c>
      <c r="J317" s="595">
        <f>+Amortizacija!J46</f>
        <v>0</v>
      </c>
      <c r="K317" s="595">
        <f>+Amortizacija!K46</f>
        <v>0</v>
      </c>
      <c r="L317" s="595">
        <f>+Amortizacija!L46</f>
        <v>0</v>
      </c>
      <c r="M317" s="595">
        <f>+Amortizacija!M46</f>
        <v>0</v>
      </c>
      <c r="N317" s="595">
        <f>+Amortizacija!N46</f>
        <v>0</v>
      </c>
      <c r="O317" s="595">
        <f>+Amortizacija!O46</f>
        <v>0</v>
      </c>
      <c r="P317" s="595">
        <f>+Amortizacija!P46</f>
        <v>0</v>
      </c>
      <c r="Q317" s="595">
        <f>+Amortizacija!Q46</f>
        <v>0</v>
      </c>
      <c r="R317" s="595">
        <f>+Amortizacija!R46</f>
        <v>0</v>
      </c>
      <c r="S317" s="595">
        <f>+Amortizacija!S46</f>
        <v>0</v>
      </c>
      <c r="T317" s="595">
        <f>+Amortizacija!T46</f>
        <v>91081.2</v>
      </c>
      <c r="U317" s="595">
        <f>+Amortizacija!U46</f>
        <v>0</v>
      </c>
      <c r="V317" s="595">
        <f>+Amortizacija!V46</f>
        <v>0</v>
      </c>
      <c r="W317" s="595">
        <f>+Amortizacija!W46</f>
        <v>0</v>
      </c>
      <c r="X317" s="595">
        <f>+Amortizacija!X46</f>
        <v>0</v>
      </c>
      <c r="Y317" s="595">
        <f>+Amortizacija!Y46</f>
        <v>0</v>
      </c>
      <c r="Z317" s="595">
        <f>+Amortizacija!Z46</f>
        <v>0</v>
      </c>
      <c r="AA317" s="595">
        <f>+Amortizacija!AA46</f>
        <v>0</v>
      </c>
      <c r="AB317" s="595">
        <f>+Amortizacija!AB46</f>
        <v>0</v>
      </c>
      <c r="AC317" s="595">
        <f>+Amortizacija!AC46</f>
        <v>0</v>
      </c>
      <c r="AD317" s="595">
        <f>+Amortizacija!AD46</f>
        <v>91081.2</v>
      </c>
      <c r="AE317" s="595">
        <f>+Amortizacija!AE46</f>
        <v>0</v>
      </c>
      <c r="AF317" s="595">
        <f>+Amortizacija!AF46</f>
        <v>0</v>
      </c>
      <c r="AG317" s="595">
        <f>+Amortizacija!AG46</f>
        <v>0</v>
      </c>
      <c r="AH317" s="595">
        <f>+Amortizacija!AH46</f>
        <v>0</v>
      </c>
      <c r="AI317" s="595">
        <f>+Amortizacija!AI46</f>
        <v>0</v>
      </c>
      <c r="AJ317" s="632">
        <f>+Amortizacija!AJ46</f>
        <v>0</v>
      </c>
      <c r="AK317" s="632">
        <f>+Amortizacija!AK46</f>
        <v>0</v>
      </c>
      <c r="AL317" s="632">
        <f>+Amortizacija!AL46</f>
        <v>0</v>
      </c>
      <c r="AM317" s="632">
        <f>+Amortizacija!AM46</f>
        <v>0</v>
      </c>
      <c r="AN317" s="632">
        <f>+Amortizacija!AN46</f>
        <v>91081.2</v>
      </c>
      <c r="AO317" s="632">
        <f>+Amortizacija!AO46</f>
        <v>0</v>
      </c>
      <c r="AP317" s="632">
        <f>+Amortizacija!AP46</f>
        <v>0</v>
      </c>
      <c r="AQ317" s="632">
        <f>+Amortizacija!AQ46</f>
        <v>0</v>
      </c>
      <c r="AR317" s="632">
        <f>+Amortizacija!AR46</f>
        <v>0</v>
      </c>
      <c r="AS317" s="632">
        <f>+Amortizacija!AS46</f>
        <v>0</v>
      </c>
      <c r="AT317" s="632">
        <f>+Amortizacija!AT46</f>
        <v>0</v>
      </c>
      <c r="AU317" s="632">
        <f>+Amortizacija!AU46</f>
        <v>0</v>
      </c>
    </row>
    <row r="318" spans="1:47" s="607" customFormat="1" ht="11.25">
      <c r="A318" s="605"/>
      <c r="B318" s="751" t="str">
        <f>+B283</f>
        <v>Oprema na črpališčih</v>
      </c>
      <c r="C318" s="630"/>
      <c r="D318" s="631"/>
      <c r="E318" s="595"/>
      <c r="F318" s="595">
        <f>+Amortizacija!F47</f>
        <v>0</v>
      </c>
      <c r="G318" s="595">
        <f>+Amortizacija!G47</f>
        <v>0</v>
      </c>
      <c r="H318" s="595">
        <f>+Amortizacija!H47</f>
        <v>0</v>
      </c>
      <c r="I318" s="595">
        <f>+Amortizacija!I47</f>
        <v>0</v>
      </c>
      <c r="J318" s="595">
        <f>+Amortizacija!J47</f>
        <v>0</v>
      </c>
      <c r="K318" s="595">
        <f>+Amortizacija!K47</f>
        <v>0</v>
      </c>
      <c r="L318" s="595">
        <f>+Amortizacija!L47</f>
        <v>0</v>
      </c>
      <c r="M318" s="595">
        <f>+Amortizacija!M47</f>
        <v>0</v>
      </c>
      <c r="N318" s="595">
        <f>+Amortizacija!N47</f>
        <v>0</v>
      </c>
      <c r="O318" s="595">
        <f>+Amortizacija!O47</f>
        <v>0</v>
      </c>
      <c r="P318" s="595">
        <f>+Amortizacija!P47</f>
        <v>0</v>
      </c>
      <c r="Q318" s="595">
        <f>+Amortizacija!Q47</f>
        <v>0</v>
      </c>
      <c r="R318" s="595">
        <f>+Amortizacija!R47</f>
        <v>0</v>
      </c>
      <c r="S318" s="595">
        <f>+Amortizacija!S47</f>
        <v>0</v>
      </c>
      <c r="T318" s="595">
        <f>+Amortizacija!T47</f>
        <v>52508.4</v>
      </c>
      <c r="U318" s="595">
        <f>+Amortizacija!U47</f>
        <v>0</v>
      </c>
      <c r="V318" s="595">
        <f>+Amortizacija!V47</f>
        <v>0</v>
      </c>
      <c r="W318" s="595">
        <f>+Amortizacija!W47</f>
        <v>0</v>
      </c>
      <c r="X318" s="595">
        <f>+Amortizacija!X47</f>
        <v>0</v>
      </c>
      <c r="Y318" s="595">
        <f>+Amortizacija!Y47</f>
        <v>0</v>
      </c>
      <c r="Z318" s="595">
        <f>+Amortizacija!Z47</f>
        <v>0</v>
      </c>
      <c r="AA318" s="595">
        <f>+Amortizacija!AA47</f>
        <v>0</v>
      </c>
      <c r="AB318" s="595">
        <f>+Amortizacija!AB47</f>
        <v>0</v>
      </c>
      <c r="AC318" s="595">
        <f>+Amortizacija!AC47</f>
        <v>0</v>
      </c>
      <c r="AD318" s="595">
        <f>+Amortizacija!AD47</f>
        <v>52508.4</v>
      </c>
      <c r="AE318" s="595">
        <f>+Amortizacija!AE47</f>
        <v>0</v>
      </c>
      <c r="AF318" s="595">
        <f>+Amortizacija!AF47</f>
        <v>0</v>
      </c>
      <c r="AG318" s="595">
        <f>+Amortizacija!AG47</f>
        <v>0</v>
      </c>
      <c r="AH318" s="595">
        <f>+Amortizacija!AH47</f>
        <v>0</v>
      </c>
      <c r="AI318" s="595">
        <f>+Amortizacija!AI47</f>
        <v>0</v>
      </c>
      <c r="AJ318" s="632">
        <f>+Amortizacija!AJ47</f>
        <v>0</v>
      </c>
      <c r="AK318" s="632">
        <f>+Amortizacija!AK47</f>
        <v>0</v>
      </c>
      <c r="AL318" s="632">
        <f>+Amortizacija!AL47</f>
        <v>0</v>
      </c>
      <c r="AM318" s="632">
        <f>+Amortizacija!AM47</f>
        <v>0</v>
      </c>
      <c r="AN318" s="632">
        <f>+Amortizacija!AN47</f>
        <v>52508.4</v>
      </c>
      <c r="AO318" s="632">
        <f>+Amortizacija!AO47</f>
        <v>0</v>
      </c>
      <c r="AP318" s="632">
        <f>+Amortizacija!AP47</f>
        <v>0</v>
      </c>
      <c r="AQ318" s="632">
        <f>+Amortizacija!AQ47</f>
        <v>0</v>
      </c>
      <c r="AR318" s="632">
        <f>+Amortizacija!AR47</f>
        <v>0</v>
      </c>
      <c r="AS318" s="632">
        <f>+Amortizacija!AS47</f>
        <v>0</v>
      </c>
      <c r="AT318" s="632">
        <f>+Amortizacija!AT47</f>
        <v>0</v>
      </c>
      <c r="AU318" s="632">
        <f>+Amortizacija!AU47</f>
        <v>0</v>
      </c>
    </row>
    <row r="319" spans="1:47" s="607" customFormat="1" ht="11.25">
      <c r="A319" s="605"/>
      <c r="B319" s="751" t="str">
        <f>+B284</f>
        <v>Električna oprema ČN in oprema za vodenje</v>
      </c>
      <c r="C319" s="630"/>
      <c r="D319" s="631"/>
      <c r="E319" s="595"/>
      <c r="F319" s="595">
        <f>+Amortizacija!F48</f>
        <v>0</v>
      </c>
      <c r="G319" s="595">
        <f>+Amortizacija!G48</f>
        <v>0</v>
      </c>
      <c r="H319" s="595">
        <f>+Amortizacija!H48</f>
        <v>0</v>
      </c>
      <c r="I319" s="595">
        <f>+Amortizacija!I48</f>
        <v>0</v>
      </c>
      <c r="J319" s="595">
        <f>+Amortizacija!J48</f>
        <v>0</v>
      </c>
      <c r="K319" s="595">
        <f>+Amortizacija!K48</f>
        <v>0</v>
      </c>
      <c r="L319" s="595">
        <f>+Amortizacija!L48</f>
        <v>0</v>
      </c>
      <c r="M319" s="595">
        <f>+Amortizacija!M48</f>
        <v>0</v>
      </c>
      <c r="N319" s="595">
        <f>+Amortizacija!N48</f>
        <v>0</v>
      </c>
      <c r="O319" s="595">
        <f>+Amortizacija!O48</f>
        <v>0</v>
      </c>
      <c r="P319" s="595">
        <f>+Amortizacija!P48</f>
        <v>0</v>
      </c>
      <c r="Q319" s="595">
        <f>+Amortizacija!Q48</f>
        <v>0</v>
      </c>
      <c r="R319" s="595">
        <f>+Amortizacija!R48</f>
        <v>0</v>
      </c>
      <c r="S319" s="595">
        <f>+Amortizacija!S48</f>
        <v>0</v>
      </c>
      <c r="T319" s="595">
        <f>+Amortizacija!T48</f>
        <v>0</v>
      </c>
      <c r="U319" s="595">
        <f>+Amortizacija!U48</f>
        <v>0</v>
      </c>
      <c r="V319" s="595">
        <f>+Amortizacija!V48</f>
        <v>0</v>
      </c>
      <c r="W319" s="595">
        <f>+Amortizacija!W48</f>
        <v>0</v>
      </c>
      <c r="X319" s="595">
        <f>+Amortizacija!X48</f>
        <v>273251.6319915349</v>
      </c>
      <c r="Y319" s="595">
        <f>+Amortizacija!Y48</f>
        <v>0</v>
      </c>
      <c r="Z319" s="595">
        <f>+Amortizacija!Z48</f>
        <v>0</v>
      </c>
      <c r="AA319" s="595">
        <f>+Amortizacija!AA48</f>
        <v>0</v>
      </c>
      <c r="AB319" s="595">
        <f>+Amortizacija!AB48</f>
        <v>0</v>
      </c>
      <c r="AC319" s="595">
        <f>+Amortizacija!AC48</f>
        <v>0</v>
      </c>
      <c r="AD319" s="595">
        <f>+Amortizacija!AD48</f>
        <v>0</v>
      </c>
      <c r="AE319" s="595">
        <f>+Amortizacija!AE48</f>
        <v>0</v>
      </c>
      <c r="AF319" s="595">
        <f>+Amortizacija!AF48</f>
        <v>0</v>
      </c>
      <c r="AG319" s="595">
        <f>+Amortizacija!AG48</f>
        <v>0</v>
      </c>
      <c r="AH319" s="595">
        <f>+Amortizacija!AH48</f>
        <v>0</v>
      </c>
      <c r="AI319" s="595">
        <f>+Amortizacija!AI48</f>
        <v>0</v>
      </c>
      <c r="AJ319" s="632">
        <f>+Amortizacija!AJ48</f>
        <v>0</v>
      </c>
      <c r="AK319" s="632">
        <f>+Amortizacija!AK48</f>
        <v>0</v>
      </c>
      <c r="AL319" s="632">
        <f>+Amortizacija!AL48</f>
        <v>273251.6319915349</v>
      </c>
      <c r="AM319" s="632">
        <f>+Amortizacija!AM48</f>
        <v>0</v>
      </c>
      <c r="AN319" s="632">
        <f>+Amortizacija!AN48</f>
        <v>0</v>
      </c>
      <c r="AO319" s="632">
        <f>+Amortizacija!AO48</f>
        <v>0</v>
      </c>
      <c r="AP319" s="632">
        <f>+Amortizacija!AP48</f>
        <v>0</v>
      </c>
      <c r="AQ319" s="632">
        <f>+Amortizacija!AQ48</f>
        <v>0</v>
      </c>
      <c r="AR319" s="632">
        <f>+Amortizacija!AR48</f>
        <v>0</v>
      </c>
      <c r="AS319" s="632">
        <f>+Amortizacija!AS48</f>
        <v>0</v>
      </c>
      <c r="AT319" s="632">
        <f>+Amortizacija!AT48</f>
        <v>0</v>
      </c>
      <c r="AU319" s="632">
        <f>+Amortizacija!AU48</f>
        <v>0</v>
      </c>
    </row>
    <row r="320" spans="1:47" s="607" customFormat="1" ht="11.25">
      <c r="A320" s="605"/>
      <c r="B320" s="751" t="str">
        <f>+B285</f>
        <v>Strojna oprema na ČN</v>
      </c>
      <c r="C320" s="630"/>
      <c r="D320" s="631"/>
      <c r="E320" s="595"/>
      <c r="F320" s="595">
        <f>+Amortizacija!F49</f>
        <v>0</v>
      </c>
      <c r="G320" s="595">
        <f>+Amortizacija!G49</f>
        <v>0</v>
      </c>
      <c r="H320" s="595">
        <f>+Amortizacija!H49</f>
        <v>0</v>
      </c>
      <c r="I320" s="595">
        <f>+Amortizacija!I49</f>
        <v>0</v>
      </c>
      <c r="J320" s="595">
        <f>+Amortizacija!J49</f>
        <v>0</v>
      </c>
      <c r="K320" s="595">
        <f>+Amortizacija!K49</f>
        <v>0</v>
      </c>
      <c r="L320" s="595">
        <f>+Amortizacija!L49</f>
        <v>0</v>
      </c>
      <c r="M320" s="595">
        <f>+Amortizacija!M49</f>
        <v>0</v>
      </c>
      <c r="N320" s="595">
        <f>+Amortizacija!N49</f>
        <v>0</v>
      </c>
      <c r="O320" s="595">
        <f>+Amortizacija!O49</f>
        <v>0</v>
      </c>
      <c r="P320" s="595">
        <f>+Amortizacija!P49</f>
        <v>0</v>
      </c>
      <c r="Q320" s="595">
        <f>+Amortizacija!Q49</f>
        <v>0</v>
      </c>
      <c r="R320" s="595">
        <f>+Amortizacija!R49</f>
        <v>0</v>
      </c>
      <c r="S320" s="595">
        <f>+Amortizacija!S49</f>
        <v>0</v>
      </c>
      <c r="T320" s="595">
        <f>+Amortizacija!T49</f>
        <v>974215.43514565681</v>
      </c>
      <c r="U320" s="595">
        <f>+Amortizacija!U49</f>
        <v>0</v>
      </c>
      <c r="V320" s="595">
        <f>+Amortizacija!V49</f>
        <v>0</v>
      </c>
      <c r="W320" s="595">
        <f>+Amortizacija!W49</f>
        <v>0</v>
      </c>
      <c r="X320" s="595">
        <f>+Amortizacija!X49</f>
        <v>0</v>
      </c>
      <c r="Y320" s="595">
        <f>+Amortizacija!Y49</f>
        <v>0</v>
      </c>
      <c r="Z320" s="595">
        <f>+Amortizacija!Z49</f>
        <v>0</v>
      </c>
      <c r="AA320" s="595">
        <f>+Amortizacija!AA49</f>
        <v>0</v>
      </c>
      <c r="AB320" s="595">
        <f>+Amortizacija!AB49</f>
        <v>0</v>
      </c>
      <c r="AC320" s="595">
        <f>+Amortizacija!AC49</f>
        <v>0</v>
      </c>
      <c r="AD320" s="595">
        <f>+Amortizacija!AD49</f>
        <v>974215.43514565681</v>
      </c>
      <c r="AE320" s="595">
        <f>+Amortizacija!AE49</f>
        <v>0</v>
      </c>
      <c r="AF320" s="595">
        <f>+Amortizacija!AF49</f>
        <v>0</v>
      </c>
      <c r="AG320" s="595">
        <f>+Amortizacija!AG49</f>
        <v>0</v>
      </c>
      <c r="AH320" s="595">
        <f>+Amortizacija!AH49</f>
        <v>0</v>
      </c>
      <c r="AI320" s="595">
        <f>+Amortizacija!AI49</f>
        <v>0</v>
      </c>
      <c r="AJ320" s="632">
        <f>+Amortizacija!AJ49</f>
        <v>0</v>
      </c>
      <c r="AK320" s="632">
        <f>+Amortizacija!AK49</f>
        <v>0</v>
      </c>
      <c r="AL320" s="632">
        <f>+Amortizacija!AL49</f>
        <v>0</v>
      </c>
      <c r="AM320" s="632">
        <f>+Amortizacija!AM49</f>
        <v>0</v>
      </c>
      <c r="AN320" s="632">
        <f>+Amortizacija!AN49</f>
        <v>974215.43514565681</v>
      </c>
      <c r="AO320" s="632">
        <f>+Amortizacija!AO49</f>
        <v>0</v>
      </c>
      <c r="AP320" s="632">
        <f>+Amortizacija!AP49</f>
        <v>0</v>
      </c>
      <c r="AQ320" s="632">
        <f>+Amortizacija!AQ49</f>
        <v>0</v>
      </c>
      <c r="AR320" s="632">
        <f>+Amortizacija!AR49</f>
        <v>0</v>
      </c>
      <c r="AS320" s="632">
        <f>+Amortizacija!AS49</f>
        <v>0</v>
      </c>
      <c r="AT320" s="632">
        <f>+Amortizacija!AT49</f>
        <v>0</v>
      </c>
      <c r="AU320" s="632">
        <f>+Amortizacija!AU49</f>
        <v>0</v>
      </c>
    </row>
    <row r="321" spans="1:47" s="589" customFormat="1" ht="11.25">
      <c r="A321" s="592" t="s">
        <v>155</v>
      </c>
      <c r="B321" s="749" t="s">
        <v>403</v>
      </c>
      <c r="C321" s="627">
        <f>NPV($C$328,G321:AI321)+F321</f>
        <v>-4314369.1100986395</v>
      </c>
      <c r="D321" s="628">
        <f>SUM(F321:AI321)</f>
        <v>-3496728.3438593177</v>
      </c>
      <c r="E321" s="593"/>
      <c r="F321" s="593">
        <f t="shared" ref="F321:AU321" si="167">+F294-F302</f>
        <v>-864682.33999999985</v>
      </c>
      <c r="G321" s="593">
        <f t="shared" si="167"/>
        <v>-205368.74188707207</v>
      </c>
      <c r="H321" s="593">
        <f t="shared" si="167"/>
        <v>-2346664.9417475527</v>
      </c>
      <c r="I321" s="593">
        <f t="shared" si="167"/>
        <v>-2303120.2622697218</v>
      </c>
      <c r="J321" s="593">
        <f t="shared" si="167"/>
        <v>-76215.77698111521</v>
      </c>
      <c r="K321" s="593">
        <f t="shared" si="167"/>
        <v>123299.14964838937</v>
      </c>
      <c r="L321" s="593">
        <f t="shared" si="167"/>
        <v>123299.14964838937</v>
      </c>
      <c r="M321" s="593">
        <f t="shared" si="167"/>
        <v>123299.14964838937</v>
      </c>
      <c r="N321" s="593">
        <f t="shared" si="167"/>
        <v>123299.14964838937</v>
      </c>
      <c r="O321" s="593">
        <f t="shared" si="167"/>
        <v>123299.14964838937</v>
      </c>
      <c r="P321" s="593">
        <f t="shared" si="167"/>
        <v>123299.14964838937</v>
      </c>
      <c r="Q321" s="593">
        <f t="shared" si="167"/>
        <v>123299.14964838937</v>
      </c>
      <c r="R321" s="593">
        <f t="shared" si="167"/>
        <v>123299.14964838937</v>
      </c>
      <c r="S321" s="593">
        <f t="shared" si="167"/>
        <v>123299.14964838937</v>
      </c>
      <c r="T321" s="593">
        <f t="shared" si="167"/>
        <v>-994505.88549726747</v>
      </c>
      <c r="U321" s="593">
        <f t="shared" si="167"/>
        <v>123299.14964838937</v>
      </c>
      <c r="V321" s="593">
        <f t="shared" si="167"/>
        <v>123299.14964838937</v>
      </c>
      <c r="W321" s="593">
        <f t="shared" si="167"/>
        <v>123299.14964838937</v>
      </c>
      <c r="X321" s="593">
        <f t="shared" si="167"/>
        <v>-149952.48234314553</v>
      </c>
      <c r="Y321" s="593">
        <f t="shared" si="167"/>
        <v>123299.14964838937</v>
      </c>
      <c r="Z321" s="593">
        <f t="shared" si="167"/>
        <v>123299.14964838937</v>
      </c>
      <c r="AA321" s="593">
        <f t="shared" si="167"/>
        <v>215168.50464857434</v>
      </c>
      <c r="AB321" s="593">
        <f t="shared" si="167"/>
        <v>215168.50464857434</v>
      </c>
      <c r="AC321" s="593">
        <f t="shared" si="167"/>
        <v>215168.50464857434</v>
      </c>
      <c r="AD321" s="593">
        <f t="shared" si="167"/>
        <v>-902636.53049708251</v>
      </c>
      <c r="AE321" s="593">
        <f t="shared" si="167"/>
        <v>215168.50464857434</v>
      </c>
      <c r="AF321" s="593">
        <f t="shared" si="167"/>
        <v>215168.50464857434</v>
      </c>
      <c r="AG321" s="593">
        <f t="shared" si="167"/>
        <v>215168.50464857434</v>
      </c>
      <c r="AH321" s="593">
        <f t="shared" si="167"/>
        <v>215168.50464857434</v>
      </c>
      <c r="AI321" s="593">
        <f t="shared" si="167"/>
        <v>1114050.9897461601</v>
      </c>
      <c r="AJ321" s="626">
        <f t="shared" si="167"/>
        <v>219556.76662554347</v>
      </c>
      <c r="AK321" s="626">
        <f t="shared" si="167"/>
        <v>219556.76662554347</v>
      </c>
      <c r="AL321" s="626">
        <f t="shared" si="167"/>
        <v>-53694.865365991427</v>
      </c>
      <c r="AM321" s="626">
        <f t="shared" si="167"/>
        <v>219556.76662554347</v>
      </c>
      <c r="AN321" s="626">
        <f t="shared" si="167"/>
        <v>-898248.26852011331</v>
      </c>
      <c r="AO321" s="626">
        <f t="shared" si="167"/>
        <v>219556.76662554347</v>
      </c>
      <c r="AP321" s="626">
        <f t="shared" si="167"/>
        <v>219556.76662554347</v>
      </c>
      <c r="AQ321" s="626">
        <f t="shared" si="167"/>
        <v>219556.76662554347</v>
      </c>
      <c r="AR321" s="626">
        <f t="shared" si="167"/>
        <v>219556.76662554347</v>
      </c>
      <c r="AS321" s="626">
        <f t="shared" si="167"/>
        <v>219556.76662554347</v>
      </c>
      <c r="AT321" s="626">
        <f t="shared" si="167"/>
        <v>219556.76662554347</v>
      </c>
      <c r="AU321" s="626">
        <f t="shared" si="167"/>
        <v>219556.76662554347</v>
      </c>
    </row>
    <row r="322" spans="1:47" s="742" customFormat="1">
      <c r="B322" s="757"/>
      <c r="H322" s="743"/>
      <c r="I322" s="743"/>
      <c r="J322" s="743"/>
      <c r="K322" s="743"/>
      <c r="L322" s="743"/>
      <c r="M322" s="743"/>
      <c r="N322" s="743"/>
      <c r="O322" s="743"/>
      <c r="P322" s="743"/>
      <c r="Q322" s="743"/>
      <c r="R322" s="743"/>
      <c r="S322" s="743"/>
      <c r="T322" s="743"/>
      <c r="U322" s="743"/>
      <c r="V322" s="743"/>
      <c r="W322" s="743"/>
      <c r="X322" s="743"/>
      <c r="Y322" s="743"/>
      <c r="Z322" s="743"/>
      <c r="AA322" s="743"/>
      <c r="AB322" s="743"/>
      <c r="AC322" s="743"/>
      <c r="AD322" s="743"/>
      <c r="AE322" s="743"/>
      <c r="AF322" s="743"/>
      <c r="AG322" s="743"/>
      <c r="AH322" s="743"/>
      <c r="AI322" s="743"/>
    </row>
    <row r="323" spans="1:47">
      <c r="I323" s="550"/>
      <c r="J323" s="550"/>
      <c r="K323" s="550"/>
      <c r="L323" s="550"/>
      <c r="M323" s="550"/>
      <c r="N323" s="550"/>
      <c r="O323" s="550"/>
      <c r="P323" s="550"/>
      <c r="Q323" s="550"/>
      <c r="R323" s="550"/>
      <c r="S323" s="550"/>
      <c r="T323" s="550"/>
      <c r="U323" s="550"/>
      <c r="V323" s="550"/>
      <c r="W323" s="550"/>
      <c r="X323" s="550"/>
      <c r="Y323" s="550"/>
      <c r="Z323" s="550"/>
      <c r="AA323" s="550"/>
      <c r="AB323" s="550"/>
      <c r="AC323" s="550"/>
      <c r="AD323" s="550"/>
      <c r="AE323" s="550"/>
      <c r="AF323" s="550"/>
      <c r="AG323" s="550"/>
      <c r="AH323" s="550"/>
      <c r="AI323" s="550"/>
    </row>
    <row r="324" spans="1:47" ht="15">
      <c r="A324" s="557" t="s">
        <v>458</v>
      </c>
    </row>
    <row r="325" spans="1:47" ht="15">
      <c r="B325" s="758"/>
      <c r="C325" s="558"/>
      <c r="D325" s="558"/>
      <c r="E325" s="558"/>
      <c r="F325" s="559"/>
      <c r="G325" s="559"/>
      <c r="H325" s="559"/>
    </row>
    <row r="326" spans="1:47" ht="23.25" thickBot="1">
      <c r="B326" s="635" t="s">
        <v>420</v>
      </c>
      <c r="C326" s="634"/>
      <c r="D326" s="635" t="s">
        <v>421</v>
      </c>
      <c r="E326" s="635" t="s">
        <v>422</v>
      </c>
      <c r="F326" s="559"/>
      <c r="G326" s="559"/>
      <c r="H326" s="559"/>
    </row>
    <row r="327" spans="1:47" ht="12.75" thickTop="1">
      <c r="B327" s="636" t="s">
        <v>423</v>
      </c>
      <c r="C327" s="637">
        <v>30</v>
      </c>
      <c r="D327" s="638"/>
      <c r="E327" s="638"/>
      <c r="F327" s="565"/>
      <c r="G327" s="559"/>
      <c r="H327" s="559"/>
    </row>
    <row r="328" spans="1:47">
      <c r="B328" s="759" t="s">
        <v>424</v>
      </c>
      <c r="C328" s="640">
        <v>0.04</v>
      </c>
      <c r="D328" s="641"/>
      <c r="E328" s="641"/>
      <c r="F328" s="565"/>
      <c r="G328" s="559"/>
      <c r="H328" s="559"/>
    </row>
    <row r="329" spans="1:47">
      <c r="B329" s="639" t="s">
        <v>425</v>
      </c>
      <c r="C329" s="640"/>
      <c r="D329" s="642">
        <f>+D310</f>
        <v>5796052.0628854614</v>
      </c>
      <c r="E329" s="642"/>
      <c r="F329" s="569"/>
      <c r="G329" s="570"/>
      <c r="H329" s="571"/>
    </row>
    <row r="330" spans="1:47">
      <c r="B330" s="639" t="s">
        <v>426</v>
      </c>
      <c r="C330" s="640"/>
      <c r="D330" s="642"/>
      <c r="E330" s="642">
        <f>+C310</f>
        <v>5344391.0282108523</v>
      </c>
      <c r="G330" s="559"/>
      <c r="H330" s="571"/>
    </row>
    <row r="331" spans="1:47">
      <c r="B331" s="639" t="s">
        <v>427</v>
      </c>
      <c r="C331" s="640"/>
      <c r="D331" s="642">
        <f>+D301</f>
        <v>898882.48509758571</v>
      </c>
      <c r="E331" s="642"/>
      <c r="G331" s="559"/>
      <c r="H331" s="571"/>
    </row>
    <row r="332" spans="1:47">
      <c r="B332" s="639" t="s">
        <v>428</v>
      </c>
      <c r="C332" s="640"/>
      <c r="D332" s="642"/>
      <c r="E332" s="642">
        <f>+C301</f>
        <v>288227.94048872252</v>
      </c>
      <c r="G332" s="559"/>
      <c r="H332" s="571"/>
    </row>
    <row r="333" spans="1:47">
      <c r="B333" s="639" t="s">
        <v>429</v>
      </c>
      <c r="C333" s="640"/>
      <c r="D333" s="642"/>
      <c r="E333" s="642">
        <f>+C295</f>
        <v>4886347.3551936327</v>
      </c>
      <c r="G333" s="559"/>
      <c r="H333" s="571"/>
    </row>
    <row r="334" spans="1:47">
      <c r="B334" s="639" t="s">
        <v>430</v>
      </c>
      <c r="C334" s="640"/>
      <c r="D334" s="642"/>
      <c r="E334" s="642">
        <f>+C316+C303</f>
        <v>4144553.3775701448</v>
      </c>
      <c r="G334" s="559"/>
      <c r="H334" s="571"/>
    </row>
    <row r="335" spans="1:47" ht="22.5">
      <c r="B335" s="639" t="s">
        <v>431</v>
      </c>
      <c r="C335" s="640"/>
      <c r="D335" s="642"/>
      <c r="E335" s="642">
        <f>+E333+E332-E334</f>
        <v>1030021.91811221</v>
      </c>
      <c r="G335" s="559"/>
      <c r="H335" s="571"/>
    </row>
    <row r="336" spans="1:47">
      <c r="B336" s="643" t="s">
        <v>432</v>
      </c>
      <c r="C336" s="644"/>
      <c r="D336" s="642"/>
      <c r="E336" s="642">
        <f>+E330-E335</f>
        <v>4314369.1100986423</v>
      </c>
      <c r="G336" s="559"/>
      <c r="H336" s="571"/>
    </row>
    <row r="337" spans="1:8" ht="12.75" thickBot="1">
      <c r="B337" s="645" t="s">
        <v>433</v>
      </c>
      <c r="C337" s="646">
        <f>+ROUND(E336/E330,4)</f>
        <v>0.80730000000000002</v>
      </c>
      <c r="D337" s="647"/>
      <c r="E337" s="573"/>
      <c r="F337" s="572"/>
      <c r="G337" s="559"/>
      <c r="H337" s="571"/>
    </row>
    <row r="338" spans="1:8" ht="12.75" thickTop="1">
      <c r="B338" s="760"/>
      <c r="C338" s="573"/>
      <c r="D338" s="559"/>
      <c r="E338" s="559"/>
      <c r="F338" s="559"/>
      <c r="G338" s="559"/>
      <c r="H338" s="559"/>
    </row>
    <row r="339" spans="1:8" ht="15">
      <c r="A339" s="557" t="s">
        <v>860</v>
      </c>
      <c r="B339" s="761"/>
      <c r="C339" s="574"/>
      <c r="D339" s="574"/>
      <c r="E339" s="574"/>
      <c r="F339" s="574"/>
      <c r="G339" s="574"/>
      <c r="H339" s="574"/>
    </row>
    <row r="340" spans="1:8">
      <c r="B340" s="761"/>
      <c r="C340" s="574"/>
      <c r="D340" s="574"/>
      <c r="E340" s="574"/>
      <c r="F340" s="574"/>
      <c r="G340" s="574"/>
      <c r="H340" s="574"/>
    </row>
    <row r="341" spans="1:8" ht="22.5">
      <c r="A341" s="648">
        <v>1</v>
      </c>
      <c r="B341" s="648" t="s">
        <v>445</v>
      </c>
      <c r="C341" s="650">
        <f>+'Nov. investicije'!E84</f>
        <v>5049911.1199999992</v>
      </c>
      <c r="D341" s="574"/>
      <c r="E341" s="574"/>
      <c r="F341" s="574"/>
      <c r="G341" s="574"/>
      <c r="H341" s="574"/>
    </row>
    <row r="342" spans="1:8" ht="22.5">
      <c r="A342" s="648">
        <v>2</v>
      </c>
      <c r="B342" s="648" t="s">
        <v>446</v>
      </c>
      <c r="C342" s="651">
        <f>+C337</f>
        <v>0.80730000000000002</v>
      </c>
      <c r="D342" s="574"/>
      <c r="E342" s="574"/>
      <c r="F342" s="574"/>
      <c r="G342" s="574"/>
      <c r="H342" s="574"/>
    </row>
    <row r="343" spans="1:8" ht="22.5">
      <c r="A343" s="648"/>
      <c r="B343" s="648" t="s">
        <v>447</v>
      </c>
      <c r="C343" s="650">
        <f>+ROUND(C342*C341,2)</f>
        <v>4076793.25</v>
      </c>
      <c r="D343" s="574"/>
      <c r="E343" s="574"/>
      <c r="F343" s="574"/>
      <c r="G343" s="574"/>
      <c r="H343" s="574"/>
    </row>
    <row r="344" spans="1:8">
      <c r="A344" s="589"/>
      <c r="B344" s="751" t="s">
        <v>680</v>
      </c>
      <c r="C344" s="652">
        <f>+ROUND(C343*0.8,2)</f>
        <v>3261434.6</v>
      </c>
      <c r="D344" s="574"/>
      <c r="E344" s="574"/>
      <c r="F344" s="574"/>
      <c r="G344" s="574"/>
      <c r="H344" s="574"/>
    </row>
    <row r="345" spans="1:8">
      <c r="A345" s="589"/>
      <c r="B345" s="751" t="s">
        <v>681</v>
      </c>
      <c r="C345" s="652">
        <f>+ROUND(C343*0.2,2)</f>
        <v>815358.65</v>
      </c>
      <c r="D345" s="574"/>
      <c r="E345" s="574"/>
      <c r="F345" s="574"/>
      <c r="G345" s="574"/>
      <c r="H345" s="574"/>
    </row>
    <row r="346" spans="1:8" ht="12.75" thickBot="1">
      <c r="C346" s="653"/>
      <c r="D346" s="574"/>
      <c r="E346" s="574"/>
      <c r="F346" s="574"/>
      <c r="G346" s="574"/>
      <c r="H346" s="574"/>
    </row>
    <row r="347" spans="1:8">
      <c r="B347" s="649" t="s">
        <v>448</v>
      </c>
      <c r="C347" s="654">
        <v>3872135.4</v>
      </c>
      <c r="D347" s="574"/>
      <c r="E347" s="574"/>
      <c r="F347" s="574"/>
      <c r="G347" s="574"/>
      <c r="H347" s="574"/>
    </row>
    <row r="348" spans="1:8" ht="12.75" thickBot="1">
      <c r="B348" s="762" t="s">
        <v>859</v>
      </c>
      <c r="C348" s="700">
        <f>+C343-C347</f>
        <v>204657.85000000009</v>
      </c>
      <c r="D348" s="574"/>
      <c r="E348" s="574"/>
      <c r="F348" s="574"/>
      <c r="G348" s="574"/>
      <c r="H348" s="574"/>
    </row>
    <row r="349" spans="1:8">
      <c r="B349" s="761"/>
      <c r="C349" s="574"/>
      <c r="D349" s="574"/>
      <c r="E349" s="574"/>
      <c r="F349" s="574"/>
      <c r="G349" s="574"/>
      <c r="H349" s="574"/>
    </row>
    <row r="350" spans="1:8">
      <c r="B350" s="761"/>
      <c r="C350" s="574"/>
      <c r="D350" s="574"/>
      <c r="E350" s="574"/>
      <c r="F350" s="574"/>
      <c r="G350" s="574"/>
      <c r="H350" s="574"/>
    </row>
    <row r="351" spans="1:8" ht="15">
      <c r="A351" s="557" t="s">
        <v>459</v>
      </c>
    </row>
    <row r="352" spans="1:8">
      <c r="D352" s="559"/>
    </row>
    <row r="353" spans="2:11" ht="24.75" thickBot="1">
      <c r="B353" s="561"/>
      <c r="C353" s="560"/>
      <c r="D353" s="561" t="s">
        <v>434</v>
      </c>
      <c r="E353" s="561"/>
      <c r="F353" s="561" t="s">
        <v>435</v>
      </c>
      <c r="G353" s="561"/>
      <c r="H353" s="559"/>
    </row>
    <row r="354" spans="2:11" ht="12.75" thickTop="1">
      <c r="B354" s="562" t="s">
        <v>436</v>
      </c>
      <c r="C354" s="563" t="s">
        <v>437</v>
      </c>
      <c r="D354" s="575">
        <f>+C321</f>
        <v>-4314369.1100986395</v>
      </c>
      <c r="E354" s="564" t="s">
        <v>438</v>
      </c>
      <c r="F354" s="575">
        <f>+C404</f>
        <v>-958525.12301657721</v>
      </c>
      <c r="G354" s="564" t="s">
        <v>442</v>
      </c>
      <c r="H354" s="559"/>
    </row>
    <row r="355" spans="2:11">
      <c r="B355" s="566" t="s">
        <v>439</v>
      </c>
      <c r="C355" s="567" t="s">
        <v>440</v>
      </c>
      <c r="D355" s="576">
        <f>IRR(F321:AI321)</f>
        <v>-4.1054014079456524E-2</v>
      </c>
      <c r="E355" s="568" t="s">
        <v>441</v>
      </c>
      <c r="F355" s="576">
        <f>IRR(E404:AI404)</f>
        <v>5.1205022708313841E-3</v>
      </c>
      <c r="G355" s="568" t="s">
        <v>441</v>
      </c>
      <c r="H355" s="559"/>
    </row>
    <row r="358" spans="2:11">
      <c r="B358" s="721"/>
      <c r="C358" s="657" t="s">
        <v>162</v>
      </c>
      <c r="D358" s="657" t="s">
        <v>342</v>
      </c>
      <c r="E358" s="851"/>
      <c r="F358" s="657">
        <v>2018</v>
      </c>
      <c r="G358" s="657">
        <f>+F358+1</f>
        <v>2019</v>
      </c>
      <c r="H358" s="657">
        <f>+G358+1</f>
        <v>2020</v>
      </c>
      <c r="I358" s="657">
        <f>+H358+1</f>
        <v>2021</v>
      </c>
      <c r="J358" s="657">
        <f>+I358+1</f>
        <v>2022</v>
      </c>
    </row>
    <row r="359" spans="2:11">
      <c r="B359" s="763" t="s">
        <v>25</v>
      </c>
      <c r="C359" s="658">
        <f>SUM(E359:J359)</f>
        <v>5049911.1231702799</v>
      </c>
      <c r="D359" s="659"/>
      <c r="E359" s="852"/>
      <c r="F359" s="658">
        <f>+'Nov. investicije'!G88</f>
        <v>0</v>
      </c>
      <c r="G359" s="658">
        <f>+'Nov. investicije'!H88</f>
        <v>189196.13804993749</v>
      </c>
      <c r="H359" s="658">
        <f>+'Nov. investicije'!I88</f>
        <v>2434173.4024030301</v>
      </c>
      <c r="I359" s="658">
        <f>+'Nov. investicije'!J88</f>
        <v>2364324.145736197</v>
      </c>
      <c r="J359" s="658">
        <f>+'Nov. investicije'!K88</f>
        <v>62217.436981115228</v>
      </c>
    </row>
    <row r="360" spans="2:11">
      <c r="B360" s="764" t="s">
        <v>448</v>
      </c>
      <c r="C360" s="660">
        <f>+C347</f>
        <v>3872135.4</v>
      </c>
      <c r="D360" s="661">
        <f>+C360/C359</f>
        <v>0.7667729798715972</v>
      </c>
      <c r="E360" s="852"/>
      <c r="F360" s="660"/>
      <c r="G360" s="660">
        <f>+ROUND(G359/C359*C360,2)</f>
        <v>145070.49</v>
      </c>
      <c r="H360" s="660">
        <f>+ROUND(H359/C359*C360,2)</f>
        <v>1866458.39</v>
      </c>
      <c r="I360" s="660">
        <f>+ROUND(I359/C359*C360,2)</f>
        <v>1812899.87</v>
      </c>
      <c r="J360" s="660">
        <f>+ROUND(J359/C359*C360,2)</f>
        <v>47706.65</v>
      </c>
    </row>
    <row r="361" spans="2:11">
      <c r="B361" s="765" t="s">
        <v>449</v>
      </c>
      <c r="C361" s="660">
        <f>ROUND(0.8*C360,2)</f>
        <v>3097708.32</v>
      </c>
      <c r="D361" s="660">
        <f t="shared" ref="D361:J361" si="168">ROUND(0.8*D360,2)</f>
        <v>0.61</v>
      </c>
      <c r="E361" s="852"/>
      <c r="F361" s="660">
        <f t="shared" si="168"/>
        <v>0</v>
      </c>
      <c r="G361" s="660">
        <f t="shared" si="168"/>
        <v>116056.39</v>
      </c>
      <c r="H361" s="660">
        <f>ROUND(0.8*H360,2)</f>
        <v>1493166.71</v>
      </c>
      <c r="I361" s="660">
        <f t="shared" si="168"/>
        <v>1450319.9</v>
      </c>
      <c r="J361" s="660">
        <f t="shared" si="168"/>
        <v>38165.32</v>
      </c>
      <c r="K361" s="656">
        <f t="shared" ref="K361:K373" si="169">+C361-F361-G361-H361-I361-J361</f>
        <v>-1.673470251262188E-10</v>
      </c>
    </row>
    <row r="362" spans="2:11">
      <c r="B362" s="765" t="s">
        <v>450</v>
      </c>
      <c r="C362" s="660">
        <f>ROUND(0.2*C360,2)</f>
        <v>774427.08</v>
      </c>
      <c r="D362" s="660">
        <f t="shared" ref="D362:J362" si="170">ROUND(0.2*D360,2)</f>
        <v>0.15</v>
      </c>
      <c r="E362" s="852"/>
      <c r="F362" s="660">
        <f t="shared" si="170"/>
        <v>0</v>
      </c>
      <c r="G362" s="660">
        <f t="shared" si="170"/>
        <v>29014.1</v>
      </c>
      <c r="H362" s="660">
        <f t="shared" si="170"/>
        <v>373291.68</v>
      </c>
      <c r="I362" s="660">
        <f t="shared" si="170"/>
        <v>362579.97</v>
      </c>
      <c r="J362" s="660">
        <f t="shared" si="170"/>
        <v>9541.33</v>
      </c>
      <c r="K362" s="656">
        <f t="shared" si="169"/>
        <v>1.6370904631912708E-11</v>
      </c>
    </row>
    <row r="363" spans="2:11">
      <c r="B363" s="765" t="s">
        <v>733</v>
      </c>
      <c r="C363" s="660">
        <f>+C359-C360</f>
        <v>1177775.72317028</v>
      </c>
      <c r="D363" s="660">
        <f t="shared" ref="D363:J363" si="171">+D359-D360</f>
        <v>-0.7667729798715972</v>
      </c>
      <c r="E363" s="852"/>
      <c r="F363" s="660">
        <f t="shared" si="171"/>
        <v>0</v>
      </c>
      <c r="G363" s="660">
        <f t="shared" si="171"/>
        <v>44125.648049937503</v>
      </c>
      <c r="H363" s="660">
        <f>+H359-H361-H362</f>
        <v>567715.01240303018</v>
      </c>
      <c r="I363" s="660">
        <f t="shared" si="171"/>
        <v>551424.2757361969</v>
      </c>
      <c r="J363" s="660">
        <f t="shared" si="171"/>
        <v>14510.786981115227</v>
      </c>
      <c r="K363" s="656">
        <f t="shared" si="169"/>
        <v>1.2369127944111824E-10</v>
      </c>
    </row>
    <row r="364" spans="2:11">
      <c r="B364" s="763" t="s">
        <v>26</v>
      </c>
      <c r="C364" s="658">
        <f>SUM(E364:J364)</f>
        <v>977033.59999999974</v>
      </c>
      <c r="D364" s="659"/>
      <c r="E364" s="852"/>
      <c r="F364" s="658">
        <f>+'Nov. investicije'!G89</f>
        <v>864682.33999999985</v>
      </c>
      <c r="G364" s="658">
        <f>+'Nov. investicije'!H89</f>
        <v>33170</v>
      </c>
      <c r="H364" s="658">
        <f>+'Nov. investicije'!I89</f>
        <v>41712.536</v>
      </c>
      <c r="I364" s="658">
        <f>+'Nov. investicije'!J89</f>
        <v>23470.383999999998</v>
      </c>
      <c r="J364" s="658">
        <f>+'Nov. investicije'!K89</f>
        <v>13998.34</v>
      </c>
      <c r="K364" s="656">
        <f t="shared" si="169"/>
        <v>-1.0550138540565968E-10</v>
      </c>
    </row>
    <row r="365" spans="2:11">
      <c r="B365" s="764" t="s">
        <v>448</v>
      </c>
      <c r="C365" s="660">
        <f>SUM(E365:I365)</f>
        <v>0</v>
      </c>
      <c r="D365" s="662"/>
      <c r="E365" s="852"/>
      <c r="F365" s="660"/>
      <c r="G365" s="660"/>
      <c r="H365" s="660"/>
      <c r="I365" s="660"/>
      <c r="J365" s="660"/>
      <c r="K365" s="656">
        <f t="shared" si="169"/>
        <v>0</v>
      </c>
    </row>
    <row r="366" spans="2:11">
      <c r="B366" s="765" t="s">
        <v>449</v>
      </c>
      <c r="C366" s="660">
        <f>SUM(E366:I366)</f>
        <v>0</v>
      </c>
      <c r="D366" s="662"/>
      <c r="E366" s="852"/>
      <c r="F366" s="660"/>
      <c r="G366" s="660"/>
      <c r="H366" s="660"/>
      <c r="I366" s="660"/>
      <c r="J366" s="660"/>
      <c r="K366" s="656">
        <f t="shared" si="169"/>
        <v>0</v>
      </c>
    </row>
    <row r="367" spans="2:11">
      <c r="B367" s="765" t="s">
        <v>450</v>
      </c>
      <c r="C367" s="660">
        <f>SUM(E367:I367)</f>
        <v>0</v>
      </c>
      <c r="D367" s="662"/>
      <c r="E367" s="852"/>
      <c r="F367" s="660"/>
      <c r="G367" s="660"/>
      <c r="H367" s="660"/>
      <c r="I367" s="660"/>
      <c r="J367" s="660"/>
      <c r="K367" s="656">
        <f t="shared" si="169"/>
        <v>0</v>
      </c>
    </row>
    <row r="368" spans="2:11">
      <c r="B368" s="765" t="s">
        <v>451</v>
      </c>
      <c r="C368" s="660">
        <f>SUM(E368:J368)</f>
        <v>977033.59999999974</v>
      </c>
      <c r="D368" s="661">
        <f>+C368/C364</f>
        <v>1</v>
      </c>
      <c r="E368" s="852"/>
      <c r="F368" s="660">
        <f t="shared" ref="F368:J368" si="172">+F364</f>
        <v>864682.33999999985</v>
      </c>
      <c r="G368" s="660">
        <f t="shared" si="172"/>
        <v>33170</v>
      </c>
      <c r="H368" s="660">
        <f t="shared" si="172"/>
        <v>41712.536</v>
      </c>
      <c r="I368" s="660">
        <f t="shared" si="172"/>
        <v>23470.383999999998</v>
      </c>
      <c r="J368" s="660">
        <f t="shared" si="172"/>
        <v>13998.34</v>
      </c>
      <c r="K368" s="656">
        <f t="shared" si="169"/>
        <v>-1.0550138540565968E-10</v>
      </c>
    </row>
    <row r="369" spans="1:43">
      <c r="B369" s="763" t="s">
        <v>452</v>
      </c>
      <c r="C369" s="658">
        <f>+C370+C373</f>
        <v>6026944.7231702805</v>
      </c>
      <c r="D369" s="658">
        <f t="shared" ref="D369:J369" si="173">+D370+D373</f>
        <v>1</v>
      </c>
      <c r="E369" s="852"/>
      <c r="F369" s="658">
        <f t="shared" si="173"/>
        <v>864682.33999999985</v>
      </c>
      <c r="G369" s="658">
        <f t="shared" si="173"/>
        <v>222366.13804993749</v>
      </c>
      <c r="H369" s="658">
        <f t="shared" si="173"/>
        <v>2475885.9384030299</v>
      </c>
      <c r="I369" s="658">
        <f t="shared" si="173"/>
        <v>2387794.5297361971</v>
      </c>
      <c r="J369" s="658">
        <f t="shared" si="173"/>
        <v>76215.776981115225</v>
      </c>
      <c r="K369" s="656">
        <f t="shared" si="169"/>
        <v>5.8207660913467407E-10</v>
      </c>
    </row>
    <row r="370" spans="1:43">
      <c r="B370" s="764" t="s">
        <v>448</v>
      </c>
      <c r="C370" s="660">
        <f>SUM(E370:J370)</f>
        <v>3872135.4</v>
      </c>
      <c r="D370" s="661">
        <f>+C370/C369</f>
        <v>0.64247070080363833</v>
      </c>
      <c r="E370" s="852"/>
      <c r="F370" s="660">
        <f t="shared" ref="F370:J373" si="174">+F365+F360</f>
        <v>0</v>
      </c>
      <c r="G370" s="660">
        <f t="shared" si="174"/>
        <v>145070.49</v>
      </c>
      <c r="H370" s="660">
        <f t="shared" si="174"/>
        <v>1866458.39</v>
      </c>
      <c r="I370" s="660">
        <f t="shared" si="174"/>
        <v>1812899.87</v>
      </c>
      <c r="J370" s="660">
        <f t="shared" si="174"/>
        <v>47706.65</v>
      </c>
      <c r="K370" s="656">
        <f t="shared" si="169"/>
        <v>1.3824319466948509E-10</v>
      </c>
    </row>
    <row r="371" spans="1:43">
      <c r="B371" s="765" t="s">
        <v>449</v>
      </c>
      <c r="C371" s="660">
        <f>SUM(E371:J371)</f>
        <v>3097708.32</v>
      </c>
      <c r="D371" s="661">
        <f>+C371/C370</f>
        <v>0.79999999999999993</v>
      </c>
      <c r="E371" s="852"/>
      <c r="F371" s="660">
        <f t="shared" si="174"/>
        <v>0</v>
      </c>
      <c r="G371" s="660">
        <f t="shared" si="174"/>
        <v>116056.39</v>
      </c>
      <c r="H371" s="660">
        <f t="shared" si="174"/>
        <v>1493166.71</v>
      </c>
      <c r="I371" s="660">
        <f t="shared" si="174"/>
        <v>1450319.9</v>
      </c>
      <c r="J371" s="660">
        <f t="shared" si="174"/>
        <v>38165.32</v>
      </c>
      <c r="K371" s="656">
        <f t="shared" si="169"/>
        <v>-1.673470251262188E-10</v>
      </c>
    </row>
    <row r="372" spans="1:43">
      <c r="B372" s="765" t="s">
        <v>450</v>
      </c>
      <c r="C372" s="660">
        <f>SUM(E372:J372)</f>
        <v>774427.08</v>
      </c>
      <c r="D372" s="661">
        <f>+C372/C370</f>
        <v>0.19999999999999998</v>
      </c>
      <c r="E372" s="852"/>
      <c r="F372" s="660">
        <f t="shared" si="174"/>
        <v>0</v>
      </c>
      <c r="G372" s="660">
        <f t="shared" si="174"/>
        <v>29014.1</v>
      </c>
      <c r="H372" s="660">
        <f t="shared" si="174"/>
        <v>373291.68</v>
      </c>
      <c r="I372" s="660">
        <f t="shared" si="174"/>
        <v>362579.97</v>
      </c>
      <c r="J372" s="660">
        <f t="shared" si="174"/>
        <v>9541.33</v>
      </c>
      <c r="K372" s="656">
        <f t="shared" si="169"/>
        <v>1.6370904631912708E-11</v>
      </c>
    </row>
    <row r="373" spans="1:43">
      <c r="B373" s="765" t="s">
        <v>451</v>
      </c>
      <c r="C373" s="660">
        <f>SUM(E373:J373)</f>
        <v>2154809.3231702801</v>
      </c>
      <c r="D373" s="661">
        <f>+C373/C369</f>
        <v>0.35752929919636162</v>
      </c>
      <c r="E373" s="853"/>
      <c r="F373" s="660">
        <f t="shared" si="174"/>
        <v>864682.33999999985</v>
      </c>
      <c r="G373" s="660">
        <f t="shared" si="174"/>
        <v>77295.648049937503</v>
      </c>
      <c r="H373" s="660">
        <f t="shared" si="174"/>
        <v>609427.54840303014</v>
      </c>
      <c r="I373" s="660">
        <f t="shared" si="174"/>
        <v>574894.65973619686</v>
      </c>
      <c r="J373" s="660">
        <f t="shared" si="174"/>
        <v>28509.126981115227</v>
      </c>
      <c r="K373" s="656">
        <f t="shared" si="169"/>
        <v>4.4019543565809727E-10</v>
      </c>
    </row>
    <row r="378" spans="1:43" ht="15">
      <c r="A378" s="557" t="s">
        <v>461</v>
      </c>
    </row>
    <row r="379" spans="1:43" ht="12.75" thickBot="1"/>
    <row r="380" spans="1:43" s="589" customFormat="1" ht="11.25">
      <c r="A380" s="618"/>
      <c r="B380" s="756" t="s">
        <v>388</v>
      </c>
      <c r="C380" s="619"/>
      <c r="D380" s="620"/>
      <c r="E380" s="618"/>
      <c r="F380" s="618">
        <f t="shared" ref="F380:AI380" si="175">+F292</f>
        <v>1</v>
      </c>
      <c r="G380" s="618">
        <f t="shared" si="175"/>
        <v>2</v>
      </c>
      <c r="H380" s="618">
        <f t="shared" si="175"/>
        <v>3</v>
      </c>
      <c r="I380" s="618">
        <f t="shared" si="175"/>
        <v>4</v>
      </c>
      <c r="J380" s="618">
        <f t="shared" si="175"/>
        <v>5</v>
      </c>
      <c r="K380" s="618">
        <f t="shared" si="175"/>
        <v>6</v>
      </c>
      <c r="L380" s="618">
        <f t="shared" si="175"/>
        <v>7</v>
      </c>
      <c r="M380" s="618">
        <f t="shared" si="175"/>
        <v>8</v>
      </c>
      <c r="N380" s="618">
        <f t="shared" si="175"/>
        <v>9</v>
      </c>
      <c r="O380" s="618">
        <f t="shared" si="175"/>
        <v>10</v>
      </c>
      <c r="P380" s="618">
        <f t="shared" si="175"/>
        <v>11</v>
      </c>
      <c r="Q380" s="618">
        <f t="shared" si="175"/>
        <v>12</v>
      </c>
      <c r="R380" s="618">
        <f t="shared" si="175"/>
        <v>13</v>
      </c>
      <c r="S380" s="618">
        <f t="shared" si="175"/>
        <v>14</v>
      </c>
      <c r="T380" s="618">
        <f t="shared" si="175"/>
        <v>15</v>
      </c>
      <c r="U380" s="618">
        <f t="shared" si="175"/>
        <v>16</v>
      </c>
      <c r="V380" s="618">
        <f t="shared" si="175"/>
        <v>17</v>
      </c>
      <c r="W380" s="618">
        <f t="shared" si="175"/>
        <v>18</v>
      </c>
      <c r="X380" s="618">
        <f t="shared" si="175"/>
        <v>19</v>
      </c>
      <c r="Y380" s="618">
        <f t="shared" si="175"/>
        <v>20</v>
      </c>
      <c r="Z380" s="618">
        <f t="shared" si="175"/>
        <v>21</v>
      </c>
      <c r="AA380" s="618">
        <f t="shared" si="175"/>
        <v>22</v>
      </c>
      <c r="AB380" s="618">
        <f t="shared" si="175"/>
        <v>23</v>
      </c>
      <c r="AC380" s="618">
        <f t="shared" si="175"/>
        <v>24</v>
      </c>
      <c r="AD380" s="618">
        <f t="shared" si="175"/>
        <v>25</v>
      </c>
      <c r="AE380" s="618">
        <f t="shared" si="175"/>
        <v>26</v>
      </c>
      <c r="AF380" s="618">
        <f t="shared" si="175"/>
        <v>27</v>
      </c>
      <c r="AG380" s="618">
        <f t="shared" si="175"/>
        <v>28</v>
      </c>
      <c r="AH380" s="618">
        <f t="shared" si="175"/>
        <v>29</v>
      </c>
      <c r="AI380" s="618">
        <f t="shared" si="175"/>
        <v>30</v>
      </c>
    </row>
    <row r="381" spans="1:43" s="589" customFormat="1" ht="11.25">
      <c r="A381" s="618" t="s">
        <v>147</v>
      </c>
      <c r="B381" s="756" t="s">
        <v>397</v>
      </c>
      <c r="C381" s="622" t="s">
        <v>418</v>
      </c>
      <c r="D381" s="623" t="s">
        <v>419</v>
      </c>
      <c r="E381" s="618"/>
      <c r="F381" s="655" t="str">
        <f t="shared" ref="F381:AI381" si="176">+F293</f>
        <v>do 2018</v>
      </c>
      <c r="G381" s="618">
        <f t="shared" si="176"/>
        <v>2019</v>
      </c>
      <c r="H381" s="618">
        <f t="shared" si="176"/>
        <v>2020</v>
      </c>
      <c r="I381" s="618">
        <f t="shared" si="176"/>
        <v>2021</v>
      </c>
      <c r="J381" s="618">
        <f t="shared" si="176"/>
        <v>2022</v>
      </c>
      <c r="K381" s="618">
        <f t="shared" si="176"/>
        <v>2023</v>
      </c>
      <c r="L381" s="618">
        <f t="shared" si="176"/>
        <v>2024</v>
      </c>
      <c r="M381" s="618">
        <f t="shared" si="176"/>
        <v>2025</v>
      </c>
      <c r="N381" s="618">
        <f t="shared" si="176"/>
        <v>2026</v>
      </c>
      <c r="O381" s="618">
        <f t="shared" si="176"/>
        <v>2027</v>
      </c>
      <c r="P381" s="618">
        <f t="shared" si="176"/>
        <v>2028</v>
      </c>
      <c r="Q381" s="618">
        <f t="shared" si="176"/>
        <v>2029</v>
      </c>
      <c r="R381" s="618">
        <f t="shared" si="176"/>
        <v>2030</v>
      </c>
      <c r="S381" s="618">
        <f t="shared" si="176"/>
        <v>2031</v>
      </c>
      <c r="T381" s="618">
        <f t="shared" si="176"/>
        <v>2032</v>
      </c>
      <c r="U381" s="618">
        <f t="shared" si="176"/>
        <v>2033</v>
      </c>
      <c r="V381" s="618">
        <f t="shared" si="176"/>
        <v>2034</v>
      </c>
      <c r="W381" s="618">
        <f t="shared" si="176"/>
        <v>2035</v>
      </c>
      <c r="X381" s="618">
        <f t="shared" si="176"/>
        <v>2036</v>
      </c>
      <c r="Y381" s="618">
        <f t="shared" si="176"/>
        <v>2037</v>
      </c>
      <c r="Z381" s="618">
        <f t="shared" si="176"/>
        <v>2038</v>
      </c>
      <c r="AA381" s="618">
        <f t="shared" si="176"/>
        <v>2039</v>
      </c>
      <c r="AB381" s="618">
        <f t="shared" si="176"/>
        <v>2040</v>
      </c>
      <c r="AC381" s="618">
        <f t="shared" si="176"/>
        <v>2041</v>
      </c>
      <c r="AD381" s="618">
        <f t="shared" si="176"/>
        <v>2042</v>
      </c>
      <c r="AE381" s="618">
        <f t="shared" si="176"/>
        <v>2043</v>
      </c>
      <c r="AF381" s="618">
        <f t="shared" si="176"/>
        <v>2044</v>
      </c>
      <c r="AG381" s="618">
        <f t="shared" si="176"/>
        <v>2045</v>
      </c>
      <c r="AH381" s="618">
        <f t="shared" si="176"/>
        <v>2046</v>
      </c>
      <c r="AI381" s="618">
        <f t="shared" si="176"/>
        <v>2047</v>
      </c>
    </row>
    <row r="382" spans="1:43" s="589" customFormat="1" ht="11.25">
      <c r="A382" s="592" t="s">
        <v>242</v>
      </c>
      <c r="B382" s="749" t="s">
        <v>398</v>
      </c>
      <c r="C382" s="624"/>
      <c r="D382" s="625"/>
      <c r="E382" s="593"/>
      <c r="F382" s="593">
        <f t="shared" ref="F382:AI382" si="177">+F383+F386+F387+F388</f>
        <v>0</v>
      </c>
      <c r="G382" s="593">
        <f t="shared" si="177"/>
        <v>0</v>
      </c>
      <c r="H382" s="593">
        <f t="shared" si="177"/>
        <v>0</v>
      </c>
      <c r="I382" s="593">
        <f t="shared" si="177"/>
        <v>0</v>
      </c>
      <c r="J382" s="593">
        <f t="shared" si="177"/>
        <v>0</v>
      </c>
      <c r="K382" s="593">
        <f t="shared" si="177"/>
        <v>346028.86941390019</v>
      </c>
      <c r="L382" s="593">
        <f t="shared" si="177"/>
        <v>346028.86941390019</v>
      </c>
      <c r="M382" s="593">
        <f t="shared" si="177"/>
        <v>346028.86941390019</v>
      </c>
      <c r="N382" s="593">
        <f t="shared" si="177"/>
        <v>346028.86941390019</v>
      </c>
      <c r="O382" s="593">
        <f t="shared" si="177"/>
        <v>346028.86941390019</v>
      </c>
      <c r="P382" s="593">
        <f t="shared" si="177"/>
        <v>346028.86941390019</v>
      </c>
      <c r="Q382" s="593">
        <f t="shared" si="177"/>
        <v>346028.86941390019</v>
      </c>
      <c r="R382" s="593">
        <f t="shared" si="177"/>
        <v>346028.86941390019</v>
      </c>
      <c r="S382" s="593">
        <f t="shared" si="177"/>
        <v>346028.86941390019</v>
      </c>
      <c r="T382" s="593">
        <f t="shared" si="177"/>
        <v>346028.86941390019</v>
      </c>
      <c r="U382" s="593">
        <f t="shared" si="177"/>
        <v>346028.86941390019</v>
      </c>
      <c r="V382" s="593">
        <f t="shared" si="177"/>
        <v>346028.86941390019</v>
      </c>
      <c r="W382" s="593">
        <f t="shared" si="177"/>
        <v>346028.86941390019</v>
      </c>
      <c r="X382" s="593">
        <f t="shared" si="177"/>
        <v>346028.86941390019</v>
      </c>
      <c r="Y382" s="593">
        <f t="shared" si="177"/>
        <v>346028.86941390019</v>
      </c>
      <c r="Z382" s="593">
        <f t="shared" si="177"/>
        <v>346028.86941390019</v>
      </c>
      <c r="AA382" s="593">
        <f t="shared" si="177"/>
        <v>438826.1976969153</v>
      </c>
      <c r="AB382" s="593">
        <f t="shared" si="177"/>
        <v>438826.1976969153</v>
      </c>
      <c r="AC382" s="593">
        <f t="shared" si="177"/>
        <v>438826.1976969153</v>
      </c>
      <c r="AD382" s="593">
        <f t="shared" si="177"/>
        <v>438826.1976969153</v>
      </c>
      <c r="AE382" s="593">
        <f t="shared" si="177"/>
        <v>438826.1976969153</v>
      </c>
      <c r="AF382" s="593">
        <f t="shared" si="177"/>
        <v>438826.1976969153</v>
      </c>
      <c r="AG382" s="593">
        <f t="shared" si="177"/>
        <v>438826.1976969153</v>
      </c>
      <c r="AH382" s="593">
        <f t="shared" si="177"/>
        <v>438826.1976969153</v>
      </c>
      <c r="AI382" s="593">
        <f t="shared" si="177"/>
        <v>1337708.6827945011</v>
      </c>
    </row>
    <row r="383" spans="1:43" s="607" customFormat="1" ht="11.25">
      <c r="A383" s="605">
        <v>1</v>
      </c>
      <c r="B383" s="753" t="s">
        <v>245</v>
      </c>
      <c r="C383" s="627"/>
      <c r="D383" s="628"/>
      <c r="E383" s="606"/>
      <c r="F383" s="606">
        <f t="shared" ref="F383:AI383" si="178">+F384+F385</f>
        <v>0</v>
      </c>
      <c r="G383" s="606">
        <f t="shared" si="178"/>
        <v>0</v>
      </c>
      <c r="H383" s="606">
        <f t="shared" si="178"/>
        <v>0</v>
      </c>
      <c r="I383" s="606">
        <f t="shared" si="178"/>
        <v>0</v>
      </c>
      <c r="J383" s="606">
        <f t="shared" si="178"/>
        <v>0</v>
      </c>
      <c r="K383" s="606">
        <f t="shared" si="178"/>
        <v>346028.86941390019</v>
      </c>
      <c r="L383" s="606">
        <f t="shared" si="178"/>
        <v>346028.86941390019</v>
      </c>
      <c r="M383" s="606">
        <f t="shared" si="178"/>
        <v>346028.86941390019</v>
      </c>
      <c r="N383" s="606">
        <f t="shared" si="178"/>
        <v>346028.86941390019</v>
      </c>
      <c r="O383" s="606">
        <f t="shared" si="178"/>
        <v>346028.86941390019</v>
      </c>
      <c r="P383" s="606">
        <f t="shared" si="178"/>
        <v>346028.86941390019</v>
      </c>
      <c r="Q383" s="606">
        <f t="shared" si="178"/>
        <v>346028.86941390019</v>
      </c>
      <c r="R383" s="606">
        <f t="shared" si="178"/>
        <v>346028.86941390019</v>
      </c>
      <c r="S383" s="606">
        <f t="shared" si="178"/>
        <v>346028.86941390019</v>
      </c>
      <c r="T383" s="606">
        <f t="shared" si="178"/>
        <v>346028.86941390019</v>
      </c>
      <c r="U383" s="606">
        <f t="shared" si="178"/>
        <v>346028.86941390019</v>
      </c>
      <c r="V383" s="606">
        <f t="shared" si="178"/>
        <v>346028.86941390019</v>
      </c>
      <c r="W383" s="606">
        <f t="shared" si="178"/>
        <v>346028.86941390019</v>
      </c>
      <c r="X383" s="606">
        <f t="shared" si="178"/>
        <v>346028.86941390019</v>
      </c>
      <c r="Y383" s="606">
        <f t="shared" si="178"/>
        <v>346028.86941390019</v>
      </c>
      <c r="Z383" s="606">
        <f t="shared" si="178"/>
        <v>346028.86941390019</v>
      </c>
      <c r="AA383" s="606">
        <f t="shared" si="178"/>
        <v>438826.1976969153</v>
      </c>
      <c r="AB383" s="606">
        <f t="shared" si="178"/>
        <v>438826.1976969153</v>
      </c>
      <c r="AC383" s="606">
        <f t="shared" si="178"/>
        <v>438826.1976969153</v>
      </c>
      <c r="AD383" s="606">
        <f t="shared" si="178"/>
        <v>438826.1976969153</v>
      </c>
      <c r="AE383" s="606">
        <f t="shared" si="178"/>
        <v>438826.1976969153</v>
      </c>
      <c r="AF383" s="606">
        <f t="shared" si="178"/>
        <v>438826.1976969153</v>
      </c>
      <c r="AG383" s="606">
        <f t="shared" si="178"/>
        <v>438826.1976969153</v>
      </c>
      <c r="AH383" s="606">
        <f t="shared" si="178"/>
        <v>438826.1976969153</v>
      </c>
      <c r="AI383" s="606">
        <f t="shared" si="178"/>
        <v>438826.1976969153</v>
      </c>
      <c r="AJ383" s="589"/>
      <c r="AK383" s="589"/>
      <c r="AL383" s="589"/>
      <c r="AM383" s="589"/>
      <c r="AN383" s="589"/>
      <c r="AO383" s="589"/>
      <c r="AP383" s="589"/>
      <c r="AQ383" s="589"/>
    </row>
    <row r="384" spans="1:43" s="589" customFormat="1" ht="11.25">
      <c r="A384" s="594"/>
      <c r="B384" s="751" t="s">
        <v>249</v>
      </c>
      <c r="C384" s="630"/>
      <c r="D384" s="631"/>
      <c r="E384" s="599"/>
      <c r="F384" s="599">
        <f t="shared" ref="F384:AI384" si="179">+F296</f>
        <v>0</v>
      </c>
      <c r="G384" s="599">
        <f t="shared" si="179"/>
        <v>0</v>
      </c>
      <c r="H384" s="599">
        <f t="shared" si="179"/>
        <v>0</v>
      </c>
      <c r="I384" s="599">
        <f t="shared" si="179"/>
        <v>0</v>
      </c>
      <c r="J384" s="599">
        <f t="shared" si="179"/>
        <v>0</v>
      </c>
      <c r="K384" s="599">
        <f t="shared" si="179"/>
        <v>219269.43107137195</v>
      </c>
      <c r="L384" s="599">
        <f t="shared" si="179"/>
        <v>219269.43107137195</v>
      </c>
      <c r="M384" s="599">
        <f t="shared" si="179"/>
        <v>219269.43107137195</v>
      </c>
      <c r="N384" s="599">
        <f t="shared" si="179"/>
        <v>219269.43107137195</v>
      </c>
      <c r="O384" s="599">
        <f t="shared" si="179"/>
        <v>219269.43107137195</v>
      </c>
      <c r="P384" s="599">
        <f t="shared" si="179"/>
        <v>219269.43107137195</v>
      </c>
      <c r="Q384" s="599">
        <f t="shared" si="179"/>
        <v>219269.43107137195</v>
      </c>
      <c r="R384" s="599">
        <f t="shared" si="179"/>
        <v>219269.43107137195</v>
      </c>
      <c r="S384" s="599">
        <f t="shared" si="179"/>
        <v>219269.43107137195</v>
      </c>
      <c r="T384" s="599">
        <f t="shared" si="179"/>
        <v>219269.43107137195</v>
      </c>
      <c r="U384" s="599">
        <f t="shared" si="179"/>
        <v>219269.43107137195</v>
      </c>
      <c r="V384" s="599">
        <f t="shared" si="179"/>
        <v>219269.43107137195</v>
      </c>
      <c r="W384" s="599">
        <f t="shared" si="179"/>
        <v>219269.43107137195</v>
      </c>
      <c r="X384" s="599">
        <f t="shared" si="179"/>
        <v>219269.43107137195</v>
      </c>
      <c r="Y384" s="599">
        <f t="shared" si="179"/>
        <v>219269.43107137195</v>
      </c>
      <c r="Z384" s="599">
        <f t="shared" si="179"/>
        <v>219269.43107137195</v>
      </c>
      <c r="AA384" s="599">
        <f t="shared" si="179"/>
        <v>219269.43107137195</v>
      </c>
      <c r="AB384" s="599">
        <f t="shared" si="179"/>
        <v>219269.43107137195</v>
      </c>
      <c r="AC384" s="599">
        <f t="shared" si="179"/>
        <v>219269.43107137195</v>
      </c>
      <c r="AD384" s="599">
        <f t="shared" si="179"/>
        <v>219269.43107137195</v>
      </c>
      <c r="AE384" s="599">
        <f t="shared" si="179"/>
        <v>219269.43107137195</v>
      </c>
      <c r="AF384" s="599">
        <f t="shared" si="179"/>
        <v>219269.43107137195</v>
      </c>
      <c r="AG384" s="599">
        <f t="shared" si="179"/>
        <v>219269.43107137195</v>
      </c>
      <c r="AH384" s="599">
        <f t="shared" si="179"/>
        <v>219269.43107137195</v>
      </c>
      <c r="AI384" s="599">
        <f t="shared" si="179"/>
        <v>219269.43107137195</v>
      </c>
    </row>
    <row r="385" spans="1:43" s="589" customFormat="1" ht="11.25">
      <c r="A385" s="594"/>
      <c r="B385" s="751" t="s">
        <v>250</v>
      </c>
      <c r="C385" s="630"/>
      <c r="D385" s="631"/>
      <c r="E385" s="599"/>
      <c r="F385" s="599">
        <f t="shared" ref="F385:AI385" si="180">+F297</f>
        <v>0</v>
      </c>
      <c r="G385" s="599">
        <f t="shared" si="180"/>
        <v>0</v>
      </c>
      <c r="H385" s="599">
        <f t="shared" si="180"/>
        <v>0</v>
      </c>
      <c r="I385" s="599">
        <f t="shared" si="180"/>
        <v>0</v>
      </c>
      <c r="J385" s="599">
        <f t="shared" si="180"/>
        <v>0</v>
      </c>
      <c r="K385" s="599">
        <f t="shared" si="180"/>
        <v>126759.43834252824</v>
      </c>
      <c r="L385" s="599">
        <f t="shared" si="180"/>
        <v>126759.43834252824</v>
      </c>
      <c r="M385" s="599">
        <f t="shared" si="180"/>
        <v>126759.43834252824</v>
      </c>
      <c r="N385" s="599">
        <f t="shared" si="180"/>
        <v>126759.43834252824</v>
      </c>
      <c r="O385" s="599">
        <f t="shared" si="180"/>
        <v>126759.43834252824</v>
      </c>
      <c r="P385" s="599">
        <f t="shared" si="180"/>
        <v>126759.43834252824</v>
      </c>
      <c r="Q385" s="599">
        <f t="shared" si="180"/>
        <v>126759.43834252824</v>
      </c>
      <c r="R385" s="599">
        <f t="shared" si="180"/>
        <v>126759.43834252824</v>
      </c>
      <c r="S385" s="599">
        <f t="shared" si="180"/>
        <v>126759.43834252824</v>
      </c>
      <c r="T385" s="599">
        <f t="shared" si="180"/>
        <v>126759.43834252824</v>
      </c>
      <c r="U385" s="599">
        <f t="shared" si="180"/>
        <v>126759.43834252824</v>
      </c>
      <c r="V385" s="599">
        <f t="shared" si="180"/>
        <v>126759.43834252824</v>
      </c>
      <c r="W385" s="599">
        <f t="shared" si="180"/>
        <v>126759.43834252824</v>
      </c>
      <c r="X385" s="599">
        <f t="shared" si="180"/>
        <v>126759.43834252824</v>
      </c>
      <c r="Y385" s="599">
        <f t="shared" si="180"/>
        <v>126759.43834252824</v>
      </c>
      <c r="Z385" s="599">
        <f t="shared" si="180"/>
        <v>126759.43834252824</v>
      </c>
      <c r="AA385" s="599">
        <f t="shared" si="180"/>
        <v>219556.76662554336</v>
      </c>
      <c r="AB385" s="599">
        <f t="shared" si="180"/>
        <v>219556.76662554336</v>
      </c>
      <c r="AC385" s="599">
        <f t="shared" si="180"/>
        <v>219556.76662554336</v>
      </c>
      <c r="AD385" s="599">
        <f t="shared" si="180"/>
        <v>219556.76662554336</v>
      </c>
      <c r="AE385" s="599">
        <f t="shared" si="180"/>
        <v>219556.76662554336</v>
      </c>
      <c r="AF385" s="599">
        <f t="shared" si="180"/>
        <v>219556.76662554336</v>
      </c>
      <c r="AG385" s="599">
        <f t="shared" si="180"/>
        <v>219556.76662554336</v>
      </c>
      <c r="AH385" s="599">
        <f t="shared" si="180"/>
        <v>219556.76662554336</v>
      </c>
      <c r="AI385" s="599">
        <f t="shared" si="180"/>
        <v>219556.76662554336</v>
      </c>
    </row>
    <row r="386" spans="1:43" s="607" customFormat="1" ht="11.25">
      <c r="A386" s="605">
        <v>2</v>
      </c>
      <c r="B386" s="753" t="s">
        <v>247</v>
      </c>
      <c r="C386" s="627"/>
      <c r="D386" s="628"/>
      <c r="E386" s="606"/>
      <c r="F386" s="606">
        <f t="shared" ref="F386:AI386" si="181">+F299</f>
        <v>0</v>
      </c>
      <c r="G386" s="606">
        <f t="shared" si="181"/>
        <v>0</v>
      </c>
      <c r="H386" s="606">
        <f t="shared" si="181"/>
        <v>0</v>
      </c>
      <c r="I386" s="606">
        <f t="shared" si="181"/>
        <v>0</v>
      </c>
      <c r="J386" s="606">
        <f t="shared" si="181"/>
        <v>0</v>
      </c>
      <c r="K386" s="606">
        <f t="shared" si="181"/>
        <v>0</v>
      </c>
      <c r="L386" s="606">
        <f t="shared" si="181"/>
        <v>0</v>
      </c>
      <c r="M386" s="606">
        <f t="shared" si="181"/>
        <v>0</v>
      </c>
      <c r="N386" s="606">
        <f t="shared" si="181"/>
        <v>0</v>
      </c>
      <c r="O386" s="606">
        <f t="shared" si="181"/>
        <v>0</v>
      </c>
      <c r="P386" s="606">
        <f t="shared" si="181"/>
        <v>0</v>
      </c>
      <c r="Q386" s="606">
        <f t="shared" si="181"/>
        <v>0</v>
      </c>
      <c r="R386" s="606">
        <f t="shared" si="181"/>
        <v>0</v>
      </c>
      <c r="S386" s="606">
        <f t="shared" si="181"/>
        <v>0</v>
      </c>
      <c r="T386" s="606">
        <f t="shared" si="181"/>
        <v>0</v>
      </c>
      <c r="U386" s="606">
        <f t="shared" si="181"/>
        <v>0</v>
      </c>
      <c r="V386" s="606">
        <f t="shared" si="181"/>
        <v>0</v>
      </c>
      <c r="W386" s="606">
        <f t="shared" si="181"/>
        <v>0</v>
      </c>
      <c r="X386" s="606">
        <f t="shared" si="181"/>
        <v>0</v>
      </c>
      <c r="Y386" s="606">
        <f t="shared" si="181"/>
        <v>0</v>
      </c>
      <c r="Z386" s="606">
        <f t="shared" si="181"/>
        <v>0</v>
      </c>
      <c r="AA386" s="606">
        <f t="shared" si="181"/>
        <v>0</v>
      </c>
      <c r="AB386" s="606">
        <f t="shared" si="181"/>
        <v>0</v>
      </c>
      <c r="AC386" s="606">
        <f t="shared" si="181"/>
        <v>0</v>
      </c>
      <c r="AD386" s="606">
        <f t="shared" si="181"/>
        <v>0</v>
      </c>
      <c r="AE386" s="606">
        <f t="shared" si="181"/>
        <v>0</v>
      </c>
      <c r="AF386" s="606">
        <f t="shared" si="181"/>
        <v>0</v>
      </c>
      <c r="AG386" s="606">
        <f t="shared" si="181"/>
        <v>0</v>
      </c>
      <c r="AH386" s="606">
        <f t="shared" si="181"/>
        <v>0</v>
      </c>
      <c r="AI386" s="606">
        <f t="shared" si="181"/>
        <v>0</v>
      </c>
      <c r="AJ386" s="589"/>
      <c r="AK386" s="589"/>
      <c r="AL386" s="589"/>
      <c r="AM386" s="589"/>
      <c r="AN386" s="589"/>
      <c r="AO386" s="589"/>
      <c r="AP386" s="589"/>
      <c r="AQ386" s="589"/>
    </row>
    <row r="387" spans="1:43" s="607" customFormat="1" ht="11.25">
      <c r="A387" s="605">
        <v>3</v>
      </c>
      <c r="B387" s="753" t="s">
        <v>251</v>
      </c>
      <c r="C387" s="627"/>
      <c r="D387" s="628"/>
      <c r="E387" s="606"/>
      <c r="F387" s="606">
        <f t="shared" ref="F387:AI387" si="182">+F300</f>
        <v>0</v>
      </c>
      <c r="G387" s="606">
        <f t="shared" si="182"/>
        <v>0</v>
      </c>
      <c r="H387" s="606">
        <f t="shared" si="182"/>
        <v>0</v>
      </c>
      <c r="I387" s="606">
        <f t="shared" si="182"/>
        <v>0</v>
      </c>
      <c r="J387" s="606">
        <f t="shared" si="182"/>
        <v>0</v>
      </c>
      <c r="K387" s="606">
        <f t="shared" si="182"/>
        <v>0</v>
      </c>
      <c r="L387" s="606">
        <f t="shared" si="182"/>
        <v>0</v>
      </c>
      <c r="M387" s="606">
        <f t="shared" si="182"/>
        <v>0</v>
      </c>
      <c r="N387" s="606">
        <f t="shared" si="182"/>
        <v>0</v>
      </c>
      <c r="O387" s="606">
        <f t="shared" si="182"/>
        <v>0</v>
      </c>
      <c r="P387" s="606">
        <f t="shared" si="182"/>
        <v>0</v>
      </c>
      <c r="Q387" s="606">
        <f t="shared" si="182"/>
        <v>0</v>
      </c>
      <c r="R387" s="606">
        <f t="shared" si="182"/>
        <v>0</v>
      </c>
      <c r="S387" s="606">
        <f t="shared" si="182"/>
        <v>0</v>
      </c>
      <c r="T387" s="606">
        <f t="shared" si="182"/>
        <v>0</v>
      </c>
      <c r="U387" s="606">
        <f t="shared" si="182"/>
        <v>0</v>
      </c>
      <c r="V387" s="606">
        <f t="shared" si="182"/>
        <v>0</v>
      </c>
      <c r="W387" s="606">
        <f t="shared" si="182"/>
        <v>0</v>
      </c>
      <c r="X387" s="606">
        <f t="shared" si="182"/>
        <v>0</v>
      </c>
      <c r="Y387" s="606">
        <f t="shared" si="182"/>
        <v>0</v>
      </c>
      <c r="Z387" s="606">
        <f t="shared" si="182"/>
        <v>0</v>
      </c>
      <c r="AA387" s="606">
        <f t="shared" si="182"/>
        <v>0</v>
      </c>
      <c r="AB387" s="606">
        <f t="shared" si="182"/>
        <v>0</v>
      </c>
      <c r="AC387" s="606">
        <f t="shared" si="182"/>
        <v>0</v>
      </c>
      <c r="AD387" s="606">
        <f t="shared" si="182"/>
        <v>0</v>
      </c>
      <c r="AE387" s="606">
        <f t="shared" si="182"/>
        <v>0</v>
      </c>
      <c r="AF387" s="606">
        <f t="shared" si="182"/>
        <v>0</v>
      </c>
      <c r="AG387" s="606">
        <f t="shared" si="182"/>
        <v>0</v>
      </c>
      <c r="AH387" s="606">
        <f t="shared" si="182"/>
        <v>0</v>
      </c>
      <c r="AI387" s="606">
        <f t="shared" si="182"/>
        <v>0</v>
      </c>
      <c r="AJ387" s="589"/>
      <c r="AK387" s="589"/>
      <c r="AL387" s="589"/>
      <c r="AM387" s="589"/>
      <c r="AN387" s="589"/>
      <c r="AO387" s="589"/>
      <c r="AP387" s="589"/>
      <c r="AQ387" s="589"/>
    </row>
    <row r="388" spans="1:43" s="607" customFormat="1" ht="11.25">
      <c r="A388" s="605">
        <v>4</v>
      </c>
      <c r="B388" s="753" t="s">
        <v>400</v>
      </c>
      <c r="C388" s="627"/>
      <c r="D388" s="628"/>
      <c r="E388" s="606"/>
      <c r="F388" s="606">
        <f t="shared" ref="F388:AI388" si="183">+F301</f>
        <v>0</v>
      </c>
      <c r="G388" s="606">
        <f t="shared" si="183"/>
        <v>0</v>
      </c>
      <c r="H388" s="606">
        <f t="shared" si="183"/>
        <v>0</v>
      </c>
      <c r="I388" s="606">
        <f t="shared" si="183"/>
        <v>0</v>
      </c>
      <c r="J388" s="606">
        <f t="shared" si="183"/>
        <v>0</v>
      </c>
      <c r="K388" s="606">
        <f t="shared" si="183"/>
        <v>0</v>
      </c>
      <c r="L388" s="606">
        <f t="shared" si="183"/>
        <v>0</v>
      </c>
      <c r="M388" s="606">
        <f t="shared" si="183"/>
        <v>0</v>
      </c>
      <c r="N388" s="606">
        <f t="shared" si="183"/>
        <v>0</v>
      </c>
      <c r="O388" s="606">
        <f t="shared" si="183"/>
        <v>0</v>
      </c>
      <c r="P388" s="606">
        <f t="shared" si="183"/>
        <v>0</v>
      </c>
      <c r="Q388" s="606">
        <f t="shared" si="183"/>
        <v>0</v>
      </c>
      <c r="R388" s="606">
        <f t="shared" si="183"/>
        <v>0</v>
      </c>
      <c r="S388" s="606">
        <f t="shared" si="183"/>
        <v>0</v>
      </c>
      <c r="T388" s="606">
        <f t="shared" si="183"/>
        <v>0</v>
      </c>
      <c r="U388" s="606">
        <f t="shared" si="183"/>
        <v>0</v>
      </c>
      <c r="V388" s="606">
        <f t="shared" si="183"/>
        <v>0</v>
      </c>
      <c r="W388" s="606">
        <f t="shared" si="183"/>
        <v>0</v>
      </c>
      <c r="X388" s="606">
        <f t="shared" si="183"/>
        <v>0</v>
      </c>
      <c r="Y388" s="606">
        <f t="shared" si="183"/>
        <v>0</v>
      </c>
      <c r="Z388" s="606">
        <f t="shared" si="183"/>
        <v>0</v>
      </c>
      <c r="AA388" s="606">
        <f t="shared" si="183"/>
        <v>0</v>
      </c>
      <c r="AB388" s="606">
        <f t="shared" si="183"/>
        <v>0</v>
      </c>
      <c r="AC388" s="606">
        <f t="shared" si="183"/>
        <v>0</v>
      </c>
      <c r="AD388" s="606">
        <f t="shared" si="183"/>
        <v>0</v>
      </c>
      <c r="AE388" s="606">
        <f t="shared" si="183"/>
        <v>0</v>
      </c>
      <c r="AF388" s="606">
        <f t="shared" si="183"/>
        <v>0</v>
      </c>
      <c r="AG388" s="606">
        <f t="shared" si="183"/>
        <v>0</v>
      </c>
      <c r="AH388" s="606">
        <f t="shared" si="183"/>
        <v>0</v>
      </c>
      <c r="AI388" s="606">
        <f t="shared" si="183"/>
        <v>898882.48509758571</v>
      </c>
      <c r="AJ388" s="589"/>
      <c r="AK388" s="589"/>
      <c r="AL388" s="589"/>
      <c r="AM388" s="589"/>
      <c r="AN388" s="589"/>
      <c r="AO388" s="589"/>
      <c r="AP388" s="589"/>
      <c r="AQ388" s="589"/>
    </row>
    <row r="389" spans="1:43" s="589" customFormat="1" ht="11.25">
      <c r="A389" s="592" t="s">
        <v>243</v>
      </c>
      <c r="B389" s="749" t="s">
        <v>399</v>
      </c>
      <c r="C389" s="624"/>
      <c r="D389" s="625"/>
      <c r="E389" s="593"/>
      <c r="F389" s="593">
        <f>+F395+F396+F397+F399+F390</f>
        <v>864682.33999999985</v>
      </c>
      <c r="G389" s="593">
        <f t="shared" ref="G389:AI389" si="184">+G395+G396+G397+G399+G390</f>
        <v>77295.648049937503</v>
      </c>
      <c r="H389" s="593">
        <f t="shared" si="184"/>
        <v>609427.54840303014</v>
      </c>
      <c r="I389" s="593">
        <f t="shared" si="184"/>
        <v>574894.65973619686</v>
      </c>
      <c r="J389" s="593">
        <f t="shared" si="184"/>
        <v>28509.126981115227</v>
      </c>
      <c r="K389" s="593">
        <f t="shared" si="184"/>
        <v>219269.43107137227</v>
      </c>
      <c r="L389" s="593">
        <f t="shared" si="184"/>
        <v>219269.43107137183</v>
      </c>
      <c r="M389" s="593">
        <f t="shared" si="184"/>
        <v>219269.43107137183</v>
      </c>
      <c r="N389" s="593">
        <f t="shared" si="184"/>
        <v>219269.43107137183</v>
      </c>
      <c r="O389" s="593">
        <f t="shared" si="184"/>
        <v>219269.43107137183</v>
      </c>
      <c r="P389" s="593">
        <f t="shared" si="184"/>
        <v>219269.43107137183</v>
      </c>
      <c r="Q389" s="593">
        <f t="shared" si="184"/>
        <v>219269.43107137183</v>
      </c>
      <c r="R389" s="593">
        <f t="shared" si="184"/>
        <v>219269.43107137183</v>
      </c>
      <c r="S389" s="593">
        <f t="shared" si="184"/>
        <v>219269.43107137183</v>
      </c>
      <c r="T389" s="593">
        <f t="shared" si="184"/>
        <v>1337074.4662170287</v>
      </c>
      <c r="U389" s="593">
        <f t="shared" si="184"/>
        <v>219269.43107137183</v>
      </c>
      <c r="V389" s="593">
        <f t="shared" si="184"/>
        <v>219269.43107137183</v>
      </c>
      <c r="W389" s="593">
        <f t="shared" si="184"/>
        <v>219269.43107137183</v>
      </c>
      <c r="X389" s="593">
        <f t="shared" si="184"/>
        <v>492521.06306290673</v>
      </c>
      <c r="Y389" s="593">
        <f t="shared" si="184"/>
        <v>219269.43107137183</v>
      </c>
      <c r="Z389" s="593">
        <f t="shared" si="184"/>
        <v>219269.43107137183</v>
      </c>
      <c r="AA389" s="593">
        <f t="shared" si="184"/>
        <v>219269.43107137183</v>
      </c>
      <c r="AB389" s="593">
        <f t="shared" si="184"/>
        <v>219269.43107137183</v>
      </c>
      <c r="AC389" s="593">
        <f t="shared" si="184"/>
        <v>219269.43107137183</v>
      </c>
      <c r="AD389" s="593">
        <f t="shared" si="184"/>
        <v>1337074.4662170287</v>
      </c>
      <c r="AE389" s="593">
        <f t="shared" si="184"/>
        <v>219269.43107137183</v>
      </c>
      <c r="AF389" s="593">
        <f t="shared" si="184"/>
        <v>219269.43107137183</v>
      </c>
      <c r="AG389" s="593">
        <f t="shared" si="184"/>
        <v>219269.43107137183</v>
      </c>
      <c r="AH389" s="593">
        <f t="shared" si="184"/>
        <v>219269.43107137183</v>
      </c>
      <c r="AI389" s="593">
        <f t="shared" si="184"/>
        <v>219269.43107137183</v>
      </c>
    </row>
    <row r="390" spans="1:43" s="607" customFormat="1" ht="11.25">
      <c r="A390" s="605">
        <v>1</v>
      </c>
      <c r="B390" s="753" t="s">
        <v>246</v>
      </c>
      <c r="C390" s="627"/>
      <c r="D390" s="628"/>
      <c r="E390" s="606"/>
      <c r="F390" s="606">
        <f>+F391+F392+F393+F394</f>
        <v>0</v>
      </c>
      <c r="G390" s="606">
        <f t="shared" ref="G390:AI390" si="185">+G391+G392+G393+G394</f>
        <v>0</v>
      </c>
      <c r="H390" s="606">
        <f t="shared" si="185"/>
        <v>0</v>
      </c>
      <c r="I390" s="606">
        <f t="shared" si="185"/>
        <v>0</v>
      </c>
      <c r="J390" s="606">
        <f t="shared" si="185"/>
        <v>0</v>
      </c>
      <c r="K390" s="606">
        <f t="shared" si="185"/>
        <v>219269.43107137183</v>
      </c>
      <c r="L390" s="606">
        <f t="shared" si="185"/>
        <v>219269.43107137183</v>
      </c>
      <c r="M390" s="606">
        <f t="shared" si="185"/>
        <v>219269.43107137183</v>
      </c>
      <c r="N390" s="606">
        <f t="shared" si="185"/>
        <v>219269.43107137183</v>
      </c>
      <c r="O390" s="606">
        <f t="shared" si="185"/>
        <v>219269.43107137183</v>
      </c>
      <c r="P390" s="606">
        <f t="shared" si="185"/>
        <v>219269.43107137183</v>
      </c>
      <c r="Q390" s="606">
        <f t="shared" si="185"/>
        <v>219269.43107137183</v>
      </c>
      <c r="R390" s="606">
        <f t="shared" si="185"/>
        <v>219269.43107137183</v>
      </c>
      <c r="S390" s="606">
        <f t="shared" si="185"/>
        <v>219269.43107137183</v>
      </c>
      <c r="T390" s="606">
        <f t="shared" si="185"/>
        <v>219269.43107137183</v>
      </c>
      <c r="U390" s="606">
        <f t="shared" si="185"/>
        <v>219269.43107137183</v>
      </c>
      <c r="V390" s="606">
        <f t="shared" si="185"/>
        <v>219269.43107137183</v>
      </c>
      <c r="W390" s="606">
        <f t="shared" si="185"/>
        <v>219269.43107137183</v>
      </c>
      <c r="X390" s="606">
        <f t="shared" si="185"/>
        <v>219269.43107137183</v>
      </c>
      <c r="Y390" s="606">
        <f t="shared" si="185"/>
        <v>219269.43107137183</v>
      </c>
      <c r="Z390" s="606">
        <f t="shared" si="185"/>
        <v>219269.43107137183</v>
      </c>
      <c r="AA390" s="606">
        <f t="shared" si="185"/>
        <v>219269.43107137183</v>
      </c>
      <c r="AB390" s="606">
        <f t="shared" si="185"/>
        <v>219269.43107137183</v>
      </c>
      <c r="AC390" s="606">
        <f t="shared" si="185"/>
        <v>219269.43107137183</v>
      </c>
      <c r="AD390" s="606">
        <f t="shared" si="185"/>
        <v>219269.43107137183</v>
      </c>
      <c r="AE390" s="606">
        <f t="shared" si="185"/>
        <v>219269.43107137183</v>
      </c>
      <c r="AF390" s="606">
        <f t="shared" si="185"/>
        <v>219269.43107137183</v>
      </c>
      <c r="AG390" s="606">
        <f t="shared" si="185"/>
        <v>219269.43107137183</v>
      </c>
      <c r="AH390" s="606">
        <f t="shared" si="185"/>
        <v>219269.43107137183</v>
      </c>
      <c r="AI390" s="606">
        <f t="shared" si="185"/>
        <v>219269.43107137183</v>
      </c>
      <c r="AJ390" s="589"/>
      <c r="AK390" s="589"/>
      <c r="AL390" s="589"/>
      <c r="AM390" s="589"/>
      <c r="AN390" s="589"/>
      <c r="AO390" s="589"/>
      <c r="AP390" s="589"/>
      <c r="AQ390" s="589"/>
    </row>
    <row r="391" spans="1:43" s="589" customFormat="1" ht="11.25">
      <c r="A391" s="594"/>
      <c r="B391" s="751" t="s">
        <v>106</v>
      </c>
      <c r="C391" s="630"/>
      <c r="D391" s="631"/>
      <c r="E391" s="595"/>
      <c r="F391" s="595">
        <f t="shared" ref="F391:AI391" si="186">+F304</f>
        <v>0</v>
      </c>
      <c r="G391" s="595">
        <f t="shared" si="186"/>
        <v>0</v>
      </c>
      <c r="H391" s="595">
        <f t="shared" si="186"/>
        <v>0</v>
      </c>
      <c r="I391" s="595">
        <f t="shared" si="186"/>
        <v>0</v>
      </c>
      <c r="J391" s="595">
        <f t="shared" si="186"/>
        <v>0</v>
      </c>
      <c r="K391" s="595">
        <f t="shared" si="186"/>
        <v>14880.460500000001</v>
      </c>
      <c r="L391" s="595">
        <f t="shared" si="186"/>
        <v>14880.460500000001</v>
      </c>
      <c r="M391" s="595">
        <f t="shared" si="186"/>
        <v>14880.460500000001</v>
      </c>
      <c r="N391" s="595">
        <f t="shared" si="186"/>
        <v>14880.460500000001</v>
      </c>
      <c r="O391" s="595">
        <f t="shared" si="186"/>
        <v>14880.460500000001</v>
      </c>
      <c r="P391" s="595">
        <f t="shared" si="186"/>
        <v>14880.460500000001</v>
      </c>
      <c r="Q391" s="595">
        <f t="shared" si="186"/>
        <v>14880.460500000001</v>
      </c>
      <c r="R391" s="595">
        <f t="shared" si="186"/>
        <v>14880.460500000001</v>
      </c>
      <c r="S391" s="595">
        <f t="shared" si="186"/>
        <v>14880.460500000001</v>
      </c>
      <c r="T391" s="595">
        <f t="shared" si="186"/>
        <v>14880.460500000001</v>
      </c>
      <c r="U391" s="595">
        <f t="shared" si="186"/>
        <v>14880.460500000001</v>
      </c>
      <c r="V391" s="595">
        <f t="shared" si="186"/>
        <v>14880.460500000001</v>
      </c>
      <c r="W391" s="595">
        <f t="shared" si="186"/>
        <v>14880.460500000001</v>
      </c>
      <c r="X391" s="595">
        <f t="shared" si="186"/>
        <v>14880.460500000001</v>
      </c>
      <c r="Y391" s="595">
        <f t="shared" si="186"/>
        <v>14880.460500000001</v>
      </c>
      <c r="Z391" s="595">
        <f t="shared" si="186"/>
        <v>14880.460500000001</v>
      </c>
      <c r="AA391" s="595">
        <f t="shared" si="186"/>
        <v>14880.460500000001</v>
      </c>
      <c r="AB391" s="595">
        <f t="shared" si="186"/>
        <v>14880.460500000001</v>
      </c>
      <c r="AC391" s="595">
        <f t="shared" si="186"/>
        <v>14880.460500000001</v>
      </c>
      <c r="AD391" s="595">
        <f t="shared" si="186"/>
        <v>14880.460500000001</v>
      </c>
      <c r="AE391" s="595">
        <f t="shared" si="186"/>
        <v>14880.460500000001</v>
      </c>
      <c r="AF391" s="595">
        <f t="shared" si="186"/>
        <v>14880.460500000001</v>
      </c>
      <c r="AG391" s="595">
        <f t="shared" si="186"/>
        <v>14880.460500000001</v>
      </c>
      <c r="AH391" s="595">
        <f t="shared" si="186"/>
        <v>14880.460500000001</v>
      </c>
      <c r="AI391" s="595">
        <f t="shared" si="186"/>
        <v>14880.460500000001</v>
      </c>
    </row>
    <row r="392" spans="1:43" s="589" customFormat="1" ht="11.25">
      <c r="A392" s="594"/>
      <c r="B392" s="751" t="s">
        <v>254</v>
      </c>
      <c r="C392" s="630"/>
      <c r="D392" s="631"/>
      <c r="E392" s="595"/>
      <c r="F392" s="595">
        <f t="shared" ref="F392:AI392" si="187">+F305</f>
        <v>0</v>
      </c>
      <c r="G392" s="595">
        <f t="shared" si="187"/>
        <v>0</v>
      </c>
      <c r="H392" s="595">
        <f t="shared" si="187"/>
        <v>0</v>
      </c>
      <c r="I392" s="595">
        <f t="shared" si="187"/>
        <v>0</v>
      </c>
      <c r="J392" s="595">
        <f t="shared" si="187"/>
        <v>0</v>
      </c>
      <c r="K392" s="595">
        <f t="shared" si="187"/>
        <v>158388.97057137184</v>
      </c>
      <c r="L392" s="595">
        <f t="shared" si="187"/>
        <v>158388.97057137184</v>
      </c>
      <c r="M392" s="595">
        <f t="shared" si="187"/>
        <v>158388.97057137184</v>
      </c>
      <c r="N392" s="595">
        <f t="shared" si="187"/>
        <v>158388.97057137184</v>
      </c>
      <c r="O392" s="595">
        <f t="shared" si="187"/>
        <v>158388.97057137184</v>
      </c>
      <c r="P392" s="595">
        <f t="shared" si="187"/>
        <v>158388.97057137184</v>
      </c>
      <c r="Q392" s="595">
        <f t="shared" si="187"/>
        <v>158388.97057137184</v>
      </c>
      <c r="R392" s="595">
        <f t="shared" si="187"/>
        <v>158388.97057137184</v>
      </c>
      <c r="S392" s="595">
        <f t="shared" si="187"/>
        <v>158388.97057137184</v>
      </c>
      <c r="T392" s="595">
        <f t="shared" si="187"/>
        <v>158388.97057137184</v>
      </c>
      <c r="U392" s="595">
        <f t="shared" si="187"/>
        <v>158388.97057137184</v>
      </c>
      <c r="V392" s="595">
        <f t="shared" si="187"/>
        <v>158388.97057137184</v>
      </c>
      <c r="W392" s="595">
        <f t="shared" si="187"/>
        <v>158388.97057137184</v>
      </c>
      <c r="X392" s="595">
        <f t="shared" si="187"/>
        <v>158388.97057137184</v>
      </c>
      <c r="Y392" s="595">
        <f t="shared" si="187"/>
        <v>158388.97057137184</v>
      </c>
      <c r="Z392" s="595">
        <f t="shared" si="187"/>
        <v>158388.97057137184</v>
      </c>
      <c r="AA392" s="595">
        <f t="shared" si="187"/>
        <v>158388.97057137184</v>
      </c>
      <c r="AB392" s="595">
        <f t="shared" si="187"/>
        <v>158388.97057137184</v>
      </c>
      <c r="AC392" s="595">
        <f t="shared" si="187"/>
        <v>158388.97057137184</v>
      </c>
      <c r="AD392" s="595">
        <f t="shared" si="187"/>
        <v>158388.97057137184</v>
      </c>
      <c r="AE392" s="595">
        <f t="shared" si="187"/>
        <v>158388.97057137184</v>
      </c>
      <c r="AF392" s="595">
        <f t="shared" si="187"/>
        <v>158388.97057137184</v>
      </c>
      <c r="AG392" s="595">
        <f t="shared" si="187"/>
        <v>158388.97057137184</v>
      </c>
      <c r="AH392" s="595">
        <f t="shared" si="187"/>
        <v>158388.97057137184</v>
      </c>
      <c r="AI392" s="595">
        <f t="shared" si="187"/>
        <v>158388.97057137184</v>
      </c>
    </row>
    <row r="393" spans="1:43" s="589" customFormat="1" ht="11.25">
      <c r="A393" s="594"/>
      <c r="B393" s="751" t="s">
        <v>256</v>
      </c>
      <c r="C393" s="630"/>
      <c r="D393" s="631"/>
      <c r="E393" s="595"/>
      <c r="F393" s="595">
        <f t="shared" ref="F393:AI393" si="188">+F306</f>
        <v>0</v>
      </c>
      <c r="G393" s="595">
        <f t="shared" si="188"/>
        <v>0</v>
      </c>
      <c r="H393" s="595">
        <f t="shared" si="188"/>
        <v>0</v>
      </c>
      <c r="I393" s="595">
        <f t="shared" si="188"/>
        <v>0</v>
      </c>
      <c r="J393" s="595">
        <f t="shared" si="188"/>
        <v>0</v>
      </c>
      <c r="K393" s="595">
        <f t="shared" si="188"/>
        <v>46000</v>
      </c>
      <c r="L393" s="595">
        <f t="shared" si="188"/>
        <v>46000</v>
      </c>
      <c r="M393" s="595">
        <f t="shared" si="188"/>
        <v>46000</v>
      </c>
      <c r="N393" s="595">
        <f t="shared" si="188"/>
        <v>46000</v>
      </c>
      <c r="O393" s="595">
        <f t="shared" si="188"/>
        <v>46000</v>
      </c>
      <c r="P393" s="595">
        <f t="shared" si="188"/>
        <v>46000</v>
      </c>
      <c r="Q393" s="595">
        <f t="shared" si="188"/>
        <v>46000</v>
      </c>
      <c r="R393" s="595">
        <f t="shared" si="188"/>
        <v>46000</v>
      </c>
      <c r="S393" s="595">
        <f t="shared" si="188"/>
        <v>46000</v>
      </c>
      <c r="T393" s="595">
        <f t="shared" si="188"/>
        <v>46000</v>
      </c>
      <c r="U393" s="595">
        <f t="shared" si="188"/>
        <v>46000</v>
      </c>
      <c r="V393" s="595">
        <f t="shared" si="188"/>
        <v>46000</v>
      </c>
      <c r="W393" s="595">
        <f t="shared" si="188"/>
        <v>46000</v>
      </c>
      <c r="X393" s="595">
        <f t="shared" si="188"/>
        <v>46000</v>
      </c>
      <c r="Y393" s="595">
        <f t="shared" si="188"/>
        <v>46000</v>
      </c>
      <c r="Z393" s="595">
        <f t="shared" si="188"/>
        <v>46000</v>
      </c>
      <c r="AA393" s="595">
        <f t="shared" si="188"/>
        <v>46000</v>
      </c>
      <c r="AB393" s="595">
        <f t="shared" si="188"/>
        <v>46000</v>
      </c>
      <c r="AC393" s="595">
        <f t="shared" si="188"/>
        <v>46000</v>
      </c>
      <c r="AD393" s="595">
        <f t="shared" si="188"/>
        <v>46000</v>
      </c>
      <c r="AE393" s="595">
        <f t="shared" si="188"/>
        <v>46000</v>
      </c>
      <c r="AF393" s="595">
        <f t="shared" si="188"/>
        <v>46000</v>
      </c>
      <c r="AG393" s="595">
        <f t="shared" si="188"/>
        <v>46000</v>
      </c>
      <c r="AH393" s="595">
        <f t="shared" si="188"/>
        <v>46000</v>
      </c>
      <c r="AI393" s="595">
        <f t="shared" si="188"/>
        <v>46000</v>
      </c>
    </row>
    <row r="394" spans="1:43" s="589" customFormat="1" ht="11.25">
      <c r="A394" s="594"/>
      <c r="B394" s="751" t="s">
        <v>257</v>
      </c>
      <c r="C394" s="630"/>
      <c r="D394" s="631"/>
      <c r="E394" s="595"/>
      <c r="F394" s="595">
        <f t="shared" ref="F394:AI394" si="189">+F307</f>
        <v>0</v>
      </c>
      <c r="G394" s="595">
        <f t="shared" si="189"/>
        <v>0</v>
      </c>
      <c r="H394" s="595">
        <f t="shared" si="189"/>
        <v>0</v>
      </c>
      <c r="I394" s="595">
        <f t="shared" si="189"/>
        <v>0</v>
      </c>
      <c r="J394" s="595">
        <f t="shared" si="189"/>
        <v>0</v>
      </c>
      <c r="K394" s="595">
        <f t="shared" si="189"/>
        <v>0</v>
      </c>
      <c r="L394" s="595">
        <f t="shared" si="189"/>
        <v>0</v>
      </c>
      <c r="M394" s="595">
        <f t="shared" si="189"/>
        <v>0</v>
      </c>
      <c r="N394" s="595">
        <f t="shared" si="189"/>
        <v>0</v>
      </c>
      <c r="O394" s="595">
        <f t="shared" si="189"/>
        <v>0</v>
      </c>
      <c r="P394" s="595">
        <f t="shared" si="189"/>
        <v>0</v>
      </c>
      <c r="Q394" s="595">
        <f t="shared" si="189"/>
        <v>0</v>
      </c>
      <c r="R394" s="595">
        <f t="shared" si="189"/>
        <v>0</v>
      </c>
      <c r="S394" s="595">
        <f t="shared" si="189"/>
        <v>0</v>
      </c>
      <c r="T394" s="595">
        <f t="shared" si="189"/>
        <v>0</v>
      </c>
      <c r="U394" s="595">
        <f t="shared" si="189"/>
        <v>0</v>
      </c>
      <c r="V394" s="595">
        <f t="shared" si="189"/>
        <v>0</v>
      </c>
      <c r="W394" s="595">
        <f t="shared" si="189"/>
        <v>0</v>
      </c>
      <c r="X394" s="595">
        <f t="shared" si="189"/>
        <v>0</v>
      </c>
      <c r="Y394" s="595">
        <f t="shared" si="189"/>
        <v>0</v>
      </c>
      <c r="Z394" s="595">
        <f t="shared" si="189"/>
        <v>0</v>
      </c>
      <c r="AA394" s="595">
        <f t="shared" si="189"/>
        <v>0</v>
      </c>
      <c r="AB394" s="595">
        <f t="shared" si="189"/>
        <v>0</v>
      </c>
      <c r="AC394" s="595">
        <f t="shared" si="189"/>
        <v>0</v>
      </c>
      <c r="AD394" s="595">
        <f t="shared" si="189"/>
        <v>0</v>
      </c>
      <c r="AE394" s="595">
        <f t="shared" si="189"/>
        <v>0</v>
      </c>
      <c r="AF394" s="595">
        <f t="shared" si="189"/>
        <v>0</v>
      </c>
      <c r="AG394" s="595">
        <f t="shared" si="189"/>
        <v>0</v>
      </c>
      <c r="AH394" s="595">
        <f t="shared" si="189"/>
        <v>0</v>
      </c>
      <c r="AI394" s="595">
        <f t="shared" si="189"/>
        <v>0</v>
      </c>
    </row>
    <row r="395" spans="1:43" s="607" customFormat="1" ht="11.25">
      <c r="A395" s="605">
        <v>2</v>
      </c>
      <c r="B395" s="753" t="s">
        <v>248</v>
      </c>
      <c r="C395" s="627"/>
      <c r="D395" s="628"/>
      <c r="E395" s="606"/>
      <c r="F395" s="606">
        <f t="shared" ref="F395:AI395" si="190">+F308</f>
        <v>0</v>
      </c>
      <c r="G395" s="606">
        <f t="shared" si="190"/>
        <v>0</v>
      </c>
      <c r="H395" s="606">
        <f t="shared" si="190"/>
        <v>0</v>
      </c>
      <c r="I395" s="606">
        <f t="shared" si="190"/>
        <v>0</v>
      </c>
      <c r="J395" s="606">
        <f t="shared" si="190"/>
        <v>0</v>
      </c>
      <c r="K395" s="606">
        <f t="shared" si="190"/>
        <v>0</v>
      </c>
      <c r="L395" s="606">
        <f t="shared" si="190"/>
        <v>0</v>
      </c>
      <c r="M395" s="606">
        <f t="shared" si="190"/>
        <v>0</v>
      </c>
      <c r="N395" s="606">
        <f t="shared" si="190"/>
        <v>0</v>
      </c>
      <c r="O395" s="606">
        <f t="shared" si="190"/>
        <v>0</v>
      </c>
      <c r="P395" s="606">
        <f t="shared" si="190"/>
        <v>0</v>
      </c>
      <c r="Q395" s="606">
        <f t="shared" si="190"/>
        <v>0</v>
      </c>
      <c r="R395" s="606">
        <f t="shared" si="190"/>
        <v>0</v>
      </c>
      <c r="S395" s="606">
        <f t="shared" si="190"/>
        <v>0</v>
      </c>
      <c r="T395" s="606">
        <f t="shared" si="190"/>
        <v>0</v>
      </c>
      <c r="U395" s="606">
        <f t="shared" si="190"/>
        <v>0</v>
      </c>
      <c r="V395" s="606">
        <f t="shared" si="190"/>
        <v>0</v>
      </c>
      <c r="W395" s="606">
        <f t="shared" si="190"/>
        <v>0</v>
      </c>
      <c r="X395" s="606">
        <f t="shared" si="190"/>
        <v>0</v>
      </c>
      <c r="Y395" s="606">
        <f t="shared" si="190"/>
        <v>0</v>
      </c>
      <c r="Z395" s="606">
        <f t="shared" si="190"/>
        <v>0</v>
      </c>
      <c r="AA395" s="606">
        <f t="shared" si="190"/>
        <v>0</v>
      </c>
      <c r="AB395" s="606">
        <f t="shared" si="190"/>
        <v>0</v>
      </c>
      <c r="AC395" s="606">
        <f t="shared" si="190"/>
        <v>0</v>
      </c>
      <c r="AD395" s="606">
        <f t="shared" si="190"/>
        <v>0</v>
      </c>
      <c r="AE395" s="606">
        <f t="shared" si="190"/>
        <v>0</v>
      </c>
      <c r="AF395" s="606">
        <f t="shared" si="190"/>
        <v>0</v>
      </c>
      <c r="AG395" s="606">
        <f t="shared" si="190"/>
        <v>0</v>
      </c>
      <c r="AH395" s="606">
        <f t="shared" si="190"/>
        <v>0</v>
      </c>
      <c r="AI395" s="606">
        <f t="shared" si="190"/>
        <v>0</v>
      </c>
      <c r="AJ395" s="589"/>
      <c r="AK395" s="589"/>
      <c r="AL395" s="589"/>
      <c r="AM395" s="589"/>
      <c r="AN395" s="589"/>
      <c r="AO395" s="589"/>
      <c r="AP395" s="589"/>
      <c r="AQ395" s="589"/>
    </row>
    <row r="396" spans="1:43" s="607" customFormat="1" ht="11.25">
      <c r="A396" s="605">
        <v>3</v>
      </c>
      <c r="B396" s="753" t="s">
        <v>258</v>
      </c>
      <c r="C396" s="627"/>
      <c r="D396" s="628"/>
      <c r="E396" s="606"/>
      <c r="F396" s="606">
        <f t="shared" ref="F396:AI396" si="191">+F309</f>
        <v>0</v>
      </c>
      <c r="G396" s="606">
        <f t="shared" si="191"/>
        <v>0</v>
      </c>
      <c r="H396" s="606">
        <f t="shared" si="191"/>
        <v>0</v>
      </c>
      <c r="I396" s="606">
        <f t="shared" si="191"/>
        <v>0</v>
      </c>
      <c r="J396" s="606">
        <f t="shared" si="191"/>
        <v>0</v>
      </c>
      <c r="K396" s="606">
        <f t="shared" si="191"/>
        <v>0</v>
      </c>
      <c r="L396" s="606">
        <f t="shared" si="191"/>
        <v>0</v>
      </c>
      <c r="M396" s="606">
        <f t="shared" si="191"/>
        <v>0</v>
      </c>
      <c r="N396" s="606">
        <f t="shared" si="191"/>
        <v>0</v>
      </c>
      <c r="O396" s="606">
        <f t="shared" si="191"/>
        <v>0</v>
      </c>
      <c r="P396" s="606">
        <f t="shared" si="191"/>
        <v>0</v>
      </c>
      <c r="Q396" s="606">
        <f t="shared" si="191"/>
        <v>0</v>
      </c>
      <c r="R396" s="606">
        <f t="shared" si="191"/>
        <v>0</v>
      </c>
      <c r="S396" s="606">
        <f t="shared" si="191"/>
        <v>0</v>
      </c>
      <c r="T396" s="606">
        <f t="shared" si="191"/>
        <v>0</v>
      </c>
      <c r="U396" s="606">
        <f t="shared" si="191"/>
        <v>0</v>
      </c>
      <c r="V396" s="606">
        <f t="shared" si="191"/>
        <v>0</v>
      </c>
      <c r="W396" s="606">
        <f t="shared" si="191"/>
        <v>0</v>
      </c>
      <c r="X396" s="606">
        <f t="shared" si="191"/>
        <v>0</v>
      </c>
      <c r="Y396" s="606">
        <f t="shared" si="191"/>
        <v>0</v>
      </c>
      <c r="Z396" s="606">
        <f t="shared" si="191"/>
        <v>0</v>
      </c>
      <c r="AA396" s="606">
        <f t="shared" si="191"/>
        <v>0</v>
      </c>
      <c r="AB396" s="606">
        <f t="shared" si="191"/>
        <v>0</v>
      </c>
      <c r="AC396" s="606">
        <f t="shared" si="191"/>
        <v>0</v>
      </c>
      <c r="AD396" s="606">
        <f t="shared" si="191"/>
        <v>0</v>
      </c>
      <c r="AE396" s="606">
        <f t="shared" si="191"/>
        <v>0</v>
      </c>
      <c r="AF396" s="606">
        <f t="shared" si="191"/>
        <v>0</v>
      </c>
      <c r="AG396" s="606">
        <f t="shared" si="191"/>
        <v>0</v>
      </c>
      <c r="AH396" s="606">
        <f t="shared" si="191"/>
        <v>0</v>
      </c>
      <c r="AI396" s="606">
        <f t="shared" si="191"/>
        <v>0</v>
      </c>
      <c r="AJ396" s="589"/>
      <c r="AK396" s="589"/>
      <c r="AL396" s="589"/>
      <c r="AM396" s="589"/>
      <c r="AN396" s="589"/>
      <c r="AO396" s="589"/>
      <c r="AP396" s="589"/>
      <c r="AQ396" s="589"/>
    </row>
    <row r="397" spans="1:43" s="607" customFormat="1" ht="11.25">
      <c r="A397" s="605">
        <v>4</v>
      </c>
      <c r="B397" s="753" t="s">
        <v>443</v>
      </c>
      <c r="C397" s="627"/>
      <c r="D397" s="628"/>
      <c r="E397" s="606"/>
      <c r="F397" s="606">
        <f>+F398</f>
        <v>864682.33999999985</v>
      </c>
      <c r="G397" s="606">
        <f t="shared" ref="G397:AI397" si="192">+G398</f>
        <v>77295.648049937503</v>
      </c>
      <c r="H397" s="606">
        <f t="shared" si="192"/>
        <v>609427.54840303014</v>
      </c>
      <c r="I397" s="606">
        <f t="shared" si="192"/>
        <v>574894.65973619686</v>
      </c>
      <c r="J397" s="606">
        <f t="shared" si="192"/>
        <v>28509.126981115227</v>
      </c>
      <c r="K397" s="606">
        <f t="shared" si="192"/>
        <v>4.4019543565809727E-10</v>
      </c>
      <c r="L397" s="606">
        <f t="shared" si="192"/>
        <v>0</v>
      </c>
      <c r="M397" s="606">
        <f t="shared" si="192"/>
        <v>0</v>
      </c>
      <c r="N397" s="606">
        <f t="shared" si="192"/>
        <v>0</v>
      </c>
      <c r="O397" s="606">
        <f t="shared" si="192"/>
        <v>0</v>
      </c>
      <c r="P397" s="606">
        <f t="shared" si="192"/>
        <v>0</v>
      </c>
      <c r="Q397" s="606">
        <f t="shared" si="192"/>
        <v>0</v>
      </c>
      <c r="R397" s="606">
        <f t="shared" si="192"/>
        <v>0</v>
      </c>
      <c r="S397" s="606">
        <f t="shared" si="192"/>
        <v>0</v>
      </c>
      <c r="T397" s="606">
        <f t="shared" si="192"/>
        <v>0</v>
      </c>
      <c r="U397" s="606">
        <f t="shared" si="192"/>
        <v>0</v>
      </c>
      <c r="V397" s="606">
        <f t="shared" si="192"/>
        <v>0</v>
      </c>
      <c r="W397" s="606">
        <f t="shared" si="192"/>
        <v>0</v>
      </c>
      <c r="X397" s="606">
        <f t="shared" si="192"/>
        <v>0</v>
      </c>
      <c r="Y397" s="606">
        <f t="shared" si="192"/>
        <v>0</v>
      </c>
      <c r="Z397" s="606">
        <f t="shared" si="192"/>
        <v>0</v>
      </c>
      <c r="AA397" s="606">
        <f t="shared" si="192"/>
        <v>0</v>
      </c>
      <c r="AB397" s="606">
        <f t="shared" si="192"/>
        <v>0</v>
      </c>
      <c r="AC397" s="606">
        <f t="shared" si="192"/>
        <v>0</v>
      </c>
      <c r="AD397" s="606">
        <f t="shared" si="192"/>
        <v>0</v>
      </c>
      <c r="AE397" s="606">
        <f t="shared" si="192"/>
        <v>0</v>
      </c>
      <c r="AF397" s="606">
        <f t="shared" si="192"/>
        <v>0</v>
      </c>
      <c r="AG397" s="606">
        <f t="shared" si="192"/>
        <v>0</v>
      </c>
      <c r="AH397" s="606">
        <f t="shared" si="192"/>
        <v>0</v>
      </c>
      <c r="AI397" s="606">
        <f t="shared" si="192"/>
        <v>0</v>
      </c>
      <c r="AJ397" s="589"/>
      <c r="AK397" s="589"/>
      <c r="AL397" s="589"/>
      <c r="AM397" s="589"/>
      <c r="AN397" s="589"/>
      <c r="AO397" s="589"/>
      <c r="AP397" s="589"/>
      <c r="AQ397" s="589"/>
    </row>
    <row r="398" spans="1:43" s="607" customFormat="1" ht="11.25">
      <c r="A398" s="605"/>
      <c r="B398" s="751" t="s">
        <v>444</v>
      </c>
      <c r="C398" s="630"/>
      <c r="D398" s="631"/>
      <c r="E398" s="595"/>
      <c r="F398" s="595">
        <f>+F373</f>
        <v>864682.33999999985</v>
      </c>
      <c r="G398" s="595">
        <f t="shared" ref="G398:AI398" si="193">+G373</f>
        <v>77295.648049937503</v>
      </c>
      <c r="H398" s="595">
        <f t="shared" si="193"/>
        <v>609427.54840303014</v>
      </c>
      <c r="I398" s="595">
        <f t="shared" si="193"/>
        <v>574894.65973619686</v>
      </c>
      <c r="J398" s="595">
        <f t="shared" si="193"/>
        <v>28509.126981115227</v>
      </c>
      <c r="K398" s="595">
        <f t="shared" si="193"/>
        <v>4.4019543565809727E-10</v>
      </c>
      <c r="L398" s="595">
        <f t="shared" si="193"/>
        <v>0</v>
      </c>
      <c r="M398" s="595">
        <f t="shared" si="193"/>
        <v>0</v>
      </c>
      <c r="N398" s="595">
        <f t="shared" si="193"/>
        <v>0</v>
      </c>
      <c r="O398" s="595">
        <f t="shared" si="193"/>
        <v>0</v>
      </c>
      <c r="P398" s="595">
        <f t="shared" si="193"/>
        <v>0</v>
      </c>
      <c r="Q398" s="595">
        <f t="shared" si="193"/>
        <v>0</v>
      </c>
      <c r="R398" s="595">
        <f t="shared" si="193"/>
        <v>0</v>
      </c>
      <c r="S398" s="595">
        <f t="shared" si="193"/>
        <v>0</v>
      </c>
      <c r="T398" s="595">
        <f t="shared" si="193"/>
        <v>0</v>
      </c>
      <c r="U398" s="595">
        <f t="shared" si="193"/>
        <v>0</v>
      </c>
      <c r="V398" s="595">
        <f t="shared" si="193"/>
        <v>0</v>
      </c>
      <c r="W398" s="595">
        <f t="shared" si="193"/>
        <v>0</v>
      </c>
      <c r="X398" s="595">
        <f t="shared" si="193"/>
        <v>0</v>
      </c>
      <c r="Y398" s="595">
        <f t="shared" si="193"/>
        <v>0</v>
      </c>
      <c r="Z398" s="595">
        <f t="shared" si="193"/>
        <v>0</v>
      </c>
      <c r="AA398" s="595">
        <f t="shared" si="193"/>
        <v>0</v>
      </c>
      <c r="AB398" s="595">
        <f t="shared" si="193"/>
        <v>0</v>
      </c>
      <c r="AC398" s="595">
        <f t="shared" si="193"/>
        <v>0</v>
      </c>
      <c r="AD398" s="595">
        <f t="shared" si="193"/>
        <v>0</v>
      </c>
      <c r="AE398" s="595">
        <f t="shared" si="193"/>
        <v>0</v>
      </c>
      <c r="AF398" s="595">
        <f t="shared" si="193"/>
        <v>0</v>
      </c>
      <c r="AG398" s="595">
        <f t="shared" si="193"/>
        <v>0</v>
      </c>
      <c r="AH398" s="595">
        <f t="shared" si="193"/>
        <v>0</v>
      </c>
      <c r="AI398" s="595">
        <f t="shared" si="193"/>
        <v>0</v>
      </c>
      <c r="AJ398" s="589"/>
      <c r="AK398" s="589"/>
      <c r="AL398" s="589"/>
      <c r="AM398" s="589"/>
      <c r="AN398" s="589"/>
      <c r="AO398" s="589"/>
      <c r="AP398" s="589"/>
      <c r="AQ398" s="589"/>
    </row>
    <row r="399" spans="1:43" s="607" customFormat="1" ht="11.25">
      <c r="A399" s="605">
        <v>5</v>
      </c>
      <c r="B399" s="753" t="s">
        <v>402</v>
      </c>
      <c r="C399" s="627"/>
      <c r="D399" s="628"/>
      <c r="E399" s="606"/>
      <c r="F399" s="606">
        <f>SUM(F400:F403)</f>
        <v>0</v>
      </c>
      <c r="G399" s="606">
        <f t="shared" ref="G399:AI399" si="194">SUM(G400:G403)</f>
        <v>0</v>
      </c>
      <c r="H399" s="606">
        <f t="shared" si="194"/>
        <v>0</v>
      </c>
      <c r="I399" s="606">
        <f t="shared" si="194"/>
        <v>0</v>
      </c>
      <c r="J399" s="606">
        <f t="shared" si="194"/>
        <v>0</v>
      </c>
      <c r="K399" s="606">
        <f t="shared" si="194"/>
        <v>0</v>
      </c>
      <c r="L399" s="606">
        <f t="shared" si="194"/>
        <v>0</v>
      </c>
      <c r="M399" s="606">
        <f t="shared" si="194"/>
        <v>0</v>
      </c>
      <c r="N399" s="606">
        <f t="shared" si="194"/>
        <v>0</v>
      </c>
      <c r="O399" s="606">
        <f t="shared" si="194"/>
        <v>0</v>
      </c>
      <c r="P399" s="606">
        <f t="shared" si="194"/>
        <v>0</v>
      </c>
      <c r="Q399" s="606">
        <f t="shared" si="194"/>
        <v>0</v>
      </c>
      <c r="R399" s="606">
        <f t="shared" si="194"/>
        <v>0</v>
      </c>
      <c r="S399" s="606">
        <f t="shared" si="194"/>
        <v>0</v>
      </c>
      <c r="T399" s="606">
        <f t="shared" si="194"/>
        <v>1117805.0351456569</v>
      </c>
      <c r="U399" s="606">
        <f t="shared" si="194"/>
        <v>0</v>
      </c>
      <c r="V399" s="606">
        <f t="shared" si="194"/>
        <v>0</v>
      </c>
      <c r="W399" s="606">
        <f t="shared" si="194"/>
        <v>0</v>
      </c>
      <c r="X399" s="606">
        <f t="shared" si="194"/>
        <v>273251.6319915349</v>
      </c>
      <c r="Y399" s="606">
        <f t="shared" si="194"/>
        <v>0</v>
      </c>
      <c r="Z399" s="606">
        <f t="shared" si="194"/>
        <v>0</v>
      </c>
      <c r="AA399" s="606">
        <f t="shared" si="194"/>
        <v>0</v>
      </c>
      <c r="AB399" s="606">
        <f t="shared" si="194"/>
        <v>0</v>
      </c>
      <c r="AC399" s="606">
        <f t="shared" si="194"/>
        <v>0</v>
      </c>
      <c r="AD399" s="606">
        <f t="shared" si="194"/>
        <v>1117805.0351456569</v>
      </c>
      <c r="AE399" s="606">
        <f t="shared" si="194"/>
        <v>0</v>
      </c>
      <c r="AF399" s="606">
        <f t="shared" si="194"/>
        <v>0</v>
      </c>
      <c r="AG399" s="606">
        <f t="shared" si="194"/>
        <v>0</v>
      </c>
      <c r="AH399" s="606">
        <f t="shared" si="194"/>
        <v>0</v>
      </c>
      <c r="AI399" s="606">
        <f t="shared" si="194"/>
        <v>0</v>
      </c>
      <c r="AJ399" s="589"/>
      <c r="AK399" s="589"/>
      <c r="AL399" s="589"/>
      <c r="AM399" s="589"/>
      <c r="AN399" s="589"/>
      <c r="AO399" s="589"/>
      <c r="AP399" s="589"/>
      <c r="AQ399" s="589"/>
    </row>
    <row r="400" spans="1:43" s="607" customFormat="1" ht="11.25">
      <c r="A400" s="605"/>
      <c r="B400" s="751" t="str">
        <f>+B317</f>
        <v>Oprema na razbremenilnikih</v>
      </c>
      <c r="C400" s="630"/>
      <c r="D400" s="631"/>
      <c r="E400" s="595"/>
      <c r="F400" s="595">
        <f t="shared" ref="F400:AI400" si="195">+F317</f>
        <v>0</v>
      </c>
      <c r="G400" s="595">
        <f t="shared" si="195"/>
        <v>0</v>
      </c>
      <c r="H400" s="595">
        <f t="shared" si="195"/>
        <v>0</v>
      </c>
      <c r="I400" s="595">
        <f t="shared" si="195"/>
        <v>0</v>
      </c>
      <c r="J400" s="595">
        <f t="shared" si="195"/>
        <v>0</v>
      </c>
      <c r="K400" s="595">
        <f t="shared" si="195"/>
        <v>0</v>
      </c>
      <c r="L400" s="595">
        <f t="shared" si="195"/>
        <v>0</v>
      </c>
      <c r="M400" s="595">
        <f t="shared" si="195"/>
        <v>0</v>
      </c>
      <c r="N400" s="595">
        <f t="shared" si="195"/>
        <v>0</v>
      </c>
      <c r="O400" s="595">
        <f t="shared" si="195"/>
        <v>0</v>
      </c>
      <c r="P400" s="595">
        <f t="shared" si="195"/>
        <v>0</v>
      </c>
      <c r="Q400" s="595">
        <f t="shared" si="195"/>
        <v>0</v>
      </c>
      <c r="R400" s="595">
        <f t="shared" si="195"/>
        <v>0</v>
      </c>
      <c r="S400" s="595">
        <f t="shared" si="195"/>
        <v>0</v>
      </c>
      <c r="T400" s="595">
        <f t="shared" si="195"/>
        <v>91081.2</v>
      </c>
      <c r="U400" s="595">
        <f t="shared" si="195"/>
        <v>0</v>
      </c>
      <c r="V400" s="595">
        <f t="shared" si="195"/>
        <v>0</v>
      </c>
      <c r="W400" s="595">
        <f t="shared" si="195"/>
        <v>0</v>
      </c>
      <c r="X400" s="595">
        <f t="shared" si="195"/>
        <v>0</v>
      </c>
      <c r="Y400" s="595">
        <f t="shared" si="195"/>
        <v>0</v>
      </c>
      <c r="Z400" s="595">
        <f t="shared" si="195"/>
        <v>0</v>
      </c>
      <c r="AA400" s="595">
        <f t="shared" si="195"/>
        <v>0</v>
      </c>
      <c r="AB400" s="595">
        <f t="shared" si="195"/>
        <v>0</v>
      </c>
      <c r="AC400" s="595">
        <f t="shared" si="195"/>
        <v>0</v>
      </c>
      <c r="AD400" s="595">
        <f t="shared" si="195"/>
        <v>91081.2</v>
      </c>
      <c r="AE400" s="595">
        <f t="shared" si="195"/>
        <v>0</v>
      </c>
      <c r="AF400" s="595">
        <f t="shared" si="195"/>
        <v>0</v>
      </c>
      <c r="AG400" s="595">
        <f t="shared" si="195"/>
        <v>0</v>
      </c>
      <c r="AH400" s="595">
        <f t="shared" si="195"/>
        <v>0</v>
      </c>
      <c r="AI400" s="595">
        <f t="shared" si="195"/>
        <v>0</v>
      </c>
      <c r="AJ400" s="589"/>
      <c r="AK400" s="589"/>
      <c r="AL400" s="589"/>
      <c r="AM400" s="589"/>
      <c r="AN400" s="589"/>
      <c r="AO400" s="589"/>
      <c r="AP400" s="589"/>
      <c r="AQ400" s="589"/>
    </row>
    <row r="401" spans="1:43" s="607" customFormat="1" ht="11.25">
      <c r="A401" s="605"/>
      <c r="B401" s="751" t="str">
        <f>+B318</f>
        <v>Oprema na črpališčih</v>
      </c>
      <c r="C401" s="630"/>
      <c r="D401" s="631"/>
      <c r="E401" s="595"/>
      <c r="F401" s="595">
        <f t="shared" ref="F401:AI401" si="196">+F318</f>
        <v>0</v>
      </c>
      <c r="G401" s="595">
        <f t="shared" si="196"/>
        <v>0</v>
      </c>
      <c r="H401" s="595">
        <f t="shared" si="196"/>
        <v>0</v>
      </c>
      <c r="I401" s="595">
        <f t="shared" si="196"/>
        <v>0</v>
      </c>
      <c r="J401" s="595">
        <f t="shared" si="196"/>
        <v>0</v>
      </c>
      <c r="K401" s="595">
        <f t="shared" si="196"/>
        <v>0</v>
      </c>
      <c r="L401" s="595">
        <f t="shared" si="196"/>
        <v>0</v>
      </c>
      <c r="M401" s="595">
        <f t="shared" si="196"/>
        <v>0</v>
      </c>
      <c r="N401" s="595">
        <f t="shared" si="196"/>
        <v>0</v>
      </c>
      <c r="O401" s="595">
        <f t="shared" si="196"/>
        <v>0</v>
      </c>
      <c r="P401" s="595">
        <f t="shared" si="196"/>
        <v>0</v>
      </c>
      <c r="Q401" s="595">
        <f t="shared" si="196"/>
        <v>0</v>
      </c>
      <c r="R401" s="595">
        <f t="shared" si="196"/>
        <v>0</v>
      </c>
      <c r="S401" s="595">
        <f t="shared" si="196"/>
        <v>0</v>
      </c>
      <c r="T401" s="595">
        <f t="shared" si="196"/>
        <v>52508.4</v>
      </c>
      <c r="U401" s="595">
        <f t="shared" si="196"/>
        <v>0</v>
      </c>
      <c r="V401" s="595">
        <f t="shared" si="196"/>
        <v>0</v>
      </c>
      <c r="W401" s="595">
        <f t="shared" si="196"/>
        <v>0</v>
      </c>
      <c r="X401" s="595">
        <f t="shared" si="196"/>
        <v>0</v>
      </c>
      <c r="Y401" s="595">
        <f t="shared" si="196"/>
        <v>0</v>
      </c>
      <c r="Z401" s="595">
        <f t="shared" si="196"/>
        <v>0</v>
      </c>
      <c r="AA401" s="595">
        <f t="shared" si="196"/>
        <v>0</v>
      </c>
      <c r="AB401" s="595">
        <f t="shared" si="196"/>
        <v>0</v>
      </c>
      <c r="AC401" s="595">
        <f t="shared" si="196"/>
        <v>0</v>
      </c>
      <c r="AD401" s="595">
        <f t="shared" si="196"/>
        <v>52508.4</v>
      </c>
      <c r="AE401" s="595">
        <f t="shared" si="196"/>
        <v>0</v>
      </c>
      <c r="AF401" s="595">
        <f t="shared" si="196"/>
        <v>0</v>
      </c>
      <c r="AG401" s="595">
        <f t="shared" si="196"/>
        <v>0</v>
      </c>
      <c r="AH401" s="595">
        <f t="shared" si="196"/>
        <v>0</v>
      </c>
      <c r="AI401" s="595">
        <f t="shared" si="196"/>
        <v>0</v>
      </c>
      <c r="AJ401" s="589"/>
      <c r="AK401" s="589"/>
      <c r="AL401" s="589"/>
      <c r="AM401" s="589"/>
      <c r="AN401" s="589"/>
      <c r="AO401" s="589"/>
      <c r="AP401" s="589"/>
      <c r="AQ401" s="589"/>
    </row>
    <row r="402" spans="1:43" s="607" customFormat="1" ht="11.25">
      <c r="A402" s="605"/>
      <c r="B402" s="751" t="str">
        <f>+B319</f>
        <v>Električna oprema ČN in oprema za vodenje</v>
      </c>
      <c r="C402" s="630"/>
      <c r="D402" s="631"/>
      <c r="E402" s="595"/>
      <c r="F402" s="595">
        <f t="shared" ref="F402:AI402" si="197">+F319</f>
        <v>0</v>
      </c>
      <c r="G402" s="595">
        <f t="shared" si="197"/>
        <v>0</v>
      </c>
      <c r="H402" s="595">
        <f t="shared" si="197"/>
        <v>0</v>
      </c>
      <c r="I402" s="595">
        <f t="shared" si="197"/>
        <v>0</v>
      </c>
      <c r="J402" s="595">
        <f t="shared" si="197"/>
        <v>0</v>
      </c>
      <c r="K402" s="595">
        <f t="shared" si="197"/>
        <v>0</v>
      </c>
      <c r="L402" s="595">
        <f t="shared" si="197"/>
        <v>0</v>
      </c>
      <c r="M402" s="595">
        <f t="shared" si="197"/>
        <v>0</v>
      </c>
      <c r="N402" s="595">
        <f t="shared" si="197"/>
        <v>0</v>
      </c>
      <c r="O402" s="595">
        <f t="shared" si="197"/>
        <v>0</v>
      </c>
      <c r="P402" s="595">
        <f t="shared" si="197"/>
        <v>0</v>
      </c>
      <c r="Q402" s="595">
        <f t="shared" si="197"/>
        <v>0</v>
      </c>
      <c r="R402" s="595">
        <f t="shared" si="197"/>
        <v>0</v>
      </c>
      <c r="S402" s="595">
        <f t="shared" si="197"/>
        <v>0</v>
      </c>
      <c r="T402" s="595">
        <f t="shared" si="197"/>
        <v>0</v>
      </c>
      <c r="U402" s="595">
        <f t="shared" si="197"/>
        <v>0</v>
      </c>
      <c r="V402" s="595">
        <f t="shared" si="197"/>
        <v>0</v>
      </c>
      <c r="W402" s="595">
        <f t="shared" si="197"/>
        <v>0</v>
      </c>
      <c r="X402" s="595">
        <f t="shared" si="197"/>
        <v>273251.6319915349</v>
      </c>
      <c r="Y402" s="595">
        <f t="shared" si="197"/>
        <v>0</v>
      </c>
      <c r="Z402" s="595">
        <f t="shared" si="197"/>
        <v>0</v>
      </c>
      <c r="AA402" s="595">
        <f t="shared" si="197"/>
        <v>0</v>
      </c>
      <c r="AB402" s="595">
        <f t="shared" si="197"/>
        <v>0</v>
      </c>
      <c r="AC402" s="595">
        <f t="shared" si="197"/>
        <v>0</v>
      </c>
      <c r="AD402" s="595">
        <f t="shared" si="197"/>
        <v>0</v>
      </c>
      <c r="AE402" s="595">
        <f t="shared" si="197"/>
        <v>0</v>
      </c>
      <c r="AF402" s="595">
        <f t="shared" si="197"/>
        <v>0</v>
      </c>
      <c r="AG402" s="595">
        <f t="shared" si="197"/>
        <v>0</v>
      </c>
      <c r="AH402" s="595">
        <f t="shared" si="197"/>
        <v>0</v>
      </c>
      <c r="AI402" s="595">
        <f t="shared" si="197"/>
        <v>0</v>
      </c>
      <c r="AJ402" s="589"/>
      <c r="AK402" s="589"/>
      <c r="AL402" s="589"/>
      <c r="AM402" s="589"/>
      <c r="AN402" s="589"/>
      <c r="AO402" s="589"/>
      <c r="AP402" s="589"/>
      <c r="AQ402" s="589"/>
    </row>
    <row r="403" spans="1:43" s="607" customFormat="1" ht="11.25">
      <c r="A403" s="605"/>
      <c r="B403" s="751" t="str">
        <f>+B320</f>
        <v>Strojna oprema na ČN</v>
      </c>
      <c r="C403" s="630"/>
      <c r="D403" s="631"/>
      <c r="E403" s="595"/>
      <c r="F403" s="595">
        <f t="shared" ref="F403:AI403" si="198">+F320</f>
        <v>0</v>
      </c>
      <c r="G403" s="595">
        <f t="shared" si="198"/>
        <v>0</v>
      </c>
      <c r="H403" s="595">
        <f t="shared" si="198"/>
        <v>0</v>
      </c>
      <c r="I403" s="595">
        <f t="shared" si="198"/>
        <v>0</v>
      </c>
      <c r="J403" s="595">
        <f t="shared" si="198"/>
        <v>0</v>
      </c>
      <c r="K403" s="595">
        <f t="shared" si="198"/>
        <v>0</v>
      </c>
      <c r="L403" s="595">
        <f t="shared" si="198"/>
        <v>0</v>
      </c>
      <c r="M403" s="595">
        <f t="shared" si="198"/>
        <v>0</v>
      </c>
      <c r="N403" s="595">
        <f t="shared" si="198"/>
        <v>0</v>
      </c>
      <c r="O403" s="595">
        <f t="shared" si="198"/>
        <v>0</v>
      </c>
      <c r="P403" s="595">
        <f t="shared" si="198"/>
        <v>0</v>
      </c>
      <c r="Q403" s="595">
        <f t="shared" si="198"/>
        <v>0</v>
      </c>
      <c r="R403" s="595">
        <f t="shared" si="198"/>
        <v>0</v>
      </c>
      <c r="S403" s="595">
        <f t="shared" si="198"/>
        <v>0</v>
      </c>
      <c r="T403" s="595">
        <f t="shared" si="198"/>
        <v>974215.43514565681</v>
      </c>
      <c r="U403" s="595">
        <f t="shared" si="198"/>
        <v>0</v>
      </c>
      <c r="V403" s="595">
        <f t="shared" si="198"/>
        <v>0</v>
      </c>
      <c r="W403" s="595">
        <f t="shared" si="198"/>
        <v>0</v>
      </c>
      <c r="X403" s="595">
        <f t="shared" si="198"/>
        <v>0</v>
      </c>
      <c r="Y403" s="595">
        <f t="shared" si="198"/>
        <v>0</v>
      </c>
      <c r="Z403" s="595">
        <f t="shared" si="198"/>
        <v>0</v>
      </c>
      <c r="AA403" s="595">
        <f t="shared" si="198"/>
        <v>0</v>
      </c>
      <c r="AB403" s="595">
        <f t="shared" si="198"/>
        <v>0</v>
      </c>
      <c r="AC403" s="595">
        <f t="shared" si="198"/>
        <v>0</v>
      </c>
      <c r="AD403" s="595">
        <f t="shared" si="198"/>
        <v>974215.43514565681</v>
      </c>
      <c r="AE403" s="595">
        <f t="shared" si="198"/>
        <v>0</v>
      </c>
      <c r="AF403" s="595">
        <f t="shared" si="198"/>
        <v>0</v>
      </c>
      <c r="AG403" s="595">
        <f t="shared" si="198"/>
        <v>0</v>
      </c>
      <c r="AH403" s="595">
        <f t="shared" si="198"/>
        <v>0</v>
      </c>
      <c r="AI403" s="595">
        <f t="shared" si="198"/>
        <v>0</v>
      </c>
      <c r="AJ403" s="589"/>
      <c r="AK403" s="589"/>
      <c r="AL403" s="589"/>
      <c r="AM403" s="589"/>
      <c r="AN403" s="589"/>
      <c r="AO403" s="589"/>
      <c r="AP403" s="589"/>
      <c r="AQ403" s="589"/>
    </row>
    <row r="404" spans="1:43" s="589" customFormat="1" thickBot="1">
      <c r="A404" s="592" t="s">
        <v>155</v>
      </c>
      <c r="B404" s="749" t="s">
        <v>403</v>
      </c>
      <c r="C404" s="663">
        <f>NPV($C$328,G404:AI404)+F404</f>
        <v>-958525.12301657721</v>
      </c>
      <c r="D404" s="633">
        <f>SUM(F404:AI404)</f>
        <v>239373.37275480281</v>
      </c>
      <c r="E404" s="593"/>
      <c r="F404" s="593">
        <f>+F382-F389</f>
        <v>-864682.33999999985</v>
      </c>
      <c r="G404" s="593">
        <f t="shared" ref="G404:AI404" si="199">+G382-G389</f>
        <v>-77295.648049937503</v>
      </c>
      <c r="H404" s="593">
        <f t="shared" si="199"/>
        <v>-609427.54840303014</v>
      </c>
      <c r="I404" s="593">
        <f t="shared" si="199"/>
        <v>-574894.65973619686</v>
      </c>
      <c r="J404" s="593">
        <f t="shared" si="199"/>
        <v>-28509.126981115227</v>
      </c>
      <c r="K404" s="593">
        <f t="shared" si="199"/>
        <v>126759.43834252792</v>
      </c>
      <c r="L404" s="593">
        <f t="shared" si="199"/>
        <v>126759.43834252836</v>
      </c>
      <c r="M404" s="593">
        <f t="shared" si="199"/>
        <v>126759.43834252836</v>
      </c>
      <c r="N404" s="593">
        <f t="shared" si="199"/>
        <v>126759.43834252836</v>
      </c>
      <c r="O404" s="593">
        <f t="shared" si="199"/>
        <v>126759.43834252836</v>
      </c>
      <c r="P404" s="593">
        <f t="shared" si="199"/>
        <v>126759.43834252836</v>
      </c>
      <c r="Q404" s="593">
        <f t="shared" si="199"/>
        <v>126759.43834252836</v>
      </c>
      <c r="R404" s="593">
        <f t="shared" si="199"/>
        <v>126759.43834252836</v>
      </c>
      <c r="S404" s="593">
        <f t="shared" si="199"/>
        <v>126759.43834252836</v>
      </c>
      <c r="T404" s="593">
        <f t="shared" si="199"/>
        <v>-991045.59680312849</v>
      </c>
      <c r="U404" s="593">
        <f t="shared" si="199"/>
        <v>126759.43834252836</v>
      </c>
      <c r="V404" s="593">
        <f t="shared" si="199"/>
        <v>126759.43834252836</v>
      </c>
      <c r="W404" s="593">
        <f t="shared" si="199"/>
        <v>126759.43834252836</v>
      </c>
      <c r="X404" s="593">
        <f t="shared" si="199"/>
        <v>-146492.19364900654</v>
      </c>
      <c r="Y404" s="593">
        <f t="shared" si="199"/>
        <v>126759.43834252836</v>
      </c>
      <c r="Z404" s="593">
        <f t="shared" si="199"/>
        <v>126759.43834252836</v>
      </c>
      <c r="AA404" s="593">
        <f t="shared" si="199"/>
        <v>219556.76662554347</v>
      </c>
      <c r="AB404" s="593">
        <f t="shared" si="199"/>
        <v>219556.76662554347</v>
      </c>
      <c r="AC404" s="593">
        <f t="shared" si="199"/>
        <v>219556.76662554347</v>
      </c>
      <c r="AD404" s="593">
        <f t="shared" si="199"/>
        <v>-898248.26852011331</v>
      </c>
      <c r="AE404" s="593">
        <f t="shared" si="199"/>
        <v>219556.76662554347</v>
      </c>
      <c r="AF404" s="593">
        <f t="shared" si="199"/>
        <v>219556.76662554347</v>
      </c>
      <c r="AG404" s="593">
        <f t="shared" si="199"/>
        <v>219556.76662554347</v>
      </c>
      <c r="AH404" s="593">
        <f t="shared" si="199"/>
        <v>219556.76662554347</v>
      </c>
      <c r="AI404" s="593">
        <f t="shared" si="199"/>
        <v>1118439.2517231293</v>
      </c>
    </row>
    <row r="406" spans="1:43" ht="15">
      <c r="A406" s="557" t="s">
        <v>462</v>
      </c>
    </row>
    <row r="407" spans="1:43" ht="12.75" thickBot="1"/>
    <row r="408" spans="1:43" s="589" customFormat="1" ht="12" customHeight="1">
      <c r="A408" s="618"/>
      <c r="B408" s="756" t="s">
        <v>388</v>
      </c>
      <c r="C408" s="854"/>
      <c r="D408" s="855"/>
      <c r="E408" s="618"/>
      <c r="F408" s="618">
        <f t="shared" ref="F408:AI409" si="200">+F380</f>
        <v>1</v>
      </c>
      <c r="G408" s="618">
        <f t="shared" si="200"/>
        <v>2</v>
      </c>
      <c r="H408" s="618">
        <f t="shared" si="200"/>
        <v>3</v>
      </c>
      <c r="I408" s="618">
        <f t="shared" si="200"/>
        <v>4</v>
      </c>
      <c r="J408" s="618">
        <f t="shared" si="200"/>
        <v>5</v>
      </c>
      <c r="K408" s="618">
        <f t="shared" si="200"/>
        <v>6</v>
      </c>
      <c r="L408" s="618">
        <f t="shared" si="200"/>
        <v>7</v>
      </c>
      <c r="M408" s="618">
        <f t="shared" si="200"/>
        <v>8</v>
      </c>
      <c r="N408" s="618">
        <f t="shared" si="200"/>
        <v>9</v>
      </c>
      <c r="O408" s="618">
        <f t="shared" si="200"/>
        <v>10</v>
      </c>
      <c r="P408" s="618">
        <f t="shared" si="200"/>
        <v>11</v>
      </c>
      <c r="Q408" s="618">
        <f t="shared" si="200"/>
        <v>12</v>
      </c>
      <c r="R408" s="618">
        <f t="shared" si="200"/>
        <v>13</v>
      </c>
      <c r="S408" s="618">
        <f t="shared" si="200"/>
        <v>14</v>
      </c>
      <c r="T408" s="618">
        <f t="shared" si="200"/>
        <v>15</v>
      </c>
      <c r="U408" s="618">
        <f t="shared" si="200"/>
        <v>16</v>
      </c>
      <c r="V408" s="618">
        <f t="shared" si="200"/>
        <v>17</v>
      </c>
      <c r="W408" s="618">
        <f t="shared" si="200"/>
        <v>18</v>
      </c>
      <c r="X408" s="618">
        <f t="shared" si="200"/>
        <v>19</v>
      </c>
      <c r="Y408" s="618">
        <f t="shared" si="200"/>
        <v>20</v>
      </c>
      <c r="Z408" s="618">
        <f t="shared" si="200"/>
        <v>21</v>
      </c>
      <c r="AA408" s="618">
        <f t="shared" si="200"/>
        <v>22</v>
      </c>
      <c r="AB408" s="618">
        <f t="shared" si="200"/>
        <v>23</v>
      </c>
      <c r="AC408" s="618">
        <f t="shared" si="200"/>
        <v>24</v>
      </c>
      <c r="AD408" s="618">
        <f t="shared" si="200"/>
        <v>25</v>
      </c>
      <c r="AE408" s="618">
        <f t="shared" si="200"/>
        <v>26</v>
      </c>
      <c r="AF408" s="618">
        <f t="shared" si="200"/>
        <v>27</v>
      </c>
      <c r="AG408" s="618">
        <f t="shared" si="200"/>
        <v>28</v>
      </c>
      <c r="AH408" s="618">
        <f t="shared" si="200"/>
        <v>29</v>
      </c>
      <c r="AI408" s="618">
        <f t="shared" si="200"/>
        <v>30</v>
      </c>
    </row>
    <row r="409" spans="1:43" s="589" customFormat="1" ht="12" customHeight="1">
      <c r="A409" s="618" t="s">
        <v>147</v>
      </c>
      <c r="B409" s="756" t="s">
        <v>397</v>
      </c>
      <c r="C409" s="856"/>
      <c r="D409" s="857"/>
      <c r="E409" s="618"/>
      <c r="F409" s="655" t="str">
        <f t="shared" si="200"/>
        <v>do 2018</v>
      </c>
      <c r="G409" s="618">
        <f t="shared" si="200"/>
        <v>2019</v>
      </c>
      <c r="H409" s="618">
        <f t="shared" si="200"/>
        <v>2020</v>
      </c>
      <c r="I409" s="618">
        <f t="shared" si="200"/>
        <v>2021</v>
      </c>
      <c r="J409" s="618">
        <f t="shared" si="200"/>
        <v>2022</v>
      </c>
      <c r="K409" s="618">
        <f t="shared" si="200"/>
        <v>2023</v>
      </c>
      <c r="L409" s="618">
        <f t="shared" si="200"/>
        <v>2024</v>
      </c>
      <c r="M409" s="618">
        <f t="shared" si="200"/>
        <v>2025</v>
      </c>
      <c r="N409" s="618">
        <f t="shared" si="200"/>
        <v>2026</v>
      </c>
      <c r="O409" s="618">
        <f t="shared" si="200"/>
        <v>2027</v>
      </c>
      <c r="P409" s="618">
        <f t="shared" si="200"/>
        <v>2028</v>
      </c>
      <c r="Q409" s="618">
        <f t="shared" si="200"/>
        <v>2029</v>
      </c>
      <c r="R409" s="618">
        <f t="shared" si="200"/>
        <v>2030</v>
      </c>
      <c r="S409" s="618">
        <f t="shared" si="200"/>
        <v>2031</v>
      </c>
      <c r="T409" s="618">
        <f t="shared" si="200"/>
        <v>2032</v>
      </c>
      <c r="U409" s="618">
        <f t="shared" si="200"/>
        <v>2033</v>
      </c>
      <c r="V409" s="618">
        <f t="shared" si="200"/>
        <v>2034</v>
      </c>
      <c r="W409" s="618">
        <f t="shared" si="200"/>
        <v>2035</v>
      </c>
      <c r="X409" s="618">
        <f t="shared" si="200"/>
        <v>2036</v>
      </c>
      <c r="Y409" s="618">
        <f t="shared" si="200"/>
        <v>2037</v>
      </c>
      <c r="Z409" s="618">
        <f t="shared" si="200"/>
        <v>2038</v>
      </c>
      <c r="AA409" s="618">
        <f t="shared" si="200"/>
        <v>2039</v>
      </c>
      <c r="AB409" s="618">
        <f t="shared" si="200"/>
        <v>2040</v>
      </c>
      <c r="AC409" s="618">
        <f t="shared" si="200"/>
        <v>2041</v>
      </c>
      <c r="AD409" s="618">
        <f t="shared" si="200"/>
        <v>2042</v>
      </c>
      <c r="AE409" s="618">
        <f t="shared" si="200"/>
        <v>2043</v>
      </c>
      <c r="AF409" s="618">
        <f t="shared" si="200"/>
        <v>2044</v>
      </c>
      <c r="AG409" s="618">
        <f t="shared" si="200"/>
        <v>2045</v>
      </c>
      <c r="AH409" s="618">
        <f t="shared" si="200"/>
        <v>2046</v>
      </c>
      <c r="AI409" s="618">
        <f t="shared" si="200"/>
        <v>2047</v>
      </c>
    </row>
    <row r="410" spans="1:43" s="589" customFormat="1" ht="12" customHeight="1">
      <c r="A410" s="592" t="s">
        <v>242</v>
      </c>
      <c r="B410" s="749" t="s">
        <v>398</v>
      </c>
      <c r="C410" s="856"/>
      <c r="D410" s="857"/>
      <c r="E410" s="593"/>
      <c r="F410" s="593">
        <f t="shared" ref="F410:AI410" si="201">+F411+F414+F415+F416</f>
        <v>864682.33999999985</v>
      </c>
      <c r="G410" s="593">
        <f t="shared" si="201"/>
        <v>222366.13804993749</v>
      </c>
      <c r="H410" s="593">
        <f t="shared" si="201"/>
        <v>2475885.9384030299</v>
      </c>
      <c r="I410" s="593">
        <f t="shared" si="201"/>
        <v>2387794.5297361966</v>
      </c>
      <c r="J410" s="593">
        <f t="shared" si="201"/>
        <v>76215.776981115225</v>
      </c>
      <c r="K410" s="593">
        <f t="shared" si="201"/>
        <v>346028.86941390048</v>
      </c>
      <c r="L410" s="593">
        <f t="shared" si="201"/>
        <v>346028.86941390019</v>
      </c>
      <c r="M410" s="593">
        <f t="shared" si="201"/>
        <v>346028.86941390019</v>
      </c>
      <c r="N410" s="593">
        <f t="shared" si="201"/>
        <v>346028.86941390019</v>
      </c>
      <c r="O410" s="593">
        <f t="shared" si="201"/>
        <v>346028.86941390019</v>
      </c>
      <c r="P410" s="593">
        <f t="shared" si="201"/>
        <v>346028.86941390019</v>
      </c>
      <c r="Q410" s="593">
        <f t="shared" si="201"/>
        <v>346028.86941390019</v>
      </c>
      <c r="R410" s="593">
        <f t="shared" si="201"/>
        <v>346028.86941390019</v>
      </c>
      <c r="S410" s="593">
        <f t="shared" si="201"/>
        <v>346028.86941390019</v>
      </c>
      <c r="T410" s="593">
        <f t="shared" si="201"/>
        <v>346028.86941390019</v>
      </c>
      <c r="U410" s="593">
        <f t="shared" si="201"/>
        <v>346028.86941390019</v>
      </c>
      <c r="V410" s="593">
        <f t="shared" si="201"/>
        <v>346028.86941390019</v>
      </c>
      <c r="W410" s="593">
        <f t="shared" si="201"/>
        <v>346028.86941390019</v>
      </c>
      <c r="X410" s="593">
        <f t="shared" si="201"/>
        <v>346028.86941390019</v>
      </c>
      <c r="Y410" s="593">
        <f t="shared" si="201"/>
        <v>346028.86941390019</v>
      </c>
      <c r="Z410" s="593">
        <f t="shared" si="201"/>
        <v>346028.86941390019</v>
      </c>
      <c r="AA410" s="593">
        <f t="shared" si="201"/>
        <v>438826.1976969153</v>
      </c>
      <c r="AB410" s="593">
        <f t="shared" si="201"/>
        <v>438826.1976969153</v>
      </c>
      <c r="AC410" s="593">
        <f t="shared" si="201"/>
        <v>438826.1976969153</v>
      </c>
      <c r="AD410" s="593">
        <f t="shared" si="201"/>
        <v>438826.1976969153</v>
      </c>
      <c r="AE410" s="593">
        <f t="shared" si="201"/>
        <v>438826.1976969153</v>
      </c>
      <c r="AF410" s="593">
        <f t="shared" si="201"/>
        <v>438826.1976969153</v>
      </c>
      <c r="AG410" s="593">
        <f t="shared" si="201"/>
        <v>438826.1976969153</v>
      </c>
      <c r="AH410" s="593">
        <f t="shared" si="201"/>
        <v>438826.1976969153</v>
      </c>
      <c r="AI410" s="593">
        <f t="shared" si="201"/>
        <v>438826.1976969153</v>
      </c>
    </row>
    <row r="411" spans="1:43" s="607" customFormat="1" ht="12" customHeight="1">
      <c r="A411" s="605">
        <v>1</v>
      </c>
      <c r="B411" s="753" t="s">
        <v>245</v>
      </c>
      <c r="C411" s="856"/>
      <c r="D411" s="857"/>
      <c r="E411" s="606"/>
      <c r="F411" s="606">
        <f t="shared" ref="F411:AI411" si="202">+F412+F413</f>
        <v>0</v>
      </c>
      <c r="G411" s="606">
        <f t="shared" si="202"/>
        <v>0</v>
      </c>
      <c r="H411" s="606">
        <f t="shared" si="202"/>
        <v>0</v>
      </c>
      <c r="I411" s="606">
        <f t="shared" si="202"/>
        <v>0</v>
      </c>
      <c r="J411" s="606">
        <f t="shared" si="202"/>
        <v>0</v>
      </c>
      <c r="K411" s="606">
        <f t="shared" si="202"/>
        <v>346028.86941390019</v>
      </c>
      <c r="L411" s="606">
        <f t="shared" si="202"/>
        <v>346028.86941390019</v>
      </c>
      <c r="M411" s="606">
        <f t="shared" si="202"/>
        <v>346028.86941390019</v>
      </c>
      <c r="N411" s="606">
        <f t="shared" si="202"/>
        <v>346028.86941390019</v>
      </c>
      <c r="O411" s="606">
        <f t="shared" si="202"/>
        <v>346028.86941390019</v>
      </c>
      <c r="P411" s="606">
        <f t="shared" si="202"/>
        <v>346028.86941390019</v>
      </c>
      <c r="Q411" s="606">
        <f t="shared" si="202"/>
        <v>346028.86941390019</v>
      </c>
      <c r="R411" s="606">
        <f t="shared" si="202"/>
        <v>346028.86941390019</v>
      </c>
      <c r="S411" s="606">
        <f t="shared" si="202"/>
        <v>346028.86941390019</v>
      </c>
      <c r="T411" s="606">
        <f t="shared" si="202"/>
        <v>346028.86941390019</v>
      </c>
      <c r="U411" s="606">
        <f t="shared" si="202"/>
        <v>346028.86941390019</v>
      </c>
      <c r="V411" s="606">
        <f t="shared" si="202"/>
        <v>346028.86941390019</v>
      </c>
      <c r="W411" s="606">
        <f t="shared" si="202"/>
        <v>346028.86941390019</v>
      </c>
      <c r="X411" s="606">
        <f t="shared" si="202"/>
        <v>346028.86941390019</v>
      </c>
      <c r="Y411" s="606">
        <f t="shared" si="202"/>
        <v>346028.86941390019</v>
      </c>
      <c r="Z411" s="606">
        <f t="shared" si="202"/>
        <v>346028.86941390019</v>
      </c>
      <c r="AA411" s="606">
        <f t="shared" si="202"/>
        <v>438826.1976969153</v>
      </c>
      <c r="AB411" s="606">
        <f t="shared" si="202"/>
        <v>438826.1976969153</v>
      </c>
      <c r="AC411" s="606">
        <f t="shared" si="202"/>
        <v>438826.1976969153</v>
      </c>
      <c r="AD411" s="606">
        <f t="shared" si="202"/>
        <v>438826.1976969153</v>
      </c>
      <c r="AE411" s="606">
        <f t="shared" si="202"/>
        <v>438826.1976969153</v>
      </c>
      <c r="AF411" s="606">
        <f t="shared" si="202"/>
        <v>438826.1976969153</v>
      </c>
      <c r="AG411" s="606">
        <f t="shared" si="202"/>
        <v>438826.1976969153</v>
      </c>
      <c r="AH411" s="606">
        <f t="shared" si="202"/>
        <v>438826.1976969153</v>
      </c>
      <c r="AI411" s="606">
        <f t="shared" si="202"/>
        <v>438826.1976969153</v>
      </c>
      <c r="AJ411" s="589"/>
      <c r="AK411" s="589"/>
      <c r="AL411" s="589"/>
      <c r="AM411" s="589"/>
      <c r="AN411" s="589"/>
      <c r="AO411" s="589"/>
      <c r="AP411" s="589"/>
    </row>
    <row r="412" spans="1:43" s="589" customFormat="1" ht="12" customHeight="1">
      <c r="A412" s="594"/>
      <c r="B412" s="751" t="s">
        <v>249</v>
      </c>
      <c r="C412" s="856"/>
      <c r="D412" s="857"/>
      <c r="E412" s="595"/>
      <c r="F412" s="595">
        <f t="shared" ref="F412:AI412" si="203">+F296</f>
        <v>0</v>
      </c>
      <c r="G412" s="595">
        <f t="shared" si="203"/>
        <v>0</v>
      </c>
      <c r="H412" s="595">
        <f t="shared" si="203"/>
        <v>0</v>
      </c>
      <c r="I412" s="595">
        <f t="shared" si="203"/>
        <v>0</v>
      </c>
      <c r="J412" s="595">
        <f t="shared" si="203"/>
        <v>0</v>
      </c>
      <c r="K412" s="595">
        <f t="shared" si="203"/>
        <v>219269.43107137195</v>
      </c>
      <c r="L412" s="595">
        <f t="shared" si="203"/>
        <v>219269.43107137195</v>
      </c>
      <c r="M412" s="595">
        <f t="shared" si="203"/>
        <v>219269.43107137195</v>
      </c>
      <c r="N412" s="595">
        <f t="shared" si="203"/>
        <v>219269.43107137195</v>
      </c>
      <c r="O412" s="595">
        <f t="shared" si="203"/>
        <v>219269.43107137195</v>
      </c>
      <c r="P412" s="595">
        <f t="shared" si="203"/>
        <v>219269.43107137195</v>
      </c>
      <c r="Q412" s="595">
        <f t="shared" si="203"/>
        <v>219269.43107137195</v>
      </c>
      <c r="R412" s="595">
        <f t="shared" si="203"/>
        <v>219269.43107137195</v>
      </c>
      <c r="S412" s="595">
        <f t="shared" si="203"/>
        <v>219269.43107137195</v>
      </c>
      <c r="T412" s="595">
        <f t="shared" si="203"/>
        <v>219269.43107137195</v>
      </c>
      <c r="U412" s="595">
        <f t="shared" si="203"/>
        <v>219269.43107137195</v>
      </c>
      <c r="V412" s="595">
        <f t="shared" si="203"/>
        <v>219269.43107137195</v>
      </c>
      <c r="W412" s="595">
        <f t="shared" si="203"/>
        <v>219269.43107137195</v>
      </c>
      <c r="X412" s="595">
        <f t="shared" si="203"/>
        <v>219269.43107137195</v>
      </c>
      <c r="Y412" s="595">
        <f t="shared" si="203"/>
        <v>219269.43107137195</v>
      </c>
      <c r="Z412" s="595">
        <f t="shared" si="203"/>
        <v>219269.43107137195</v>
      </c>
      <c r="AA412" s="595">
        <f t="shared" si="203"/>
        <v>219269.43107137195</v>
      </c>
      <c r="AB412" s="595">
        <f t="shared" si="203"/>
        <v>219269.43107137195</v>
      </c>
      <c r="AC412" s="595">
        <f t="shared" si="203"/>
        <v>219269.43107137195</v>
      </c>
      <c r="AD412" s="595">
        <f t="shared" si="203"/>
        <v>219269.43107137195</v>
      </c>
      <c r="AE412" s="595">
        <f t="shared" si="203"/>
        <v>219269.43107137195</v>
      </c>
      <c r="AF412" s="595">
        <f t="shared" si="203"/>
        <v>219269.43107137195</v>
      </c>
      <c r="AG412" s="595">
        <f t="shared" si="203"/>
        <v>219269.43107137195</v>
      </c>
      <c r="AH412" s="595">
        <f t="shared" si="203"/>
        <v>219269.43107137195</v>
      </c>
      <c r="AI412" s="595">
        <f t="shared" si="203"/>
        <v>219269.43107137195</v>
      </c>
    </row>
    <row r="413" spans="1:43" s="589" customFormat="1" ht="12" customHeight="1">
      <c r="A413" s="594"/>
      <c r="B413" s="751" t="s">
        <v>250</v>
      </c>
      <c r="C413" s="856"/>
      <c r="D413" s="857"/>
      <c r="E413" s="595"/>
      <c r="F413" s="595">
        <f t="shared" ref="F413:AI413" si="204">+F297</f>
        <v>0</v>
      </c>
      <c r="G413" s="595">
        <f t="shared" si="204"/>
        <v>0</v>
      </c>
      <c r="H413" s="595">
        <f t="shared" si="204"/>
        <v>0</v>
      </c>
      <c r="I413" s="595">
        <f t="shared" si="204"/>
        <v>0</v>
      </c>
      <c r="J413" s="595">
        <f t="shared" si="204"/>
        <v>0</v>
      </c>
      <c r="K413" s="595">
        <f t="shared" si="204"/>
        <v>126759.43834252824</v>
      </c>
      <c r="L413" s="595">
        <f t="shared" si="204"/>
        <v>126759.43834252824</v>
      </c>
      <c r="M413" s="595">
        <f t="shared" si="204"/>
        <v>126759.43834252824</v>
      </c>
      <c r="N413" s="595">
        <f t="shared" si="204"/>
        <v>126759.43834252824</v>
      </c>
      <c r="O413" s="595">
        <f t="shared" si="204"/>
        <v>126759.43834252824</v>
      </c>
      <c r="P413" s="595">
        <f t="shared" si="204"/>
        <v>126759.43834252824</v>
      </c>
      <c r="Q413" s="595">
        <f t="shared" si="204"/>
        <v>126759.43834252824</v>
      </c>
      <c r="R413" s="595">
        <f t="shared" si="204"/>
        <v>126759.43834252824</v>
      </c>
      <c r="S413" s="595">
        <f t="shared" si="204"/>
        <v>126759.43834252824</v>
      </c>
      <c r="T413" s="595">
        <f t="shared" si="204"/>
        <v>126759.43834252824</v>
      </c>
      <c r="U413" s="595">
        <f t="shared" si="204"/>
        <v>126759.43834252824</v>
      </c>
      <c r="V413" s="595">
        <f t="shared" si="204"/>
        <v>126759.43834252824</v>
      </c>
      <c r="W413" s="595">
        <f t="shared" si="204"/>
        <v>126759.43834252824</v>
      </c>
      <c r="X413" s="595">
        <f t="shared" si="204"/>
        <v>126759.43834252824</v>
      </c>
      <c r="Y413" s="595">
        <f t="shared" si="204"/>
        <v>126759.43834252824</v>
      </c>
      <c r="Z413" s="595">
        <f t="shared" si="204"/>
        <v>126759.43834252824</v>
      </c>
      <c r="AA413" s="595">
        <f t="shared" si="204"/>
        <v>219556.76662554336</v>
      </c>
      <c r="AB413" s="595">
        <f t="shared" si="204"/>
        <v>219556.76662554336</v>
      </c>
      <c r="AC413" s="595">
        <f t="shared" si="204"/>
        <v>219556.76662554336</v>
      </c>
      <c r="AD413" s="595">
        <f t="shared" si="204"/>
        <v>219556.76662554336</v>
      </c>
      <c r="AE413" s="595">
        <f t="shared" si="204"/>
        <v>219556.76662554336</v>
      </c>
      <c r="AF413" s="595">
        <f t="shared" si="204"/>
        <v>219556.76662554336</v>
      </c>
      <c r="AG413" s="595">
        <f t="shared" si="204"/>
        <v>219556.76662554336</v>
      </c>
      <c r="AH413" s="595">
        <f t="shared" si="204"/>
        <v>219556.76662554336</v>
      </c>
      <c r="AI413" s="595">
        <f t="shared" si="204"/>
        <v>219556.76662554336</v>
      </c>
    </row>
    <row r="414" spans="1:43" s="607" customFormat="1" ht="12" customHeight="1">
      <c r="A414" s="605">
        <v>2</v>
      </c>
      <c r="B414" s="753" t="s">
        <v>247</v>
      </c>
      <c r="C414" s="856"/>
      <c r="D414" s="857"/>
      <c r="E414" s="606"/>
      <c r="F414" s="606">
        <f t="shared" ref="F414:AI414" si="205">+F299</f>
        <v>0</v>
      </c>
      <c r="G414" s="606">
        <f t="shared" si="205"/>
        <v>0</v>
      </c>
      <c r="H414" s="606">
        <f t="shared" si="205"/>
        <v>0</v>
      </c>
      <c r="I414" s="606">
        <f t="shared" si="205"/>
        <v>0</v>
      </c>
      <c r="J414" s="606">
        <f t="shared" si="205"/>
        <v>0</v>
      </c>
      <c r="K414" s="606">
        <f t="shared" si="205"/>
        <v>0</v>
      </c>
      <c r="L414" s="606">
        <f t="shared" si="205"/>
        <v>0</v>
      </c>
      <c r="M414" s="606">
        <f t="shared" si="205"/>
        <v>0</v>
      </c>
      <c r="N414" s="606">
        <f t="shared" si="205"/>
        <v>0</v>
      </c>
      <c r="O414" s="606">
        <f t="shared" si="205"/>
        <v>0</v>
      </c>
      <c r="P414" s="606">
        <f t="shared" si="205"/>
        <v>0</v>
      </c>
      <c r="Q414" s="606">
        <f t="shared" si="205"/>
        <v>0</v>
      </c>
      <c r="R414" s="606">
        <f t="shared" si="205"/>
        <v>0</v>
      </c>
      <c r="S414" s="606">
        <f t="shared" si="205"/>
        <v>0</v>
      </c>
      <c r="T414" s="606">
        <f t="shared" si="205"/>
        <v>0</v>
      </c>
      <c r="U414" s="606">
        <f t="shared" si="205"/>
        <v>0</v>
      </c>
      <c r="V414" s="606">
        <f t="shared" si="205"/>
        <v>0</v>
      </c>
      <c r="W414" s="606">
        <f t="shared" si="205"/>
        <v>0</v>
      </c>
      <c r="X414" s="606">
        <f t="shared" si="205"/>
        <v>0</v>
      </c>
      <c r="Y414" s="606">
        <f t="shared" si="205"/>
        <v>0</v>
      </c>
      <c r="Z414" s="606">
        <f t="shared" si="205"/>
        <v>0</v>
      </c>
      <c r="AA414" s="606">
        <f t="shared" si="205"/>
        <v>0</v>
      </c>
      <c r="AB414" s="606">
        <f t="shared" si="205"/>
        <v>0</v>
      </c>
      <c r="AC414" s="606">
        <f t="shared" si="205"/>
        <v>0</v>
      </c>
      <c r="AD414" s="606">
        <f t="shared" si="205"/>
        <v>0</v>
      </c>
      <c r="AE414" s="606">
        <f t="shared" si="205"/>
        <v>0</v>
      </c>
      <c r="AF414" s="606">
        <f t="shared" si="205"/>
        <v>0</v>
      </c>
      <c r="AG414" s="606">
        <f t="shared" si="205"/>
        <v>0</v>
      </c>
      <c r="AH414" s="606">
        <f t="shared" si="205"/>
        <v>0</v>
      </c>
      <c r="AI414" s="606">
        <f t="shared" si="205"/>
        <v>0</v>
      </c>
      <c r="AJ414" s="589"/>
      <c r="AK414" s="589"/>
      <c r="AL414" s="589"/>
      <c r="AM414" s="589"/>
      <c r="AN414" s="589"/>
      <c r="AO414" s="589"/>
      <c r="AP414" s="589"/>
    </row>
    <row r="415" spans="1:43" s="607" customFormat="1" ht="12" customHeight="1">
      <c r="A415" s="605">
        <v>3</v>
      </c>
      <c r="B415" s="753" t="s">
        <v>251</v>
      </c>
      <c r="C415" s="856"/>
      <c r="D415" s="857"/>
      <c r="E415" s="606"/>
      <c r="F415" s="606">
        <f t="shared" ref="F415:AI415" si="206">+F300</f>
        <v>0</v>
      </c>
      <c r="G415" s="606">
        <f t="shared" si="206"/>
        <v>0</v>
      </c>
      <c r="H415" s="606">
        <f t="shared" si="206"/>
        <v>0</v>
      </c>
      <c r="I415" s="606">
        <f t="shared" si="206"/>
        <v>0</v>
      </c>
      <c r="J415" s="606">
        <f t="shared" si="206"/>
        <v>0</v>
      </c>
      <c r="K415" s="606">
        <f t="shared" si="206"/>
        <v>0</v>
      </c>
      <c r="L415" s="606">
        <f t="shared" si="206"/>
        <v>0</v>
      </c>
      <c r="M415" s="606">
        <f t="shared" si="206"/>
        <v>0</v>
      </c>
      <c r="N415" s="606">
        <f t="shared" si="206"/>
        <v>0</v>
      </c>
      <c r="O415" s="606">
        <f t="shared" si="206"/>
        <v>0</v>
      </c>
      <c r="P415" s="606">
        <f t="shared" si="206"/>
        <v>0</v>
      </c>
      <c r="Q415" s="606">
        <f t="shared" si="206"/>
        <v>0</v>
      </c>
      <c r="R415" s="606">
        <f t="shared" si="206"/>
        <v>0</v>
      </c>
      <c r="S415" s="606">
        <f t="shared" si="206"/>
        <v>0</v>
      </c>
      <c r="T415" s="606">
        <f t="shared" si="206"/>
        <v>0</v>
      </c>
      <c r="U415" s="606">
        <f t="shared" si="206"/>
        <v>0</v>
      </c>
      <c r="V415" s="606">
        <f t="shared" si="206"/>
        <v>0</v>
      </c>
      <c r="W415" s="606">
        <f t="shared" si="206"/>
        <v>0</v>
      </c>
      <c r="X415" s="606">
        <f t="shared" si="206"/>
        <v>0</v>
      </c>
      <c r="Y415" s="606">
        <f t="shared" si="206"/>
        <v>0</v>
      </c>
      <c r="Z415" s="606">
        <f t="shared" si="206"/>
        <v>0</v>
      </c>
      <c r="AA415" s="606">
        <f t="shared" si="206"/>
        <v>0</v>
      </c>
      <c r="AB415" s="606">
        <f t="shared" si="206"/>
        <v>0</v>
      </c>
      <c r="AC415" s="606">
        <f t="shared" si="206"/>
        <v>0</v>
      </c>
      <c r="AD415" s="606">
        <f t="shared" si="206"/>
        <v>0</v>
      </c>
      <c r="AE415" s="606">
        <f t="shared" si="206"/>
        <v>0</v>
      </c>
      <c r="AF415" s="606">
        <f t="shared" si="206"/>
        <v>0</v>
      </c>
      <c r="AG415" s="606">
        <f t="shared" si="206"/>
        <v>0</v>
      </c>
      <c r="AH415" s="606">
        <f t="shared" si="206"/>
        <v>0</v>
      </c>
      <c r="AI415" s="606">
        <f t="shared" si="206"/>
        <v>0</v>
      </c>
      <c r="AJ415" s="589"/>
      <c r="AK415" s="589"/>
      <c r="AL415" s="589"/>
      <c r="AM415" s="589"/>
      <c r="AN415" s="589"/>
      <c r="AO415" s="589"/>
      <c r="AP415" s="589"/>
    </row>
    <row r="416" spans="1:43" s="607" customFormat="1" ht="12" customHeight="1">
      <c r="A416" s="605">
        <v>4</v>
      </c>
      <c r="B416" s="753" t="s">
        <v>463</v>
      </c>
      <c r="C416" s="856"/>
      <c r="D416" s="857"/>
      <c r="E416" s="606"/>
      <c r="F416" s="606">
        <f t="shared" ref="F416:AI416" si="207">+F417+F418+F419</f>
        <v>864682.33999999985</v>
      </c>
      <c r="G416" s="606">
        <f t="shared" si="207"/>
        <v>222366.13804993749</v>
      </c>
      <c r="H416" s="606">
        <f t="shared" si="207"/>
        <v>2475885.9384030299</v>
      </c>
      <c r="I416" s="606">
        <f t="shared" si="207"/>
        <v>2387794.5297361966</v>
      </c>
      <c r="J416" s="606">
        <f t="shared" si="207"/>
        <v>76215.776981115225</v>
      </c>
      <c r="K416" s="606">
        <f t="shared" si="207"/>
        <v>2.8921931516379118E-10</v>
      </c>
      <c r="L416" s="606">
        <f t="shared" si="207"/>
        <v>0</v>
      </c>
      <c r="M416" s="606">
        <f t="shared" si="207"/>
        <v>0</v>
      </c>
      <c r="N416" s="606">
        <f t="shared" si="207"/>
        <v>0</v>
      </c>
      <c r="O416" s="606">
        <f t="shared" si="207"/>
        <v>0</v>
      </c>
      <c r="P416" s="606">
        <f t="shared" si="207"/>
        <v>0</v>
      </c>
      <c r="Q416" s="606">
        <f t="shared" si="207"/>
        <v>0</v>
      </c>
      <c r="R416" s="606">
        <f t="shared" si="207"/>
        <v>0</v>
      </c>
      <c r="S416" s="606">
        <f t="shared" si="207"/>
        <v>0</v>
      </c>
      <c r="T416" s="606">
        <f t="shared" si="207"/>
        <v>0</v>
      </c>
      <c r="U416" s="606">
        <f t="shared" si="207"/>
        <v>0</v>
      </c>
      <c r="V416" s="606">
        <f t="shared" si="207"/>
        <v>0</v>
      </c>
      <c r="W416" s="606">
        <f t="shared" si="207"/>
        <v>0</v>
      </c>
      <c r="X416" s="606">
        <f t="shared" si="207"/>
        <v>0</v>
      </c>
      <c r="Y416" s="606">
        <f t="shared" si="207"/>
        <v>0</v>
      </c>
      <c r="Z416" s="606">
        <f t="shared" si="207"/>
        <v>0</v>
      </c>
      <c r="AA416" s="606">
        <f t="shared" si="207"/>
        <v>0</v>
      </c>
      <c r="AB416" s="606">
        <f t="shared" si="207"/>
        <v>0</v>
      </c>
      <c r="AC416" s="606">
        <f t="shared" si="207"/>
        <v>0</v>
      </c>
      <c r="AD416" s="606">
        <f t="shared" si="207"/>
        <v>0</v>
      </c>
      <c r="AE416" s="606">
        <f t="shared" si="207"/>
        <v>0</v>
      </c>
      <c r="AF416" s="606">
        <f t="shared" si="207"/>
        <v>0</v>
      </c>
      <c r="AG416" s="606">
        <f t="shared" si="207"/>
        <v>0</v>
      </c>
      <c r="AH416" s="606">
        <f t="shared" si="207"/>
        <v>0</v>
      </c>
      <c r="AI416" s="606">
        <f t="shared" si="207"/>
        <v>0</v>
      </c>
      <c r="AJ416" s="589"/>
      <c r="AK416" s="589"/>
      <c r="AL416" s="589"/>
      <c r="AM416" s="589"/>
      <c r="AN416" s="589"/>
      <c r="AO416" s="589"/>
      <c r="AP416" s="589"/>
    </row>
    <row r="417" spans="1:42" s="589" customFormat="1" ht="12" customHeight="1">
      <c r="A417" s="594"/>
      <c r="B417" s="751" t="str">
        <f>+'18 Viri financiranja'!B27</f>
        <v>EU sredstva</v>
      </c>
      <c r="C417" s="856"/>
      <c r="D417" s="857"/>
      <c r="E417" s="595"/>
      <c r="F417" s="595">
        <f>+F371</f>
        <v>0</v>
      </c>
      <c r="G417" s="595">
        <f t="shared" ref="G417:AI419" si="208">+G371</f>
        <v>116056.39</v>
      </c>
      <c r="H417" s="595">
        <f t="shared" si="208"/>
        <v>1493166.71</v>
      </c>
      <c r="I417" s="595">
        <f t="shared" si="208"/>
        <v>1450319.9</v>
      </c>
      <c r="J417" s="595">
        <f t="shared" si="208"/>
        <v>38165.32</v>
      </c>
      <c r="K417" s="595">
        <f t="shared" si="208"/>
        <v>-1.673470251262188E-10</v>
      </c>
      <c r="L417" s="595">
        <f t="shared" si="208"/>
        <v>0</v>
      </c>
      <c r="M417" s="595">
        <f t="shared" si="208"/>
        <v>0</v>
      </c>
      <c r="N417" s="595">
        <f t="shared" si="208"/>
        <v>0</v>
      </c>
      <c r="O417" s="595">
        <f t="shared" si="208"/>
        <v>0</v>
      </c>
      <c r="P417" s="595">
        <f t="shared" si="208"/>
        <v>0</v>
      </c>
      <c r="Q417" s="595">
        <f t="shared" si="208"/>
        <v>0</v>
      </c>
      <c r="R417" s="595">
        <f t="shared" si="208"/>
        <v>0</v>
      </c>
      <c r="S417" s="595">
        <f t="shared" si="208"/>
        <v>0</v>
      </c>
      <c r="T417" s="595">
        <f t="shared" si="208"/>
        <v>0</v>
      </c>
      <c r="U417" s="595">
        <f t="shared" si="208"/>
        <v>0</v>
      </c>
      <c r="V417" s="595">
        <f t="shared" si="208"/>
        <v>0</v>
      </c>
      <c r="W417" s="595">
        <f t="shared" si="208"/>
        <v>0</v>
      </c>
      <c r="X417" s="595">
        <f t="shared" si="208"/>
        <v>0</v>
      </c>
      <c r="Y417" s="595">
        <f t="shared" si="208"/>
        <v>0</v>
      </c>
      <c r="Z417" s="595">
        <f t="shared" si="208"/>
        <v>0</v>
      </c>
      <c r="AA417" s="595">
        <f t="shared" si="208"/>
        <v>0</v>
      </c>
      <c r="AB417" s="595">
        <f t="shared" si="208"/>
        <v>0</v>
      </c>
      <c r="AC417" s="595">
        <f t="shared" si="208"/>
        <v>0</v>
      </c>
      <c r="AD417" s="595">
        <f t="shared" si="208"/>
        <v>0</v>
      </c>
      <c r="AE417" s="595">
        <f t="shared" si="208"/>
        <v>0</v>
      </c>
      <c r="AF417" s="595">
        <f t="shared" si="208"/>
        <v>0</v>
      </c>
      <c r="AG417" s="595">
        <f t="shared" si="208"/>
        <v>0</v>
      </c>
      <c r="AH417" s="595">
        <f t="shared" si="208"/>
        <v>0</v>
      </c>
      <c r="AI417" s="595">
        <f t="shared" si="208"/>
        <v>0</v>
      </c>
    </row>
    <row r="418" spans="1:42" s="589" customFormat="1" ht="12" customHeight="1">
      <c r="A418" s="594"/>
      <c r="B418" s="751" t="str">
        <f>+'18 Viri financiranja'!B28</f>
        <v>Državni proračun - MOP</v>
      </c>
      <c r="C418" s="856"/>
      <c r="D418" s="857"/>
      <c r="E418" s="595"/>
      <c r="F418" s="595">
        <f>+F372</f>
        <v>0</v>
      </c>
      <c r="G418" s="595">
        <f t="shared" si="208"/>
        <v>29014.1</v>
      </c>
      <c r="H418" s="595">
        <f t="shared" si="208"/>
        <v>373291.68</v>
      </c>
      <c r="I418" s="595">
        <f t="shared" si="208"/>
        <v>362579.97</v>
      </c>
      <c r="J418" s="595">
        <f t="shared" si="208"/>
        <v>9541.33</v>
      </c>
      <c r="K418" s="595">
        <f t="shared" si="208"/>
        <v>1.6370904631912708E-11</v>
      </c>
      <c r="L418" s="595">
        <f t="shared" si="208"/>
        <v>0</v>
      </c>
      <c r="M418" s="595">
        <f t="shared" si="208"/>
        <v>0</v>
      </c>
      <c r="N418" s="595">
        <f t="shared" si="208"/>
        <v>0</v>
      </c>
      <c r="O418" s="595">
        <f t="shared" si="208"/>
        <v>0</v>
      </c>
      <c r="P418" s="595">
        <f t="shared" si="208"/>
        <v>0</v>
      </c>
      <c r="Q418" s="595">
        <f t="shared" si="208"/>
        <v>0</v>
      </c>
      <c r="R418" s="595">
        <f t="shared" si="208"/>
        <v>0</v>
      </c>
      <c r="S418" s="595">
        <f t="shared" si="208"/>
        <v>0</v>
      </c>
      <c r="T418" s="595">
        <f t="shared" si="208"/>
        <v>0</v>
      </c>
      <c r="U418" s="595">
        <f t="shared" si="208"/>
        <v>0</v>
      </c>
      <c r="V418" s="595">
        <f t="shared" si="208"/>
        <v>0</v>
      </c>
      <c r="W418" s="595">
        <f t="shared" si="208"/>
        <v>0</v>
      </c>
      <c r="X418" s="595">
        <f t="shared" si="208"/>
        <v>0</v>
      </c>
      <c r="Y418" s="595">
        <f t="shared" si="208"/>
        <v>0</v>
      </c>
      <c r="Z418" s="595">
        <f t="shared" si="208"/>
        <v>0</v>
      </c>
      <c r="AA418" s="595">
        <f t="shared" si="208"/>
        <v>0</v>
      </c>
      <c r="AB418" s="595">
        <f t="shared" si="208"/>
        <v>0</v>
      </c>
      <c r="AC418" s="595">
        <f t="shared" si="208"/>
        <v>0</v>
      </c>
      <c r="AD418" s="595">
        <f t="shared" si="208"/>
        <v>0</v>
      </c>
      <c r="AE418" s="595">
        <f t="shared" si="208"/>
        <v>0</v>
      </c>
      <c r="AF418" s="595">
        <f t="shared" si="208"/>
        <v>0</v>
      </c>
      <c r="AG418" s="595">
        <f t="shared" si="208"/>
        <v>0</v>
      </c>
      <c r="AH418" s="595">
        <f t="shared" si="208"/>
        <v>0</v>
      </c>
      <c r="AI418" s="595">
        <f t="shared" si="208"/>
        <v>0</v>
      </c>
    </row>
    <row r="419" spans="1:42" s="589" customFormat="1" ht="12" customHeight="1">
      <c r="A419" s="594"/>
      <c r="B419" s="751" t="str">
        <f>+'18 Viri financiranja'!B29</f>
        <v>Občinski proračun</v>
      </c>
      <c r="C419" s="856"/>
      <c r="D419" s="857"/>
      <c r="E419" s="595"/>
      <c r="F419" s="595">
        <f>+F373</f>
        <v>864682.33999999985</v>
      </c>
      <c r="G419" s="595">
        <f t="shared" si="208"/>
        <v>77295.648049937503</v>
      </c>
      <c r="H419" s="595">
        <f t="shared" si="208"/>
        <v>609427.54840303014</v>
      </c>
      <c r="I419" s="595">
        <f t="shared" si="208"/>
        <v>574894.65973619686</v>
      </c>
      <c r="J419" s="595">
        <f t="shared" si="208"/>
        <v>28509.126981115227</v>
      </c>
      <c r="K419" s="595">
        <f t="shared" si="208"/>
        <v>4.4019543565809727E-10</v>
      </c>
      <c r="L419" s="595">
        <f t="shared" si="208"/>
        <v>0</v>
      </c>
      <c r="M419" s="595">
        <f t="shared" si="208"/>
        <v>0</v>
      </c>
      <c r="N419" s="595">
        <f t="shared" si="208"/>
        <v>0</v>
      </c>
      <c r="O419" s="595">
        <f t="shared" si="208"/>
        <v>0</v>
      </c>
      <c r="P419" s="595">
        <f t="shared" si="208"/>
        <v>0</v>
      </c>
      <c r="Q419" s="595">
        <f t="shared" si="208"/>
        <v>0</v>
      </c>
      <c r="R419" s="595">
        <f t="shared" si="208"/>
        <v>0</v>
      </c>
      <c r="S419" s="595">
        <f t="shared" si="208"/>
        <v>0</v>
      </c>
      <c r="T419" s="595">
        <f t="shared" si="208"/>
        <v>0</v>
      </c>
      <c r="U419" s="595">
        <f t="shared" si="208"/>
        <v>0</v>
      </c>
      <c r="V419" s="595">
        <f t="shared" si="208"/>
        <v>0</v>
      </c>
      <c r="W419" s="595">
        <f t="shared" si="208"/>
        <v>0</v>
      </c>
      <c r="X419" s="595">
        <f t="shared" si="208"/>
        <v>0</v>
      </c>
      <c r="Y419" s="595">
        <f t="shared" si="208"/>
        <v>0</v>
      </c>
      <c r="Z419" s="595">
        <f t="shared" si="208"/>
        <v>0</v>
      </c>
      <c r="AA419" s="595">
        <f t="shared" si="208"/>
        <v>0</v>
      </c>
      <c r="AB419" s="595">
        <f t="shared" si="208"/>
        <v>0</v>
      </c>
      <c r="AC419" s="595">
        <f t="shared" si="208"/>
        <v>0</v>
      </c>
      <c r="AD419" s="595">
        <f t="shared" si="208"/>
        <v>0</v>
      </c>
      <c r="AE419" s="595">
        <f t="shared" si="208"/>
        <v>0</v>
      </c>
      <c r="AF419" s="595">
        <f t="shared" si="208"/>
        <v>0</v>
      </c>
      <c r="AG419" s="595">
        <f t="shared" si="208"/>
        <v>0</v>
      </c>
      <c r="AH419" s="595">
        <f t="shared" si="208"/>
        <v>0</v>
      </c>
      <c r="AI419" s="595">
        <f t="shared" si="208"/>
        <v>0</v>
      </c>
    </row>
    <row r="420" spans="1:42" s="589" customFormat="1" ht="12" customHeight="1">
      <c r="A420" s="592" t="s">
        <v>243</v>
      </c>
      <c r="B420" s="749" t="s">
        <v>399</v>
      </c>
      <c r="C420" s="856"/>
      <c r="D420" s="857"/>
      <c r="E420" s="593"/>
      <c r="F420" s="593">
        <f>+F426+F427+F428+F435+F421</f>
        <v>864682.33999999985</v>
      </c>
      <c r="G420" s="593">
        <f t="shared" ref="G420:AI420" si="209">+G426+G427+G428+G435+G421</f>
        <v>222366.13804993749</v>
      </c>
      <c r="H420" s="593">
        <f t="shared" si="209"/>
        <v>2475885.9384030299</v>
      </c>
      <c r="I420" s="593">
        <f t="shared" si="209"/>
        <v>2387794.5297361971</v>
      </c>
      <c r="J420" s="593">
        <f t="shared" si="209"/>
        <v>76215.77698111521</v>
      </c>
      <c r="K420" s="593">
        <f t="shared" si="209"/>
        <v>219269.43078655362</v>
      </c>
      <c r="L420" s="593">
        <f t="shared" si="209"/>
        <v>219269.52198046166</v>
      </c>
      <c r="M420" s="593">
        <f t="shared" si="209"/>
        <v>219269.43107137183</v>
      </c>
      <c r="N420" s="593">
        <f t="shared" si="209"/>
        <v>219269.43107137183</v>
      </c>
      <c r="O420" s="593">
        <f t="shared" si="209"/>
        <v>219269.43107137183</v>
      </c>
      <c r="P420" s="593">
        <f t="shared" si="209"/>
        <v>219269.43107137183</v>
      </c>
      <c r="Q420" s="593">
        <f t="shared" si="209"/>
        <v>219269.43107137183</v>
      </c>
      <c r="R420" s="593">
        <f t="shared" si="209"/>
        <v>219269.43107137183</v>
      </c>
      <c r="S420" s="593">
        <f t="shared" si="209"/>
        <v>219269.43107137183</v>
      </c>
      <c r="T420" s="593">
        <f t="shared" si="209"/>
        <v>1337074.4662170287</v>
      </c>
      <c r="U420" s="593">
        <f t="shared" si="209"/>
        <v>219269.43107137183</v>
      </c>
      <c r="V420" s="593">
        <f t="shared" si="209"/>
        <v>219269.43107137183</v>
      </c>
      <c r="W420" s="593">
        <f t="shared" si="209"/>
        <v>219269.43107137183</v>
      </c>
      <c r="X420" s="593">
        <f t="shared" si="209"/>
        <v>492521.06306290673</v>
      </c>
      <c r="Y420" s="593">
        <f t="shared" si="209"/>
        <v>219269.43107137183</v>
      </c>
      <c r="Z420" s="593">
        <f t="shared" si="209"/>
        <v>219269.43107137183</v>
      </c>
      <c r="AA420" s="593">
        <f t="shared" si="209"/>
        <v>219269.43107137183</v>
      </c>
      <c r="AB420" s="593">
        <f t="shared" si="209"/>
        <v>219269.43107137183</v>
      </c>
      <c r="AC420" s="593">
        <f t="shared" si="209"/>
        <v>219269.43107137183</v>
      </c>
      <c r="AD420" s="593">
        <f t="shared" si="209"/>
        <v>1337074.4662170287</v>
      </c>
      <c r="AE420" s="593">
        <f t="shared" si="209"/>
        <v>219269.43107137183</v>
      </c>
      <c r="AF420" s="593">
        <f t="shared" si="209"/>
        <v>219269.43107137183</v>
      </c>
      <c r="AG420" s="593">
        <f t="shared" si="209"/>
        <v>219269.43107137183</v>
      </c>
      <c r="AH420" s="593">
        <f t="shared" si="209"/>
        <v>219269.43107137183</v>
      </c>
      <c r="AI420" s="593">
        <f t="shared" si="209"/>
        <v>219269.43107137183</v>
      </c>
    </row>
    <row r="421" spans="1:42" s="607" customFormat="1" ht="12" customHeight="1">
      <c r="A421" s="605">
        <v>1</v>
      </c>
      <c r="B421" s="753" t="s">
        <v>246</v>
      </c>
      <c r="C421" s="856"/>
      <c r="D421" s="857"/>
      <c r="E421" s="606"/>
      <c r="F421" s="606">
        <f t="shared" ref="F421:AI421" si="210">+F422+F423+F424+F425</f>
        <v>0</v>
      </c>
      <c r="G421" s="606">
        <f t="shared" si="210"/>
        <v>0</v>
      </c>
      <c r="H421" s="606">
        <f t="shared" si="210"/>
        <v>0</v>
      </c>
      <c r="I421" s="606">
        <f t="shared" si="210"/>
        <v>0</v>
      </c>
      <c r="J421" s="606">
        <f t="shared" si="210"/>
        <v>0</v>
      </c>
      <c r="K421" s="606">
        <f t="shared" si="210"/>
        <v>219269.43107137183</v>
      </c>
      <c r="L421" s="606">
        <f t="shared" si="210"/>
        <v>219269.43107137183</v>
      </c>
      <c r="M421" s="606">
        <f t="shared" si="210"/>
        <v>219269.43107137183</v>
      </c>
      <c r="N421" s="606">
        <f t="shared" si="210"/>
        <v>219269.43107137183</v>
      </c>
      <c r="O421" s="606">
        <f t="shared" si="210"/>
        <v>219269.43107137183</v>
      </c>
      <c r="P421" s="606">
        <f t="shared" si="210"/>
        <v>219269.43107137183</v>
      </c>
      <c r="Q421" s="606">
        <f t="shared" si="210"/>
        <v>219269.43107137183</v>
      </c>
      <c r="R421" s="606">
        <f t="shared" si="210"/>
        <v>219269.43107137183</v>
      </c>
      <c r="S421" s="606">
        <f t="shared" si="210"/>
        <v>219269.43107137183</v>
      </c>
      <c r="T421" s="606">
        <f t="shared" si="210"/>
        <v>219269.43107137183</v>
      </c>
      <c r="U421" s="606">
        <f t="shared" si="210"/>
        <v>219269.43107137183</v>
      </c>
      <c r="V421" s="606">
        <f t="shared" si="210"/>
        <v>219269.43107137183</v>
      </c>
      <c r="W421" s="606">
        <f t="shared" si="210"/>
        <v>219269.43107137183</v>
      </c>
      <c r="X421" s="606">
        <f t="shared" si="210"/>
        <v>219269.43107137183</v>
      </c>
      <c r="Y421" s="606">
        <f t="shared" si="210"/>
        <v>219269.43107137183</v>
      </c>
      <c r="Z421" s="606">
        <f t="shared" si="210"/>
        <v>219269.43107137183</v>
      </c>
      <c r="AA421" s="606">
        <f t="shared" si="210"/>
        <v>219269.43107137183</v>
      </c>
      <c r="AB421" s="606">
        <f t="shared" si="210"/>
        <v>219269.43107137183</v>
      </c>
      <c r="AC421" s="606">
        <f t="shared" si="210"/>
        <v>219269.43107137183</v>
      </c>
      <c r="AD421" s="606">
        <f t="shared" si="210"/>
        <v>219269.43107137183</v>
      </c>
      <c r="AE421" s="606">
        <f t="shared" si="210"/>
        <v>219269.43107137183</v>
      </c>
      <c r="AF421" s="606">
        <f t="shared" si="210"/>
        <v>219269.43107137183</v>
      </c>
      <c r="AG421" s="606">
        <f t="shared" si="210"/>
        <v>219269.43107137183</v>
      </c>
      <c r="AH421" s="606">
        <f t="shared" si="210"/>
        <v>219269.43107137183</v>
      </c>
      <c r="AI421" s="606">
        <f t="shared" si="210"/>
        <v>219269.43107137183</v>
      </c>
      <c r="AJ421" s="589"/>
      <c r="AK421" s="589"/>
      <c r="AL421" s="589"/>
      <c r="AM421" s="589"/>
      <c r="AN421" s="589"/>
      <c r="AO421" s="589"/>
      <c r="AP421" s="589"/>
    </row>
    <row r="422" spans="1:42" s="589" customFormat="1" ht="12" customHeight="1">
      <c r="A422" s="594"/>
      <c r="B422" s="751" t="s">
        <v>106</v>
      </c>
      <c r="C422" s="856"/>
      <c r="D422" s="857"/>
      <c r="E422" s="595"/>
      <c r="F422" s="595">
        <f t="shared" ref="F422:AI422" si="211">+F304</f>
        <v>0</v>
      </c>
      <c r="G422" s="595">
        <f t="shared" si="211"/>
        <v>0</v>
      </c>
      <c r="H422" s="595">
        <f t="shared" si="211"/>
        <v>0</v>
      </c>
      <c r="I422" s="595">
        <f t="shared" si="211"/>
        <v>0</v>
      </c>
      <c r="J422" s="595">
        <f t="shared" si="211"/>
        <v>0</v>
      </c>
      <c r="K422" s="595">
        <f t="shared" si="211"/>
        <v>14880.460500000001</v>
      </c>
      <c r="L422" s="595">
        <f t="shared" si="211"/>
        <v>14880.460500000001</v>
      </c>
      <c r="M422" s="595">
        <f t="shared" si="211"/>
        <v>14880.460500000001</v>
      </c>
      <c r="N422" s="595">
        <f t="shared" si="211"/>
        <v>14880.460500000001</v>
      </c>
      <c r="O422" s="595">
        <f t="shared" si="211"/>
        <v>14880.460500000001</v>
      </c>
      <c r="P422" s="595">
        <f t="shared" si="211"/>
        <v>14880.460500000001</v>
      </c>
      <c r="Q422" s="595">
        <f t="shared" si="211"/>
        <v>14880.460500000001</v>
      </c>
      <c r="R422" s="595">
        <f t="shared" si="211"/>
        <v>14880.460500000001</v>
      </c>
      <c r="S422" s="595">
        <f t="shared" si="211"/>
        <v>14880.460500000001</v>
      </c>
      <c r="T422" s="595">
        <f t="shared" si="211"/>
        <v>14880.460500000001</v>
      </c>
      <c r="U422" s="595">
        <f t="shared" si="211"/>
        <v>14880.460500000001</v>
      </c>
      <c r="V422" s="595">
        <f t="shared" si="211"/>
        <v>14880.460500000001</v>
      </c>
      <c r="W422" s="595">
        <f t="shared" si="211"/>
        <v>14880.460500000001</v>
      </c>
      <c r="X422" s="595">
        <f t="shared" si="211"/>
        <v>14880.460500000001</v>
      </c>
      <c r="Y422" s="595">
        <f t="shared" si="211"/>
        <v>14880.460500000001</v>
      </c>
      <c r="Z422" s="595">
        <f t="shared" si="211"/>
        <v>14880.460500000001</v>
      </c>
      <c r="AA422" s="595">
        <f t="shared" si="211"/>
        <v>14880.460500000001</v>
      </c>
      <c r="AB422" s="595">
        <f t="shared" si="211"/>
        <v>14880.460500000001</v>
      </c>
      <c r="AC422" s="595">
        <f t="shared" si="211"/>
        <v>14880.460500000001</v>
      </c>
      <c r="AD422" s="595">
        <f t="shared" si="211"/>
        <v>14880.460500000001</v>
      </c>
      <c r="AE422" s="595">
        <f t="shared" si="211"/>
        <v>14880.460500000001</v>
      </c>
      <c r="AF422" s="595">
        <f t="shared" si="211"/>
        <v>14880.460500000001</v>
      </c>
      <c r="AG422" s="595">
        <f t="shared" si="211"/>
        <v>14880.460500000001</v>
      </c>
      <c r="AH422" s="595">
        <f t="shared" si="211"/>
        <v>14880.460500000001</v>
      </c>
      <c r="AI422" s="595">
        <f t="shared" si="211"/>
        <v>14880.460500000001</v>
      </c>
    </row>
    <row r="423" spans="1:42" s="589" customFormat="1" ht="12" customHeight="1">
      <c r="A423" s="594"/>
      <c r="B423" s="751" t="s">
        <v>254</v>
      </c>
      <c r="C423" s="856"/>
      <c r="D423" s="857"/>
      <c r="E423" s="595"/>
      <c r="F423" s="595">
        <f t="shared" ref="F423:AI423" si="212">+F305</f>
        <v>0</v>
      </c>
      <c r="G423" s="595">
        <f t="shared" si="212"/>
        <v>0</v>
      </c>
      <c r="H423" s="595">
        <f t="shared" si="212"/>
        <v>0</v>
      </c>
      <c r="I423" s="595">
        <f t="shared" si="212"/>
        <v>0</v>
      </c>
      <c r="J423" s="595">
        <f t="shared" si="212"/>
        <v>0</v>
      </c>
      <c r="K423" s="595">
        <f t="shared" si="212"/>
        <v>158388.97057137184</v>
      </c>
      <c r="L423" s="595">
        <f t="shared" si="212"/>
        <v>158388.97057137184</v>
      </c>
      <c r="M423" s="595">
        <f t="shared" si="212"/>
        <v>158388.97057137184</v>
      </c>
      <c r="N423" s="595">
        <f t="shared" si="212"/>
        <v>158388.97057137184</v>
      </c>
      <c r="O423" s="595">
        <f t="shared" si="212"/>
        <v>158388.97057137184</v>
      </c>
      <c r="P423" s="595">
        <f t="shared" si="212"/>
        <v>158388.97057137184</v>
      </c>
      <c r="Q423" s="595">
        <f t="shared" si="212"/>
        <v>158388.97057137184</v>
      </c>
      <c r="R423" s="595">
        <f t="shared" si="212"/>
        <v>158388.97057137184</v>
      </c>
      <c r="S423" s="595">
        <f t="shared" si="212"/>
        <v>158388.97057137184</v>
      </c>
      <c r="T423" s="595">
        <f t="shared" si="212"/>
        <v>158388.97057137184</v>
      </c>
      <c r="U423" s="595">
        <f t="shared" si="212"/>
        <v>158388.97057137184</v>
      </c>
      <c r="V423" s="595">
        <f t="shared" si="212"/>
        <v>158388.97057137184</v>
      </c>
      <c r="W423" s="595">
        <f t="shared" si="212"/>
        <v>158388.97057137184</v>
      </c>
      <c r="X423" s="595">
        <f t="shared" si="212"/>
        <v>158388.97057137184</v>
      </c>
      <c r="Y423" s="595">
        <f t="shared" si="212"/>
        <v>158388.97057137184</v>
      </c>
      <c r="Z423" s="595">
        <f t="shared" si="212"/>
        <v>158388.97057137184</v>
      </c>
      <c r="AA423" s="595">
        <f t="shared" si="212"/>
        <v>158388.97057137184</v>
      </c>
      <c r="AB423" s="595">
        <f t="shared" si="212"/>
        <v>158388.97057137184</v>
      </c>
      <c r="AC423" s="595">
        <f t="shared" si="212"/>
        <v>158388.97057137184</v>
      </c>
      <c r="AD423" s="595">
        <f t="shared" si="212"/>
        <v>158388.97057137184</v>
      </c>
      <c r="AE423" s="595">
        <f t="shared" si="212"/>
        <v>158388.97057137184</v>
      </c>
      <c r="AF423" s="595">
        <f t="shared" si="212"/>
        <v>158388.97057137184</v>
      </c>
      <c r="AG423" s="595">
        <f t="shared" si="212"/>
        <v>158388.97057137184</v>
      </c>
      <c r="AH423" s="595">
        <f t="shared" si="212"/>
        <v>158388.97057137184</v>
      </c>
      <c r="AI423" s="595">
        <f t="shared" si="212"/>
        <v>158388.97057137184</v>
      </c>
    </row>
    <row r="424" spans="1:42" s="589" customFormat="1" ht="12" customHeight="1">
      <c r="A424" s="594"/>
      <c r="B424" s="751" t="s">
        <v>256</v>
      </c>
      <c r="C424" s="856"/>
      <c r="D424" s="857"/>
      <c r="E424" s="595"/>
      <c r="F424" s="595">
        <f t="shared" ref="F424:AI424" si="213">+F306</f>
        <v>0</v>
      </c>
      <c r="G424" s="595">
        <f t="shared" si="213"/>
        <v>0</v>
      </c>
      <c r="H424" s="595">
        <f t="shared" si="213"/>
        <v>0</v>
      </c>
      <c r="I424" s="595">
        <f t="shared" si="213"/>
        <v>0</v>
      </c>
      <c r="J424" s="595">
        <f t="shared" si="213"/>
        <v>0</v>
      </c>
      <c r="K424" s="595">
        <f t="shared" si="213"/>
        <v>46000</v>
      </c>
      <c r="L424" s="595">
        <f t="shared" si="213"/>
        <v>46000</v>
      </c>
      <c r="M424" s="595">
        <f t="shared" si="213"/>
        <v>46000</v>
      </c>
      <c r="N424" s="595">
        <f t="shared" si="213"/>
        <v>46000</v>
      </c>
      <c r="O424" s="595">
        <f t="shared" si="213"/>
        <v>46000</v>
      </c>
      <c r="P424" s="595">
        <f t="shared" si="213"/>
        <v>46000</v>
      </c>
      <c r="Q424" s="595">
        <f t="shared" si="213"/>
        <v>46000</v>
      </c>
      <c r="R424" s="595">
        <f t="shared" si="213"/>
        <v>46000</v>
      </c>
      <c r="S424" s="595">
        <f t="shared" si="213"/>
        <v>46000</v>
      </c>
      <c r="T424" s="595">
        <f t="shared" si="213"/>
        <v>46000</v>
      </c>
      <c r="U424" s="595">
        <f t="shared" si="213"/>
        <v>46000</v>
      </c>
      <c r="V424" s="595">
        <f t="shared" si="213"/>
        <v>46000</v>
      </c>
      <c r="W424" s="595">
        <f t="shared" si="213"/>
        <v>46000</v>
      </c>
      <c r="X424" s="595">
        <f t="shared" si="213"/>
        <v>46000</v>
      </c>
      <c r="Y424" s="595">
        <f t="shared" si="213"/>
        <v>46000</v>
      </c>
      <c r="Z424" s="595">
        <f t="shared" si="213"/>
        <v>46000</v>
      </c>
      <c r="AA424" s="595">
        <f t="shared" si="213"/>
        <v>46000</v>
      </c>
      <c r="AB424" s="595">
        <f t="shared" si="213"/>
        <v>46000</v>
      </c>
      <c r="AC424" s="595">
        <f t="shared" si="213"/>
        <v>46000</v>
      </c>
      <c r="AD424" s="595">
        <f t="shared" si="213"/>
        <v>46000</v>
      </c>
      <c r="AE424" s="595">
        <f t="shared" si="213"/>
        <v>46000</v>
      </c>
      <c r="AF424" s="595">
        <f t="shared" si="213"/>
        <v>46000</v>
      </c>
      <c r="AG424" s="595">
        <f t="shared" si="213"/>
        <v>46000</v>
      </c>
      <c r="AH424" s="595">
        <f t="shared" si="213"/>
        <v>46000</v>
      </c>
      <c r="AI424" s="595">
        <f t="shared" si="213"/>
        <v>46000</v>
      </c>
    </row>
    <row r="425" spans="1:42" s="589" customFormat="1" ht="12" customHeight="1">
      <c r="A425" s="594"/>
      <c r="B425" s="751" t="s">
        <v>257</v>
      </c>
      <c r="C425" s="856"/>
      <c r="D425" s="857"/>
      <c r="E425" s="595"/>
      <c r="F425" s="595">
        <f t="shared" ref="F425:AI425" si="214">+F307</f>
        <v>0</v>
      </c>
      <c r="G425" s="595">
        <f t="shared" si="214"/>
        <v>0</v>
      </c>
      <c r="H425" s="595">
        <f t="shared" si="214"/>
        <v>0</v>
      </c>
      <c r="I425" s="595">
        <f t="shared" si="214"/>
        <v>0</v>
      </c>
      <c r="J425" s="595">
        <f t="shared" si="214"/>
        <v>0</v>
      </c>
      <c r="K425" s="595">
        <f t="shared" si="214"/>
        <v>0</v>
      </c>
      <c r="L425" s="595">
        <f t="shared" si="214"/>
        <v>0</v>
      </c>
      <c r="M425" s="595">
        <f t="shared" si="214"/>
        <v>0</v>
      </c>
      <c r="N425" s="595">
        <f t="shared" si="214"/>
        <v>0</v>
      </c>
      <c r="O425" s="595">
        <f t="shared" si="214"/>
        <v>0</v>
      </c>
      <c r="P425" s="595">
        <f t="shared" si="214"/>
        <v>0</v>
      </c>
      <c r="Q425" s="595">
        <f t="shared" si="214"/>
        <v>0</v>
      </c>
      <c r="R425" s="595">
        <f t="shared" si="214"/>
        <v>0</v>
      </c>
      <c r="S425" s="595">
        <f t="shared" si="214"/>
        <v>0</v>
      </c>
      <c r="T425" s="595">
        <f t="shared" si="214"/>
        <v>0</v>
      </c>
      <c r="U425" s="595">
        <f t="shared" si="214"/>
        <v>0</v>
      </c>
      <c r="V425" s="595">
        <f t="shared" si="214"/>
        <v>0</v>
      </c>
      <c r="W425" s="595">
        <f t="shared" si="214"/>
        <v>0</v>
      </c>
      <c r="X425" s="595">
        <f t="shared" si="214"/>
        <v>0</v>
      </c>
      <c r="Y425" s="595">
        <f t="shared" si="214"/>
        <v>0</v>
      </c>
      <c r="Z425" s="595">
        <f t="shared" si="214"/>
        <v>0</v>
      </c>
      <c r="AA425" s="595">
        <f t="shared" si="214"/>
        <v>0</v>
      </c>
      <c r="AB425" s="595">
        <f t="shared" si="214"/>
        <v>0</v>
      </c>
      <c r="AC425" s="595">
        <f t="shared" si="214"/>
        <v>0</v>
      </c>
      <c r="AD425" s="595">
        <f t="shared" si="214"/>
        <v>0</v>
      </c>
      <c r="AE425" s="595">
        <f t="shared" si="214"/>
        <v>0</v>
      </c>
      <c r="AF425" s="595">
        <f t="shared" si="214"/>
        <v>0</v>
      </c>
      <c r="AG425" s="595">
        <f t="shared" si="214"/>
        <v>0</v>
      </c>
      <c r="AH425" s="595">
        <f t="shared" si="214"/>
        <v>0</v>
      </c>
      <c r="AI425" s="595">
        <f t="shared" si="214"/>
        <v>0</v>
      </c>
    </row>
    <row r="426" spans="1:42" s="607" customFormat="1" ht="12" customHeight="1">
      <c r="A426" s="605">
        <v>2</v>
      </c>
      <c r="B426" s="753" t="s">
        <v>248</v>
      </c>
      <c r="C426" s="856"/>
      <c r="D426" s="857"/>
      <c r="E426" s="606"/>
      <c r="F426" s="606">
        <f t="shared" ref="F426:AI426" si="215">+F308</f>
        <v>0</v>
      </c>
      <c r="G426" s="606">
        <f t="shared" si="215"/>
        <v>0</v>
      </c>
      <c r="H426" s="606">
        <f t="shared" si="215"/>
        <v>0</v>
      </c>
      <c r="I426" s="606">
        <f t="shared" si="215"/>
        <v>0</v>
      </c>
      <c r="J426" s="606">
        <f t="shared" si="215"/>
        <v>0</v>
      </c>
      <c r="K426" s="606">
        <f t="shared" si="215"/>
        <v>0</v>
      </c>
      <c r="L426" s="606">
        <f t="shared" si="215"/>
        <v>0</v>
      </c>
      <c r="M426" s="606">
        <f t="shared" si="215"/>
        <v>0</v>
      </c>
      <c r="N426" s="606">
        <f t="shared" si="215"/>
        <v>0</v>
      </c>
      <c r="O426" s="606">
        <f t="shared" si="215"/>
        <v>0</v>
      </c>
      <c r="P426" s="606">
        <f t="shared" si="215"/>
        <v>0</v>
      </c>
      <c r="Q426" s="606">
        <f t="shared" si="215"/>
        <v>0</v>
      </c>
      <c r="R426" s="606">
        <f t="shared" si="215"/>
        <v>0</v>
      </c>
      <c r="S426" s="606">
        <f t="shared" si="215"/>
        <v>0</v>
      </c>
      <c r="T426" s="606">
        <f t="shared" si="215"/>
        <v>0</v>
      </c>
      <c r="U426" s="606">
        <f t="shared" si="215"/>
        <v>0</v>
      </c>
      <c r="V426" s="606">
        <f t="shared" si="215"/>
        <v>0</v>
      </c>
      <c r="W426" s="606">
        <f t="shared" si="215"/>
        <v>0</v>
      </c>
      <c r="X426" s="606">
        <f t="shared" si="215"/>
        <v>0</v>
      </c>
      <c r="Y426" s="606">
        <f t="shared" si="215"/>
        <v>0</v>
      </c>
      <c r="Z426" s="606">
        <f t="shared" si="215"/>
        <v>0</v>
      </c>
      <c r="AA426" s="606">
        <f t="shared" si="215"/>
        <v>0</v>
      </c>
      <c r="AB426" s="606">
        <f t="shared" si="215"/>
        <v>0</v>
      </c>
      <c r="AC426" s="606">
        <f t="shared" si="215"/>
        <v>0</v>
      </c>
      <c r="AD426" s="606">
        <f t="shared" si="215"/>
        <v>0</v>
      </c>
      <c r="AE426" s="606">
        <f t="shared" si="215"/>
        <v>0</v>
      </c>
      <c r="AF426" s="606">
        <f t="shared" si="215"/>
        <v>0</v>
      </c>
      <c r="AG426" s="606">
        <f t="shared" si="215"/>
        <v>0</v>
      </c>
      <c r="AH426" s="606">
        <f t="shared" si="215"/>
        <v>0</v>
      </c>
      <c r="AI426" s="606">
        <f t="shared" si="215"/>
        <v>0</v>
      </c>
      <c r="AJ426" s="589"/>
      <c r="AK426" s="589"/>
      <c r="AL426" s="589"/>
      <c r="AM426" s="589"/>
      <c r="AN426" s="589"/>
      <c r="AO426" s="589"/>
      <c r="AP426" s="589"/>
    </row>
    <row r="427" spans="1:42" s="607" customFormat="1" ht="12" customHeight="1">
      <c r="A427" s="605">
        <v>3</v>
      </c>
      <c r="B427" s="753" t="s">
        <v>258</v>
      </c>
      <c r="C427" s="856"/>
      <c r="D427" s="857"/>
      <c r="E427" s="606"/>
      <c r="F427" s="606">
        <f t="shared" ref="F427:AI427" si="216">+F309</f>
        <v>0</v>
      </c>
      <c r="G427" s="606">
        <f t="shared" si="216"/>
        <v>0</v>
      </c>
      <c r="H427" s="606">
        <f t="shared" si="216"/>
        <v>0</v>
      </c>
      <c r="I427" s="606">
        <f t="shared" si="216"/>
        <v>0</v>
      </c>
      <c r="J427" s="606">
        <f t="shared" si="216"/>
        <v>0</v>
      </c>
      <c r="K427" s="606">
        <f t="shared" si="216"/>
        <v>0</v>
      </c>
      <c r="L427" s="606">
        <f t="shared" si="216"/>
        <v>0</v>
      </c>
      <c r="M427" s="606">
        <f t="shared" si="216"/>
        <v>0</v>
      </c>
      <c r="N427" s="606">
        <f t="shared" si="216"/>
        <v>0</v>
      </c>
      <c r="O427" s="606">
        <f t="shared" si="216"/>
        <v>0</v>
      </c>
      <c r="P427" s="606">
        <f t="shared" si="216"/>
        <v>0</v>
      </c>
      <c r="Q427" s="606">
        <f t="shared" si="216"/>
        <v>0</v>
      </c>
      <c r="R427" s="606">
        <f t="shared" si="216"/>
        <v>0</v>
      </c>
      <c r="S427" s="606">
        <f t="shared" si="216"/>
        <v>0</v>
      </c>
      <c r="T427" s="606">
        <f t="shared" si="216"/>
        <v>0</v>
      </c>
      <c r="U427" s="606">
        <f t="shared" si="216"/>
        <v>0</v>
      </c>
      <c r="V427" s="606">
        <f t="shared" si="216"/>
        <v>0</v>
      </c>
      <c r="W427" s="606">
        <f t="shared" si="216"/>
        <v>0</v>
      </c>
      <c r="X427" s="606">
        <f t="shared" si="216"/>
        <v>0</v>
      </c>
      <c r="Y427" s="606">
        <f t="shared" si="216"/>
        <v>0</v>
      </c>
      <c r="Z427" s="606">
        <f t="shared" si="216"/>
        <v>0</v>
      </c>
      <c r="AA427" s="606">
        <f t="shared" si="216"/>
        <v>0</v>
      </c>
      <c r="AB427" s="606">
        <f t="shared" si="216"/>
        <v>0</v>
      </c>
      <c r="AC427" s="606">
        <f t="shared" si="216"/>
        <v>0</v>
      </c>
      <c r="AD427" s="606">
        <f t="shared" si="216"/>
        <v>0</v>
      </c>
      <c r="AE427" s="606">
        <f t="shared" si="216"/>
        <v>0</v>
      </c>
      <c r="AF427" s="606">
        <f t="shared" si="216"/>
        <v>0</v>
      </c>
      <c r="AG427" s="606">
        <f t="shared" si="216"/>
        <v>0</v>
      </c>
      <c r="AH427" s="606">
        <f t="shared" si="216"/>
        <v>0</v>
      </c>
      <c r="AI427" s="606">
        <f t="shared" si="216"/>
        <v>0</v>
      </c>
      <c r="AJ427" s="589"/>
      <c r="AK427" s="589"/>
      <c r="AL427" s="589"/>
      <c r="AM427" s="589"/>
      <c r="AN427" s="589"/>
      <c r="AO427" s="589"/>
      <c r="AP427" s="589"/>
    </row>
    <row r="428" spans="1:42" s="607" customFormat="1" ht="12" customHeight="1">
      <c r="A428" s="605">
        <v>4</v>
      </c>
      <c r="B428" s="753" t="s">
        <v>401</v>
      </c>
      <c r="C428" s="856"/>
      <c r="D428" s="857"/>
      <c r="E428" s="606"/>
      <c r="F428" s="606">
        <f t="shared" ref="F428:AI428" si="217">+F429+F430+F431+F432+F433+F434</f>
        <v>864682.33999999985</v>
      </c>
      <c r="G428" s="606">
        <f t="shared" si="217"/>
        <v>222366.13804993749</v>
      </c>
      <c r="H428" s="606">
        <f t="shared" si="217"/>
        <v>2475885.9384030299</v>
      </c>
      <c r="I428" s="606">
        <f t="shared" si="217"/>
        <v>2387794.5297361971</v>
      </c>
      <c r="J428" s="606">
        <f t="shared" si="217"/>
        <v>76215.77698111521</v>
      </c>
      <c r="K428" s="606">
        <f t="shared" si="217"/>
        <v>-2.8481820481829345E-4</v>
      </c>
      <c r="L428" s="606">
        <f t="shared" si="217"/>
        <v>9.090908983528509E-2</v>
      </c>
      <c r="M428" s="606">
        <f t="shared" si="217"/>
        <v>0</v>
      </c>
      <c r="N428" s="606">
        <f t="shared" si="217"/>
        <v>0</v>
      </c>
      <c r="O428" s="606">
        <f t="shared" si="217"/>
        <v>0</v>
      </c>
      <c r="P428" s="606">
        <f t="shared" si="217"/>
        <v>0</v>
      </c>
      <c r="Q428" s="606">
        <f t="shared" si="217"/>
        <v>0</v>
      </c>
      <c r="R428" s="606">
        <f t="shared" si="217"/>
        <v>0</v>
      </c>
      <c r="S428" s="606">
        <f t="shared" si="217"/>
        <v>0</v>
      </c>
      <c r="T428" s="606">
        <f t="shared" si="217"/>
        <v>0</v>
      </c>
      <c r="U428" s="606">
        <f t="shared" si="217"/>
        <v>0</v>
      </c>
      <c r="V428" s="606">
        <f t="shared" si="217"/>
        <v>0</v>
      </c>
      <c r="W428" s="606">
        <f t="shared" si="217"/>
        <v>0</v>
      </c>
      <c r="X428" s="606">
        <f t="shared" si="217"/>
        <v>0</v>
      </c>
      <c r="Y428" s="606">
        <f t="shared" si="217"/>
        <v>0</v>
      </c>
      <c r="Z428" s="606">
        <f t="shared" si="217"/>
        <v>0</v>
      </c>
      <c r="AA428" s="606">
        <f t="shared" si="217"/>
        <v>0</v>
      </c>
      <c r="AB428" s="606">
        <f t="shared" si="217"/>
        <v>0</v>
      </c>
      <c r="AC428" s="606">
        <f t="shared" si="217"/>
        <v>0</v>
      </c>
      <c r="AD428" s="606">
        <f t="shared" si="217"/>
        <v>0</v>
      </c>
      <c r="AE428" s="606">
        <f t="shared" si="217"/>
        <v>0</v>
      </c>
      <c r="AF428" s="606">
        <f t="shared" si="217"/>
        <v>0</v>
      </c>
      <c r="AG428" s="606">
        <f t="shared" si="217"/>
        <v>0</v>
      </c>
      <c r="AH428" s="606">
        <f t="shared" si="217"/>
        <v>0</v>
      </c>
      <c r="AI428" s="606">
        <f t="shared" si="217"/>
        <v>0</v>
      </c>
      <c r="AJ428" s="589"/>
      <c r="AK428" s="589"/>
      <c r="AL428" s="589"/>
      <c r="AM428" s="589"/>
      <c r="AN428" s="589"/>
      <c r="AO428" s="589"/>
      <c r="AP428" s="589"/>
    </row>
    <row r="429" spans="1:42" s="607" customFormat="1" ht="12" customHeight="1">
      <c r="A429" s="605"/>
      <c r="B429" s="751" t="str">
        <f>+B311</f>
        <v>Gradbena dela za kanalizacijo brez nepredvidenih del</v>
      </c>
      <c r="C429" s="856"/>
      <c r="D429" s="857"/>
      <c r="E429" s="595"/>
      <c r="F429" s="595">
        <f t="shared" ref="F429:AI429" si="218">+F311</f>
        <v>36801.82</v>
      </c>
      <c r="G429" s="595">
        <f t="shared" si="218"/>
        <v>169973.96383713456</v>
      </c>
      <c r="H429" s="595">
        <f t="shared" si="218"/>
        <v>1255408.1633445225</v>
      </c>
      <c r="I429" s="595">
        <f t="shared" si="218"/>
        <v>846742.68566652492</v>
      </c>
      <c r="J429" s="595">
        <f t="shared" si="218"/>
        <v>0</v>
      </c>
      <c r="K429" s="595">
        <f t="shared" si="218"/>
        <v>0</v>
      </c>
      <c r="L429" s="595">
        <f t="shared" si="218"/>
        <v>0</v>
      </c>
      <c r="M429" s="595">
        <f t="shared" si="218"/>
        <v>0</v>
      </c>
      <c r="N429" s="595">
        <f t="shared" si="218"/>
        <v>0</v>
      </c>
      <c r="O429" s="595">
        <f t="shared" si="218"/>
        <v>0</v>
      </c>
      <c r="P429" s="595">
        <f t="shared" si="218"/>
        <v>0</v>
      </c>
      <c r="Q429" s="595">
        <f t="shared" si="218"/>
        <v>0</v>
      </c>
      <c r="R429" s="595">
        <f t="shared" si="218"/>
        <v>0</v>
      </c>
      <c r="S429" s="595">
        <f t="shared" si="218"/>
        <v>0</v>
      </c>
      <c r="T429" s="595">
        <f t="shared" si="218"/>
        <v>0</v>
      </c>
      <c r="U429" s="595">
        <f t="shared" si="218"/>
        <v>0</v>
      </c>
      <c r="V429" s="595">
        <f t="shared" si="218"/>
        <v>0</v>
      </c>
      <c r="W429" s="595">
        <f t="shared" si="218"/>
        <v>0</v>
      </c>
      <c r="X429" s="595">
        <f t="shared" si="218"/>
        <v>0</v>
      </c>
      <c r="Y429" s="595">
        <f t="shared" si="218"/>
        <v>0</v>
      </c>
      <c r="Z429" s="595">
        <f t="shared" si="218"/>
        <v>0</v>
      </c>
      <c r="AA429" s="595">
        <f t="shared" si="218"/>
        <v>0</v>
      </c>
      <c r="AB429" s="595">
        <f t="shared" si="218"/>
        <v>0</v>
      </c>
      <c r="AC429" s="595">
        <f t="shared" si="218"/>
        <v>0</v>
      </c>
      <c r="AD429" s="595">
        <f t="shared" si="218"/>
        <v>0</v>
      </c>
      <c r="AE429" s="595">
        <f t="shared" si="218"/>
        <v>0</v>
      </c>
      <c r="AF429" s="595">
        <f t="shared" si="218"/>
        <v>0</v>
      </c>
      <c r="AG429" s="595">
        <f t="shared" si="218"/>
        <v>0</v>
      </c>
      <c r="AH429" s="595">
        <f t="shared" si="218"/>
        <v>0</v>
      </c>
      <c r="AI429" s="595">
        <f t="shared" si="218"/>
        <v>0</v>
      </c>
      <c r="AJ429" s="589"/>
      <c r="AK429" s="589"/>
      <c r="AL429" s="589"/>
      <c r="AM429" s="589"/>
      <c r="AN429" s="589"/>
      <c r="AO429" s="589"/>
      <c r="AP429" s="589"/>
    </row>
    <row r="430" spans="1:42" s="607" customFormat="1" ht="12" customHeight="1">
      <c r="A430" s="605"/>
      <c r="B430" s="751" t="str">
        <f>+B312</f>
        <v>Gradbene dela ČN Prevalje</v>
      </c>
      <c r="C430" s="856"/>
      <c r="D430" s="857"/>
      <c r="E430" s="595"/>
      <c r="F430" s="595">
        <f t="shared" ref="F430:AI430" si="219">+F312</f>
        <v>0</v>
      </c>
      <c r="G430" s="595">
        <f t="shared" si="219"/>
        <v>0</v>
      </c>
      <c r="H430" s="595">
        <f t="shared" si="219"/>
        <v>1025098.31</v>
      </c>
      <c r="I430" s="595">
        <f t="shared" si="219"/>
        <v>1405145.25</v>
      </c>
      <c r="J430" s="595">
        <f t="shared" si="219"/>
        <v>55556.37</v>
      </c>
      <c r="K430" s="595">
        <f t="shared" si="219"/>
        <v>0</v>
      </c>
      <c r="L430" s="595">
        <f t="shared" si="219"/>
        <v>0</v>
      </c>
      <c r="M430" s="595">
        <f t="shared" si="219"/>
        <v>0</v>
      </c>
      <c r="N430" s="595">
        <f t="shared" si="219"/>
        <v>0</v>
      </c>
      <c r="O430" s="595">
        <f t="shared" si="219"/>
        <v>0</v>
      </c>
      <c r="P430" s="595">
        <f t="shared" si="219"/>
        <v>0</v>
      </c>
      <c r="Q430" s="595">
        <f t="shared" si="219"/>
        <v>0</v>
      </c>
      <c r="R430" s="595">
        <f t="shared" si="219"/>
        <v>0</v>
      </c>
      <c r="S430" s="595">
        <f t="shared" si="219"/>
        <v>0</v>
      </c>
      <c r="T430" s="595">
        <f t="shared" si="219"/>
        <v>0</v>
      </c>
      <c r="U430" s="595">
        <f t="shared" si="219"/>
        <v>0</v>
      </c>
      <c r="V430" s="595">
        <f t="shared" si="219"/>
        <v>0</v>
      </c>
      <c r="W430" s="595">
        <f t="shared" si="219"/>
        <v>0</v>
      </c>
      <c r="X430" s="595">
        <f t="shared" si="219"/>
        <v>0</v>
      </c>
      <c r="Y430" s="595">
        <f t="shared" si="219"/>
        <v>0</v>
      </c>
      <c r="Z430" s="595">
        <f t="shared" si="219"/>
        <v>0</v>
      </c>
      <c r="AA430" s="595">
        <f t="shared" si="219"/>
        <v>0</v>
      </c>
      <c r="AB430" s="595">
        <f t="shared" si="219"/>
        <v>0</v>
      </c>
      <c r="AC430" s="595">
        <f t="shared" si="219"/>
        <v>0</v>
      </c>
      <c r="AD430" s="595">
        <f t="shared" si="219"/>
        <v>0</v>
      </c>
      <c r="AE430" s="595">
        <f t="shared" si="219"/>
        <v>0</v>
      </c>
      <c r="AF430" s="595">
        <f t="shared" si="219"/>
        <v>0</v>
      </c>
      <c r="AG430" s="595">
        <f t="shared" si="219"/>
        <v>0</v>
      </c>
      <c r="AH430" s="595">
        <f t="shared" si="219"/>
        <v>0</v>
      </c>
      <c r="AI430" s="595">
        <f t="shared" si="219"/>
        <v>0</v>
      </c>
      <c r="AJ430" s="589"/>
      <c r="AK430" s="589"/>
      <c r="AL430" s="589"/>
      <c r="AM430" s="589"/>
      <c r="AN430" s="589"/>
      <c r="AO430" s="589"/>
      <c r="AP430" s="589"/>
    </row>
    <row r="431" spans="1:42" s="607" customFormat="1" ht="12" customHeight="1">
      <c r="A431" s="605"/>
      <c r="B431" s="751" t="str">
        <f>+B313</f>
        <v>Stroški gradbenega nadzora</v>
      </c>
      <c r="C431" s="856"/>
      <c r="D431" s="857"/>
      <c r="E431" s="595"/>
      <c r="F431" s="595">
        <f t="shared" ref="F431:AI431" si="220">+F313</f>
        <v>0</v>
      </c>
      <c r="G431" s="595">
        <f t="shared" si="220"/>
        <v>2224.7780499374958</v>
      </c>
      <c r="H431" s="595">
        <f t="shared" si="220"/>
        <v>29111.3284030301</v>
      </c>
      <c r="I431" s="595">
        <f t="shared" si="220"/>
        <v>27802.826603196845</v>
      </c>
      <c r="J431" s="595">
        <f t="shared" si="220"/>
        <v>661.06698111521462</v>
      </c>
      <c r="K431" s="595">
        <f t="shared" si="220"/>
        <v>0</v>
      </c>
      <c r="L431" s="595">
        <f t="shared" si="220"/>
        <v>0</v>
      </c>
      <c r="M431" s="595">
        <f t="shared" si="220"/>
        <v>0</v>
      </c>
      <c r="N431" s="595">
        <f t="shared" si="220"/>
        <v>0</v>
      </c>
      <c r="O431" s="595">
        <f t="shared" si="220"/>
        <v>0</v>
      </c>
      <c r="P431" s="595">
        <f t="shared" si="220"/>
        <v>0</v>
      </c>
      <c r="Q431" s="595">
        <f t="shared" si="220"/>
        <v>0</v>
      </c>
      <c r="R431" s="595">
        <f t="shared" si="220"/>
        <v>0</v>
      </c>
      <c r="S431" s="595">
        <f t="shared" si="220"/>
        <v>0</v>
      </c>
      <c r="T431" s="595">
        <f t="shared" si="220"/>
        <v>0</v>
      </c>
      <c r="U431" s="595">
        <f t="shared" si="220"/>
        <v>0</v>
      </c>
      <c r="V431" s="595">
        <f t="shared" si="220"/>
        <v>0</v>
      </c>
      <c r="W431" s="595">
        <f t="shared" si="220"/>
        <v>0</v>
      </c>
      <c r="X431" s="595">
        <f t="shared" si="220"/>
        <v>0</v>
      </c>
      <c r="Y431" s="595">
        <f t="shared" si="220"/>
        <v>0</v>
      </c>
      <c r="Z431" s="595">
        <f t="shared" si="220"/>
        <v>0</v>
      </c>
      <c r="AA431" s="595">
        <f t="shared" si="220"/>
        <v>0</v>
      </c>
      <c r="AB431" s="595">
        <f t="shared" si="220"/>
        <v>0</v>
      </c>
      <c r="AC431" s="595">
        <f t="shared" si="220"/>
        <v>0</v>
      </c>
      <c r="AD431" s="595">
        <f t="shared" si="220"/>
        <v>0</v>
      </c>
      <c r="AE431" s="595">
        <f t="shared" si="220"/>
        <v>0</v>
      </c>
      <c r="AF431" s="595">
        <f t="shared" si="220"/>
        <v>0</v>
      </c>
      <c r="AG431" s="595">
        <f t="shared" si="220"/>
        <v>0</v>
      </c>
      <c r="AH431" s="595">
        <f t="shared" si="220"/>
        <v>0</v>
      </c>
      <c r="AI431" s="595">
        <f t="shared" si="220"/>
        <v>0</v>
      </c>
      <c r="AJ431" s="589"/>
      <c r="AK431" s="589"/>
      <c r="AL431" s="589"/>
      <c r="AM431" s="589"/>
      <c r="AN431" s="589"/>
      <c r="AO431" s="589"/>
      <c r="AP431" s="589"/>
    </row>
    <row r="432" spans="1:42" s="607" customFormat="1" ht="12" customHeight="1">
      <c r="A432" s="605"/>
      <c r="B432" s="751" t="str">
        <f>+B314</f>
        <v>Stroški obveščanja in informiranja javnosti</v>
      </c>
      <c r="C432" s="856"/>
      <c r="D432" s="857"/>
      <c r="E432" s="595"/>
      <c r="F432" s="595">
        <f t="shared" ref="F432:AI432" si="221">+F314</f>
        <v>0</v>
      </c>
      <c r="G432" s="595">
        <f t="shared" si="221"/>
        <v>0</v>
      </c>
      <c r="H432" s="595">
        <f t="shared" si="221"/>
        <v>6000</v>
      </c>
      <c r="I432" s="595">
        <f t="shared" si="221"/>
        <v>4530</v>
      </c>
      <c r="J432" s="595">
        <f t="shared" si="221"/>
        <v>6000</v>
      </c>
      <c r="K432" s="595">
        <f t="shared" si="221"/>
        <v>0</v>
      </c>
      <c r="L432" s="595">
        <f t="shared" si="221"/>
        <v>0</v>
      </c>
      <c r="M432" s="595">
        <f t="shared" si="221"/>
        <v>0</v>
      </c>
      <c r="N432" s="595">
        <f t="shared" si="221"/>
        <v>0</v>
      </c>
      <c r="O432" s="595">
        <f t="shared" si="221"/>
        <v>0</v>
      </c>
      <c r="P432" s="595">
        <f t="shared" si="221"/>
        <v>0</v>
      </c>
      <c r="Q432" s="595">
        <f t="shared" si="221"/>
        <v>0</v>
      </c>
      <c r="R432" s="595">
        <f t="shared" si="221"/>
        <v>0</v>
      </c>
      <c r="S432" s="595">
        <f t="shared" si="221"/>
        <v>0</v>
      </c>
      <c r="T432" s="595">
        <f t="shared" si="221"/>
        <v>0</v>
      </c>
      <c r="U432" s="595">
        <f t="shared" si="221"/>
        <v>0</v>
      </c>
      <c r="V432" s="595">
        <f t="shared" si="221"/>
        <v>0</v>
      </c>
      <c r="W432" s="595">
        <f t="shared" si="221"/>
        <v>0</v>
      </c>
      <c r="X432" s="595">
        <f t="shared" si="221"/>
        <v>0</v>
      </c>
      <c r="Y432" s="595">
        <f t="shared" si="221"/>
        <v>0</v>
      </c>
      <c r="Z432" s="595">
        <f t="shared" si="221"/>
        <v>0</v>
      </c>
      <c r="AA432" s="595">
        <f t="shared" si="221"/>
        <v>0</v>
      </c>
      <c r="AB432" s="595">
        <f t="shared" si="221"/>
        <v>0</v>
      </c>
      <c r="AC432" s="595">
        <f t="shared" si="221"/>
        <v>0</v>
      </c>
      <c r="AD432" s="595">
        <f t="shared" si="221"/>
        <v>0</v>
      </c>
      <c r="AE432" s="595">
        <f t="shared" si="221"/>
        <v>0</v>
      </c>
      <c r="AF432" s="595">
        <f t="shared" si="221"/>
        <v>0</v>
      </c>
      <c r="AG432" s="595">
        <f t="shared" si="221"/>
        <v>0</v>
      </c>
      <c r="AH432" s="595">
        <f t="shared" si="221"/>
        <v>0</v>
      </c>
      <c r="AI432" s="595">
        <f t="shared" si="221"/>
        <v>0</v>
      </c>
      <c r="AJ432" s="589"/>
      <c r="AK432" s="589"/>
      <c r="AL432" s="589"/>
      <c r="AM432" s="589"/>
      <c r="AN432" s="589"/>
      <c r="AO432" s="589"/>
      <c r="AP432" s="589"/>
    </row>
    <row r="433" spans="1:47" s="607" customFormat="1" ht="12" customHeight="1">
      <c r="A433" s="605"/>
      <c r="B433" s="751" t="str">
        <f>+B315</f>
        <v>Ostali stroški projekta</v>
      </c>
      <c r="C433" s="856"/>
      <c r="D433" s="857"/>
      <c r="E433" s="595"/>
      <c r="F433" s="595">
        <f t="shared" ref="F433:AI433" si="222">+F315</f>
        <v>827880.5199999999</v>
      </c>
      <c r="G433" s="595">
        <f t="shared" si="222"/>
        <v>33170</v>
      </c>
      <c r="H433" s="595">
        <f t="shared" si="222"/>
        <v>31047.14</v>
      </c>
      <c r="I433" s="595">
        <f t="shared" si="222"/>
        <v>18899.5</v>
      </c>
      <c r="J433" s="595">
        <f t="shared" si="222"/>
        <v>13998.34</v>
      </c>
      <c r="K433" s="595">
        <f t="shared" si="222"/>
        <v>0</v>
      </c>
      <c r="L433" s="595">
        <f t="shared" si="222"/>
        <v>0</v>
      </c>
      <c r="M433" s="595">
        <f t="shared" si="222"/>
        <v>0</v>
      </c>
      <c r="N433" s="595">
        <f t="shared" si="222"/>
        <v>0</v>
      </c>
      <c r="O433" s="595">
        <f t="shared" si="222"/>
        <v>0</v>
      </c>
      <c r="P433" s="595">
        <f t="shared" si="222"/>
        <v>0</v>
      </c>
      <c r="Q433" s="595">
        <f t="shared" si="222"/>
        <v>0</v>
      </c>
      <c r="R433" s="595">
        <f t="shared" si="222"/>
        <v>0</v>
      </c>
      <c r="S433" s="595">
        <f t="shared" si="222"/>
        <v>0</v>
      </c>
      <c r="T433" s="595">
        <f t="shared" si="222"/>
        <v>0</v>
      </c>
      <c r="U433" s="595">
        <f t="shared" si="222"/>
        <v>0</v>
      </c>
      <c r="V433" s="595">
        <f t="shared" si="222"/>
        <v>0</v>
      </c>
      <c r="W433" s="595">
        <f t="shared" si="222"/>
        <v>0</v>
      </c>
      <c r="X433" s="595">
        <f t="shared" si="222"/>
        <v>0</v>
      </c>
      <c r="Y433" s="595">
        <f t="shared" si="222"/>
        <v>0</v>
      </c>
      <c r="Z433" s="595">
        <f t="shared" si="222"/>
        <v>0</v>
      </c>
      <c r="AA433" s="595">
        <f t="shared" si="222"/>
        <v>0</v>
      </c>
      <c r="AB433" s="595">
        <f t="shared" si="222"/>
        <v>0</v>
      </c>
      <c r="AC433" s="595">
        <f t="shared" si="222"/>
        <v>0</v>
      </c>
      <c r="AD433" s="595">
        <f t="shared" si="222"/>
        <v>0</v>
      </c>
      <c r="AE433" s="595">
        <f t="shared" si="222"/>
        <v>0</v>
      </c>
      <c r="AF433" s="595">
        <f t="shared" si="222"/>
        <v>0</v>
      </c>
      <c r="AG433" s="595">
        <f t="shared" si="222"/>
        <v>0</v>
      </c>
      <c r="AH433" s="595">
        <f t="shared" si="222"/>
        <v>0</v>
      </c>
      <c r="AI433" s="595">
        <f t="shared" si="222"/>
        <v>0</v>
      </c>
      <c r="AJ433" s="589"/>
      <c r="AK433" s="589"/>
      <c r="AL433" s="589"/>
      <c r="AM433" s="589"/>
      <c r="AN433" s="589"/>
      <c r="AO433" s="589"/>
      <c r="AP433" s="589"/>
    </row>
    <row r="434" spans="1:47" s="607" customFormat="1" ht="12" customHeight="1">
      <c r="A434" s="605"/>
      <c r="B434" s="751" t="s">
        <v>464</v>
      </c>
      <c r="C434" s="856"/>
      <c r="D434" s="857"/>
      <c r="E434" s="595"/>
      <c r="F434" s="595">
        <f>+'Nov. investicije'!L55</f>
        <v>0</v>
      </c>
      <c r="G434" s="595">
        <f>+'Nov. investicije'!M55</f>
        <v>16997.396162865429</v>
      </c>
      <c r="H434" s="595">
        <f>+'Nov. investicije'!N55</f>
        <v>129220.99665547733</v>
      </c>
      <c r="I434" s="595">
        <f>+'Nov. investicije'!O55</f>
        <v>84674.26746647546</v>
      </c>
      <c r="J434" s="595">
        <f>+'Nov. investicije'!P55</f>
        <v>0</v>
      </c>
      <c r="K434" s="595">
        <f>+'Nov. investicije'!Q55</f>
        <v>-2.8481820481829345E-4</v>
      </c>
      <c r="L434" s="595">
        <f>+'Nov. investicije'!R55</f>
        <v>9.090908983528509E-2</v>
      </c>
      <c r="M434" s="595">
        <f>+'Nov. investicije'!S55</f>
        <v>0</v>
      </c>
      <c r="N434" s="595">
        <f>+'Nov. investicije'!T55</f>
        <v>0</v>
      </c>
      <c r="O434" s="595">
        <f>+'Nov. investicije'!U55</f>
        <v>0</v>
      </c>
      <c r="P434" s="595">
        <f>+'Nov. investicije'!V55</f>
        <v>0</v>
      </c>
      <c r="Q434" s="595">
        <f>+'Nov. investicije'!W55</f>
        <v>0</v>
      </c>
      <c r="R434" s="595">
        <f>+'Nov. investicije'!X55</f>
        <v>0</v>
      </c>
      <c r="S434" s="595">
        <f>+'Nov. investicije'!Y55</f>
        <v>0</v>
      </c>
      <c r="T434" s="595">
        <f>+'Nov. investicije'!Z55</f>
        <v>0</v>
      </c>
      <c r="U434" s="595">
        <f>+'Nov. investicije'!AA55</f>
        <v>0</v>
      </c>
      <c r="V434" s="595">
        <f>+'Nov. investicije'!AB55</f>
        <v>0</v>
      </c>
      <c r="W434" s="595">
        <f>+'Nov. investicije'!AC55</f>
        <v>0</v>
      </c>
      <c r="X434" s="595">
        <f>+'Nov. investicije'!AD55</f>
        <v>0</v>
      </c>
      <c r="Y434" s="595">
        <f>+'Nov. investicije'!AE55</f>
        <v>0</v>
      </c>
      <c r="Z434" s="595">
        <f>+'Nov. investicije'!AF55</f>
        <v>0</v>
      </c>
      <c r="AA434" s="595">
        <f>+'Nov. investicije'!AG55</f>
        <v>0</v>
      </c>
      <c r="AB434" s="595">
        <f>+'Nov. investicije'!AH55</f>
        <v>0</v>
      </c>
      <c r="AC434" s="595">
        <f>+'Nov. investicije'!AI55</f>
        <v>0</v>
      </c>
      <c r="AD434" s="595">
        <f>+'Nov. investicije'!AJ55</f>
        <v>0</v>
      </c>
      <c r="AE434" s="595">
        <f>+'Nov. investicije'!AK55</f>
        <v>0</v>
      </c>
      <c r="AF434" s="595">
        <f>+'Nov. investicije'!AL55</f>
        <v>0</v>
      </c>
      <c r="AG434" s="595">
        <f>+'Nov. investicije'!AM55</f>
        <v>0</v>
      </c>
      <c r="AH434" s="595">
        <f>+'Nov. investicije'!AN55</f>
        <v>0</v>
      </c>
      <c r="AI434" s="595">
        <f>+'Nov. investicije'!AO55</f>
        <v>0</v>
      </c>
      <c r="AJ434" s="589"/>
      <c r="AK434" s="589"/>
      <c r="AL434" s="589"/>
      <c r="AM434" s="589"/>
      <c r="AN434" s="589"/>
      <c r="AO434" s="589"/>
      <c r="AP434" s="589"/>
    </row>
    <row r="435" spans="1:47" s="607" customFormat="1" ht="12" customHeight="1">
      <c r="A435" s="605">
        <v>5</v>
      </c>
      <c r="B435" s="753" t="s">
        <v>402</v>
      </c>
      <c r="C435" s="856"/>
      <c r="D435" s="857"/>
      <c r="E435" s="606"/>
      <c r="F435" s="606">
        <f t="shared" ref="F435:AI435" si="223">SUM(F436:F439)</f>
        <v>0</v>
      </c>
      <c r="G435" s="606">
        <f t="shared" si="223"/>
        <v>0</v>
      </c>
      <c r="H435" s="606">
        <f t="shared" si="223"/>
        <v>0</v>
      </c>
      <c r="I435" s="606">
        <f t="shared" si="223"/>
        <v>0</v>
      </c>
      <c r="J435" s="606">
        <f t="shared" si="223"/>
        <v>0</v>
      </c>
      <c r="K435" s="606">
        <f t="shared" si="223"/>
        <v>0</v>
      </c>
      <c r="L435" s="606">
        <f t="shared" si="223"/>
        <v>0</v>
      </c>
      <c r="M435" s="606">
        <f t="shared" si="223"/>
        <v>0</v>
      </c>
      <c r="N435" s="606">
        <f t="shared" si="223"/>
        <v>0</v>
      </c>
      <c r="O435" s="606">
        <f t="shared" si="223"/>
        <v>0</v>
      </c>
      <c r="P435" s="606">
        <f t="shared" si="223"/>
        <v>0</v>
      </c>
      <c r="Q435" s="606">
        <f t="shared" si="223"/>
        <v>0</v>
      </c>
      <c r="R435" s="606">
        <f t="shared" si="223"/>
        <v>0</v>
      </c>
      <c r="S435" s="606">
        <f t="shared" si="223"/>
        <v>0</v>
      </c>
      <c r="T435" s="606">
        <f t="shared" si="223"/>
        <v>1117805.0351456569</v>
      </c>
      <c r="U435" s="606">
        <f t="shared" si="223"/>
        <v>0</v>
      </c>
      <c r="V435" s="606">
        <f t="shared" si="223"/>
        <v>0</v>
      </c>
      <c r="W435" s="606">
        <f t="shared" si="223"/>
        <v>0</v>
      </c>
      <c r="X435" s="606">
        <f t="shared" si="223"/>
        <v>273251.6319915349</v>
      </c>
      <c r="Y435" s="606">
        <f t="shared" si="223"/>
        <v>0</v>
      </c>
      <c r="Z435" s="606">
        <f t="shared" si="223"/>
        <v>0</v>
      </c>
      <c r="AA435" s="606">
        <f t="shared" si="223"/>
        <v>0</v>
      </c>
      <c r="AB435" s="606">
        <f t="shared" si="223"/>
        <v>0</v>
      </c>
      <c r="AC435" s="606">
        <f t="shared" si="223"/>
        <v>0</v>
      </c>
      <c r="AD435" s="606">
        <f t="shared" si="223"/>
        <v>1117805.0351456569</v>
      </c>
      <c r="AE435" s="606">
        <f t="shared" si="223"/>
        <v>0</v>
      </c>
      <c r="AF435" s="606">
        <f t="shared" si="223"/>
        <v>0</v>
      </c>
      <c r="AG435" s="606">
        <f t="shared" si="223"/>
        <v>0</v>
      </c>
      <c r="AH435" s="606">
        <f t="shared" si="223"/>
        <v>0</v>
      </c>
      <c r="AI435" s="606">
        <f t="shared" si="223"/>
        <v>0</v>
      </c>
      <c r="AJ435" s="589"/>
      <c r="AK435" s="589"/>
      <c r="AL435" s="589"/>
      <c r="AM435" s="589"/>
      <c r="AN435" s="589"/>
      <c r="AO435" s="589"/>
      <c r="AP435" s="589"/>
    </row>
    <row r="436" spans="1:47" s="607" customFormat="1" ht="12" customHeight="1">
      <c r="A436" s="605"/>
      <c r="B436" s="751" t="str">
        <f>+B400</f>
        <v>Oprema na razbremenilnikih</v>
      </c>
      <c r="C436" s="856"/>
      <c r="D436" s="857"/>
      <c r="E436" s="595"/>
      <c r="F436" s="595">
        <f>+F400</f>
        <v>0</v>
      </c>
      <c r="G436" s="595">
        <f t="shared" ref="G436:AI439" si="224">+G400</f>
        <v>0</v>
      </c>
      <c r="H436" s="595">
        <f t="shared" si="224"/>
        <v>0</v>
      </c>
      <c r="I436" s="595">
        <f t="shared" si="224"/>
        <v>0</v>
      </c>
      <c r="J436" s="595">
        <f t="shared" si="224"/>
        <v>0</v>
      </c>
      <c r="K436" s="595">
        <f t="shared" si="224"/>
        <v>0</v>
      </c>
      <c r="L436" s="595">
        <f t="shared" si="224"/>
        <v>0</v>
      </c>
      <c r="M436" s="595">
        <f t="shared" si="224"/>
        <v>0</v>
      </c>
      <c r="N436" s="595">
        <f t="shared" si="224"/>
        <v>0</v>
      </c>
      <c r="O436" s="595">
        <f t="shared" si="224"/>
        <v>0</v>
      </c>
      <c r="P436" s="595">
        <f t="shared" si="224"/>
        <v>0</v>
      </c>
      <c r="Q436" s="595">
        <f t="shared" si="224"/>
        <v>0</v>
      </c>
      <c r="R436" s="595">
        <f t="shared" si="224"/>
        <v>0</v>
      </c>
      <c r="S436" s="595">
        <f t="shared" si="224"/>
        <v>0</v>
      </c>
      <c r="T436" s="595">
        <f t="shared" si="224"/>
        <v>91081.2</v>
      </c>
      <c r="U436" s="595">
        <f t="shared" si="224"/>
        <v>0</v>
      </c>
      <c r="V436" s="595">
        <f t="shared" si="224"/>
        <v>0</v>
      </c>
      <c r="W436" s="595">
        <f t="shared" si="224"/>
        <v>0</v>
      </c>
      <c r="X436" s="595">
        <f t="shared" si="224"/>
        <v>0</v>
      </c>
      <c r="Y436" s="595">
        <f t="shared" si="224"/>
        <v>0</v>
      </c>
      <c r="Z436" s="595">
        <f t="shared" si="224"/>
        <v>0</v>
      </c>
      <c r="AA436" s="595">
        <f t="shared" si="224"/>
        <v>0</v>
      </c>
      <c r="AB436" s="595">
        <f t="shared" si="224"/>
        <v>0</v>
      </c>
      <c r="AC436" s="595">
        <f t="shared" si="224"/>
        <v>0</v>
      </c>
      <c r="AD436" s="595">
        <f t="shared" si="224"/>
        <v>91081.2</v>
      </c>
      <c r="AE436" s="595">
        <f t="shared" si="224"/>
        <v>0</v>
      </c>
      <c r="AF436" s="595">
        <f t="shared" si="224"/>
        <v>0</v>
      </c>
      <c r="AG436" s="595">
        <f t="shared" si="224"/>
        <v>0</v>
      </c>
      <c r="AH436" s="595">
        <f t="shared" si="224"/>
        <v>0</v>
      </c>
      <c r="AI436" s="595">
        <f t="shared" si="224"/>
        <v>0</v>
      </c>
      <c r="AJ436" s="589"/>
      <c r="AK436" s="589"/>
      <c r="AL436" s="589"/>
      <c r="AM436" s="589"/>
      <c r="AN436" s="589"/>
      <c r="AO436" s="589"/>
      <c r="AP436" s="589"/>
    </row>
    <row r="437" spans="1:47" s="607" customFormat="1" ht="12" customHeight="1">
      <c r="A437" s="605"/>
      <c r="B437" s="751" t="str">
        <f>+B401</f>
        <v>Oprema na črpališčih</v>
      </c>
      <c r="C437" s="856"/>
      <c r="D437" s="857"/>
      <c r="E437" s="595"/>
      <c r="F437" s="595">
        <f>+F401</f>
        <v>0</v>
      </c>
      <c r="G437" s="595">
        <f t="shared" si="224"/>
        <v>0</v>
      </c>
      <c r="H437" s="595">
        <f t="shared" si="224"/>
        <v>0</v>
      </c>
      <c r="I437" s="595">
        <f t="shared" si="224"/>
        <v>0</v>
      </c>
      <c r="J437" s="595">
        <f t="shared" si="224"/>
        <v>0</v>
      </c>
      <c r="K437" s="595">
        <f t="shared" si="224"/>
        <v>0</v>
      </c>
      <c r="L437" s="595">
        <f t="shared" si="224"/>
        <v>0</v>
      </c>
      <c r="M437" s="595">
        <f t="shared" si="224"/>
        <v>0</v>
      </c>
      <c r="N437" s="595">
        <f t="shared" si="224"/>
        <v>0</v>
      </c>
      <c r="O437" s="595">
        <f t="shared" si="224"/>
        <v>0</v>
      </c>
      <c r="P437" s="595">
        <f t="shared" si="224"/>
        <v>0</v>
      </c>
      <c r="Q437" s="595">
        <f t="shared" si="224"/>
        <v>0</v>
      </c>
      <c r="R437" s="595">
        <f t="shared" si="224"/>
        <v>0</v>
      </c>
      <c r="S437" s="595">
        <f t="shared" si="224"/>
        <v>0</v>
      </c>
      <c r="T437" s="595">
        <f t="shared" si="224"/>
        <v>52508.4</v>
      </c>
      <c r="U437" s="595">
        <f t="shared" si="224"/>
        <v>0</v>
      </c>
      <c r="V437" s="595">
        <f t="shared" si="224"/>
        <v>0</v>
      </c>
      <c r="W437" s="595">
        <f t="shared" si="224"/>
        <v>0</v>
      </c>
      <c r="X437" s="595">
        <f t="shared" si="224"/>
        <v>0</v>
      </c>
      <c r="Y437" s="595">
        <f t="shared" si="224"/>
        <v>0</v>
      </c>
      <c r="Z437" s="595">
        <f t="shared" si="224"/>
        <v>0</v>
      </c>
      <c r="AA437" s="595">
        <f t="shared" si="224"/>
        <v>0</v>
      </c>
      <c r="AB437" s="595">
        <f t="shared" si="224"/>
        <v>0</v>
      </c>
      <c r="AC437" s="595">
        <f t="shared" si="224"/>
        <v>0</v>
      </c>
      <c r="AD437" s="595">
        <f t="shared" si="224"/>
        <v>52508.4</v>
      </c>
      <c r="AE437" s="595">
        <f t="shared" si="224"/>
        <v>0</v>
      </c>
      <c r="AF437" s="595">
        <f t="shared" si="224"/>
        <v>0</v>
      </c>
      <c r="AG437" s="595">
        <f t="shared" si="224"/>
        <v>0</v>
      </c>
      <c r="AH437" s="595">
        <f t="shared" si="224"/>
        <v>0</v>
      </c>
      <c r="AI437" s="595">
        <f t="shared" si="224"/>
        <v>0</v>
      </c>
      <c r="AJ437" s="589"/>
      <c r="AK437" s="589"/>
      <c r="AL437" s="589"/>
      <c r="AM437" s="589"/>
      <c r="AN437" s="589"/>
      <c r="AO437" s="589"/>
      <c r="AP437" s="589"/>
    </row>
    <row r="438" spans="1:47" s="607" customFormat="1" ht="12" customHeight="1">
      <c r="A438" s="605"/>
      <c r="B438" s="751" t="str">
        <f>+B402</f>
        <v>Električna oprema ČN in oprema za vodenje</v>
      </c>
      <c r="C438" s="856"/>
      <c r="D438" s="857"/>
      <c r="E438" s="595"/>
      <c r="F438" s="595">
        <f>+F402</f>
        <v>0</v>
      </c>
      <c r="G438" s="595">
        <f t="shared" si="224"/>
        <v>0</v>
      </c>
      <c r="H438" s="595">
        <f t="shared" si="224"/>
        <v>0</v>
      </c>
      <c r="I438" s="595">
        <f t="shared" si="224"/>
        <v>0</v>
      </c>
      <c r="J438" s="595">
        <f t="shared" si="224"/>
        <v>0</v>
      </c>
      <c r="K438" s="595">
        <f t="shared" si="224"/>
        <v>0</v>
      </c>
      <c r="L438" s="595">
        <f t="shared" si="224"/>
        <v>0</v>
      </c>
      <c r="M438" s="595">
        <f t="shared" si="224"/>
        <v>0</v>
      </c>
      <c r="N438" s="595">
        <f t="shared" si="224"/>
        <v>0</v>
      </c>
      <c r="O438" s="595">
        <f t="shared" si="224"/>
        <v>0</v>
      </c>
      <c r="P438" s="595">
        <f t="shared" si="224"/>
        <v>0</v>
      </c>
      <c r="Q438" s="595">
        <f t="shared" si="224"/>
        <v>0</v>
      </c>
      <c r="R438" s="595">
        <f t="shared" si="224"/>
        <v>0</v>
      </c>
      <c r="S438" s="595">
        <f t="shared" si="224"/>
        <v>0</v>
      </c>
      <c r="T438" s="595">
        <f t="shared" si="224"/>
        <v>0</v>
      </c>
      <c r="U438" s="595">
        <f t="shared" si="224"/>
        <v>0</v>
      </c>
      <c r="V438" s="595">
        <f t="shared" si="224"/>
        <v>0</v>
      </c>
      <c r="W438" s="595">
        <f t="shared" si="224"/>
        <v>0</v>
      </c>
      <c r="X438" s="595">
        <f t="shared" si="224"/>
        <v>273251.6319915349</v>
      </c>
      <c r="Y438" s="595">
        <f t="shared" si="224"/>
        <v>0</v>
      </c>
      <c r="Z438" s="595">
        <f t="shared" si="224"/>
        <v>0</v>
      </c>
      <c r="AA438" s="595">
        <f t="shared" si="224"/>
        <v>0</v>
      </c>
      <c r="AB438" s="595">
        <f t="shared" si="224"/>
        <v>0</v>
      </c>
      <c r="AC438" s="595">
        <f t="shared" si="224"/>
        <v>0</v>
      </c>
      <c r="AD438" s="595">
        <f t="shared" si="224"/>
        <v>0</v>
      </c>
      <c r="AE438" s="595">
        <f t="shared" si="224"/>
        <v>0</v>
      </c>
      <c r="AF438" s="595">
        <f t="shared" si="224"/>
        <v>0</v>
      </c>
      <c r="AG438" s="595">
        <f t="shared" si="224"/>
        <v>0</v>
      </c>
      <c r="AH438" s="595">
        <f t="shared" si="224"/>
        <v>0</v>
      </c>
      <c r="AI438" s="595">
        <f t="shared" si="224"/>
        <v>0</v>
      </c>
      <c r="AJ438" s="589"/>
      <c r="AK438" s="589"/>
      <c r="AL438" s="589"/>
      <c r="AM438" s="589"/>
      <c r="AN438" s="589"/>
      <c r="AO438" s="589"/>
      <c r="AP438" s="589"/>
    </row>
    <row r="439" spans="1:47" s="607" customFormat="1" ht="12" customHeight="1">
      <c r="A439" s="605"/>
      <c r="B439" s="751" t="str">
        <f>+B403</f>
        <v>Strojna oprema na ČN</v>
      </c>
      <c r="C439" s="856"/>
      <c r="D439" s="857"/>
      <c r="E439" s="595"/>
      <c r="F439" s="595">
        <f>+F403</f>
        <v>0</v>
      </c>
      <c r="G439" s="595">
        <f t="shared" si="224"/>
        <v>0</v>
      </c>
      <c r="H439" s="595">
        <f t="shared" si="224"/>
        <v>0</v>
      </c>
      <c r="I439" s="595">
        <f t="shared" si="224"/>
        <v>0</v>
      </c>
      <c r="J439" s="595">
        <f t="shared" si="224"/>
        <v>0</v>
      </c>
      <c r="K439" s="595">
        <f t="shared" si="224"/>
        <v>0</v>
      </c>
      <c r="L439" s="595">
        <f t="shared" si="224"/>
        <v>0</v>
      </c>
      <c r="M439" s="595">
        <f t="shared" si="224"/>
        <v>0</v>
      </c>
      <c r="N439" s="595">
        <f t="shared" si="224"/>
        <v>0</v>
      </c>
      <c r="O439" s="595">
        <f t="shared" si="224"/>
        <v>0</v>
      </c>
      <c r="P439" s="595">
        <f t="shared" si="224"/>
        <v>0</v>
      </c>
      <c r="Q439" s="595">
        <f t="shared" si="224"/>
        <v>0</v>
      </c>
      <c r="R439" s="595">
        <f t="shared" si="224"/>
        <v>0</v>
      </c>
      <c r="S439" s="595">
        <f t="shared" si="224"/>
        <v>0</v>
      </c>
      <c r="T439" s="595">
        <f t="shared" si="224"/>
        <v>974215.43514565681</v>
      </c>
      <c r="U439" s="595">
        <f t="shared" si="224"/>
        <v>0</v>
      </c>
      <c r="V439" s="595">
        <f t="shared" si="224"/>
        <v>0</v>
      </c>
      <c r="W439" s="595">
        <f t="shared" si="224"/>
        <v>0</v>
      </c>
      <c r="X439" s="595">
        <f t="shared" si="224"/>
        <v>0</v>
      </c>
      <c r="Y439" s="595">
        <f t="shared" si="224"/>
        <v>0</v>
      </c>
      <c r="Z439" s="595">
        <f t="shared" si="224"/>
        <v>0</v>
      </c>
      <c r="AA439" s="595">
        <f t="shared" si="224"/>
        <v>0</v>
      </c>
      <c r="AB439" s="595">
        <f t="shared" si="224"/>
        <v>0</v>
      </c>
      <c r="AC439" s="595">
        <f t="shared" si="224"/>
        <v>0</v>
      </c>
      <c r="AD439" s="595">
        <f t="shared" si="224"/>
        <v>974215.43514565681</v>
      </c>
      <c r="AE439" s="595">
        <f t="shared" si="224"/>
        <v>0</v>
      </c>
      <c r="AF439" s="595">
        <f t="shared" si="224"/>
        <v>0</v>
      </c>
      <c r="AG439" s="595">
        <f t="shared" si="224"/>
        <v>0</v>
      </c>
      <c r="AH439" s="595">
        <f t="shared" si="224"/>
        <v>0</v>
      </c>
      <c r="AI439" s="595">
        <f t="shared" si="224"/>
        <v>0</v>
      </c>
      <c r="AJ439" s="589"/>
      <c r="AK439" s="589"/>
      <c r="AL439" s="589"/>
      <c r="AM439" s="589"/>
      <c r="AN439" s="589"/>
      <c r="AO439" s="589"/>
      <c r="AP439" s="589"/>
    </row>
    <row r="440" spans="1:47" s="589" customFormat="1" ht="12" customHeight="1">
      <c r="A440" s="592" t="s">
        <v>155</v>
      </c>
      <c r="B440" s="749" t="s">
        <v>403</v>
      </c>
      <c r="C440" s="856"/>
      <c r="D440" s="857"/>
      <c r="E440" s="593"/>
      <c r="F440" s="593">
        <f t="shared" ref="F440:AI440" si="225">+F410-F420</f>
        <v>0</v>
      </c>
      <c r="G440" s="593">
        <f t="shared" si="225"/>
        <v>0</v>
      </c>
      <c r="H440" s="593">
        <f t="shared" si="225"/>
        <v>0</v>
      </c>
      <c r="I440" s="593">
        <f t="shared" si="225"/>
        <v>0</v>
      </c>
      <c r="J440" s="593">
        <f t="shared" si="225"/>
        <v>0</v>
      </c>
      <c r="K440" s="593">
        <f t="shared" si="225"/>
        <v>126759.43862734686</v>
      </c>
      <c r="L440" s="593">
        <f t="shared" si="225"/>
        <v>126759.34743343852</v>
      </c>
      <c r="M440" s="593">
        <f t="shared" si="225"/>
        <v>126759.43834252836</v>
      </c>
      <c r="N440" s="593">
        <f t="shared" si="225"/>
        <v>126759.43834252836</v>
      </c>
      <c r="O440" s="593">
        <f t="shared" si="225"/>
        <v>126759.43834252836</v>
      </c>
      <c r="P440" s="593">
        <f t="shared" si="225"/>
        <v>126759.43834252836</v>
      </c>
      <c r="Q440" s="593">
        <f t="shared" si="225"/>
        <v>126759.43834252836</v>
      </c>
      <c r="R440" s="593">
        <f t="shared" si="225"/>
        <v>126759.43834252836</v>
      </c>
      <c r="S440" s="593">
        <f t="shared" si="225"/>
        <v>126759.43834252836</v>
      </c>
      <c r="T440" s="593">
        <f t="shared" si="225"/>
        <v>-991045.59680312849</v>
      </c>
      <c r="U440" s="593">
        <f t="shared" si="225"/>
        <v>126759.43834252836</v>
      </c>
      <c r="V440" s="593">
        <f t="shared" si="225"/>
        <v>126759.43834252836</v>
      </c>
      <c r="W440" s="593">
        <f t="shared" si="225"/>
        <v>126759.43834252836</v>
      </c>
      <c r="X440" s="593">
        <f t="shared" si="225"/>
        <v>-146492.19364900654</v>
      </c>
      <c r="Y440" s="593">
        <f t="shared" si="225"/>
        <v>126759.43834252836</v>
      </c>
      <c r="Z440" s="593">
        <f t="shared" si="225"/>
        <v>126759.43834252836</v>
      </c>
      <c r="AA440" s="593">
        <f t="shared" si="225"/>
        <v>219556.76662554347</v>
      </c>
      <c r="AB440" s="593">
        <f t="shared" si="225"/>
        <v>219556.76662554347</v>
      </c>
      <c r="AC440" s="593">
        <f t="shared" si="225"/>
        <v>219556.76662554347</v>
      </c>
      <c r="AD440" s="593">
        <f t="shared" si="225"/>
        <v>-898248.26852011331</v>
      </c>
      <c r="AE440" s="593">
        <f t="shared" si="225"/>
        <v>219556.76662554347</v>
      </c>
      <c r="AF440" s="593">
        <f t="shared" si="225"/>
        <v>219556.76662554347</v>
      </c>
      <c r="AG440" s="593">
        <f t="shared" si="225"/>
        <v>219556.76662554347</v>
      </c>
      <c r="AH440" s="593">
        <f t="shared" si="225"/>
        <v>219556.76662554347</v>
      </c>
      <c r="AI440" s="593">
        <f t="shared" si="225"/>
        <v>219556.76662554347</v>
      </c>
    </row>
    <row r="441" spans="1:47" s="589" customFormat="1" ht="12" customHeight="1">
      <c r="A441" s="592" t="s">
        <v>244</v>
      </c>
      <c r="B441" s="749" t="s">
        <v>465</v>
      </c>
      <c r="C441" s="856"/>
      <c r="D441" s="857"/>
      <c r="E441" s="593">
        <v>0</v>
      </c>
      <c r="F441" s="593">
        <f>+E441+F440</f>
        <v>0</v>
      </c>
      <c r="G441" s="593">
        <f t="shared" ref="G441:J441" si="226">+F441+G440</f>
        <v>0</v>
      </c>
      <c r="H441" s="593">
        <f>+G441+H440</f>
        <v>0</v>
      </c>
      <c r="I441" s="593">
        <f t="shared" si="226"/>
        <v>0</v>
      </c>
      <c r="J441" s="593">
        <f t="shared" si="226"/>
        <v>0</v>
      </c>
      <c r="K441" s="593">
        <f>+J441+K440</f>
        <v>126759.43862734686</v>
      </c>
      <c r="L441" s="593">
        <f>+K441+L440</f>
        <v>253518.78606078538</v>
      </c>
      <c r="M441" s="593">
        <f t="shared" ref="M441:AI441" si="227">+L441+M440</f>
        <v>380278.22440331371</v>
      </c>
      <c r="N441" s="593">
        <f t="shared" si="227"/>
        <v>507037.66274584207</v>
      </c>
      <c r="O441" s="593">
        <f t="shared" si="227"/>
        <v>633797.10108837043</v>
      </c>
      <c r="P441" s="593">
        <f t="shared" si="227"/>
        <v>760556.53943089885</v>
      </c>
      <c r="Q441" s="593">
        <f t="shared" si="227"/>
        <v>887315.97777342726</v>
      </c>
      <c r="R441" s="593">
        <f t="shared" si="227"/>
        <v>1014075.4161159557</v>
      </c>
      <c r="S441" s="593">
        <f t="shared" si="227"/>
        <v>1140834.8544584841</v>
      </c>
      <c r="T441" s="593">
        <f t="shared" si="227"/>
        <v>149789.25765535561</v>
      </c>
      <c r="U441" s="593">
        <f t="shared" si="227"/>
        <v>276548.69599788397</v>
      </c>
      <c r="V441" s="593">
        <f t="shared" si="227"/>
        <v>403308.13434041233</v>
      </c>
      <c r="W441" s="593">
        <f t="shared" si="227"/>
        <v>530067.57268294063</v>
      </c>
      <c r="X441" s="593">
        <f t="shared" si="227"/>
        <v>383575.37903393409</v>
      </c>
      <c r="Y441" s="593">
        <f t="shared" si="227"/>
        <v>510334.81737646245</v>
      </c>
      <c r="Z441" s="593">
        <f t="shared" si="227"/>
        <v>637094.25571899081</v>
      </c>
      <c r="AA441" s="593">
        <f t="shared" si="227"/>
        <v>856651.02234453429</v>
      </c>
      <c r="AB441" s="593">
        <f t="shared" si="227"/>
        <v>1076207.7889700779</v>
      </c>
      <c r="AC441" s="593">
        <f t="shared" si="227"/>
        <v>1295764.5555956215</v>
      </c>
      <c r="AD441" s="593">
        <f t="shared" si="227"/>
        <v>397516.28707550815</v>
      </c>
      <c r="AE441" s="593">
        <f t="shared" si="227"/>
        <v>617073.05370105163</v>
      </c>
      <c r="AF441" s="593">
        <f t="shared" si="227"/>
        <v>836629.8203265951</v>
      </c>
      <c r="AG441" s="593">
        <f t="shared" si="227"/>
        <v>1056186.5869521387</v>
      </c>
      <c r="AH441" s="593">
        <f t="shared" si="227"/>
        <v>1275743.3535776823</v>
      </c>
      <c r="AI441" s="593">
        <f t="shared" si="227"/>
        <v>1495300.1202032259</v>
      </c>
    </row>
    <row r="442" spans="1:47" s="589" customFormat="1" ht="12" customHeight="1" thickBot="1">
      <c r="A442" s="592"/>
      <c r="B442" s="749" t="s">
        <v>466</v>
      </c>
      <c r="C442" s="858"/>
      <c r="D442" s="859"/>
      <c r="E442" s="664" t="str">
        <f>IF(E441&gt;-0.01,"DA","NE")</f>
        <v>DA</v>
      </c>
      <c r="F442" s="664" t="str">
        <f>IF(F441&gt;-0.01,"DA","NE")</f>
        <v>DA</v>
      </c>
      <c r="G442" s="664" t="str">
        <f>IF(G441&gt;-0.01,"DA","NE")</f>
        <v>DA</v>
      </c>
      <c r="H442" s="664" t="str">
        <f>IF(H441&gt;-0.01,"DA","NE")</f>
        <v>DA</v>
      </c>
      <c r="I442" s="664" t="str">
        <f t="shared" ref="I442:AI442" si="228">IF(I441&gt;-0.01,"DA","NE")</f>
        <v>DA</v>
      </c>
      <c r="J442" s="664" t="str">
        <f t="shared" si="228"/>
        <v>DA</v>
      </c>
      <c r="K442" s="664" t="str">
        <f t="shared" si="228"/>
        <v>DA</v>
      </c>
      <c r="L442" s="664" t="str">
        <f t="shared" si="228"/>
        <v>DA</v>
      </c>
      <c r="M442" s="664" t="str">
        <f t="shared" si="228"/>
        <v>DA</v>
      </c>
      <c r="N442" s="664" t="str">
        <f t="shared" si="228"/>
        <v>DA</v>
      </c>
      <c r="O442" s="664" t="str">
        <f t="shared" si="228"/>
        <v>DA</v>
      </c>
      <c r="P442" s="664" t="str">
        <f t="shared" si="228"/>
        <v>DA</v>
      </c>
      <c r="Q442" s="664" t="str">
        <f t="shared" si="228"/>
        <v>DA</v>
      </c>
      <c r="R442" s="664" t="str">
        <f t="shared" si="228"/>
        <v>DA</v>
      </c>
      <c r="S442" s="664" t="str">
        <f t="shared" si="228"/>
        <v>DA</v>
      </c>
      <c r="T442" s="664" t="str">
        <f t="shared" si="228"/>
        <v>DA</v>
      </c>
      <c r="U442" s="664" t="str">
        <f t="shared" si="228"/>
        <v>DA</v>
      </c>
      <c r="V442" s="664" t="str">
        <f t="shared" si="228"/>
        <v>DA</v>
      </c>
      <c r="W442" s="664" t="str">
        <f t="shared" si="228"/>
        <v>DA</v>
      </c>
      <c r="X442" s="664" t="str">
        <f t="shared" si="228"/>
        <v>DA</v>
      </c>
      <c r="Y442" s="664" t="str">
        <f t="shared" si="228"/>
        <v>DA</v>
      </c>
      <c r="Z442" s="664" t="str">
        <f t="shared" si="228"/>
        <v>DA</v>
      </c>
      <c r="AA442" s="664" t="str">
        <f t="shared" si="228"/>
        <v>DA</v>
      </c>
      <c r="AB442" s="664" t="str">
        <f t="shared" si="228"/>
        <v>DA</v>
      </c>
      <c r="AC442" s="664" t="str">
        <f t="shared" si="228"/>
        <v>DA</v>
      </c>
      <c r="AD442" s="664" t="str">
        <f t="shared" si="228"/>
        <v>DA</v>
      </c>
      <c r="AE442" s="664" t="str">
        <f t="shared" si="228"/>
        <v>DA</v>
      </c>
      <c r="AF442" s="664" t="str">
        <f t="shared" si="228"/>
        <v>DA</v>
      </c>
      <c r="AG442" s="664" t="str">
        <f t="shared" si="228"/>
        <v>DA</v>
      </c>
      <c r="AH442" s="664" t="str">
        <f t="shared" si="228"/>
        <v>DA</v>
      </c>
      <c r="AI442" s="664" t="str">
        <f t="shared" si="228"/>
        <v>DA</v>
      </c>
    </row>
    <row r="446" spans="1:47" ht="15">
      <c r="A446" s="557" t="s">
        <v>477</v>
      </c>
    </row>
    <row r="447" spans="1:47" ht="12.75" thickBot="1"/>
    <row r="448" spans="1:47" s="589" customFormat="1" ht="11.25">
      <c r="A448" s="588" t="s">
        <v>520</v>
      </c>
      <c r="B448" s="748" t="s">
        <v>388</v>
      </c>
      <c r="C448" s="665"/>
      <c r="D448" s="666"/>
      <c r="E448" s="588"/>
      <c r="F448" s="588">
        <f>+F408</f>
        <v>1</v>
      </c>
      <c r="G448" s="588">
        <f t="shared" ref="G448:AI449" si="229">+G408</f>
        <v>2</v>
      </c>
      <c r="H448" s="588">
        <f t="shared" si="229"/>
        <v>3</v>
      </c>
      <c r="I448" s="588">
        <f t="shared" si="229"/>
        <v>4</v>
      </c>
      <c r="J448" s="588">
        <f t="shared" si="229"/>
        <v>5</v>
      </c>
      <c r="K448" s="588">
        <f t="shared" si="229"/>
        <v>6</v>
      </c>
      <c r="L448" s="588">
        <f t="shared" si="229"/>
        <v>7</v>
      </c>
      <c r="M448" s="588">
        <f t="shared" si="229"/>
        <v>8</v>
      </c>
      <c r="N448" s="588">
        <f t="shared" si="229"/>
        <v>9</v>
      </c>
      <c r="O448" s="588">
        <f t="shared" si="229"/>
        <v>10</v>
      </c>
      <c r="P448" s="588">
        <f t="shared" si="229"/>
        <v>11</v>
      </c>
      <c r="Q448" s="588">
        <f t="shared" si="229"/>
        <v>12</v>
      </c>
      <c r="R448" s="588">
        <f t="shared" si="229"/>
        <v>13</v>
      </c>
      <c r="S448" s="588">
        <f t="shared" si="229"/>
        <v>14</v>
      </c>
      <c r="T448" s="588">
        <f t="shared" si="229"/>
        <v>15</v>
      </c>
      <c r="U448" s="588">
        <f t="shared" si="229"/>
        <v>16</v>
      </c>
      <c r="V448" s="588">
        <f t="shared" si="229"/>
        <v>17</v>
      </c>
      <c r="W448" s="588">
        <f t="shared" si="229"/>
        <v>18</v>
      </c>
      <c r="X448" s="588">
        <f t="shared" si="229"/>
        <v>19</v>
      </c>
      <c r="Y448" s="588">
        <f t="shared" si="229"/>
        <v>20</v>
      </c>
      <c r="Z448" s="588">
        <f t="shared" si="229"/>
        <v>21</v>
      </c>
      <c r="AA448" s="588">
        <f t="shared" si="229"/>
        <v>22</v>
      </c>
      <c r="AB448" s="588">
        <f t="shared" si="229"/>
        <v>23</v>
      </c>
      <c r="AC448" s="588">
        <f t="shared" si="229"/>
        <v>24</v>
      </c>
      <c r="AD448" s="588">
        <f t="shared" si="229"/>
        <v>25</v>
      </c>
      <c r="AE448" s="588">
        <f t="shared" si="229"/>
        <v>26</v>
      </c>
      <c r="AF448" s="588">
        <f t="shared" si="229"/>
        <v>27</v>
      </c>
      <c r="AG448" s="588">
        <f t="shared" si="229"/>
        <v>28</v>
      </c>
      <c r="AH448" s="588">
        <f t="shared" si="229"/>
        <v>29</v>
      </c>
      <c r="AI448" s="588">
        <f t="shared" si="229"/>
        <v>30</v>
      </c>
      <c r="AJ448" s="667">
        <v>1</v>
      </c>
      <c r="AK448" s="667">
        <v>2</v>
      </c>
      <c r="AL448" s="667">
        <v>3</v>
      </c>
      <c r="AM448" s="667">
        <v>4</v>
      </c>
      <c r="AN448" s="667">
        <v>5</v>
      </c>
      <c r="AO448" s="667">
        <v>6</v>
      </c>
      <c r="AP448" s="667">
        <v>7</v>
      </c>
      <c r="AQ448" s="667">
        <v>8</v>
      </c>
      <c r="AR448" s="667">
        <v>9</v>
      </c>
      <c r="AS448" s="667">
        <v>10</v>
      </c>
      <c r="AT448" s="667">
        <v>11</v>
      </c>
      <c r="AU448" s="667">
        <v>12</v>
      </c>
    </row>
    <row r="449" spans="1:47" s="589" customFormat="1" ht="11.25">
      <c r="A449" s="668"/>
      <c r="B449" s="748" t="s">
        <v>397</v>
      </c>
      <c r="C449" s="669" t="s">
        <v>418</v>
      </c>
      <c r="D449" s="670" t="s">
        <v>419</v>
      </c>
      <c r="E449" s="588"/>
      <c r="F449" s="588" t="str">
        <f>+F409</f>
        <v>do 2018</v>
      </c>
      <c r="G449" s="588">
        <f t="shared" si="229"/>
        <v>2019</v>
      </c>
      <c r="H449" s="588">
        <f t="shared" si="229"/>
        <v>2020</v>
      </c>
      <c r="I449" s="588">
        <f t="shared" si="229"/>
        <v>2021</v>
      </c>
      <c r="J449" s="588">
        <f t="shared" si="229"/>
        <v>2022</v>
      </c>
      <c r="K449" s="588">
        <f t="shared" si="229"/>
        <v>2023</v>
      </c>
      <c r="L449" s="588">
        <f t="shared" si="229"/>
        <v>2024</v>
      </c>
      <c r="M449" s="588">
        <f t="shared" si="229"/>
        <v>2025</v>
      </c>
      <c r="N449" s="588">
        <f t="shared" si="229"/>
        <v>2026</v>
      </c>
      <c r="O449" s="588">
        <f t="shared" si="229"/>
        <v>2027</v>
      </c>
      <c r="P449" s="588">
        <f t="shared" si="229"/>
        <v>2028</v>
      </c>
      <c r="Q449" s="588">
        <f t="shared" si="229"/>
        <v>2029</v>
      </c>
      <c r="R449" s="588">
        <f t="shared" si="229"/>
        <v>2030</v>
      </c>
      <c r="S449" s="588">
        <f t="shared" si="229"/>
        <v>2031</v>
      </c>
      <c r="T449" s="588">
        <f t="shared" si="229"/>
        <v>2032</v>
      </c>
      <c r="U449" s="588">
        <f t="shared" si="229"/>
        <v>2033</v>
      </c>
      <c r="V449" s="588">
        <f t="shared" si="229"/>
        <v>2034</v>
      </c>
      <c r="W449" s="588">
        <f t="shared" si="229"/>
        <v>2035</v>
      </c>
      <c r="X449" s="588">
        <f t="shared" si="229"/>
        <v>2036</v>
      </c>
      <c r="Y449" s="588">
        <f t="shared" si="229"/>
        <v>2037</v>
      </c>
      <c r="Z449" s="588">
        <f t="shared" si="229"/>
        <v>2038</v>
      </c>
      <c r="AA449" s="588">
        <f t="shared" si="229"/>
        <v>2039</v>
      </c>
      <c r="AB449" s="588">
        <f t="shared" si="229"/>
        <v>2040</v>
      </c>
      <c r="AC449" s="588">
        <f t="shared" si="229"/>
        <v>2041</v>
      </c>
      <c r="AD449" s="588">
        <f t="shared" si="229"/>
        <v>2042</v>
      </c>
      <c r="AE449" s="588">
        <f t="shared" si="229"/>
        <v>2043</v>
      </c>
      <c r="AF449" s="588">
        <f t="shared" si="229"/>
        <v>2044</v>
      </c>
      <c r="AG449" s="588">
        <f t="shared" si="229"/>
        <v>2045</v>
      </c>
      <c r="AH449" s="588">
        <f t="shared" si="229"/>
        <v>2046</v>
      </c>
      <c r="AI449" s="588">
        <f t="shared" si="229"/>
        <v>2047</v>
      </c>
      <c r="AJ449" s="667">
        <f>+AI449+1</f>
        <v>2048</v>
      </c>
      <c r="AK449" s="667">
        <f t="shared" ref="AK449:AU449" si="230">+AJ449+1</f>
        <v>2049</v>
      </c>
      <c r="AL449" s="667">
        <f t="shared" si="230"/>
        <v>2050</v>
      </c>
      <c r="AM449" s="667">
        <f t="shared" si="230"/>
        <v>2051</v>
      </c>
      <c r="AN449" s="667">
        <f t="shared" si="230"/>
        <v>2052</v>
      </c>
      <c r="AO449" s="667">
        <f t="shared" si="230"/>
        <v>2053</v>
      </c>
      <c r="AP449" s="667">
        <f t="shared" si="230"/>
        <v>2054</v>
      </c>
      <c r="AQ449" s="667">
        <f t="shared" si="230"/>
        <v>2055</v>
      </c>
      <c r="AR449" s="667">
        <f t="shared" si="230"/>
        <v>2056</v>
      </c>
      <c r="AS449" s="667">
        <f t="shared" si="230"/>
        <v>2057</v>
      </c>
      <c r="AT449" s="667">
        <f t="shared" si="230"/>
        <v>2058</v>
      </c>
      <c r="AU449" s="667">
        <f t="shared" si="230"/>
        <v>2059</v>
      </c>
    </row>
    <row r="450" spans="1:47" s="589" customFormat="1" ht="11.25">
      <c r="A450" s="671">
        <v>1</v>
      </c>
      <c r="B450" s="749" t="s">
        <v>478</v>
      </c>
      <c r="C450" s="624">
        <f>NPV($C$490,G450:AI450)+F450</f>
        <v>9881229.2306346055</v>
      </c>
      <c r="D450" s="625">
        <f>SUM(F450:AI450)</f>
        <v>21984377.212567303</v>
      </c>
      <c r="E450" s="593"/>
      <c r="F450" s="593">
        <f>+F451+F454+F457+F459</f>
        <v>0</v>
      </c>
      <c r="G450" s="593">
        <f>+G451+G454+G457+G459</f>
        <v>0</v>
      </c>
      <c r="H450" s="593">
        <f>+H451+H454+H457+H459+H462</f>
        <v>0</v>
      </c>
      <c r="I450" s="593">
        <f t="shared" ref="I450:AU450" si="231">+I451+I454+I457+I459+I462</f>
        <v>0</v>
      </c>
      <c r="J450" s="593">
        <f t="shared" si="231"/>
        <v>0</v>
      </c>
      <c r="K450" s="593">
        <f t="shared" si="231"/>
        <v>1039817.8716645639</v>
      </c>
      <c r="L450" s="593">
        <f t="shared" si="231"/>
        <v>707247.82647268882</v>
      </c>
      <c r="M450" s="593">
        <f t="shared" si="231"/>
        <v>720217.09939443052</v>
      </c>
      <c r="N450" s="593">
        <f t="shared" si="231"/>
        <v>733440.7877159419</v>
      </c>
      <c r="O450" s="593">
        <f t="shared" si="231"/>
        <v>746923.83848740044</v>
      </c>
      <c r="P450" s="593">
        <f t="shared" si="231"/>
        <v>761114.201817489</v>
      </c>
      <c r="Q450" s="593">
        <f t="shared" si="231"/>
        <v>775587.31827689125</v>
      </c>
      <c r="R450" s="593">
        <f t="shared" si="231"/>
        <v>790348.81914989417</v>
      </c>
      <c r="S450" s="593">
        <f t="shared" si="231"/>
        <v>803877.75171986152</v>
      </c>
      <c r="T450" s="593">
        <f t="shared" si="231"/>
        <v>817656.97288274835</v>
      </c>
      <c r="U450" s="593">
        <f t="shared" si="231"/>
        <v>831691.07622533222</v>
      </c>
      <c r="V450" s="593">
        <f t="shared" si="231"/>
        <v>845984.74057216488</v>
      </c>
      <c r="W450" s="593">
        <f t="shared" si="231"/>
        <v>860542.73157890351</v>
      </c>
      <c r="X450" s="593">
        <f t="shared" si="231"/>
        <v>875369.90335565573</v>
      </c>
      <c r="Y450" s="593">
        <f t="shared" si="231"/>
        <v>890471.20012090425</v>
      </c>
      <c r="Z450" s="593">
        <f t="shared" si="231"/>
        <v>905851.65788658964</v>
      </c>
      <c r="AA450" s="593">
        <f t="shared" si="231"/>
        <v>921516.4061749489</v>
      </c>
      <c r="AB450" s="593">
        <f t="shared" si="231"/>
        <v>937470.66976770456</v>
      </c>
      <c r="AC450" s="593">
        <f t="shared" si="231"/>
        <v>953206.67534243013</v>
      </c>
      <c r="AD450" s="593">
        <f t="shared" si="231"/>
        <v>969227.99812517897</v>
      </c>
      <c r="AE450" s="593">
        <f t="shared" si="231"/>
        <v>985539.78648508759</v>
      </c>
      <c r="AF450" s="593">
        <f t="shared" si="231"/>
        <v>1002147.2833604971</v>
      </c>
      <c r="AG450" s="593">
        <f t="shared" si="231"/>
        <v>1019055.8280163693</v>
      </c>
      <c r="AH450" s="593">
        <f t="shared" si="231"/>
        <v>1036270.8578347457</v>
      </c>
      <c r="AI450" s="593">
        <f t="shared" si="231"/>
        <v>1053797.9101388815</v>
      </c>
      <c r="AJ450" s="672">
        <f t="shared" si="231"/>
        <v>1053797.9101388815</v>
      </c>
      <c r="AK450" s="672">
        <f t="shared" si="231"/>
        <v>1053797.9101388815</v>
      </c>
      <c r="AL450" s="672">
        <f t="shared" si="231"/>
        <v>1053797.9101388815</v>
      </c>
      <c r="AM450" s="672">
        <f t="shared" si="231"/>
        <v>1053797.9101388815</v>
      </c>
      <c r="AN450" s="672">
        <f t="shared" si="231"/>
        <v>1053797.9101388815</v>
      </c>
      <c r="AO450" s="672">
        <f t="shared" si="231"/>
        <v>1053797.9101388815</v>
      </c>
      <c r="AP450" s="672">
        <f t="shared" si="231"/>
        <v>1053797.9101388815</v>
      </c>
      <c r="AQ450" s="672">
        <f t="shared" si="231"/>
        <v>1053797.9101388815</v>
      </c>
      <c r="AR450" s="672">
        <f t="shared" si="231"/>
        <v>1053797.9101388815</v>
      </c>
      <c r="AS450" s="672">
        <f t="shared" si="231"/>
        <v>1053797.9101388815</v>
      </c>
      <c r="AT450" s="672">
        <f t="shared" si="231"/>
        <v>1053797.9101388815</v>
      </c>
      <c r="AU450" s="672">
        <f t="shared" si="231"/>
        <v>1053797.9101388815</v>
      </c>
    </row>
    <row r="451" spans="1:47" s="548" customFormat="1" ht="14.25" customHeight="1">
      <c r="A451" s="673"/>
      <c r="B451" s="679" t="s">
        <v>728</v>
      </c>
      <c r="C451" s="624">
        <f>NPV($C$490,G451:AI451)+F451</f>
        <v>4033702.1990690744</v>
      </c>
      <c r="D451" s="625">
        <f>SUM(F451:AI451)</f>
        <v>9075733.2034788374</v>
      </c>
      <c r="E451" s="593"/>
      <c r="F451" s="593">
        <f>+F452*32</f>
        <v>0</v>
      </c>
      <c r="G451" s="593">
        <f>+G452*32</f>
        <v>0</v>
      </c>
      <c r="H451" s="593">
        <f>+H452*H453</f>
        <v>0</v>
      </c>
      <c r="I451" s="593">
        <f>+I452*I453</f>
        <v>0</v>
      </c>
      <c r="J451" s="593">
        <f t="shared" ref="J451:AI451" si="232">+J452*J453</f>
        <v>0</v>
      </c>
      <c r="K451" s="593">
        <f t="shared" si="232"/>
        <v>290379.04291157192</v>
      </c>
      <c r="L451" s="593">
        <f t="shared" si="232"/>
        <v>296143.74256536015</v>
      </c>
      <c r="M451" s="593">
        <f t="shared" si="232"/>
        <v>302022.88492054032</v>
      </c>
      <c r="N451" s="593">
        <f t="shared" si="232"/>
        <v>308018.74193101941</v>
      </c>
      <c r="O451" s="593">
        <f t="shared" si="232"/>
        <v>314133.63065427617</v>
      </c>
      <c r="P451" s="593">
        <f t="shared" si="232"/>
        <v>320369.91414677125</v>
      </c>
      <c r="Q451" s="593">
        <f t="shared" si="232"/>
        <v>326730.00237713463</v>
      </c>
      <c r="R451" s="593">
        <f t="shared" si="232"/>
        <v>333216.353157481</v>
      </c>
      <c r="S451" s="593">
        <f t="shared" si="232"/>
        <v>338773.64797161106</v>
      </c>
      <c r="T451" s="593">
        <f t="shared" si="232"/>
        <v>344423.62588895176</v>
      </c>
      <c r="U451" s="593">
        <f t="shared" si="232"/>
        <v>350167.83265395375</v>
      </c>
      <c r="V451" s="593">
        <f t="shared" si="232"/>
        <v>356007.83979058819</v>
      </c>
      <c r="W451" s="593">
        <f t="shared" si="232"/>
        <v>361945.24503228965</v>
      </c>
      <c r="X451" s="593">
        <f t="shared" si="232"/>
        <v>367981.67275907163</v>
      </c>
      <c r="Y451" s="593">
        <f t="shared" si="232"/>
        <v>374118.77444193058</v>
      </c>
      <c r="Z451" s="593">
        <f t="shared" si="232"/>
        <v>380358.22909466259</v>
      </c>
      <c r="AA451" s="593">
        <f t="shared" si="232"/>
        <v>386701.74373321474</v>
      </c>
      <c r="AB451" s="593">
        <f t="shared" si="232"/>
        <v>393151.05384269787</v>
      </c>
      <c r="AC451" s="593">
        <f t="shared" si="232"/>
        <v>399345.92926228273</v>
      </c>
      <c r="AD451" s="593">
        <f t="shared" si="232"/>
        <v>405638.41724347486</v>
      </c>
      <c r="AE451" s="593">
        <f t="shared" si="232"/>
        <v>412030.05586598336</v>
      </c>
      <c r="AF451" s="593">
        <f t="shared" si="232"/>
        <v>418522.4074450169</v>
      </c>
      <c r="AG451" s="593">
        <f t="shared" si="232"/>
        <v>425117.05891316221</v>
      </c>
      <c r="AH451" s="593">
        <f t="shared" si="232"/>
        <v>431815.62220827938</v>
      </c>
      <c r="AI451" s="593">
        <f t="shared" si="232"/>
        <v>438619.73466751026</v>
      </c>
      <c r="AJ451" s="672">
        <f t="shared" ref="AJ451:AU452" si="233">+AI451</f>
        <v>438619.73466751026</v>
      </c>
      <c r="AK451" s="672">
        <f t="shared" si="233"/>
        <v>438619.73466751026</v>
      </c>
      <c r="AL451" s="672">
        <f t="shared" si="233"/>
        <v>438619.73466751026</v>
      </c>
      <c r="AM451" s="672">
        <f t="shared" si="233"/>
        <v>438619.73466751026</v>
      </c>
      <c r="AN451" s="672">
        <f t="shared" si="233"/>
        <v>438619.73466751026</v>
      </c>
      <c r="AO451" s="672">
        <f t="shared" si="233"/>
        <v>438619.73466751026</v>
      </c>
      <c r="AP451" s="672">
        <f t="shared" si="233"/>
        <v>438619.73466751026</v>
      </c>
      <c r="AQ451" s="672">
        <f t="shared" si="233"/>
        <v>438619.73466751026</v>
      </c>
      <c r="AR451" s="672">
        <f t="shared" si="233"/>
        <v>438619.73466751026</v>
      </c>
      <c r="AS451" s="672">
        <f t="shared" si="233"/>
        <v>438619.73466751026</v>
      </c>
      <c r="AT451" s="672">
        <f t="shared" si="233"/>
        <v>438619.73466751026</v>
      </c>
      <c r="AU451" s="672">
        <f t="shared" si="233"/>
        <v>438619.73466751026</v>
      </c>
    </row>
    <row r="452" spans="1:47" s="589" customFormat="1" ht="11.25">
      <c r="A452" s="674"/>
      <c r="B452" s="751" t="s">
        <v>479</v>
      </c>
      <c r="C452" s="675"/>
      <c r="D452" s="676"/>
      <c r="E452" s="595"/>
      <c r="F452" s="595"/>
      <c r="G452" s="595"/>
      <c r="H452" s="595"/>
      <c r="I452" s="595"/>
      <c r="J452" s="595"/>
      <c r="K452" s="595">
        <f>+'Količine s projektom'!J81+'Količine s projektom'!J82</f>
        <v>4588</v>
      </c>
      <c r="L452" s="595">
        <f>+'Količine s projektom'!K81+'Količine s projektom'!K82</f>
        <v>4587.335760124879</v>
      </c>
      <c r="M452" s="595">
        <f>+'Količine s projektom'!L81+'Količine s projektom'!L82</f>
        <v>4586.6716164168492</v>
      </c>
      <c r="N452" s="595">
        <f>+'Količine s projektom'!M81+'Količine s projektom'!M82</f>
        <v>4586.0075688619863</v>
      </c>
      <c r="O452" s="595">
        <f>+'Količine s projektom'!N81+'Količine s projektom'!N82</f>
        <v>4585.3436174463714</v>
      </c>
      <c r="P452" s="595">
        <f>+'Količine s projektom'!O81+'Količine s projektom'!O82</f>
        <v>4584.6797621560836</v>
      </c>
      <c r="Q452" s="595">
        <f>+'Količine s projektom'!P81+'Količine s projektom'!P82</f>
        <v>4584.0160029772078</v>
      </c>
      <c r="R452" s="595">
        <f>+'Količine s projektom'!Q81+'Količine s projektom'!Q82</f>
        <v>4583.3523398958278</v>
      </c>
      <c r="S452" s="595">
        <f>+'Količine s projektom'!R81+'Količine s projektom'!R82</f>
        <v>4568.4238101377077</v>
      </c>
      <c r="T452" s="595">
        <f>+'Količine s projektom'!S81+'Količine s projektom'!S82</f>
        <v>4553.5439043962924</v>
      </c>
      <c r="U452" s="595">
        <f>+'Količine s projektom'!T81+'Količine s projektom'!T82</f>
        <v>4538.7124642973104</v>
      </c>
      <c r="V452" s="595">
        <f>+'Količine s projektom'!U81+'Količine s projektom'!U82</f>
        <v>4523.9293319823391</v>
      </c>
      <c r="W452" s="595">
        <f>+'Količine s projektom'!V81+'Količine s projektom'!V82</f>
        <v>4509.1943501071146</v>
      </c>
      <c r="X452" s="595">
        <f>+'Količine s projektom'!W81+'Količine s projektom'!W82</f>
        <v>4494.5073618398646</v>
      </c>
      <c r="Y452" s="595">
        <f>+'Količine s projektom'!X81+'Količine s projektom'!X82</f>
        <v>4479.8682108596358</v>
      </c>
      <c r="Z452" s="595">
        <f>+'Količine s projektom'!Y81+'Količine s projektom'!Y82</f>
        <v>4465.2767413546326</v>
      </c>
      <c r="AA452" s="595">
        <f>+'Količine s projektom'!Z81+'Količine s projektom'!Z82</f>
        <v>4450.7327980205546</v>
      </c>
      <c r="AB452" s="595">
        <f>+'Količine s projektom'!AA81+'Količine s projektom'!AA82</f>
        <v>4436.2362260589489</v>
      </c>
      <c r="AC452" s="595">
        <f>+'Količine s projektom'!AB81+'Količine s projektom'!AB82</f>
        <v>4417.7822897560782</v>
      </c>
      <c r="AD452" s="595">
        <f>+'Količine s projektom'!AC81+'Količine s projektom'!AC82</f>
        <v>4399.40511847376</v>
      </c>
      <c r="AE452" s="595">
        <f>+'Količine s projektom'!AD81+'Količine s projektom'!AD82</f>
        <v>4381.1043928834633</v>
      </c>
      <c r="AF452" s="595">
        <f>+'Količine s projektom'!AE81+'Količine s projektom'!AE82</f>
        <v>4362.8797949850041</v>
      </c>
      <c r="AG452" s="595">
        <f>+'Količine s projektom'!AF81+'Količine s projektom'!AF82</f>
        <v>4344.7310081010246</v>
      </c>
      <c r="AH452" s="595">
        <f>+'Količine s projektom'!AG81+'Količine s projektom'!AG82</f>
        <v>4326.657716871483</v>
      </c>
      <c r="AI452" s="595">
        <f>+'Količine s projektom'!AH81+'Količine s projektom'!AH82</f>
        <v>4308.6596072481816</v>
      </c>
      <c r="AJ452" s="677">
        <f t="shared" si="233"/>
        <v>4308.6596072481816</v>
      </c>
      <c r="AK452" s="677">
        <f t="shared" si="233"/>
        <v>4308.6596072481816</v>
      </c>
      <c r="AL452" s="677">
        <f t="shared" si="233"/>
        <v>4308.6596072481816</v>
      </c>
      <c r="AM452" s="677">
        <f t="shared" si="233"/>
        <v>4308.6596072481816</v>
      </c>
      <c r="AN452" s="677">
        <f t="shared" si="233"/>
        <v>4308.6596072481816</v>
      </c>
      <c r="AO452" s="677">
        <f t="shared" si="233"/>
        <v>4308.6596072481816</v>
      </c>
      <c r="AP452" s="677">
        <f t="shared" si="233"/>
        <v>4308.6596072481816</v>
      </c>
      <c r="AQ452" s="677">
        <f t="shared" si="233"/>
        <v>4308.6596072481816</v>
      </c>
      <c r="AR452" s="677">
        <f t="shared" si="233"/>
        <v>4308.6596072481816</v>
      </c>
      <c r="AS452" s="677">
        <f t="shared" si="233"/>
        <v>4308.6596072481816</v>
      </c>
      <c r="AT452" s="677">
        <f t="shared" si="233"/>
        <v>4308.6596072481816</v>
      </c>
      <c r="AU452" s="677">
        <f t="shared" si="233"/>
        <v>4308.6596072481816</v>
      </c>
    </row>
    <row r="453" spans="1:47" s="589" customFormat="1" ht="11.25">
      <c r="A453" s="674"/>
      <c r="B453" s="751" t="s">
        <v>703</v>
      </c>
      <c r="C453" s="675"/>
      <c r="D453" s="676"/>
      <c r="E453" s="595"/>
      <c r="F453" s="595"/>
      <c r="G453" s="595"/>
      <c r="H453" s="595"/>
      <c r="I453" s="595"/>
      <c r="J453" s="595"/>
      <c r="K453" s="595">
        <f>+'17 Sive plače'!Y40</f>
        <v>63.290985813333023</v>
      </c>
      <c r="L453" s="595">
        <f>+'17 Sive plače'!Z40</f>
        <v>64.556805529599686</v>
      </c>
      <c r="M453" s="595">
        <f>+'17 Sive plače'!AA40</f>
        <v>65.847941640191678</v>
      </c>
      <c r="N453" s="595">
        <f>+'17 Sive plače'!AB40</f>
        <v>67.164900472995512</v>
      </c>
      <c r="O453" s="595">
        <f>+'17 Sive plače'!AC40</f>
        <v>68.508198482455427</v>
      </c>
      <c r="P453" s="595">
        <f>+'17 Sive plače'!AD40</f>
        <v>69.87836245210454</v>
      </c>
      <c r="Q453" s="595">
        <f>+'17 Sive plače'!AE40</f>
        <v>71.275929701146637</v>
      </c>
      <c r="R453" s="595">
        <f>+'17 Sive plače'!AF40</f>
        <v>72.70144829516957</v>
      </c>
      <c r="S453" s="595">
        <f>+'17 Sive plače'!AG40</f>
        <v>74.15547726107296</v>
      </c>
      <c r="T453" s="595">
        <f>+'17 Sive plače'!AH40</f>
        <v>75.638586806294413</v>
      </c>
      <c r="U453" s="595">
        <f>+'17 Sive plače'!AI40</f>
        <v>77.151358542420297</v>
      </c>
      <c r="V453" s="595">
        <f>+'17 Sive plače'!AJ40</f>
        <v>78.694385713268701</v>
      </c>
      <c r="W453" s="595">
        <f>+'17 Sive plače'!AK40</f>
        <v>80.268273427534069</v>
      </c>
      <c r="X453" s="595">
        <f>+'17 Sive plače'!AL40</f>
        <v>81.873638896084756</v>
      </c>
      <c r="Y453" s="595">
        <f>+'17 Sive plače'!AM40</f>
        <v>83.511111674006457</v>
      </c>
      <c r="Z453" s="595">
        <f>+'17 Sive plače'!AN40</f>
        <v>85.181333907486589</v>
      </c>
      <c r="AA453" s="595">
        <f>+'17 Sive plače'!AO40</f>
        <v>86.884960585636321</v>
      </c>
      <c r="AB453" s="595">
        <f>+'17 Sive plače'!AP40</f>
        <v>88.622659797349044</v>
      </c>
      <c r="AC453" s="595">
        <f>+'17 Sive plače'!AQ40</f>
        <v>90.395112993296024</v>
      </c>
      <c r="AD453" s="595">
        <f>+'17 Sive plače'!AR40</f>
        <v>92.203015253161951</v>
      </c>
      <c r="AE453" s="595">
        <f>+'17 Sive plače'!AS40</f>
        <v>94.047075558225188</v>
      </c>
      <c r="AF453" s="595">
        <f>+'17 Sive plače'!AT40</f>
        <v>95.928017069389696</v>
      </c>
      <c r="AG453" s="595">
        <f>+'17 Sive plače'!AU40</f>
        <v>97.846577410777485</v>
      </c>
      <c r="AH453" s="595">
        <f>+'17 Sive plače'!AV40</f>
        <v>99.803508958993035</v>
      </c>
      <c r="AI453" s="595">
        <f>+'17 Sive plače'!AW40</f>
        <v>101.7995791381729</v>
      </c>
      <c r="AJ453" s="677"/>
      <c r="AK453" s="677"/>
      <c r="AL453" s="677"/>
      <c r="AM453" s="677"/>
      <c r="AN453" s="677"/>
      <c r="AO453" s="677"/>
      <c r="AP453" s="677"/>
      <c r="AQ453" s="677"/>
      <c r="AR453" s="677"/>
      <c r="AS453" s="677"/>
      <c r="AT453" s="677"/>
      <c r="AU453" s="677"/>
    </row>
    <row r="454" spans="1:47" s="548" customFormat="1" ht="22.5">
      <c r="A454" s="678"/>
      <c r="B454" s="679" t="s">
        <v>503</v>
      </c>
      <c r="C454" s="624">
        <f>NPV($C$490,G454:AI454)+F454</f>
        <v>558725.14370394521</v>
      </c>
      <c r="D454" s="625">
        <f>SUM(F454:AI454)</f>
        <v>1196748.5328056233</v>
      </c>
      <c r="E454" s="593"/>
      <c r="F454" s="593">
        <v>0</v>
      </c>
      <c r="G454" s="593">
        <v>0</v>
      </c>
      <c r="H454" s="593">
        <f>510*H455</f>
        <v>0</v>
      </c>
      <c r="I454" s="593">
        <f t="shared" ref="I454:AI454" si="234">510*I455</f>
        <v>0</v>
      </c>
      <c r="J454" s="593">
        <f t="shared" si="234"/>
        <v>0</v>
      </c>
      <c r="K454" s="593">
        <f t="shared" si="234"/>
        <v>48916.048846678255</v>
      </c>
      <c r="L454" s="593">
        <f t="shared" si="234"/>
        <v>48908.966895898506</v>
      </c>
      <c r="M454" s="593">
        <f t="shared" si="234"/>
        <v>48901.88597042708</v>
      </c>
      <c r="N454" s="593">
        <f t="shared" si="234"/>
        <v>48894.806070115359</v>
      </c>
      <c r="O454" s="593">
        <f t="shared" si="234"/>
        <v>48887.727194815096</v>
      </c>
      <c r="P454" s="593">
        <f t="shared" si="234"/>
        <v>48880.649344377678</v>
      </c>
      <c r="Q454" s="593">
        <f t="shared" si="234"/>
        <v>48873.572518654677</v>
      </c>
      <c r="R454" s="593">
        <f t="shared" si="234"/>
        <v>48866.496717498034</v>
      </c>
      <c r="S454" s="593">
        <f t="shared" si="234"/>
        <v>48707.332661077569</v>
      </c>
      <c r="T454" s="593">
        <f t="shared" si="234"/>
        <v>48548.687021129772</v>
      </c>
      <c r="U454" s="593">
        <f t="shared" si="234"/>
        <v>48390.558109109632</v>
      </c>
      <c r="V454" s="593">
        <f t="shared" si="234"/>
        <v>48232.944241972131</v>
      </c>
      <c r="W454" s="593">
        <f t="shared" si="234"/>
        <v>48075.84374215448</v>
      </c>
      <c r="X454" s="593">
        <f t="shared" si="234"/>
        <v>47919.254937557387</v>
      </c>
      <c r="Y454" s="593">
        <f t="shared" si="234"/>
        <v>47763.176161528216</v>
      </c>
      <c r="Z454" s="593">
        <f t="shared" si="234"/>
        <v>47607.605752842246</v>
      </c>
      <c r="AA454" s="593">
        <f t="shared" si="234"/>
        <v>47452.542055685684</v>
      </c>
      <c r="AB454" s="593">
        <f t="shared" si="234"/>
        <v>47297.983419638833</v>
      </c>
      <c r="AC454" s="593">
        <f t="shared" si="234"/>
        <v>47101.232406211719</v>
      </c>
      <c r="AD454" s="593">
        <f t="shared" si="234"/>
        <v>46905.299841235574</v>
      </c>
      <c r="AE454" s="593">
        <f t="shared" si="234"/>
        <v>46710.182320114305</v>
      </c>
      <c r="AF454" s="593">
        <f t="shared" si="234"/>
        <v>46515.876452413126</v>
      </c>
      <c r="AG454" s="593">
        <f t="shared" si="234"/>
        <v>46322.378861801917</v>
      </c>
      <c r="AH454" s="593">
        <f t="shared" si="234"/>
        <v>46129.686185994353</v>
      </c>
      <c r="AI454" s="593">
        <f t="shared" si="234"/>
        <v>45937.795076691466</v>
      </c>
      <c r="AJ454" s="672">
        <f t="shared" ref="AJ454:AU456" si="235">+AI454</f>
        <v>45937.795076691466</v>
      </c>
      <c r="AK454" s="672">
        <f t="shared" si="235"/>
        <v>45937.795076691466</v>
      </c>
      <c r="AL454" s="672">
        <f t="shared" si="235"/>
        <v>45937.795076691466</v>
      </c>
      <c r="AM454" s="672">
        <f t="shared" si="235"/>
        <v>45937.795076691466</v>
      </c>
      <c r="AN454" s="672">
        <f t="shared" si="235"/>
        <v>45937.795076691466</v>
      </c>
      <c r="AO454" s="672">
        <f t="shared" si="235"/>
        <v>45937.795076691466</v>
      </c>
      <c r="AP454" s="672">
        <f t="shared" si="235"/>
        <v>45937.795076691466</v>
      </c>
      <c r="AQ454" s="672">
        <f t="shared" si="235"/>
        <v>45937.795076691466</v>
      </c>
      <c r="AR454" s="672">
        <f t="shared" si="235"/>
        <v>45937.795076691466</v>
      </c>
      <c r="AS454" s="672">
        <f t="shared" si="235"/>
        <v>45937.795076691466</v>
      </c>
      <c r="AT454" s="672">
        <f t="shared" si="235"/>
        <v>45937.795076691466</v>
      </c>
      <c r="AU454" s="672">
        <f t="shared" si="235"/>
        <v>45937.795076691466</v>
      </c>
    </row>
    <row r="455" spans="1:47" s="589" customFormat="1" ht="11.25">
      <c r="A455" s="674"/>
      <c r="B455" s="751" t="s">
        <v>487</v>
      </c>
      <c r="C455" s="675"/>
      <c r="D455" s="676"/>
      <c r="E455" s="595"/>
      <c r="F455" s="595"/>
      <c r="G455" s="595"/>
      <c r="H455" s="595"/>
      <c r="I455" s="595"/>
      <c r="J455" s="595"/>
      <c r="K455" s="595">
        <f t="shared" ref="K455:AI455" si="236">+K456/2.4</f>
        <v>95.913821267996582</v>
      </c>
      <c r="L455" s="595">
        <f t="shared" si="236"/>
        <v>95.899935089997072</v>
      </c>
      <c r="M455" s="595">
        <f t="shared" si="236"/>
        <v>95.886050922406042</v>
      </c>
      <c r="N455" s="595">
        <f t="shared" si="236"/>
        <v>95.87216876493207</v>
      </c>
      <c r="O455" s="595">
        <f t="shared" si="236"/>
        <v>95.858288617284501</v>
      </c>
      <c r="P455" s="595">
        <f t="shared" si="236"/>
        <v>95.844410479171913</v>
      </c>
      <c r="Q455" s="595">
        <f t="shared" si="236"/>
        <v>95.830534350303282</v>
      </c>
      <c r="R455" s="595">
        <f t="shared" si="236"/>
        <v>95.816660230388308</v>
      </c>
      <c r="S455" s="595">
        <f t="shared" si="236"/>
        <v>95.504573845250135</v>
      </c>
      <c r="T455" s="595">
        <f t="shared" si="236"/>
        <v>95.193503962999557</v>
      </c>
      <c r="U455" s="595">
        <f t="shared" si="236"/>
        <v>94.883447272763988</v>
      </c>
      <c r="V455" s="595">
        <f t="shared" si="236"/>
        <v>94.57440047445516</v>
      </c>
      <c r="W455" s="595">
        <f t="shared" si="236"/>
        <v>94.266360278734282</v>
      </c>
      <c r="X455" s="595">
        <f t="shared" si="236"/>
        <v>93.959323406975273</v>
      </c>
      <c r="Y455" s="595">
        <f t="shared" si="236"/>
        <v>93.65328659123179</v>
      </c>
      <c r="Z455" s="595">
        <f t="shared" si="236"/>
        <v>93.348246574200488</v>
      </c>
      <c r="AA455" s="595">
        <f t="shared" si="236"/>
        <v>93.044200109187614</v>
      </c>
      <c r="AB455" s="595">
        <f t="shared" si="236"/>
        <v>92.741143960076144</v>
      </c>
      <c r="AC455" s="595">
        <f t="shared" si="236"/>
        <v>92.355357659238663</v>
      </c>
      <c r="AD455" s="595">
        <f t="shared" si="236"/>
        <v>91.971176159285434</v>
      </c>
      <c r="AE455" s="595">
        <f t="shared" si="236"/>
        <v>91.588592784537852</v>
      </c>
      <c r="AF455" s="595">
        <f t="shared" si="236"/>
        <v>91.207600887084567</v>
      </c>
      <c r="AG455" s="595">
        <f t="shared" si="236"/>
        <v>90.82819384667043</v>
      </c>
      <c r="AH455" s="595">
        <f t="shared" si="236"/>
        <v>90.450365070577163</v>
      </c>
      <c r="AI455" s="595">
        <f t="shared" si="236"/>
        <v>90.074107993512683</v>
      </c>
      <c r="AJ455" s="677">
        <f t="shared" si="235"/>
        <v>90.074107993512683</v>
      </c>
      <c r="AK455" s="677">
        <f t="shared" si="235"/>
        <v>90.074107993512683</v>
      </c>
      <c r="AL455" s="677">
        <f t="shared" si="235"/>
        <v>90.074107993512683</v>
      </c>
      <c r="AM455" s="677">
        <f t="shared" si="235"/>
        <v>90.074107993512683</v>
      </c>
      <c r="AN455" s="677">
        <f t="shared" si="235"/>
        <v>90.074107993512683</v>
      </c>
      <c r="AO455" s="677">
        <f t="shared" si="235"/>
        <v>90.074107993512683</v>
      </c>
      <c r="AP455" s="677">
        <f t="shared" si="235"/>
        <v>90.074107993512683</v>
      </c>
      <c r="AQ455" s="677">
        <f t="shared" si="235"/>
        <v>90.074107993512683</v>
      </c>
      <c r="AR455" s="677">
        <f t="shared" si="235"/>
        <v>90.074107993512683</v>
      </c>
      <c r="AS455" s="677">
        <f t="shared" si="235"/>
        <v>90.074107993512683</v>
      </c>
      <c r="AT455" s="677">
        <f t="shared" si="235"/>
        <v>90.074107993512683</v>
      </c>
      <c r="AU455" s="677">
        <f t="shared" si="235"/>
        <v>90.074107993512683</v>
      </c>
    </row>
    <row r="456" spans="1:47" s="589" customFormat="1" ht="11.25">
      <c r="A456" s="674"/>
      <c r="B456" s="751" t="s">
        <v>480</v>
      </c>
      <c r="C456" s="675"/>
      <c r="D456" s="676"/>
      <c r="E456" s="595"/>
      <c r="F456" s="595"/>
      <c r="G456" s="595"/>
      <c r="H456" s="595"/>
      <c r="I456" s="595"/>
      <c r="J456" s="595"/>
      <c r="K456" s="595">
        <f>+'Količine s projektom'!J31-'Količine brez projekta'!J32</f>
        <v>230.1931710431918</v>
      </c>
      <c r="L456" s="595">
        <f>+'Količine s projektom'!K31-'Količine brez projekta'!K32</f>
        <v>230.15984421599296</v>
      </c>
      <c r="M456" s="595">
        <f>+'Količine s projektom'!L31-'Količine brez projekta'!L32</f>
        <v>230.12652221377448</v>
      </c>
      <c r="N456" s="595">
        <f>+'Količine s projektom'!M31-'Količine brez projekta'!M32</f>
        <v>230.09320503583695</v>
      </c>
      <c r="O456" s="595">
        <f>+'Količine s projektom'!N31-'Količine brez projekta'!N32</f>
        <v>230.05989268148278</v>
      </c>
      <c r="P456" s="595">
        <f>+'Količine s projektom'!O31-'Količine brez projekta'!O32</f>
        <v>230.02658515001258</v>
      </c>
      <c r="Q456" s="595">
        <f>+'Količine s projektom'!P31-'Količine brez projekta'!P32</f>
        <v>229.99328244072785</v>
      </c>
      <c r="R456" s="595">
        <f>+'Količine s projektom'!Q31-'Količine brez projekta'!Q32</f>
        <v>229.95998455293193</v>
      </c>
      <c r="S456" s="595">
        <f>+'Količine s projektom'!R31-'Količine brez projekta'!R32</f>
        <v>229.21097722860031</v>
      </c>
      <c r="T456" s="595">
        <f>+'Količine s projektom'!S31-'Količine brez projekta'!S32</f>
        <v>228.46440951119894</v>
      </c>
      <c r="U456" s="595">
        <f>+'Količine s projektom'!T31-'Količine brez projekta'!T32</f>
        <v>227.72027345463357</v>
      </c>
      <c r="V456" s="595">
        <f>+'Količine s projektom'!U31-'Količine brez projekta'!U32</f>
        <v>226.97856113869238</v>
      </c>
      <c r="W456" s="595">
        <f>+'Količine s projektom'!V31-'Količine brez projekta'!V32</f>
        <v>226.23926466896228</v>
      </c>
      <c r="X456" s="595">
        <f>+'Količine s projektom'!W31-'Količine brez projekta'!W32</f>
        <v>225.50237617674065</v>
      </c>
      <c r="Y456" s="595">
        <f>+'Količine s projektom'!X31-'Količine brez projekta'!X32</f>
        <v>224.7678878189563</v>
      </c>
      <c r="Z456" s="595">
        <f>+'Količine s projektom'!Y31-'Količine brez projekta'!Y32</f>
        <v>224.03579177808115</v>
      </c>
      <c r="AA456" s="595">
        <f>+'Količine s projektom'!Z31-'Količine brez projekta'!Z32</f>
        <v>223.30608026205027</v>
      </c>
      <c r="AB456" s="595">
        <f>+'Količine s projektom'!AA31-'Količine brez projekta'!AA32</f>
        <v>222.57874550418273</v>
      </c>
      <c r="AC456" s="595">
        <f>+'Količine s projektom'!AB31-'Količine brez projekta'!AB32</f>
        <v>221.65285838217278</v>
      </c>
      <c r="AD456" s="595">
        <f>+'Količine s projektom'!AC31-'Količine brez projekta'!AC32</f>
        <v>220.73082278228503</v>
      </c>
      <c r="AE456" s="595">
        <f>+'Količine s projektom'!AD31-'Količine brez projekta'!AD32</f>
        <v>219.81262268289083</v>
      </c>
      <c r="AF456" s="595">
        <f>+'Količine s projektom'!AE31-'Količine brez projekta'!AE32</f>
        <v>218.89824212900294</v>
      </c>
      <c r="AG456" s="595">
        <f>+'Količine s projektom'!AF31-'Količine brez projekta'!AF32</f>
        <v>217.98766523200902</v>
      </c>
      <c r="AH456" s="595">
        <f>+'Količine s projektom'!AG31-'Količine brez projekta'!AG32</f>
        <v>217.08087616938519</v>
      </c>
      <c r="AI456" s="595">
        <f>+'Količine s projektom'!AH31-'Količine brez projekta'!AH32</f>
        <v>216.17785918443042</v>
      </c>
      <c r="AJ456" s="677">
        <f t="shared" si="235"/>
        <v>216.17785918443042</v>
      </c>
      <c r="AK456" s="677">
        <f t="shared" si="235"/>
        <v>216.17785918443042</v>
      </c>
      <c r="AL456" s="677">
        <f t="shared" si="235"/>
        <v>216.17785918443042</v>
      </c>
      <c r="AM456" s="677">
        <f t="shared" si="235"/>
        <v>216.17785918443042</v>
      </c>
      <c r="AN456" s="677">
        <f t="shared" si="235"/>
        <v>216.17785918443042</v>
      </c>
      <c r="AO456" s="677">
        <f t="shared" si="235"/>
        <v>216.17785918443042</v>
      </c>
      <c r="AP456" s="677">
        <f t="shared" si="235"/>
        <v>216.17785918443042</v>
      </c>
      <c r="AQ456" s="677">
        <f t="shared" si="235"/>
        <v>216.17785918443042</v>
      </c>
      <c r="AR456" s="677">
        <f t="shared" si="235"/>
        <v>216.17785918443042</v>
      </c>
      <c r="AS456" s="677">
        <f t="shared" si="235"/>
        <v>216.17785918443042</v>
      </c>
      <c r="AT456" s="677">
        <f t="shared" si="235"/>
        <v>216.17785918443042</v>
      </c>
      <c r="AU456" s="677">
        <f t="shared" si="235"/>
        <v>216.17785918443042</v>
      </c>
    </row>
    <row r="457" spans="1:47" s="548" customFormat="1" ht="22.5">
      <c r="A457" s="678"/>
      <c r="B457" s="679" t="s">
        <v>481</v>
      </c>
      <c r="C457" s="624">
        <f>NPV($C$490,G457:AI457)+F457</f>
        <v>270543.55928203551</v>
      </c>
      <c r="D457" s="625">
        <f>SUM(F457:AI457)</f>
        <v>345289.75656478771</v>
      </c>
      <c r="E457" s="593"/>
      <c r="F457" s="593">
        <v>0</v>
      </c>
      <c r="G457" s="593">
        <v>0</v>
      </c>
      <c r="H457" s="593">
        <f>+H458*1500</f>
        <v>0</v>
      </c>
      <c r="I457" s="593">
        <v>0</v>
      </c>
      <c r="J457" s="593">
        <v>0</v>
      </c>
      <c r="K457" s="593">
        <f>1500*K458</f>
        <v>345289.75656478771</v>
      </c>
      <c r="L457" s="593"/>
      <c r="M457" s="593"/>
      <c r="N457" s="593"/>
      <c r="O457" s="593"/>
      <c r="P457" s="593"/>
      <c r="Q457" s="593"/>
      <c r="R457" s="593"/>
      <c r="S457" s="593"/>
      <c r="T457" s="593"/>
      <c r="U457" s="593"/>
      <c r="V457" s="593"/>
      <c r="W457" s="593"/>
      <c r="X457" s="593"/>
      <c r="Y457" s="593"/>
      <c r="Z457" s="593"/>
      <c r="AA457" s="593"/>
      <c r="AB457" s="593"/>
      <c r="AC457" s="593"/>
      <c r="AD457" s="593"/>
      <c r="AE457" s="593"/>
      <c r="AF457" s="593"/>
      <c r="AG457" s="593"/>
      <c r="AH457" s="593"/>
      <c r="AI457" s="593"/>
      <c r="AJ457" s="672"/>
      <c r="AK457" s="672"/>
      <c r="AL457" s="672"/>
      <c r="AM457" s="672"/>
      <c r="AN457" s="672"/>
      <c r="AO457" s="672"/>
      <c r="AP457" s="672"/>
      <c r="AQ457" s="672"/>
      <c r="AR457" s="672"/>
      <c r="AS457" s="672"/>
      <c r="AT457" s="672"/>
      <c r="AU457" s="672"/>
    </row>
    <row r="458" spans="1:47" s="589" customFormat="1" ht="11.25">
      <c r="A458" s="674"/>
      <c r="B458" s="751" t="s">
        <v>482</v>
      </c>
      <c r="C458" s="675"/>
      <c r="D458" s="676"/>
      <c r="E458" s="595"/>
      <c r="F458" s="595"/>
      <c r="G458" s="595"/>
      <c r="H458" s="595">
        <f>+H456</f>
        <v>0</v>
      </c>
      <c r="I458" s="595"/>
      <c r="J458" s="595"/>
      <c r="K458" s="595">
        <f>+K456</f>
        <v>230.1931710431918</v>
      </c>
      <c r="L458" s="595"/>
      <c r="M458" s="595"/>
      <c r="N458" s="595"/>
      <c r="O458" s="595"/>
      <c r="P458" s="595"/>
      <c r="Q458" s="595"/>
      <c r="R458" s="595"/>
      <c r="S458" s="595"/>
      <c r="T458" s="595"/>
      <c r="U458" s="595"/>
      <c r="V458" s="595"/>
      <c r="W458" s="595"/>
      <c r="X458" s="595"/>
      <c r="Y458" s="595"/>
      <c r="Z458" s="595"/>
      <c r="AA458" s="595"/>
      <c r="AB458" s="595"/>
      <c r="AC458" s="595"/>
      <c r="AD458" s="595"/>
      <c r="AE458" s="595"/>
      <c r="AF458" s="595"/>
      <c r="AG458" s="595"/>
      <c r="AH458" s="595"/>
      <c r="AI458" s="595"/>
      <c r="AJ458" s="677"/>
      <c r="AK458" s="677"/>
      <c r="AL458" s="677"/>
      <c r="AM458" s="677"/>
      <c r="AN458" s="677"/>
      <c r="AO458" s="677"/>
      <c r="AP458" s="677"/>
      <c r="AQ458" s="677"/>
      <c r="AR458" s="677"/>
      <c r="AS458" s="677"/>
      <c r="AT458" s="677"/>
      <c r="AU458" s="677"/>
    </row>
    <row r="459" spans="1:47" s="548" customFormat="1" ht="11.25">
      <c r="A459" s="673"/>
      <c r="B459" s="679" t="s">
        <v>483</v>
      </c>
      <c r="C459" s="624">
        <f>NPV($C$490,G459:AI459)+F459</f>
        <v>-169068.36635390678</v>
      </c>
      <c r="D459" s="625">
        <f>SUM(F459:AI459)</f>
        <v>-367071.95779249741</v>
      </c>
      <c r="E459" s="593"/>
      <c r="F459" s="593">
        <f>+-F460*F461</f>
        <v>0</v>
      </c>
      <c r="G459" s="593">
        <f t="shared" ref="G459:AI459" si="237">+-G460*G461</f>
        <v>0</v>
      </c>
      <c r="H459" s="593">
        <f t="shared" si="237"/>
        <v>0</v>
      </c>
      <c r="I459" s="593">
        <f t="shared" si="237"/>
        <v>0</v>
      </c>
      <c r="J459" s="593">
        <f t="shared" si="237"/>
        <v>0</v>
      </c>
      <c r="K459" s="593">
        <f t="shared" si="237"/>
        <v>-13202.979611563176</v>
      </c>
      <c r="L459" s="593">
        <f t="shared" si="237"/>
        <v>-13596.764574603998</v>
      </c>
      <c r="M459" s="593">
        <f t="shared" si="237"/>
        <v>-14002.294355987284</v>
      </c>
      <c r="N459" s="593">
        <f t="shared" si="237"/>
        <v>-14419.919250342955</v>
      </c>
      <c r="O459" s="593">
        <f t="shared" si="237"/>
        <v>-14850</v>
      </c>
      <c r="P459" s="593">
        <f t="shared" si="237"/>
        <v>-14850</v>
      </c>
      <c r="Q459" s="593">
        <f t="shared" si="237"/>
        <v>-14850</v>
      </c>
      <c r="R459" s="593">
        <f t="shared" si="237"/>
        <v>-14850</v>
      </c>
      <c r="S459" s="593">
        <f t="shared" si="237"/>
        <v>-14850</v>
      </c>
      <c r="T459" s="593">
        <f t="shared" si="237"/>
        <v>-14850</v>
      </c>
      <c r="U459" s="593">
        <f t="shared" si="237"/>
        <v>-14850</v>
      </c>
      <c r="V459" s="593">
        <f t="shared" si="237"/>
        <v>-14850</v>
      </c>
      <c r="W459" s="593">
        <f t="shared" si="237"/>
        <v>-14850</v>
      </c>
      <c r="X459" s="593">
        <f t="shared" si="237"/>
        <v>-14850</v>
      </c>
      <c r="Y459" s="593">
        <f t="shared" si="237"/>
        <v>-14850</v>
      </c>
      <c r="Z459" s="593">
        <f t="shared" si="237"/>
        <v>-14850</v>
      </c>
      <c r="AA459" s="593">
        <f t="shared" si="237"/>
        <v>-14850</v>
      </c>
      <c r="AB459" s="593">
        <f t="shared" si="237"/>
        <v>-14850</v>
      </c>
      <c r="AC459" s="593">
        <f t="shared" si="237"/>
        <v>-14850</v>
      </c>
      <c r="AD459" s="593">
        <f t="shared" si="237"/>
        <v>-14850</v>
      </c>
      <c r="AE459" s="593">
        <f t="shared" si="237"/>
        <v>-14850</v>
      </c>
      <c r="AF459" s="593">
        <f t="shared" si="237"/>
        <v>-14850</v>
      </c>
      <c r="AG459" s="593">
        <f t="shared" si="237"/>
        <v>-14850</v>
      </c>
      <c r="AH459" s="593">
        <f t="shared" si="237"/>
        <v>-14850</v>
      </c>
      <c r="AI459" s="593">
        <f t="shared" si="237"/>
        <v>-14850</v>
      </c>
      <c r="AJ459" s="672">
        <f t="shared" ref="AJ459:AU461" si="238">+AI459</f>
        <v>-14850</v>
      </c>
      <c r="AK459" s="672">
        <f t="shared" si="238"/>
        <v>-14850</v>
      </c>
      <c r="AL459" s="672">
        <f t="shared" si="238"/>
        <v>-14850</v>
      </c>
      <c r="AM459" s="672">
        <f t="shared" si="238"/>
        <v>-14850</v>
      </c>
      <c r="AN459" s="672">
        <f t="shared" si="238"/>
        <v>-14850</v>
      </c>
      <c r="AO459" s="672">
        <f t="shared" si="238"/>
        <v>-14850</v>
      </c>
      <c r="AP459" s="672">
        <f t="shared" si="238"/>
        <v>-14850</v>
      </c>
      <c r="AQ459" s="672">
        <f t="shared" si="238"/>
        <v>-14850</v>
      </c>
      <c r="AR459" s="672">
        <f t="shared" si="238"/>
        <v>-14850</v>
      </c>
      <c r="AS459" s="672">
        <f t="shared" si="238"/>
        <v>-14850</v>
      </c>
      <c r="AT459" s="672">
        <f t="shared" si="238"/>
        <v>-14850</v>
      </c>
      <c r="AU459" s="672">
        <f t="shared" si="238"/>
        <v>-14850</v>
      </c>
    </row>
    <row r="460" spans="1:47" s="589" customFormat="1" ht="11.25">
      <c r="A460" s="674"/>
      <c r="B460" s="751" t="s">
        <v>484</v>
      </c>
      <c r="C460" s="675"/>
      <c r="D460" s="676"/>
      <c r="E460" s="595"/>
      <c r="F460" s="595">
        <f>+'17 CO'!B13</f>
        <v>0</v>
      </c>
      <c r="G460" s="595">
        <f>+'17 CO'!C13</f>
        <v>0</v>
      </c>
      <c r="H460" s="595">
        <v>0</v>
      </c>
      <c r="I460" s="595"/>
      <c r="J460" s="595"/>
      <c r="K460" s="595">
        <f>+'17 CO'!G13</f>
        <v>330</v>
      </c>
      <c r="L460" s="595">
        <f>+'17 CO'!H13</f>
        <v>330</v>
      </c>
      <c r="M460" s="595">
        <f>+'17 CO'!I13</f>
        <v>330</v>
      </c>
      <c r="N460" s="595">
        <f>+'17 CO'!J13</f>
        <v>330</v>
      </c>
      <c r="O460" s="595">
        <f>+'17 CO'!K13</f>
        <v>330</v>
      </c>
      <c r="P460" s="595">
        <f>+'17 CO'!L13</f>
        <v>330</v>
      </c>
      <c r="Q460" s="595">
        <f>+'17 CO'!M13</f>
        <v>330</v>
      </c>
      <c r="R460" s="595">
        <f>+'17 CO'!N13</f>
        <v>330</v>
      </c>
      <c r="S460" s="595">
        <f>+'17 CO'!O13</f>
        <v>330</v>
      </c>
      <c r="T460" s="595">
        <f>+'17 CO'!P13</f>
        <v>330</v>
      </c>
      <c r="U460" s="595">
        <f>+'17 CO'!Q13</f>
        <v>330</v>
      </c>
      <c r="V460" s="595">
        <f>+'17 CO'!R13</f>
        <v>330</v>
      </c>
      <c r="W460" s="595">
        <f>+'17 CO'!S13</f>
        <v>330</v>
      </c>
      <c r="X460" s="595">
        <f>+'17 CO'!T13</f>
        <v>330</v>
      </c>
      <c r="Y460" s="595">
        <f>+'17 CO'!U13</f>
        <v>330</v>
      </c>
      <c r="Z460" s="595">
        <f>+'17 CO'!V13</f>
        <v>330</v>
      </c>
      <c r="AA460" s="595">
        <f>+'17 CO'!W13</f>
        <v>330</v>
      </c>
      <c r="AB460" s="595">
        <f>+'17 CO'!X13</f>
        <v>330</v>
      </c>
      <c r="AC460" s="595">
        <f>+'17 CO'!Y13</f>
        <v>330</v>
      </c>
      <c r="AD460" s="595">
        <f>+'17 CO'!Z13</f>
        <v>330</v>
      </c>
      <c r="AE460" s="595">
        <f>+'17 CO'!AA13</f>
        <v>330</v>
      </c>
      <c r="AF460" s="595">
        <f>+'17 CO'!AB13</f>
        <v>330</v>
      </c>
      <c r="AG460" s="595">
        <f>+'17 CO'!AC13</f>
        <v>330</v>
      </c>
      <c r="AH460" s="595">
        <f>+'17 CO'!AD13</f>
        <v>330</v>
      </c>
      <c r="AI460" s="595">
        <f>+'17 CO'!AE13</f>
        <v>330</v>
      </c>
      <c r="AJ460" s="677">
        <f t="shared" si="238"/>
        <v>330</v>
      </c>
      <c r="AK460" s="677">
        <f t="shared" si="238"/>
        <v>330</v>
      </c>
      <c r="AL460" s="677">
        <f t="shared" si="238"/>
        <v>330</v>
      </c>
      <c r="AM460" s="677">
        <f t="shared" si="238"/>
        <v>330</v>
      </c>
      <c r="AN460" s="677">
        <f t="shared" si="238"/>
        <v>330</v>
      </c>
      <c r="AO460" s="677">
        <f t="shared" si="238"/>
        <v>330</v>
      </c>
      <c r="AP460" s="677">
        <f t="shared" si="238"/>
        <v>330</v>
      </c>
      <c r="AQ460" s="677">
        <f t="shared" si="238"/>
        <v>330</v>
      </c>
      <c r="AR460" s="677">
        <f t="shared" si="238"/>
        <v>330</v>
      </c>
      <c r="AS460" s="677">
        <f t="shared" si="238"/>
        <v>330</v>
      </c>
      <c r="AT460" s="677">
        <f t="shared" si="238"/>
        <v>330</v>
      </c>
      <c r="AU460" s="677">
        <f t="shared" si="238"/>
        <v>330</v>
      </c>
    </row>
    <row r="461" spans="1:47" s="589" customFormat="1" ht="11.25">
      <c r="A461" s="674"/>
      <c r="B461" s="751" t="s">
        <v>485</v>
      </c>
      <c r="C461" s="675"/>
      <c r="D461" s="676"/>
      <c r="E461" s="595"/>
      <c r="F461" s="595">
        <f>+'17 CO'!B15</f>
        <v>34.541396060607802</v>
      </c>
      <c r="G461" s="595">
        <f>+'17 CO'!C15</f>
        <v>35.571609146689696</v>
      </c>
      <c r="H461" s="595">
        <f>+'17 CO'!D15</f>
        <v>36.632548813737571</v>
      </c>
      <c r="I461" s="595">
        <f>+'17 CO'!E15</f>
        <v>37.725131496215923</v>
      </c>
      <c r="J461" s="595">
        <f>+'17 CO'!F15</f>
        <v>38.850300961670293</v>
      </c>
      <c r="K461" s="595">
        <f>+'17 CO'!G15</f>
        <v>40.00902912594902</v>
      </c>
      <c r="L461" s="595">
        <f>+'17 CO'!H15</f>
        <v>41.20231689273939</v>
      </c>
      <c r="M461" s="595">
        <f>+'17 CO'!I15</f>
        <v>42.431195018143285</v>
      </c>
      <c r="N461" s="595">
        <f>+'17 CO'!J15</f>
        <v>43.696725001039255</v>
      </c>
      <c r="O461" s="595">
        <f>+'17 CO'!K15</f>
        <v>45</v>
      </c>
      <c r="P461" s="595">
        <f>+'17 CO'!L15</f>
        <v>45</v>
      </c>
      <c r="Q461" s="595">
        <f>+'17 CO'!M15</f>
        <v>45</v>
      </c>
      <c r="R461" s="595">
        <f>+'17 CO'!N15</f>
        <v>45</v>
      </c>
      <c r="S461" s="595">
        <f>+'17 CO'!O15</f>
        <v>45</v>
      </c>
      <c r="T461" s="595">
        <f>+'17 CO'!P15</f>
        <v>45</v>
      </c>
      <c r="U461" s="595">
        <f>+'17 CO'!Q15</f>
        <v>45</v>
      </c>
      <c r="V461" s="595">
        <f>+'17 CO'!R15</f>
        <v>45</v>
      </c>
      <c r="W461" s="595">
        <f>+'17 CO'!S15</f>
        <v>45</v>
      </c>
      <c r="X461" s="595">
        <f>+'17 CO'!T15</f>
        <v>45</v>
      </c>
      <c r="Y461" s="595">
        <f>+'17 CO'!U15</f>
        <v>45</v>
      </c>
      <c r="Z461" s="595">
        <f>+'17 CO'!V15</f>
        <v>45</v>
      </c>
      <c r="AA461" s="595">
        <f>+'17 CO'!W15</f>
        <v>45</v>
      </c>
      <c r="AB461" s="595">
        <f>+'17 CO'!X15</f>
        <v>45</v>
      </c>
      <c r="AC461" s="595">
        <f>+'17 CO'!Y15</f>
        <v>45</v>
      </c>
      <c r="AD461" s="595">
        <f>+'17 CO'!Z15</f>
        <v>45</v>
      </c>
      <c r="AE461" s="595">
        <f>+'17 CO'!AA15</f>
        <v>45</v>
      </c>
      <c r="AF461" s="595">
        <f>+'17 CO'!AB15</f>
        <v>45</v>
      </c>
      <c r="AG461" s="595">
        <f>+'17 CO'!AC15</f>
        <v>45</v>
      </c>
      <c r="AH461" s="595">
        <f>+'17 CO'!AD15</f>
        <v>45</v>
      </c>
      <c r="AI461" s="595">
        <f>+'17 CO'!AE15</f>
        <v>45</v>
      </c>
      <c r="AJ461" s="677">
        <f t="shared" si="238"/>
        <v>45</v>
      </c>
      <c r="AK461" s="677">
        <f t="shared" si="238"/>
        <v>45</v>
      </c>
      <c r="AL461" s="677">
        <f t="shared" si="238"/>
        <v>45</v>
      </c>
      <c r="AM461" s="677">
        <f t="shared" si="238"/>
        <v>45</v>
      </c>
      <c r="AN461" s="677">
        <f t="shared" si="238"/>
        <v>45</v>
      </c>
      <c r="AO461" s="677">
        <f t="shared" si="238"/>
        <v>45</v>
      </c>
      <c r="AP461" s="677">
        <f t="shared" si="238"/>
        <v>45</v>
      </c>
      <c r="AQ461" s="677">
        <f t="shared" si="238"/>
        <v>45</v>
      </c>
      <c r="AR461" s="677">
        <f t="shared" si="238"/>
        <v>45</v>
      </c>
      <c r="AS461" s="677">
        <f t="shared" si="238"/>
        <v>45</v>
      </c>
      <c r="AT461" s="677">
        <f t="shared" si="238"/>
        <v>45</v>
      </c>
      <c r="AU461" s="677">
        <f t="shared" si="238"/>
        <v>45</v>
      </c>
    </row>
    <row r="462" spans="1:47" s="548" customFormat="1" ht="11.25">
      <c r="A462" s="673"/>
      <c r="B462" s="679" t="s">
        <v>527</v>
      </c>
      <c r="C462" s="624">
        <f>NPV($C$490,G462:AI462)+F462</f>
        <v>5187326.6949334573</v>
      </c>
      <c r="D462" s="625">
        <f>SUM(F462:AI462)</f>
        <v>11733677.677510554</v>
      </c>
      <c r="E462" s="593"/>
      <c r="F462" s="593">
        <f>+(F463+F464)*F465</f>
        <v>0</v>
      </c>
      <c r="G462" s="593">
        <f t="shared" ref="G462:AU462" si="239">+(G463+G464)*G465</f>
        <v>0</v>
      </c>
      <c r="H462" s="593">
        <f t="shared" si="239"/>
        <v>0</v>
      </c>
      <c r="I462" s="593">
        <f t="shared" si="239"/>
        <v>0</v>
      </c>
      <c r="J462" s="593">
        <f t="shared" si="239"/>
        <v>0</v>
      </c>
      <c r="K462" s="593">
        <f t="shared" si="239"/>
        <v>368436.00295308913</v>
      </c>
      <c r="L462" s="593">
        <f t="shared" si="239"/>
        <v>375791.88158603414</v>
      </c>
      <c r="M462" s="593">
        <f t="shared" si="239"/>
        <v>383294.62285945041</v>
      </c>
      <c r="N462" s="593">
        <f t="shared" si="239"/>
        <v>390947.15896515001</v>
      </c>
      <c r="O462" s="593">
        <f t="shared" si="239"/>
        <v>398752.48063830909</v>
      </c>
      <c r="P462" s="593">
        <f t="shared" si="239"/>
        <v>406713.63832634001</v>
      </c>
      <c r="Q462" s="593">
        <f t="shared" si="239"/>
        <v>414833.74338110193</v>
      </c>
      <c r="R462" s="593">
        <f t="shared" si="239"/>
        <v>423115.96927491511</v>
      </c>
      <c r="S462" s="593">
        <f t="shared" si="239"/>
        <v>431246.77108717285</v>
      </c>
      <c r="T462" s="593">
        <f t="shared" si="239"/>
        <v>439534.65997266676</v>
      </c>
      <c r="U462" s="593">
        <f t="shared" si="239"/>
        <v>447982.68546226888</v>
      </c>
      <c r="V462" s="593">
        <f t="shared" si="239"/>
        <v>456593.95653960458</v>
      </c>
      <c r="W462" s="593">
        <f t="shared" si="239"/>
        <v>465371.64280445938</v>
      </c>
      <c r="X462" s="593">
        <f t="shared" si="239"/>
        <v>474318.97565902676</v>
      </c>
      <c r="Y462" s="593">
        <f t="shared" si="239"/>
        <v>483439.24951744539</v>
      </c>
      <c r="Z462" s="593">
        <f t="shared" si="239"/>
        <v>492735.82303908485</v>
      </c>
      <c r="AA462" s="593">
        <f t="shared" si="239"/>
        <v>502212.12038604839</v>
      </c>
      <c r="AB462" s="593">
        <f t="shared" si="239"/>
        <v>511871.63250536792</v>
      </c>
      <c r="AC462" s="593">
        <f t="shared" si="239"/>
        <v>521609.51367393567</v>
      </c>
      <c r="AD462" s="593">
        <f t="shared" si="239"/>
        <v>531534.28104046849</v>
      </c>
      <c r="AE462" s="593">
        <f t="shared" si="239"/>
        <v>541649.54829899</v>
      </c>
      <c r="AF462" s="593">
        <f t="shared" si="239"/>
        <v>551958.99946306704</v>
      </c>
      <c r="AG462" s="593">
        <f t="shared" si="239"/>
        <v>562466.39024140511</v>
      </c>
      <c r="AH462" s="593">
        <f t="shared" si="239"/>
        <v>573175.54944047192</v>
      </c>
      <c r="AI462" s="593">
        <f t="shared" si="239"/>
        <v>584090.38039467973</v>
      </c>
      <c r="AJ462" s="672">
        <f t="shared" si="239"/>
        <v>584090.38039467973</v>
      </c>
      <c r="AK462" s="672">
        <f t="shared" si="239"/>
        <v>584090.38039467973</v>
      </c>
      <c r="AL462" s="672">
        <f t="shared" si="239"/>
        <v>584090.38039467973</v>
      </c>
      <c r="AM462" s="672">
        <f t="shared" si="239"/>
        <v>584090.38039467973</v>
      </c>
      <c r="AN462" s="672">
        <f t="shared" si="239"/>
        <v>584090.38039467973</v>
      </c>
      <c r="AO462" s="672">
        <f t="shared" si="239"/>
        <v>584090.38039467973</v>
      </c>
      <c r="AP462" s="672">
        <f t="shared" si="239"/>
        <v>584090.38039467973</v>
      </c>
      <c r="AQ462" s="672">
        <f t="shared" si="239"/>
        <v>584090.38039467973</v>
      </c>
      <c r="AR462" s="672">
        <f t="shared" si="239"/>
        <v>584090.38039467973</v>
      </c>
      <c r="AS462" s="672">
        <f t="shared" si="239"/>
        <v>584090.38039467973</v>
      </c>
      <c r="AT462" s="672">
        <f t="shared" si="239"/>
        <v>584090.38039467973</v>
      </c>
      <c r="AU462" s="672">
        <f t="shared" si="239"/>
        <v>584090.38039467973</v>
      </c>
    </row>
    <row r="463" spans="1:47" s="589" customFormat="1" ht="22.5">
      <c r="A463" s="680"/>
      <c r="B463" s="751" t="s">
        <v>528</v>
      </c>
      <c r="C463" s="675"/>
      <c r="D463" s="676"/>
      <c r="E463" s="595"/>
      <c r="F463" s="595"/>
      <c r="G463" s="595"/>
      <c r="H463" s="595"/>
      <c r="I463" s="595"/>
      <c r="J463" s="595"/>
      <c r="K463" s="595">
        <f>+'17 Sive plače'!C68</f>
        <v>14851</v>
      </c>
      <c r="L463" s="595">
        <f t="shared" ref="L463:AA463" si="240">+K463</f>
        <v>14851</v>
      </c>
      <c r="M463" s="595">
        <f t="shared" si="240"/>
        <v>14851</v>
      </c>
      <c r="N463" s="595">
        <f t="shared" si="240"/>
        <v>14851</v>
      </c>
      <c r="O463" s="595">
        <f t="shared" si="240"/>
        <v>14851</v>
      </c>
      <c r="P463" s="595">
        <f t="shared" si="240"/>
        <v>14851</v>
      </c>
      <c r="Q463" s="595">
        <f t="shared" si="240"/>
        <v>14851</v>
      </c>
      <c r="R463" s="595">
        <f t="shared" si="240"/>
        <v>14851</v>
      </c>
      <c r="S463" s="595">
        <f t="shared" si="240"/>
        <v>14851</v>
      </c>
      <c r="T463" s="595">
        <f t="shared" si="240"/>
        <v>14851</v>
      </c>
      <c r="U463" s="595">
        <f t="shared" si="240"/>
        <v>14851</v>
      </c>
      <c r="V463" s="595">
        <f t="shared" si="240"/>
        <v>14851</v>
      </c>
      <c r="W463" s="595">
        <f t="shared" si="240"/>
        <v>14851</v>
      </c>
      <c r="X463" s="595">
        <f t="shared" si="240"/>
        <v>14851</v>
      </c>
      <c r="Y463" s="595">
        <f t="shared" si="240"/>
        <v>14851</v>
      </c>
      <c r="Z463" s="595">
        <f t="shared" si="240"/>
        <v>14851</v>
      </c>
      <c r="AA463" s="595">
        <f t="shared" si="240"/>
        <v>14851</v>
      </c>
      <c r="AB463" s="595">
        <f t="shared" ref="AB463:AQ463" si="241">+AA463</f>
        <v>14851</v>
      </c>
      <c r="AC463" s="595">
        <f t="shared" si="241"/>
        <v>14851</v>
      </c>
      <c r="AD463" s="595">
        <f t="shared" si="241"/>
        <v>14851</v>
      </c>
      <c r="AE463" s="595">
        <f t="shared" si="241"/>
        <v>14851</v>
      </c>
      <c r="AF463" s="595">
        <f t="shared" si="241"/>
        <v>14851</v>
      </c>
      <c r="AG463" s="595">
        <f t="shared" si="241"/>
        <v>14851</v>
      </c>
      <c r="AH463" s="595">
        <f t="shared" si="241"/>
        <v>14851</v>
      </c>
      <c r="AI463" s="595">
        <f t="shared" si="241"/>
        <v>14851</v>
      </c>
      <c r="AJ463" s="677">
        <f t="shared" si="241"/>
        <v>14851</v>
      </c>
      <c r="AK463" s="677">
        <f t="shared" si="241"/>
        <v>14851</v>
      </c>
      <c r="AL463" s="677">
        <f t="shared" si="241"/>
        <v>14851</v>
      </c>
      <c r="AM463" s="677">
        <f t="shared" si="241"/>
        <v>14851</v>
      </c>
      <c r="AN463" s="677">
        <f t="shared" si="241"/>
        <v>14851</v>
      </c>
      <c r="AO463" s="677">
        <f t="shared" si="241"/>
        <v>14851</v>
      </c>
      <c r="AP463" s="677">
        <f t="shared" si="241"/>
        <v>14851</v>
      </c>
      <c r="AQ463" s="677">
        <f t="shared" si="241"/>
        <v>14851</v>
      </c>
      <c r="AR463" s="677">
        <f t="shared" ref="AJ463:AU465" si="242">+AQ463</f>
        <v>14851</v>
      </c>
      <c r="AS463" s="677">
        <f t="shared" si="242"/>
        <v>14851</v>
      </c>
      <c r="AT463" s="677">
        <f t="shared" si="242"/>
        <v>14851</v>
      </c>
      <c r="AU463" s="677">
        <f t="shared" si="242"/>
        <v>14851</v>
      </c>
    </row>
    <row r="464" spans="1:47" s="589" customFormat="1" ht="11.25">
      <c r="A464" s="674"/>
      <c r="B464" s="751" t="s">
        <v>524</v>
      </c>
      <c r="C464" s="675"/>
      <c r="D464" s="676"/>
      <c r="E464" s="595"/>
      <c r="F464" s="595"/>
      <c r="G464" s="595"/>
      <c r="H464" s="595"/>
      <c r="I464" s="595"/>
      <c r="J464" s="595"/>
      <c r="K464" s="595">
        <f>+'Količine s projektom'!J80-'Količine s projektom'!J83</f>
        <v>4588</v>
      </c>
      <c r="L464" s="595">
        <f>+'Količine s projektom'!K80-'Količine s projektom'!K83</f>
        <v>4587.335760124879</v>
      </c>
      <c r="M464" s="595">
        <f>+'Količine s projektom'!L80-'Količine s projektom'!L83</f>
        <v>4586.6716164168492</v>
      </c>
      <c r="N464" s="595">
        <f>+'Količine s projektom'!M80-'Količine s projektom'!M83</f>
        <v>4586.0075688619863</v>
      </c>
      <c r="O464" s="595">
        <f>+'Količine s projektom'!N80-'Količine s projektom'!N83</f>
        <v>4585.3436174463714</v>
      </c>
      <c r="P464" s="595">
        <f>+'Količine s projektom'!O80-'Količine s projektom'!O83</f>
        <v>4584.6797621560836</v>
      </c>
      <c r="Q464" s="595">
        <f>+'Količine s projektom'!P80-'Količine s projektom'!P83</f>
        <v>4584.0160029772078</v>
      </c>
      <c r="R464" s="595">
        <f>+'Količine s projektom'!Q80-'Količine s projektom'!Q83</f>
        <v>4583.3523398958278</v>
      </c>
      <c r="S464" s="595">
        <f>+'Količine s projektom'!R80-'Količine s projektom'!R83</f>
        <v>4568.4238101377077</v>
      </c>
      <c r="T464" s="595">
        <f>+'Količine s projektom'!S80-'Količine s projektom'!S83</f>
        <v>4553.5439043962924</v>
      </c>
      <c r="U464" s="595">
        <f>+'Količine s projektom'!T80-'Količine s projektom'!T83</f>
        <v>4538.7124642973104</v>
      </c>
      <c r="V464" s="595">
        <f>+'Količine s projektom'!U80-'Količine s projektom'!U83</f>
        <v>4523.9293319823391</v>
      </c>
      <c r="W464" s="595">
        <f>+'Količine s projektom'!V80-'Količine s projektom'!V83</f>
        <v>4509.1943501071146</v>
      </c>
      <c r="X464" s="595">
        <f>+'Količine s projektom'!W80-'Količine s projektom'!W83</f>
        <v>4494.5073618398646</v>
      </c>
      <c r="Y464" s="595">
        <f>+'Količine s projektom'!X80-'Količine s projektom'!X83</f>
        <v>4479.8682108596358</v>
      </c>
      <c r="Z464" s="595">
        <f>+'Količine s projektom'!Y80-'Količine s projektom'!Y83</f>
        <v>4465.2767413546326</v>
      </c>
      <c r="AA464" s="595">
        <f>+'Količine s projektom'!Z80-'Količine s projektom'!Z83</f>
        <v>4450.7327980205546</v>
      </c>
      <c r="AB464" s="595">
        <f>+'Količine s projektom'!AA80-'Količine s projektom'!AA83</f>
        <v>4436.2362260589489</v>
      </c>
      <c r="AC464" s="595">
        <f>+'Količine s projektom'!AB80-'Količine s projektom'!AB83</f>
        <v>4417.7822897560782</v>
      </c>
      <c r="AD464" s="595">
        <f>+'Količine s projektom'!AC80-'Količine s projektom'!AC83</f>
        <v>4399.40511847376</v>
      </c>
      <c r="AE464" s="595">
        <f>+'Količine s projektom'!AD80-'Količine s projektom'!AD83</f>
        <v>4381.1043928834633</v>
      </c>
      <c r="AF464" s="595">
        <f>+'Količine s projektom'!AE80-'Količine s projektom'!AE83</f>
        <v>4362.8797949850041</v>
      </c>
      <c r="AG464" s="595">
        <f>+'Količine s projektom'!AF80-'Količine s projektom'!AF83</f>
        <v>4344.7310081010246</v>
      </c>
      <c r="AH464" s="595">
        <f>+'Količine s projektom'!AG80-'Količine s projektom'!AG83</f>
        <v>4326.657716871483</v>
      </c>
      <c r="AI464" s="595">
        <f>+'Količine s projektom'!AH80-'Količine s projektom'!AH83</f>
        <v>4308.6596072481816</v>
      </c>
      <c r="AJ464" s="677">
        <f t="shared" si="242"/>
        <v>4308.6596072481816</v>
      </c>
      <c r="AK464" s="677">
        <f t="shared" si="242"/>
        <v>4308.6596072481816</v>
      </c>
      <c r="AL464" s="677">
        <f t="shared" si="242"/>
        <v>4308.6596072481816</v>
      </c>
      <c r="AM464" s="677">
        <f t="shared" si="242"/>
        <v>4308.6596072481816</v>
      </c>
      <c r="AN464" s="677">
        <f t="shared" si="242"/>
        <v>4308.6596072481816</v>
      </c>
      <c r="AO464" s="677">
        <f t="shared" si="242"/>
        <v>4308.6596072481816</v>
      </c>
      <c r="AP464" s="677">
        <f t="shared" si="242"/>
        <v>4308.6596072481816</v>
      </c>
      <c r="AQ464" s="677">
        <f t="shared" si="242"/>
        <v>4308.6596072481816</v>
      </c>
      <c r="AR464" s="677">
        <f t="shared" si="242"/>
        <v>4308.6596072481816</v>
      </c>
      <c r="AS464" s="677">
        <f t="shared" si="242"/>
        <v>4308.6596072481816</v>
      </c>
      <c r="AT464" s="677">
        <f t="shared" si="242"/>
        <v>4308.6596072481816</v>
      </c>
      <c r="AU464" s="677">
        <f t="shared" si="242"/>
        <v>4308.6596072481816</v>
      </c>
    </row>
    <row r="465" spans="1:47" s="589" customFormat="1" ht="11.25">
      <c r="A465" s="674"/>
      <c r="B465" s="751" t="s">
        <v>519</v>
      </c>
      <c r="C465" s="675"/>
      <c r="D465" s="676"/>
      <c r="E465" s="595"/>
      <c r="F465" s="595"/>
      <c r="G465" s="595"/>
      <c r="H465" s="595"/>
      <c r="I465" s="595"/>
      <c r="J465" s="595"/>
      <c r="K465" s="595">
        <f>+'17 Sive plače'!R61</f>
        <v>18.953444259122854</v>
      </c>
      <c r="L465" s="595">
        <f>+'17 Sive plače'!S61</f>
        <v>19.33251314430531</v>
      </c>
      <c r="M465" s="595">
        <f>+'17 Sive plače'!T61</f>
        <v>19.719163407191417</v>
      </c>
      <c r="N465" s="595">
        <f>+'17 Sive plače'!U61</f>
        <v>20.113546675335243</v>
      </c>
      <c r="O465" s="595">
        <f>+'17 Sive plače'!V61</f>
        <v>20.515817608841949</v>
      </c>
      <c r="P465" s="595">
        <f>+'17 Sive plače'!W61</f>
        <v>20.926133961018788</v>
      </c>
      <c r="Q465" s="595">
        <f>+'17 Sive plače'!X61</f>
        <v>21.344656640239165</v>
      </c>
      <c r="R465" s="595">
        <f>+'17 Sive plače'!Y61</f>
        <v>21.771549773043947</v>
      </c>
      <c r="S465" s="595">
        <f>+'17 Sive plače'!Z61</f>
        <v>22.206980768504827</v>
      </c>
      <c r="T465" s="595">
        <f>+'17 Sive plače'!AA61</f>
        <v>22.651120383874925</v>
      </c>
      <c r="U465" s="595">
        <f>+'17 Sive plače'!AB61</f>
        <v>23.104142791552423</v>
      </c>
      <c r="V465" s="595">
        <f>+'17 Sive plače'!AC61</f>
        <v>23.566225647383472</v>
      </c>
      <c r="W465" s="595">
        <f>+'17 Sive plače'!AD61</f>
        <v>24.037550160331143</v>
      </c>
      <c r="X465" s="595">
        <f>+'17 Sive plače'!AE61</f>
        <v>24.518301163537767</v>
      </c>
      <c r="Y465" s="595">
        <f>+'17 Sive plače'!AF61</f>
        <v>25.008667186808523</v>
      </c>
      <c r="Z465" s="595">
        <f>+'17 Sive plače'!AG61</f>
        <v>25.508840530544695</v>
      </c>
      <c r="AA465" s="595">
        <f>+'17 Sive plače'!AH61</f>
        <v>26.019017341155589</v>
      </c>
      <c r="AB465" s="595">
        <f>+'17 Sive plače'!AI61</f>
        <v>26.539397687978699</v>
      </c>
      <c r="AC465" s="595">
        <f>+'17 Sive plače'!AJ61</f>
        <v>27.070185641738274</v>
      </c>
      <c r="AD465" s="595">
        <f>+'17 Sive plače'!AK61</f>
        <v>27.611589354573038</v>
      </c>
      <c r="AE465" s="595">
        <f>+'17 Sive plače'!AL61</f>
        <v>28.163821141664499</v>
      </c>
      <c r="AF465" s="595">
        <f>+'17 Sive plače'!AM61</f>
        <v>28.72709756449779</v>
      </c>
      <c r="AG465" s="595">
        <f>+'17 Sive plače'!AN61</f>
        <v>29.301639515787745</v>
      </c>
      <c r="AH465" s="595">
        <f>+'17 Sive plače'!AO61</f>
        <v>29.8876723061035</v>
      </c>
      <c r="AI465" s="595">
        <f>+'17 Sive plače'!AP61</f>
        <v>30.48542575222557</v>
      </c>
      <c r="AJ465" s="677">
        <f t="shared" si="242"/>
        <v>30.48542575222557</v>
      </c>
      <c r="AK465" s="677">
        <f t="shared" si="242"/>
        <v>30.48542575222557</v>
      </c>
      <c r="AL465" s="677">
        <f t="shared" si="242"/>
        <v>30.48542575222557</v>
      </c>
      <c r="AM465" s="677">
        <f t="shared" si="242"/>
        <v>30.48542575222557</v>
      </c>
      <c r="AN465" s="677">
        <f t="shared" si="242"/>
        <v>30.48542575222557</v>
      </c>
      <c r="AO465" s="677">
        <f t="shared" si="242"/>
        <v>30.48542575222557</v>
      </c>
      <c r="AP465" s="677">
        <f t="shared" si="242"/>
        <v>30.48542575222557</v>
      </c>
      <c r="AQ465" s="677">
        <f t="shared" si="242"/>
        <v>30.48542575222557</v>
      </c>
      <c r="AR465" s="677">
        <f t="shared" si="242"/>
        <v>30.48542575222557</v>
      </c>
      <c r="AS465" s="677">
        <f t="shared" si="242"/>
        <v>30.48542575222557</v>
      </c>
      <c r="AT465" s="677">
        <f t="shared" si="242"/>
        <v>30.48542575222557</v>
      </c>
      <c r="AU465" s="677">
        <f t="shared" si="242"/>
        <v>30.48542575222557</v>
      </c>
    </row>
    <row r="466" spans="1:47" s="589" customFormat="1" ht="11.25">
      <c r="A466" s="671"/>
      <c r="B466" s="749" t="s">
        <v>486</v>
      </c>
      <c r="C466" s="624">
        <f>NPV($C$490,G466:AI466)+F466</f>
        <v>1665818.1478852225</v>
      </c>
      <c r="D466" s="625">
        <f>SUM(F466:AI466)</f>
        <v>6856733.3739429945</v>
      </c>
      <c r="E466" s="593"/>
      <c r="F466" s="593">
        <v>0</v>
      </c>
      <c r="G466" s="593">
        <v>0</v>
      </c>
      <c r="H466" s="593">
        <v>0</v>
      </c>
      <c r="I466" s="593">
        <v>0</v>
      </c>
      <c r="J466" s="593">
        <v>0</v>
      </c>
      <c r="K466" s="593">
        <v>0</v>
      </c>
      <c r="L466" s="593">
        <v>0</v>
      </c>
      <c r="M466" s="593">
        <v>0</v>
      </c>
      <c r="N466" s="593">
        <v>0</v>
      </c>
      <c r="O466" s="593">
        <v>0</v>
      </c>
      <c r="P466" s="593">
        <v>0</v>
      </c>
      <c r="Q466" s="593">
        <v>0</v>
      </c>
      <c r="R466" s="593">
        <v>0</v>
      </c>
      <c r="S466" s="593">
        <v>0</v>
      </c>
      <c r="T466" s="593">
        <v>0</v>
      </c>
      <c r="U466" s="593">
        <v>0</v>
      </c>
      <c r="V466" s="593">
        <v>0</v>
      </c>
      <c r="W466" s="593">
        <v>0</v>
      </c>
      <c r="X466" s="593">
        <v>0</v>
      </c>
      <c r="Y466" s="593">
        <v>0</v>
      </c>
      <c r="Z466" s="593">
        <v>0</v>
      </c>
      <c r="AA466" s="593">
        <v>0</v>
      </c>
      <c r="AB466" s="593">
        <v>0</v>
      </c>
      <c r="AC466" s="593">
        <v>0</v>
      </c>
      <c r="AD466" s="593">
        <v>0</v>
      </c>
      <c r="AE466" s="593">
        <v>0</v>
      </c>
      <c r="AF466" s="593">
        <v>0</v>
      </c>
      <c r="AG466" s="593">
        <v>0</v>
      </c>
      <c r="AH466" s="593">
        <v>0</v>
      </c>
      <c r="AI466" s="593">
        <f>NPV(C490,AJ485:AU485)</f>
        <v>6856733.3739429945</v>
      </c>
      <c r="AJ466" s="677"/>
      <c r="AK466" s="677"/>
      <c r="AL466" s="677"/>
      <c r="AM466" s="677"/>
      <c r="AN466" s="677"/>
      <c r="AO466" s="677"/>
      <c r="AP466" s="677"/>
      <c r="AQ466" s="677"/>
      <c r="AR466" s="677"/>
      <c r="AS466" s="677"/>
      <c r="AT466" s="677"/>
      <c r="AU466" s="677"/>
    </row>
    <row r="467" spans="1:47" s="589" customFormat="1" ht="11.25">
      <c r="A467" s="671"/>
      <c r="B467" s="749" t="s">
        <v>246</v>
      </c>
      <c r="C467" s="624">
        <f>NPV($C$490,G467:AI467)+F467</f>
        <v>2284382.225880919</v>
      </c>
      <c r="D467" s="625">
        <f>SUM(F467:AI467)</f>
        <v>4925308.2767842952</v>
      </c>
      <c r="E467" s="593"/>
      <c r="F467" s="593">
        <f>+F468+F469+F470+F471</f>
        <v>0</v>
      </c>
      <c r="G467" s="593">
        <f t="shared" ref="G467:J467" si="243">+G468+G469+G470+G471</f>
        <v>0</v>
      </c>
      <c r="H467" s="593">
        <f t="shared" si="243"/>
        <v>0</v>
      </c>
      <c r="I467" s="593">
        <f t="shared" si="243"/>
        <v>0</v>
      </c>
      <c r="J467" s="593">
        <f t="shared" si="243"/>
        <v>0</v>
      </c>
      <c r="K467" s="593">
        <f>+(K468+K469+K470+K471)*$C$4</f>
        <v>197012.33107137182</v>
      </c>
      <c r="L467" s="593">
        <f t="shared" ref="L467:AI467" si="244">+(L468+L469+L470+L471)*$C$4</f>
        <v>197012.33107137182</v>
      </c>
      <c r="M467" s="593">
        <f t="shared" si="244"/>
        <v>197012.33107137182</v>
      </c>
      <c r="N467" s="593">
        <f t="shared" si="244"/>
        <v>197012.33107137182</v>
      </c>
      <c r="O467" s="593">
        <f t="shared" si="244"/>
        <v>197012.33107137182</v>
      </c>
      <c r="P467" s="593">
        <f t="shared" si="244"/>
        <v>197012.33107137182</v>
      </c>
      <c r="Q467" s="593">
        <f t="shared" si="244"/>
        <v>197012.33107137182</v>
      </c>
      <c r="R467" s="593">
        <f t="shared" si="244"/>
        <v>197012.33107137182</v>
      </c>
      <c r="S467" s="593">
        <f t="shared" si="244"/>
        <v>197012.33107137182</v>
      </c>
      <c r="T467" s="593">
        <f t="shared" si="244"/>
        <v>197012.33107137182</v>
      </c>
      <c r="U467" s="593">
        <f t="shared" si="244"/>
        <v>197012.33107137182</v>
      </c>
      <c r="V467" s="593">
        <f t="shared" si="244"/>
        <v>197012.33107137182</v>
      </c>
      <c r="W467" s="593">
        <f t="shared" si="244"/>
        <v>197012.33107137182</v>
      </c>
      <c r="X467" s="593">
        <f t="shared" si="244"/>
        <v>197012.33107137182</v>
      </c>
      <c r="Y467" s="593">
        <f t="shared" si="244"/>
        <v>197012.33107137182</v>
      </c>
      <c r="Z467" s="593">
        <f t="shared" si="244"/>
        <v>197012.33107137182</v>
      </c>
      <c r="AA467" s="593">
        <f t="shared" si="244"/>
        <v>197012.33107137182</v>
      </c>
      <c r="AB467" s="593">
        <f t="shared" si="244"/>
        <v>197012.33107137182</v>
      </c>
      <c r="AC467" s="593">
        <f t="shared" si="244"/>
        <v>197012.33107137182</v>
      </c>
      <c r="AD467" s="593">
        <f t="shared" si="244"/>
        <v>197012.33107137182</v>
      </c>
      <c r="AE467" s="593">
        <f t="shared" si="244"/>
        <v>197012.33107137182</v>
      </c>
      <c r="AF467" s="593">
        <f t="shared" si="244"/>
        <v>197012.33107137182</v>
      </c>
      <c r="AG467" s="593">
        <f t="shared" si="244"/>
        <v>197012.33107137182</v>
      </c>
      <c r="AH467" s="593">
        <f t="shared" si="244"/>
        <v>197012.33107137182</v>
      </c>
      <c r="AI467" s="593">
        <f t="shared" si="244"/>
        <v>197012.33107137182</v>
      </c>
      <c r="AJ467" s="672">
        <f>+AJ468+AJ469+AJ470+AJ471</f>
        <v>197012.33107137182</v>
      </c>
      <c r="AK467" s="672">
        <f t="shared" ref="AK467:AU467" si="245">+AK468+AK469+AK470+AK471</f>
        <v>197012.33107137182</v>
      </c>
      <c r="AL467" s="672">
        <f t="shared" si="245"/>
        <v>197012.33107137182</v>
      </c>
      <c r="AM467" s="672">
        <f t="shared" si="245"/>
        <v>197012.33107137182</v>
      </c>
      <c r="AN467" s="672">
        <f t="shared" si="245"/>
        <v>197012.33107137182</v>
      </c>
      <c r="AO467" s="672">
        <f t="shared" si="245"/>
        <v>197012.33107137182</v>
      </c>
      <c r="AP467" s="672">
        <f t="shared" si="245"/>
        <v>197012.33107137182</v>
      </c>
      <c r="AQ467" s="672">
        <f t="shared" si="245"/>
        <v>197012.33107137182</v>
      </c>
      <c r="AR467" s="672">
        <f t="shared" si="245"/>
        <v>197012.33107137182</v>
      </c>
      <c r="AS467" s="672">
        <f t="shared" si="245"/>
        <v>197012.33107137182</v>
      </c>
      <c r="AT467" s="672">
        <f t="shared" si="245"/>
        <v>197012.33107137182</v>
      </c>
      <c r="AU467" s="672">
        <f t="shared" si="245"/>
        <v>197012.33107137182</v>
      </c>
    </row>
    <row r="468" spans="1:47" s="589" customFormat="1" ht="11.25">
      <c r="A468" s="674">
        <v>1</v>
      </c>
      <c r="B468" s="751" t="s">
        <v>106</v>
      </c>
      <c r="C468" s="630"/>
      <c r="D468" s="631"/>
      <c r="E468" s="595"/>
      <c r="F468" s="595">
        <f t="shared" ref="F468:AI468" si="246">+F304</f>
        <v>0</v>
      </c>
      <c r="G468" s="595">
        <f t="shared" si="246"/>
        <v>0</v>
      </c>
      <c r="H468" s="595">
        <f t="shared" si="246"/>
        <v>0</v>
      </c>
      <c r="I468" s="595">
        <f t="shared" si="246"/>
        <v>0</v>
      </c>
      <c r="J468" s="595">
        <f t="shared" si="246"/>
        <v>0</v>
      </c>
      <c r="K468" s="595">
        <f t="shared" si="246"/>
        <v>14880.460500000001</v>
      </c>
      <c r="L468" s="595">
        <f t="shared" si="246"/>
        <v>14880.460500000001</v>
      </c>
      <c r="M468" s="595">
        <f t="shared" si="246"/>
        <v>14880.460500000001</v>
      </c>
      <c r="N468" s="595">
        <f t="shared" si="246"/>
        <v>14880.460500000001</v>
      </c>
      <c r="O468" s="595">
        <f t="shared" si="246"/>
        <v>14880.460500000001</v>
      </c>
      <c r="P468" s="595">
        <f t="shared" si="246"/>
        <v>14880.460500000001</v>
      </c>
      <c r="Q468" s="595">
        <f t="shared" si="246"/>
        <v>14880.460500000001</v>
      </c>
      <c r="R468" s="595">
        <f t="shared" si="246"/>
        <v>14880.460500000001</v>
      </c>
      <c r="S468" s="595">
        <f t="shared" si="246"/>
        <v>14880.460500000001</v>
      </c>
      <c r="T468" s="595">
        <f t="shared" si="246"/>
        <v>14880.460500000001</v>
      </c>
      <c r="U468" s="595">
        <f t="shared" si="246"/>
        <v>14880.460500000001</v>
      </c>
      <c r="V468" s="595">
        <f t="shared" si="246"/>
        <v>14880.460500000001</v>
      </c>
      <c r="W468" s="595">
        <f t="shared" si="246"/>
        <v>14880.460500000001</v>
      </c>
      <c r="X468" s="595">
        <f t="shared" si="246"/>
        <v>14880.460500000001</v>
      </c>
      <c r="Y468" s="595">
        <f t="shared" si="246"/>
        <v>14880.460500000001</v>
      </c>
      <c r="Z468" s="595">
        <f t="shared" si="246"/>
        <v>14880.460500000001</v>
      </c>
      <c r="AA468" s="595">
        <f t="shared" si="246"/>
        <v>14880.460500000001</v>
      </c>
      <c r="AB468" s="595">
        <f t="shared" si="246"/>
        <v>14880.460500000001</v>
      </c>
      <c r="AC468" s="595">
        <f t="shared" si="246"/>
        <v>14880.460500000001</v>
      </c>
      <c r="AD468" s="595">
        <f t="shared" si="246"/>
        <v>14880.460500000001</v>
      </c>
      <c r="AE468" s="595">
        <f t="shared" si="246"/>
        <v>14880.460500000001</v>
      </c>
      <c r="AF468" s="595">
        <f t="shared" si="246"/>
        <v>14880.460500000001</v>
      </c>
      <c r="AG468" s="595">
        <f t="shared" si="246"/>
        <v>14880.460500000001</v>
      </c>
      <c r="AH468" s="595">
        <f t="shared" si="246"/>
        <v>14880.460500000001</v>
      </c>
      <c r="AI468" s="595">
        <f t="shared" si="246"/>
        <v>14880.460500000001</v>
      </c>
      <c r="AJ468" s="677">
        <f t="shared" ref="AJ468:AU470" si="247">+AI468</f>
        <v>14880.460500000001</v>
      </c>
      <c r="AK468" s="677">
        <f t="shared" si="247"/>
        <v>14880.460500000001</v>
      </c>
      <c r="AL468" s="677">
        <f t="shared" si="247"/>
        <v>14880.460500000001</v>
      </c>
      <c r="AM468" s="677">
        <f t="shared" si="247"/>
        <v>14880.460500000001</v>
      </c>
      <c r="AN468" s="677">
        <f t="shared" si="247"/>
        <v>14880.460500000001</v>
      </c>
      <c r="AO468" s="677">
        <f t="shared" si="247"/>
        <v>14880.460500000001</v>
      </c>
      <c r="AP468" s="677">
        <f t="shared" si="247"/>
        <v>14880.460500000001</v>
      </c>
      <c r="AQ468" s="677">
        <f t="shared" si="247"/>
        <v>14880.460500000001</v>
      </c>
      <c r="AR468" s="677">
        <f t="shared" si="247"/>
        <v>14880.460500000001</v>
      </c>
      <c r="AS468" s="677">
        <f t="shared" si="247"/>
        <v>14880.460500000001</v>
      </c>
      <c r="AT468" s="677">
        <f t="shared" si="247"/>
        <v>14880.460500000001</v>
      </c>
      <c r="AU468" s="677">
        <f t="shared" si="247"/>
        <v>14880.460500000001</v>
      </c>
    </row>
    <row r="469" spans="1:47" s="589" customFormat="1" ht="11.25">
      <c r="A469" s="674">
        <v>1</v>
      </c>
      <c r="B469" s="751" t="s">
        <v>254</v>
      </c>
      <c r="C469" s="630"/>
      <c r="D469" s="631"/>
      <c r="E469" s="595"/>
      <c r="F469" s="595">
        <f t="shared" ref="F469:AI469" si="248">+F305</f>
        <v>0</v>
      </c>
      <c r="G469" s="595">
        <f t="shared" si="248"/>
        <v>0</v>
      </c>
      <c r="H469" s="595">
        <f t="shared" si="248"/>
        <v>0</v>
      </c>
      <c r="I469" s="595">
        <f t="shared" si="248"/>
        <v>0</v>
      </c>
      <c r="J469" s="595">
        <f t="shared" si="248"/>
        <v>0</v>
      </c>
      <c r="K469" s="595">
        <f t="shared" si="248"/>
        <v>158388.97057137184</v>
      </c>
      <c r="L469" s="595">
        <f t="shared" si="248"/>
        <v>158388.97057137184</v>
      </c>
      <c r="M469" s="595">
        <f t="shared" si="248"/>
        <v>158388.97057137184</v>
      </c>
      <c r="N469" s="595">
        <f t="shared" si="248"/>
        <v>158388.97057137184</v>
      </c>
      <c r="O469" s="595">
        <f t="shared" si="248"/>
        <v>158388.97057137184</v>
      </c>
      <c r="P469" s="595">
        <f t="shared" si="248"/>
        <v>158388.97057137184</v>
      </c>
      <c r="Q469" s="595">
        <f t="shared" si="248"/>
        <v>158388.97057137184</v>
      </c>
      <c r="R469" s="595">
        <f t="shared" si="248"/>
        <v>158388.97057137184</v>
      </c>
      <c r="S469" s="595">
        <f t="shared" si="248"/>
        <v>158388.97057137184</v>
      </c>
      <c r="T469" s="595">
        <f t="shared" si="248"/>
        <v>158388.97057137184</v>
      </c>
      <c r="U469" s="595">
        <f t="shared" si="248"/>
        <v>158388.97057137184</v>
      </c>
      <c r="V469" s="595">
        <f t="shared" si="248"/>
        <v>158388.97057137184</v>
      </c>
      <c r="W469" s="595">
        <f t="shared" si="248"/>
        <v>158388.97057137184</v>
      </c>
      <c r="X469" s="595">
        <f t="shared" si="248"/>
        <v>158388.97057137184</v>
      </c>
      <c r="Y469" s="595">
        <f t="shared" si="248"/>
        <v>158388.97057137184</v>
      </c>
      <c r="Z469" s="595">
        <f t="shared" si="248"/>
        <v>158388.97057137184</v>
      </c>
      <c r="AA469" s="595">
        <f t="shared" si="248"/>
        <v>158388.97057137184</v>
      </c>
      <c r="AB469" s="595">
        <f t="shared" si="248"/>
        <v>158388.97057137184</v>
      </c>
      <c r="AC469" s="595">
        <f t="shared" si="248"/>
        <v>158388.97057137184</v>
      </c>
      <c r="AD469" s="595">
        <f t="shared" si="248"/>
        <v>158388.97057137184</v>
      </c>
      <c r="AE469" s="595">
        <f t="shared" si="248"/>
        <v>158388.97057137184</v>
      </c>
      <c r="AF469" s="595">
        <f t="shared" si="248"/>
        <v>158388.97057137184</v>
      </c>
      <c r="AG469" s="595">
        <f t="shared" si="248"/>
        <v>158388.97057137184</v>
      </c>
      <c r="AH469" s="595">
        <f t="shared" si="248"/>
        <v>158388.97057137184</v>
      </c>
      <c r="AI469" s="595">
        <f t="shared" si="248"/>
        <v>158388.97057137184</v>
      </c>
      <c r="AJ469" s="677">
        <f t="shared" si="247"/>
        <v>158388.97057137184</v>
      </c>
      <c r="AK469" s="677">
        <f t="shared" si="247"/>
        <v>158388.97057137184</v>
      </c>
      <c r="AL469" s="677">
        <f t="shared" si="247"/>
        <v>158388.97057137184</v>
      </c>
      <c r="AM469" s="677">
        <f t="shared" si="247"/>
        <v>158388.97057137184</v>
      </c>
      <c r="AN469" s="677">
        <f t="shared" si="247"/>
        <v>158388.97057137184</v>
      </c>
      <c r="AO469" s="677">
        <f t="shared" si="247"/>
        <v>158388.97057137184</v>
      </c>
      <c r="AP469" s="677">
        <f t="shared" si="247"/>
        <v>158388.97057137184</v>
      </c>
      <c r="AQ469" s="677">
        <f t="shared" si="247"/>
        <v>158388.97057137184</v>
      </c>
      <c r="AR469" s="677">
        <f t="shared" si="247"/>
        <v>158388.97057137184</v>
      </c>
      <c r="AS469" s="677">
        <f t="shared" si="247"/>
        <v>158388.97057137184</v>
      </c>
      <c r="AT469" s="677">
        <f t="shared" si="247"/>
        <v>158388.97057137184</v>
      </c>
      <c r="AU469" s="677">
        <f t="shared" si="247"/>
        <v>158388.97057137184</v>
      </c>
    </row>
    <row r="470" spans="1:47" s="589" customFormat="1" ht="11.25">
      <c r="A470" s="674">
        <f>+'17 Sive plače'!C16</f>
        <v>0.51615000000000011</v>
      </c>
      <c r="B470" s="751" t="s">
        <v>256</v>
      </c>
      <c r="C470" s="630"/>
      <c r="D470" s="631"/>
      <c r="E470" s="595"/>
      <c r="F470" s="595">
        <f t="shared" ref="F470:AI470" si="249">+F306*$A$470</f>
        <v>0</v>
      </c>
      <c r="G470" s="595">
        <f t="shared" si="249"/>
        <v>0</v>
      </c>
      <c r="H470" s="595">
        <f t="shared" si="249"/>
        <v>0</v>
      </c>
      <c r="I470" s="595">
        <f t="shared" si="249"/>
        <v>0</v>
      </c>
      <c r="J470" s="595">
        <f t="shared" si="249"/>
        <v>0</v>
      </c>
      <c r="K470" s="595">
        <f t="shared" si="249"/>
        <v>23742.900000000005</v>
      </c>
      <c r="L470" s="595">
        <f t="shared" si="249"/>
        <v>23742.900000000005</v>
      </c>
      <c r="M470" s="595">
        <f t="shared" si="249"/>
        <v>23742.900000000005</v>
      </c>
      <c r="N470" s="595">
        <f t="shared" si="249"/>
        <v>23742.900000000005</v>
      </c>
      <c r="O470" s="595">
        <f t="shared" si="249"/>
        <v>23742.900000000005</v>
      </c>
      <c r="P470" s="595">
        <f t="shared" si="249"/>
        <v>23742.900000000005</v>
      </c>
      <c r="Q470" s="595">
        <f t="shared" si="249"/>
        <v>23742.900000000005</v>
      </c>
      <c r="R470" s="595">
        <f t="shared" si="249"/>
        <v>23742.900000000005</v>
      </c>
      <c r="S470" s="595">
        <f t="shared" si="249"/>
        <v>23742.900000000005</v>
      </c>
      <c r="T470" s="595">
        <f t="shared" si="249"/>
        <v>23742.900000000005</v>
      </c>
      <c r="U470" s="595">
        <f t="shared" si="249"/>
        <v>23742.900000000005</v>
      </c>
      <c r="V470" s="595">
        <f t="shared" si="249"/>
        <v>23742.900000000005</v>
      </c>
      <c r="W470" s="595">
        <f t="shared" si="249"/>
        <v>23742.900000000005</v>
      </c>
      <c r="X470" s="595">
        <f t="shared" si="249"/>
        <v>23742.900000000005</v>
      </c>
      <c r="Y470" s="595">
        <f t="shared" si="249"/>
        <v>23742.900000000005</v>
      </c>
      <c r="Z470" s="595">
        <f t="shared" si="249"/>
        <v>23742.900000000005</v>
      </c>
      <c r="AA470" s="595">
        <f t="shared" si="249"/>
        <v>23742.900000000005</v>
      </c>
      <c r="AB470" s="595">
        <f t="shared" si="249"/>
        <v>23742.900000000005</v>
      </c>
      <c r="AC470" s="595">
        <f t="shared" si="249"/>
        <v>23742.900000000005</v>
      </c>
      <c r="AD470" s="595">
        <f t="shared" si="249"/>
        <v>23742.900000000005</v>
      </c>
      <c r="AE470" s="595">
        <f t="shared" si="249"/>
        <v>23742.900000000005</v>
      </c>
      <c r="AF470" s="595">
        <f t="shared" si="249"/>
        <v>23742.900000000005</v>
      </c>
      <c r="AG470" s="595">
        <f t="shared" si="249"/>
        <v>23742.900000000005</v>
      </c>
      <c r="AH470" s="595">
        <f t="shared" si="249"/>
        <v>23742.900000000005</v>
      </c>
      <c r="AI470" s="595">
        <f t="shared" si="249"/>
        <v>23742.900000000005</v>
      </c>
      <c r="AJ470" s="677">
        <f t="shared" si="247"/>
        <v>23742.900000000005</v>
      </c>
      <c r="AK470" s="677">
        <f t="shared" si="247"/>
        <v>23742.900000000005</v>
      </c>
      <c r="AL470" s="677">
        <f t="shared" si="247"/>
        <v>23742.900000000005</v>
      </c>
      <c r="AM470" s="677">
        <f t="shared" si="247"/>
        <v>23742.900000000005</v>
      </c>
      <c r="AN470" s="677">
        <f t="shared" si="247"/>
        <v>23742.900000000005</v>
      </c>
      <c r="AO470" s="677">
        <f t="shared" si="247"/>
        <v>23742.900000000005</v>
      </c>
      <c r="AP470" s="677">
        <f t="shared" si="247"/>
        <v>23742.900000000005</v>
      </c>
      <c r="AQ470" s="677">
        <f t="shared" si="247"/>
        <v>23742.900000000005</v>
      </c>
      <c r="AR470" s="677">
        <f t="shared" si="247"/>
        <v>23742.900000000005</v>
      </c>
      <c r="AS470" s="677">
        <f t="shared" si="247"/>
        <v>23742.900000000005</v>
      </c>
      <c r="AT470" s="677">
        <f t="shared" si="247"/>
        <v>23742.900000000005</v>
      </c>
      <c r="AU470" s="677">
        <f t="shared" si="247"/>
        <v>23742.900000000005</v>
      </c>
    </row>
    <row r="471" spans="1:47" s="589" customFormat="1" ht="11.25">
      <c r="A471" s="674"/>
      <c r="B471" s="751" t="s">
        <v>257</v>
      </c>
      <c r="C471" s="630"/>
      <c r="D471" s="631"/>
      <c r="E471" s="595"/>
      <c r="F471" s="595">
        <f t="shared" ref="F471:AI471" si="250">+F307</f>
        <v>0</v>
      </c>
      <c r="G471" s="595">
        <f t="shared" si="250"/>
        <v>0</v>
      </c>
      <c r="H471" s="595">
        <f t="shared" si="250"/>
        <v>0</v>
      </c>
      <c r="I471" s="595">
        <f t="shared" si="250"/>
        <v>0</v>
      </c>
      <c r="J471" s="595">
        <f t="shared" si="250"/>
        <v>0</v>
      </c>
      <c r="K471" s="595">
        <f t="shared" si="250"/>
        <v>0</v>
      </c>
      <c r="L471" s="595">
        <f t="shared" si="250"/>
        <v>0</v>
      </c>
      <c r="M471" s="595">
        <f t="shared" si="250"/>
        <v>0</v>
      </c>
      <c r="N471" s="595">
        <f t="shared" si="250"/>
        <v>0</v>
      </c>
      <c r="O471" s="595">
        <f t="shared" si="250"/>
        <v>0</v>
      </c>
      <c r="P471" s="595">
        <f t="shared" si="250"/>
        <v>0</v>
      </c>
      <c r="Q471" s="595">
        <f t="shared" si="250"/>
        <v>0</v>
      </c>
      <c r="R471" s="595">
        <f t="shared" si="250"/>
        <v>0</v>
      </c>
      <c r="S471" s="595">
        <f t="shared" si="250"/>
        <v>0</v>
      </c>
      <c r="T471" s="595">
        <f t="shared" si="250"/>
        <v>0</v>
      </c>
      <c r="U471" s="595">
        <f t="shared" si="250"/>
        <v>0</v>
      </c>
      <c r="V471" s="595">
        <f t="shared" si="250"/>
        <v>0</v>
      </c>
      <c r="W471" s="595">
        <f t="shared" si="250"/>
        <v>0</v>
      </c>
      <c r="X471" s="595">
        <f t="shared" si="250"/>
        <v>0</v>
      </c>
      <c r="Y471" s="595">
        <f t="shared" si="250"/>
        <v>0</v>
      </c>
      <c r="Z471" s="595">
        <f t="shared" si="250"/>
        <v>0</v>
      </c>
      <c r="AA471" s="595">
        <f t="shared" si="250"/>
        <v>0</v>
      </c>
      <c r="AB471" s="595">
        <f t="shared" si="250"/>
        <v>0</v>
      </c>
      <c r="AC471" s="595">
        <f t="shared" si="250"/>
        <v>0</v>
      </c>
      <c r="AD471" s="595">
        <f t="shared" si="250"/>
        <v>0</v>
      </c>
      <c r="AE471" s="595">
        <f t="shared" si="250"/>
        <v>0</v>
      </c>
      <c r="AF471" s="595">
        <f t="shared" si="250"/>
        <v>0</v>
      </c>
      <c r="AG471" s="595">
        <f t="shared" si="250"/>
        <v>0</v>
      </c>
      <c r="AH471" s="595">
        <f t="shared" si="250"/>
        <v>0</v>
      </c>
      <c r="AI471" s="595">
        <f t="shared" si="250"/>
        <v>0</v>
      </c>
      <c r="AJ471" s="677">
        <v>0</v>
      </c>
      <c r="AK471" s="677">
        <v>0</v>
      </c>
      <c r="AL471" s="677">
        <v>0</v>
      </c>
      <c r="AM471" s="677">
        <v>0</v>
      </c>
      <c r="AN471" s="677">
        <v>0</v>
      </c>
      <c r="AO471" s="677">
        <v>0</v>
      </c>
      <c r="AP471" s="677">
        <v>0</v>
      </c>
      <c r="AQ471" s="677">
        <v>0</v>
      </c>
      <c r="AR471" s="677">
        <v>0</v>
      </c>
      <c r="AS471" s="677">
        <v>0</v>
      </c>
      <c r="AT471" s="677">
        <v>0</v>
      </c>
      <c r="AU471" s="677">
        <v>0</v>
      </c>
    </row>
    <row r="472" spans="1:47" s="589" customFormat="1" ht="11.25">
      <c r="A472" s="671"/>
      <c r="B472" s="749" t="s">
        <v>248</v>
      </c>
      <c r="C472" s="624">
        <f>NPV($C$490,G472:AI472)+F472</f>
        <v>0</v>
      </c>
      <c r="D472" s="625">
        <f>SUM(F472:AI472)</f>
        <v>0</v>
      </c>
      <c r="E472" s="593"/>
      <c r="F472" s="593">
        <f t="shared" ref="F472:AI472" si="251">+F308</f>
        <v>0</v>
      </c>
      <c r="G472" s="593">
        <f t="shared" si="251"/>
        <v>0</v>
      </c>
      <c r="H472" s="593">
        <f t="shared" si="251"/>
        <v>0</v>
      </c>
      <c r="I472" s="593">
        <f t="shared" si="251"/>
        <v>0</v>
      </c>
      <c r="J472" s="593">
        <f t="shared" si="251"/>
        <v>0</v>
      </c>
      <c r="K472" s="593">
        <f t="shared" si="251"/>
        <v>0</v>
      </c>
      <c r="L472" s="593">
        <f t="shared" si="251"/>
        <v>0</v>
      </c>
      <c r="M472" s="593">
        <f t="shared" si="251"/>
        <v>0</v>
      </c>
      <c r="N472" s="593">
        <f t="shared" si="251"/>
        <v>0</v>
      </c>
      <c r="O472" s="593">
        <f t="shared" si="251"/>
        <v>0</v>
      </c>
      <c r="P472" s="593">
        <f t="shared" si="251"/>
        <v>0</v>
      </c>
      <c r="Q472" s="593">
        <f t="shared" si="251"/>
        <v>0</v>
      </c>
      <c r="R472" s="593">
        <f t="shared" si="251"/>
        <v>0</v>
      </c>
      <c r="S472" s="593">
        <f t="shared" si="251"/>
        <v>0</v>
      </c>
      <c r="T472" s="593">
        <f t="shared" si="251"/>
        <v>0</v>
      </c>
      <c r="U472" s="593">
        <f t="shared" si="251"/>
        <v>0</v>
      </c>
      <c r="V472" s="593">
        <f t="shared" si="251"/>
        <v>0</v>
      </c>
      <c r="W472" s="593">
        <f t="shared" si="251"/>
        <v>0</v>
      </c>
      <c r="X472" s="593">
        <f t="shared" si="251"/>
        <v>0</v>
      </c>
      <c r="Y472" s="593">
        <f t="shared" si="251"/>
        <v>0</v>
      </c>
      <c r="Z472" s="593">
        <f t="shared" si="251"/>
        <v>0</v>
      </c>
      <c r="AA472" s="593">
        <f t="shared" si="251"/>
        <v>0</v>
      </c>
      <c r="AB472" s="593">
        <f t="shared" si="251"/>
        <v>0</v>
      </c>
      <c r="AC472" s="593">
        <f t="shared" si="251"/>
        <v>0</v>
      </c>
      <c r="AD472" s="593">
        <f t="shared" si="251"/>
        <v>0</v>
      </c>
      <c r="AE472" s="593">
        <f t="shared" si="251"/>
        <v>0</v>
      </c>
      <c r="AF472" s="593">
        <f t="shared" si="251"/>
        <v>0</v>
      </c>
      <c r="AG472" s="593">
        <f t="shared" si="251"/>
        <v>0</v>
      </c>
      <c r="AH472" s="593">
        <f t="shared" si="251"/>
        <v>0</v>
      </c>
      <c r="AI472" s="593">
        <f t="shared" si="251"/>
        <v>0</v>
      </c>
      <c r="AJ472" s="681">
        <f>+AI472</f>
        <v>0</v>
      </c>
      <c r="AK472" s="681">
        <v>0</v>
      </c>
      <c r="AL472" s="681">
        <v>0</v>
      </c>
      <c r="AM472" s="681">
        <v>0</v>
      </c>
      <c r="AN472" s="681">
        <v>0</v>
      </c>
      <c r="AO472" s="681">
        <v>0</v>
      </c>
      <c r="AP472" s="681">
        <v>0</v>
      </c>
      <c r="AQ472" s="681">
        <v>0</v>
      </c>
      <c r="AR472" s="681">
        <v>0</v>
      </c>
      <c r="AS472" s="681">
        <v>0</v>
      </c>
      <c r="AT472" s="681">
        <v>0</v>
      </c>
      <c r="AU472" s="681">
        <v>0</v>
      </c>
    </row>
    <row r="473" spans="1:47" s="589" customFormat="1" ht="11.25">
      <c r="A473" s="671"/>
      <c r="B473" s="749" t="s">
        <v>258</v>
      </c>
      <c r="C473" s="624">
        <f>NPV($C$490,G473:AI473)+F473</f>
        <v>0</v>
      </c>
      <c r="D473" s="625">
        <f>SUM(F473:AI473)</f>
        <v>0</v>
      </c>
      <c r="E473" s="593"/>
      <c r="F473" s="593">
        <f t="shared" ref="F473:AI473" si="252">+F309</f>
        <v>0</v>
      </c>
      <c r="G473" s="593">
        <f t="shared" si="252"/>
        <v>0</v>
      </c>
      <c r="H473" s="593">
        <f t="shared" si="252"/>
        <v>0</v>
      </c>
      <c r="I473" s="593">
        <f t="shared" si="252"/>
        <v>0</v>
      </c>
      <c r="J473" s="593">
        <f t="shared" si="252"/>
        <v>0</v>
      </c>
      <c r="K473" s="593">
        <f t="shared" si="252"/>
        <v>0</v>
      </c>
      <c r="L473" s="593">
        <f t="shared" si="252"/>
        <v>0</v>
      </c>
      <c r="M473" s="593">
        <f t="shared" si="252"/>
        <v>0</v>
      </c>
      <c r="N473" s="593">
        <f t="shared" si="252"/>
        <v>0</v>
      </c>
      <c r="O473" s="593">
        <f t="shared" si="252"/>
        <v>0</v>
      </c>
      <c r="P473" s="593">
        <f t="shared" si="252"/>
        <v>0</v>
      </c>
      <c r="Q473" s="593">
        <f t="shared" si="252"/>
        <v>0</v>
      </c>
      <c r="R473" s="593">
        <f t="shared" si="252"/>
        <v>0</v>
      </c>
      <c r="S473" s="593">
        <f t="shared" si="252"/>
        <v>0</v>
      </c>
      <c r="T473" s="593">
        <f t="shared" si="252"/>
        <v>0</v>
      </c>
      <c r="U473" s="593">
        <f t="shared" si="252"/>
        <v>0</v>
      </c>
      <c r="V473" s="593">
        <f t="shared" si="252"/>
        <v>0</v>
      </c>
      <c r="W473" s="593">
        <f t="shared" si="252"/>
        <v>0</v>
      </c>
      <c r="X473" s="593">
        <f t="shared" si="252"/>
        <v>0</v>
      </c>
      <c r="Y473" s="593">
        <f t="shared" si="252"/>
        <v>0</v>
      </c>
      <c r="Z473" s="593">
        <f t="shared" si="252"/>
        <v>0</v>
      </c>
      <c r="AA473" s="593">
        <f t="shared" si="252"/>
        <v>0</v>
      </c>
      <c r="AB473" s="593">
        <f t="shared" si="252"/>
        <v>0</v>
      </c>
      <c r="AC473" s="593">
        <f t="shared" si="252"/>
        <v>0</v>
      </c>
      <c r="AD473" s="593">
        <f t="shared" si="252"/>
        <v>0</v>
      </c>
      <c r="AE473" s="593">
        <f t="shared" si="252"/>
        <v>0</v>
      </c>
      <c r="AF473" s="593">
        <f t="shared" si="252"/>
        <v>0</v>
      </c>
      <c r="AG473" s="593">
        <f t="shared" si="252"/>
        <v>0</v>
      </c>
      <c r="AH473" s="593">
        <f t="shared" si="252"/>
        <v>0</v>
      </c>
      <c r="AI473" s="593">
        <f t="shared" si="252"/>
        <v>0</v>
      </c>
      <c r="AJ473" s="681">
        <v>0</v>
      </c>
      <c r="AK473" s="681">
        <v>0</v>
      </c>
      <c r="AL473" s="681">
        <v>0</v>
      </c>
      <c r="AM473" s="681">
        <v>0</v>
      </c>
      <c r="AN473" s="681">
        <v>0</v>
      </c>
      <c r="AO473" s="681">
        <v>0</v>
      </c>
      <c r="AP473" s="681">
        <v>0</v>
      </c>
      <c r="AQ473" s="681">
        <v>0</v>
      </c>
      <c r="AR473" s="681">
        <v>0</v>
      </c>
      <c r="AS473" s="681">
        <v>0</v>
      </c>
      <c r="AT473" s="681">
        <v>0</v>
      </c>
      <c r="AU473" s="681">
        <v>0</v>
      </c>
    </row>
    <row r="474" spans="1:47" s="589" customFormat="1" ht="11.25">
      <c r="A474" s="671"/>
      <c r="B474" s="749" t="s">
        <v>401</v>
      </c>
      <c r="C474" s="624">
        <f>NPV($C$490,G474:AI474)+F474</f>
        <v>4765438.481740457</v>
      </c>
      <c r="D474" s="625">
        <f>SUM(F474:AI474)</f>
        <v>5311560.7196924239</v>
      </c>
      <c r="E474" s="593"/>
      <c r="F474" s="593">
        <f>+(F475+F476+F477+F478+F479)*$C$5</f>
        <v>464112.35039800004</v>
      </c>
      <c r="G474" s="593">
        <f t="shared" ref="G474:J474" si="253">+(G475+G476+G477+G478+G479)*$C$5</f>
        <v>188242.97852760981</v>
      </c>
      <c r="H474" s="593">
        <f t="shared" si="253"/>
        <v>2314654.1668107463</v>
      </c>
      <c r="I474" s="593">
        <f t="shared" si="253"/>
        <v>2278331.5010427651</v>
      </c>
      <c r="J474" s="593">
        <f t="shared" si="253"/>
        <v>66219.722913302627</v>
      </c>
      <c r="K474" s="593">
        <f t="shared" ref="K474:AU474" si="254">+K475+K476+K477+K478+K479</f>
        <v>0</v>
      </c>
      <c r="L474" s="593">
        <f t="shared" si="254"/>
        <v>0</v>
      </c>
      <c r="M474" s="593">
        <f t="shared" si="254"/>
        <v>0</v>
      </c>
      <c r="N474" s="593">
        <f t="shared" si="254"/>
        <v>0</v>
      </c>
      <c r="O474" s="593">
        <f t="shared" si="254"/>
        <v>0</v>
      </c>
      <c r="P474" s="593">
        <f t="shared" si="254"/>
        <v>0</v>
      </c>
      <c r="Q474" s="593">
        <f t="shared" si="254"/>
        <v>0</v>
      </c>
      <c r="R474" s="593">
        <f t="shared" si="254"/>
        <v>0</v>
      </c>
      <c r="S474" s="593">
        <f t="shared" si="254"/>
        <v>0</v>
      </c>
      <c r="T474" s="593">
        <f t="shared" si="254"/>
        <v>0</v>
      </c>
      <c r="U474" s="593">
        <f t="shared" si="254"/>
        <v>0</v>
      </c>
      <c r="V474" s="593">
        <f t="shared" si="254"/>
        <v>0</v>
      </c>
      <c r="W474" s="593">
        <f t="shared" si="254"/>
        <v>0</v>
      </c>
      <c r="X474" s="593">
        <f t="shared" si="254"/>
        <v>0</v>
      </c>
      <c r="Y474" s="593">
        <f t="shared" si="254"/>
        <v>0</v>
      </c>
      <c r="Z474" s="593">
        <f t="shared" si="254"/>
        <v>0</v>
      </c>
      <c r="AA474" s="593">
        <f t="shared" si="254"/>
        <v>0</v>
      </c>
      <c r="AB474" s="593">
        <f t="shared" si="254"/>
        <v>0</v>
      </c>
      <c r="AC474" s="593">
        <f t="shared" si="254"/>
        <v>0</v>
      </c>
      <c r="AD474" s="593">
        <f t="shared" si="254"/>
        <v>0</v>
      </c>
      <c r="AE474" s="593">
        <f t="shared" si="254"/>
        <v>0</v>
      </c>
      <c r="AF474" s="593">
        <f t="shared" si="254"/>
        <v>0</v>
      </c>
      <c r="AG474" s="593">
        <f t="shared" si="254"/>
        <v>0</v>
      </c>
      <c r="AH474" s="593">
        <f t="shared" si="254"/>
        <v>0</v>
      </c>
      <c r="AI474" s="593">
        <f t="shared" si="254"/>
        <v>0</v>
      </c>
      <c r="AJ474" s="681">
        <f t="shared" si="254"/>
        <v>0</v>
      </c>
      <c r="AK474" s="681">
        <f t="shared" si="254"/>
        <v>0</v>
      </c>
      <c r="AL474" s="681">
        <f t="shared" si="254"/>
        <v>0</v>
      </c>
      <c r="AM474" s="681">
        <f t="shared" si="254"/>
        <v>0</v>
      </c>
      <c r="AN474" s="681">
        <f t="shared" si="254"/>
        <v>0</v>
      </c>
      <c r="AO474" s="681">
        <f t="shared" si="254"/>
        <v>0</v>
      </c>
      <c r="AP474" s="681">
        <f t="shared" si="254"/>
        <v>0</v>
      </c>
      <c r="AQ474" s="681">
        <f t="shared" si="254"/>
        <v>0</v>
      </c>
      <c r="AR474" s="681">
        <f t="shared" si="254"/>
        <v>0</v>
      </c>
      <c r="AS474" s="681">
        <f t="shared" si="254"/>
        <v>0</v>
      </c>
      <c r="AT474" s="681">
        <f t="shared" si="254"/>
        <v>0</v>
      </c>
      <c r="AU474" s="681">
        <f t="shared" si="254"/>
        <v>0</v>
      </c>
    </row>
    <row r="475" spans="1:47" s="607" customFormat="1" ht="11.25">
      <c r="A475" s="674"/>
      <c r="B475" s="751" t="s">
        <v>414</v>
      </c>
      <c r="C475" s="630"/>
      <c r="D475" s="631"/>
      <c r="E475" s="595"/>
      <c r="F475" s="595">
        <f t="shared" ref="F475:AI475" si="255">+F311</f>
        <v>36801.82</v>
      </c>
      <c r="G475" s="595">
        <f t="shared" si="255"/>
        <v>169973.96383713456</v>
      </c>
      <c r="H475" s="595">
        <f t="shared" si="255"/>
        <v>1255408.1633445225</v>
      </c>
      <c r="I475" s="595">
        <f t="shared" si="255"/>
        <v>846742.68566652492</v>
      </c>
      <c r="J475" s="595">
        <f t="shared" si="255"/>
        <v>0</v>
      </c>
      <c r="K475" s="595">
        <f t="shared" si="255"/>
        <v>0</v>
      </c>
      <c r="L475" s="595">
        <f t="shared" si="255"/>
        <v>0</v>
      </c>
      <c r="M475" s="595">
        <f t="shared" si="255"/>
        <v>0</v>
      </c>
      <c r="N475" s="595">
        <f t="shared" si="255"/>
        <v>0</v>
      </c>
      <c r="O475" s="595">
        <f t="shared" si="255"/>
        <v>0</v>
      </c>
      <c r="P475" s="595">
        <f t="shared" si="255"/>
        <v>0</v>
      </c>
      <c r="Q475" s="595">
        <f t="shared" si="255"/>
        <v>0</v>
      </c>
      <c r="R475" s="595">
        <f t="shared" si="255"/>
        <v>0</v>
      </c>
      <c r="S475" s="595">
        <f t="shared" si="255"/>
        <v>0</v>
      </c>
      <c r="T475" s="595">
        <f t="shared" si="255"/>
        <v>0</v>
      </c>
      <c r="U475" s="595">
        <f t="shared" si="255"/>
        <v>0</v>
      </c>
      <c r="V475" s="595">
        <f t="shared" si="255"/>
        <v>0</v>
      </c>
      <c r="W475" s="595">
        <f t="shared" si="255"/>
        <v>0</v>
      </c>
      <c r="X475" s="595">
        <f t="shared" si="255"/>
        <v>0</v>
      </c>
      <c r="Y475" s="595">
        <f t="shared" si="255"/>
        <v>0</v>
      </c>
      <c r="Z475" s="595">
        <f t="shared" si="255"/>
        <v>0</v>
      </c>
      <c r="AA475" s="595">
        <f t="shared" si="255"/>
        <v>0</v>
      </c>
      <c r="AB475" s="595">
        <f t="shared" si="255"/>
        <v>0</v>
      </c>
      <c r="AC475" s="595">
        <f t="shared" si="255"/>
        <v>0</v>
      </c>
      <c r="AD475" s="595">
        <f t="shared" si="255"/>
        <v>0</v>
      </c>
      <c r="AE475" s="595">
        <f t="shared" si="255"/>
        <v>0</v>
      </c>
      <c r="AF475" s="595">
        <f t="shared" si="255"/>
        <v>0</v>
      </c>
      <c r="AG475" s="595">
        <f t="shared" si="255"/>
        <v>0</v>
      </c>
      <c r="AH475" s="595">
        <f t="shared" si="255"/>
        <v>0</v>
      </c>
      <c r="AI475" s="595">
        <f t="shared" si="255"/>
        <v>0</v>
      </c>
      <c r="AJ475" s="682"/>
      <c r="AK475" s="682"/>
      <c r="AL475" s="682"/>
      <c r="AM475" s="682"/>
      <c r="AN475" s="682"/>
      <c r="AO475" s="682"/>
      <c r="AP475" s="682"/>
      <c r="AQ475" s="682"/>
      <c r="AR475" s="682"/>
      <c r="AS475" s="682"/>
      <c r="AT475" s="682"/>
      <c r="AU475" s="682"/>
    </row>
    <row r="476" spans="1:47" s="607" customFormat="1" ht="11.25">
      <c r="A476" s="674"/>
      <c r="B476" s="751" t="s">
        <v>416</v>
      </c>
      <c r="C476" s="630"/>
      <c r="D476" s="631"/>
      <c r="E476" s="595"/>
      <c r="F476" s="595">
        <f t="shared" ref="F476:AI476" si="256">+F312</f>
        <v>0</v>
      </c>
      <c r="G476" s="595">
        <f t="shared" si="256"/>
        <v>0</v>
      </c>
      <c r="H476" s="595">
        <f t="shared" si="256"/>
        <v>1025098.31</v>
      </c>
      <c r="I476" s="595">
        <f t="shared" si="256"/>
        <v>1405145.25</v>
      </c>
      <c r="J476" s="595">
        <f t="shared" si="256"/>
        <v>55556.37</v>
      </c>
      <c r="K476" s="595">
        <f t="shared" si="256"/>
        <v>0</v>
      </c>
      <c r="L476" s="595">
        <f t="shared" si="256"/>
        <v>0</v>
      </c>
      <c r="M476" s="595">
        <f t="shared" si="256"/>
        <v>0</v>
      </c>
      <c r="N476" s="595">
        <f t="shared" si="256"/>
        <v>0</v>
      </c>
      <c r="O476" s="595">
        <f t="shared" si="256"/>
        <v>0</v>
      </c>
      <c r="P476" s="595">
        <f t="shared" si="256"/>
        <v>0</v>
      </c>
      <c r="Q476" s="595">
        <f t="shared" si="256"/>
        <v>0</v>
      </c>
      <c r="R476" s="595">
        <f t="shared" si="256"/>
        <v>0</v>
      </c>
      <c r="S476" s="595">
        <f t="shared" si="256"/>
        <v>0</v>
      </c>
      <c r="T476" s="595">
        <f t="shared" si="256"/>
        <v>0</v>
      </c>
      <c r="U476" s="595">
        <f t="shared" si="256"/>
        <v>0</v>
      </c>
      <c r="V476" s="595">
        <f t="shared" si="256"/>
        <v>0</v>
      </c>
      <c r="W476" s="595">
        <f t="shared" si="256"/>
        <v>0</v>
      </c>
      <c r="X476" s="595">
        <f t="shared" si="256"/>
        <v>0</v>
      </c>
      <c r="Y476" s="595">
        <f t="shared" si="256"/>
        <v>0</v>
      </c>
      <c r="Z476" s="595">
        <f t="shared" si="256"/>
        <v>0</v>
      </c>
      <c r="AA476" s="595">
        <f t="shared" si="256"/>
        <v>0</v>
      </c>
      <c r="AB476" s="595">
        <f t="shared" si="256"/>
        <v>0</v>
      </c>
      <c r="AC476" s="595">
        <f t="shared" si="256"/>
        <v>0</v>
      </c>
      <c r="AD476" s="595">
        <f t="shared" si="256"/>
        <v>0</v>
      </c>
      <c r="AE476" s="595">
        <f t="shared" si="256"/>
        <v>0</v>
      </c>
      <c r="AF476" s="595">
        <f t="shared" si="256"/>
        <v>0</v>
      </c>
      <c r="AG476" s="595">
        <f t="shared" si="256"/>
        <v>0</v>
      </c>
      <c r="AH476" s="595">
        <f t="shared" si="256"/>
        <v>0</v>
      </c>
      <c r="AI476" s="595">
        <f t="shared" si="256"/>
        <v>0</v>
      </c>
      <c r="AJ476" s="681"/>
      <c r="AK476" s="681"/>
      <c r="AL476" s="681"/>
      <c r="AM476" s="681"/>
      <c r="AN476" s="681"/>
      <c r="AO476" s="681"/>
      <c r="AP476" s="681"/>
      <c r="AQ476" s="681"/>
      <c r="AR476" s="681"/>
      <c r="AS476" s="681"/>
      <c r="AT476" s="681"/>
      <c r="AU476" s="681"/>
    </row>
    <row r="477" spans="1:47" s="607" customFormat="1" ht="11.25">
      <c r="A477" s="674">
        <f>+A470</f>
        <v>0.51615000000000011</v>
      </c>
      <c r="B477" s="751" t="s">
        <v>49</v>
      </c>
      <c r="C477" s="630"/>
      <c r="D477" s="631"/>
      <c r="E477" s="595"/>
      <c r="F477" s="595">
        <f t="shared" ref="F477:AI477" si="257">+F313*$A$477</f>
        <v>0</v>
      </c>
      <c r="G477" s="595">
        <f t="shared" si="257"/>
        <v>1148.3191904752387</v>
      </c>
      <c r="H477" s="595">
        <f t="shared" si="257"/>
        <v>15025.81215522399</v>
      </c>
      <c r="I477" s="595">
        <f t="shared" si="257"/>
        <v>14350.428951240054</v>
      </c>
      <c r="J477" s="595">
        <f t="shared" si="257"/>
        <v>341.2097223026181</v>
      </c>
      <c r="K477" s="595">
        <f t="shared" si="257"/>
        <v>0</v>
      </c>
      <c r="L477" s="595">
        <f t="shared" si="257"/>
        <v>0</v>
      </c>
      <c r="M477" s="595">
        <f t="shared" si="257"/>
        <v>0</v>
      </c>
      <c r="N477" s="595">
        <f t="shared" si="257"/>
        <v>0</v>
      </c>
      <c r="O477" s="595">
        <f t="shared" si="257"/>
        <v>0</v>
      </c>
      <c r="P477" s="595">
        <f t="shared" si="257"/>
        <v>0</v>
      </c>
      <c r="Q477" s="595">
        <f t="shared" si="257"/>
        <v>0</v>
      </c>
      <c r="R477" s="595">
        <f t="shared" si="257"/>
        <v>0</v>
      </c>
      <c r="S477" s="595">
        <f t="shared" si="257"/>
        <v>0</v>
      </c>
      <c r="T477" s="595">
        <f t="shared" si="257"/>
        <v>0</v>
      </c>
      <c r="U477" s="595">
        <f t="shared" si="257"/>
        <v>0</v>
      </c>
      <c r="V477" s="595">
        <f t="shared" si="257"/>
        <v>0</v>
      </c>
      <c r="W477" s="595">
        <f t="shared" si="257"/>
        <v>0</v>
      </c>
      <c r="X477" s="595">
        <f t="shared" si="257"/>
        <v>0</v>
      </c>
      <c r="Y477" s="595">
        <f t="shared" si="257"/>
        <v>0</v>
      </c>
      <c r="Z477" s="595">
        <f t="shared" si="257"/>
        <v>0</v>
      </c>
      <c r="AA477" s="595">
        <f t="shared" si="257"/>
        <v>0</v>
      </c>
      <c r="AB477" s="595">
        <f t="shared" si="257"/>
        <v>0</v>
      </c>
      <c r="AC477" s="595">
        <f t="shared" si="257"/>
        <v>0</v>
      </c>
      <c r="AD477" s="595">
        <f t="shared" si="257"/>
        <v>0</v>
      </c>
      <c r="AE477" s="595">
        <f t="shared" si="257"/>
        <v>0</v>
      </c>
      <c r="AF477" s="595">
        <f t="shared" si="257"/>
        <v>0</v>
      </c>
      <c r="AG477" s="595">
        <f t="shared" si="257"/>
        <v>0</v>
      </c>
      <c r="AH477" s="595">
        <f t="shared" si="257"/>
        <v>0</v>
      </c>
      <c r="AI477" s="595">
        <f t="shared" si="257"/>
        <v>0</v>
      </c>
      <c r="AJ477" s="681"/>
      <c r="AK477" s="681"/>
      <c r="AL477" s="681"/>
      <c r="AM477" s="681"/>
      <c r="AN477" s="681"/>
      <c r="AO477" s="681"/>
      <c r="AP477" s="681"/>
      <c r="AQ477" s="681"/>
      <c r="AR477" s="681"/>
      <c r="AS477" s="681"/>
      <c r="AT477" s="681"/>
      <c r="AU477" s="681"/>
    </row>
    <row r="478" spans="1:47" s="607" customFormat="1" ht="11.25">
      <c r="A478" s="674">
        <f>+A470</f>
        <v>0.51615000000000011</v>
      </c>
      <c r="B478" s="751" t="s">
        <v>50</v>
      </c>
      <c r="C478" s="630"/>
      <c r="D478" s="631"/>
      <c r="E478" s="595"/>
      <c r="F478" s="595">
        <f t="shared" ref="F478:AI478" si="258">+F314*$A$477</f>
        <v>0</v>
      </c>
      <c r="G478" s="595">
        <f t="shared" si="258"/>
        <v>0</v>
      </c>
      <c r="H478" s="595">
        <f t="shared" si="258"/>
        <v>3096.9000000000005</v>
      </c>
      <c r="I478" s="595">
        <f t="shared" si="258"/>
        <v>2338.1595000000007</v>
      </c>
      <c r="J478" s="595">
        <f t="shared" si="258"/>
        <v>3096.9000000000005</v>
      </c>
      <c r="K478" s="595">
        <f t="shared" si="258"/>
        <v>0</v>
      </c>
      <c r="L478" s="595">
        <f t="shared" si="258"/>
        <v>0</v>
      </c>
      <c r="M478" s="595">
        <f t="shared" si="258"/>
        <v>0</v>
      </c>
      <c r="N478" s="595">
        <f t="shared" si="258"/>
        <v>0</v>
      </c>
      <c r="O478" s="595">
        <f t="shared" si="258"/>
        <v>0</v>
      </c>
      <c r="P478" s="595">
        <f t="shared" si="258"/>
        <v>0</v>
      </c>
      <c r="Q478" s="595">
        <f t="shared" si="258"/>
        <v>0</v>
      </c>
      <c r="R478" s="595">
        <f t="shared" si="258"/>
        <v>0</v>
      </c>
      <c r="S478" s="595">
        <f t="shared" si="258"/>
        <v>0</v>
      </c>
      <c r="T478" s="595">
        <f t="shared" si="258"/>
        <v>0</v>
      </c>
      <c r="U478" s="595">
        <f t="shared" si="258"/>
        <v>0</v>
      </c>
      <c r="V478" s="595">
        <f t="shared" si="258"/>
        <v>0</v>
      </c>
      <c r="W478" s="595">
        <f t="shared" si="258"/>
        <v>0</v>
      </c>
      <c r="X478" s="595">
        <f t="shared" si="258"/>
        <v>0</v>
      </c>
      <c r="Y478" s="595">
        <f t="shared" si="258"/>
        <v>0</v>
      </c>
      <c r="Z478" s="595">
        <f t="shared" si="258"/>
        <v>0</v>
      </c>
      <c r="AA478" s="595">
        <f t="shared" si="258"/>
        <v>0</v>
      </c>
      <c r="AB478" s="595">
        <f t="shared" si="258"/>
        <v>0</v>
      </c>
      <c r="AC478" s="595">
        <f t="shared" si="258"/>
        <v>0</v>
      </c>
      <c r="AD478" s="595">
        <f t="shared" si="258"/>
        <v>0</v>
      </c>
      <c r="AE478" s="595">
        <f t="shared" si="258"/>
        <v>0</v>
      </c>
      <c r="AF478" s="595">
        <f t="shared" si="258"/>
        <v>0</v>
      </c>
      <c r="AG478" s="595">
        <f t="shared" si="258"/>
        <v>0</v>
      </c>
      <c r="AH478" s="595">
        <f t="shared" si="258"/>
        <v>0</v>
      </c>
      <c r="AI478" s="595">
        <f t="shared" si="258"/>
        <v>0</v>
      </c>
      <c r="AJ478" s="681"/>
      <c r="AK478" s="681"/>
      <c r="AL478" s="681"/>
      <c r="AM478" s="681"/>
      <c r="AN478" s="681"/>
      <c r="AO478" s="681"/>
      <c r="AP478" s="681"/>
      <c r="AQ478" s="681"/>
      <c r="AR478" s="681"/>
      <c r="AS478" s="681"/>
      <c r="AT478" s="681"/>
      <c r="AU478" s="681"/>
    </row>
    <row r="479" spans="1:47" s="607" customFormat="1" ht="11.25">
      <c r="A479" s="674">
        <f>+A470</f>
        <v>0.51615000000000011</v>
      </c>
      <c r="B479" s="751" t="s">
        <v>184</v>
      </c>
      <c r="C479" s="630"/>
      <c r="D479" s="631"/>
      <c r="E479" s="595"/>
      <c r="F479" s="595">
        <f t="shared" ref="F479:AI479" si="259">+F315*$A$477</f>
        <v>427310.53039800003</v>
      </c>
      <c r="G479" s="595">
        <f t="shared" si="259"/>
        <v>17120.695500000005</v>
      </c>
      <c r="H479" s="595">
        <f t="shared" si="259"/>
        <v>16024.981311000003</v>
      </c>
      <c r="I479" s="595">
        <f t="shared" si="259"/>
        <v>9754.9769250000027</v>
      </c>
      <c r="J479" s="595">
        <f t="shared" si="259"/>
        <v>7225.2431910000014</v>
      </c>
      <c r="K479" s="595">
        <f t="shared" si="259"/>
        <v>0</v>
      </c>
      <c r="L479" s="595">
        <f t="shared" si="259"/>
        <v>0</v>
      </c>
      <c r="M479" s="595">
        <f t="shared" si="259"/>
        <v>0</v>
      </c>
      <c r="N479" s="595">
        <f t="shared" si="259"/>
        <v>0</v>
      </c>
      <c r="O479" s="595">
        <f t="shared" si="259"/>
        <v>0</v>
      </c>
      <c r="P479" s="595">
        <f t="shared" si="259"/>
        <v>0</v>
      </c>
      <c r="Q479" s="595">
        <f t="shared" si="259"/>
        <v>0</v>
      </c>
      <c r="R479" s="595">
        <f t="shared" si="259"/>
        <v>0</v>
      </c>
      <c r="S479" s="595">
        <f t="shared" si="259"/>
        <v>0</v>
      </c>
      <c r="T479" s="595">
        <f t="shared" si="259"/>
        <v>0</v>
      </c>
      <c r="U479" s="595">
        <f t="shared" si="259"/>
        <v>0</v>
      </c>
      <c r="V479" s="595">
        <f t="shared" si="259"/>
        <v>0</v>
      </c>
      <c r="W479" s="595">
        <f t="shared" si="259"/>
        <v>0</v>
      </c>
      <c r="X479" s="595">
        <f t="shared" si="259"/>
        <v>0</v>
      </c>
      <c r="Y479" s="595">
        <f t="shared" si="259"/>
        <v>0</v>
      </c>
      <c r="Z479" s="595">
        <f t="shared" si="259"/>
        <v>0</v>
      </c>
      <c r="AA479" s="595">
        <f t="shared" si="259"/>
        <v>0</v>
      </c>
      <c r="AB479" s="595">
        <f t="shared" si="259"/>
        <v>0</v>
      </c>
      <c r="AC479" s="595">
        <f t="shared" si="259"/>
        <v>0</v>
      </c>
      <c r="AD479" s="595">
        <f t="shared" si="259"/>
        <v>0</v>
      </c>
      <c r="AE479" s="595">
        <f t="shared" si="259"/>
        <v>0</v>
      </c>
      <c r="AF479" s="595">
        <f t="shared" si="259"/>
        <v>0</v>
      </c>
      <c r="AG479" s="595">
        <f t="shared" si="259"/>
        <v>0</v>
      </c>
      <c r="AH479" s="595">
        <f t="shared" si="259"/>
        <v>0</v>
      </c>
      <c r="AI479" s="595">
        <f t="shared" si="259"/>
        <v>0</v>
      </c>
      <c r="AJ479" s="681"/>
      <c r="AK479" s="681"/>
      <c r="AL479" s="681"/>
      <c r="AM479" s="681"/>
      <c r="AN479" s="681"/>
      <c r="AO479" s="681"/>
      <c r="AP479" s="681"/>
      <c r="AQ479" s="681"/>
      <c r="AR479" s="681"/>
      <c r="AS479" s="681"/>
      <c r="AT479" s="681"/>
      <c r="AU479" s="681"/>
    </row>
    <row r="480" spans="1:47" s="589" customFormat="1" ht="11.25">
      <c r="A480" s="671"/>
      <c r="B480" s="749" t="s">
        <v>402</v>
      </c>
      <c r="C480" s="624">
        <f>NPV($C$490,G480:AI480)+F480</f>
        <v>679379.19579156046</v>
      </c>
      <c r="D480" s="625">
        <f>SUM(F480:AI480)</f>
        <v>1663375.3086135287</v>
      </c>
      <c r="E480" s="593"/>
      <c r="F480" s="593">
        <f t="shared" ref="F480:AU480" si="260">SUM(F481:F484)</f>
        <v>0</v>
      </c>
      <c r="G480" s="593">
        <f t="shared" si="260"/>
        <v>0</v>
      </c>
      <c r="H480" s="593">
        <f t="shared" si="260"/>
        <v>0</v>
      </c>
      <c r="I480" s="593">
        <f t="shared" si="260"/>
        <v>0</v>
      </c>
      <c r="J480" s="593">
        <f t="shared" si="260"/>
        <v>0</v>
      </c>
      <c r="K480" s="593">
        <f t="shared" si="260"/>
        <v>0</v>
      </c>
      <c r="L480" s="593">
        <f t="shared" si="260"/>
        <v>0</v>
      </c>
      <c r="M480" s="593">
        <f t="shared" si="260"/>
        <v>0</v>
      </c>
      <c r="N480" s="593">
        <f t="shared" si="260"/>
        <v>0</v>
      </c>
      <c r="O480" s="593">
        <f t="shared" si="260"/>
        <v>0</v>
      </c>
      <c r="P480" s="593">
        <f t="shared" si="260"/>
        <v>0</v>
      </c>
      <c r="Q480" s="593">
        <f t="shared" si="260"/>
        <v>0</v>
      </c>
      <c r="R480" s="593">
        <f t="shared" si="260"/>
        <v>0</v>
      </c>
      <c r="S480" s="593">
        <f t="shared" si="260"/>
        <v>0</v>
      </c>
      <c r="T480" s="593">
        <f t="shared" si="260"/>
        <v>741104.73830157053</v>
      </c>
      <c r="U480" s="593">
        <f t="shared" si="260"/>
        <v>0</v>
      </c>
      <c r="V480" s="593">
        <f t="shared" si="260"/>
        <v>0</v>
      </c>
      <c r="W480" s="593">
        <f t="shared" si="260"/>
        <v>0</v>
      </c>
      <c r="X480" s="593">
        <f t="shared" si="260"/>
        <v>181165.83201038765</v>
      </c>
      <c r="Y480" s="593">
        <f t="shared" si="260"/>
        <v>0</v>
      </c>
      <c r="Z480" s="593">
        <f t="shared" si="260"/>
        <v>0</v>
      </c>
      <c r="AA480" s="593">
        <f t="shared" si="260"/>
        <v>0</v>
      </c>
      <c r="AB480" s="593">
        <f t="shared" si="260"/>
        <v>0</v>
      </c>
      <c r="AC480" s="593">
        <f t="shared" si="260"/>
        <v>0</v>
      </c>
      <c r="AD480" s="593">
        <f t="shared" si="260"/>
        <v>741104.73830157053</v>
      </c>
      <c r="AE480" s="593">
        <f t="shared" si="260"/>
        <v>0</v>
      </c>
      <c r="AF480" s="593">
        <f t="shared" si="260"/>
        <v>0</v>
      </c>
      <c r="AG480" s="593">
        <f t="shared" si="260"/>
        <v>0</v>
      </c>
      <c r="AH480" s="593">
        <f t="shared" si="260"/>
        <v>0</v>
      </c>
      <c r="AI480" s="593">
        <f t="shared" si="260"/>
        <v>0</v>
      </c>
      <c r="AJ480" s="672">
        <f t="shared" si="260"/>
        <v>0</v>
      </c>
      <c r="AK480" s="672">
        <f t="shared" si="260"/>
        <v>0</v>
      </c>
      <c r="AL480" s="672">
        <f t="shared" si="260"/>
        <v>181165.83201038765</v>
      </c>
      <c r="AM480" s="672">
        <f t="shared" si="260"/>
        <v>0</v>
      </c>
      <c r="AN480" s="672">
        <f t="shared" si="260"/>
        <v>741104.73830157053</v>
      </c>
      <c r="AO480" s="672">
        <f t="shared" si="260"/>
        <v>0</v>
      </c>
      <c r="AP480" s="672">
        <f t="shared" si="260"/>
        <v>0</v>
      </c>
      <c r="AQ480" s="672">
        <f t="shared" si="260"/>
        <v>0</v>
      </c>
      <c r="AR480" s="672">
        <f t="shared" si="260"/>
        <v>0</v>
      </c>
      <c r="AS480" s="672">
        <f t="shared" si="260"/>
        <v>0</v>
      </c>
      <c r="AT480" s="672">
        <f t="shared" si="260"/>
        <v>0</v>
      </c>
      <c r="AU480" s="672">
        <f t="shared" si="260"/>
        <v>0</v>
      </c>
    </row>
    <row r="481" spans="1:48" s="607" customFormat="1" ht="11.25">
      <c r="A481" s="674">
        <f>+'17 Sive plače'!D27</f>
        <v>0.66300000000000003</v>
      </c>
      <c r="B481" s="750" t="s">
        <v>226</v>
      </c>
      <c r="C481" s="630"/>
      <c r="D481" s="631"/>
      <c r="E481" s="595"/>
      <c r="F481" s="595">
        <f t="shared" ref="F481:AU481" si="261">+F317*$A$481</f>
        <v>0</v>
      </c>
      <c r="G481" s="595">
        <f t="shared" si="261"/>
        <v>0</v>
      </c>
      <c r="H481" s="595">
        <f t="shared" si="261"/>
        <v>0</v>
      </c>
      <c r="I481" s="595">
        <f t="shared" si="261"/>
        <v>0</v>
      </c>
      <c r="J481" s="595">
        <f t="shared" si="261"/>
        <v>0</v>
      </c>
      <c r="K481" s="595">
        <f t="shared" si="261"/>
        <v>0</v>
      </c>
      <c r="L481" s="595">
        <f t="shared" si="261"/>
        <v>0</v>
      </c>
      <c r="M481" s="595">
        <f t="shared" si="261"/>
        <v>0</v>
      </c>
      <c r="N481" s="595">
        <f t="shared" si="261"/>
        <v>0</v>
      </c>
      <c r="O481" s="595">
        <f t="shared" si="261"/>
        <v>0</v>
      </c>
      <c r="P481" s="595">
        <f t="shared" si="261"/>
        <v>0</v>
      </c>
      <c r="Q481" s="595">
        <f t="shared" si="261"/>
        <v>0</v>
      </c>
      <c r="R481" s="595">
        <f t="shared" si="261"/>
        <v>0</v>
      </c>
      <c r="S481" s="595">
        <f t="shared" si="261"/>
        <v>0</v>
      </c>
      <c r="T481" s="595">
        <f t="shared" si="261"/>
        <v>60386.835599999999</v>
      </c>
      <c r="U481" s="595">
        <f t="shared" si="261"/>
        <v>0</v>
      </c>
      <c r="V481" s="595">
        <f t="shared" si="261"/>
        <v>0</v>
      </c>
      <c r="W481" s="595">
        <f t="shared" si="261"/>
        <v>0</v>
      </c>
      <c r="X481" s="595">
        <f t="shared" si="261"/>
        <v>0</v>
      </c>
      <c r="Y481" s="595">
        <f t="shared" si="261"/>
        <v>0</v>
      </c>
      <c r="Z481" s="595">
        <f t="shared" si="261"/>
        <v>0</v>
      </c>
      <c r="AA481" s="595">
        <f t="shared" si="261"/>
        <v>0</v>
      </c>
      <c r="AB481" s="595">
        <f t="shared" si="261"/>
        <v>0</v>
      </c>
      <c r="AC481" s="595">
        <f t="shared" si="261"/>
        <v>0</v>
      </c>
      <c r="AD481" s="595">
        <f t="shared" si="261"/>
        <v>60386.835599999999</v>
      </c>
      <c r="AE481" s="595">
        <f t="shared" si="261"/>
        <v>0</v>
      </c>
      <c r="AF481" s="595">
        <f t="shared" si="261"/>
        <v>0</v>
      </c>
      <c r="AG481" s="595">
        <f t="shared" si="261"/>
        <v>0</v>
      </c>
      <c r="AH481" s="595">
        <f t="shared" si="261"/>
        <v>0</v>
      </c>
      <c r="AI481" s="595">
        <f t="shared" si="261"/>
        <v>0</v>
      </c>
      <c r="AJ481" s="677">
        <f t="shared" si="261"/>
        <v>0</v>
      </c>
      <c r="AK481" s="677">
        <f t="shared" si="261"/>
        <v>0</v>
      </c>
      <c r="AL481" s="677">
        <f t="shared" si="261"/>
        <v>0</v>
      </c>
      <c r="AM481" s="677">
        <f t="shared" si="261"/>
        <v>0</v>
      </c>
      <c r="AN481" s="677">
        <f t="shared" si="261"/>
        <v>60386.835599999999</v>
      </c>
      <c r="AO481" s="677">
        <f t="shared" si="261"/>
        <v>0</v>
      </c>
      <c r="AP481" s="677">
        <f t="shared" si="261"/>
        <v>0</v>
      </c>
      <c r="AQ481" s="677">
        <f t="shared" si="261"/>
        <v>0</v>
      </c>
      <c r="AR481" s="677">
        <f t="shared" si="261"/>
        <v>0</v>
      </c>
      <c r="AS481" s="677">
        <f t="shared" si="261"/>
        <v>0</v>
      </c>
      <c r="AT481" s="677">
        <f t="shared" si="261"/>
        <v>0</v>
      </c>
      <c r="AU481" s="677">
        <f t="shared" si="261"/>
        <v>0</v>
      </c>
    </row>
    <row r="482" spans="1:48" s="607" customFormat="1" ht="11.25">
      <c r="A482" s="674">
        <f>+A481</f>
        <v>0.66300000000000003</v>
      </c>
      <c r="B482" s="750" t="s">
        <v>227</v>
      </c>
      <c r="C482" s="630"/>
      <c r="D482" s="631"/>
      <c r="E482" s="595"/>
      <c r="F482" s="595">
        <f t="shared" ref="F482:AU482" si="262">+F318*$A$481</f>
        <v>0</v>
      </c>
      <c r="G482" s="595">
        <f t="shared" si="262"/>
        <v>0</v>
      </c>
      <c r="H482" s="595">
        <f t="shared" si="262"/>
        <v>0</v>
      </c>
      <c r="I482" s="595">
        <f t="shared" si="262"/>
        <v>0</v>
      </c>
      <c r="J482" s="595">
        <f t="shared" si="262"/>
        <v>0</v>
      </c>
      <c r="K482" s="595">
        <f t="shared" si="262"/>
        <v>0</v>
      </c>
      <c r="L482" s="595">
        <f t="shared" si="262"/>
        <v>0</v>
      </c>
      <c r="M482" s="595">
        <f t="shared" si="262"/>
        <v>0</v>
      </c>
      <c r="N482" s="595">
        <f t="shared" si="262"/>
        <v>0</v>
      </c>
      <c r="O482" s="595">
        <f t="shared" si="262"/>
        <v>0</v>
      </c>
      <c r="P482" s="595">
        <f t="shared" si="262"/>
        <v>0</v>
      </c>
      <c r="Q482" s="595">
        <f t="shared" si="262"/>
        <v>0</v>
      </c>
      <c r="R482" s="595">
        <f t="shared" si="262"/>
        <v>0</v>
      </c>
      <c r="S482" s="595">
        <f t="shared" si="262"/>
        <v>0</v>
      </c>
      <c r="T482" s="595">
        <f t="shared" si="262"/>
        <v>34813.069200000005</v>
      </c>
      <c r="U482" s="595">
        <f t="shared" si="262"/>
        <v>0</v>
      </c>
      <c r="V482" s="595">
        <f t="shared" si="262"/>
        <v>0</v>
      </c>
      <c r="W482" s="595">
        <f t="shared" si="262"/>
        <v>0</v>
      </c>
      <c r="X482" s="595">
        <f t="shared" si="262"/>
        <v>0</v>
      </c>
      <c r="Y482" s="595">
        <f t="shared" si="262"/>
        <v>0</v>
      </c>
      <c r="Z482" s="595">
        <f t="shared" si="262"/>
        <v>0</v>
      </c>
      <c r="AA482" s="595">
        <f t="shared" si="262"/>
        <v>0</v>
      </c>
      <c r="AB482" s="595">
        <f t="shared" si="262"/>
        <v>0</v>
      </c>
      <c r="AC482" s="595">
        <f t="shared" si="262"/>
        <v>0</v>
      </c>
      <c r="AD482" s="595">
        <f t="shared" si="262"/>
        <v>34813.069200000005</v>
      </c>
      <c r="AE482" s="595">
        <f t="shared" si="262"/>
        <v>0</v>
      </c>
      <c r="AF482" s="595">
        <f t="shared" si="262"/>
        <v>0</v>
      </c>
      <c r="AG482" s="595">
        <f t="shared" si="262"/>
        <v>0</v>
      </c>
      <c r="AH482" s="595">
        <f t="shared" si="262"/>
        <v>0</v>
      </c>
      <c r="AI482" s="595">
        <f t="shared" si="262"/>
        <v>0</v>
      </c>
      <c r="AJ482" s="677">
        <f t="shared" si="262"/>
        <v>0</v>
      </c>
      <c r="AK482" s="677">
        <f t="shared" si="262"/>
        <v>0</v>
      </c>
      <c r="AL482" s="677">
        <f t="shared" si="262"/>
        <v>0</v>
      </c>
      <c r="AM482" s="677">
        <f t="shared" si="262"/>
        <v>0</v>
      </c>
      <c r="AN482" s="677">
        <f t="shared" si="262"/>
        <v>34813.069200000005</v>
      </c>
      <c r="AO482" s="677">
        <f t="shared" si="262"/>
        <v>0</v>
      </c>
      <c r="AP482" s="677">
        <f t="shared" si="262"/>
        <v>0</v>
      </c>
      <c r="AQ482" s="677">
        <f t="shared" si="262"/>
        <v>0</v>
      </c>
      <c r="AR482" s="677">
        <f t="shared" si="262"/>
        <v>0</v>
      </c>
      <c r="AS482" s="677">
        <f t="shared" si="262"/>
        <v>0</v>
      </c>
      <c r="AT482" s="677">
        <f t="shared" si="262"/>
        <v>0</v>
      </c>
      <c r="AU482" s="677">
        <f t="shared" si="262"/>
        <v>0</v>
      </c>
    </row>
    <row r="483" spans="1:48" s="607" customFormat="1" ht="11.25">
      <c r="A483" s="674">
        <f>+A482</f>
        <v>0.66300000000000003</v>
      </c>
      <c r="B483" s="750" t="s">
        <v>228</v>
      </c>
      <c r="C483" s="630"/>
      <c r="D483" s="631"/>
      <c r="E483" s="595"/>
      <c r="F483" s="595">
        <f t="shared" ref="F483:AU483" si="263">+F319*$A$481</f>
        <v>0</v>
      </c>
      <c r="G483" s="595">
        <f t="shared" si="263"/>
        <v>0</v>
      </c>
      <c r="H483" s="595">
        <f t="shared" si="263"/>
        <v>0</v>
      </c>
      <c r="I483" s="595">
        <f t="shared" si="263"/>
        <v>0</v>
      </c>
      <c r="J483" s="595">
        <f t="shared" si="263"/>
        <v>0</v>
      </c>
      <c r="K483" s="595">
        <f t="shared" si="263"/>
        <v>0</v>
      </c>
      <c r="L483" s="595">
        <f t="shared" si="263"/>
        <v>0</v>
      </c>
      <c r="M483" s="595">
        <f t="shared" si="263"/>
        <v>0</v>
      </c>
      <c r="N483" s="595">
        <f t="shared" si="263"/>
        <v>0</v>
      </c>
      <c r="O483" s="595">
        <f t="shared" si="263"/>
        <v>0</v>
      </c>
      <c r="P483" s="595">
        <f t="shared" si="263"/>
        <v>0</v>
      </c>
      <c r="Q483" s="595">
        <f t="shared" si="263"/>
        <v>0</v>
      </c>
      <c r="R483" s="595">
        <f t="shared" si="263"/>
        <v>0</v>
      </c>
      <c r="S483" s="595">
        <f t="shared" si="263"/>
        <v>0</v>
      </c>
      <c r="T483" s="595">
        <f t="shared" si="263"/>
        <v>0</v>
      </c>
      <c r="U483" s="595">
        <f t="shared" si="263"/>
        <v>0</v>
      </c>
      <c r="V483" s="595">
        <f t="shared" si="263"/>
        <v>0</v>
      </c>
      <c r="W483" s="595">
        <f t="shared" si="263"/>
        <v>0</v>
      </c>
      <c r="X483" s="595">
        <f t="shared" si="263"/>
        <v>181165.83201038765</v>
      </c>
      <c r="Y483" s="595">
        <f t="shared" si="263"/>
        <v>0</v>
      </c>
      <c r="Z483" s="595">
        <f t="shared" si="263"/>
        <v>0</v>
      </c>
      <c r="AA483" s="595">
        <f t="shared" si="263"/>
        <v>0</v>
      </c>
      <c r="AB483" s="595">
        <f t="shared" si="263"/>
        <v>0</v>
      </c>
      <c r="AC483" s="595">
        <f t="shared" si="263"/>
        <v>0</v>
      </c>
      <c r="AD483" s="595">
        <f t="shared" si="263"/>
        <v>0</v>
      </c>
      <c r="AE483" s="595">
        <f t="shared" si="263"/>
        <v>0</v>
      </c>
      <c r="AF483" s="595">
        <f t="shared" si="263"/>
        <v>0</v>
      </c>
      <c r="AG483" s="595">
        <f t="shared" si="263"/>
        <v>0</v>
      </c>
      <c r="AH483" s="595">
        <f t="shared" si="263"/>
        <v>0</v>
      </c>
      <c r="AI483" s="595">
        <f t="shared" si="263"/>
        <v>0</v>
      </c>
      <c r="AJ483" s="677">
        <f t="shared" si="263"/>
        <v>0</v>
      </c>
      <c r="AK483" s="677">
        <f t="shared" si="263"/>
        <v>0</v>
      </c>
      <c r="AL483" s="677">
        <f t="shared" si="263"/>
        <v>181165.83201038765</v>
      </c>
      <c r="AM483" s="677">
        <f t="shared" si="263"/>
        <v>0</v>
      </c>
      <c r="AN483" s="677">
        <f t="shared" si="263"/>
        <v>0</v>
      </c>
      <c r="AO483" s="677">
        <f t="shared" si="263"/>
        <v>0</v>
      </c>
      <c r="AP483" s="677">
        <f t="shared" si="263"/>
        <v>0</v>
      </c>
      <c r="AQ483" s="677">
        <f t="shared" si="263"/>
        <v>0</v>
      </c>
      <c r="AR483" s="677">
        <f t="shared" si="263"/>
        <v>0</v>
      </c>
      <c r="AS483" s="677">
        <f t="shared" si="263"/>
        <v>0</v>
      </c>
      <c r="AT483" s="677">
        <f t="shared" si="263"/>
        <v>0</v>
      </c>
      <c r="AU483" s="677">
        <f t="shared" si="263"/>
        <v>0</v>
      </c>
    </row>
    <row r="484" spans="1:48" s="607" customFormat="1" ht="11.25">
      <c r="A484" s="674">
        <f>+A483</f>
        <v>0.66300000000000003</v>
      </c>
      <c r="B484" s="750" t="s">
        <v>229</v>
      </c>
      <c r="C484" s="630"/>
      <c r="D484" s="631"/>
      <c r="E484" s="595"/>
      <c r="F484" s="595">
        <f t="shared" ref="F484:AU484" si="264">+F320*$A$481</f>
        <v>0</v>
      </c>
      <c r="G484" s="595">
        <f t="shared" si="264"/>
        <v>0</v>
      </c>
      <c r="H484" s="595">
        <f t="shared" si="264"/>
        <v>0</v>
      </c>
      <c r="I484" s="595">
        <f t="shared" si="264"/>
        <v>0</v>
      </c>
      <c r="J484" s="595">
        <f t="shared" si="264"/>
        <v>0</v>
      </c>
      <c r="K484" s="595">
        <f t="shared" si="264"/>
        <v>0</v>
      </c>
      <c r="L484" s="595">
        <f t="shared" si="264"/>
        <v>0</v>
      </c>
      <c r="M484" s="595">
        <f t="shared" si="264"/>
        <v>0</v>
      </c>
      <c r="N484" s="595">
        <f t="shared" si="264"/>
        <v>0</v>
      </c>
      <c r="O484" s="595">
        <f t="shared" si="264"/>
        <v>0</v>
      </c>
      <c r="P484" s="595">
        <f t="shared" si="264"/>
        <v>0</v>
      </c>
      <c r="Q484" s="595">
        <f t="shared" si="264"/>
        <v>0</v>
      </c>
      <c r="R484" s="595">
        <f t="shared" si="264"/>
        <v>0</v>
      </c>
      <c r="S484" s="595">
        <f t="shared" si="264"/>
        <v>0</v>
      </c>
      <c r="T484" s="595">
        <f t="shared" si="264"/>
        <v>645904.83350157051</v>
      </c>
      <c r="U484" s="595">
        <f t="shared" si="264"/>
        <v>0</v>
      </c>
      <c r="V484" s="595">
        <f t="shared" si="264"/>
        <v>0</v>
      </c>
      <c r="W484" s="595">
        <f t="shared" si="264"/>
        <v>0</v>
      </c>
      <c r="X484" s="595">
        <f t="shared" si="264"/>
        <v>0</v>
      </c>
      <c r="Y484" s="595">
        <f t="shared" si="264"/>
        <v>0</v>
      </c>
      <c r="Z484" s="595">
        <f t="shared" si="264"/>
        <v>0</v>
      </c>
      <c r="AA484" s="595">
        <f t="shared" si="264"/>
        <v>0</v>
      </c>
      <c r="AB484" s="595">
        <f t="shared" si="264"/>
        <v>0</v>
      </c>
      <c r="AC484" s="595">
        <f t="shared" si="264"/>
        <v>0</v>
      </c>
      <c r="AD484" s="595">
        <f t="shared" si="264"/>
        <v>645904.83350157051</v>
      </c>
      <c r="AE484" s="595">
        <f t="shared" si="264"/>
        <v>0</v>
      </c>
      <c r="AF484" s="595">
        <f t="shared" si="264"/>
        <v>0</v>
      </c>
      <c r="AG484" s="595">
        <f t="shared" si="264"/>
        <v>0</v>
      </c>
      <c r="AH484" s="595">
        <f t="shared" si="264"/>
        <v>0</v>
      </c>
      <c r="AI484" s="595">
        <f t="shared" si="264"/>
        <v>0</v>
      </c>
      <c r="AJ484" s="677">
        <f t="shared" si="264"/>
        <v>0</v>
      </c>
      <c r="AK484" s="677">
        <f t="shared" si="264"/>
        <v>0</v>
      </c>
      <c r="AL484" s="677">
        <f t="shared" si="264"/>
        <v>0</v>
      </c>
      <c r="AM484" s="677">
        <f t="shared" si="264"/>
        <v>0</v>
      </c>
      <c r="AN484" s="677">
        <f t="shared" si="264"/>
        <v>645904.83350157051</v>
      </c>
      <c r="AO484" s="677">
        <f t="shared" si="264"/>
        <v>0</v>
      </c>
      <c r="AP484" s="677">
        <f t="shared" si="264"/>
        <v>0</v>
      </c>
      <c r="AQ484" s="677">
        <f t="shared" si="264"/>
        <v>0</v>
      </c>
      <c r="AR484" s="677">
        <f t="shared" si="264"/>
        <v>0</v>
      </c>
      <c r="AS484" s="677">
        <f t="shared" si="264"/>
        <v>0</v>
      </c>
      <c r="AT484" s="677">
        <f t="shared" si="264"/>
        <v>0</v>
      </c>
      <c r="AU484" s="677">
        <f t="shared" si="264"/>
        <v>0</v>
      </c>
    </row>
    <row r="485" spans="1:48" s="589" customFormat="1" ht="11.25">
      <c r="A485" s="671"/>
      <c r="B485" s="749" t="s">
        <v>403</v>
      </c>
      <c r="C485" s="624">
        <f>NPV($C$490,G485:AI485)+F485</f>
        <v>3817847.4751068936</v>
      </c>
      <c r="D485" s="625">
        <f>SUM(F485:AI485)</f>
        <v>16940866.281420048</v>
      </c>
      <c r="E485" s="593"/>
      <c r="F485" s="593">
        <f t="shared" ref="F485:AI485" si="265">+F450+F466+-F467-F472-F473-F474-F480</f>
        <v>-464112.35039800004</v>
      </c>
      <c r="G485" s="593">
        <f t="shared" si="265"/>
        <v>-188242.97852760981</v>
      </c>
      <c r="H485" s="593">
        <f t="shared" si="265"/>
        <v>-2314654.1668107463</v>
      </c>
      <c r="I485" s="593">
        <f t="shared" si="265"/>
        <v>-2278331.5010427651</v>
      </c>
      <c r="J485" s="593">
        <f t="shared" si="265"/>
        <v>-66219.722913302627</v>
      </c>
      <c r="K485" s="593">
        <f t="shared" si="265"/>
        <v>842805.5405931921</v>
      </c>
      <c r="L485" s="593">
        <f t="shared" si="265"/>
        <v>510235.49540131702</v>
      </c>
      <c r="M485" s="593">
        <f t="shared" si="265"/>
        <v>523204.76832305873</v>
      </c>
      <c r="N485" s="593">
        <f t="shared" si="265"/>
        <v>536428.45664457011</v>
      </c>
      <c r="O485" s="593">
        <f t="shared" si="265"/>
        <v>549911.50741602865</v>
      </c>
      <c r="P485" s="593">
        <f t="shared" si="265"/>
        <v>564101.8707461172</v>
      </c>
      <c r="Q485" s="593">
        <f t="shared" si="265"/>
        <v>578574.98720551946</v>
      </c>
      <c r="R485" s="593">
        <f t="shared" si="265"/>
        <v>593336.48807852238</v>
      </c>
      <c r="S485" s="593">
        <f t="shared" si="265"/>
        <v>606865.42064848973</v>
      </c>
      <c r="T485" s="593">
        <f t="shared" si="265"/>
        <v>-120460.09649019397</v>
      </c>
      <c r="U485" s="593">
        <f t="shared" si="265"/>
        <v>634678.74515396042</v>
      </c>
      <c r="V485" s="593">
        <f t="shared" si="265"/>
        <v>648972.40950079309</v>
      </c>
      <c r="W485" s="593">
        <f t="shared" si="265"/>
        <v>663530.40050753171</v>
      </c>
      <c r="X485" s="593">
        <f t="shared" si="265"/>
        <v>497191.74027389626</v>
      </c>
      <c r="Y485" s="593">
        <f t="shared" si="265"/>
        <v>693458.86904953246</v>
      </c>
      <c r="Z485" s="593">
        <f t="shared" si="265"/>
        <v>708839.32681521785</v>
      </c>
      <c r="AA485" s="593">
        <f t="shared" si="265"/>
        <v>724504.07510357711</v>
      </c>
      <c r="AB485" s="593">
        <f t="shared" si="265"/>
        <v>740458.33869633276</v>
      </c>
      <c r="AC485" s="593">
        <f t="shared" si="265"/>
        <v>756194.34427105833</v>
      </c>
      <c r="AD485" s="593">
        <f t="shared" si="265"/>
        <v>31110.92875223665</v>
      </c>
      <c r="AE485" s="593">
        <f t="shared" si="265"/>
        <v>788527.4554137158</v>
      </c>
      <c r="AF485" s="593">
        <f t="shared" si="265"/>
        <v>805134.9522891253</v>
      </c>
      <c r="AG485" s="593">
        <f t="shared" si="265"/>
        <v>822043.49694499746</v>
      </c>
      <c r="AH485" s="593">
        <f t="shared" si="265"/>
        <v>839258.52676337387</v>
      </c>
      <c r="AI485" s="593">
        <f t="shared" si="265"/>
        <v>7713518.9530105041</v>
      </c>
      <c r="AJ485" s="672">
        <f t="shared" ref="AJ485:AU485" si="266">+AJ450+AJ466-AJ467-AJ472-AJ473-AJ474-AJ480</f>
        <v>856785.57906750974</v>
      </c>
      <c r="AK485" s="672">
        <f t="shared" si="266"/>
        <v>856785.57906750974</v>
      </c>
      <c r="AL485" s="672">
        <f t="shared" si="266"/>
        <v>675619.74705712206</v>
      </c>
      <c r="AM485" s="672">
        <f t="shared" si="266"/>
        <v>856785.57906750974</v>
      </c>
      <c r="AN485" s="672">
        <f t="shared" si="266"/>
        <v>115680.84076593921</v>
      </c>
      <c r="AO485" s="672">
        <f t="shared" si="266"/>
        <v>856785.57906750974</v>
      </c>
      <c r="AP485" s="672">
        <f t="shared" si="266"/>
        <v>856785.57906750974</v>
      </c>
      <c r="AQ485" s="672">
        <f t="shared" si="266"/>
        <v>856785.57906750974</v>
      </c>
      <c r="AR485" s="672">
        <f t="shared" si="266"/>
        <v>856785.57906750974</v>
      </c>
      <c r="AS485" s="672">
        <f t="shared" si="266"/>
        <v>856785.57906750974</v>
      </c>
      <c r="AT485" s="672">
        <f t="shared" si="266"/>
        <v>856785.57906750974</v>
      </c>
      <c r="AU485" s="672">
        <f t="shared" si="266"/>
        <v>856785.57906750974</v>
      </c>
    </row>
    <row r="489" spans="1:48" ht="15.75" thickBot="1">
      <c r="A489" s="589"/>
      <c r="B489" s="766" t="s">
        <v>489</v>
      </c>
      <c r="C489" s="683"/>
      <c r="D489" s="684"/>
      <c r="E489" s="684"/>
      <c r="F489" s="577"/>
      <c r="G489" s="577"/>
      <c r="H489" s="577"/>
      <c r="I489" s="577"/>
      <c r="J489" s="577"/>
      <c r="K489" s="577"/>
      <c r="L489" s="577"/>
      <c r="M489" s="577"/>
      <c r="N489" s="577"/>
      <c r="O489" s="577"/>
      <c r="P489" s="577"/>
      <c r="Q489" s="577"/>
      <c r="R489" s="577"/>
      <c r="S489" s="577"/>
      <c r="T489" s="577"/>
      <c r="U489" s="577"/>
      <c r="V489" s="577"/>
      <c r="W489" s="577"/>
      <c r="X489" s="577"/>
      <c r="Y489" s="577"/>
      <c r="Z489" s="577"/>
      <c r="AA489" s="577"/>
      <c r="AB489" s="577"/>
      <c r="AC489" s="577"/>
      <c r="AD489" s="577"/>
      <c r="AE489" s="577"/>
      <c r="AF489" s="577"/>
      <c r="AG489" s="577"/>
      <c r="AH489" s="577"/>
      <c r="AI489" s="577"/>
      <c r="AJ489" s="577"/>
      <c r="AK489" s="577"/>
      <c r="AL489" s="577"/>
      <c r="AM489" s="577"/>
      <c r="AN489" s="577"/>
      <c r="AO489" s="577"/>
      <c r="AP489" s="577"/>
      <c r="AQ489" s="577"/>
      <c r="AR489" s="577"/>
      <c r="AS489" s="577"/>
      <c r="AT489" s="577"/>
      <c r="AU489" s="577"/>
      <c r="AV489" s="577"/>
    </row>
    <row r="490" spans="1:48" ht="15.75" thickTop="1">
      <c r="A490" s="589"/>
      <c r="B490" s="767" t="s">
        <v>490</v>
      </c>
      <c r="C490" s="578">
        <v>0.05</v>
      </c>
      <c r="D490" s="684"/>
      <c r="E490" s="684"/>
      <c r="F490" s="577"/>
      <c r="G490" s="577"/>
      <c r="H490" s="577"/>
      <c r="I490" s="577"/>
      <c r="J490" s="577"/>
      <c r="K490" s="577"/>
      <c r="L490" s="577"/>
      <c r="M490" s="577"/>
      <c r="N490" s="577"/>
      <c r="O490" s="577"/>
      <c r="P490" s="577"/>
      <c r="Q490" s="577"/>
      <c r="R490" s="577"/>
      <c r="S490" s="577"/>
      <c r="T490" s="577"/>
      <c r="U490" s="577"/>
      <c r="V490" s="577"/>
      <c r="W490" s="577"/>
      <c r="X490" s="577"/>
      <c r="Y490" s="577"/>
      <c r="Z490" s="577"/>
      <c r="AA490" s="577"/>
      <c r="AB490" s="577"/>
      <c r="AC490" s="577"/>
      <c r="AD490" s="577"/>
      <c r="AE490" s="577"/>
      <c r="AF490" s="577"/>
      <c r="AG490" s="577"/>
      <c r="AH490" s="577"/>
      <c r="AI490" s="577"/>
      <c r="AJ490" s="577"/>
      <c r="AK490" s="577"/>
      <c r="AL490" s="577"/>
      <c r="AM490" s="577"/>
      <c r="AN490" s="577"/>
      <c r="AO490" s="577"/>
      <c r="AP490" s="577"/>
      <c r="AQ490" s="577"/>
      <c r="AR490" s="577"/>
      <c r="AS490" s="577"/>
      <c r="AT490" s="577"/>
      <c r="AU490" s="577"/>
      <c r="AV490" s="577"/>
    </row>
    <row r="491" spans="1:48" ht="15">
      <c r="A491" s="589"/>
      <c r="B491" s="768" t="s">
        <v>491</v>
      </c>
      <c r="C491" s="579">
        <f>+C485</f>
        <v>3817847.4751068936</v>
      </c>
      <c r="D491" s="684"/>
      <c r="E491" s="684"/>
      <c r="F491" s="577"/>
      <c r="G491" s="577"/>
      <c r="H491" s="577"/>
      <c r="I491" s="577"/>
      <c r="J491" s="577"/>
      <c r="K491" s="577"/>
      <c r="L491" s="577"/>
      <c r="M491" s="577"/>
      <c r="N491" s="577"/>
      <c r="O491" s="577"/>
      <c r="P491" s="577"/>
      <c r="Q491" s="577"/>
      <c r="R491" s="577"/>
      <c r="S491" s="577"/>
      <c r="T491" s="577"/>
      <c r="U491" s="577"/>
      <c r="V491" s="577"/>
      <c r="W491" s="577"/>
      <c r="X491" s="577"/>
      <c r="Y491" s="577"/>
      <c r="Z491" s="577"/>
      <c r="AA491" s="577"/>
      <c r="AB491" s="577"/>
      <c r="AC491" s="577"/>
      <c r="AD491" s="577"/>
      <c r="AE491" s="577"/>
      <c r="AF491" s="577"/>
      <c r="AG491" s="577"/>
      <c r="AH491" s="577"/>
      <c r="AI491" s="577"/>
      <c r="AJ491" s="577"/>
      <c r="AK491" s="577"/>
      <c r="AL491" s="577"/>
      <c r="AM491" s="577"/>
      <c r="AN491" s="577"/>
      <c r="AO491" s="577"/>
      <c r="AP491" s="577"/>
      <c r="AQ491" s="577"/>
      <c r="AR491" s="577"/>
      <c r="AS491" s="577"/>
      <c r="AT491" s="577"/>
      <c r="AU491" s="577"/>
      <c r="AV491" s="577"/>
    </row>
    <row r="492" spans="1:48" ht="15">
      <c r="A492" s="589"/>
      <c r="B492" s="768" t="s">
        <v>492</v>
      </c>
      <c r="C492" s="580">
        <f>IRR(E485:AI485)</f>
        <v>9.5083986485977601E-2</v>
      </c>
      <c r="D492" s="684"/>
      <c r="E492" s="684"/>
      <c r="F492" s="577"/>
      <c r="G492" s="577"/>
      <c r="H492" s="577"/>
      <c r="I492" s="577"/>
      <c r="J492" s="577"/>
      <c r="K492" s="577"/>
      <c r="L492" s="577"/>
      <c r="M492" s="577"/>
      <c r="N492" s="577"/>
      <c r="O492" s="577"/>
      <c r="P492" s="577"/>
      <c r="Q492" s="577"/>
      <c r="R492" s="577"/>
      <c r="S492" s="577"/>
      <c r="T492" s="577"/>
      <c r="U492" s="577"/>
      <c r="V492" s="577"/>
      <c r="W492" s="577"/>
      <c r="X492" s="577"/>
      <c r="Y492" s="577"/>
      <c r="Z492" s="577"/>
      <c r="AA492" s="577"/>
      <c r="AB492" s="577"/>
      <c r="AC492" s="577"/>
      <c r="AD492" s="577"/>
      <c r="AE492" s="577"/>
      <c r="AF492" s="577"/>
      <c r="AG492" s="577"/>
      <c r="AH492" s="577"/>
      <c r="AI492" s="577"/>
      <c r="AJ492" s="577"/>
      <c r="AK492" s="577"/>
      <c r="AL492" s="577"/>
      <c r="AM492" s="577"/>
      <c r="AN492" s="577"/>
      <c r="AO492" s="577"/>
      <c r="AP492" s="577"/>
      <c r="AQ492" s="577"/>
      <c r="AR492" s="577"/>
      <c r="AS492" s="577"/>
      <c r="AT492" s="577"/>
      <c r="AU492" s="577"/>
      <c r="AV492" s="577"/>
    </row>
    <row r="493" spans="1:48" ht="15">
      <c r="A493" s="589"/>
      <c r="B493" s="768" t="s">
        <v>493</v>
      </c>
      <c r="C493" s="581">
        <f>+D513/D519</f>
        <v>1.4939511880681295</v>
      </c>
      <c r="D493" s="684"/>
      <c r="E493" s="684"/>
      <c r="F493" s="577"/>
      <c r="G493" s="577"/>
      <c r="H493" s="577"/>
      <c r="I493" s="577"/>
      <c r="J493" s="577"/>
      <c r="K493" s="577"/>
      <c r="L493" s="577"/>
      <c r="M493" s="577"/>
      <c r="N493" s="577"/>
      <c r="O493" s="577"/>
      <c r="P493" s="577"/>
      <c r="Q493" s="577"/>
      <c r="R493" s="577"/>
      <c r="S493" s="577"/>
      <c r="T493" s="577"/>
      <c r="U493" s="577"/>
      <c r="V493" s="577"/>
      <c r="W493" s="577"/>
      <c r="X493" s="577"/>
      <c r="Y493" s="577"/>
      <c r="Z493" s="577"/>
      <c r="AA493" s="577"/>
      <c r="AB493" s="577"/>
      <c r="AC493" s="577"/>
      <c r="AD493" s="577"/>
      <c r="AE493" s="577"/>
      <c r="AF493" s="577"/>
      <c r="AG493" s="577"/>
      <c r="AH493" s="577"/>
      <c r="AI493" s="577"/>
      <c r="AJ493" s="577"/>
      <c r="AK493" s="577"/>
      <c r="AL493" s="577"/>
      <c r="AM493" s="577"/>
      <c r="AN493" s="577"/>
      <c r="AO493" s="577"/>
      <c r="AP493" s="577"/>
      <c r="AQ493" s="577"/>
      <c r="AR493" s="577"/>
      <c r="AS493" s="577"/>
      <c r="AT493" s="577"/>
      <c r="AU493" s="577"/>
      <c r="AV493" s="577"/>
    </row>
    <row r="494" spans="1:48">
      <c r="A494" s="589"/>
      <c r="B494" s="554"/>
      <c r="C494" s="589"/>
      <c r="D494" s="589"/>
      <c r="E494" s="589"/>
    </row>
    <row r="495" spans="1:48">
      <c r="A495" s="589"/>
      <c r="B495" s="636" t="s">
        <v>734</v>
      </c>
      <c r="C495" s="637" t="s">
        <v>735</v>
      </c>
      <c r="D495" s="685">
        <f>+D474/L485</f>
        <v>10.410018055515144</v>
      </c>
      <c r="E495" s="589"/>
    </row>
    <row r="496" spans="1:48">
      <c r="A496" s="589"/>
      <c r="B496" s="636" t="s">
        <v>736</v>
      </c>
      <c r="C496" s="637" t="s">
        <v>24</v>
      </c>
      <c r="D496" s="615">
        <f>+C491</f>
        <v>3817847.4751068936</v>
      </c>
      <c r="E496" s="589"/>
    </row>
    <row r="497" spans="1:48">
      <c r="A497" s="589"/>
      <c r="B497" s="636" t="s">
        <v>737</v>
      </c>
      <c r="C497" s="637" t="s">
        <v>342</v>
      </c>
      <c r="D497" s="686">
        <f>+C492</f>
        <v>9.5083986485977601E-2</v>
      </c>
      <c r="E497" s="589"/>
    </row>
    <row r="498" spans="1:48">
      <c r="A498" s="589"/>
      <c r="B498" s="636" t="s">
        <v>738</v>
      </c>
      <c r="C498" s="637"/>
      <c r="D498" s="687">
        <f>+D496/C474</f>
        <v>0.80115344888735618</v>
      </c>
      <c r="E498" s="589"/>
    </row>
    <row r="499" spans="1:48">
      <c r="A499" s="589"/>
      <c r="B499" s="688" t="s">
        <v>739</v>
      </c>
      <c r="C499" s="589"/>
      <c r="D499" s="687">
        <f>+C493</f>
        <v>1.4939511880681295</v>
      </c>
      <c r="E499" s="589"/>
    </row>
    <row r="500" spans="1:48">
      <c r="A500" s="589"/>
      <c r="B500" s="554"/>
      <c r="C500" s="589"/>
      <c r="D500" s="589"/>
      <c r="E500" s="589"/>
    </row>
    <row r="501" spans="1:48">
      <c r="A501" s="589"/>
      <c r="B501" s="554"/>
      <c r="C501" s="589"/>
      <c r="D501" s="589"/>
      <c r="E501" s="589"/>
    </row>
    <row r="502" spans="1:48">
      <c r="A502" s="589"/>
      <c r="B502" s="554"/>
      <c r="C502" s="589"/>
      <c r="D502" s="589"/>
      <c r="E502" s="589"/>
    </row>
    <row r="503" spans="1:48">
      <c r="A503" s="589"/>
      <c r="B503" s="554"/>
      <c r="C503" s="589"/>
      <c r="D503" s="589"/>
      <c r="E503" s="589"/>
    </row>
    <row r="504" spans="1:48">
      <c r="A504" s="589"/>
      <c r="B504" s="554"/>
      <c r="C504" s="589"/>
      <c r="D504" s="589"/>
      <c r="E504" s="589"/>
    </row>
    <row r="505" spans="1:48" ht="15.75" thickBot="1">
      <c r="A505" s="589"/>
      <c r="B505" s="766" t="s">
        <v>494</v>
      </c>
      <c r="C505" s="683"/>
      <c r="D505" s="683" t="s">
        <v>495</v>
      </c>
      <c r="E505" s="683" t="s">
        <v>496</v>
      </c>
      <c r="F505" s="577"/>
      <c r="G505" s="577"/>
      <c r="H505" s="577"/>
      <c r="I505" s="577"/>
      <c r="J505" s="577"/>
      <c r="K505" s="577"/>
      <c r="L505" s="577"/>
      <c r="M505" s="577"/>
      <c r="N505" s="577"/>
      <c r="O505" s="577"/>
      <c r="P505" s="577"/>
      <c r="Q505" s="577"/>
      <c r="R505" s="577"/>
      <c r="S505" s="577"/>
      <c r="T505" s="577"/>
      <c r="U505" s="577"/>
      <c r="V505" s="577"/>
      <c r="W505" s="577"/>
      <c r="X505" s="577"/>
      <c r="Y505" s="577"/>
      <c r="Z505" s="577"/>
      <c r="AA505" s="577"/>
      <c r="AB505" s="577"/>
      <c r="AC505" s="577"/>
      <c r="AD505" s="577"/>
      <c r="AE505" s="577"/>
      <c r="AF505" s="577"/>
      <c r="AG505" s="577"/>
      <c r="AH505" s="577"/>
      <c r="AI505" s="577"/>
      <c r="AJ505" s="577"/>
      <c r="AK505" s="577"/>
      <c r="AL505" s="577"/>
      <c r="AM505" s="577"/>
      <c r="AN505" s="577"/>
      <c r="AO505" s="577"/>
      <c r="AP505" s="577"/>
      <c r="AQ505" s="577"/>
      <c r="AR505" s="577"/>
      <c r="AS505" s="577"/>
      <c r="AT505" s="577"/>
      <c r="AU505" s="577"/>
      <c r="AV505" s="577"/>
    </row>
    <row r="506" spans="1:48" ht="16.5" thickTop="1" thickBot="1">
      <c r="A506" s="589"/>
      <c r="B506" s="766"/>
      <c r="C506" s="683"/>
      <c r="D506" s="683" t="s">
        <v>497</v>
      </c>
      <c r="E506" s="683"/>
      <c r="F506" s="577"/>
      <c r="G506" s="577"/>
      <c r="H506" s="577"/>
      <c r="I506" s="577"/>
      <c r="J506" s="577"/>
      <c r="K506" s="577"/>
      <c r="L506" s="577"/>
      <c r="M506" s="577"/>
      <c r="N506" s="577"/>
      <c r="O506" s="577"/>
      <c r="P506" s="577"/>
      <c r="Q506" s="577"/>
      <c r="R506" s="577"/>
      <c r="S506" s="577"/>
      <c r="T506" s="577"/>
      <c r="U506" s="577"/>
      <c r="V506" s="577"/>
      <c r="W506" s="577"/>
      <c r="X506" s="577"/>
      <c r="Y506" s="577"/>
      <c r="Z506" s="577"/>
      <c r="AA506" s="577"/>
      <c r="AB506" s="577"/>
      <c r="AC506" s="577"/>
      <c r="AD506" s="577"/>
      <c r="AE506" s="577"/>
      <c r="AF506" s="577"/>
      <c r="AG506" s="577"/>
      <c r="AH506" s="577"/>
      <c r="AI506" s="577"/>
      <c r="AJ506" s="577"/>
      <c r="AK506" s="577"/>
      <c r="AL506" s="577"/>
      <c r="AM506" s="577"/>
      <c r="AN506" s="577"/>
      <c r="AO506" s="577"/>
      <c r="AP506" s="577"/>
      <c r="AQ506" s="577"/>
      <c r="AR506" s="577"/>
      <c r="AS506" s="577"/>
      <c r="AT506" s="577"/>
      <c r="AU506" s="577"/>
      <c r="AV506" s="577"/>
    </row>
    <row r="507" spans="1:48" ht="15.75" thickTop="1">
      <c r="A507" s="589"/>
      <c r="B507" s="769" t="s">
        <v>488</v>
      </c>
      <c r="C507" s="689" t="s">
        <v>24</v>
      </c>
      <c r="D507" s="690">
        <f>+C451</f>
        <v>4033702.1990690744</v>
      </c>
      <c r="E507" s="691">
        <f t="shared" ref="E507:E512" si="267">+D507/$D$513</f>
        <v>0.34932758711743844</v>
      </c>
      <c r="F507" s="577"/>
    </row>
    <row r="508" spans="1:48" ht="23.25">
      <c r="A508" s="589"/>
      <c r="B508" s="769" t="str">
        <f>+B454</f>
        <v>b. Zmanjšanje stroškov končnih uporabnikov za čiščenje greznice (510 EUR po gospodinjstvu)</v>
      </c>
      <c r="C508" s="689" t="s">
        <v>24</v>
      </c>
      <c r="D508" s="690">
        <f>+C454</f>
        <v>558725.14370394521</v>
      </c>
      <c r="E508" s="691">
        <f t="shared" si="267"/>
        <v>4.8386840842387369E-2</v>
      </c>
      <c r="F508" s="577"/>
    </row>
    <row r="509" spans="1:48" ht="23.25">
      <c r="A509" s="589"/>
      <c r="B509" s="769" t="str">
        <f>+B457</f>
        <v>c. Oportunitetni strošek izgradnje nepretočne greznice ali male čistilne naprave (1.500 EUR po gospodinjstvu)</v>
      </c>
      <c r="C509" s="689" t="s">
        <v>24</v>
      </c>
      <c r="D509" s="690">
        <f>+C457</f>
        <v>270543.55928203551</v>
      </c>
      <c r="E509" s="691">
        <f t="shared" si="267"/>
        <v>2.3429674306637813E-2</v>
      </c>
      <c r="F509" s="577"/>
    </row>
    <row r="510" spans="1:48" ht="15">
      <c r="A510" s="589"/>
      <c r="B510" s="769" t="str">
        <f>+B459</f>
        <v>d. Učinek podnebnih sprememb</v>
      </c>
      <c r="C510" s="689" t="s">
        <v>24</v>
      </c>
      <c r="D510" s="690">
        <f>+C459</f>
        <v>-169068.36635390678</v>
      </c>
      <c r="E510" s="691">
        <f t="shared" si="267"/>
        <v>-1.4641696774225848E-2</v>
      </c>
      <c r="F510" s="577"/>
    </row>
    <row r="511" spans="1:48" ht="15">
      <c r="A511" s="589"/>
      <c r="B511" s="769" t="str">
        <f>+B462</f>
        <v>e. Koristi zaradi manjšega vpliva na zdravje</v>
      </c>
      <c r="C511" s="689" t="s">
        <v>24</v>
      </c>
      <c r="D511" s="690">
        <f>+C462</f>
        <v>5187326.6949334573</v>
      </c>
      <c r="E511" s="691">
        <f t="shared" si="267"/>
        <v>0.44923403575732113</v>
      </c>
      <c r="F511" s="577"/>
    </row>
    <row r="512" spans="1:48" ht="15">
      <c r="A512" s="589"/>
      <c r="B512" s="769" t="str">
        <f>+B466</f>
        <v>2. Ekonomski preostanek vrednosti</v>
      </c>
      <c r="C512" s="689" t="str">
        <f>+C511</f>
        <v>EUR</v>
      </c>
      <c r="D512" s="690">
        <f>+C466</f>
        <v>1665818.1478852225</v>
      </c>
      <c r="E512" s="691">
        <f t="shared" si="267"/>
        <v>0.14426355875044114</v>
      </c>
      <c r="F512" s="577"/>
    </row>
    <row r="513" spans="1:6" ht="15">
      <c r="A513" s="589"/>
      <c r="B513" s="770" t="s">
        <v>8</v>
      </c>
      <c r="C513" s="692" t="s">
        <v>24</v>
      </c>
      <c r="D513" s="693">
        <f>+D511+D510+D509+D507+D508+D512</f>
        <v>11547047.378519827</v>
      </c>
      <c r="E513" s="694">
        <f>SUM(E507:E512)</f>
        <v>1</v>
      </c>
      <c r="F513" s="583">
        <f>+D513-D519</f>
        <v>3817847.4751068912</v>
      </c>
    </row>
    <row r="514" spans="1:6" ht="15.75" thickBot="1">
      <c r="A514" s="589"/>
      <c r="B514" s="766" t="s">
        <v>498</v>
      </c>
      <c r="C514" s="683"/>
      <c r="D514" s="683" t="s">
        <v>495</v>
      </c>
      <c r="E514" s="683" t="s">
        <v>499</v>
      </c>
      <c r="F514" s="577"/>
    </row>
    <row r="515" spans="1:6" ht="16.5" thickTop="1" thickBot="1">
      <c r="A515" s="589"/>
      <c r="B515" s="766"/>
      <c r="C515" s="683"/>
      <c r="D515" s="683" t="s">
        <v>497</v>
      </c>
      <c r="E515" s="683"/>
      <c r="F515" s="577"/>
    </row>
    <row r="516" spans="1:6" ht="15.75" thickTop="1">
      <c r="A516" s="589"/>
      <c r="B516" s="769" t="s">
        <v>500</v>
      </c>
      <c r="C516" s="689" t="s">
        <v>24</v>
      </c>
      <c r="D516" s="690">
        <f>+C467</f>
        <v>2284382.225880919</v>
      </c>
      <c r="E516" s="691">
        <f>+D516/D519</f>
        <v>0.29555222460635522</v>
      </c>
      <c r="F516" s="584"/>
    </row>
    <row r="517" spans="1:6" ht="15">
      <c r="A517" s="589"/>
      <c r="B517" s="769" t="s">
        <v>501</v>
      </c>
      <c r="C517" s="689" t="s">
        <v>24</v>
      </c>
      <c r="D517" s="690">
        <f>+C474</f>
        <v>4765438.481740457</v>
      </c>
      <c r="E517" s="691">
        <f>+D517/D519</f>
        <v>0.61655003639331551</v>
      </c>
      <c r="F517" s="577"/>
    </row>
    <row r="518" spans="1:6" ht="15">
      <c r="A518" s="589"/>
      <c r="B518" s="769" t="s">
        <v>502</v>
      </c>
      <c r="C518" s="689" t="s">
        <v>24</v>
      </c>
      <c r="D518" s="690">
        <f>+C480</f>
        <v>679379.19579156046</v>
      </c>
      <c r="E518" s="691">
        <f>+D518/D519</f>
        <v>8.7897739000329267E-2</v>
      </c>
      <c r="F518" s="577"/>
    </row>
    <row r="519" spans="1:6" ht="15">
      <c r="A519" s="589"/>
      <c r="B519" s="770" t="s">
        <v>8</v>
      </c>
      <c r="C519" s="692" t="s">
        <v>24</v>
      </c>
      <c r="D519" s="693">
        <f>+D518+D517+D516</f>
        <v>7729199.9034129363</v>
      </c>
      <c r="E519" s="695">
        <f>SUM(E516:E518)</f>
        <v>1</v>
      </c>
      <c r="F519" s="577"/>
    </row>
    <row r="520" spans="1:6">
      <c r="D520" s="550"/>
    </row>
    <row r="521" spans="1:6" ht="15">
      <c r="A521" s="585"/>
      <c r="B521" s="771"/>
      <c r="C521" s="586"/>
      <c r="D521" s="584"/>
      <c r="E521" s="577"/>
      <c r="F521" s="577"/>
    </row>
  </sheetData>
  <mergeCells count="3">
    <mergeCell ref="AJ291:AP291"/>
    <mergeCell ref="E358:E373"/>
    <mergeCell ref="C408:D442"/>
  </mergeCells>
  <conditionalFormatting sqref="E442:AI442">
    <cfRule type="cellIs" dxfId="9" priority="2" operator="equal">
      <formula>"DA"</formula>
    </cfRule>
  </conditionalFormatting>
  <conditionalFormatting sqref="C343">
    <cfRule type="cellIs" dxfId="8" priority="1" operator="greaterThan">
      <formula>$C$9</formula>
    </cfRule>
  </conditionalFormatting>
  <hyperlinks>
    <hyperlink ref="A328" location="_ftn1" display="_ftn1" xr:uid="{888A037D-CA13-4DF7-85BD-3A2B2E57EDCD}"/>
  </hyperlink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2D456-FB99-432B-9DE0-1140B57A494B}">
  <dimension ref="A2:AV521"/>
  <sheetViews>
    <sheetView workbookViewId="0">
      <selection activeCell="F17" sqref="F17:H19"/>
    </sheetView>
  </sheetViews>
  <sheetFormatPr defaultRowHeight="12"/>
  <cols>
    <col min="1" max="1" width="6.1640625" style="385" customWidth="1"/>
    <col min="2" max="2" width="60.33203125" style="747" customWidth="1"/>
    <col min="3" max="3" width="16.5" style="385" customWidth="1"/>
    <col min="4" max="4" width="13.33203125" style="385" customWidth="1"/>
    <col min="5" max="5" width="11.6640625" style="385" customWidth="1"/>
    <col min="6" max="7" width="12.5" style="385" customWidth="1"/>
    <col min="8" max="9" width="12.33203125" style="385" customWidth="1"/>
    <col min="10" max="10" width="10.83203125" style="385" customWidth="1"/>
    <col min="11" max="17" width="9.5" style="385" customWidth="1"/>
    <col min="18" max="18" width="10" style="385" customWidth="1"/>
    <col min="19" max="27" width="9.5" style="385" customWidth="1"/>
    <col min="28" max="28" width="9.83203125" style="385" customWidth="1"/>
    <col min="29" max="34" width="9.5" style="385" customWidth="1"/>
    <col min="35" max="36" width="9.5" style="385" bestFit="1" customWidth="1"/>
    <col min="37" max="38" width="10" style="385" customWidth="1"/>
    <col min="39" max="39" width="9.5" style="385" customWidth="1"/>
    <col min="40" max="40" width="9.83203125" style="385" bestFit="1" customWidth="1"/>
    <col min="41" max="41" width="10" style="385" customWidth="1"/>
    <col min="42" max="44" width="9.5" style="385" customWidth="1"/>
    <col min="45" max="45" width="9.5" style="385" bestFit="1" customWidth="1"/>
    <col min="46" max="46" width="9.5" style="385" customWidth="1"/>
    <col min="47" max="16384" width="9.33203125" style="385"/>
  </cols>
  <sheetData>
    <row r="2" spans="1:35">
      <c r="B2" s="744" t="s">
        <v>417</v>
      </c>
      <c r="C2" s="548" t="s">
        <v>544</v>
      </c>
    </row>
    <row r="3" spans="1:35">
      <c r="B3" s="745" t="s">
        <v>886</v>
      </c>
      <c r="C3" s="549">
        <v>1</v>
      </c>
    </row>
    <row r="4" spans="1:35">
      <c r="B4" s="745" t="s">
        <v>887</v>
      </c>
      <c r="C4" s="549">
        <v>1.01</v>
      </c>
      <c r="E4" s="385" t="str">
        <f>+E354</f>
        <v>FNPV/C</v>
      </c>
      <c r="F4" s="550">
        <f>+D354</f>
        <v>-4294292.9099499602</v>
      </c>
    </row>
    <row r="5" spans="1:35">
      <c r="B5" s="745" t="s">
        <v>543</v>
      </c>
      <c r="C5" s="549">
        <v>1</v>
      </c>
      <c r="F5" s="550"/>
    </row>
    <row r="6" spans="1:35">
      <c r="B6" s="385"/>
      <c r="E6" s="385" t="s">
        <v>554</v>
      </c>
      <c r="F6" s="550">
        <f>+C491</f>
        <v>3795003.652848084</v>
      </c>
    </row>
    <row r="7" spans="1:35">
      <c r="B7" s="385"/>
    </row>
    <row r="8" spans="1:35">
      <c r="B8" s="385"/>
    </row>
    <row r="13" spans="1:35" ht="13.5" customHeight="1">
      <c r="A13" s="551" t="s">
        <v>455</v>
      </c>
      <c r="B13" s="746"/>
      <c r="C13" s="552"/>
      <c r="D13" s="552"/>
      <c r="E13" s="552"/>
      <c r="F13" s="552"/>
      <c r="G13" s="552"/>
      <c r="H13" s="552"/>
      <c r="I13" s="552"/>
      <c r="J13" s="552"/>
      <c r="K13" s="552"/>
      <c r="L13" s="552"/>
      <c r="M13" s="552"/>
      <c r="N13" s="552"/>
      <c r="O13" s="552"/>
      <c r="P13" s="552"/>
      <c r="Q13" s="552"/>
      <c r="R13" s="552"/>
      <c r="S13" s="552"/>
      <c r="T13" s="552"/>
      <c r="U13" s="552"/>
      <c r="V13" s="552"/>
      <c r="W13" s="552"/>
      <c r="X13" s="552"/>
      <c r="Y13" s="552"/>
      <c r="Z13" s="552"/>
      <c r="AA13" s="552"/>
      <c r="AB13" s="552"/>
      <c r="AC13" s="552"/>
      <c r="AD13" s="552"/>
      <c r="AE13" s="552"/>
      <c r="AF13" s="552"/>
      <c r="AG13" s="552"/>
      <c r="AH13" s="552"/>
      <c r="AI13" s="552"/>
    </row>
    <row r="14" spans="1:35" ht="13.5" customHeight="1"/>
    <row r="15" spans="1:35" ht="12.75">
      <c r="A15" s="553" t="s">
        <v>663</v>
      </c>
    </row>
    <row r="16" spans="1:35">
      <c r="F16" s="554"/>
    </row>
    <row r="17" spans="1:35" s="589" customFormat="1" ht="11.25">
      <c r="A17" s="601"/>
      <c r="B17" s="748" t="s">
        <v>388</v>
      </c>
      <c r="C17" s="588"/>
      <c r="D17" s="588"/>
      <c r="E17" s="588"/>
      <c r="F17" s="588">
        <v>1</v>
      </c>
      <c r="G17" s="588">
        <f>+F17+1</f>
        <v>2</v>
      </c>
      <c r="H17" s="588">
        <f>+G17+1</f>
        <v>3</v>
      </c>
      <c r="I17" s="588">
        <f t="shared" ref="I17:X18" si="0">+H17+1</f>
        <v>4</v>
      </c>
      <c r="J17" s="588">
        <f t="shared" si="0"/>
        <v>5</v>
      </c>
      <c r="K17" s="588">
        <f t="shared" si="0"/>
        <v>6</v>
      </c>
      <c r="L17" s="588">
        <f t="shared" si="0"/>
        <v>7</v>
      </c>
      <c r="M17" s="588">
        <f t="shared" si="0"/>
        <v>8</v>
      </c>
      <c r="N17" s="588">
        <f t="shared" si="0"/>
        <v>9</v>
      </c>
      <c r="O17" s="588">
        <f t="shared" si="0"/>
        <v>10</v>
      </c>
      <c r="P17" s="588">
        <f t="shared" si="0"/>
        <v>11</v>
      </c>
      <c r="Q17" s="588">
        <f t="shared" si="0"/>
        <v>12</v>
      </c>
      <c r="R17" s="588">
        <f t="shared" si="0"/>
        <v>13</v>
      </c>
      <c r="S17" s="588">
        <f t="shared" si="0"/>
        <v>14</v>
      </c>
      <c r="T17" s="588">
        <f t="shared" si="0"/>
        <v>15</v>
      </c>
      <c r="U17" s="588">
        <f t="shared" si="0"/>
        <v>16</v>
      </c>
      <c r="V17" s="588">
        <f t="shared" si="0"/>
        <v>17</v>
      </c>
      <c r="W17" s="588">
        <f t="shared" si="0"/>
        <v>18</v>
      </c>
      <c r="X17" s="588">
        <f t="shared" si="0"/>
        <v>19</v>
      </c>
      <c r="Y17" s="588">
        <f t="shared" ref="Y17:AG18" si="1">+X17+1</f>
        <v>20</v>
      </c>
      <c r="Z17" s="588">
        <f t="shared" si="1"/>
        <v>21</v>
      </c>
      <c r="AA17" s="588">
        <f t="shared" si="1"/>
        <v>22</v>
      </c>
      <c r="AB17" s="588">
        <f t="shared" si="1"/>
        <v>23</v>
      </c>
      <c r="AC17" s="588">
        <f t="shared" si="1"/>
        <v>24</v>
      </c>
      <c r="AD17" s="588">
        <f t="shared" si="1"/>
        <v>25</v>
      </c>
      <c r="AE17" s="588">
        <f t="shared" si="1"/>
        <v>26</v>
      </c>
      <c r="AF17" s="588">
        <f t="shared" si="1"/>
        <v>27</v>
      </c>
      <c r="AG17" s="588">
        <f t="shared" si="1"/>
        <v>28</v>
      </c>
      <c r="AH17" s="588">
        <f>+AG17+1</f>
        <v>29</v>
      </c>
      <c r="AI17" s="588">
        <f>+AH17+1</f>
        <v>30</v>
      </c>
    </row>
    <row r="18" spans="1:35" s="589" customFormat="1" ht="11.25">
      <c r="A18" s="601" t="s">
        <v>147</v>
      </c>
      <c r="B18" s="748" t="s">
        <v>387</v>
      </c>
      <c r="C18" s="590"/>
      <c r="D18" s="590"/>
      <c r="E18" s="590"/>
      <c r="F18" s="591">
        <v>2018</v>
      </c>
      <c r="G18" s="591">
        <f>+F18+1</f>
        <v>2019</v>
      </c>
      <c r="H18" s="591">
        <f>+G18+1</f>
        <v>2020</v>
      </c>
      <c r="I18" s="591">
        <f t="shared" si="0"/>
        <v>2021</v>
      </c>
      <c r="J18" s="591">
        <f t="shared" si="0"/>
        <v>2022</v>
      </c>
      <c r="K18" s="591">
        <f t="shared" si="0"/>
        <v>2023</v>
      </c>
      <c r="L18" s="591">
        <f t="shared" si="0"/>
        <v>2024</v>
      </c>
      <c r="M18" s="591">
        <f t="shared" si="0"/>
        <v>2025</v>
      </c>
      <c r="N18" s="591">
        <f t="shared" si="0"/>
        <v>2026</v>
      </c>
      <c r="O18" s="591">
        <f t="shared" si="0"/>
        <v>2027</v>
      </c>
      <c r="P18" s="591">
        <f t="shared" si="0"/>
        <v>2028</v>
      </c>
      <c r="Q18" s="591">
        <f t="shared" si="0"/>
        <v>2029</v>
      </c>
      <c r="R18" s="591">
        <f t="shared" si="0"/>
        <v>2030</v>
      </c>
      <c r="S18" s="591">
        <f t="shared" si="0"/>
        <v>2031</v>
      </c>
      <c r="T18" s="591">
        <f t="shared" si="0"/>
        <v>2032</v>
      </c>
      <c r="U18" s="591">
        <f t="shared" si="0"/>
        <v>2033</v>
      </c>
      <c r="V18" s="591">
        <f t="shared" si="0"/>
        <v>2034</v>
      </c>
      <c r="W18" s="591">
        <f t="shared" si="0"/>
        <v>2035</v>
      </c>
      <c r="X18" s="591">
        <f t="shared" si="0"/>
        <v>2036</v>
      </c>
      <c r="Y18" s="591">
        <f t="shared" si="1"/>
        <v>2037</v>
      </c>
      <c r="Z18" s="591">
        <f t="shared" si="1"/>
        <v>2038</v>
      </c>
      <c r="AA18" s="591">
        <f t="shared" si="1"/>
        <v>2039</v>
      </c>
      <c r="AB18" s="591">
        <f t="shared" si="1"/>
        <v>2040</v>
      </c>
      <c r="AC18" s="591">
        <f t="shared" si="1"/>
        <v>2041</v>
      </c>
      <c r="AD18" s="591">
        <f t="shared" si="1"/>
        <v>2042</v>
      </c>
      <c r="AE18" s="591">
        <f t="shared" si="1"/>
        <v>2043</v>
      </c>
      <c r="AF18" s="591">
        <f t="shared" si="1"/>
        <v>2044</v>
      </c>
      <c r="AG18" s="591">
        <f t="shared" si="1"/>
        <v>2045</v>
      </c>
      <c r="AH18" s="591">
        <f>+AG18+1</f>
        <v>2046</v>
      </c>
      <c r="AI18" s="591">
        <f>+AH18+1</f>
        <v>2047</v>
      </c>
    </row>
    <row r="19" spans="1:35" s="589" customFormat="1" ht="11.25">
      <c r="A19" s="602" t="s">
        <v>242</v>
      </c>
      <c r="B19" s="749" t="s">
        <v>252</v>
      </c>
      <c r="C19" s="592"/>
      <c r="D19" s="592"/>
      <c r="E19" s="592"/>
      <c r="F19" s="593">
        <f>+F20+F24+F25</f>
        <v>197592</v>
      </c>
      <c r="G19" s="593">
        <f t="shared" ref="G19:AI19" si="2">+G20+G24+G25</f>
        <v>201079</v>
      </c>
      <c r="H19" s="593">
        <f t="shared" si="2"/>
        <v>186114</v>
      </c>
      <c r="I19" s="593">
        <f t="shared" si="2"/>
        <v>186114</v>
      </c>
      <c r="J19" s="593">
        <f t="shared" si="2"/>
        <v>186114</v>
      </c>
      <c r="K19" s="593">
        <f t="shared" si="2"/>
        <v>186114</v>
      </c>
      <c r="L19" s="593">
        <f t="shared" si="2"/>
        <v>186114</v>
      </c>
      <c r="M19" s="593">
        <f t="shared" si="2"/>
        <v>186114</v>
      </c>
      <c r="N19" s="593">
        <f t="shared" si="2"/>
        <v>186114</v>
      </c>
      <c r="O19" s="593">
        <f t="shared" si="2"/>
        <v>186114</v>
      </c>
      <c r="P19" s="593">
        <f t="shared" si="2"/>
        <v>186114</v>
      </c>
      <c r="Q19" s="593">
        <f t="shared" si="2"/>
        <v>186114</v>
      </c>
      <c r="R19" s="593">
        <f t="shared" si="2"/>
        <v>186114</v>
      </c>
      <c r="S19" s="593">
        <f t="shared" si="2"/>
        <v>186114</v>
      </c>
      <c r="T19" s="593">
        <f t="shared" si="2"/>
        <v>186114</v>
      </c>
      <c r="U19" s="593">
        <f t="shared" si="2"/>
        <v>186114</v>
      </c>
      <c r="V19" s="593">
        <f t="shared" si="2"/>
        <v>186114</v>
      </c>
      <c r="W19" s="593">
        <f t="shared" si="2"/>
        <v>186114</v>
      </c>
      <c r="X19" s="593">
        <f t="shared" si="2"/>
        <v>186114</v>
      </c>
      <c r="Y19" s="593">
        <f t="shared" si="2"/>
        <v>186114</v>
      </c>
      <c r="Z19" s="593">
        <f t="shared" si="2"/>
        <v>186114</v>
      </c>
      <c r="AA19" s="593">
        <f t="shared" si="2"/>
        <v>186114</v>
      </c>
      <c r="AB19" s="593">
        <f t="shared" si="2"/>
        <v>186114</v>
      </c>
      <c r="AC19" s="593">
        <f t="shared" si="2"/>
        <v>186114</v>
      </c>
      <c r="AD19" s="593">
        <f t="shared" si="2"/>
        <v>186114</v>
      </c>
      <c r="AE19" s="593">
        <f t="shared" si="2"/>
        <v>186114</v>
      </c>
      <c r="AF19" s="593">
        <f t="shared" si="2"/>
        <v>186114</v>
      </c>
      <c r="AG19" s="593">
        <f t="shared" si="2"/>
        <v>186114</v>
      </c>
      <c r="AH19" s="593">
        <f t="shared" si="2"/>
        <v>186114</v>
      </c>
      <c r="AI19" s="593">
        <f t="shared" si="2"/>
        <v>186114</v>
      </c>
    </row>
    <row r="20" spans="1:35" s="589" customFormat="1" ht="11.25">
      <c r="A20" s="603">
        <v>1</v>
      </c>
      <c r="B20" s="750" t="s">
        <v>245</v>
      </c>
      <c r="C20" s="594"/>
      <c r="D20" s="594"/>
      <c r="E20" s="594"/>
      <c r="F20" s="595">
        <f>+F21+F22+F23</f>
        <v>195819</v>
      </c>
      <c r="G20" s="595">
        <f t="shared" ref="G20:AI20" si="3">+G21+G22+G23</f>
        <v>198095</v>
      </c>
      <c r="H20" s="595">
        <f t="shared" si="3"/>
        <v>186114</v>
      </c>
      <c r="I20" s="595">
        <f t="shared" si="3"/>
        <v>186114</v>
      </c>
      <c r="J20" s="595">
        <f t="shared" si="3"/>
        <v>186114</v>
      </c>
      <c r="K20" s="595">
        <f t="shared" si="3"/>
        <v>186114</v>
      </c>
      <c r="L20" s="595">
        <f t="shared" si="3"/>
        <v>186114</v>
      </c>
      <c r="M20" s="595">
        <f t="shared" si="3"/>
        <v>186114</v>
      </c>
      <c r="N20" s="595">
        <f t="shared" si="3"/>
        <v>186114</v>
      </c>
      <c r="O20" s="595">
        <f t="shared" si="3"/>
        <v>186114</v>
      </c>
      <c r="P20" s="595">
        <f t="shared" si="3"/>
        <v>186114</v>
      </c>
      <c r="Q20" s="595">
        <f t="shared" si="3"/>
        <v>186114</v>
      </c>
      <c r="R20" s="595">
        <f t="shared" si="3"/>
        <v>186114</v>
      </c>
      <c r="S20" s="595">
        <f t="shared" si="3"/>
        <v>186114</v>
      </c>
      <c r="T20" s="595">
        <f t="shared" si="3"/>
        <v>186114</v>
      </c>
      <c r="U20" s="595">
        <f t="shared" si="3"/>
        <v>186114</v>
      </c>
      <c r="V20" s="595">
        <f t="shared" si="3"/>
        <v>186114</v>
      </c>
      <c r="W20" s="595">
        <f t="shared" si="3"/>
        <v>186114</v>
      </c>
      <c r="X20" s="595">
        <f t="shared" si="3"/>
        <v>186114</v>
      </c>
      <c r="Y20" s="595">
        <f t="shared" si="3"/>
        <v>186114</v>
      </c>
      <c r="Z20" s="595">
        <f t="shared" si="3"/>
        <v>186114</v>
      </c>
      <c r="AA20" s="595">
        <f t="shared" si="3"/>
        <v>186114</v>
      </c>
      <c r="AB20" s="595">
        <f t="shared" si="3"/>
        <v>186114</v>
      </c>
      <c r="AC20" s="595">
        <f t="shared" si="3"/>
        <v>186114</v>
      </c>
      <c r="AD20" s="595">
        <f t="shared" si="3"/>
        <v>186114</v>
      </c>
      <c r="AE20" s="595">
        <f t="shared" si="3"/>
        <v>186114</v>
      </c>
      <c r="AF20" s="595">
        <f t="shared" si="3"/>
        <v>186114</v>
      </c>
      <c r="AG20" s="595">
        <f t="shared" si="3"/>
        <v>186114</v>
      </c>
      <c r="AH20" s="595">
        <f t="shared" si="3"/>
        <v>186114</v>
      </c>
      <c r="AI20" s="595">
        <f t="shared" si="3"/>
        <v>186114</v>
      </c>
    </row>
    <row r="21" spans="1:35" s="589" customFormat="1" ht="11.25">
      <c r="A21" s="603"/>
      <c r="B21" s="751" t="s">
        <v>249</v>
      </c>
      <c r="C21" s="596"/>
      <c r="D21" s="596"/>
      <c r="E21" s="596"/>
      <c r="F21" s="595">
        <f>+'Bilance JKP'!C5</f>
        <v>58189.7048</v>
      </c>
      <c r="G21" s="595">
        <f>+'Bilance JKP'!D5</f>
        <v>61668.26</v>
      </c>
      <c r="H21" s="595">
        <f>+'Bilance JKP'!E5</f>
        <v>71767</v>
      </c>
      <c r="I21" s="595">
        <f t="shared" ref="I21:X25" si="4">+H21</f>
        <v>71767</v>
      </c>
      <c r="J21" s="595">
        <f t="shared" si="4"/>
        <v>71767</v>
      </c>
      <c r="K21" s="595">
        <f t="shared" si="4"/>
        <v>71767</v>
      </c>
      <c r="L21" s="595">
        <f t="shared" si="4"/>
        <v>71767</v>
      </c>
      <c r="M21" s="595">
        <f t="shared" si="4"/>
        <v>71767</v>
      </c>
      <c r="N21" s="595">
        <f t="shared" si="4"/>
        <v>71767</v>
      </c>
      <c r="O21" s="595">
        <f t="shared" si="4"/>
        <v>71767</v>
      </c>
      <c r="P21" s="595">
        <f t="shared" si="4"/>
        <v>71767</v>
      </c>
      <c r="Q21" s="595">
        <f t="shared" si="4"/>
        <v>71767</v>
      </c>
      <c r="R21" s="595">
        <f t="shared" si="4"/>
        <v>71767</v>
      </c>
      <c r="S21" s="595">
        <f t="shared" si="4"/>
        <v>71767</v>
      </c>
      <c r="T21" s="595">
        <f t="shared" si="4"/>
        <v>71767</v>
      </c>
      <c r="U21" s="595">
        <f t="shared" si="4"/>
        <v>71767</v>
      </c>
      <c r="V21" s="595">
        <f t="shared" si="4"/>
        <v>71767</v>
      </c>
      <c r="W21" s="595">
        <f t="shared" si="4"/>
        <v>71767</v>
      </c>
      <c r="X21" s="595">
        <f t="shared" si="4"/>
        <v>71767</v>
      </c>
      <c r="Y21" s="595">
        <f t="shared" ref="Y21:AI25" si="5">+X21</f>
        <v>71767</v>
      </c>
      <c r="Z21" s="595">
        <f t="shared" si="5"/>
        <v>71767</v>
      </c>
      <c r="AA21" s="595">
        <f t="shared" si="5"/>
        <v>71767</v>
      </c>
      <c r="AB21" s="595">
        <f t="shared" si="5"/>
        <v>71767</v>
      </c>
      <c r="AC21" s="595">
        <f t="shared" si="5"/>
        <v>71767</v>
      </c>
      <c r="AD21" s="595">
        <f t="shared" si="5"/>
        <v>71767</v>
      </c>
      <c r="AE21" s="595">
        <f t="shared" si="5"/>
        <v>71767</v>
      </c>
      <c r="AF21" s="595">
        <f t="shared" si="5"/>
        <v>71767</v>
      </c>
      <c r="AG21" s="595">
        <f t="shared" si="5"/>
        <v>71767</v>
      </c>
      <c r="AH21" s="595">
        <f t="shared" si="5"/>
        <v>71767</v>
      </c>
      <c r="AI21" s="595">
        <f t="shared" si="5"/>
        <v>71767</v>
      </c>
    </row>
    <row r="22" spans="1:35" s="589" customFormat="1" ht="11.25">
      <c r="A22" s="603"/>
      <c r="B22" s="751" t="s">
        <v>250</v>
      </c>
      <c r="C22" s="596"/>
      <c r="D22" s="596"/>
      <c r="E22" s="596"/>
      <c r="F22" s="595">
        <f>+'Bilance JKP'!C6</f>
        <v>127620.29519999999</v>
      </c>
      <c r="G22" s="595">
        <f>+'Bilance JKP'!D6</f>
        <v>133319.74</v>
      </c>
      <c r="H22" s="595">
        <f>+'Bilance JKP'!E6</f>
        <v>112964</v>
      </c>
      <c r="I22" s="595">
        <f t="shared" si="4"/>
        <v>112964</v>
      </c>
      <c r="J22" s="595">
        <f t="shared" si="4"/>
        <v>112964</v>
      </c>
      <c r="K22" s="595">
        <f t="shared" si="4"/>
        <v>112964</v>
      </c>
      <c r="L22" s="595">
        <f t="shared" si="4"/>
        <v>112964</v>
      </c>
      <c r="M22" s="595">
        <f t="shared" si="4"/>
        <v>112964</v>
      </c>
      <c r="N22" s="595">
        <f t="shared" si="4"/>
        <v>112964</v>
      </c>
      <c r="O22" s="595">
        <f t="shared" si="4"/>
        <v>112964</v>
      </c>
      <c r="P22" s="595">
        <f t="shared" si="4"/>
        <v>112964</v>
      </c>
      <c r="Q22" s="595">
        <f t="shared" si="4"/>
        <v>112964</v>
      </c>
      <c r="R22" s="595">
        <f t="shared" si="4"/>
        <v>112964</v>
      </c>
      <c r="S22" s="595">
        <f t="shared" si="4"/>
        <v>112964</v>
      </c>
      <c r="T22" s="595">
        <f t="shared" si="4"/>
        <v>112964</v>
      </c>
      <c r="U22" s="595">
        <f t="shared" si="4"/>
        <v>112964</v>
      </c>
      <c r="V22" s="595">
        <f t="shared" si="4"/>
        <v>112964</v>
      </c>
      <c r="W22" s="595">
        <f t="shared" si="4"/>
        <v>112964</v>
      </c>
      <c r="X22" s="595">
        <f t="shared" si="4"/>
        <v>112964</v>
      </c>
      <c r="Y22" s="595">
        <f t="shared" si="5"/>
        <v>112964</v>
      </c>
      <c r="Z22" s="595">
        <f t="shared" si="5"/>
        <v>112964</v>
      </c>
      <c r="AA22" s="595">
        <f t="shared" si="5"/>
        <v>112964</v>
      </c>
      <c r="AB22" s="595">
        <f t="shared" si="5"/>
        <v>112964</v>
      </c>
      <c r="AC22" s="595">
        <f t="shared" si="5"/>
        <v>112964</v>
      </c>
      <c r="AD22" s="595">
        <f t="shared" si="5"/>
        <v>112964</v>
      </c>
      <c r="AE22" s="595">
        <f t="shared" si="5"/>
        <v>112964</v>
      </c>
      <c r="AF22" s="595">
        <f t="shared" si="5"/>
        <v>112964</v>
      </c>
      <c r="AG22" s="595">
        <f t="shared" si="5"/>
        <v>112964</v>
      </c>
      <c r="AH22" s="595">
        <f t="shared" si="5"/>
        <v>112964</v>
      </c>
      <c r="AI22" s="595">
        <f t="shared" si="5"/>
        <v>112964</v>
      </c>
    </row>
    <row r="23" spans="1:35" s="589" customFormat="1" ht="11.25">
      <c r="A23" s="603"/>
      <c r="B23" s="751" t="s">
        <v>853</v>
      </c>
      <c r="C23" s="596"/>
      <c r="D23" s="596"/>
      <c r="E23" s="596"/>
      <c r="F23" s="595">
        <f>+'Bilance JKP'!C7</f>
        <v>10009</v>
      </c>
      <c r="G23" s="595">
        <f>+'Bilance JKP'!D7</f>
        <v>3107</v>
      </c>
      <c r="H23" s="595">
        <f>+'Bilance JKP'!E7</f>
        <v>1383</v>
      </c>
      <c r="I23" s="595">
        <f t="shared" si="4"/>
        <v>1383</v>
      </c>
      <c r="J23" s="595">
        <f t="shared" si="4"/>
        <v>1383</v>
      </c>
      <c r="K23" s="595">
        <f t="shared" si="4"/>
        <v>1383</v>
      </c>
      <c r="L23" s="595">
        <f t="shared" si="4"/>
        <v>1383</v>
      </c>
      <c r="M23" s="595">
        <f t="shared" si="4"/>
        <v>1383</v>
      </c>
      <c r="N23" s="595">
        <f t="shared" si="4"/>
        <v>1383</v>
      </c>
      <c r="O23" s="595">
        <f t="shared" si="4"/>
        <v>1383</v>
      </c>
      <c r="P23" s="595">
        <f t="shared" si="4"/>
        <v>1383</v>
      </c>
      <c r="Q23" s="595">
        <f t="shared" si="4"/>
        <v>1383</v>
      </c>
      <c r="R23" s="595">
        <f t="shared" si="4"/>
        <v>1383</v>
      </c>
      <c r="S23" s="595">
        <f t="shared" si="4"/>
        <v>1383</v>
      </c>
      <c r="T23" s="595">
        <f t="shared" si="4"/>
        <v>1383</v>
      </c>
      <c r="U23" s="595">
        <f t="shared" si="4"/>
        <v>1383</v>
      </c>
      <c r="V23" s="595">
        <f t="shared" si="4"/>
        <v>1383</v>
      </c>
      <c r="W23" s="595">
        <f t="shared" si="4"/>
        <v>1383</v>
      </c>
      <c r="X23" s="595">
        <f t="shared" si="4"/>
        <v>1383</v>
      </c>
      <c r="Y23" s="595">
        <f t="shared" si="5"/>
        <v>1383</v>
      </c>
      <c r="Z23" s="595">
        <f t="shared" si="5"/>
        <v>1383</v>
      </c>
      <c r="AA23" s="595">
        <f t="shared" si="5"/>
        <v>1383</v>
      </c>
      <c r="AB23" s="595">
        <f t="shared" si="5"/>
        <v>1383</v>
      </c>
      <c r="AC23" s="595">
        <f t="shared" si="5"/>
        <v>1383</v>
      </c>
      <c r="AD23" s="595">
        <f t="shared" si="5"/>
        <v>1383</v>
      </c>
      <c r="AE23" s="595">
        <f t="shared" si="5"/>
        <v>1383</v>
      </c>
      <c r="AF23" s="595">
        <f t="shared" si="5"/>
        <v>1383</v>
      </c>
      <c r="AG23" s="595">
        <f t="shared" si="5"/>
        <v>1383</v>
      </c>
      <c r="AH23" s="595">
        <f t="shared" si="5"/>
        <v>1383</v>
      </c>
      <c r="AI23" s="595">
        <f t="shared" si="5"/>
        <v>1383</v>
      </c>
    </row>
    <row r="24" spans="1:35" s="589" customFormat="1" ht="11.25">
      <c r="A24" s="603">
        <v>2</v>
      </c>
      <c r="B24" s="750" t="s">
        <v>247</v>
      </c>
      <c r="C24" s="594"/>
      <c r="D24" s="594"/>
      <c r="E24" s="594"/>
      <c r="F24" s="595">
        <f>+'Bilance JKP'!C8</f>
        <v>1773</v>
      </c>
      <c r="G24" s="595">
        <f>+'Bilance JKP'!D8</f>
        <v>2984</v>
      </c>
      <c r="H24" s="595">
        <f>+'Bilance JKP'!E8</f>
        <v>0</v>
      </c>
      <c r="I24" s="595">
        <f t="shared" si="4"/>
        <v>0</v>
      </c>
      <c r="J24" s="595">
        <f t="shared" si="4"/>
        <v>0</v>
      </c>
      <c r="K24" s="595">
        <f t="shared" si="4"/>
        <v>0</v>
      </c>
      <c r="L24" s="595">
        <f t="shared" si="4"/>
        <v>0</v>
      </c>
      <c r="M24" s="595">
        <f t="shared" si="4"/>
        <v>0</v>
      </c>
      <c r="N24" s="595">
        <f t="shared" si="4"/>
        <v>0</v>
      </c>
      <c r="O24" s="595">
        <f t="shared" si="4"/>
        <v>0</v>
      </c>
      <c r="P24" s="595">
        <f t="shared" si="4"/>
        <v>0</v>
      </c>
      <c r="Q24" s="595">
        <f t="shared" si="4"/>
        <v>0</v>
      </c>
      <c r="R24" s="595">
        <f t="shared" si="4"/>
        <v>0</v>
      </c>
      <c r="S24" s="595">
        <f t="shared" si="4"/>
        <v>0</v>
      </c>
      <c r="T24" s="595">
        <f t="shared" si="4"/>
        <v>0</v>
      </c>
      <c r="U24" s="595">
        <f t="shared" si="4"/>
        <v>0</v>
      </c>
      <c r="V24" s="595">
        <f t="shared" si="4"/>
        <v>0</v>
      </c>
      <c r="W24" s="595">
        <f t="shared" si="4"/>
        <v>0</v>
      </c>
      <c r="X24" s="595">
        <f t="shared" si="4"/>
        <v>0</v>
      </c>
      <c r="Y24" s="595">
        <f t="shared" si="5"/>
        <v>0</v>
      </c>
      <c r="Z24" s="595">
        <f t="shared" si="5"/>
        <v>0</v>
      </c>
      <c r="AA24" s="595">
        <f t="shared" si="5"/>
        <v>0</v>
      </c>
      <c r="AB24" s="595">
        <f t="shared" si="5"/>
        <v>0</v>
      </c>
      <c r="AC24" s="595">
        <f t="shared" si="5"/>
        <v>0</v>
      </c>
      <c r="AD24" s="595">
        <f t="shared" si="5"/>
        <v>0</v>
      </c>
      <c r="AE24" s="595">
        <f t="shared" si="5"/>
        <v>0</v>
      </c>
      <c r="AF24" s="595">
        <f t="shared" si="5"/>
        <v>0</v>
      </c>
      <c r="AG24" s="595">
        <f t="shared" si="5"/>
        <v>0</v>
      </c>
      <c r="AH24" s="595">
        <f t="shared" si="5"/>
        <v>0</v>
      </c>
      <c r="AI24" s="595">
        <f t="shared" si="5"/>
        <v>0</v>
      </c>
    </row>
    <row r="25" spans="1:35" s="589" customFormat="1" ht="11.25">
      <c r="A25" s="603">
        <v>3</v>
      </c>
      <c r="B25" s="750" t="s">
        <v>251</v>
      </c>
      <c r="C25" s="594"/>
      <c r="D25" s="594"/>
      <c r="E25" s="594"/>
      <c r="F25" s="595">
        <f>+'Bilance JKP'!C9</f>
        <v>0</v>
      </c>
      <c r="G25" s="595">
        <f>+'Bilance JKP'!D9</f>
        <v>0</v>
      </c>
      <c r="H25" s="595">
        <f>+'Bilance JKP'!E9</f>
        <v>0</v>
      </c>
      <c r="I25" s="595">
        <f t="shared" si="4"/>
        <v>0</v>
      </c>
      <c r="J25" s="595">
        <f t="shared" si="4"/>
        <v>0</v>
      </c>
      <c r="K25" s="595">
        <f t="shared" si="4"/>
        <v>0</v>
      </c>
      <c r="L25" s="595">
        <f t="shared" si="4"/>
        <v>0</v>
      </c>
      <c r="M25" s="595">
        <f t="shared" si="4"/>
        <v>0</v>
      </c>
      <c r="N25" s="595">
        <f t="shared" si="4"/>
        <v>0</v>
      </c>
      <c r="O25" s="595">
        <f t="shared" si="4"/>
        <v>0</v>
      </c>
      <c r="P25" s="595">
        <f t="shared" si="4"/>
        <v>0</v>
      </c>
      <c r="Q25" s="595">
        <f t="shared" si="4"/>
        <v>0</v>
      </c>
      <c r="R25" s="595">
        <f t="shared" si="4"/>
        <v>0</v>
      </c>
      <c r="S25" s="595">
        <f t="shared" si="4"/>
        <v>0</v>
      </c>
      <c r="T25" s="595">
        <f t="shared" si="4"/>
        <v>0</v>
      </c>
      <c r="U25" s="595">
        <f t="shared" si="4"/>
        <v>0</v>
      </c>
      <c r="V25" s="595">
        <f t="shared" si="4"/>
        <v>0</v>
      </c>
      <c r="W25" s="595">
        <f t="shared" si="4"/>
        <v>0</v>
      </c>
      <c r="X25" s="595">
        <f t="shared" si="4"/>
        <v>0</v>
      </c>
      <c r="Y25" s="595">
        <f t="shared" si="5"/>
        <v>0</v>
      </c>
      <c r="Z25" s="595">
        <f t="shared" si="5"/>
        <v>0</v>
      </c>
      <c r="AA25" s="595">
        <f t="shared" si="5"/>
        <v>0</v>
      </c>
      <c r="AB25" s="595">
        <f t="shared" si="5"/>
        <v>0</v>
      </c>
      <c r="AC25" s="595">
        <f t="shared" si="5"/>
        <v>0</v>
      </c>
      <c r="AD25" s="595">
        <f t="shared" si="5"/>
        <v>0</v>
      </c>
      <c r="AE25" s="595">
        <f t="shared" si="5"/>
        <v>0</v>
      </c>
      <c r="AF25" s="595">
        <f t="shared" si="5"/>
        <v>0</v>
      </c>
      <c r="AG25" s="595">
        <f t="shared" si="5"/>
        <v>0</v>
      </c>
      <c r="AH25" s="595">
        <f t="shared" si="5"/>
        <v>0</v>
      </c>
      <c r="AI25" s="595">
        <f t="shared" si="5"/>
        <v>0</v>
      </c>
    </row>
    <row r="26" spans="1:35" s="589" customFormat="1" ht="11.25">
      <c r="A26" s="602" t="s">
        <v>243</v>
      </c>
      <c r="B26" s="749" t="s">
        <v>253</v>
      </c>
      <c r="C26" s="592"/>
      <c r="D26" s="592"/>
      <c r="E26" s="592"/>
      <c r="F26" s="593">
        <f>+F27+F34+F35</f>
        <v>197217</v>
      </c>
      <c r="G26" s="593">
        <f>+G27+G34+G35</f>
        <v>193507</v>
      </c>
      <c r="H26" s="593">
        <f>+H27+H34+H35</f>
        <v>186114</v>
      </c>
      <c r="I26" s="593">
        <f t="shared" ref="I26:AI26" si="6">+I27+I34+I35</f>
        <v>186114</v>
      </c>
      <c r="J26" s="593">
        <f t="shared" si="6"/>
        <v>186114</v>
      </c>
      <c r="K26" s="593">
        <f t="shared" si="6"/>
        <v>186114</v>
      </c>
      <c r="L26" s="593">
        <f t="shared" si="6"/>
        <v>186114</v>
      </c>
      <c r="M26" s="593">
        <f t="shared" si="6"/>
        <v>186114</v>
      </c>
      <c r="N26" s="593">
        <f t="shared" si="6"/>
        <v>186114</v>
      </c>
      <c r="O26" s="593">
        <f t="shared" si="6"/>
        <v>186114</v>
      </c>
      <c r="P26" s="593">
        <f t="shared" si="6"/>
        <v>186114</v>
      </c>
      <c r="Q26" s="593">
        <f t="shared" si="6"/>
        <v>186114</v>
      </c>
      <c r="R26" s="593">
        <f t="shared" si="6"/>
        <v>186114</v>
      </c>
      <c r="S26" s="593">
        <f t="shared" si="6"/>
        <v>186114</v>
      </c>
      <c r="T26" s="593">
        <f t="shared" si="6"/>
        <v>186114</v>
      </c>
      <c r="U26" s="593">
        <f t="shared" si="6"/>
        <v>186114</v>
      </c>
      <c r="V26" s="593">
        <f t="shared" si="6"/>
        <v>186114</v>
      </c>
      <c r="W26" s="593">
        <f t="shared" si="6"/>
        <v>186114</v>
      </c>
      <c r="X26" s="593">
        <f t="shared" si="6"/>
        <v>186114</v>
      </c>
      <c r="Y26" s="593">
        <f t="shared" si="6"/>
        <v>186114</v>
      </c>
      <c r="Z26" s="593">
        <f t="shared" si="6"/>
        <v>186114</v>
      </c>
      <c r="AA26" s="593">
        <f t="shared" si="6"/>
        <v>186114</v>
      </c>
      <c r="AB26" s="593">
        <f t="shared" si="6"/>
        <v>186114</v>
      </c>
      <c r="AC26" s="593">
        <f t="shared" si="6"/>
        <v>186114</v>
      </c>
      <c r="AD26" s="593">
        <f t="shared" si="6"/>
        <v>186114</v>
      </c>
      <c r="AE26" s="593">
        <f t="shared" si="6"/>
        <v>186114</v>
      </c>
      <c r="AF26" s="593">
        <f t="shared" si="6"/>
        <v>186114</v>
      </c>
      <c r="AG26" s="593">
        <f t="shared" si="6"/>
        <v>186114</v>
      </c>
      <c r="AH26" s="593">
        <f t="shared" si="6"/>
        <v>186114</v>
      </c>
      <c r="AI26" s="593">
        <f t="shared" si="6"/>
        <v>186114</v>
      </c>
    </row>
    <row r="27" spans="1:35" s="589" customFormat="1" ht="11.25">
      <c r="A27" s="603">
        <v>1</v>
      </c>
      <c r="B27" s="750" t="s">
        <v>246</v>
      </c>
      <c r="C27" s="594"/>
      <c r="D27" s="594"/>
      <c r="E27" s="594"/>
      <c r="F27" s="595">
        <f>+F28+F29+F31+F32+F33</f>
        <v>192894</v>
      </c>
      <c r="G27" s="595">
        <f>+G28+G29+G31+G32+G33</f>
        <v>193350</v>
      </c>
      <c r="H27" s="595">
        <f>+H28+H29+H31+H32+H33</f>
        <v>186114</v>
      </c>
      <c r="I27" s="595">
        <f t="shared" ref="I27:AI27" si="7">+I28+I29+I31+I32+I33</f>
        <v>186114</v>
      </c>
      <c r="J27" s="595">
        <f t="shared" si="7"/>
        <v>186114</v>
      </c>
      <c r="K27" s="595">
        <f t="shared" si="7"/>
        <v>186114</v>
      </c>
      <c r="L27" s="595">
        <f t="shared" si="7"/>
        <v>186114</v>
      </c>
      <c r="M27" s="595">
        <f t="shared" si="7"/>
        <v>186114</v>
      </c>
      <c r="N27" s="595">
        <f t="shared" si="7"/>
        <v>186114</v>
      </c>
      <c r="O27" s="595">
        <f t="shared" si="7"/>
        <v>186114</v>
      </c>
      <c r="P27" s="595">
        <f t="shared" si="7"/>
        <v>186114</v>
      </c>
      <c r="Q27" s="595">
        <f t="shared" si="7"/>
        <v>186114</v>
      </c>
      <c r="R27" s="595">
        <f t="shared" si="7"/>
        <v>186114</v>
      </c>
      <c r="S27" s="595">
        <f t="shared" si="7"/>
        <v>186114</v>
      </c>
      <c r="T27" s="595">
        <f t="shared" si="7"/>
        <v>186114</v>
      </c>
      <c r="U27" s="595">
        <f t="shared" si="7"/>
        <v>186114</v>
      </c>
      <c r="V27" s="595">
        <f t="shared" si="7"/>
        <v>186114</v>
      </c>
      <c r="W27" s="595">
        <f t="shared" si="7"/>
        <v>186114</v>
      </c>
      <c r="X27" s="595">
        <f t="shared" si="7"/>
        <v>186114</v>
      </c>
      <c r="Y27" s="595">
        <f t="shared" si="7"/>
        <v>186114</v>
      </c>
      <c r="Z27" s="595">
        <f t="shared" si="7"/>
        <v>186114</v>
      </c>
      <c r="AA27" s="595">
        <f t="shared" si="7"/>
        <v>186114</v>
      </c>
      <c r="AB27" s="595">
        <f t="shared" si="7"/>
        <v>186114</v>
      </c>
      <c r="AC27" s="595">
        <f t="shared" si="7"/>
        <v>186114</v>
      </c>
      <c r="AD27" s="595">
        <f t="shared" si="7"/>
        <v>186114</v>
      </c>
      <c r="AE27" s="595">
        <f t="shared" si="7"/>
        <v>186114</v>
      </c>
      <c r="AF27" s="595">
        <f t="shared" si="7"/>
        <v>186114</v>
      </c>
      <c r="AG27" s="595">
        <f t="shared" si="7"/>
        <v>186114</v>
      </c>
      <c r="AH27" s="595">
        <f t="shared" si="7"/>
        <v>186114</v>
      </c>
      <c r="AI27" s="595">
        <f t="shared" si="7"/>
        <v>186114</v>
      </c>
    </row>
    <row r="28" spans="1:35" s="589" customFormat="1" ht="11.25">
      <c r="A28" s="603"/>
      <c r="B28" s="751" t="s">
        <v>106</v>
      </c>
      <c r="C28" s="596"/>
      <c r="D28" s="596"/>
      <c r="E28" s="596"/>
      <c r="F28" s="595">
        <f>+'Bilance JKP'!C12</f>
        <v>14727</v>
      </c>
      <c r="G28" s="595">
        <f>+'Bilance JKP'!D12</f>
        <v>4320</v>
      </c>
      <c r="H28" s="595">
        <f>+'Bilance JKP'!E12</f>
        <v>3883</v>
      </c>
      <c r="I28" s="595">
        <f t="shared" ref="I28:X35" si="8">+H28</f>
        <v>3883</v>
      </c>
      <c r="J28" s="595">
        <f t="shared" si="8"/>
        <v>3883</v>
      </c>
      <c r="K28" s="595">
        <f t="shared" si="8"/>
        <v>3883</v>
      </c>
      <c r="L28" s="595">
        <f t="shared" si="8"/>
        <v>3883</v>
      </c>
      <c r="M28" s="595">
        <f t="shared" si="8"/>
        <v>3883</v>
      </c>
      <c r="N28" s="595">
        <f t="shared" si="8"/>
        <v>3883</v>
      </c>
      <c r="O28" s="595">
        <f t="shared" si="8"/>
        <v>3883</v>
      </c>
      <c r="P28" s="595">
        <f t="shared" si="8"/>
        <v>3883</v>
      </c>
      <c r="Q28" s="595">
        <f t="shared" si="8"/>
        <v>3883</v>
      </c>
      <c r="R28" s="595">
        <f t="shared" si="8"/>
        <v>3883</v>
      </c>
      <c r="S28" s="595">
        <f t="shared" si="8"/>
        <v>3883</v>
      </c>
      <c r="T28" s="595">
        <f t="shared" si="8"/>
        <v>3883</v>
      </c>
      <c r="U28" s="595">
        <f t="shared" si="8"/>
        <v>3883</v>
      </c>
      <c r="V28" s="595">
        <f t="shared" si="8"/>
        <v>3883</v>
      </c>
      <c r="W28" s="595">
        <f t="shared" si="8"/>
        <v>3883</v>
      </c>
      <c r="X28" s="595">
        <f t="shared" si="8"/>
        <v>3883</v>
      </c>
      <c r="Y28" s="595">
        <f t="shared" ref="Y28:AI35" si="9">+X28</f>
        <v>3883</v>
      </c>
      <c r="Z28" s="595">
        <f t="shared" si="9"/>
        <v>3883</v>
      </c>
      <c r="AA28" s="595">
        <f t="shared" si="9"/>
        <v>3883</v>
      </c>
      <c r="AB28" s="595">
        <f t="shared" si="9"/>
        <v>3883</v>
      </c>
      <c r="AC28" s="595">
        <f t="shared" si="9"/>
        <v>3883</v>
      </c>
      <c r="AD28" s="595">
        <f t="shared" si="9"/>
        <v>3883</v>
      </c>
      <c r="AE28" s="595">
        <f t="shared" si="9"/>
        <v>3883</v>
      </c>
      <c r="AF28" s="595">
        <f t="shared" si="9"/>
        <v>3883</v>
      </c>
      <c r="AG28" s="595">
        <f t="shared" si="9"/>
        <v>3883</v>
      </c>
      <c r="AH28" s="595">
        <f t="shared" si="9"/>
        <v>3883</v>
      </c>
      <c r="AI28" s="595">
        <f t="shared" si="9"/>
        <v>3883</v>
      </c>
    </row>
    <row r="29" spans="1:35" s="589" customFormat="1" ht="11.25">
      <c r="A29" s="603"/>
      <c r="B29" s="751" t="s">
        <v>254</v>
      </c>
      <c r="C29" s="596"/>
      <c r="D29" s="596"/>
      <c r="E29" s="596"/>
      <c r="F29" s="595">
        <f>+'Bilance JKP'!C13</f>
        <v>156927</v>
      </c>
      <c r="G29" s="595">
        <f>+'Bilance JKP'!D13</f>
        <v>175102</v>
      </c>
      <c r="H29" s="595">
        <f>+'Bilance JKP'!E13</f>
        <v>169535</v>
      </c>
      <c r="I29" s="595">
        <f t="shared" si="8"/>
        <v>169535</v>
      </c>
      <c r="J29" s="595">
        <f t="shared" si="8"/>
        <v>169535</v>
      </c>
      <c r="K29" s="595">
        <f t="shared" si="8"/>
        <v>169535</v>
      </c>
      <c r="L29" s="595">
        <f t="shared" si="8"/>
        <v>169535</v>
      </c>
      <c r="M29" s="595">
        <f t="shared" si="8"/>
        <v>169535</v>
      </c>
      <c r="N29" s="595">
        <f t="shared" si="8"/>
        <v>169535</v>
      </c>
      <c r="O29" s="595">
        <f t="shared" si="8"/>
        <v>169535</v>
      </c>
      <c r="P29" s="595">
        <f t="shared" si="8"/>
        <v>169535</v>
      </c>
      <c r="Q29" s="595">
        <f t="shared" si="8"/>
        <v>169535</v>
      </c>
      <c r="R29" s="595">
        <f t="shared" si="8"/>
        <v>169535</v>
      </c>
      <c r="S29" s="595">
        <f t="shared" si="8"/>
        <v>169535</v>
      </c>
      <c r="T29" s="595">
        <f t="shared" si="8"/>
        <v>169535</v>
      </c>
      <c r="U29" s="595">
        <f t="shared" si="8"/>
        <v>169535</v>
      </c>
      <c r="V29" s="595">
        <f t="shared" si="8"/>
        <v>169535</v>
      </c>
      <c r="W29" s="595">
        <f t="shared" si="8"/>
        <v>169535</v>
      </c>
      <c r="X29" s="595">
        <f t="shared" si="8"/>
        <v>169535</v>
      </c>
      <c r="Y29" s="595">
        <f t="shared" si="9"/>
        <v>169535</v>
      </c>
      <c r="Z29" s="595">
        <f t="shared" si="9"/>
        <v>169535</v>
      </c>
      <c r="AA29" s="595">
        <f t="shared" si="9"/>
        <v>169535</v>
      </c>
      <c r="AB29" s="595">
        <f t="shared" si="9"/>
        <v>169535</v>
      </c>
      <c r="AC29" s="595">
        <f t="shared" si="9"/>
        <v>169535</v>
      </c>
      <c r="AD29" s="595">
        <f t="shared" si="9"/>
        <v>169535</v>
      </c>
      <c r="AE29" s="595">
        <f t="shared" si="9"/>
        <v>169535</v>
      </c>
      <c r="AF29" s="595">
        <f t="shared" si="9"/>
        <v>169535</v>
      </c>
      <c r="AG29" s="595">
        <f t="shared" si="9"/>
        <v>169535</v>
      </c>
      <c r="AH29" s="595">
        <f t="shared" si="9"/>
        <v>169535</v>
      </c>
      <c r="AI29" s="595">
        <f t="shared" si="9"/>
        <v>169535</v>
      </c>
    </row>
    <row r="30" spans="1:35" s="600" customFormat="1" ht="11.25">
      <c r="A30" s="604"/>
      <c r="B30" s="752" t="s">
        <v>888</v>
      </c>
      <c r="C30" s="598"/>
      <c r="D30" s="598"/>
      <c r="E30" s="598"/>
      <c r="F30" s="599">
        <f>+'Bilance JKP'!C14</f>
        <v>322</v>
      </c>
      <c r="G30" s="599">
        <f>+'Bilance JKP'!D14</f>
        <v>110000</v>
      </c>
      <c r="H30" s="599">
        <f>+'Bilance JKP'!E14</f>
        <v>112964</v>
      </c>
      <c r="I30" s="599">
        <f t="shared" si="8"/>
        <v>112964</v>
      </c>
      <c r="J30" s="599">
        <f t="shared" si="8"/>
        <v>112964</v>
      </c>
      <c r="K30" s="599">
        <f t="shared" si="8"/>
        <v>112964</v>
      </c>
      <c r="L30" s="599">
        <f t="shared" si="8"/>
        <v>112964</v>
      </c>
      <c r="M30" s="599">
        <f t="shared" si="8"/>
        <v>112964</v>
      </c>
      <c r="N30" s="599">
        <f t="shared" si="8"/>
        <v>112964</v>
      </c>
      <c r="O30" s="599">
        <f t="shared" si="8"/>
        <v>112964</v>
      </c>
      <c r="P30" s="599">
        <f t="shared" si="8"/>
        <v>112964</v>
      </c>
      <c r="Q30" s="599">
        <f t="shared" si="8"/>
        <v>112964</v>
      </c>
      <c r="R30" s="599">
        <f t="shared" si="8"/>
        <v>112964</v>
      </c>
      <c r="S30" s="599">
        <f t="shared" si="8"/>
        <v>112964</v>
      </c>
      <c r="T30" s="599">
        <f t="shared" si="8"/>
        <v>112964</v>
      </c>
      <c r="U30" s="599">
        <f t="shared" si="8"/>
        <v>112964</v>
      </c>
      <c r="V30" s="599">
        <f t="shared" si="8"/>
        <v>112964</v>
      </c>
      <c r="W30" s="599">
        <f t="shared" si="8"/>
        <v>112964</v>
      </c>
      <c r="X30" s="599">
        <f t="shared" si="8"/>
        <v>112964</v>
      </c>
      <c r="Y30" s="599">
        <f t="shared" si="9"/>
        <v>112964</v>
      </c>
      <c r="Z30" s="599">
        <f t="shared" si="9"/>
        <v>112964</v>
      </c>
      <c r="AA30" s="599">
        <f t="shared" si="9"/>
        <v>112964</v>
      </c>
      <c r="AB30" s="599">
        <f t="shared" si="9"/>
        <v>112964</v>
      </c>
      <c r="AC30" s="599">
        <f t="shared" si="9"/>
        <v>112964</v>
      </c>
      <c r="AD30" s="599">
        <f t="shared" si="9"/>
        <v>112964</v>
      </c>
      <c r="AE30" s="599">
        <f t="shared" si="9"/>
        <v>112964</v>
      </c>
      <c r="AF30" s="599">
        <f t="shared" si="9"/>
        <v>112964</v>
      </c>
      <c r="AG30" s="599">
        <f t="shared" si="9"/>
        <v>112964</v>
      </c>
      <c r="AH30" s="599">
        <f t="shared" si="9"/>
        <v>112964</v>
      </c>
      <c r="AI30" s="599">
        <f t="shared" si="9"/>
        <v>112964</v>
      </c>
    </row>
    <row r="31" spans="1:35" s="589" customFormat="1" ht="11.25">
      <c r="A31" s="603"/>
      <c r="B31" s="751" t="s">
        <v>255</v>
      </c>
      <c r="C31" s="596"/>
      <c r="D31" s="596"/>
      <c r="E31" s="596"/>
      <c r="F31" s="595">
        <f>+'Bilance JKP'!C15</f>
        <v>2367</v>
      </c>
      <c r="G31" s="595">
        <f>+'Bilance JKP'!D15</f>
        <v>1848</v>
      </c>
      <c r="H31" s="595">
        <f>+'Bilance JKP'!E15</f>
        <v>0</v>
      </c>
      <c r="I31" s="595">
        <f t="shared" si="8"/>
        <v>0</v>
      </c>
      <c r="J31" s="595">
        <f t="shared" si="8"/>
        <v>0</v>
      </c>
      <c r="K31" s="595">
        <f t="shared" si="8"/>
        <v>0</v>
      </c>
      <c r="L31" s="595">
        <f t="shared" si="8"/>
        <v>0</v>
      </c>
      <c r="M31" s="595">
        <f t="shared" si="8"/>
        <v>0</v>
      </c>
      <c r="N31" s="595">
        <f t="shared" si="8"/>
        <v>0</v>
      </c>
      <c r="O31" s="595">
        <f t="shared" si="8"/>
        <v>0</v>
      </c>
      <c r="P31" s="595">
        <f t="shared" si="8"/>
        <v>0</v>
      </c>
      <c r="Q31" s="595">
        <f t="shared" si="8"/>
        <v>0</v>
      </c>
      <c r="R31" s="595">
        <f t="shared" si="8"/>
        <v>0</v>
      </c>
      <c r="S31" s="595">
        <f t="shared" si="8"/>
        <v>0</v>
      </c>
      <c r="T31" s="595">
        <f t="shared" si="8"/>
        <v>0</v>
      </c>
      <c r="U31" s="595">
        <f t="shared" si="8"/>
        <v>0</v>
      </c>
      <c r="V31" s="595">
        <f t="shared" si="8"/>
        <v>0</v>
      </c>
      <c r="W31" s="595">
        <f t="shared" si="8"/>
        <v>0</v>
      </c>
      <c r="X31" s="595">
        <f t="shared" si="8"/>
        <v>0</v>
      </c>
      <c r="Y31" s="595">
        <f t="shared" si="9"/>
        <v>0</v>
      </c>
      <c r="Z31" s="595">
        <f t="shared" si="9"/>
        <v>0</v>
      </c>
      <c r="AA31" s="595">
        <f t="shared" si="9"/>
        <v>0</v>
      </c>
      <c r="AB31" s="595">
        <f t="shared" si="9"/>
        <v>0</v>
      </c>
      <c r="AC31" s="595">
        <f t="shared" si="9"/>
        <v>0</v>
      </c>
      <c r="AD31" s="595">
        <f t="shared" si="9"/>
        <v>0</v>
      </c>
      <c r="AE31" s="595">
        <f t="shared" si="9"/>
        <v>0</v>
      </c>
      <c r="AF31" s="595">
        <f t="shared" si="9"/>
        <v>0</v>
      </c>
      <c r="AG31" s="595">
        <f t="shared" si="9"/>
        <v>0</v>
      </c>
      <c r="AH31" s="595">
        <f t="shared" si="9"/>
        <v>0</v>
      </c>
      <c r="AI31" s="595">
        <f t="shared" si="9"/>
        <v>0</v>
      </c>
    </row>
    <row r="32" spans="1:35" s="589" customFormat="1" ht="11.25">
      <c r="A32" s="603"/>
      <c r="B32" s="751" t="s">
        <v>256</v>
      </c>
      <c r="C32" s="596"/>
      <c r="D32" s="596"/>
      <c r="E32" s="596"/>
      <c r="F32" s="595">
        <f>+'Bilance JKP'!C16</f>
        <v>15107</v>
      </c>
      <c r="G32" s="595">
        <f>+'Bilance JKP'!D16</f>
        <v>10975</v>
      </c>
      <c r="H32" s="595">
        <f>+'Bilance JKP'!E16</f>
        <v>7744</v>
      </c>
      <c r="I32" s="595">
        <f t="shared" si="8"/>
        <v>7744</v>
      </c>
      <c r="J32" s="595">
        <f t="shared" si="8"/>
        <v>7744</v>
      </c>
      <c r="K32" s="595">
        <f t="shared" si="8"/>
        <v>7744</v>
      </c>
      <c r="L32" s="595">
        <f t="shared" si="8"/>
        <v>7744</v>
      </c>
      <c r="M32" s="595">
        <f t="shared" si="8"/>
        <v>7744</v>
      </c>
      <c r="N32" s="595">
        <f t="shared" si="8"/>
        <v>7744</v>
      </c>
      <c r="O32" s="595">
        <f t="shared" si="8"/>
        <v>7744</v>
      </c>
      <c r="P32" s="595">
        <f t="shared" si="8"/>
        <v>7744</v>
      </c>
      <c r="Q32" s="595">
        <f t="shared" si="8"/>
        <v>7744</v>
      </c>
      <c r="R32" s="595">
        <f t="shared" si="8"/>
        <v>7744</v>
      </c>
      <c r="S32" s="595">
        <f t="shared" si="8"/>
        <v>7744</v>
      </c>
      <c r="T32" s="595">
        <f t="shared" si="8"/>
        <v>7744</v>
      </c>
      <c r="U32" s="595">
        <f t="shared" si="8"/>
        <v>7744</v>
      </c>
      <c r="V32" s="595">
        <f t="shared" si="8"/>
        <v>7744</v>
      </c>
      <c r="W32" s="595">
        <f t="shared" si="8"/>
        <v>7744</v>
      </c>
      <c r="X32" s="595">
        <f t="shared" si="8"/>
        <v>7744</v>
      </c>
      <c r="Y32" s="595">
        <f t="shared" si="9"/>
        <v>7744</v>
      </c>
      <c r="Z32" s="595">
        <f t="shared" si="9"/>
        <v>7744</v>
      </c>
      <c r="AA32" s="595">
        <f t="shared" si="9"/>
        <v>7744</v>
      </c>
      <c r="AB32" s="595">
        <f t="shared" si="9"/>
        <v>7744</v>
      </c>
      <c r="AC32" s="595">
        <f t="shared" si="9"/>
        <v>7744</v>
      </c>
      <c r="AD32" s="595">
        <f t="shared" si="9"/>
        <v>7744</v>
      </c>
      <c r="AE32" s="595">
        <f t="shared" si="9"/>
        <v>7744</v>
      </c>
      <c r="AF32" s="595">
        <f t="shared" si="9"/>
        <v>7744</v>
      </c>
      <c r="AG32" s="595">
        <f t="shared" si="9"/>
        <v>7744</v>
      </c>
      <c r="AH32" s="595">
        <f t="shared" si="9"/>
        <v>7744</v>
      </c>
      <c r="AI32" s="595">
        <f t="shared" si="9"/>
        <v>7744</v>
      </c>
    </row>
    <row r="33" spans="1:35" s="589" customFormat="1" ht="11.25">
      <c r="A33" s="603"/>
      <c r="B33" s="751" t="s">
        <v>257</v>
      </c>
      <c r="C33" s="596"/>
      <c r="D33" s="596"/>
      <c r="E33" s="596"/>
      <c r="F33" s="595">
        <f>+'Bilance JKP'!C17</f>
        <v>3766</v>
      </c>
      <c r="G33" s="595">
        <f>+'Bilance JKP'!D17</f>
        <v>1105</v>
      </c>
      <c r="H33" s="595">
        <f>+'Bilance JKP'!E17</f>
        <v>4952</v>
      </c>
      <c r="I33" s="595">
        <f t="shared" si="8"/>
        <v>4952</v>
      </c>
      <c r="J33" s="595">
        <f t="shared" si="8"/>
        <v>4952</v>
      </c>
      <c r="K33" s="595">
        <f t="shared" si="8"/>
        <v>4952</v>
      </c>
      <c r="L33" s="595">
        <f t="shared" si="8"/>
        <v>4952</v>
      </c>
      <c r="M33" s="595">
        <f t="shared" si="8"/>
        <v>4952</v>
      </c>
      <c r="N33" s="595">
        <f t="shared" si="8"/>
        <v>4952</v>
      </c>
      <c r="O33" s="595">
        <f t="shared" si="8"/>
        <v>4952</v>
      </c>
      <c r="P33" s="595">
        <f t="shared" si="8"/>
        <v>4952</v>
      </c>
      <c r="Q33" s="595">
        <f t="shared" si="8"/>
        <v>4952</v>
      </c>
      <c r="R33" s="595">
        <f t="shared" si="8"/>
        <v>4952</v>
      </c>
      <c r="S33" s="595">
        <f t="shared" si="8"/>
        <v>4952</v>
      </c>
      <c r="T33" s="595">
        <f t="shared" si="8"/>
        <v>4952</v>
      </c>
      <c r="U33" s="595">
        <f t="shared" si="8"/>
        <v>4952</v>
      </c>
      <c r="V33" s="595">
        <f t="shared" si="8"/>
        <v>4952</v>
      </c>
      <c r="W33" s="595">
        <f t="shared" si="8"/>
        <v>4952</v>
      </c>
      <c r="X33" s="595">
        <f t="shared" si="8"/>
        <v>4952</v>
      </c>
      <c r="Y33" s="595">
        <f t="shared" si="9"/>
        <v>4952</v>
      </c>
      <c r="Z33" s="595">
        <f t="shared" si="9"/>
        <v>4952</v>
      </c>
      <c r="AA33" s="595">
        <f t="shared" si="9"/>
        <v>4952</v>
      </c>
      <c r="AB33" s="595">
        <f t="shared" si="9"/>
        <v>4952</v>
      </c>
      <c r="AC33" s="595">
        <f t="shared" si="9"/>
        <v>4952</v>
      </c>
      <c r="AD33" s="595">
        <f t="shared" si="9"/>
        <v>4952</v>
      </c>
      <c r="AE33" s="595">
        <f t="shared" si="9"/>
        <v>4952</v>
      </c>
      <c r="AF33" s="595">
        <f t="shared" si="9"/>
        <v>4952</v>
      </c>
      <c r="AG33" s="595">
        <f t="shared" si="9"/>
        <v>4952</v>
      </c>
      <c r="AH33" s="595">
        <f t="shared" si="9"/>
        <v>4952</v>
      </c>
      <c r="AI33" s="595">
        <f t="shared" si="9"/>
        <v>4952</v>
      </c>
    </row>
    <row r="34" spans="1:35" s="589" customFormat="1" ht="11.25">
      <c r="A34" s="603">
        <v>2</v>
      </c>
      <c r="B34" s="750" t="s">
        <v>248</v>
      </c>
      <c r="C34" s="594"/>
      <c r="D34" s="594"/>
      <c r="E34" s="594"/>
      <c r="F34" s="595">
        <f>+'Bilance JKP'!C18</f>
        <v>0</v>
      </c>
      <c r="G34" s="595">
        <f>+'Bilance JKP'!D18</f>
        <v>157</v>
      </c>
      <c r="H34" s="595">
        <f>+'Bilance JKP'!E18</f>
        <v>0</v>
      </c>
      <c r="I34" s="595">
        <f t="shared" si="8"/>
        <v>0</v>
      </c>
      <c r="J34" s="595">
        <f t="shared" si="8"/>
        <v>0</v>
      </c>
      <c r="K34" s="595">
        <f t="shared" si="8"/>
        <v>0</v>
      </c>
      <c r="L34" s="595">
        <f t="shared" si="8"/>
        <v>0</v>
      </c>
      <c r="M34" s="595">
        <f t="shared" si="8"/>
        <v>0</v>
      </c>
      <c r="N34" s="595">
        <f t="shared" si="8"/>
        <v>0</v>
      </c>
      <c r="O34" s="595">
        <f t="shared" si="8"/>
        <v>0</v>
      </c>
      <c r="P34" s="595">
        <f t="shared" si="8"/>
        <v>0</v>
      </c>
      <c r="Q34" s="595">
        <f t="shared" si="8"/>
        <v>0</v>
      </c>
      <c r="R34" s="595">
        <f t="shared" si="8"/>
        <v>0</v>
      </c>
      <c r="S34" s="595">
        <f t="shared" si="8"/>
        <v>0</v>
      </c>
      <c r="T34" s="595">
        <f t="shared" si="8"/>
        <v>0</v>
      </c>
      <c r="U34" s="595">
        <f t="shared" si="8"/>
        <v>0</v>
      </c>
      <c r="V34" s="595">
        <f t="shared" si="8"/>
        <v>0</v>
      </c>
      <c r="W34" s="595">
        <f t="shared" si="8"/>
        <v>0</v>
      </c>
      <c r="X34" s="595">
        <f t="shared" si="8"/>
        <v>0</v>
      </c>
      <c r="Y34" s="595">
        <f t="shared" si="9"/>
        <v>0</v>
      </c>
      <c r="Z34" s="595">
        <f t="shared" si="9"/>
        <v>0</v>
      </c>
      <c r="AA34" s="595">
        <f t="shared" si="9"/>
        <v>0</v>
      </c>
      <c r="AB34" s="595">
        <f t="shared" si="9"/>
        <v>0</v>
      </c>
      <c r="AC34" s="595">
        <f t="shared" si="9"/>
        <v>0</v>
      </c>
      <c r="AD34" s="595">
        <f t="shared" si="9"/>
        <v>0</v>
      </c>
      <c r="AE34" s="595">
        <f t="shared" si="9"/>
        <v>0</v>
      </c>
      <c r="AF34" s="595">
        <f t="shared" si="9"/>
        <v>0</v>
      </c>
      <c r="AG34" s="595">
        <f t="shared" si="9"/>
        <v>0</v>
      </c>
      <c r="AH34" s="595">
        <f t="shared" si="9"/>
        <v>0</v>
      </c>
      <c r="AI34" s="595">
        <f t="shared" si="9"/>
        <v>0</v>
      </c>
    </row>
    <row r="35" spans="1:35" s="589" customFormat="1" ht="11.25">
      <c r="A35" s="603">
        <v>3</v>
      </c>
      <c r="B35" s="750" t="s">
        <v>258</v>
      </c>
      <c r="C35" s="594"/>
      <c r="D35" s="594"/>
      <c r="E35" s="594"/>
      <c r="F35" s="595">
        <f>+'Bilance JKP'!C19</f>
        <v>4323</v>
      </c>
      <c r="G35" s="595">
        <f>+'Bilance JKP'!D19</f>
        <v>0</v>
      </c>
      <c r="H35" s="595">
        <f>+'Bilance JKP'!E19</f>
        <v>0</v>
      </c>
      <c r="I35" s="595">
        <f t="shared" si="8"/>
        <v>0</v>
      </c>
      <c r="J35" s="595">
        <f t="shared" si="8"/>
        <v>0</v>
      </c>
      <c r="K35" s="595">
        <f t="shared" si="8"/>
        <v>0</v>
      </c>
      <c r="L35" s="595">
        <f t="shared" si="8"/>
        <v>0</v>
      </c>
      <c r="M35" s="595">
        <f t="shared" si="8"/>
        <v>0</v>
      </c>
      <c r="N35" s="595">
        <f t="shared" si="8"/>
        <v>0</v>
      </c>
      <c r="O35" s="595">
        <f t="shared" si="8"/>
        <v>0</v>
      </c>
      <c r="P35" s="595">
        <f t="shared" si="8"/>
        <v>0</v>
      </c>
      <c r="Q35" s="595">
        <f t="shared" si="8"/>
        <v>0</v>
      </c>
      <c r="R35" s="595">
        <f t="shared" si="8"/>
        <v>0</v>
      </c>
      <c r="S35" s="595">
        <f t="shared" si="8"/>
        <v>0</v>
      </c>
      <c r="T35" s="595">
        <f t="shared" si="8"/>
        <v>0</v>
      </c>
      <c r="U35" s="595">
        <f t="shared" si="8"/>
        <v>0</v>
      </c>
      <c r="V35" s="595">
        <f t="shared" si="8"/>
        <v>0</v>
      </c>
      <c r="W35" s="595">
        <f t="shared" si="8"/>
        <v>0</v>
      </c>
      <c r="X35" s="595">
        <f t="shared" si="8"/>
        <v>0</v>
      </c>
      <c r="Y35" s="595">
        <f t="shared" si="9"/>
        <v>0</v>
      </c>
      <c r="Z35" s="595">
        <f t="shared" si="9"/>
        <v>0</v>
      </c>
      <c r="AA35" s="595">
        <f t="shared" si="9"/>
        <v>0</v>
      </c>
      <c r="AB35" s="595">
        <f t="shared" si="9"/>
        <v>0</v>
      </c>
      <c r="AC35" s="595">
        <f t="shared" si="9"/>
        <v>0</v>
      </c>
      <c r="AD35" s="595">
        <f t="shared" si="9"/>
        <v>0</v>
      </c>
      <c r="AE35" s="595">
        <f t="shared" si="9"/>
        <v>0</v>
      </c>
      <c r="AF35" s="595">
        <f t="shared" si="9"/>
        <v>0</v>
      </c>
      <c r="AG35" s="595">
        <f t="shared" si="9"/>
        <v>0</v>
      </c>
      <c r="AH35" s="595">
        <f t="shared" si="9"/>
        <v>0</v>
      </c>
      <c r="AI35" s="595">
        <f t="shared" si="9"/>
        <v>0</v>
      </c>
    </row>
    <row r="36" spans="1:35" s="589" customFormat="1" ht="11.25">
      <c r="A36" s="602" t="s">
        <v>155</v>
      </c>
      <c r="B36" s="749" t="s">
        <v>259</v>
      </c>
      <c r="C36" s="592"/>
      <c r="D36" s="592"/>
      <c r="E36" s="592"/>
      <c r="F36" s="593">
        <f t="shared" ref="F36:AI36" si="10">+F19-F26</f>
        <v>375</v>
      </c>
      <c r="G36" s="593">
        <f t="shared" si="10"/>
        <v>7572</v>
      </c>
      <c r="H36" s="593">
        <f t="shared" si="10"/>
        <v>0</v>
      </c>
      <c r="I36" s="593">
        <f t="shared" si="10"/>
        <v>0</v>
      </c>
      <c r="J36" s="593">
        <f t="shared" si="10"/>
        <v>0</v>
      </c>
      <c r="K36" s="593">
        <f t="shared" si="10"/>
        <v>0</v>
      </c>
      <c r="L36" s="593">
        <f t="shared" si="10"/>
        <v>0</v>
      </c>
      <c r="M36" s="593">
        <f t="shared" si="10"/>
        <v>0</v>
      </c>
      <c r="N36" s="593">
        <f t="shared" si="10"/>
        <v>0</v>
      </c>
      <c r="O36" s="593">
        <f t="shared" si="10"/>
        <v>0</v>
      </c>
      <c r="P36" s="593">
        <f t="shared" si="10"/>
        <v>0</v>
      </c>
      <c r="Q36" s="593">
        <f t="shared" si="10"/>
        <v>0</v>
      </c>
      <c r="R36" s="593">
        <f t="shared" si="10"/>
        <v>0</v>
      </c>
      <c r="S36" s="593">
        <f t="shared" si="10"/>
        <v>0</v>
      </c>
      <c r="T36" s="593">
        <f t="shared" si="10"/>
        <v>0</v>
      </c>
      <c r="U36" s="593">
        <f t="shared" si="10"/>
        <v>0</v>
      </c>
      <c r="V36" s="593">
        <f t="shared" si="10"/>
        <v>0</v>
      </c>
      <c r="W36" s="593">
        <f t="shared" si="10"/>
        <v>0</v>
      </c>
      <c r="X36" s="593">
        <f t="shared" si="10"/>
        <v>0</v>
      </c>
      <c r="Y36" s="593">
        <f t="shared" si="10"/>
        <v>0</v>
      </c>
      <c r="Z36" s="593">
        <f t="shared" si="10"/>
        <v>0</v>
      </c>
      <c r="AA36" s="593">
        <f t="shared" si="10"/>
        <v>0</v>
      </c>
      <c r="AB36" s="593">
        <f t="shared" si="10"/>
        <v>0</v>
      </c>
      <c r="AC36" s="593">
        <f t="shared" si="10"/>
        <v>0</v>
      </c>
      <c r="AD36" s="593">
        <f t="shared" si="10"/>
        <v>0</v>
      </c>
      <c r="AE36" s="593">
        <f t="shared" si="10"/>
        <v>0</v>
      </c>
      <c r="AF36" s="593">
        <f t="shared" si="10"/>
        <v>0</v>
      </c>
      <c r="AG36" s="593">
        <f t="shared" si="10"/>
        <v>0</v>
      </c>
      <c r="AH36" s="593">
        <f t="shared" si="10"/>
        <v>0</v>
      </c>
      <c r="AI36" s="593">
        <f t="shared" si="10"/>
        <v>0</v>
      </c>
    </row>
    <row r="38" spans="1:35" s="589" customFormat="1" ht="11.25">
      <c r="A38" s="588"/>
      <c r="B38" s="748" t="s">
        <v>388</v>
      </c>
      <c r="C38" s="588"/>
      <c r="D38" s="588"/>
      <c r="E38" s="588"/>
      <c r="F38" s="588">
        <v>1</v>
      </c>
      <c r="G38" s="588">
        <f>+F38+1</f>
        <v>2</v>
      </c>
      <c r="H38" s="588">
        <f>+G38+1</f>
        <v>3</v>
      </c>
      <c r="I38" s="588">
        <f t="shared" ref="I38:X39" si="11">+H38+1</f>
        <v>4</v>
      </c>
      <c r="J38" s="588">
        <f t="shared" si="11"/>
        <v>5</v>
      </c>
      <c r="K38" s="588">
        <f t="shared" si="11"/>
        <v>6</v>
      </c>
      <c r="L38" s="588">
        <f t="shared" si="11"/>
        <v>7</v>
      </c>
      <c r="M38" s="588">
        <f t="shared" si="11"/>
        <v>8</v>
      </c>
      <c r="N38" s="588">
        <f t="shared" si="11"/>
        <v>9</v>
      </c>
      <c r="O38" s="588">
        <f t="shared" si="11"/>
        <v>10</v>
      </c>
      <c r="P38" s="588">
        <f t="shared" si="11"/>
        <v>11</v>
      </c>
      <c r="Q38" s="588">
        <f t="shared" si="11"/>
        <v>12</v>
      </c>
      <c r="R38" s="588">
        <f t="shared" si="11"/>
        <v>13</v>
      </c>
      <c r="S38" s="588">
        <f t="shared" si="11"/>
        <v>14</v>
      </c>
      <c r="T38" s="588">
        <f t="shared" si="11"/>
        <v>15</v>
      </c>
      <c r="U38" s="588">
        <f t="shared" si="11"/>
        <v>16</v>
      </c>
      <c r="V38" s="588">
        <f t="shared" si="11"/>
        <v>17</v>
      </c>
      <c r="W38" s="588">
        <f t="shared" si="11"/>
        <v>18</v>
      </c>
      <c r="X38" s="588">
        <f t="shared" si="11"/>
        <v>19</v>
      </c>
      <c r="Y38" s="588">
        <f t="shared" ref="Y38:AG39" si="12">+X38+1</f>
        <v>20</v>
      </c>
      <c r="Z38" s="588">
        <f t="shared" si="12"/>
        <v>21</v>
      </c>
      <c r="AA38" s="588">
        <f t="shared" si="12"/>
        <v>22</v>
      </c>
      <c r="AB38" s="588">
        <f t="shared" si="12"/>
        <v>23</v>
      </c>
      <c r="AC38" s="588">
        <f t="shared" si="12"/>
        <v>24</v>
      </c>
      <c r="AD38" s="588">
        <f t="shared" si="12"/>
        <v>25</v>
      </c>
      <c r="AE38" s="588">
        <f t="shared" si="12"/>
        <v>26</v>
      </c>
      <c r="AF38" s="588">
        <f t="shared" si="12"/>
        <v>27</v>
      </c>
      <c r="AG38" s="588">
        <f t="shared" si="12"/>
        <v>28</v>
      </c>
      <c r="AH38" s="588">
        <f>+AG38+1</f>
        <v>29</v>
      </c>
      <c r="AI38" s="588">
        <f>+AH38+1</f>
        <v>30</v>
      </c>
    </row>
    <row r="39" spans="1:35" s="589" customFormat="1" ht="11.25">
      <c r="A39" s="588" t="s">
        <v>147</v>
      </c>
      <c r="B39" s="748" t="s">
        <v>389</v>
      </c>
      <c r="C39" s="590"/>
      <c r="D39" s="590"/>
      <c r="E39" s="590"/>
      <c r="F39" s="591">
        <v>2018</v>
      </c>
      <c r="G39" s="591">
        <f>+F39+1</f>
        <v>2019</v>
      </c>
      <c r="H39" s="591">
        <f>+G39+1</f>
        <v>2020</v>
      </c>
      <c r="I39" s="591">
        <f t="shared" si="11"/>
        <v>2021</v>
      </c>
      <c r="J39" s="591">
        <f t="shared" si="11"/>
        <v>2022</v>
      </c>
      <c r="K39" s="591">
        <f t="shared" si="11"/>
        <v>2023</v>
      </c>
      <c r="L39" s="591">
        <f t="shared" si="11"/>
        <v>2024</v>
      </c>
      <c r="M39" s="591">
        <f t="shared" si="11"/>
        <v>2025</v>
      </c>
      <c r="N39" s="591">
        <f t="shared" si="11"/>
        <v>2026</v>
      </c>
      <c r="O39" s="591">
        <f t="shared" si="11"/>
        <v>2027</v>
      </c>
      <c r="P39" s="591">
        <f t="shared" si="11"/>
        <v>2028</v>
      </c>
      <c r="Q39" s="591">
        <f t="shared" si="11"/>
        <v>2029</v>
      </c>
      <c r="R39" s="591">
        <f t="shared" si="11"/>
        <v>2030</v>
      </c>
      <c r="S39" s="591">
        <f t="shared" si="11"/>
        <v>2031</v>
      </c>
      <c r="T39" s="591">
        <f t="shared" si="11"/>
        <v>2032</v>
      </c>
      <c r="U39" s="591">
        <f t="shared" si="11"/>
        <v>2033</v>
      </c>
      <c r="V39" s="591">
        <f t="shared" si="11"/>
        <v>2034</v>
      </c>
      <c r="W39" s="591">
        <f t="shared" si="11"/>
        <v>2035</v>
      </c>
      <c r="X39" s="591">
        <f t="shared" si="11"/>
        <v>2036</v>
      </c>
      <c r="Y39" s="591">
        <f t="shared" si="12"/>
        <v>2037</v>
      </c>
      <c r="Z39" s="591">
        <f t="shared" si="12"/>
        <v>2038</v>
      </c>
      <c r="AA39" s="591">
        <f t="shared" si="12"/>
        <v>2039</v>
      </c>
      <c r="AB39" s="591">
        <f t="shared" si="12"/>
        <v>2040</v>
      </c>
      <c r="AC39" s="591">
        <f t="shared" si="12"/>
        <v>2041</v>
      </c>
      <c r="AD39" s="591">
        <f t="shared" si="12"/>
        <v>2042</v>
      </c>
      <c r="AE39" s="591">
        <f t="shared" si="12"/>
        <v>2043</v>
      </c>
      <c r="AF39" s="591">
        <f t="shared" si="12"/>
        <v>2044</v>
      </c>
      <c r="AG39" s="591">
        <f t="shared" si="12"/>
        <v>2045</v>
      </c>
      <c r="AH39" s="591">
        <f>+AG39+1</f>
        <v>2046</v>
      </c>
      <c r="AI39" s="591">
        <f>+AH39+1</f>
        <v>2047</v>
      </c>
    </row>
    <row r="40" spans="1:35" s="589" customFormat="1" ht="11.25">
      <c r="A40" s="602" t="s">
        <v>242</v>
      </c>
      <c r="B40" s="749" t="s">
        <v>252</v>
      </c>
      <c r="C40" s="592"/>
      <c r="D40" s="592"/>
      <c r="E40" s="592"/>
      <c r="F40" s="593">
        <f t="shared" ref="F40:AI40" si="13">+F41+F45+F46</f>
        <v>2114</v>
      </c>
      <c r="G40" s="593">
        <f t="shared" si="13"/>
        <v>14298</v>
      </c>
      <c r="H40" s="593">
        <f t="shared" si="13"/>
        <v>5373</v>
      </c>
      <c r="I40" s="593">
        <f t="shared" si="13"/>
        <v>5373</v>
      </c>
      <c r="J40" s="593">
        <f t="shared" si="13"/>
        <v>5373</v>
      </c>
      <c r="K40" s="593">
        <f t="shared" si="13"/>
        <v>5373</v>
      </c>
      <c r="L40" s="593">
        <f t="shared" si="13"/>
        <v>5373</v>
      </c>
      <c r="M40" s="593">
        <f t="shared" si="13"/>
        <v>5373</v>
      </c>
      <c r="N40" s="593">
        <f t="shared" si="13"/>
        <v>5373</v>
      </c>
      <c r="O40" s="593">
        <f t="shared" si="13"/>
        <v>5373</v>
      </c>
      <c r="P40" s="593">
        <f t="shared" si="13"/>
        <v>5373</v>
      </c>
      <c r="Q40" s="593">
        <f t="shared" si="13"/>
        <v>5373</v>
      </c>
      <c r="R40" s="593">
        <f t="shared" si="13"/>
        <v>5373</v>
      </c>
      <c r="S40" s="593">
        <f t="shared" si="13"/>
        <v>5373</v>
      </c>
      <c r="T40" s="593">
        <f t="shared" si="13"/>
        <v>5373</v>
      </c>
      <c r="U40" s="593">
        <f t="shared" si="13"/>
        <v>5373</v>
      </c>
      <c r="V40" s="593">
        <f t="shared" si="13"/>
        <v>5373</v>
      </c>
      <c r="W40" s="593">
        <f t="shared" si="13"/>
        <v>5373</v>
      </c>
      <c r="X40" s="593">
        <f t="shared" si="13"/>
        <v>5373</v>
      </c>
      <c r="Y40" s="593">
        <f t="shared" si="13"/>
        <v>5373</v>
      </c>
      <c r="Z40" s="593">
        <f t="shared" si="13"/>
        <v>5373</v>
      </c>
      <c r="AA40" s="593">
        <f t="shared" si="13"/>
        <v>5373</v>
      </c>
      <c r="AB40" s="593">
        <f t="shared" si="13"/>
        <v>5373</v>
      </c>
      <c r="AC40" s="593">
        <f t="shared" si="13"/>
        <v>5373</v>
      </c>
      <c r="AD40" s="593">
        <f t="shared" si="13"/>
        <v>5373</v>
      </c>
      <c r="AE40" s="593">
        <f t="shared" si="13"/>
        <v>5373</v>
      </c>
      <c r="AF40" s="593">
        <f t="shared" si="13"/>
        <v>5373</v>
      </c>
      <c r="AG40" s="593">
        <f t="shared" si="13"/>
        <v>5373</v>
      </c>
      <c r="AH40" s="593">
        <f t="shared" si="13"/>
        <v>5373</v>
      </c>
      <c r="AI40" s="593">
        <f t="shared" si="13"/>
        <v>5373</v>
      </c>
    </row>
    <row r="41" spans="1:35" s="589" customFormat="1" ht="11.25">
      <c r="A41" s="603">
        <v>1</v>
      </c>
      <c r="B41" s="750" t="s">
        <v>245</v>
      </c>
      <c r="C41" s="594"/>
      <c r="D41" s="594"/>
      <c r="E41" s="594"/>
      <c r="F41" s="595">
        <f>+F42+F43+F44</f>
        <v>2114</v>
      </c>
      <c r="G41" s="595">
        <f>+G42+G43+G44</f>
        <v>14034</v>
      </c>
      <c r="H41" s="595">
        <f>+H42+H43+H44</f>
        <v>5373</v>
      </c>
      <c r="I41" s="595">
        <f t="shared" ref="I41:X46" si="14">+H41</f>
        <v>5373</v>
      </c>
      <c r="J41" s="595">
        <f t="shared" si="14"/>
        <v>5373</v>
      </c>
      <c r="K41" s="595">
        <f t="shared" si="14"/>
        <v>5373</v>
      </c>
      <c r="L41" s="595">
        <f t="shared" si="14"/>
        <v>5373</v>
      </c>
      <c r="M41" s="595">
        <f t="shared" si="14"/>
        <v>5373</v>
      </c>
      <c r="N41" s="595">
        <f t="shared" si="14"/>
        <v>5373</v>
      </c>
      <c r="O41" s="595">
        <f t="shared" si="14"/>
        <v>5373</v>
      </c>
      <c r="P41" s="595">
        <f t="shared" si="14"/>
        <v>5373</v>
      </c>
      <c r="Q41" s="595">
        <f t="shared" si="14"/>
        <v>5373</v>
      </c>
      <c r="R41" s="595">
        <f t="shared" si="14"/>
        <v>5373</v>
      </c>
      <c r="S41" s="595">
        <f t="shared" si="14"/>
        <v>5373</v>
      </c>
      <c r="T41" s="595">
        <f t="shared" si="14"/>
        <v>5373</v>
      </c>
      <c r="U41" s="595">
        <f t="shared" si="14"/>
        <v>5373</v>
      </c>
      <c r="V41" s="595">
        <f t="shared" si="14"/>
        <v>5373</v>
      </c>
      <c r="W41" s="595">
        <f t="shared" si="14"/>
        <v>5373</v>
      </c>
      <c r="X41" s="595">
        <f t="shared" si="14"/>
        <v>5373</v>
      </c>
      <c r="Y41" s="595">
        <f t="shared" ref="Y41:AI46" si="15">+X41</f>
        <v>5373</v>
      </c>
      <c r="Z41" s="595">
        <f t="shared" si="15"/>
        <v>5373</v>
      </c>
      <c r="AA41" s="595">
        <f t="shared" si="15"/>
        <v>5373</v>
      </c>
      <c r="AB41" s="595">
        <f t="shared" si="15"/>
        <v>5373</v>
      </c>
      <c r="AC41" s="595">
        <f t="shared" si="15"/>
        <v>5373</v>
      </c>
      <c r="AD41" s="595">
        <f t="shared" si="15"/>
        <v>5373</v>
      </c>
      <c r="AE41" s="595">
        <f t="shared" si="15"/>
        <v>5373</v>
      </c>
      <c r="AF41" s="595">
        <f t="shared" si="15"/>
        <v>5373</v>
      </c>
      <c r="AG41" s="595">
        <f t="shared" si="15"/>
        <v>5373</v>
      </c>
      <c r="AH41" s="595">
        <f t="shared" si="15"/>
        <v>5373</v>
      </c>
      <c r="AI41" s="595">
        <f t="shared" si="15"/>
        <v>5373</v>
      </c>
    </row>
    <row r="42" spans="1:35" s="589" customFormat="1" ht="11.25">
      <c r="A42" s="603"/>
      <c r="B42" s="751" t="s">
        <v>249</v>
      </c>
      <c r="C42" s="596"/>
      <c r="D42" s="596"/>
      <c r="E42" s="596"/>
      <c r="F42" s="595">
        <f>+'Bilance JKP'!C25</f>
        <v>1312</v>
      </c>
      <c r="G42" s="595">
        <f>+'Bilance JKP'!D25</f>
        <v>12697</v>
      </c>
      <c r="H42" s="595">
        <f>+'Bilance JKP'!E25</f>
        <v>3796</v>
      </c>
      <c r="I42" s="595">
        <f t="shared" si="14"/>
        <v>3796</v>
      </c>
      <c r="J42" s="595">
        <f t="shared" si="14"/>
        <v>3796</v>
      </c>
      <c r="K42" s="595">
        <f t="shared" si="14"/>
        <v>3796</v>
      </c>
      <c r="L42" s="595">
        <f t="shared" si="14"/>
        <v>3796</v>
      </c>
      <c r="M42" s="595">
        <f t="shared" si="14"/>
        <v>3796</v>
      </c>
      <c r="N42" s="595">
        <f t="shared" si="14"/>
        <v>3796</v>
      </c>
      <c r="O42" s="595">
        <f t="shared" si="14"/>
        <v>3796</v>
      </c>
      <c r="P42" s="595">
        <f t="shared" si="14"/>
        <v>3796</v>
      </c>
      <c r="Q42" s="595">
        <f t="shared" si="14"/>
        <v>3796</v>
      </c>
      <c r="R42" s="595">
        <f t="shared" si="14"/>
        <v>3796</v>
      </c>
      <c r="S42" s="595">
        <f t="shared" si="14"/>
        <v>3796</v>
      </c>
      <c r="T42" s="595">
        <f t="shared" si="14"/>
        <v>3796</v>
      </c>
      <c r="U42" s="595">
        <f t="shared" si="14"/>
        <v>3796</v>
      </c>
      <c r="V42" s="595">
        <f t="shared" si="14"/>
        <v>3796</v>
      </c>
      <c r="W42" s="595">
        <f t="shared" si="14"/>
        <v>3796</v>
      </c>
      <c r="X42" s="595">
        <f t="shared" si="14"/>
        <v>3796</v>
      </c>
      <c r="Y42" s="595">
        <f t="shared" si="15"/>
        <v>3796</v>
      </c>
      <c r="Z42" s="595">
        <f t="shared" si="15"/>
        <v>3796</v>
      </c>
      <c r="AA42" s="595">
        <f t="shared" si="15"/>
        <v>3796</v>
      </c>
      <c r="AB42" s="595">
        <f t="shared" si="15"/>
        <v>3796</v>
      </c>
      <c r="AC42" s="595">
        <f t="shared" si="15"/>
        <v>3796</v>
      </c>
      <c r="AD42" s="595">
        <f t="shared" si="15"/>
        <v>3796</v>
      </c>
      <c r="AE42" s="595">
        <f t="shared" si="15"/>
        <v>3796</v>
      </c>
      <c r="AF42" s="595">
        <f t="shared" si="15"/>
        <v>3796</v>
      </c>
      <c r="AG42" s="595">
        <f t="shared" si="15"/>
        <v>3796</v>
      </c>
      <c r="AH42" s="595">
        <f t="shared" si="15"/>
        <v>3796</v>
      </c>
      <c r="AI42" s="595">
        <f t="shared" si="15"/>
        <v>3796</v>
      </c>
    </row>
    <row r="43" spans="1:35" s="589" customFormat="1" ht="11.25">
      <c r="A43" s="603"/>
      <c r="B43" s="751" t="s">
        <v>250</v>
      </c>
      <c r="C43" s="596"/>
      <c r="D43" s="596"/>
      <c r="E43" s="596"/>
      <c r="F43" s="595">
        <f>+'Bilance JKP'!C26</f>
        <v>802</v>
      </c>
      <c r="G43" s="595">
        <f>+'Bilance JKP'!D26</f>
        <v>1062</v>
      </c>
      <c r="H43" s="595">
        <f>+'Bilance JKP'!E26</f>
        <v>1577</v>
      </c>
      <c r="I43" s="595">
        <f t="shared" si="14"/>
        <v>1577</v>
      </c>
      <c r="J43" s="595">
        <f t="shared" si="14"/>
        <v>1577</v>
      </c>
      <c r="K43" s="595">
        <f t="shared" si="14"/>
        <v>1577</v>
      </c>
      <c r="L43" s="595">
        <f t="shared" si="14"/>
        <v>1577</v>
      </c>
      <c r="M43" s="595">
        <f t="shared" si="14"/>
        <v>1577</v>
      </c>
      <c r="N43" s="595">
        <f t="shared" si="14"/>
        <v>1577</v>
      </c>
      <c r="O43" s="595">
        <f t="shared" si="14"/>
        <v>1577</v>
      </c>
      <c r="P43" s="595">
        <f t="shared" si="14"/>
        <v>1577</v>
      </c>
      <c r="Q43" s="595">
        <f t="shared" si="14"/>
        <v>1577</v>
      </c>
      <c r="R43" s="595">
        <f t="shared" si="14"/>
        <v>1577</v>
      </c>
      <c r="S43" s="595">
        <f t="shared" si="14"/>
        <v>1577</v>
      </c>
      <c r="T43" s="595">
        <f t="shared" si="14"/>
        <v>1577</v>
      </c>
      <c r="U43" s="595">
        <f t="shared" si="14"/>
        <v>1577</v>
      </c>
      <c r="V43" s="595">
        <f t="shared" si="14"/>
        <v>1577</v>
      </c>
      <c r="W43" s="595">
        <f t="shared" si="14"/>
        <v>1577</v>
      </c>
      <c r="X43" s="595">
        <f t="shared" si="14"/>
        <v>1577</v>
      </c>
      <c r="Y43" s="595">
        <f t="shared" si="15"/>
        <v>1577</v>
      </c>
      <c r="Z43" s="595">
        <f t="shared" si="15"/>
        <v>1577</v>
      </c>
      <c r="AA43" s="595">
        <f t="shared" si="15"/>
        <v>1577</v>
      </c>
      <c r="AB43" s="595">
        <f t="shared" si="15"/>
        <v>1577</v>
      </c>
      <c r="AC43" s="595">
        <f t="shared" si="15"/>
        <v>1577</v>
      </c>
      <c r="AD43" s="595">
        <f t="shared" si="15"/>
        <v>1577</v>
      </c>
      <c r="AE43" s="595">
        <f t="shared" si="15"/>
        <v>1577</v>
      </c>
      <c r="AF43" s="595">
        <f t="shared" si="15"/>
        <v>1577</v>
      </c>
      <c r="AG43" s="595">
        <f t="shared" si="15"/>
        <v>1577</v>
      </c>
      <c r="AH43" s="595">
        <f t="shared" si="15"/>
        <v>1577</v>
      </c>
      <c r="AI43" s="595">
        <f t="shared" si="15"/>
        <v>1577</v>
      </c>
    </row>
    <row r="44" spans="1:35" s="589" customFormat="1" ht="11.25">
      <c r="A44" s="603"/>
      <c r="B44" s="751" t="str">
        <f>+'Bilance JKP'!B27</f>
        <v>Ostali poslovni prihodki</v>
      </c>
      <c r="C44" s="596"/>
      <c r="D44" s="596"/>
      <c r="E44" s="596"/>
      <c r="F44" s="595">
        <f>+'Bilance JKP'!C27</f>
        <v>0</v>
      </c>
      <c r="G44" s="595">
        <f>+'Bilance JKP'!D27</f>
        <v>275</v>
      </c>
      <c r="H44" s="595">
        <f>+'Bilance JKP'!E27</f>
        <v>0</v>
      </c>
      <c r="I44" s="595">
        <f t="shared" si="14"/>
        <v>0</v>
      </c>
      <c r="J44" s="595">
        <f t="shared" si="14"/>
        <v>0</v>
      </c>
      <c r="K44" s="595">
        <f t="shared" si="14"/>
        <v>0</v>
      </c>
      <c r="L44" s="595">
        <f t="shared" si="14"/>
        <v>0</v>
      </c>
      <c r="M44" s="595">
        <f t="shared" si="14"/>
        <v>0</v>
      </c>
      <c r="N44" s="595">
        <f t="shared" si="14"/>
        <v>0</v>
      </c>
      <c r="O44" s="595">
        <f t="shared" si="14"/>
        <v>0</v>
      </c>
      <c r="P44" s="595">
        <f t="shared" si="14"/>
        <v>0</v>
      </c>
      <c r="Q44" s="595">
        <f t="shared" si="14"/>
        <v>0</v>
      </c>
      <c r="R44" s="595">
        <f t="shared" si="14"/>
        <v>0</v>
      </c>
      <c r="S44" s="595">
        <f t="shared" si="14"/>
        <v>0</v>
      </c>
      <c r="T44" s="595">
        <f t="shared" si="14"/>
        <v>0</v>
      </c>
      <c r="U44" s="595">
        <f t="shared" si="14"/>
        <v>0</v>
      </c>
      <c r="V44" s="595">
        <f t="shared" si="14"/>
        <v>0</v>
      </c>
      <c r="W44" s="595">
        <f t="shared" si="14"/>
        <v>0</v>
      </c>
      <c r="X44" s="595">
        <f t="shared" si="14"/>
        <v>0</v>
      </c>
      <c r="Y44" s="595">
        <f t="shared" si="15"/>
        <v>0</v>
      </c>
      <c r="Z44" s="595">
        <f t="shared" si="15"/>
        <v>0</v>
      </c>
      <c r="AA44" s="595">
        <f t="shared" si="15"/>
        <v>0</v>
      </c>
      <c r="AB44" s="595">
        <f t="shared" si="15"/>
        <v>0</v>
      </c>
      <c r="AC44" s="595">
        <f t="shared" si="15"/>
        <v>0</v>
      </c>
      <c r="AD44" s="595">
        <f t="shared" si="15"/>
        <v>0</v>
      </c>
      <c r="AE44" s="595">
        <f t="shared" si="15"/>
        <v>0</v>
      </c>
      <c r="AF44" s="595">
        <f t="shared" si="15"/>
        <v>0</v>
      </c>
      <c r="AG44" s="595">
        <f t="shared" si="15"/>
        <v>0</v>
      </c>
      <c r="AH44" s="595">
        <f t="shared" si="15"/>
        <v>0</v>
      </c>
      <c r="AI44" s="595">
        <f t="shared" si="15"/>
        <v>0</v>
      </c>
    </row>
    <row r="45" spans="1:35" s="589" customFormat="1" ht="11.25">
      <c r="A45" s="603">
        <v>2</v>
      </c>
      <c r="B45" s="750" t="s">
        <v>247</v>
      </c>
      <c r="C45" s="594"/>
      <c r="D45" s="594"/>
      <c r="E45" s="594"/>
      <c r="F45" s="595">
        <f>+'Bilance JKP'!C28</f>
        <v>0</v>
      </c>
      <c r="G45" s="595">
        <f>+'Bilance JKP'!D28</f>
        <v>264</v>
      </c>
      <c r="H45" s="595">
        <f>+'Bilance JKP'!E28</f>
        <v>0</v>
      </c>
      <c r="I45" s="595">
        <f t="shared" si="14"/>
        <v>0</v>
      </c>
      <c r="J45" s="595">
        <f t="shared" si="14"/>
        <v>0</v>
      </c>
      <c r="K45" s="595">
        <f t="shared" si="14"/>
        <v>0</v>
      </c>
      <c r="L45" s="595">
        <f t="shared" si="14"/>
        <v>0</v>
      </c>
      <c r="M45" s="595">
        <f t="shared" si="14"/>
        <v>0</v>
      </c>
      <c r="N45" s="595">
        <f t="shared" si="14"/>
        <v>0</v>
      </c>
      <c r="O45" s="595">
        <f t="shared" si="14"/>
        <v>0</v>
      </c>
      <c r="P45" s="595">
        <f t="shared" si="14"/>
        <v>0</v>
      </c>
      <c r="Q45" s="595">
        <f t="shared" si="14"/>
        <v>0</v>
      </c>
      <c r="R45" s="595">
        <f t="shared" si="14"/>
        <v>0</v>
      </c>
      <c r="S45" s="595">
        <f t="shared" si="14"/>
        <v>0</v>
      </c>
      <c r="T45" s="595">
        <f t="shared" si="14"/>
        <v>0</v>
      </c>
      <c r="U45" s="595">
        <f t="shared" si="14"/>
        <v>0</v>
      </c>
      <c r="V45" s="595">
        <f t="shared" si="14"/>
        <v>0</v>
      </c>
      <c r="W45" s="595">
        <f t="shared" si="14"/>
        <v>0</v>
      </c>
      <c r="X45" s="595">
        <f t="shared" si="14"/>
        <v>0</v>
      </c>
      <c r="Y45" s="595">
        <f t="shared" si="15"/>
        <v>0</v>
      </c>
      <c r="Z45" s="595">
        <f t="shared" si="15"/>
        <v>0</v>
      </c>
      <c r="AA45" s="595">
        <f t="shared" si="15"/>
        <v>0</v>
      </c>
      <c r="AB45" s="595">
        <f t="shared" si="15"/>
        <v>0</v>
      </c>
      <c r="AC45" s="595">
        <f t="shared" si="15"/>
        <v>0</v>
      </c>
      <c r="AD45" s="595">
        <f t="shared" si="15"/>
        <v>0</v>
      </c>
      <c r="AE45" s="595">
        <f t="shared" si="15"/>
        <v>0</v>
      </c>
      <c r="AF45" s="595">
        <f t="shared" si="15"/>
        <v>0</v>
      </c>
      <c r="AG45" s="595">
        <f t="shared" si="15"/>
        <v>0</v>
      </c>
      <c r="AH45" s="595">
        <f t="shared" si="15"/>
        <v>0</v>
      </c>
      <c r="AI45" s="595">
        <f t="shared" si="15"/>
        <v>0</v>
      </c>
    </row>
    <row r="46" spans="1:35" s="589" customFormat="1" ht="11.25">
      <c r="A46" s="603">
        <v>3</v>
      </c>
      <c r="B46" s="750" t="s">
        <v>251</v>
      </c>
      <c r="C46" s="594"/>
      <c r="D46" s="594"/>
      <c r="E46" s="594"/>
      <c r="F46" s="595">
        <f>+'Bilance JKP'!C29</f>
        <v>0</v>
      </c>
      <c r="G46" s="595">
        <f>+'Bilance JKP'!D29</f>
        <v>0</v>
      </c>
      <c r="H46" s="595">
        <f>+'Bilance JKP'!E29</f>
        <v>0</v>
      </c>
      <c r="I46" s="595">
        <f t="shared" si="14"/>
        <v>0</v>
      </c>
      <c r="J46" s="595">
        <f t="shared" si="14"/>
        <v>0</v>
      </c>
      <c r="K46" s="595">
        <f t="shared" si="14"/>
        <v>0</v>
      </c>
      <c r="L46" s="595">
        <f t="shared" si="14"/>
        <v>0</v>
      </c>
      <c r="M46" s="595">
        <f t="shared" si="14"/>
        <v>0</v>
      </c>
      <c r="N46" s="595">
        <f t="shared" si="14"/>
        <v>0</v>
      </c>
      <c r="O46" s="595">
        <f t="shared" si="14"/>
        <v>0</v>
      </c>
      <c r="P46" s="595">
        <f t="shared" si="14"/>
        <v>0</v>
      </c>
      <c r="Q46" s="595">
        <f t="shared" si="14"/>
        <v>0</v>
      </c>
      <c r="R46" s="595">
        <f t="shared" si="14"/>
        <v>0</v>
      </c>
      <c r="S46" s="595">
        <f t="shared" si="14"/>
        <v>0</v>
      </c>
      <c r="T46" s="595">
        <f t="shared" si="14"/>
        <v>0</v>
      </c>
      <c r="U46" s="595">
        <f t="shared" si="14"/>
        <v>0</v>
      </c>
      <c r="V46" s="595">
        <f t="shared" si="14"/>
        <v>0</v>
      </c>
      <c r="W46" s="595">
        <f t="shared" si="14"/>
        <v>0</v>
      </c>
      <c r="X46" s="595">
        <f t="shared" si="14"/>
        <v>0</v>
      </c>
      <c r="Y46" s="595">
        <f t="shared" si="15"/>
        <v>0</v>
      </c>
      <c r="Z46" s="595">
        <f t="shared" si="15"/>
        <v>0</v>
      </c>
      <c r="AA46" s="595">
        <f t="shared" si="15"/>
        <v>0</v>
      </c>
      <c r="AB46" s="595">
        <f t="shared" si="15"/>
        <v>0</v>
      </c>
      <c r="AC46" s="595">
        <f t="shared" si="15"/>
        <v>0</v>
      </c>
      <c r="AD46" s="595">
        <f t="shared" si="15"/>
        <v>0</v>
      </c>
      <c r="AE46" s="595">
        <f t="shared" si="15"/>
        <v>0</v>
      </c>
      <c r="AF46" s="595">
        <f t="shared" si="15"/>
        <v>0</v>
      </c>
      <c r="AG46" s="595">
        <f t="shared" si="15"/>
        <v>0</v>
      </c>
      <c r="AH46" s="595">
        <f t="shared" si="15"/>
        <v>0</v>
      </c>
      <c r="AI46" s="595">
        <f t="shared" si="15"/>
        <v>0</v>
      </c>
    </row>
    <row r="47" spans="1:35" s="589" customFormat="1" ht="11.25">
      <c r="A47" s="602" t="s">
        <v>243</v>
      </c>
      <c r="B47" s="749" t="s">
        <v>253</v>
      </c>
      <c r="C47" s="592"/>
      <c r="D47" s="592"/>
      <c r="E47" s="592"/>
      <c r="F47" s="593">
        <f t="shared" ref="F47:AI47" si="16">+F48+F55+F56</f>
        <v>6664</v>
      </c>
      <c r="G47" s="593">
        <f t="shared" si="16"/>
        <v>13393</v>
      </c>
      <c r="H47" s="593">
        <f t="shared" si="16"/>
        <v>5373</v>
      </c>
      <c r="I47" s="593">
        <f t="shared" si="16"/>
        <v>5373</v>
      </c>
      <c r="J47" s="593">
        <f t="shared" si="16"/>
        <v>5373</v>
      </c>
      <c r="K47" s="593">
        <f t="shared" si="16"/>
        <v>5373</v>
      </c>
      <c r="L47" s="593">
        <f t="shared" si="16"/>
        <v>5373</v>
      </c>
      <c r="M47" s="593">
        <f t="shared" si="16"/>
        <v>5373</v>
      </c>
      <c r="N47" s="593">
        <f t="shared" si="16"/>
        <v>5373</v>
      </c>
      <c r="O47" s="593">
        <f t="shared" si="16"/>
        <v>5373</v>
      </c>
      <c r="P47" s="593">
        <f t="shared" si="16"/>
        <v>5373</v>
      </c>
      <c r="Q47" s="593">
        <f t="shared" si="16"/>
        <v>5373</v>
      </c>
      <c r="R47" s="593">
        <f t="shared" si="16"/>
        <v>5373</v>
      </c>
      <c r="S47" s="593">
        <f t="shared" si="16"/>
        <v>5373</v>
      </c>
      <c r="T47" s="593">
        <f t="shared" si="16"/>
        <v>5373</v>
      </c>
      <c r="U47" s="593">
        <f t="shared" si="16"/>
        <v>5373</v>
      </c>
      <c r="V47" s="593">
        <f t="shared" si="16"/>
        <v>5373</v>
      </c>
      <c r="W47" s="593">
        <f t="shared" si="16"/>
        <v>5373</v>
      </c>
      <c r="X47" s="593">
        <f t="shared" si="16"/>
        <v>5373</v>
      </c>
      <c r="Y47" s="593">
        <f t="shared" si="16"/>
        <v>5373</v>
      </c>
      <c r="Z47" s="593">
        <f t="shared" si="16"/>
        <v>5373</v>
      </c>
      <c r="AA47" s="593">
        <f t="shared" si="16"/>
        <v>5373</v>
      </c>
      <c r="AB47" s="593">
        <f t="shared" si="16"/>
        <v>5373</v>
      </c>
      <c r="AC47" s="593">
        <f t="shared" si="16"/>
        <v>5373</v>
      </c>
      <c r="AD47" s="593">
        <f t="shared" si="16"/>
        <v>5373</v>
      </c>
      <c r="AE47" s="593">
        <f t="shared" si="16"/>
        <v>5373</v>
      </c>
      <c r="AF47" s="593">
        <f t="shared" si="16"/>
        <v>5373</v>
      </c>
      <c r="AG47" s="593">
        <f t="shared" si="16"/>
        <v>5373</v>
      </c>
      <c r="AH47" s="593">
        <f t="shared" si="16"/>
        <v>5373</v>
      </c>
      <c r="AI47" s="593">
        <f t="shared" si="16"/>
        <v>5373</v>
      </c>
    </row>
    <row r="48" spans="1:35" s="589" customFormat="1" ht="11.25">
      <c r="A48" s="603">
        <v>1</v>
      </c>
      <c r="B48" s="750" t="s">
        <v>246</v>
      </c>
      <c r="C48" s="594"/>
      <c r="D48" s="594"/>
      <c r="E48" s="594"/>
      <c r="F48" s="595">
        <f>+F49+F50+F52+F53+F54</f>
        <v>6664</v>
      </c>
      <c r="G48" s="595">
        <f>+G49+G50+G52+G53+G54</f>
        <v>13393</v>
      </c>
      <c r="H48" s="595">
        <f>+H49+H50+H52+H53+H54</f>
        <v>5373</v>
      </c>
      <c r="I48" s="595">
        <f t="shared" ref="I48:AI48" si="17">+I49+I50+I52+I53+I54</f>
        <v>5373</v>
      </c>
      <c r="J48" s="595">
        <f t="shared" si="17"/>
        <v>5373</v>
      </c>
      <c r="K48" s="595">
        <f t="shared" si="17"/>
        <v>5373</v>
      </c>
      <c r="L48" s="595">
        <f t="shared" si="17"/>
        <v>5373</v>
      </c>
      <c r="M48" s="595">
        <f t="shared" si="17"/>
        <v>5373</v>
      </c>
      <c r="N48" s="595">
        <f t="shared" si="17"/>
        <v>5373</v>
      </c>
      <c r="O48" s="595">
        <f t="shared" si="17"/>
        <v>5373</v>
      </c>
      <c r="P48" s="595">
        <f t="shared" si="17"/>
        <v>5373</v>
      </c>
      <c r="Q48" s="595">
        <f t="shared" si="17"/>
        <v>5373</v>
      </c>
      <c r="R48" s="595">
        <f t="shared" si="17"/>
        <v>5373</v>
      </c>
      <c r="S48" s="595">
        <f t="shared" si="17"/>
        <v>5373</v>
      </c>
      <c r="T48" s="595">
        <f t="shared" si="17"/>
        <v>5373</v>
      </c>
      <c r="U48" s="595">
        <f t="shared" si="17"/>
        <v>5373</v>
      </c>
      <c r="V48" s="595">
        <f t="shared" si="17"/>
        <v>5373</v>
      </c>
      <c r="W48" s="595">
        <f t="shared" si="17"/>
        <v>5373</v>
      </c>
      <c r="X48" s="595">
        <f t="shared" si="17"/>
        <v>5373</v>
      </c>
      <c r="Y48" s="595">
        <f t="shared" si="17"/>
        <v>5373</v>
      </c>
      <c r="Z48" s="595">
        <f t="shared" si="17"/>
        <v>5373</v>
      </c>
      <c r="AA48" s="595">
        <f t="shared" si="17"/>
        <v>5373</v>
      </c>
      <c r="AB48" s="595">
        <f t="shared" si="17"/>
        <v>5373</v>
      </c>
      <c r="AC48" s="595">
        <f t="shared" si="17"/>
        <v>5373</v>
      </c>
      <c r="AD48" s="595">
        <f t="shared" si="17"/>
        <v>5373</v>
      </c>
      <c r="AE48" s="595">
        <f t="shared" si="17"/>
        <v>5373</v>
      </c>
      <c r="AF48" s="595">
        <f t="shared" si="17"/>
        <v>5373</v>
      </c>
      <c r="AG48" s="595">
        <f t="shared" si="17"/>
        <v>5373</v>
      </c>
      <c r="AH48" s="595">
        <f t="shared" si="17"/>
        <v>5373</v>
      </c>
      <c r="AI48" s="595">
        <f t="shared" si="17"/>
        <v>5373</v>
      </c>
    </row>
    <row r="49" spans="1:35" s="589" customFormat="1" ht="11.25">
      <c r="A49" s="603"/>
      <c r="B49" s="751" t="s">
        <v>106</v>
      </c>
      <c r="C49" s="596"/>
      <c r="D49" s="596"/>
      <c r="E49" s="596"/>
      <c r="F49" s="595">
        <f>+'Bilance JKP'!C32</f>
        <v>907</v>
      </c>
      <c r="G49" s="595">
        <f>+'Bilance JKP'!D32</f>
        <v>1608</v>
      </c>
      <c r="H49" s="595">
        <f>+'Bilance JKP'!E32</f>
        <v>1361</v>
      </c>
      <c r="I49" s="595">
        <f t="shared" ref="I49:X56" si="18">+H49</f>
        <v>1361</v>
      </c>
      <c r="J49" s="595">
        <f t="shared" si="18"/>
        <v>1361</v>
      </c>
      <c r="K49" s="595">
        <f t="shared" si="18"/>
        <v>1361</v>
      </c>
      <c r="L49" s="595">
        <f t="shared" si="18"/>
        <v>1361</v>
      </c>
      <c r="M49" s="595">
        <f t="shared" si="18"/>
        <v>1361</v>
      </c>
      <c r="N49" s="595">
        <f t="shared" si="18"/>
        <v>1361</v>
      </c>
      <c r="O49" s="595">
        <f t="shared" si="18"/>
        <v>1361</v>
      </c>
      <c r="P49" s="595">
        <f t="shared" si="18"/>
        <v>1361</v>
      </c>
      <c r="Q49" s="595">
        <f t="shared" si="18"/>
        <v>1361</v>
      </c>
      <c r="R49" s="595">
        <f t="shared" si="18"/>
        <v>1361</v>
      </c>
      <c r="S49" s="595">
        <f t="shared" si="18"/>
        <v>1361</v>
      </c>
      <c r="T49" s="595">
        <f t="shared" si="18"/>
        <v>1361</v>
      </c>
      <c r="U49" s="595">
        <f t="shared" si="18"/>
        <v>1361</v>
      </c>
      <c r="V49" s="595">
        <f t="shared" si="18"/>
        <v>1361</v>
      </c>
      <c r="W49" s="595">
        <f t="shared" si="18"/>
        <v>1361</v>
      </c>
      <c r="X49" s="595">
        <f t="shared" si="18"/>
        <v>1361</v>
      </c>
      <c r="Y49" s="595">
        <f t="shared" ref="Y49:AI56" si="19">+X49</f>
        <v>1361</v>
      </c>
      <c r="Z49" s="595">
        <f t="shared" si="19"/>
        <v>1361</v>
      </c>
      <c r="AA49" s="595">
        <f t="shared" si="19"/>
        <v>1361</v>
      </c>
      <c r="AB49" s="595">
        <f t="shared" si="19"/>
        <v>1361</v>
      </c>
      <c r="AC49" s="595">
        <f t="shared" si="19"/>
        <v>1361</v>
      </c>
      <c r="AD49" s="595">
        <f t="shared" si="19"/>
        <v>1361</v>
      </c>
      <c r="AE49" s="595">
        <f t="shared" si="19"/>
        <v>1361</v>
      </c>
      <c r="AF49" s="595">
        <f t="shared" si="19"/>
        <v>1361</v>
      </c>
      <c r="AG49" s="595">
        <f t="shared" si="19"/>
        <v>1361</v>
      </c>
      <c r="AH49" s="595">
        <f t="shared" si="19"/>
        <v>1361</v>
      </c>
      <c r="AI49" s="595">
        <f t="shared" si="19"/>
        <v>1361</v>
      </c>
    </row>
    <row r="50" spans="1:35" s="589" customFormat="1" ht="11.25">
      <c r="A50" s="603"/>
      <c r="B50" s="751" t="s">
        <v>254</v>
      </c>
      <c r="C50" s="596"/>
      <c r="D50" s="596"/>
      <c r="E50" s="596"/>
      <c r="F50" s="595">
        <f>+'Bilance JKP'!C33</f>
        <v>5560</v>
      </c>
      <c r="G50" s="595">
        <f>+'Bilance JKP'!D33</f>
        <v>10746</v>
      </c>
      <c r="H50" s="595">
        <f>+'Bilance JKP'!E33</f>
        <v>3388</v>
      </c>
      <c r="I50" s="595">
        <f t="shared" si="18"/>
        <v>3388</v>
      </c>
      <c r="J50" s="595">
        <f t="shared" si="18"/>
        <v>3388</v>
      </c>
      <c r="K50" s="595">
        <f t="shared" si="18"/>
        <v>3388</v>
      </c>
      <c r="L50" s="595">
        <f t="shared" si="18"/>
        <v>3388</v>
      </c>
      <c r="M50" s="595">
        <f t="shared" si="18"/>
        <v>3388</v>
      </c>
      <c r="N50" s="595">
        <f t="shared" si="18"/>
        <v>3388</v>
      </c>
      <c r="O50" s="595">
        <f t="shared" si="18"/>
        <v>3388</v>
      </c>
      <c r="P50" s="595">
        <f t="shared" si="18"/>
        <v>3388</v>
      </c>
      <c r="Q50" s="595">
        <f t="shared" si="18"/>
        <v>3388</v>
      </c>
      <c r="R50" s="595">
        <f t="shared" si="18"/>
        <v>3388</v>
      </c>
      <c r="S50" s="595">
        <f t="shared" si="18"/>
        <v>3388</v>
      </c>
      <c r="T50" s="595">
        <f t="shared" si="18"/>
        <v>3388</v>
      </c>
      <c r="U50" s="595">
        <f t="shared" si="18"/>
        <v>3388</v>
      </c>
      <c r="V50" s="595">
        <f t="shared" si="18"/>
        <v>3388</v>
      </c>
      <c r="W50" s="595">
        <f t="shared" si="18"/>
        <v>3388</v>
      </c>
      <c r="X50" s="595">
        <f t="shared" si="18"/>
        <v>3388</v>
      </c>
      <c r="Y50" s="595">
        <f t="shared" si="19"/>
        <v>3388</v>
      </c>
      <c r="Z50" s="595">
        <f t="shared" si="19"/>
        <v>3388</v>
      </c>
      <c r="AA50" s="595">
        <f t="shared" si="19"/>
        <v>3388</v>
      </c>
      <c r="AB50" s="595">
        <f t="shared" si="19"/>
        <v>3388</v>
      </c>
      <c r="AC50" s="595">
        <f t="shared" si="19"/>
        <v>3388</v>
      </c>
      <c r="AD50" s="595">
        <f t="shared" si="19"/>
        <v>3388</v>
      </c>
      <c r="AE50" s="595">
        <f t="shared" si="19"/>
        <v>3388</v>
      </c>
      <c r="AF50" s="595">
        <f t="shared" si="19"/>
        <v>3388</v>
      </c>
      <c r="AG50" s="595">
        <f t="shared" si="19"/>
        <v>3388</v>
      </c>
      <c r="AH50" s="595">
        <f t="shared" si="19"/>
        <v>3388</v>
      </c>
      <c r="AI50" s="595">
        <f t="shared" si="19"/>
        <v>3388</v>
      </c>
    </row>
    <row r="51" spans="1:35" s="600" customFormat="1" ht="11.25">
      <c r="A51" s="604"/>
      <c r="B51" s="752" t="s">
        <v>264</v>
      </c>
      <c r="C51" s="598"/>
      <c r="D51" s="598"/>
      <c r="E51" s="598"/>
      <c r="F51" s="599">
        <f>+'Bilance JKP'!C34</f>
        <v>0</v>
      </c>
      <c r="G51" s="599">
        <f>+'Bilance JKP'!D34</f>
        <v>913</v>
      </c>
      <c r="H51" s="599">
        <f>+'Bilance JKP'!E34</f>
        <v>1577</v>
      </c>
      <c r="I51" s="599">
        <f t="shared" si="18"/>
        <v>1577</v>
      </c>
      <c r="J51" s="599">
        <f t="shared" si="18"/>
        <v>1577</v>
      </c>
      <c r="K51" s="599">
        <f t="shared" si="18"/>
        <v>1577</v>
      </c>
      <c r="L51" s="599">
        <f t="shared" si="18"/>
        <v>1577</v>
      </c>
      <c r="M51" s="599">
        <f t="shared" si="18"/>
        <v>1577</v>
      </c>
      <c r="N51" s="599">
        <f t="shared" si="18"/>
        <v>1577</v>
      </c>
      <c r="O51" s="599">
        <f t="shared" si="18"/>
        <v>1577</v>
      </c>
      <c r="P51" s="599">
        <f t="shared" si="18"/>
        <v>1577</v>
      </c>
      <c r="Q51" s="599">
        <f t="shared" si="18"/>
        <v>1577</v>
      </c>
      <c r="R51" s="599">
        <f t="shared" si="18"/>
        <v>1577</v>
      </c>
      <c r="S51" s="599">
        <f t="shared" si="18"/>
        <v>1577</v>
      </c>
      <c r="T51" s="599">
        <f t="shared" si="18"/>
        <v>1577</v>
      </c>
      <c r="U51" s="599">
        <f t="shared" si="18"/>
        <v>1577</v>
      </c>
      <c r="V51" s="599">
        <f t="shared" si="18"/>
        <v>1577</v>
      </c>
      <c r="W51" s="599">
        <f t="shared" si="18"/>
        <v>1577</v>
      </c>
      <c r="X51" s="599">
        <f t="shared" si="18"/>
        <v>1577</v>
      </c>
      <c r="Y51" s="599">
        <f t="shared" si="19"/>
        <v>1577</v>
      </c>
      <c r="Z51" s="599">
        <f t="shared" si="19"/>
        <v>1577</v>
      </c>
      <c r="AA51" s="599">
        <f t="shared" si="19"/>
        <v>1577</v>
      </c>
      <c r="AB51" s="599">
        <f t="shared" si="19"/>
        <v>1577</v>
      </c>
      <c r="AC51" s="599">
        <f t="shared" si="19"/>
        <v>1577</v>
      </c>
      <c r="AD51" s="599">
        <f t="shared" si="19"/>
        <v>1577</v>
      </c>
      <c r="AE51" s="599">
        <f t="shared" si="19"/>
        <v>1577</v>
      </c>
      <c r="AF51" s="599">
        <f t="shared" si="19"/>
        <v>1577</v>
      </c>
      <c r="AG51" s="599">
        <f t="shared" si="19"/>
        <v>1577</v>
      </c>
      <c r="AH51" s="599">
        <f t="shared" si="19"/>
        <v>1577</v>
      </c>
      <c r="AI51" s="599">
        <f t="shared" si="19"/>
        <v>1577</v>
      </c>
    </row>
    <row r="52" spans="1:35" s="589" customFormat="1" ht="11.25">
      <c r="A52" s="603"/>
      <c r="B52" s="751" t="s">
        <v>255</v>
      </c>
      <c r="C52" s="596"/>
      <c r="D52" s="596"/>
      <c r="E52" s="596"/>
      <c r="F52" s="595">
        <f>+'Bilance JKP'!C35</f>
        <v>0</v>
      </c>
      <c r="G52" s="595">
        <f>+'Bilance JKP'!D35</f>
        <v>49</v>
      </c>
      <c r="H52" s="595">
        <f>+'Bilance JKP'!E35</f>
        <v>14</v>
      </c>
      <c r="I52" s="595">
        <f t="shared" si="18"/>
        <v>14</v>
      </c>
      <c r="J52" s="595">
        <f t="shared" si="18"/>
        <v>14</v>
      </c>
      <c r="K52" s="595">
        <f t="shared" si="18"/>
        <v>14</v>
      </c>
      <c r="L52" s="595">
        <f t="shared" si="18"/>
        <v>14</v>
      </c>
      <c r="M52" s="595">
        <f t="shared" si="18"/>
        <v>14</v>
      </c>
      <c r="N52" s="595">
        <f t="shared" si="18"/>
        <v>14</v>
      </c>
      <c r="O52" s="595">
        <f t="shared" si="18"/>
        <v>14</v>
      </c>
      <c r="P52" s="595">
        <f t="shared" si="18"/>
        <v>14</v>
      </c>
      <c r="Q52" s="595">
        <f t="shared" si="18"/>
        <v>14</v>
      </c>
      <c r="R52" s="595">
        <f t="shared" si="18"/>
        <v>14</v>
      </c>
      <c r="S52" s="595">
        <f t="shared" si="18"/>
        <v>14</v>
      </c>
      <c r="T52" s="595">
        <f t="shared" si="18"/>
        <v>14</v>
      </c>
      <c r="U52" s="595">
        <f t="shared" si="18"/>
        <v>14</v>
      </c>
      <c r="V52" s="595">
        <f t="shared" si="18"/>
        <v>14</v>
      </c>
      <c r="W52" s="595">
        <f t="shared" si="18"/>
        <v>14</v>
      </c>
      <c r="X52" s="595">
        <f t="shared" si="18"/>
        <v>14</v>
      </c>
      <c r="Y52" s="595">
        <f t="shared" si="19"/>
        <v>14</v>
      </c>
      <c r="Z52" s="595">
        <f t="shared" si="19"/>
        <v>14</v>
      </c>
      <c r="AA52" s="595">
        <f t="shared" si="19"/>
        <v>14</v>
      </c>
      <c r="AB52" s="595">
        <f t="shared" si="19"/>
        <v>14</v>
      </c>
      <c r="AC52" s="595">
        <f t="shared" si="19"/>
        <v>14</v>
      </c>
      <c r="AD52" s="595">
        <f t="shared" si="19"/>
        <v>14</v>
      </c>
      <c r="AE52" s="595">
        <f t="shared" si="19"/>
        <v>14</v>
      </c>
      <c r="AF52" s="595">
        <f t="shared" si="19"/>
        <v>14</v>
      </c>
      <c r="AG52" s="595">
        <f t="shared" si="19"/>
        <v>14</v>
      </c>
      <c r="AH52" s="595">
        <f t="shared" si="19"/>
        <v>14</v>
      </c>
      <c r="AI52" s="595">
        <f t="shared" si="19"/>
        <v>14</v>
      </c>
    </row>
    <row r="53" spans="1:35" s="589" customFormat="1" ht="11.25">
      <c r="A53" s="603"/>
      <c r="B53" s="751" t="s">
        <v>256</v>
      </c>
      <c r="C53" s="596"/>
      <c r="D53" s="596"/>
      <c r="E53" s="596"/>
      <c r="F53" s="595">
        <f>+'Bilance JKP'!C36</f>
        <v>197</v>
      </c>
      <c r="G53" s="595">
        <f>+'Bilance JKP'!D36</f>
        <v>892</v>
      </c>
      <c r="H53" s="595">
        <f>+'Bilance JKP'!E36</f>
        <v>552</v>
      </c>
      <c r="I53" s="595">
        <f t="shared" si="18"/>
        <v>552</v>
      </c>
      <c r="J53" s="595">
        <f t="shared" si="18"/>
        <v>552</v>
      </c>
      <c r="K53" s="595">
        <f t="shared" si="18"/>
        <v>552</v>
      </c>
      <c r="L53" s="595">
        <f t="shared" si="18"/>
        <v>552</v>
      </c>
      <c r="M53" s="595">
        <f t="shared" si="18"/>
        <v>552</v>
      </c>
      <c r="N53" s="595">
        <f t="shared" si="18"/>
        <v>552</v>
      </c>
      <c r="O53" s="595">
        <f t="shared" si="18"/>
        <v>552</v>
      </c>
      <c r="P53" s="595">
        <f t="shared" si="18"/>
        <v>552</v>
      </c>
      <c r="Q53" s="595">
        <f t="shared" si="18"/>
        <v>552</v>
      </c>
      <c r="R53" s="595">
        <f t="shared" si="18"/>
        <v>552</v>
      </c>
      <c r="S53" s="595">
        <f t="shared" si="18"/>
        <v>552</v>
      </c>
      <c r="T53" s="595">
        <f t="shared" si="18"/>
        <v>552</v>
      </c>
      <c r="U53" s="595">
        <f t="shared" si="18"/>
        <v>552</v>
      </c>
      <c r="V53" s="595">
        <f t="shared" si="18"/>
        <v>552</v>
      </c>
      <c r="W53" s="595">
        <f t="shared" si="18"/>
        <v>552</v>
      </c>
      <c r="X53" s="595">
        <f t="shared" si="18"/>
        <v>552</v>
      </c>
      <c r="Y53" s="595">
        <f t="shared" si="19"/>
        <v>552</v>
      </c>
      <c r="Z53" s="595">
        <f t="shared" si="19"/>
        <v>552</v>
      </c>
      <c r="AA53" s="595">
        <f t="shared" si="19"/>
        <v>552</v>
      </c>
      <c r="AB53" s="595">
        <f t="shared" si="19"/>
        <v>552</v>
      </c>
      <c r="AC53" s="595">
        <f t="shared" si="19"/>
        <v>552</v>
      </c>
      <c r="AD53" s="595">
        <f t="shared" si="19"/>
        <v>552</v>
      </c>
      <c r="AE53" s="595">
        <f t="shared" si="19"/>
        <v>552</v>
      </c>
      <c r="AF53" s="595">
        <f t="shared" si="19"/>
        <v>552</v>
      </c>
      <c r="AG53" s="595">
        <f t="shared" si="19"/>
        <v>552</v>
      </c>
      <c r="AH53" s="595">
        <f t="shared" si="19"/>
        <v>552</v>
      </c>
      <c r="AI53" s="595">
        <f t="shared" si="19"/>
        <v>552</v>
      </c>
    </row>
    <row r="54" spans="1:35" s="589" customFormat="1" ht="11.25">
      <c r="A54" s="603"/>
      <c r="B54" s="751" t="s">
        <v>257</v>
      </c>
      <c r="C54" s="596"/>
      <c r="D54" s="596"/>
      <c r="E54" s="596"/>
      <c r="F54" s="595">
        <f>+'Bilance JKP'!C37</f>
        <v>0</v>
      </c>
      <c r="G54" s="595">
        <f>+'Bilance JKP'!D37</f>
        <v>98</v>
      </c>
      <c r="H54" s="595">
        <f>+'Bilance JKP'!E37</f>
        <v>58</v>
      </c>
      <c r="I54" s="595">
        <f t="shared" si="18"/>
        <v>58</v>
      </c>
      <c r="J54" s="595">
        <f t="shared" si="18"/>
        <v>58</v>
      </c>
      <c r="K54" s="595">
        <f t="shared" si="18"/>
        <v>58</v>
      </c>
      <c r="L54" s="595">
        <f t="shared" si="18"/>
        <v>58</v>
      </c>
      <c r="M54" s="595">
        <f t="shared" si="18"/>
        <v>58</v>
      </c>
      <c r="N54" s="595">
        <f t="shared" si="18"/>
        <v>58</v>
      </c>
      <c r="O54" s="595">
        <f t="shared" si="18"/>
        <v>58</v>
      </c>
      <c r="P54" s="595">
        <f t="shared" si="18"/>
        <v>58</v>
      </c>
      <c r="Q54" s="595">
        <f t="shared" si="18"/>
        <v>58</v>
      </c>
      <c r="R54" s="595">
        <f t="shared" si="18"/>
        <v>58</v>
      </c>
      <c r="S54" s="595">
        <f t="shared" si="18"/>
        <v>58</v>
      </c>
      <c r="T54" s="595">
        <f t="shared" si="18"/>
        <v>58</v>
      </c>
      <c r="U54" s="595">
        <f t="shared" si="18"/>
        <v>58</v>
      </c>
      <c r="V54" s="595">
        <f t="shared" si="18"/>
        <v>58</v>
      </c>
      <c r="W54" s="595">
        <f t="shared" si="18"/>
        <v>58</v>
      </c>
      <c r="X54" s="595">
        <f t="shared" si="18"/>
        <v>58</v>
      </c>
      <c r="Y54" s="595">
        <f t="shared" si="19"/>
        <v>58</v>
      </c>
      <c r="Z54" s="595">
        <f t="shared" si="19"/>
        <v>58</v>
      </c>
      <c r="AA54" s="595">
        <f t="shared" si="19"/>
        <v>58</v>
      </c>
      <c r="AB54" s="595">
        <f t="shared" si="19"/>
        <v>58</v>
      </c>
      <c r="AC54" s="595">
        <f t="shared" si="19"/>
        <v>58</v>
      </c>
      <c r="AD54" s="595">
        <f t="shared" si="19"/>
        <v>58</v>
      </c>
      <c r="AE54" s="595">
        <f t="shared" si="19"/>
        <v>58</v>
      </c>
      <c r="AF54" s="595">
        <f t="shared" si="19"/>
        <v>58</v>
      </c>
      <c r="AG54" s="595">
        <f t="shared" si="19"/>
        <v>58</v>
      </c>
      <c r="AH54" s="595">
        <f t="shared" si="19"/>
        <v>58</v>
      </c>
      <c r="AI54" s="595">
        <f t="shared" si="19"/>
        <v>58</v>
      </c>
    </row>
    <row r="55" spans="1:35" s="589" customFormat="1" ht="11.25">
      <c r="A55" s="603">
        <v>2</v>
      </c>
      <c r="B55" s="750" t="s">
        <v>248</v>
      </c>
      <c r="C55" s="594"/>
      <c r="D55" s="594"/>
      <c r="E55" s="594"/>
      <c r="F55" s="595">
        <f>+'Bilance JKP'!C38</f>
        <v>0</v>
      </c>
      <c r="G55" s="595">
        <f>+'Bilance JKP'!D38</f>
        <v>0</v>
      </c>
      <c r="H55" s="595">
        <f>+'Bilance JKP'!E38</f>
        <v>0</v>
      </c>
      <c r="I55" s="595">
        <f t="shared" si="18"/>
        <v>0</v>
      </c>
      <c r="J55" s="595">
        <f t="shared" si="18"/>
        <v>0</v>
      </c>
      <c r="K55" s="595">
        <f t="shared" si="18"/>
        <v>0</v>
      </c>
      <c r="L55" s="595">
        <f t="shared" si="18"/>
        <v>0</v>
      </c>
      <c r="M55" s="595">
        <f t="shared" si="18"/>
        <v>0</v>
      </c>
      <c r="N55" s="595">
        <f t="shared" si="18"/>
        <v>0</v>
      </c>
      <c r="O55" s="595">
        <f t="shared" si="18"/>
        <v>0</v>
      </c>
      <c r="P55" s="595">
        <f t="shared" si="18"/>
        <v>0</v>
      </c>
      <c r="Q55" s="595">
        <f t="shared" si="18"/>
        <v>0</v>
      </c>
      <c r="R55" s="595">
        <f t="shared" si="18"/>
        <v>0</v>
      </c>
      <c r="S55" s="595">
        <f t="shared" si="18"/>
        <v>0</v>
      </c>
      <c r="T55" s="595">
        <f t="shared" si="18"/>
        <v>0</v>
      </c>
      <c r="U55" s="595">
        <f t="shared" si="18"/>
        <v>0</v>
      </c>
      <c r="V55" s="595">
        <f t="shared" si="18"/>
        <v>0</v>
      </c>
      <c r="W55" s="595">
        <f t="shared" si="18"/>
        <v>0</v>
      </c>
      <c r="X55" s="595">
        <f t="shared" si="18"/>
        <v>0</v>
      </c>
      <c r="Y55" s="595">
        <f t="shared" si="19"/>
        <v>0</v>
      </c>
      <c r="Z55" s="595">
        <f t="shared" si="19"/>
        <v>0</v>
      </c>
      <c r="AA55" s="595">
        <f t="shared" si="19"/>
        <v>0</v>
      </c>
      <c r="AB55" s="595">
        <f t="shared" si="19"/>
        <v>0</v>
      </c>
      <c r="AC55" s="595">
        <f t="shared" si="19"/>
        <v>0</v>
      </c>
      <c r="AD55" s="595">
        <f t="shared" si="19"/>
        <v>0</v>
      </c>
      <c r="AE55" s="595">
        <f t="shared" si="19"/>
        <v>0</v>
      </c>
      <c r="AF55" s="595">
        <f t="shared" si="19"/>
        <v>0</v>
      </c>
      <c r="AG55" s="595">
        <f t="shared" si="19"/>
        <v>0</v>
      </c>
      <c r="AH55" s="595">
        <f t="shared" si="19"/>
        <v>0</v>
      </c>
      <c r="AI55" s="595">
        <f t="shared" si="19"/>
        <v>0</v>
      </c>
    </row>
    <row r="56" spans="1:35" s="589" customFormat="1" ht="11.25">
      <c r="A56" s="603">
        <v>3</v>
      </c>
      <c r="B56" s="750" t="s">
        <v>258</v>
      </c>
      <c r="C56" s="594"/>
      <c r="D56" s="594"/>
      <c r="E56" s="594"/>
      <c r="F56" s="595">
        <f>+'Bilance JKP'!C39</f>
        <v>0</v>
      </c>
      <c r="G56" s="595">
        <f>+'Bilance JKP'!D39</f>
        <v>0</v>
      </c>
      <c r="H56" s="595">
        <f>+'Bilance JKP'!E39</f>
        <v>0</v>
      </c>
      <c r="I56" s="595">
        <f t="shared" si="18"/>
        <v>0</v>
      </c>
      <c r="J56" s="595">
        <f t="shared" si="18"/>
        <v>0</v>
      </c>
      <c r="K56" s="595">
        <f t="shared" si="18"/>
        <v>0</v>
      </c>
      <c r="L56" s="595">
        <f t="shared" si="18"/>
        <v>0</v>
      </c>
      <c r="M56" s="595">
        <f t="shared" si="18"/>
        <v>0</v>
      </c>
      <c r="N56" s="595">
        <f t="shared" si="18"/>
        <v>0</v>
      </c>
      <c r="O56" s="595">
        <f t="shared" si="18"/>
        <v>0</v>
      </c>
      <c r="P56" s="595">
        <f t="shared" si="18"/>
        <v>0</v>
      </c>
      <c r="Q56" s="595">
        <f t="shared" si="18"/>
        <v>0</v>
      </c>
      <c r="R56" s="595">
        <f t="shared" si="18"/>
        <v>0</v>
      </c>
      <c r="S56" s="595">
        <f t="shared" si="18"/>
        <v>0</v>
      </c>
      <c r="T56" s="595">
        <f t="shared" si="18"/>
        <v>0</v>
      </c>
      <c r="U56" s="595">
        <f t="shared" si="18"/>
        <v>0</v>
      </c>
      <c r="V56" s="595">
        <f t="shared" si="18"/>
        <v>0</v>
      </c>
      <c r="W56" s="595">
        <f t="shared" si="18"/>
        <v>0</v>
      </c>
      <c r="X56" s="595">
        <f t="shared" si="18"/>
        <v>0</v>
      </c>
      <c r="Y56" s="595">
        <f t="shared" si="19"/>
        <v>0</v>
      </c>
      <c r="Z56" s="595">
        <f t="shared" si="19"/>
        <v>0</v>
      </c>
      <c r="AA56" s="595">
        <f t="shared" si="19"/>
        <v>0</v>
      </c>
      <c r="AB56" s="595">
        <f t="shared" si="19"/>
        <v>0</v>
      </c>
      <c r="AC56" s="595">
        <f t="shared" si="19"/>
        <v>0</v>
      </c>
      <c r="AD56" s="595">
        <f t="shared" si="19"/>
        <v>0</v>
      </c>
      <c r="AE56" s="595">
        <f t="shared" si="19"/>
        <v>0</v>
      </c>
      <c r="AF56" s="595">
        <f t="shared" si="19"/>
        <v>0</v>
      </c>
      <c r="AG56" s="595">
        <f t="shared" si="19"/>
        <v>0</v>
      </c>
      <c r="AH56" s="595">
        <f t="shared" si="19"/>
        <v>0</v>
      </c>
      <c r="AI56" s="595">
        <f t="shared" si="19"/>
        <v>0</v>
      </c>
    </row>
    <row r="57" spans="1:35" s="589" customFormat="1" ht="11.25">
      <c r="A57" s="602" t="s">
        <v>155</v>
      </c>
      <c r="B57" s="749" t="s">
        <v>259</v>
      </c>
      <c r="C57" s="592"/>
      <c r="D57" s="592"/>
      <c r="E57" s="592"/>
      <c r="F57" s="593">
        <f t="shared" ref="F57:AI57" si="20">+F40-F47</f>
        <v>-4550</v>
      </c>
      <c r="G57" s="593">
        <f t="shared" si="20"/>
        <v>905</v>
      </c>
      <c r="H57" s="593">
        <f t="shared" si="20"/>
        <v>0</v>
      </c>
      <c r="I57" s="593">
        <f t="shared" si="20"/>
        <v>0</v>
      </c>
      <c r="J57" s="593">
        <f t="shared" si="20"/>
        <v>0</v>
      </c>
      <c r="K57" s="593">
        <f t="shared" si="20"/>
        <v>0</v>
      </c>
      <c r="L57" s="593">
        <f t="shared" si="20"/>
        <v>0</v>
      </c>
      <c r="M57" s="593">
        <f t="shared" si="20"/>
        <v>0</v>
      </c>
      <c r="N57" s="593">
        <f t="shared" si="20"/>
        <v>0</v>
      </c>
      <c r="O57" s="593">
        <f t="shared" si="20"/>
        <v>0</v>
      </c>
      <c r="P57" s="593">
        <f t="shared" si="20"/>
        <v>0</v>
      </c>
      <c r="Q57" s="593">
        <f t="shared" si="20"/>
        <v>0</v>
      </c>
      <c r="R57" s="593">
        <f t="shared" si="20"/>
        <v>0</v>
      </c>
      <c r="S57" s="593">
        <f t="shared" si="20"/>
        <v>0</v>
      </c>
      <c r="T57" s="593">
        <f t="shared" si="20"/>
        <v>0</v>
      </c>
      <c r="U57" s="593">
        <f t="shared" si="20"/>
        <v>0</v>
      </c>
      <c r="V57" s="593">
        <f t="shared" si="20"/>
        <v>0</v>
      </c>
      <c r="W57" s="593">
        <f t="shared" si="20"/>
        <v>0</v>
      </c>
      <c r="X57" s="593">
        <f t="shared" si="20"/>
        <v>0</v>
      </c>
      <c r="Y57" s="593">
        <f t="shared" si="20"/>
        <v>0</v>
      </c>
      <c r="Z57" s="593">
        <f t="shared" si="20"/>
        <v>0</v>
      </c>
      <c r="AA57" s="593">
        <f t="shared" si="20"/>
        <v>0</v>
      </c>
      <c r="AB57" s="593">
        <f t="shared" si="20"/>
        <v>0</v>
      </c>
      <c r="AC57" s="593">
        <f t="shared" si="20"/>
        <v>0</v>
      </c>
      <c r="AD57" s="593">
        <f t="shared" si="20"/>
        <v>0</v>
      </c>
      <c r="AE57" s="593">
        <f t="shared" si="20"/>
        <v>0</v>
      </c>
      <c r="AF57" s="593">
        <f t="shared" si="20"/>
        <v>0</v>
      </c>
      <c r="AG57" s="593">
        <f t="shared" si="20"/>
        <v>0</v>
      </c>
      <c r="AH57" s="593">
        <f t="shared" si="20"/>
        <v>0</v>
      </c>
      <c r="AI57" s="593">
        <f t="shared" si="20"/>
        <v>0</v>
      </c>
    </row>
    <row r="59" spans="1:35" s="589" customFormat="1" ht="11.25">
      <c r="A59" s="588"/>
      <c r="B59" s="748" t="s">
        <v>388</v>
      </c>
      <c r="C59" s="588"/>
      <c r="D59" s="588"/>
      <c r="E59" s="588"/>
      <c r="F59" s="588">
        <f t="shared" ref="F59:AI60" si="21">+F38</f>
        <v>1</v>
      </c>
      <c r="G59" s="588">
        <f t="shared" si="21"/>
        <v>2</v>
      </c>
      <c r="H59" s="588">
        <f t="shared" si="21"/>
        <v>3</v>
      </c>
      <c r="I59" s="588">
        <f t="shared" si="21"/>
        <v>4</v>
      </c>
      <c r="J59" s="588">
        <f t="shared" si="21"/>
        <v>5</v>
      </c>
      <c r="K59" s="588">
        <f t="shared" si="21"/>
        <v>6</v>
      </c>
      <c r="L59" s="588">
        <f t="shared" si="21"/>
        <v>7</v>
      </c>
      <c r="M59" s="588">
        <f t="shared" si="21"/>
        <v>8</v>
      </c>
      <c r="N59" s="588">
        <f t="shared" si="21"/>
        <v>9</v>
      </c>
      <c r="O59" s="588">
        <f t="shared" si="21"/>
        <v>10</v>
      </c>
      <c r="P59" s="588">
        <f t="shared" si="21"/>
        <v>11</v>
      </c>
      <c r="Q59" s="588">
        <f t="shared" si="21"/>
        <v>12</v>
      </c>
      <c r="R59" s="588">
        <f t="shared" si="21"/>
        <v>13</v>
      </c>
      <c r="S59" s="588">
        <f t="shared" si="21"/>
        <v>14</v>
      </c>
      <c r="T59" s="588">
        <f t="shared" si="21"/>
        <v>15</v>
      </c>
      <c r="U59" s="588">
        <f t="shared" si="21"/>
        <v>16</v>
      </c>
      <c r="V59" s="588">
        <f t="shared" si="21"/>
        <v>17</v>
      </c>
      <c r="W59" s="588">
        <f t="shared" si="21"/>
        <v>18</v>
      </c>
      <c r="X59" s="588">
        <f t="shared" si="21"/>
        <v>19</v>
      </c>
      <c r="Y59" s="588">
        <f t="shared" si="21"/>
        <v>20</v>
      </c>
      <c r="Z59" s="588">
        <f t="shared" si="21"/>
        <v>21</v>
      </c>
      <c r="AA59" s="588">
        <f t="shared" si="21"/>
        <v>22</v>
      </c>
      <c r="AB59" s="588">
        <f t="shared" si="21"/>
        <v>23</v>
      </c>
      <c r="AC59" s="588">
        <f t="shared" si="21"/>
        <v>24</v>
      </c>
      <c r="AD59" s="588">
        <f t="shared" si="21"/>
        <v>25</v>
      </c>
      <c r="AE59" s="588">
        <f t="shared" si="21"/>
        <v>26</v>
      </c>
      <c r="AF59" s="588">
        <f t="shared" si="21"/>
        <v>27</v>
      </c>
      <c r="AG59" s="588">
        <f t="shared" si="21"/>
        <v>28</v>
      </c>
      <c r="AH59" s="588">
        <f t="shared" si="21"/>
        <v>29</v>
      </c>
      <c r="AI59" s="588">
        <f t="shared" si="21"/>
        <v>30</v>
      </c>
    </row>
    <row r="60" spans="1:35" s="589" customFormat="1" ht="11.25">
      <c r="A60" s="588" t="s">
        <v>147</v>
      </c>
      <c r="B60" s="748" t="s">
        <v>390</v>
      </c>
      <c r="C60" s="590"/>
      <c r="D60" s="590"/>
      <c r="E60" s="590"/>
      <c r="F60" s="591">
        <f t="shared" si="21"/>
        <v>2018</v>
      </c>
      <c r="G60" s="591">
        <f t="shared" si="21"/>
        <v>2019</v>
      </c>
      <c r="H60" s="591">
        <f t="shared" si="21"/>
        <v>2020</v>
      </c>
      <c r="I60" s="591">
        <f t="shared" si="21"/>
        <v>2021</v>
      </c>
      <c r="J60" s="591">
        <f t="shared" si="21"/>
        <v>2022</v>
      </c>
      <c r="K60" s="591">
        <f t="shared" si="21"/>
        <v>2023</v>
      </c>
      <c r="L60" s="591">
        <f t="shared" si="21"/>
        <v>2024</v>
      </c>
      <c r="M60" s="591">
        <f t="shared" si="21"/>
        <v>2025</v>
      </c>
      <c r="N60" s="591">
        <f t="shared" si="21"/>
        <v>2026</v>
      </c>
      <c r="O60" s="591">
        <f t="shared" si="21"/>
        <v>2027</v>
      </c>
      <c r="P60" s="591">
        <f t="shared" si="21"/>
        <v>2028</v>
      </c>
      <c r="Q60" s="591">
        <f t="shared" si="21"/>
        <v>2029</v>
      </c>
      <c r="R60" s="591">
        <f t="shared" si="21"/>
        <v>2030</v>
      </c>
      <c r="S60" s="591">
        <f t="shared" si="21"/>
        <v>2031</v>
      </c>
      <c r="T60" s="591">
        <f t="shared" si="21"/>
        <v>2032</v>
      </c>
      <c r="U60" s="591">
        <f t="shared" si="21"/>
        <v>2033</v>
      </c>
      <c r="V60" s="591">
        <f t="shared" si="21"/>
        <v>2034</v>
      </c>
      <c r="W60" s="591">
        <f t="shared" si="21"/>
        <v>2035</v>
      </c>
      <c r="X60" s="591">
        <f t="shared" si="21"/>
        <v>2036</v>
      </c>
      <c r="Y60" s="591">
        <f t="shared" si="21"/>
        <v>2037</v>
      </c>
      <c r="Z60" s="591">
        <f t="shared" si="21"/>
        <v>2038</v>
      </c>
      <c r="AA60" s="591">
        <f t="shared" si="21"/>
        <v>2039</v>
      </c>
      <c r="AB60" s="591">
        <f t="shared" si="21"/>
        <v>2040</v>
      </c>
      <c r="AC60" s="591">
        <f t="shared" si="21"/>
        <v>2041</v>
      </c>
      <c r="AD60" s="591">
        <f t="shared" si="21"/>
        <v>2042</v>
      </c>
      <c r="AE60" s="591">
        <f t="shared" si="21"/>
        <v>2043</v>
      </c>
      <c r="AF60" s="591">
        <f t="shared" si="21"/>
        <v>2044</v>
      </c>
      <c r="AG60" s="591">
        <f t="shared" si="21"/>
        <v>2045</v>
      </c>
      <c r="AH60" s="591">
        <f t="shared" si="21"/>
        <v>2046</v>
      </c>
      <c r="AI60" s="591">
        <f t="shared" si="21"/>
        <v>2047</v>
      </c>
    </row>
    <row r="61" spans="1:35" s="589" customFormat="1" ht="11.25">
      <c r="A61" s="602" t="s">
        <v>242</v>
      </c>
      <c r="B61" s="749" t="s">
        <v>252</v>
      </c>
      <c r="C61" s="592"/>
      <c r="D61" s="592"/>
      <c r="E61" s="592"/>
      <c r="F61" s="593">
        <f>+F62+F66+F67</f>
        <v>199706</v>
      </c>
      <c r="G61" s="593">
        <f t="shared" ref="G61:AI61" si="22">+G62+G66+G67</f>
        <v>215377</v>
      </c>
      <c r="H61" s="593">
        <f t="shared" si="22"/>
        <v>191487</v>
      </c>
      <c r="I61" s="593">
        <f t="shared" si="22"/>
        <v>191487</v>
      </c>
      <c r="J61" s="593">
        <f t="shared" si="22"/>
        <v>191487</v>
      </c>
      <c r="K61" s="593">
        <f t="shared" si="22"/>
        <v>191487</v>
      </c>
      <c r="L61" s="593">
        <f t="shared" si="22"/>
        <v>191487</v>
      </c>
      <c r="M61" s="593">
        <f t="shared" si="22"/>
        <v>191487</v>
      </c>
      <c r="N61" s="593">
        <f t="shared" si="22"/>
        <v>191487</v>
      </c>
      <c r="O61" s="593">
        <f t="shared" si="22"/>
        <v>191487</v>
      </c>
      <c r="P61" s="593">
        <f t="shared" si="22"/>
        <v>191487</v>
      </c>
      <c r="Q61" s="593">
        <f t="shared" si="22"/>
        <v>191487</v>
      </c>
      <c r="R61" s="593">
        <f t="shared" si="22"/>
        <v>191487</v>
      </c>
      <c r="S61" s="593">
        <f t="shared" si="22"/>
        <v>191487</v>
      </c>
      <c r="T61" s="593">
        <f t="shared" si="22"/>
        <v>191487</v>
      </c>
      <c r="U61" s="593">
        <f t="shared" si="22"/>
        <v>191487</v>
      </c>
      <c r="V61" s="593">
        <f t="shared" si="22"/>
        <v>191487</v>
      </c>
      <c r="W61" s="593">
        <f t="shared" si="22"/>
        <v>191487</v>
      </c>
      <c r="X61" s="593">
        <f t="shared" si="22"/>
        <v>191487</v>
      </c>
      <c r="Y61" s="593">
        <f t="shared" si="22"/>
        <v>191487</v>
      </c>
      <c r="Z61" s="593">
        <f t="shared" si="22"/>
        <v>191487</v>
      </c>
      <c r="AA61" s="593">
        <f t="shared" si="22"/>
        <v>191487</v>
      </c>
      <c r="AB61" s="593">
        <f t="shared" si="22"/>
        <v>191487</v>
      </c>
      <c r="AC61" s="593">
        <f t="shared" si="22"/>
        <v>191487</v>
      </c>
      <c r="AD61" s="593">
        <f t="shared" si="22"/>
        <v>191487</v>
      </c>
      <c r="AE61" s="593">
        <f t="shared" si="22"/>
        <v>191487</v>
      </c>
      <c r="AF61" s="593">
        <f t="shared" si="22"/>
        <v>191487</v>
      </c>
      <c r="AG61" s="593">
        <f t="shared" si="22"/>
        <v>191487</v>
      </c>
      <c r="AH61" s="593">
        <f t="shared" si="22"/>
        <v>191487</v>
      </c>
      <c r="AI61" s="593">
        <f t="shared" si="22"/>
        <v>191487</v>
      </c>
    </row>
    <row r="62" spans="1:35" s="589" customFormat="1" ht="11.25">
      <c r="A62" s="603">
        <v>1</v>
      </c>
      <c r="B62" s="750" t="s">
        <v>245</v>
      </c>
      <c r="C62" s="594"/>
      <c r="D62" s="594"/>
      <c r="E62" s="594"/>
      <c r="F62" s="595">
        <f>+F63+F64+F65</f>
        <v>197933</v>
      </c>
      <c r="G62" s="595">
        <f t="shared" ref="G62:AI62" si="23">+G63+G64+G65</f>
        <v>212129</v>
      </c>
      <c r="H62" s="595">
        <f t="shared" si="23"/>
        <v>191487</v>
      </c>
      <c r="I62" s="595">
        <f t="shared" si="23"/>
        <v>191487</v>
      </c>
      <c r="J62" s="595">
        <f t="shared" si="23"/>
        <v>191487</v>
      </c>
      <c r="K62" s="595">
        <f t="shared" si="23"/>
        <v>191487</v>
      </c>
      <c r="L62" s="595">
        <f t="shared" si="23"/>
        <v>191487</v>
      </c>
      <c r="M62" s="595">
        <f t="shared" si="23"/>
        <v>191487</v>
      </c>
      <c r="N62" s="595">
        <f t="shared" si="23"/>
        <v>191487</v>
      </c>
      <c r="O62" s="595">
        <f t="shared" si="23"/>
        <v>191487</v>
      </c>
      <c r="P62" s="595">
        <f t="shared" si="23"/>
        <v>191487</v>
      </c>
      <c r="Q62" s="595">
        <f t="shared" si="23"/>
        <v>191487</v>
      </c>
      <c r="R62" s="595">
        <f t="shared" si="23"/>
        <v>191487</v>
      </c>
      <c r="S62" s="595">
        <f t="shared" si="23"/>
        <v>191487</v>
      </c>
      <c r="T62" s="595">
        <f t="shared" si="23"/>
        <v>191487</v>
      </c>
      <c r="U62" s="595">
        <f t="shared" si="23"/>
        <v>191487</v>
      </c>
      <c r="V62" s="595">
        <f t="shared" si="23"/>
        <v>191487</v>
      </c>
      <c r="W62" s="595">
        <f t="shared" si="23"/>
        <v>191487</v>
      </c>
      <c r="X62" s="595">
        <f t="shared" si="23"/>
        <v>191487</v>
      </c>
      <c r="Y62" s="595">
        <f t="shared" si="23"/>
        <v>191487</v>
      </c>
      <c r="Z62" s="595">
        <f t="shared" si="23"/>
        <v>191487</v>
      </c>
      <c r="AA62" s="595">
        <f t="shared" si="23"/>
        <v>191487</v>
      </c>
      <c r="AB62" s="595">
        <f t="shared" si="23"/>
        <v>191487</v>
      </c>
      <c r="AC62" s="595">
        <f t="shared" si="23"/>
        <v>191487</v>
      </c>
      <c r="AD62" s="595">
        <f t="shared" si="23"/>
        <v>191487</v>
      </c>
      <c r="AE62" s="595">
        <f t="shared" si="23"/>
        <v>191487</v>
      </c>
      <c r="AF62" s="595">
        <f t="shared" si="23"/>
        <v>191487</v>
      </c>
      <c r="AG62" s="595">
        <f t="shared" si="23"/>
        <v>191487</v>
      </c>
      <c r="AH62" s="595">
        <f t="shared" si="23"/>
        <v>191487</v>
      </c>
      <c r="AI62" s="595">
        <f t="shared" si="23"/>
        <v>191487</v>
      </c>
    </row>
    <row r="63" spans="1:35" s="589" customFormat="1" ht="11.25">
      <c r="A63" s="603"/>
      <c r="B63" s="751" t="s">
        <v>249</v>
      </c>
      <c r="C63" s="596"/>
      <c r="D63" s="596"/>
      <c r="E63" s="596"/>
      <c r="F63" s="595">
        <f>+F42+F21</f>
        <v>59501.7048</v>
      </c>
      <c r="G63" s="595">
        <f t="shared" ref="G63:AI67" si="24">+G42+G21</f>
        <v>74365.260000000009</v>
      </c>
      <c r="H63" s="595">
        <f t="shared" si="24"/>
        <v>75563</v>
      </c>
      <c r="I63" s="595">
        <f t="shared" si="24"/>
        <v>75563</v>
      </c>
      <c r="J63" s="595">
        <f t="shared" si="24"/>
        <v>75563</v>
      </c>
      <c r="K63" s="595">
        <f t="shared" si="24"/>
        <v>75563</v>
      </c>
      <c r="L63" s="595">
        <f t="shared" si="24"/>
        <v>75563</v>
      </c>
      <c r="M63" s="595">
        <f t="shared" si="24"/>
        <v>75563</v>
      </c>
      <c r="N63" s="595">
        <f t="shared" si="24"/>
        <v>75563</v>
      </c>
      <c r="O63" s="595">
        <f t="shared" si="24"/>
        <v>75563</v>
      </c>
      <c r="P63" s="595">
        <f t="shared" si="24"/>
        <v>75563</v>
      </c>
      <c r="Q63" s="595">
        <f t="shared" si="24"/>
        <v>75563</v>
      </c>
      <c r="R63" s="595">
        <f t="shared" si="24"/>
        <v>75563</v>
      </c>
      <c r="S63" s="595">
        <f t="shared" si="24"/>
        <v>75563</v>
      </c>
      <c r="T63" s="595">
        <f t="shared" si="24"/>
        <v>75563</v>
      </c>
      <c r="U63" s="595">
        <f t="shared" si="24"/>
        <v>75563</v>
      </c>
      <c r="V63" s="595">
        <f t="shared" si="24"/>
        <v>75563</v>
      </c>
      <c r="W63" s="595">
        <f t="shared" si="24"/>
        <v>75563</v>
      </c>
      <c r="X63" s="595">
        <f t="shared" si="24"/>
        <v>75563</v>
      </c>
      <c r="Y63" s="595">
        <f t="shared" si="24"/>
        <v>75563</v>
      </c>
      <c r="Z63" s="595">
        <f t="shared" si="24"/>
        <v>75563</v>
      </c>
      <c r="AA63" s="595">
        <f t="shared" si="24"/>
        <v>75563</v>
      </c>
      <c r="AB63" s="595">
        <f t="shared" si="24"/>
        <v>75563</v>
      </c>
      <c r="AC63" s="595">
        <f t="shared" si="24"/>
        <v>75563</v>
      </c>
      <c r="AD63" s="595">
        <f t="shared" si="24"/>
        <v>75563</v>
      </c>
      <c r="AE63" s="595">
        <f t="shared" si="24"/>
        <v>75563</v>
      </c>
      <c r="AF63" s="595">
        <f t="shared" si="24"/>
        <v>75563</v>
      </c>
      <c r="AG63" s="595">
        <f t="shared" si="24"/>
        <v>75563</v>
      </c>
      <c r="AH63" s="595">
        <f t="shared" si="24"/>
        <v>75563</v>
      </c>
      <c r="AI63" s="595">
        <f t="shared" si="24"/>
        <v>75563</v>
      </c>
    </row>
    <row r="64" spans="1:35" s="589" customFormat="1" ht="11.25">
      <c r="A64" s="603"/>
      <c r="B64" s="751" t="s">
        <v>250</v>
      </c>
      <c r="C64" s="596"/>
      <c r="D64" s="596"/>
      <c r="E64" s="596"/>
      <c r="F64" s="595">
        <f>+F43+F22</f>
        <v>128422.29519999999</v>
      </c>
      <c r="G64" s="595">
        <f t="shared" si="24"/>
        <v>134381.74</v>
      </c>
      <c r="H64" s="595">
        <f t="shared" si="24"/>
        <v>114541</v>
      </c>
      <c r="I64" s="595">
        <f t="shared" si="24"/>
        <v>114541</v>
      </c>
      <c r="J64" s="595">
        <f t="shared" si="24"/>
        <v>114541</v>
      </c>
      <c r="K64" s="595">
        <f t="shared" si="24"/>
        <v>114541</v>
      </c>
      <c r="L64" s="595">
        <f t="shared" si="24"/>
        <v>114541</v>
      </c>
      <c r="M64" s="595">
        <f t="shared" si="24"/>
        <v>114541</v>
      </c>
      <c r="N64" s="595">
        <f t="shared" si="24"/>
        <v>114541</v>
      </c>
      <c r="O64" s="595">
        <f t="shared" si="24"/>
        <v>114541</v>
      </c>
      <c r="P64" s="595">
        <f t="shared" si="24"/>
        <v>114541</v>
      </c>
      <c r="Q64" s="595">
        <f t="shared" si="24"/>
        <v>114541</v>
      </c>
      <c r="R64" s="595">
        <f t="shared" si="24"/>
        <v>114541</v>
      </c>
      <c r="S64" s="595">
        <f t="shared" si="24"/>
        <v>114541</v>
      </c>
      <c r="T64" s="595">
        <f t="shared" si="24"/>
        <v>114541</v>
      </c>
      <c r="U64" s="595">
        <f t="shared" si="24"/>
        <v>114541</v>
      </c>
      <c r="V64" s="595">
        <f t="shared" si="24"/>
        <v>114541</v>
      </c>
      <c r="W64" s="595">
        <f t="shared" si="24"/>
        <v>114541</v>
      </c>
      <c r="X64" s="595">
        <f t="shared" si="24"/>
        <v>114541</v>
      </c>
      <c r="Y64" s="595">
        <f t="shared" si="24"/>
        <v>114541</v>
      </c>
      <c r="Z64" s="595">
        <f t="shared" si="24"/>
        <v>114541</v>
      </c>
      <c r="AA64" s="595">
        <f t="shared" si="24"/>
        <v>114541</v>
      </c>
      <c r="AB64" s="595">
        <f t="shared" si="24"/>
        <v>114541</v>
      </c>
      <c r="AC64" s="595">
        <f t="shared" si="24"/>
        <v>114541</v>
      </c>
      <c r="AD64" s="595">
        <f t="shared" si="24"/>
        <v>114541</v>
      </c>
      <c r="AE64" s="595">
        <f t="shared" si="24"/>
        <v>114541</v>
      </c>
      <c r="AF64" s="595">
        <f t="shared" si="24"/>
        <v>114541</v>
      </c>
      <c r="AG64" s="595">
        <f t="shared" si="24"/>
        <v>114541</v>
      </c>
      <c r="AH64" s="595">
        <f t="shared" si="24"/>
        <v>114541</v>
      </c>
      <c r="AI64" s="595">
        <f t="shared" si="24"/>
        <v>114541</v>
      </c>
    </row>
    <row r="65" spans="1:35" s="589" customFormat="1" ht="11.25">
      <c r="A65" s="603"/>
      <c r="B65" s="751" t="s">
        <v>853</v>
      </c>
      <c r="C65" s="596"/>
      <c r="D65" s="596"/>
      <c r="E65" s="596"/>
      <c r="F65" s="595">
        <f>+F44+F23</f>
        <v>10009</v>
      </c>
      <c r="G65" s="595">
        <f t="shared" si="24"/>
        <v>3382</v>
      </c>
      <c r="H65" s="595">
        <f t="shared" si="24"/>
        <v>1383</v>
      </c>
      <c r="I65" s="595">
        <f t="shared" si="24"/>
        <v>1383</v>
      </c>
      <c r="J65" s="595">
        <f t="shared" si="24"/>
        <v>1383</v>
      </c>
      <c r="K65" s="595">
        <f t="shared" si="24"/>
        <v>1383</v>
      </c>
      <c r="L65" s="595">
        <f t="shared" si="24"/>
        <v>1383</v>
      </c>
      <c r="M65" s="595">
        <f t="shared" si="24"/>
        <v>1383</v>
      </c>
      <c r="N65" s="595">
        <f t="shared" si="24"/>
        <v>1383</v>
      </c>
      <c r="O65" s="595">
        <f t="shared" si="24"/>
        <v>1383</v>
      </c>
      <c r="P65" s="595">
        <f t="shared" si="24"/>
        <v>1383</v>
      </c>
      <c r="Q65" s="595">
        <f t="shared" si="24"/>
        <v>1383</v>
      </c>
      <c r="R65" s="595">
        <f t="shared" si="24"/>
        <v>1383</v>
      </c>
      <c r="S65" s="595">
        <f t="shared" si="24"/>
        <v>1383</v>
      </c>
      <c r="T65" s="595">
        <f t="shared" si="24"/>
        <v>1383</v>
      </c>
      <c r="U65" s="595">
        <f t="shared" si="24"/>
        <v>1383</v>
      </c>
      <c r="V65" s="595">
        <f t="shared" si="24"/>
        <v>1383</v>
      </c>
      <c r="W65" s="595">
        <f t="shared" si="24"/>
        <v>1383</v>
      </c>
      <c r="X65" s="595">
        <f t="shared" si="24"/>
        <v>1383</v>
      </c>
      <c r="Y65" s="595">
        <f t="shared" si="24"/>
        <v>1383</v>
      </c>
      <c r="Z65" s="595">
        <f t="shared" si="24"/>
        <v>1383</v>
      </c>
      <c r="AA65" s="595">
        <f t="shared" si="24"/>
        <v>1383</v>
      </c>
      <c r="AB65" s="595">
        <f t="shared" si="24"/>
        <v>1383</v>
      </c>
      <c r="AC65" s="595">
        <f t="shared" si="24"/>
        <v>1383</v>
      </c>
      <c r="AD65" s="595">
        <f t="shared" si="24"/>
        <v>1383</v>
      </c>
      <c r="AE65" s="595">
        <f t="shared" si="24"/>
        <v>1383</v>
      </c>
      <c r="AF65" s="595">
        <f t="shared" si="24"/>
        <v>1383</v>
      </c>
      <c r="AG65" s="595">
        <f t="shared" si="24"/>
        <v>1383</v>
      </c>
      <c r="AH65" s="595">
        <f t="shared" si="24"/>
        <v>1383</v>
      </c>
      <c r="AI65" s="595">
        <f t="shared" si="24"/>
        <v>1383</v>
      </c>
    </row>
    <row r="66" spans="1:35" s="589" customFormat="1" ht="11.25">
      <c r="A66" s="603">
        <v>2</v>
      </c>
      <c r="B66" s="750" t="s">
        <v>247</v>
      </c>
      <c r="C66" s="594"/>
      <c r="D66" s="594"/>
      <c r="E66" s="594"/>
      <c r="F66" s="595">
        <f>+F45+F24</f>
        <v>1773</v>
      </c>
      <c r="G66" s="595">
        <f t="shared" si="24"/>
        <v>3248</v>
      </c>
      <c r="H66" s="595">
        <f t="shared" si="24"/>
        <v>0</v>
      </c>
      <c r="I66" s="595">
        <f t="shared" si="24"/>
        <v>0</v>
      </c>
      <c r="J66" s="595">
        <f t="shared" si="24"/>
        <v>0</v>
      </c>
      <c r="K66" s="595">
        <f t="shared" si="24"/>
        <v>0</v>
      </c>
      <c r="L66" s="595">
        <f t="shared" si="24"/>
        <v>0</v>
      </c>
      <c r="M66" s="595">
        <f t="shared" si="24"/>
        <v>0</v>
      </c>
      <c r="N66" s="595">
        <f t="shared" si="24"/>
        <v>0</v>
      </c>
      <c r="O66" s="595">
        <f t="shared" si="24"/>
        <v>0</v>
      </c>
      <c r="P66" s="595">
        <f t="shared" si="24"/>
        <v>0</v>
      </c>
      <c r="Q66" s="595">
        <f t="shared" si="24"/>
        <v>0</v>
      </c>
      <c r="R66" s="595">
        <f t="shared" si="24"/>
        <v>0</v>
      </c>
      <c r="S66" s="595">
        <f t="shared" si="24"/>
        <v>0</v>
      </c>
      <c r="T66" s="595">
        <f t="shared" si="24"/>
        <v>0</v>
      </c>
      <c r="U66" s="595">
        <f t="shared" si="24"/>
        <v>0</v>
      </c>
      <c r="V66" s="595">
        <f t="shared" si="24"/>
        <v>0</v>
      </c>
      <c r="W66" s="595">
        <f t="shared" si="24"/>
        <v>0</v>
      </c>
      <c r="X66" s="595">
        <f t="shared" si="24"/>
        <v>0</v>
      </c>
      <c r="Y66" s="595">
        <f t="shared" si="24"/>
        <v>0</v>
      </c>
      <c r="Z66" s="595">
        <f t="shared" si="24"/>
        <v>0</v>
      </c>
      <c r="AA66" s="595">
        <f t="shared" si="24"/>
        <v>0</v>
      </c>
      <c r="AB66" s="595">
        <f t="shared" si="24"/>
        <v>0</v>
      </c>
      <c r="AC66" s="595">
        <f t="shared" si="24"/>
        <v>0</v>
      </c>
      <c r="AD66" s="595">
        <f t="shared" si="24"/>
        <v>0</v>
      </c>
      <c r="AE66" s="595">
        <f t="shared" si="24"/>
        <v>0</v>
      </c>
      <c r="AF66" s="595">
        <f t="shared" si="24"/>
        <v>0</v>
      </c>
      <c r="AG66" s="595">
        <f t="shared" si="24"/>
        <v>0</v>
      </c>
      <c r="AH66" s="595">
        <f t="shared" si="24"/>
        <v>0</v>
      </c>
      <c r="AI66" s="595">
        <f t="shared" si="24"/>
        <v>0</v>
      </c>
    </row>
    <row r="67" spans="1:35" s="589" customFormat="1" ht="11.25">
      <c r="A67" s="603">
        <v>3</v>
      </c>
      <c r="B67" s="750" t="s">
        <v>251</v>
      </c>
      <c r="C67" s="594"/>
      <c r="D67" s="594"/>
      <c r="E67" s="594"/>
      <c r="F67" s="595">
        <f t="shared" ref="F67:U67" si="25">+F46+F25</f>
        <v>0</v>
      </c>
      <c r="G67" s="595">
        <f t="shared" si="25"/>
        <v>0</v>
      </c>
      <c r="H67" s="595">
        <f t="shared" si="25"/>
        <v>0</v>
      </c>
      <c r="I67" s="595">
        <f t="shared" si="25"/>
        <v>0</v>
      </c>
      <c r="J67" s="595">
        <f t="shared" si="25"/>
        <v>0</v>
      </c>
      <c r="K67" s="595">
        <f t="shared" si="25"/>
        <v>0</v>
      </c>
      <c r="L67" s="595">
        <f t="shared" si="25"/>
        <v>0</v>
      </c>
      <c r="M67" s="595">
        <f t="shared" si="25"/>
        <v>0</v>
      </c>
      <c r="N67" s="595">
        <f t="shared" si="25"/>
        <v>0</v>
      </c>
      <c r="O67" s="595">
        <f t="shared" si="25"/>
        <v>0</v>
      </c>
      <c r="P67" s="595">
        <f t="shared" si="25"/>
        <v>0</v>
      </c>
      <c r="Q67" s="595">
        <f t="shared" si="25"/>
        <v>0</v>
      </c>
      <c r="R67" s="595">
        <f t="shared" si="25"/>
        <v>0</v>
      </c>
      <c r="S67" s="595">
        <f t="shared" si="25"/>
        <v>0</v>
      </c>
      <c r="T67" s="595">
        <f t="shared" si="25"/>
        <v>0</v>
      </c>
      <c r="U67" s="595">
        <f t="shared" si="25"/>
        <v>0</v>
      </c>
      <c r="V67" s="595">
        <f t="shared" si="24"/>
        <v>0</v>
      </c>
      <c r="W67" s="595">
        <f t="shared" si="24"/>
        <v>0</v>
      </c>
      <c r="X67" s="595">
        <f t="shared" si="24"/>
        <v>0</v>
      </c>
      <c r="Y67" s="595">
        <f t="shared" si="24"/>
        <v>0</v>
      </c>
      <c r="Z67" s="595">
        <f t="shared" si="24"/>
        <v>0</v>
      </c>
      <c r="AA67" s="595">
        <f t="shared" si="24"/>
        <v>0</v>
      </c>
      <c r="AB67" s="595">
        <f t="shared" si="24"/>
        <v>0</v>
      </c>
      <c r="AC67" s="595">
        <f t="shared" si="24"/>
        <v>0</v>
      </c>
      <c r="AD67" s="595">
        <f t="shared" si="24"/>
        <v>0</v>
      </c>
      <c r="AE67" s="595">
        <f t="shared" si="24"/>
        <v>0</v>
      </c>
      <c r="AF67" s="595">
        <f t="shared" si="24"/>
        <v>0</v>
      </c>
      <c r="AG67" s="595">
        <f t="shared" si="24"/>
        <v>0</v>
      </c>
      <c r="AH67" s="595">
        <f t="shared" si="24"/>
        <v>0</v>
      </c>
      <c r="AI67" s="595">
        <f t="shared" si="24"/>
        <v>0</v>
      </c>
    </row>
    <row r="68" spans="1:35" s="589" customFormat="1" ht="11.25">
      <c r="A68" s="602" t="s">
        <v>243</v>
      </c>
      <c r="B68" s="749" t="s">
        <v>253</v>
      </c>
      <c r="C68" s="592"/>
      <c r="D68" s="592"/>
      <c r="E68" s="592"/>
      <c r="F68" s="593">
        <f>+F69+F76+F77</f>
        <v>203881</v>
      </c>
      <c r="G68" s="593">
        <f t="shared" ref="G68:AI68" si="26">+G69+G76+G77</f>
        <v>206900</v>
      </c>
      <c r="H68" s="593">
        <f t="shared" si="26"/>
        <v>191487</v>
      </c>
      <c r="I68" s="593">
        <f t="shared" si="26"/>
        <v>191487</v>
      </c>
      <c r="J68" s="593">
        <f t="shared" si="26"/>
        <v>191487</v>
      </c>
      <c r="K68" s="593">
        <f t="shared" si="26"/>
        <v>191487</v>
      </c>
      <c r="L68" s="593">
        <f t="shared" si="26"/>
        <v>191487</v>
      </c>
      <c r="M68" s="593">
        <f t="shared" si="26"/>
        <v>191487</v>
      </c>
      <c r="N68" s="593">
        <f t="shared" si="26"/>
        <v>191487</v>
      </c>
      <c r="O68" s="593">
        <f t="shared" si="26"/>
        <v>191487</v>
      </c>
      <c r="P68" s="593">
        <f t="shared" si="26"/>
        <v>191487</v>
      </c>
      <c r="Q68" s="593">
        <f t="shared" si="26"/>
        <v>191487</v>
      </c>
      <c r="R68" s="593">
        <f t="shared" si="26"/>
        <v>191487</v>
      </c>
      <c r="S68" s="593">
        <f t="shared" si="26"/>
        <v>191487</v>
      </c>
      <c r="T68" s="593">
        <f t="shared" si="26"/>
        <v>191487</v>
      </c>
      <c r="U68" s="593">
        <f t="shared" si="26"/>
        <v>191487</v>
      </c>
      <c r="V68" s="593">
        <f t="shared" si="26"/>
        <v>191487</v>
      </c>
      <c r="W68" s="593">
        <f t="shared" si="26"/>
        <v>191487</v>
      </c>
      <c r="X68" s="593">
        <f t="shared" si="26"/>
        <v>191487</v>
      </c>
      <c r="Y68" s="593">
        <f t="shared" si="26"/>
        <v>191487</v>
      </c>
      <c r="Z68" s="593">
        <f t="shared" si="26"/>
        <v>191487</v>
      </c>
      <c r="AA68" s="593">
        <f t="shared" si="26"/>
        <v>191487</v>
      </c>
      <c r="AB68" s="593">
        <f t="shared" si="26"/>
        <v>191487</v>
      </c>
      <c r="AC68" s="593">
        <f t="shared" si="26"/>
        <v>191487</v>
      </c>
      <c r="AD68" s="593">
        <f t="shared" si="26"/>
        <v>191487</v>
      </c>
      <c r="AE68" s="593">
        <f t="shared" si="26"/>
        <v>191487</v>
      </c>
      <c r="AF68" s="593">
        <f t="shared" si="26"/>
        <v>191487</v>
      </c>
      <c r="AG68" s="593">
        <f t="shared" si="26"/>
        <v>191487</v>
      </c>
      <c r="AH68" s="593">
        <f t="shared" si="26"/>
        <v>191487</v>
      </c>
      <c r="AI68" s="593">
        <f t="shared" si="26"/>
        <v>191487</v>
      </c>
    </row>
    <row r="69" spans="1:35" s="589" customFormat="1" ht="11.25">
      <c r="A69" s="603">
        <v>1</v>
      </c>
      <c r="B69" s="750" t="s">
        <v>246</v>
      </c>
      <c r="C69" s="594"/>
      <c r="D69" s="594"/>
      <c r="E69" s="594"/>
      <c r="F69" s="595">
        <f>+F70+F71+F73+F74+F75</f>
        <v>199558</v>
      </c>
      <c r="G69" s="595">
        <f t="shared" ref="G69:AI69" si="27">+G70+G71+G73+G74+G75</f>
        <v>206743</v>
      </c>
      <c r="H69" s="595">
        <f t="shared" si="27"/>
        <v>191487</v>
      </c>
      <c r="I69" s="595">
        <f t="shared" si="27"/>
        <v>191487</v>
      </c>
      <c r="J69" s="595">
        <f t="shared" si="27"/>
        <v>191487</v>
      </c>
      <c r="K69" s="595">
        <f t="shared" si="27"/>
        <v>191487</v>
      </c>
      <c r="L69" s="595">
        <f t="shared" si="27"/>
        <v>191487</v>
      </c>
      <c r="M69" s="595">
        <f t="shared" si="27"/>
        <v>191487</v>
      </c>
      <c r="N69" s="595">
        <f t="shared" si="27"/>
        <v>191487</v>
      </c>
      <c r="O69" s="595">
        <f t="shared" si="27"/>
        <v>191487</v>
      </c>
      <c r="P69" s="595">
        <f t="shared" si="27"/>
        <v>191487</v>
      </c>
      <c r="Q69" s="595">
        <f t="shared" si="27"/>
        <v>191487</v>
      </c>
      <c r="R69" s="595">
        <f t="shared" si="27"/>
        <v>191487</v>
      </c>
      <c r="S69" s="595">
        <f t="shared" si="27"/>
        <v>191487</v>
      </c>
      <c r="T69" s="595">
        <f t="shared" si="27"/>
        <v>191487</v>
      </c>
      <c r="U69" s="595">
        <f t="shared" si="27"/>
        <v>191487</v>
      </c>
      <c r="V69" s="595">
        <f t="shared" si="27"/>
        <v>191487</v>
      </c>
      <c r="W69" s="595">
        <f t="shared" si="27"/>
        <v>191487</v>
      </c>
      <c r="X69" s="595">
        <f t="shared" si="27"/>
        <v>191487</v>
      </c>
      <c r="Y69" s="595">
        <f t="shared" si="27"/>
        <v>191487</v>
      </c>
      <c r="Z69" s="595">
        <f t="shared" si="27"/>
        <v>191487</v>
      </c>
      <c r="AA69" s="595">
        <f t="shared" si="27"/>
        <v>191487</v>
      </c>
      <c r="AB69" s="595">
        <f t="shared" si="27"/>
        <v>191487</v>
      </c>
      <c r="AC69" s="595">
        <f t="shared" si="27"/>
        <v>191487</v>
      </c>
      <c r="AD69" s="595">
        <f t="shared" si="27"/>
        <v>191487</v>
      </c>
      <c r="AE69" s="595">
        <f t="shared" si="27"/>
        <v>191487</v>
      </c>
      <c r="AF69" s="595">
        <f t="shared" si="27"/>
        <v>191487</v>
      </c>
      <c r="AG69" s="595">
        <f t="shared" si="27"/>
        <v>191487</v>
      </c>
      <c r="AH69" s="595">
        <f t="shared" si="27"/>
        <v>191487</v>
      </c>
      <c r="AI69" s="595">
        <f t="shared" si="27"/>
        <v>191487</v>
      </c>
    </row>
    <row r="70" spans="1:35" s="589" customFormat="1" ht="11.25">
      <c r="A70" s="603"/>
      <c r="B70" s="751" t="s">
        <v>106</v>
      </c>
      <c r="C70" s="596"/>
      <c r="D70" s="596"/>
      <c r="E70" s="596"/>
      <c r="F70" s="595">
        <f t="shared" ref="F70:AI77" si="28">+F28+F49</f>
        <v>15634</v>
      </c>
      <c r="G70" s="595">
        <f t="shared" si="28"/>
        <v>5928</v>
      </c>
      <c r="H70" s="595">
        <f t="shared" si="28"/>
        <v>5244</v>
      </c>
      <c r="I70" s="595">
        <f t="shared" si="28"/>
        <v>5244</v>
      </c>
      <c r="J70" s="595">
        <f t="shared" si="28"/>
        <v>5244</v>
      </c>
      <c r="K70" s="595">
        <f t="shared" si="28"/>
        <v>5244</v>
      </c>
      <c r="L70" s="595">
        <f t="shared" si="28"/>
        <v>5244</v>
      </c>
      <c r="M70" s="595">
        <f t="shared" si="28"/>
        <v>5244</v>
      </c>
      <c r="N70" s="595">
        <f t="shared" si="28"/>
        <v>5244</v>
      </c>
      <c r="O70" s="595">
        <f t="shared" si="28"/>
        <v>5244</v>
      </c>
      <c r="P70" s="595">
        <f t="shared" si="28"/>
        <v>5244</v>
      </c>
      <c r="Q70" s="595">
        <f t="shared" si="28"/>
        <v>5244</v>
      </c>
      <c r="R70" s="595">
        <f t="shared" si="28"/>
        <v>5244</v>
      </c>
      <c r="S70" s="595">
        <f t="shared" si="28"/>
        <v>5244</v>
      </c>
      <c r="T70" s="595">
        <f t="shared" si="28"/>
        <v>5244</v>
      </c>
      <c r="U70" s="595">
        <f t="shared" si="28"/>
        <v>5244</v>
      </c>
      <c r="V70" s="595">
        <f t="shared" si="28"/>
        <v>5244</v>
      </c>
      <c r="W70" s="595">
        <f t="shared" si="28"/>
        <v>5244</v>
      </c>
      <c r="X70" s="595">
        <f t="shared" si="28"/>
        <v>5244</v>
      </c>
      <c r="Y70" s="595">
        <f t="shared" si="28"/>
        <v>5244</v>
      </c>
      <c r="Z70" s="595">
        <f t="shared" si="28"/>
        <v>5244</v>
      </c>
      <c r="AA70" s="595">
        <f t="shared" si="28"/>
        <v>5244</v>
      </c>
      <c r="AB70" s="595">
        <f t="shared" si="28"/>
        <v>5244</v>
      </c>
      <c r="AC70" s="595">
        <f t="shared" si="28"/>
        <v>5244</v>
      </c>
      <c r="AD70" s="595">
        <f t="shared" si="28"/>
        <v>5244</v>
      </c>
      <c r="AE70" s="595">
        <f t="shared" si="28"/>
        <v>5244</v>
      </c>
      <c r="AF70" s="595">
        <f t="shared" si="28"/>
        <v>5244</v>
      </c>
      <c r="AG70" s="595">
        <f t="shared" si="28"/>
        <v>5244</v>
      </c>
      <c r="AH70" s="595">
        <f t="shared" si="28"/>
        <v>5244</v>
      </c>
      <c r="AI70" s="595">
        <f t="shared" si="28"/>
        <v>5244</v>
      </c>
    </row>
    <row r="71" spans="1:35" s="589" customFormat="1" ht="11.25">
      <c r="A71" s="603"/>
      <c r="B71" s="751" t="s">
        <v>254</v>
      </c>
      <c r="C71" s="596"/>
      <c r="D71" s="596"/>
      <c r="E71" s="596"/>
      <c r="F71" s="595">
        <f t="shared" si="28"/>
        <v>162487</v>
      </c>
      <c r="G71" s="595">
        <f t="shared" si="28"/>
        <v>185848</v>
      </c>
      <c r="H71" s="595">
        <f t="shared" si="28"/>
        <v>172923</v>
      </c>
      <c r="I71" s="595">
        <f t="shared" si="28"/>
        <v>172923</v>
      </c>
      <c r="J71" s="595">
        <f t="shared" si="28"/>
        <v>172923</v>
      </c>
      <c r="K71" s="595">
        <f t="shared" si="28"/>
        <v>172923</v>
      </c>
      <c r="L71" s="595">
        <f t="shared" si="28"/>
        <v>172923</v>
      </c>
      <c r="M71" s="595">
        <f t="shared" si="28"/>
        <v>172923</v>
      </c>
      <c r="N71" s="595">
        <f t="shared" si="28"/>
        <v>172923</v>
      </c>
      <c r="O71" s="595">
        <f t="shared" si="28"/>
        <v>172923</v>
      </c>
      <c r="P71" s="595">
        <f t="shared" si="28"/>
        <v>172923</v>
      </c>
      <c r="Q71" s="595">
        <f t="shared" si="28"/>
        <v>172923</v>
      </c>
      <c r="R71" s="595">
        <f t="shared" si="28"/>
        <v>172923</v>
      </c>
      <c r="S71" s="595">
        <f t="shared" si="28"/>
        <v>172923</v>
      </c>
      <c r="T71" s="595">
        <f t="shared" si="28"/>
        <v>172923</v>
      </c>
      <c r="U71" s="595">
        <f t="shared" si="28"/>
        <v>172923</v>
      </c>
      <c r="V71" s="595">
        <f t="shared" si="28"/>
        <v>172923</v>
      </c>
      <c r="W71" s="595">
        <f t="shared" si="28"/>
        <v>172923</v>
      </c>
      <c r="X71" s="595">
        <f t="shared" si="28"/>
        <v>172923</v>
      </c>
      <c r="Y71" s="595">
        <f t="shared" si="28"/>
        <v>172923</v>
      </c>
      <c r="Z71" s="595">
        <f t="shared" si="28"/>
        <v>172923</v>
      </c>
      <c r="AA71" s="595">
        <f t="shared" si="28"/>
        <v>172923</v>
      </c>
      <c r="AB71" s="595">
        <f t="shared" si="28"/>
        <v>172923</v>
      </c>
      <c r="AC71" s="595">
        <f t="shared" si="28"/>
        <v>172923</v>
      </c>
      <c r="AD71" s="595">
        <f t="shared" si="28"/>
        <v>172923</v>
      </c>
      <c r="AE71" s="595">
        <f t="shared" si="28"/>
        <v>172923</v>
      </c>
      <c r="AF71" s="595">
        <f t="shared" si="28"/>
        <v>172923</v>
      </c>
      <c r="AG71" s="595">
        <f t="shared" si="28"/>
        <v>172923</v>
      </c>
      <c r="AH71" s="595">
        <f t="shared" si="28"/>
        <v>172923</v>
      </c>
      <c r="AI71" s="595">
        <f t="shared" si="28"/>
        <v>172923</v>
      </c>
    </row>
    <row r="72" spans="1:35" s="589" customFormat="1" ht="11.25">
      <c r="A72" s="604"/>
      <c r="B72" s="752" t="s">
        <v>264</v>
      </c>
      <c r="C72" s="598"/>
      <c r="D72" s="598"/>
      <c r="E72" s="598"/>
      <c r="F72" s="599">
        <f t="shared" si="28"/>
        <v>322</v>
      </c>
      <c r="G72" s="599">
        <f t="shared" si="28"/>
        <v>110913</v>
      </c>
      <c r="H72" s="599">
        <f t="shared" si="28"/>
        <v>114541</v>
      </c>
      <c r="I72" s="599">
        <f t="shared" si="28"/>
        <v>114541</v>
      </c>
      <c r="J72" s="599">
        <f t="shared" si="28"/>
        <v>114541</v>
      </c>
      <c r="K72" s="599">
        <f t="shared" si="28"/>
        <v>114541</v>
      </c>
      <c r="L72" s="599">
        <f t="shared" si="28"/>
        <v>114541</v>
      </c>
      <c r="M72" s="599">
        <f t="shared" si="28"/>
        <v>114541</v>
      </c>
      <c r="N72" s="599">
        <f t="shared" si="28"/>
        <v>114541</v>
      </c>
      <c r="O72" s="599">
        <f t="shared" si="28"/>
        <v>114541</v>
      </c>
      <c r="P72" s="599">
        <f t="shared" si="28"/>
        <v>114541</v>
      </c>
      <c r="Q72" s="599">
        <f t="shared" si="28"/>
        <v>114541</v>
      </c>
      <c r="R72" s="599">
        <f t="shared" si="28"/>
        <v>114541</v>
      </c>
      <c r="S72" s="599">
        <f t="shared" si="28"/>
        <v>114541</v>
      </c>
      <c r="T72" s="599">
        <f t="shared" si="28"/>
        <v>114541</v>
      </c>
      <c r="U72" s="599">
        <f t="shared" si="28"/>
        <v>114541</v>
      </c>
      <c r="V72" s="599">
        <f t="shared" si="28"/>
        <v>114541</v>
      </c>
      <c r="W72" s="599">
        <f t="shared" si="28"/>
        <v>114541</v>
      </c>
      <c r="X72" s="599">
        <f t="shared" si="28"/>
        <v>114541</v>
      </c>
      <c r="Y72" s="599">
        <f t="shared" si="28"/>
        <v>114541</v>
      </c>
      <c r="Z72" s="599">
        <f t="shared" si="28"/>
        <v>114541</v>
      </c>
      <c r="AA72" s="599">
        <f t="shared" si="28"/>
        <v>114541</v>
      </c>
      <c r="AB72" s="599">
        <f t="shared" si="28"/>
        <v>114541</v>
      </c>
      <c r="AC72" s="599">
        <f t="shared" si="28"/>
        <v>114541</v>
      </c>
      <c r="AD72" s="599">
        <f t="shared" si="28"/>
        <v>114541</v>
      </c>
      <c r="AE72" s="599">
        <f t="shared" si="28"/>
        <v>114541</v>
      </c>
      <c r="AF72" s="599">
        <f t="shared" si="28"/>
        <v>114541</v>
      </c>
      <c r="AG72" s="599">
        <f t="shared" si="28"/>
        <v>114541</v>
      </c>
      <c r="AH72" s="599">
        <f t="shared" si="28"/>
        <v>114541</v>
      </c>
      <c r="AI72" s="599">
        <f t="shared" si="28"/>
        <v>114541</v>
      </c>
    </row>
    <row r="73" spans="1:35" s="589" customFormat="1" ht="11.25">
      <c r="A73" s="603"/>
      <c r="B73" s="751" t="s">
        <v>255</v>
      </c>
      <c r="C73" s="596"/>
      <c r="D73" s="596"/>
      <c r="E73" s="596"/>
      <c r="F73" s="595">
        <f t="shared" si="28"/>
        <v>2367</v>
      </c>
      <c r="G73" s="595">
        <f t="shared" si="28"/>
        <v>1897</v>
      </c>
      <c r="H73" s="595">
        <f t="shared" si="28"/>
        <v>14</v>
      </c>
      <c r="I73" s="595">
        <f t="shared" si="28"/>
        <v>14</v>
      </c>
      <c r="J73" s="595">
        <f t="shared" si="28"/>
        <v>14</v>
      </c>
      <c r="K73" s="595">
        <f t="shared" si="28"/>
        <v>14</v>
      </c>
      <c r="L73" s="595">
        <f t="shared" si="28"/>
        <v>14</v>
      </c>
      <c r="M73" s="595">
        <f t="shared" si="28"/>
        <v>14</v>
      </c>
      <c r="N73" s="595">
        <f t="shared" si="28"/>
        <v>14</v>
      </c>
      <c r="O73" s="595">
        <f t="shared" si="28"/>
        <v>14</v>
      </c>
      <c r="P73" s="595">
        <f t="shared" si="28"/>
        <v>14</v>
      </c>
      <c r="Q73" s="595">
        <f t="shared" si="28"/>
        <v>14</v>
      </c>
      <c r="R73" s="595">
        <f t="shared" si="28"/>
        <v>14</v>
      </c>
      <c r="S73" s="595">
        <f t="shared" si="28"/>
        <v>14</v>
      </c>
      <c r="T73" s="595">
        <f t="shared" si="28"/>
        <v>14</v>
      </c>
      <c r="U73" s="595">
        <f t="shared" si="28"/>
        <v>14</v>
      </c>
      <c r="V73" s="595">
        <f t="shared" si="28"/>
        <v>14</v>
      </c>
      <c r="W73" s="595">
        <f t="shared" si="28"/>
        <v>14</v>
      </c>
      <c r="X73" s="595">
        <f t="shared" si="28"/>
        <v>14</v>
      </c>
      <c r="Y73" s="595">
        <f t="shared" si="28"/>
        <v>14</v>
      </c>
      <c r="Z73" s="595">
        <f t="shared" si="28"/>
        <v>14</v>
      </c>
      <c r="AA73" s="595">
        <f t="shared" si="28"/>
        <v>14</v>
      </c>
      <c r="AB73" s="595">
        <f t="shared" si="28"/>
        <v>14</v>
      </c>
      <c r="AC73" s="595">
        <f t="shared" si="28"/>
        <v>14</v>
      </c>
      <c r="AD73" s="595">
        <f t="shared" si="28"/>
        <v>14</v>
      </c>
      <c r="AE73" s="595">
        <f t="shared" si="28"/>
        <v>14</v>
      </c>
      <c r="AF73" s="595">
        <f t="shared" si="28"/>
        <v>14</v>
      </c>
      <c r="AG73" s="595">
        <f t="shared" si="28"/>
        <v>14</v>
      </c>
      <c r="AH73" s="595">
        <f t="shared" si="28"/>
        <v>14</v>
      </c>
      <c r="AI73" s="595">
        <f t="shared" si="28"/>
        <v>14</v>
      </c>
    </row>
    <row r="74" spans="1:35" s="589" customFormat="1" ht="11.25">
      <c r="A74" s="603"/>
      <c r="B74" s="751" t="s">
        <v>256</v>
      </c>
      <c r="C74" s="596"/>
      <c r="D74" s="596"/>
      <c r="E74" s="596"/>
      <c r="F74" s="595">
        <f t="shared" si="28"/>
        <v>15304</v>
      </c>
      <c r="G74" s="595">
        <f t="shared" si="28"/>
        <v>11867</v>
      </c>
      <c r="H74" s="595">
        <f t="shared" si="28"/>
        <v>8296</v>
      </c>
      <c r="I74" s="595">
        <f t="shared" si="28"/>
        <v>8296</v>
      </c>
      <c r="J74" s="595">
        <f t="shared" si="28"/>
        <v>8296</v>
      </c>
      <c r="K74" s="595">
        <f t="shared" si="28"/>
        <v>8296</v>
      </c>
      <c r="L74" s="595">
        <f t="shared" si="28"/>
        <v>8296</v>
      </c>
      <c r="M74" s="595">
        <f t="shared" si="28"/>
        <v>8296</v>
      </c>
      <c r="N74" s="595">
        <f t="shared" si="28"/>
        <v>8296</v>
      </c>
      <c r="O74" s="595">
        <f t="shared" si="28"/>
        <v>8296</v>
      </c>
      <c r="P74" s="595">
        <f t="shared" si="28"/>
        <v>8296</v>
      </c>
      <c r="Q74" s="595">
        <f t="shared" si="28"/>
        <v>8296</v>
      </c>
      <c r="R74" s="595">
        <f t="shared" si="28"/>
        <v>8296</v>
      </c>
      <c r="S74" s="595">
        <f t="shared" si="28"/>
        <v>8296</v>
      </c>
      <c r="T74" s="595">
        <f t="shared" si="28"/>
        <v>8296</v>
      </c>
      <c r="U74" s="595">
        <f t="shared" si="28"/>
        <v>8296</v>
      </c>
      <c r="V74" s="595">
        <f t="shared" si="28"/>
        <v>8296</v>
      </c>
      <c r="W74" s="595">
        <f t="shared" si="28"/>
        <v>8296</v>
      </c>
      <c r="X74" s="595">
        <f t="shared" si="28"/>
        <v>8296</v>
      </c>
      <c r="Y74" s="595">
        <f t="shared" si="28"/>
        <v>8296</v>
      </c>
      <c r="Z74" s="595">
        <f t="shared" si="28"/>
        <v>8296</v>
      </c>
      <c r="AA74" s="595">
        <f t="shared" si="28"/>
        <v>8296</v>
      </c>
      <c r="AB74" s="595">
        <f t="shared" si="28"/>
        <v>8296</v>
      </c>
      <c r="AC74" s="595">
        <f t="shared" si="28"/>
        <v>8296</v>
      </c>
      <c r="AD74" s="595">
        <f t="shared" si="28"/>
        <v>8296</v>
      </c>
      <c r="AE74" s="595">
        <f t="shared" si="28"/>
        <v>8296</v>
      </c>
      <c r="AF74" s="595">
        <f t="shared" si="28"/>
        <v>8296</v>
      </c>
      <c r="AG74" s="595">
        <f t="shared" si="28"/>
        <v>8296</v>
      </c>
      <c r="AH74" s="595">
        <f t="shared" si="28"/>
        <v>8296</v>
      </c>
      <c r="AI74" s="595">
        <f t="shared" si="28"/>
        <v>8296</v>
      </c>
    </row>
    <row r="75" spans="1:35" s="589" customFormat="1" ht="11.25">
      <c r="A75" s="603"/>
      <c r="B75" s="751" t="s">
        <v>257</v>
      </c>
      <c r="C75" s="596"/>
      <c r="D75" s="596"/>
      <c r="E75" s="596"/>
      <c r="F75" s="595">
        <f t="shared" si="28"/>
        <v>3766</v>
      </c>
      <c r="G75" s="595">
        <f t="shared" si="28"/>
        <v>1203</v>
      </c>
      <c r="H75" s="595">
        <f t="shared" si="28"/>
        <v>5010</v>
      </c>
      <c r="I75" s="595">
        <f t="shared" si="28"/>
        <v>5010</v>
      </c>
      <c r="J75" s="595">
        <f t="shared" si="28"/>
        <v>5010</v>
      </c>
      <c r="K75" s="595">
        <f t="shared" si="28"/>
        <v>5010</v>
      </c>
      <c r="L75" s="595">
        <f t="shared" si="28"/>
        <v>5010</v>
      </c>
      <c r="M75" s="595">
        <f t="shared" si="28"/>
        <v>5010</v>
      </c>
      <c r="N75" s="595">
        <f t="shared" si="28"/>
        <v>5010</v>
      </c>
      <c r="O75" s="595">
        <f t="shared" si="28"/>
        <v>5010</v>
      </c>
      <c r="P75" s="595">
        <f t="shared" si="28"/>
        <v>5010</v>
      </c>
      <c r="Q75" s="595">
        <f t="shared" si="28"/>
        <v>5010</v>
      </c>
      <c r="R75" s="595">
        <f t="shared" si="28"/>
        <v>5010</v>
      </c>
      <c r="S75" s="595">
        <f t="shared" si="28"/>
        <v>5010</v>
      </c>
      <c r="T75" s="595">
        <f t="shared" si="28"/>
        <v>5010</v>
      </c>
      <c r="U75" s="595">
        <f t="shared" si="28"/>
        <v>5010</v>
      </c>
      <c r="V75" s="595">
        <f t="shared" si="28"/>
        <v>5010</v>
      </c>
      <c r="W75" s="595">
        <f t="shared" si="28"/>
        <v>5010</v>
      </c>
      <c r="X75" s="595">
        <f t="shared" si="28"/>
        <v>5010</v>
      </c>
      <c r="Y75" s="595">
        <f t="shared" si="28"/>
        <v>5010</v>
      </c>
      <c r="Z75" s="595">
        <f t="shared" si="28"/>
        <v>5010</v>
      </c>
      <c r="AA75" s="595">
        <f t="shared" si="28"/>
        <v>5010</v>
      </c>
      <c r="AB75" s="595">
        <f t="shared" si="28"/>
        <v>5010</v>
      </c>
      <c r="AC75" s="595">
        <f t="shared" si="28"/>
        <v>5010</v>
      </c>
      <c r="AD75" s="595">
        <f t="shared" si="28"/>
        <v>5010</v>
      </c>
      <c r="AE75" s="595">
        <f t="shared" si="28"/>
        <v>5010</v>
      </c>
      <c r="AF75" s="595">
        <f t="shared" si="28"/>
        <v>5010</v>
      </c>
      <c r="AG75" s="595">
        <f t="shared" si="28"/>
        <v>5010</v>
      </c>
      <c r="AH75" s="595">
        <f t="shared" si="28"/>
        <v>5010</v>
      </c>
      <c r="AI75" s="595">
        <f t="shared" si="28"/>
        <v>5010</v>
      </c>
    </row>
    <row r="76" spans="1:35" s="589" customFormat="1" ht="11.25">
      <c r="A76" s="603">
        <v>2</v>
      </c>
      <c r="B76" s="750" t="s">
        <v>248</v>
      </c>
      <c r="C76" s="594"/>
      <c r="D76" s="594"/>
      <c r="E76" s="594"/>
      <c r="F76" s="595">
        <f t="shared" si="28"/>
        <v>0</v>
      </c>
      <c r="G76" s="595">
        <f t="shared" si="28"/>
        <v>157</v>
      </c>
      <c r="H76" s="595">
        <f t="shared" si="28"/>
        <v>0</v>
      </c>
      <c r="I76" s="595">
        <f t="shared" si="28"/>
        <v>0</v>
      </c>
      <c r="J76" s="595">
        <f t="shared" si="28"/>
        <v>0</v>
      </c>
      <c r="K76" s="595">
        <f t="shared" si="28"/>
        <v>0</v>
      </c>
      <c r="L76" s="595">
        <f t="shared" si="28"/>
        <v>0</v>
      </c>
      <c r="M76" s="595">
        <f t="shared" si="28"/>
        <v>0</v>
      </c>
      <c r="N76" s="595">
        <f t="shared" si="28"/>
        <v>0</v>
      </c>
      <c r="O76" s="595">
        <f t="shared" si="28"/>
        <v>0</v>
      </c>
      <c r="P76" s="595">
        <f t="shared" si="28"/>
        <v>0</v>
      </c>
      <c r="Q76" s="595">
        <f t="shared" si="28"/>
        <v>0</v>
      </c>
      <c r="R76" s="595">
        <f t="shared" si="28"/>
        <v>0</v>
      </c>
      <c r="S76" s="595">
        <f t="shared" si="28"/>
        <v>0</v>
      </c>
      <c r="T76" s="595">
        <f t="shared" si="28"/>
        <v>0</v>
      </c>
      <c r="U76" s="595">
        <f t="shared" si="28"/>
        <v>0</v>
      </c>
      <c r="V76" s="595">
        <f t="shared" si="28"/>
        <v>0</v>
      </c>
      <c r="W76" s="595">
        <f t="shared" si="28"/>
        <v>0</v>
      </c>
      <c r="X76" s="595">
        <f t="shared" si="28"/>
        <v>0</v>
      </c>
      <c r="Y76" s="595">
        <f t="shared" si="28"/>
        <v>0</v>
      </c>
      <c r="Z76" s="595">
        <f t="shared" si="28"/>
        <v>0</v>
      </c>
      <c r="AA76" s="595">
        <f t="shared" si="28"/>
        <v>0</v>
      </c>
      <c r="AB76" s="595">
        <f t="shared" si="28"/>
        <v>0</v>
      </c>
      <c r="AC76" s="595">
        <f t="shared" si="28"/>
        <v>0</v>
      </c>
      <c r="AD76" s="595">
        <f t="shared" si="28"/>
        <v>0</v>
      </c>
      <c r="AE76" s="595">
        <f t="shared" si="28"/>
        <v>0</v>
      </c>
      <c r="AF76" s="595">
        <f t="shared" si="28"/>
        <v>0</v>
      </c>
      <c r="AG76" s="595">
        <f t="shared" si="28"/>
        <v>0</v>
      </c>
      <c r="AH76" s="595">
        <f t="shared" si="28"/>
        <v>0</v>
      </c>
      <c r="AI76" s="595">
        <f t="shared" si="28"/>
        <v>0</v>
      </c>
    </row>
    <row r="77" spans="1:35" s="589" customFormat="1" ht="11.25">
      <c r="A77" s="603">
        <v>3</v>
      </c>
      <c r="B77" s="750" t="s">
        <v>258</v>
      </c>
      <c r="C77" s="594"/>
      <c r="D77" s="594"/>
      <c r="E77" s="594"/>
      <c r="F77" s="595">
        <f t="shared" si="28"/>
        <v>4323</v>
      </c>
      <c r="G77" s="595">
        <f t="shared" si="28"/>
        <v>0</v>
      </c>
      <c r="H77" s="595">
        <f t="shared" si="28"/>
        <v>0</v>
      </c>
      <c r="I77" s="595">
        <f t="shared" si="28"/>
        <v>0</v>
      </c>
      <c r="J77" s="595">
        <f t="shared" si="28"/>
        <v>0</v>
      </c>
      <c r="K77" s="595">
        <f t="shared" si="28"/>
        <v>0</v>
      </c>
      <c r="L77" s="595">
        <f t="shared" si="28"/>
        <v>0</v>
      </c>
      <c r="M77" s="595">
        <f t="shared" si="28"/>
        <v>0</v>
      </c>
      <c r="N77" s="595">
        <f t="shared" si="28"/>
        <v>0</v>
      </c>
      <c r="O77" s="595">
        <f t="shared" si="28"/>
        <v>0</v>
      </c>
      <c r="P77" s="595">
        <f t="shared" si="28"/>
        <v>0</v>
      </c>
      <c r="Q77" s="595">
        <f t="shared" si="28"/>
        <v>0</v>
      </c>
      <c r="R77" s="595">
        <f t="shared" si="28"/>
        <v>0</v>
      </c>
      <c r="S77" s="595">
        <f t="shared" si="28"/>
        <v>0</v>
      </c>
      <c r="T77" s="595">
        <f t="shared" si="28"/>
        <v>0</v>
      </c>
      <c r="U77" s="595">
        <f t="shared" si="28"/>
        <v>0</v>
      </c>
      <c r="V77" s="595">
        <f t="shared" si="28"/>
        <v>0</v>
      </c>
      <c r="W77" s="595">
        <f t="shared" si="28"/>
        <v>0</v>
      </c>
      <c r="X77" s="595">
        <f t="shared" si="28"/>
        <v>0</v>
      </c>
      <c r="Y77" s="595">
        <f t="shared" si="28"/>
        <v>0</v>
      </c>
      <c r="Z77" s="595">
        <f t="shared" si="28"/>
        <v>0</v>
      </c>
      <c r="AA77" s="595">
        <f t="shared" si="28"/>
        <v>0</v>
      </c>
      <c r="AB77" s="595">
        <f t="shared" si="28"/>
        <v>0</v>
      </c>
      <c r="AC77" s="595">
        <f t="shared" si="28"/>
        <v>0</v>
      </c>
      <c r="AD77" s="595">
        <f t="shared" si="28"/>
        <v>0</v>
      </c>
      <c r="AE77" s="595">
        <f t="shared" si="28"/>
        <v>0</v>
      </c>
      <c r="AF77" s="595">
        <f t="shared" si="28"/>
        <v>0</v>
      </c>
      <c r="AG77" s="595">
        <f t="shared" si="28"/>
        <v>0</v>
      </c>
      <c r="AH77" s="595">
        <f t="shared" si="28"/>
        <v>0</v>
      </c>
      <c r="AI77" s="595">
        <f t="shared" si="28"/>
        <v>0</v>
      </c>
    </row>
    <row r="78" spans="1:35" s="589" customFormat="1" ht="11.25">
      <c r="A78" s="602" t="s">
        <v>155</v>
      </c>
      <c r="B78" s="749" t="s">
        <v>259</v>
      </c>
      <c r="C78" s="592"/>
      <c r="D78" s="592"/>
      <c r="E78" s="592"/>
      <c r="F78" s="593">
        <f>+F61-F68</f>
        <v>-4175</v>
      </c>
      <c r="G78" s="593">
        <f t="shared" ref="G78:AI78" si="29">+G61-G68</f>
        <v>8477</v>
      </c>
      <c r="H78" s="593">
        <f t="shared" si="29"/>
        <v>0</v>
      </c>
      <c r="I78" s="593">
        <f t="shared" si="29"/>
        <v>0</v>
      </c>
      <c r="J78" s="593">
        <f t="shared" si="29"/>
        <v>0</v>
      </c>
      <c r="K78" s="593">
        <f t="shared" si="29"/>
        <v>0</v>
      </c>
      <c r="L78" s="593">
        <f t="shared" si="29"/>
        <v>0</v>
      </c>
      <c r="M78" s="593">
        <f t="shared" si="29"/>
        <v>0</v>
      </c>
      <c r="N78" s="593">
        <f t="shared" si="29"/>
        <v>0</v>
      </c>
      <c r="O78" s="593">
        <f t="shared" si="29"/>
        <v>0</v>
      </c>
      <c r="P78" s="593">
        <f t="shared" si="29"/>
        <v>0</v>
      </c>
      <c r="Q78" s="593">
        <f t="shared" si="29"/>
        <v>0</v>
      </c>
      <c r="R78" s="593">
        <f t="shared" si="29"/>
        <v>0</v>
      </c>
      <c r="S78" s="593">
        <f t="shared" si="29"/>
        <v>0</v>
      </c>
      <c r="T78" s="593">
        <f t="shared" si="29"/>
        <v>0</v>
      </c>
      <c r="U78" s="593">
        <f t="shared" si="29"/>
        <v>0</v>
      </c>
      <c r="V78" s="593">
        <f t="shared" si="29"/>
        <v>0</v>
      </c>
      <c r="W78" s="593">
        <f t="shared" si="29"/>
        <v>0</v>
      </c>
      <c r="X78" s="593">
        <f t="shared" si="29"/>
        <v>0</v>
      </c>
      <c r="Y78" s="593">
        <f t="shared" si="29"/>
        <v>0</v>
      </c>
      <c r="Z78" s="593">
        <f t="shared" si="29"/>
        <v>0</v>
      </c>
      <c r="AA78" s="593">
        <f t="shared" si="29"/>
        <v>0</v>
      </c>
      <c r="AB78" s="593">
        <f t="shared" si="29"/>
        <v>0</v>
      </c>
      <c r="AC78" s="593">
        <f t="shared" si="29"/>
        <v>0</v>
      </c>
      <c r="AD78" s="593">
        <f t="shared" si="29"/>
        <v>0</v>
      </c>
      <c r="AE78" s="593">
        <f t="shared" si="29"/>
        <v>0</v>
      </c>
      <c r="AF78" s="593">
        <f t="shared" si="29"/>
        <v>0</v>
      </c>
      <c r="AG78" s="593">
        <f t="shared" si="29"/>
        <v>0</v>
      </c>
      <c r="AH78" s="593">
        <f t="shared" si="29"/>
        <v>0</v>
      </c>
      <c r="AI78" s="593">
        <f t="shared" si="29"/>
        <v>0</v>
      </c>
    </row>
    <row r="79" spans="1:35">
      <c r="F79" s="550"/>
      <c r="G79" s="550"/>
      <c r="H79" s="550"/>
      <c r="I79" s="550"/>
      <c r="J79" s="550"/>
      <c r="K79" s="550"/>
      <c r="L79" s="550"/>
      <c r="M79" s="550"/>
      <c r="N79" s="550"/>
      <c r="O79" s="550"/>
      <c r="P79" s="550"/>
      <c r="Q79" s="550"/>
      <c r="R79" s="550"/>
      <c r="S79" s="550"/>
      <c r="T79" s="550"/>
      <c r="U79" s="550"/>
      <c r="V79" s="550"/>
      <c r="W79" s="550"/>
      <c r="X79" s="550"/>
      <c r="Y79" s="550"/>
      <c r="Z79" s="550"/>
      <c r="AA79" s="550"/>
      <c r="AB79" s="550"/>
      <c r="AC79" s="550"/>
      <c r="AD79" s="550"/>
      <c r="AE79" s="550"/>
      <c r="AF79" s="550"/>
      <c r="AG79" s="550"/>
      <c r="AH79" s="550"/>
      <c r="AI79" s="550"/>
    </row>
    <row r="80" spans="1:35" ht="12.75">
      <c r="A80" s="553" t="s">
        <v>662</v>
      </c>
    </row>
    <row r="82" spans="1:35" s="589" customFormat="1" ht="11.25">
      <c r="A82" s="588"/>
      <c r="B82" s="748" t="s">
        <v>388</v>
      </c>
      <c r="C82" s="588"/>
      <c r="D82" s="588"/>
      <c r="E82" s="588"/>
      <c r="F82" s="588">
        <f t="shared" ref="F82:AI83" si="30">+F59</f>
        <v>1</v>
      </c>
      <c r="G82" s="588">
        <f t="shared" si="30"/>
        <v>2</v>
      </c>
      <c r="H82" s="588">
        <f t="shared" si="30"/>
        <v>3</v>
      </c>
      <c r="I82" s="588">
        <f t="shared" si="30"/>
        <v>4</v>
      </c>
      <c r="J82" s="588">
        <f t="shared" si="30"/>
        <v>5</v>
      </c>
      <c r="K82" s="588">
        <f t="shared" si="30"/>
        <v>6</v>
      </c>
      <c r="L82" s="588">
        <f t="shared" si="30"/>
        <v>7</v>
      </c>
      <c r="M82" s="588">
        <f t="shared" si="30"/>
        <v>8</v>
      </c>
      <c r="N82" s="588">
        <f t="shared" si="30"/>
        <v>9</v>
      </c>
      <c r="O82" s="588">
        <f t="shared" si="30"/>
        <v>10</v>
      </c>
      <c r="P82" s="588">
        <f t="shared" si="30"/>
        <v>11</v>
      </c>
      <c r="Q82" s="588">
        <f t="shared" si="30"/>
        <v>12</v>
      </c>
      <c r="R82" s="588">
        <f t="shared" si="30"/>
        <v>13</v>
      </c>
      <c r="S82" s="588">
        <f t="shared" si="30"/>
        <v>14</v>
      </c>
      <c r="T82" s="588">
        <f t="shared" si="30"/>
        <v>15</v>
      </c>
      <c r="U82" s="588">
        <f t="shared" si="30"/>
        <v>16</v>
      </c>
      <c r="V82" s="588">
        <f t="shared" si="30"/>
        <v>17</v>
      </c>
      <c r="W82" s="588">
        <f t="shared" si="30"/>
        <v>18</v>
      </c>
      <c r="X82" s="588">
        <f t="shared" si="30"/>
        <v>19</v>
      </c>
      <c r="Y82" s="588">
        <f t="shared" si="30"/>
        <v>20</v>
      </c>
      <c r="Z82" s="588">
        <f t="shared" si="30"/>
        <v>21</v>
      </c>
      <c r="AA82" s="588">
        <f t="shared" si="30"/>
        <v>22</v>
      </c>
      <c r="AB82" s="588">
        <f t="shared" si="30"/>
        <v>23</v>
      </c>
      <c r="AC82" s="588">
        <f t="shared" si="30"/>
        <v>24</v>
      </c>
      <c r="AD82" s="588">
        <f t="shared" si="30"/>
        <v>25</v>
      </c>
      <c r="AE82" s="588">
        <f t="shared" si="30"/>
        <v>26</v>
      </c>
      <c r="AF82" s="588">
        <f t="shared" si="30"/>
        <v>27</v>
      </c>
      <c r="AG82" s="588">
        <f t="shared" si="30"/>
        <v>28</v>
      </c>
      <c r="AH82" s="588">
        <f t="shared" si="30"/>
        <v>29</v>
      </c>
      <c r="AI82" s="588">
        <f t="shared" si="30"/>
        <v>30</v>
      </c>
    </row>
    <row r="83" spans="1:35" s="589" customFormat="1" ht="11.25">
      <c r="A83" s="588" t="s">
        <v>147</v>
      </c>
      <c r="B83" s="748" t="s">
        <v>392</v>
      </c>
      <c r="C83" s="590"/>
      <c r="D83" s="590"/>
      <c r="E83" s="590"/>
      <c r="F83" s="591">
        <f t="shared" si="30"/>
        <v>2018</v>
      </c>
      <c r="G83" s="591">
        <f t="shared" si="30"/>
        <v>2019</v>
      </c>
      <c r="H83" s="591">
        <f t="shared" si="30"/>
        <v>2020</v>
      </c>
      <c r="I83" s="591">
        <f t="shared" si="30"/>
        <v>2021</v>
      </c>
      <c r="J83" s="591">
        <f t="shared" si="30"/>
        <v>2022</v>
      </c>
      <c r="K83" s="591">
        <f t="shared" si="30"/>
        <v>2023</v>
      </c>
      <c r="L83" s="591">
        <f t="shared" si="30"/>
        <v>2024</v>
      </c>
      <c r="M83" s="591">
        <f t="shared" si="30"/>
        <v>2025</v>
      </c>
      <c r="N83" s="591">
        <f t="shared" si="30"/>
        <v>2026</v>
      </c>
      <c r="O83" s="591">
        <f t="shared" si="30"/>
        <v>2027</v>
      </c>
      <c r="P83" s="591">
        <f t="shared" si="30"/>
        <v>2028</v>
      </c>
      <c r="Q83" s="591">
        <f t="shared" si="30"/>
        <v>2029</v>
      </c>
      <c r="R83" s="591">
        <f t="shared" si="30"/>
        <v>2030</v>
      </c>
      <c r="S83" s="591">
        <f t="shared" si="30"/>
        <v>2031</v>
      </c>
      <c r="T83" s="591">
        <f t="shared" si="30"/>
        <v>2032</v>
      </c>
      <c r="U83" s="591">
        <f t="shared" si="30"/>
        <v>2033</v>
      </c>
      <c r="V83" s="591">
        <f t="shared" si="30"/>
        <v>2034</v>
      </c>
      <c r="W83" s="591">
        <f t="shared" si="30"/>
        <v>2035</v>
      </c>
      <c r="X83" s="591">
        <f t="shared" si="30"/>
        <v>2036</v>
      </c>
      <c r="Y83" s="591">
        <f t="shared" si="30"/>
        <v>2037</v>
      </c>
      <c r="Z83" s="591">
        <f t="shared" si="30"/>
        <v>2038</v>
      </c>
      <c r="AA83" s="591">
        <f t="shared" si="30"/>
        <v>2039</v>
      </c>
      <c r="AB83" s="591">
        <f t="shared" si="30"/>
        <v>2040</v>
      </c>
      <c r="AC83" s="591">
        <f t="shared" si="30"/>
        <v>2041</v>
      </c>
      <c r="AD83" s="591">
        <f t="shared" si="30"/>
        <v>2042</v>
      </c>
      <c r="AE83" s="591">
        <f t="shared" si="30"/>
        <v>2043</v>
      </c>
      <c r="AF83" s="591">
        <f t="shared" si="30"/>
        <v>2044</v>
      </c>
      <c r="AG83" s="591">
        <f t="shared" si="30"/>
        <v>2045</v>
      </c>
      <c r="AH83" s="591">
        <f t="shared" si="30"/>
        <v>2046</v>
      </c>
      <c r="AI83" s="591">
        <f t="shared" si="30"/>
        <v>2047</v>
      </c>
    </row>
    <row r="84" spans="1:35" s="589" customFormat="1" ht="11.25">
      <c r="A84" s="592" t="s">
        <v>242</v>
      </c>
      <c r="B84" s="749" t="s">
        <v>391</v>
      </c>
      <c r="C84" s="592"/>
      <c r="D84" s="592"/>
      <c r="E84" s="592"/>
      <c r="F84" s="593">
        <f>+F85+F86</f>
        <v>128422.29519999999</v>
      </c>
      <c r="G84" s="593">
        <f t="shared" ref="G84:AI84" si="31">+G85+G86</f>
        <v>134381.74</v>
      </c>
      <c r="H84" s="593">
        <f t="shared" si="31"/>
        <v>114541</v>
      </c>
      <c r="I84" s="593">
        <f t="shared" si="31"/>
        <v>114541</v>
      </c>
      <c r="J84" s="593">
        <f t="shared" si="31"/>
        <v>114541</v>
      </c>
      <c r="K84" s="593">
        <f t="shared" si="31"/>
        <v>114541</v>
      </c>
      <c r="L84" s="593">
        <f t="shared" si="31"/>
        <v>114541</v>
      </c>
      <c r="M84" s="593">
        <f t="shared" si="31"/>
        <v>114541</v>
      </c>
      <c r="N84" s="593">
        <f t="shared" si="31"/>
        <v>114541</v>
      </c>
      <c r="O84" s="593">
        <f t="shared" si="31"/>
        <v>114541</v>
      </c>
      <c r="P84" s="593">
        <f t="shared" si="31"/>
        <v>114541</v>
      </c>
      <c r="Q84" s="593">
        <f t="shared" si="31"/>
        <v>114541</v>
      </c>
      <c r="R84" s="593">
        <f t="shared" si="31"/>
        <v>114541</v>
      </c>
      <c r="S84" s="593">
        <f t="shared" si="31"/>
        <v>114541</v>
      </c>
      <c r="T84" s="593">
        <f t="shared" si="31"/>
        <v>114541</v>
      </c>
      <c r="U84" s="593">
        <f t="shared" si="31"/>
        <v>114541</v>
      </c>
      <c r="V84" s="593">
        <f t="shared" si="31"/>
        <v>114541</v>
      </c>
      <c r="W84" s="593">
        <f t="shared" si="31"/>
        <v>114541</v>
      </c>
      <c r="X84" s="593">
        <f t="shared" si="31"/>
        <v>114541</v>
      </c>
      <c r="Y84" s="593">
        <f t="shared" si="31"/>
        <v>114541</v>
      </c>
      <c r="Z84" s="593">
        <f t="shared" si="31"/>
        <v>114541</v>
      </c>
      <c r="AA84" s="593">
        <f t="shared" si="31"/>
        <v>114541</v>
      </c>
      <c r="AB84" s="593">
        <f t="shared" si="31"/>
        <v>114541</v>
      </c>
      <c r="AC84" s="593">
        <f t="shared" si="31"/>
        <v>114541</v>
      </c>
      <c r="AD84" s="593">
        <f t="shared" si="31"/>
        <v>114541</v>
      </c>
      <c r="AE84" s="593">
        <f t="shared" si="31"/>
        <v>114541</v>
      </c>
      <c r="AF84" s="593">
        <f t="shared" si="31"/>
        <v>114541</v>
      </c>
      <c r="AG84" s="593">
        <f t="shared" si="31"/>
        <v>114541</v>
      </c>
      <c r="AH84" s="593">
        <f t="shared" si="31"/>
        <v>114541</v>
      </c>
      <c r="AI84" s="593">
        <f t="shared" si="31"/>
        <v>114541</v>
      </c>
    </row>
    <row r="85" spans="1:35" s="589" customFormat="1" ht="11.25">
      <c r="A85" s="594"/>
      <c r="B85" s="750" t="s">
        <v>393</v>
      </c>
      <c r="C85" s="594"/>
      <c r="D85" s="594"/>
      <c r="E85" s="594"/>
      <c r="F85" s="595">
        <f t="shared" ref="F85:AI85" si="32">+F22</f>
        <v>127620.29519999999</v>
      </c>
      <c r="G85" s="595">
        <f t="shared" si="32"/>
        <v>133319.74</v>
      </c>
      <c r="H85" s="595">
        <f t="shared" si="32"/>
        <v>112964</v>
      </c>
      <c r="I85" s="595">
        <f t="shared" si="32"/>
        <v>112964</v>
      </c>
      <c r="J85" s="595">
        <f t="shared" si="32"/>
        <v>112964</v>
      </c>
      <c r="K85" s="595">
        <f t="shared" si="32"/>
        <v>112964</v>
      </c>
      <c r="L85" s="595">
        <f t="shared" si="32"/>
        <v>112964</v>
      </c>
      <c r="M85" s="595">
        <f t="shared" si="32"/>
        <v>112964</v>
      </c>
      <c r="N85" s="595">
        <f t="shared" si="32"/>
        <v>112964</v>
      </c>
      <c r="O85" s="595">
        <f t="shared" si="32"/>
        <v>112964</v>
      </c>
      <c r="P85" s="595">
        <f t="shared" si="32"/>
        <v>112964</v>
      </c>
      <c r="Q85" s="595">
        <f t="shared" si="32"/>
        <v>112964</v>
      </c>
      <c r="R85" s="595">
        <f t="shared" si="32"/>
        <v>112964</v>
      </c>
      <c r="S85" s="595">
        <f t="shared" si="32"/>
        <v>112964</v>
      </c>
      <c r="T85" s="595">
        <f t="shared" si="32"/>
        <v>112964</v>
      </c>
      <c r="U85" s="595">
        <f t="shared" si="32"/>
        <v>112964</v>
      </c>
      <c r="V85" s="595">
        <f t="shared" si="32"/>
        <v>112964</v>
      </c>
      <c r="W85" s="595">
        <f t="shared" si="32"/>
        <v>112964</v>
      </c>
      <c r="X85" s="595">
        <f t="shared" si="32"/>
        <v>112964</v>
      </c>
      <c r="Y85" s="595">
        <f t="shared" si="32"/>
        <v>112964</v>
      </c>
      <c r="Z85" s="595">
        <f t="shared" si="32"/>
        <v>112964</v>
      </c>
      <c r="AA85" s="595">
        <f t="shared" si="32"/>
        <v>112964</v>
      </c>
      <c r="AB85" s="595">
        <f t="shared" si="32"/>
        <v>112964</v>
      </c>
      <c r="AC85" s="595">
        <f t="shared" si="32"/>
        <v>112964</v>
      </c>
      <c r="AD85" s="595">
        <f t="shared" si="32"/>
        <v>112964</v>
      </c>
      <c r="AE85" s="595">
        <f t="shared" si="32"/>
        <v>112964</v>
      </c>
      <c r="AF85" s="595">
        <f t="shared" si="32"/>
        <v>112964</v>
      </c>
      <c r="AG85" s="595">
        <f t="shared" si="32"/>
        <v>112964</v>
      </c>
      <c r="AH85" s="595">
        <f t="shared" si="32"/>
        <v>112964</v>
      </c>
      <c r="AI85" s="595">
        <f t="shared" si="32"/>
        <v>112964</v>
      </c>
    </row>
    <row r="86" spans="1:35" s="589" customFormat="1" ht="11.25">
      <c r="A86" s="594"/>
      <c r="B86" s="750" t="s">
        <v>394</v>
      </c>
      <c r="C86" s="594"/>
      <c r="D86" s="594"/>
      <c r="E86" s="594"/>
      <c r="F86" s="595">
        <f t="shared" ref="F86:AI86" si="33">+F43</f>
        <v>802</v>
      </c>
      <c r="G86" s="595">
        <f t="shared" si="33"/>
        <v>1062</v>
      </c>
      <c r="H86" s="595">
        <f t="shared" si="33"/>
        <v>1577</v>
      </c>
      <c r="I86" s="595">
        <f t="shared" si="33"/>
        <v>1577</v>
      </c>
      <c r="J86" s="595">
        <f t="shared" si="33"/>
        <v>1577</v>
      </c>
      <c r="K86" s="595">
        <f t="shared" si="33"/>
        <v>1577</v>
      </c>
      <c r="L86" s="595">
        <f t="shared" si="33"/>
        <v>1577</v>
      </c>
      <c r="M86" s="595">
        <f t="shared" si="33"/>
        <v>1577</v>
      </c>
      <c r="N86" s="595">
        <f t="shared" si="33"/>
        <v>1577</v>
      </c>
      <c r="O86" s="595">
        <f t="shared" si="33"/>
        <v>1577</v>
      </c>
      <c r="P86" s="595">
        <f t="shared" si="33"/>
        <v>1577</v>
      </c>
      <c r="Q86" s="595">
        <f t="shared" si="33"/>
        <v>1577</v>
      </c>
      <c r="R86" s="595">
        <f t="shared" si="33"/>
        <v>1577</v>
      </c>
      <c r="S86" s="595">
        <f t="shared" si="33"/>
        <v>1577</v>
      </c>
      <c r="T86" s="595">
        <f t="shared" si="33"/>
        <v>1577</v>
      </c>
      <c r="U86" s="595">
        <f t="shared" si="33"/>
        <v>1577</v>
      </c>
      <c r="V86" s="595">
        <f t="shared" si="33"/>
        <v>1577</v>
      </c>
      <c r="W86" s="595">
        <f t="shared" si="33"/>
        <v>1577</v>
      </c>
      <c r="X86" s="595">
        <f t="shared" si="33"/>
        <v>1577</v>
      </c>
      <c r="Y86" s="595">
        <f t="shared" si="33"/>
        <v>1577</v>
      </c>
      <c r="Z86" s="595">
        <f t="shared" si="33"/>
        <v>1577</v>
      </c>
      <c r="AA86" s="595">
        <f t="shared" si="33"/>
        <v>1577</v>
      </c>
      <c r="AB86" s="595">
        <f t="shared" si="33"/>
        <v>1577</v>
      </c>
      <c r="AC86" s="595">
        <f t="shared" si="33"/>
        <v>1577</v>
      </c>
      <c r="AD86" s="595">
        <f t="shared" si="33"/>
        <v>1577</v>
      </c>
      <c r="AE86" s="595">
        <f t="shared" si="33"/>
        <v>1577</v>
      </c>
      <c r="AF86" s="595">
        <f t="shared" si="33"/>
        <v>1577</v>
      </c>
      <c r="AG86" s="595">
        <f t="shared" si="33"/>
        <v>1577</v>
      </c>
      <c r="AH86" s="595">
        <f t="shared" si="33"/>
        <v>1577</v>
      </c>
      <c r="AI86" s="595">
        <f t="shared" si="33"/>
        <v>1577</v>
      </c>
    </row>
    <row r="87" spans="1:35" s="589" customFormat="1" ht="11.25">
      <c r="A87" s="592" t="s">
        <v>243</v>
      </c>
      <c r="B87" s="749" t="s">
        <v>253</v>
      </c>
      <c r="C87" s="592"/>
      <c r="D87" s="592"/>
      <c r="E87" s="592"/>
      <c r="F87" s="593">
        <f>+F88+F89</f>
        <v>322</v>
      </c>
      <c r="G87" s="593">
        <f t="shared" ref="G87:AI87" si="34">+G88+G89</f>
        <v>110913</v>
      </c>
      <c r="H87" s="593">
        <f t="shared" si="34"/>
        <v>114541</v>
      </c>
      <c r="I87" s="593">
        <f t="shared" si="34"/>
        <v>114541</v>
      </c>
      <c r="J87" s="593">
        <f t="shared" si="34"/>
        <v>114541</v>
      </c>
      <c r="K87" s="593">
        <f t="shared" si="34"/>
        <v>114541</v>
      </c>
      <c r="L87" s="593">
        <f t="shared" si="34"/>
        <v>114541</v>
      </c>
      <c r="M87" s="593">
        <f t="shared" si="34"/>
        <v>114541</v>
      </c>
      <c r="N87" s="593">
        <f t="shared" si="34"/>
        <v>114541</v>
      </c>
      <c r="O87" s="593">
        <f t="shared" si="34"/>
        <v>114541</v>
      </c>
      <c r="P87" s="593">
        <f t="shared" si="34"/>
        <v>114541</v>
      </c>
      <c r="Q87" s="593">
        <f t="shared" si="34"/>
        <v>114541</v>
      </c>
      <c r="R87" s="593">
        <f t="shared" si="34"/>
        <v>114541</v>
      </c>
      <c r="S87" s="593">
        <f t="shared" si="34"/>
        <v>114541</v>
      </c>
      <c r="T87" s="593">
        <f t="shared" si="34"/>
        <v>114541</v>
      </c>
      <c r="U87" s="593">
        <f t="shared" si="34"/>
        <v>114541</v>
      </c>
      <c r="V87" s="593">
        <f t="shared" si="34"/>
        <v>114541</v>
      </c>
      <c r="W87" s="593">
        <f t="shared" si="34"/>
        <v>114541</v>
      </c>
      <c r="X87" s="593">
        <f t="shared" si="34"/>
        <v>114541</v>
      </c>
      <c r="Y87" s="593">
        <f t="shared" si="34"/>
        <v>114541</v>
      </c>
      <c r="Z87" s="593">
        <f t="shared" si="34"/>
        <v>114541</v>
      </c>
      <c r="AA87" s="593">
        <f t="shared" si="34"/>
        <v>114541</v>
      </c>
      <c r="AB87" s="593">
        <f t="shared" si="34"/>
        <v>114541</v>
      </c>
      <c r="AC87" s="593">
        <f t="shared" si="34"/>
        <v>114541</v>
      </c>
      <c r="AD87" s="593">
        <f t="shared" si="34"/>
        <v>114541</v>
      </c>
      <c r="AE87" s="593">
        <f t="shared" si="34"/>
        <v>114541</v>
      </c>
      <c r="AF87" s="593">
        <f t="shared" si="34"/>
        <v>114541</v>
      </c>
      <c r="AG87" s="593">
        <f t="shared" si="34"/>
        <v>114541</v>
      </c>
      <c r="AH87" s="593">
        <f t="shared" si="34"/>
        <v>114541</v>
      </c>
      <c r="AI87" s="593">
        <f t="shared" si="34"/>
        <v>114541</v>
      </c>
    </row>
    <row r="88" spans="1:35" s="589" customFormat="1" ht="11.25">
      <c r="A88" s="594"/>
      <c r="B88" s="750" t="s">
        <v>395</v>
      </c>
      <c r="C88" s="594"/>
      <c r="D88" s="594"/>
      <c r="E88" s="594"/>
      <c r="F88" s="595">
        <f t="shared" ref="F88:AI88" si="35">+F30</f>
        <v>322</v>
      </c>
      <c r="G88" s="595">
        <f t="shared" si="35"/>
        <v>110000</v>
      </c>
      <c r="H88" s="595">
        <f t="shared" si="35"/>
        <v>112964</v>
      </c>
      <c r="I88" s="595">
        <f t="shared" si="35"/>
        <v>112964</v>
      </c>
      <c r="J88" s="595">
        <f t="shared" si="35"/>
        <v>112964</v>
      </c>
      <c r="K88" s="595">
        <f t="shared" si="35"/>
        <v>112964</v>
      </c>
      <c r="L88" s="595">
        <f t="shared" si="35"/>
        <v>112964</v>
      </c>
      <c r="M88" s="595">
        <f t="shared" si="35"/>
        <v>112964</v>
      </c>
      <c r="N88" s="595">
        <f t="shared" si="35"/>
        <v>112964</v>
      </c>
      <c r="O88" s="595">
        <f t="shared" si="35"/>
        <v>112964</v>
      </c>
      <c r="P88" s="595">
        <f t="shared" si="35"/>
        <v>112964</v>
      </c>
      <c r="Q88" s="595">
        <f t="shared" si="35"/>
        <v>112964</v>
      </c>
      <c r="R88" s="595">
        <f t="shared" si="35"/>
        <v>112964</v>
      </c>
      <c r="S88" s="595">
        <f t="shared" si="35"/>
        <v>112964</v>
      </c>
      <c r="T88" s="595">
        <f t="shared" si="35"/>
        <v>112964</v>
      </c>
      <c r="U88" s="595">
        <f t="shared" si="35"/>
        <v>112964</v>
      </c>
      <c r="V88" s="595">
        <f t="shared" si="35"/>
        <v>112964</v>
      </c>
      <c r="W88" s="595">
        <f t="shared" si="35"/>
        <v>112964</v>
      </c>
      <c r="X88" s="595">
        <f t="shared" si="35"/>
        <v>112964</v>
      </c>
      <c r="Y88" s="595">
        <f t="shared" si="35"/>
        <v>112964</v>
      </c>
      <c r="Z88" s="595">
        <f t="shared" si="35"/>
        <v>112964</v>
      </c>
      <c r="AA88" s="595">
        <f t="shared" si="35"/>
        <v>112964</v>
      </c>
      <c r="AB88" s="595">
        <f t="shared" si="35"/>
        <v>112964</v>
      </c>
      <c r="AC88" s="595">
        <f t="shared" si="35"/>
        <v>112964</v>
      </c>
      <c r="AD88" s="595">
        <f t="shared" si="35"/>
        <v>112964</v>
      </c>
      <c r="AE88" s="595">
        <f t="shared" si="35"/>
        <v>112964</v>
      </c>
      <c r="AF88" s="595">
        <f t="shared" si="35"/>
        <v>112964</v>
      </c>
      <c r="AG88" s="595">
        <f t="shared" si="35"/>
        <v>112964</v>
      </c>
      <c r="AH88" s="595">
        <f t="shared" si="35"/>
        <v>112964</v>
      </c>
      <c r="AI88" s="595">
        <f t="shared" si="35"/>
        <v>112964</v>
      </c>
    </row>
    <row r="89" spans="1:35" s="589" customFormat="1" ht="11.25">
      <c r="A89" s="594"/>
      <c r="B89" s="750" t="s">
        <v>396</v>
      </c>
      <c r="C89" s="594"/>
      <c r="D89" s="594"/>
      <c r="E89" s="594"/>
      <c r="F89" s="595">
        <f t="shared" ref="F89:AI89" si="36">+F51</f>
        <v>0</v>
      </c>
      <c r="G89" s="595">
        <f t="shared" si="36"/>
        <v>913</v>
      </c>
      <c r="H89" s="595">
        <f t="shared" si="36"/>
        <v>1577</v>
      </c>
      <c r="I89" s="595">
        <f t="shared" si="36"/>
        <v>1577</v>
      </c>
      <c r="J89" s="595">
        <f t="shared" si="36"/>
        <v>1577</v>
      </c>
      <c r="K89" s="595">
        <f t="shared" si="36"/>
        <v>1577</v>
      </c>
      <c r="L89" s="595">
        <f t="shared" si="36"/>
        <v>1577</v>
      </c>
      <c r="M89" s="595">
        <f t="shared" si="36"/>
        <v>1577</v>
      </c>
      <c r="N89" s="595">
        <f t="shared" si="36"/>
        <v>1577</v>
      </c>
      <c r="O89" s="595">
        <f t="shared" si="36"/>
        <v>1577</v>
      </c>
      <c r="P89" s="595">
        <f t="shared" si="36"/>
        <v>1577</v>
      </c>
      <c r="Q89" s="595">
        <f t="shared" si="36"/>
        <v>1577</v>
      </c>
      <c r="R89" s="595">
        <f t="shared" si="36"/>
        <v>1577</v>
      </c>
      <c r="S89" s="595">
        <f t="shared" si="36"/>
        <v>1577</v>
      </c>
      <c r="T89" s="595">
        <f t="shared" si="36"/>
        <v>1577</v>
      </c>
      <c r="U89" s="595">
        <f t="shared" si="36"/>
        <v>1577</v>
      </c>
      <c r="V89" s="595">
        <f t="shared" si="36"/>
        <v>1577</v>
      </c>
      <c r="W89" s="595">
        <f t="shared" si="36"/>
        <v>1577</v>
      </c>
      <c r="X89" s="595">
        <f t="shared" si="36"/>
        <v>1577</v>
      </c>
      <c r="Y89" s="595">
        <f t="shared" si="36"/>
        <v>1577</v>
      </c>
      <c r="Z89" s="595">
        <f t="shared" si="36"/>
        <v>1577</v>
      </c>
      <c r="AA89" s="595">
        <f t="shared" si="36"/>
        <v>1577</v>
      </c>
      <c r="AB89" s="595">
        <f t="shared" si="36"/>
        <v>1577</v>
      </c>
      <c r="AC89" s="595">
        <f t="shared" si="36"/>
        <v>1577</v>
      </c>
      <c r="AD89" s="595">
        <f t="shared" si="36"/>
        <v>1577</v>
      </c>
      <c r="AE89" s="595">
        <f t="shared" si="36"/>
        <v>1577</v>
      </c>
      <c r="AF89" s="595">
        <f t="shared" si="36"/>
        <v>1577</v>
      </c>
      <c r="AG89" s="595">
        <f t="shared" si="36"/>
        <v>1577</v>
      </c>
      <c r="AH89" s="595">
        <f t="shared" si="36"/>
        <v>1577</v>
      </c>
      <c r="AI89" s="595">
        <f t="shared" si="36"/>
        <v>1577</v>
      </c>
    </row>
    <row r="90" spans="1:35" s="589" customFormat="1" ht="11.25">
      <c r="A90" s="592" t="s">
        <v>155</v>
      </c>
      <c r="B90" s="749" t="s">
        <v>259</v>
      </c>
      <c r="C90" s="592"/>
      <c r="D90" s="592"/>
      <c r="E90" s="592"/>
      <c r="F90" s="593">
        <f>+F84-F87</f>
        <v>128100.29519999999</v>
      </c>
      <c r="G90" s="593">
        <f t="shared" ref="G90:AI90" si="37">+G84-G87</f>
        <v>23468.739999999991</v>
      </c>
      <c r="H90" s="593">
        <f t="shared" si="37"/>
        <v>0</v>
      </c>
      <c r="I90" s="593">
        <f t="shared" si="37"/>
        <v>0</v>
      </c>
      <c r="J90" s="593">
        <f t="shared" si="37"/>
        <v>0</v>
      </c>
      <c r="K90" s="593">
        <f t="shared" si="37"/>
        <v>0</v>
      </c>
      <c r="L90" s="593">
        <f t="shared" si="37"/>
        <v>0</v>
      </c>
      <c r="M90" s="593">
        <f t="shared" si="37"/>
        <v>0</v>
      </c>
      <c r="N90" s="593">
        <f t="shared" si="37"/>
        <v>0</v>
      </c>
      <c r="O90" s="593">
        <f t="shared" si="37"/>
        <v>0</v>
      </c>
      <c r="P90" s="593">
        <f t="shared" si="37"/>
        <v>0</v>
      </c>
      <c r="Q90" s="593">
        <f t="shared" si="37"/>
        <v>0</v>
      </c>
      <c r="R90" s="593">
        <f t="shared" si="37"/>
        <v>0</v>
      </c>
      <c r="S90" s="593">
        <f t="shared" si="37"/>
        <v>0</v>
      </c>
      <c r="T90" s="593">
        <f t="shared" si="37"/>
        <v>0</v>
      </c>
      <c r="U90" s="593">
        <f t="shared" si="37"/>
        <v>0</v>
      </c>
      <c r="V90" s="593">
        <f t="shared" si="37"/>
        <v>0</v>
      </c>
      <c r="W90" s="593">
        <f t="shared" si="37"/>
        <v>0</v>
      </c>
      <c r="X90" s="593">
        <f t="shared" si="37"/>
        <v>0</v>
      </c>
      <c r="Y90" s="593">
        <f t="shared" si="37"/>
        <v>0</v>
      </c>
      <c r="Z90" s="593">
        <f t="shared" si="37"/>
        <v>0</v>
      </c>
      <c r="AA90" s="593">
        <f t="shared" si="37"/>
        <v>0</v>
      </c>
      <c r="AB90" s="593">
        <f t="shared" si="37"/>
        <v>0</v>
      </c>
      <c r="AC90" s="593">
        <f t="shared" si="37"/>
        <v>0</v>
      </c>
      <c r="AD90" s="593">
        <f t="shared" si="37"/>
        <v>0</v>
      </c>
      <c r="AE90" s="593">
        <f t="shared" si="37"/>
        <v>0</v>
      </c>
      <c r="AF90" s="593">
        <f t="shared" si="37"/>
        <v>0</v>
      </c>
      <c r="AG90" s="593">
        <f t="shared" si="37"/>
        <v>0</v>
      </c>
      <c r="AH90" s="593">
        <f t="shared" si="37"/>
        <v>0</v>
      </c>
      <c r="AI90" s="593">
        <f t="shared" si="37"/>
        <v>0</v>
      </c>
    </row>
    <row r="92" spans="1:35" ht="12.75">
      <c r="A92" s="553" t="s">
        <v>660</v>
      </c>
    </row>
    <row r="94" spans="1:35" s="589" customFormat="1" ht="11.25">
      <c r="A94" s="588"/>
      <c r="B94" s="748" t="s">
        <v>388</v>
      </c>
      <c r="C94" s="588"/>
      <c r="D94" s="588"/>
      <c r="E94" s="588"/>
      <c r="F94" s="588">
        <f>+F82</f>
        <v>1</v>
      </c>
      <c r="G94" s="588">
        <f t="shared" ref="G94:AI95" si="38">+G82</f>
        <v>2</v>
      </c>
      <c r="H94" s="588">
        <f t="shared" si="38"/>
        <v>3</v>
      </c>
      <c r="I94" s="588">
        <f t="shared" si="38"/>
        <v>4</v>
      </c>
      <c r="J94" s="588">
        <f t="shared" si="38"/>
        <v>5</v>
      </c>
      <c r="K94" s="588">
        <f t="shared" si="38"/>
        <v>6</v>
      </c>
      <c r="L94" s="588">
        <f t="shared" si="38"/>
        <v>7</v>
      </c>
      <c r="M94" s="588">
        <f t="shared" si="38"/>
        <v>8</v>
      </c>
      <c r="N94" s="588">
        <f t="shared" si="38"/>
        <v>9</v>
      </c>
      <c r="O94" s="588">
        <f t="shared" si="38"/>
        <v>10</v>
      </c>
      <c r="P94" s="588">
        <f t="shared" si="38"/>
        <v>11</v>
      </c>
      <c r="Q94" s="588">
        <f t="shared" si="38"/>
        <v>12</v>
      </c>
      <c r="R94" s="588">
        <f t="shared" si="38"/>
        <v>13</v>
      </c>
      <c r="S94" s="588">
        <f t="shared" si="38"/>
        <v>14</v>
      </c>
      <c r="T94" s="588">
        <f t="shared" si="38"/>
        <v>15</v>
      </c>
      <c r="U94" s="588">
        <f t="shared" si="38"/>
        <v>16</v>
      </c>
      <c r="V94" s="588">
        <f t="shared" si="38"/>
        <v>17</v>
      </c>
      <c r="W94" s="588">
        <f t="shared" si="38"/>
        <v>18</v>
      </c>
      <c r="X94" s="588">
        <f t="shared" si="38"/>
        <v>19</v>
      </c>
      <c r="Y94" s="588">
        <f t="shared" si="38"/>
        <v>20</v>
      </c>
      <c r="Z94" s="588">
        <f t="shared" si="38"/>
        <v>21</v>
      </c>
      <c r="AA94" s="588">
        <f t="shared" si="38"/>
        <v>22</v>
      </c>
      <c r="AB94" s="588">
        <f t="shared" si="38"/>
        <v>23</v>
      </c>
      <c r="AC94" s="588">
        <f t="shared" si="38"/>
        <v>24</v>
      </c>
      <c r="AD94" s="588">
        <f t="shared" si="38"/>
        <v>25</v>
      </c>
      <c r="AE94" s="588">
        <f t="shared" si="38"/>
        <v>26</v>
      </c>
      <c r="AF94" s="588">
        <f t="shared" si="38"/>
        <v>27</v>
      </c>
      <c r="AG94" s="588">
        <f t="shared" si="38"/>
        <v>28</v>
      </c>
      <c r="AH94" s="588">
        <f t="shared" si="38"/>
        <v>29</v>
      </c>
      <c r="AI94" s="588">
        <f t="shared" si="38"/>
        <v>30</v>
      </c>
    </row>
    <row r="95" spans="1:35" s="589" customFormat="1" ht="11.25">
      <c r="A95" s="588" t="s">
        <v>147</v>
      </c>
      <c r="B95" s="748" t="s">
        <v>390</v>
      </c>
      <c r="C95" s="590"/>
      <c r="D95" s="590"/>
      <c r="E95" s="590"/>
      <c r="F95" s="591">
        <f>+F83</f>
        <v>2018</v>
      </c>
      <c r="G95" s="591">
        <f t="shared" si="38"/>
        <v>2019</v>
      </c>
      <c r="H95" s="591">
        <f t="shared" si="38"/>
        <v>2020</v>
      </c>
      <c r="I95" s="591">
        <f t="shared" si="38"/>
        <v>2021</v>
      </c>
      <c r="J95" s="591">
        <f t="shared" si="38"/>
        <v>2022</v>
      </c>
      <c r="K95" s="591">
        <f t="shared" si="38"/>
        <v>2023</v>
      </c>
      <c r="L95" s="591">
        <f t="shared" si="38"/>
        <v>2024</v>
      </c>
      <c r="M95" s="591">
        <f t="shared" si="38"/>
        <v>2025</v>
      </c>
      <c r="N95" s="591">
        <f t="shared" si="38"/>
        <v>2026</v>
      </c>
      <c r="O95" s="591">
        <f t="shared" si="38"/>
        <v>2027</v>
      </c>
      <c r="P95" s="591">
        <f t="shared" si="38"/>
        <v>2028</v>
      </c>
      <c r="Q95" s="591">
        <f t="shared" si="38"/>
        <v>2029</v>
      </c>
      <c r="R95" s="591">
        <f t="shared" si="38"/>
        <v>2030</v>
      </c>
      <c r="S95" s="591">
        <f t="shared" si="38"/>
        <v>2031</v>
      </c>
      <c r="T95" s="591">
        <f t="shared" si="38"/>
        <v>2032</v>
      </c>
      <c r="U95" s="591">
        <f t="shared" si="38"/>
        <v>2033</v>
      </c>
      <c r="V95" s="591">
        <f t="shared" si="38"/>
        <v>2034</v>
      </c>
      <c r="W95" s="591">
        <f t="shared" si="38"/>
        <v>2035</v>
      </c>
      <c r="X95" s="591">
        <f t="shared" si="38"/>
        <v>2036</v>
      </c>
      <c r="Y95" s="591">
        <f t="shared" si="38"/>
        <v>2037</v>
      </c>
      <c r="Z95" s="591">
        <f t="shared" si="38"/>
        <v>2038</v>
      </c>
      <c r="AA95" s="591">
        <f t="shared" si="38"/>
        <v>2039</v>
      </c>
      <c r="AB95" s="591">
        <f t="shared" si="38"/>
        <v>2040</v>
      </c>
      <c r="AC95" s="591">
        <f t="shared" si="38"/>
        <v>2041</v>
      </c>
      <c r="AD95" s="591">
        <f t="shared" si="38"/>
        <v>2042</v>
      </c>
      <c r="AE95" s="591">
        <f t="shared" si="38"/>
        <v>2043</v>
      </c>
      <c r="AF95" s="591">
        <f t="shared" si="38"/>
        <v>2044</v>
      </c>
      <c r="AG95" s="591">
        <f t="shared" si="38"/>
        <v>2045</v>
      </c>
      <c r="AH95" s="591">
        <f t="shared" si="38"/>
        <v>2046</v>
      </c>
      <c r="AI95" s="591">
        <f t="shared" si="38"/>
        <v>2047</v>
      </c>
    </row>
    <row r="96" spans="1:35" s="589" customFormat="1" ht="11.25">
      <c r="A96" s="592" t="s">
        <v>242</v>
      </c>
      <c r="B96" s="749" t="s">
        <v>252</v>
      </c>
      <c r="C96" s="592"/>
      <c r="D96" s="592"/>
      <c r="E96" s="592"/>
      <c r="F96" s="593">
        <f>+F97+F101+F102</f>
        <v>199706</v>
      </c>
      <c r="G96" s="593">
        <f t="shared" ref="G96:AI96" si="39">+G97+G101+G102</f>
        <v>215377</v>
      </c>
      <c r="H96" s="593">
        <f t="shared" si="39"/>
        <v>191487</v>
      </c>
      <c r="I96" s="593">
        <f t="shared" si="39"/>
        <v>191487</v>
      </c>
      <c r="J96" s="593">
        <f t="shared" si="39"/>
        <v>191487</v>
      </c>
      <c r="K96" s="593">
        <f t="shared" si="39"/>
        <v>191487</v>
      </c>
      <c r="L96" s="593">
        <f t="shared" si="39"/>
        <v>191487</v>
      </c>
      <c r="M96" s="593">
        <f t="shared" si="39"/>
        <v>191487</v>
      </c>
      <c r="N96" s="593">
        <f t="shared" si="39"/>
        <v>191487</v>
      </c>
      <c r="O96" s="593">
        <f t="shared" si="39"/>
        <v>191487</v>
      </c>
      <c r="P96" s="593">
        <f t="shared" si="39"/>
        <v>191487</v>
      </c>
      <c r="Q96" s="593">
        <f t="shared" si="39"/>
        <v>191487</v>
      </c>
      <c r="R96" s="593">
        <f t="shared" si="39"/>
        <v>191487</v>
      </c>
      <c r="S96" s="593">
        <f t="shared" si="39"/>
        <v>191487</v>
      </c>
      <c r="T96" s="593">
        <f t="shared" si="39"/>
        <v>191487</v>
      </c>
      <c r="U96" s="593">
        <f t="shared" si="39"/>
        <v>191487</v>
      </c>
      <c r="V96" s="593">
        <f t="shared" si="39"/>
        <v>191487</v>
      </c>
      <c r="W96" s="593">
        <f t="shared" si="39"/>
        <v>191487</v>
      </c>
      <c r="X96" s="593">
        <f t="shared" si="39"/>
        <v>191487</v>
      </c>
      <c r="Y96" s="593">
        <f t="shared" si="39"/>
        <v>191487</v>
      </c>
      <c r="Z96" s="593">
        <f t="shared" si="39"/>
        <v>191487</v>
      </c>
      <c r="AA96" s="593">
        <f t="shared" si="39"/>
        <v>191487</v>
      </c>
      <c r="AB96" s="593">
        <f t="shared" si="39"/>
        <v>191487</v>
      </c>
      <c r="AC96" s="593">
        <f t="shared" si="39"/>
        <v>191487</v>
      </c>
      <c r="AD96" s="593">
        <f t="shared" si="39"/>
        <v>191487</v>
      </c>
      <c r="AE96" s="593">
        <f t="shared" si="39"/>
        <v>191487</v>
      </c>
      <c r="AF96" s="593">
        <f t="shared" si="39"/>
        <v>191487</v>
      </c>
      <c r="AG96" s="593">
        <f t="shared" si="39"/>
        <v>191487</v>
      </c>
      <c r="AH96" s="593">
        <f t="shared" si="39"/>
        <v>191487</v>
      </c>
      <c r="AI96" s="593">
        <f t="shared" si="39"/>
        <v>191487</v>
      </c>
    </row>
    <row r="97" spans="1:35" s="589" customFormat="1" ht="11.25">
      <c r="A97" s="594">
        <v>1</v>
      </c>
      <c r="B97" s="750" t="s">
        <v>245</v>
      </c>
      <c r="C97" s="594"/>
      <c r="D97" s="594"/>
      <c r="E97" s="594"/>
      <c r="F97" s="595">
        <f>+F98+F99+F100</f>
        <v>197933</v>
      </c>
      <c r="G97" s="595">
        <f t="shared" ref="G97:AI97" si="40">+G98+G99+G100</f>
        <v>212129</v>
      </c>
      <c r="H97" s="595">
        <f t="shared" si="40"/>
        <v>191487</v>
      </c>
      <c r="I97" s="595">
        <f t="shared" si="40"/>
        <v>191487</v>
      </c>
      <c r="J97" s="595">
        <f t="shared" si="40"/>
        <v>191487</v>
      </c>
      <c r="K97" s="595">
        <f t="shared" si="40"/>
        <v>191487</v>
      </c>
      <c r="L97" s="595">
        <f t="shared" si="40"/>
        <v>191487</v>
      </c>
      <c r="M97" s="595">
        <f t="shared" si="40"/>
        <v>191487</v>
      </c>
      <c r="N97" s="595">
        <f t="shared" si="40"/>
        <v>191487</v>
      </c>
      <c r="O97" s="595">
        <f t="shared" si="40"/>
        <v>191487</v>
      </c>
      <c r="P97" s="595">
        <f t="shared" si="40"/>
        <v>191487</v>
      </c>
      <c r="Q97" s="595">
        <f t="shared" si="40"/>
        <v>191487</v>
      </c>
      <c r="R97" s="595">
        <f t="shared" si="40"/>
        <v>191487</v>
      </c>
      <c r="S97" s="595">
        <f t="shared" si="40"/>
        <v>191487</v>
      </c>
      <c r="T97" s="595">
        <f t="shared" si="40"/>
        <v>191487</v>
      </c>
      <c r="U97" s="595">
        <f t="shared" si="40"/>
        <v>191487</v>
      </c>
      <c r="V97" s="595">
        <f t="shared" si="40"/>
        <v>191487</v>
      </c>
      <c r="W97" s="595">
        <f t="shared" si="40"/>
        <v>191487</v>
      </c>
      <c r="X97" s="595">
        <f t="shared" si="40"/>
        <v>191487</v>
      </c>
      <c r="Y97" s="595">
        <f t="shared" si="40"/>
        <v>191487</v>
      </c>
      <c r="Z97" s="595">
        <f t="shared" si="40"/>
        <v>191487</v>
      </c>
      <c r="AA97" s="595">
        <f t="shared" si="40"/>
        <v>191487</v>
      </c>
      <c r="AB97" s="595">
        <f t="shared" si="40"/>
        <v>191487</v>
      </c>
      <c r="AC97" s="595">
        <f t="shared" si="40"/>
        <v>191487</v>
      </c>
      <c r="AD97" s="595">
        <f t="shared" si="40"/>
        <v>191487</v>
      </c>
      <c r="AE97" s="595">
        <f t="shared" si="40"/>
        <v>191487</v>
      </c>
      <c r="AF97" s="595">
        <f t="shared" si="40"/>
        <v>191487</v>
      </c>
      <c r="AG97" s="595">
        <f t="shared" si="40"/>
        <v>191487</v>
      </c>
      <c r="AH97" s="595">
        <f t="shared" si="40"/>
        <v>191487</v>
      </c>
      <c r="AI97" s="595">
        <f t="shared" si="40"/>
        <v>191487</v>
      </c>
    </row>
    <row r="98" spans="1:35" s="589" customFormat="1" ht="11.25">
      <c r="A98" s="594"/>
      <c r="B98" s="751" t="s">
        <v>249</v>
      </c>
      <c r="C98" s="596"/>
      <c r="D98" s="596"/>
      <c r="E98" s="596"/>
      <c r="F98" s="595">
        <f>+F63</f>
        <v>59501.7048</v>
      </c>
      <c r="G98" s="595">
        <f t="shared" ref="G98:AI102" si="41">+G63</f>
        <v>74365.260000000009</v>
      </c>
      <c r="H98" s="595">
        <f t="shared" si="41"/>
        <v>75563</v>
      </c>
      <c r="I98" s="595">
        <f t="shared" si="41"/>
        <v>75563</v>
      </c>
      <c r="J98" s="595">
        <f t="shared" si="41"/>
        <v>75563</v>
      </c>
      <c r="K98" s="595">
        <f t="shared" si="41"/>
        <v>75563</v>
      </c>
      <c r="L98" s="595">
        <f t="shared" si="41"/>
        <v>75563</v>
      </c>
      <c r="M98" s="595">
        <f t="shared" si="41"/>
        <v>75563</v>
      </c>
      <c r="N98" s="595">
        <f t="shared" si="41"/>
        <v>75563</v>
      </c>
      <c r="O98" s="595">
        <f t="shared" si="41"/>
        <v>75563</v>
      </c>
      <c r="P98" s="595">
        <f t="shared" si="41"/>
        <v>75563</v>
      </c>
      <c r="Q98" s="595">
        <f t="shared" si="41"/>
        <v>75563</v>
      </c>
      <c r="R98" s="595">
        <f t="shared" si="41"/>
        <v>75563</v>
      </c>
      <c r="S98" s="595">
        <f t="shared" si="41"/>
        <v>75563</v>
      </c>
      <c r="T98" s="595">
        <f t="shared" si="41"/>
        <v>75563</v>
      </c>
      <c r="U98" s="595">
        <f t="shared" si="41"/>
        <v>75563</v>
      </c>
      <c r="V98" s="595">
        <f t="shared" si="41"/>
        <v>75563</v>
      </c>
      <c r="W98" s="595">
        <f t="shared" si="41"/>
        <v>75563</v>
      </c>
      <c r="X98" s="595">
        <f t="shared" si="41"/>
        <v>75563</v>
      </c>
      <c r="Y98" s="595">
        <f t="shared" si="41"/>
        <v>75563</v>
      </c>
      <c r="Z98" s="595">
        <f t="shared" si="41"/>
        <v>75563</v>
      </c>
      <c r="AA98" s="595">
        <f t="shared" si="41"/>
        <v>75563</v>
      </c>
      <c r="AB98" s="595">
        <f t="shared" si="41"/>
        <v>75563</v>
      </c>
      <c r="AC98" s="595">
        <f t="shared" si="41"/>
        <v>75563</v>
      </c>
      <c r="AD98" s="595">
        <f t="shared" si="41"/>
        <v>75563</v>
      </c>
      <c r="AE98" s="595">
        <f t="shared" si="41"/>
        <v>75563</v>
      </c>
      <c r="AF98" s="595">
        <f t="shared" si="41"/>
        <v>75563</v>
      </c>
      <c r="AG98" s="595">
        <f t="shared" si="41"/>
        <v>75563</v>
      </c>
      <c r="AH98" s="595">
        <f t="shared" si="41"/>
        <v>75563</v>
      </c>
      <c r="AI98" s="595">
        <f t="shared" si="41"/>
        <v>75563</v>
      </c>
    </row>
    <row r="99" spans="1:35" s="589" customFormat="1" ht="11.25">
      <c r="A99" s="594"/>
      <c r="B99" s="751" t="s">
        <v>250</v>
      </c>
      <c r="C99" s="596"/>
      <c r="D99" s="596"/>
      <c r="E99" s="596"/>
      <c r="F99" s="595">
        <f>+F64</f>
        <v>128422.29519999999</v>
      </c>
      <c r="G99" s="595">
        <f t="shared" si="41"/>
        <v>134381.74</v>
      </c>
      <c r="H99" s="595">
        <f t="shared" si="41"/>
        <v>114541</v>
      </c>
      <c r="I99" s="595">
        <f t="shared" si="41"/>
        <v>114541</v>
      </c>
      <c r="J99" s="595">
        <f t="shared" si="41"/>
        <v>114541</v>
      </c>
      <c r="K99" s="595">
        <f t="shared" si="41"/>
        <v>114541</v>
      </c>
      <c r="L99" s="595">
        <f t="shared" si="41"/>
        <v>114541</v>
      </c>
      <c r="M99" s="595">
        <f t="shared" si="41"/>
        <v>114541</v>
      </c>
      <c r="N99" s="595">
        <f t="shared" si="41"/>
        <v>114541</v>
      </c>
      <c r="O99" s="595">
        <f t="shared" si="41"/>
        <v>114541</v>
      </c>
      <c r="P99" s="595">
        <f t="shared" si="41"/>
        <v>114541</v>
      </c>
      <c r="Q99" s="595">
        <f t="shared" si="41"/>
        <v>114541</v>
      </c>
      <c r="R99" s="595">
        <f t="shared" si="41"/>
        <v>114541</v>
      </c>
      <c r="S99" s="595">
        <f t="shared" si="41"/>
        <v>114541</v>
      </c>
      <c r="T99" s="595">
        <f t="shared" si="41"/>
        <v>114541</v>
      </c>
      <c r="U99" s="595">
        <f t="shared" si="41"/>
        <v>114541</v>
      </c>
      <c r="V99" s="595">
        <f t="shared" si="41"/>
        <v>114541</v>
      </c>
      <c r="W99" s="595">
        <f t="shared" si="41"/>
        <v>114541</v>
      </c>
      <c r="X99" s="595">
        <f t="shared" si="41"/>
        <v>114541</v>
      </c>
      <c r="Y99" s="595">
        <f t="shared" si="41"/>
        <v>114541</v>
      </c>
      <c r="Z99" s="595">
        <f t="shared" si="41"/>
        <v>114541</v>
      </c>
      <c r="AA99" s="595">
        <f t="shared" si="41"/>
        <v>114541</v>
      </c>
      <c r="AB99" s="595">
        <f t="shared" si="41"/>
        <v>114541</v>
      </c>
      <c r="AC99" s="595">
        <f t="shared" si="41"/>
        <v>114541</v>
      </c>
      <c r="AD99" s="595">
        <f t="shared" si="41"/>
        <v>114541</v>
      </c>
      <c r="AE99" s="595">
        <f t="shared" si="41"/>
        <v>114541</v>
      </c>
      <c r="AF99" s="595">
        <f t="shared" si="41"/>
        <v>114541</v>
      </c>
      <c r="AG99" s="595">
        <f t="shared" si="41"/>
        <v>114541</v>
      </c>
      <c r="AH99" s="595">
        <f t="shared" si="41"/>
        <v>114541</v>
      </c>
      <c r="AI99" s="595">
        <f t="shared" si="41"/>
        <v>114541</v>
      </c>
    </row>
    <row r="100" spans="1:35" s="589" customFormat="1" ht="11.25">
      <c r="A100" s="594"/>
      <c r="B100" s="751" t="str">
        <f>+B65</f>
        <v>Ostali poslovni prihodki</v>
      </c>
      <c r="C100" s="596"/>
      <c r="D100" s="596"/>
      <c r="E100" s="596"/>
      <c r="F100" s="595">
        <f>+F65</f>
        <v>10009</v>
      </c>
      <c r="G100" s="595">
        <f t="shared" si="41"/>
        <v>3382</v>
      </c>
      <c r="H100" s="595">
        <f t="shared" si="41"/>
        <v>1383</v>
      </c>
      <c r="I100" s="595">
        <f t="shared" si="41"/>
        <v>1383</v>
      </c>
      <c r="J100" s="595">
        <f t="shared" si="41"/>
        <v>1383</v>
      </c>
      <c r="K100" s="595">
        <f t="shared" si="41"/>
        <v>1383</v>
      </c>
      <c r="L100" s="595">
        <f t="shared" si="41"/>
        <v>1383</v>
      </c>
      <c r="M100" s="595">
        <f t="shared" si="41"/>
        <v>1383</v>
      </c>
      <c r="N100" s="595">
        <f t="shared" si="41"/>
        <v>1383</v>
      </c>
      <c r="O100" s="595">
        <f t="shared" si="41"/>
        <v>1383</v>
      </c>
      <c r="P100" s="595">
        <f t="shared" si="41"/>
        <v>1383</v>
      </c>
      <c r="Q100" s="595">
        <f t="shared" si="41"/>
        <v>1383</v>
      </c>
      <c r="R100" s="595">
        <f t="shared" si="41"/>
        <v>1383</v>
      </c>
      <c r="S100" s="595">
        <f t="shared" si="41"/>
        <v>1383</v>
      </c>
      <c r="T100" s="595">
        <f t="shared" si="41"/>
        <v>1383</v>
      </c>
      <c r="U100" s="595">
        <f t="shared" si="41"/>
        <v>1383</v>
      </c>
      <c r="V100" s="595">
        <f t="shared" si="41"/>
        <v>1383</v>
      </c>
      <c r="W100" s="595">
        <f t="shared" si="41"/>
        <v>1383</v>
      </c>
      <c r="X100" s="595">
        <f t="shared" si="41"/>
        <v>1383</v>
      </c>
      <c r="Y100" s="595">
        <f t="shared" si="41"/>
        <v>1383</v>
      </c>
      <c r="Z100" s="595">
        <f t="shared" si="41"/>
        <v>1383</v>
      </c>
      <c r="AA100" s="595">
        <f t="shared" si="41"/>
        <v>1383</v>
      </c>
      <c r="AB100" s="595">
        <f t="shared" si="41"/>
        <v>1383</v>
      </c>
      <c r="AC100" s="595">
        <f t="shared" si="41"/>
        <v>1383</v>
      </c>
      <c r="AD100" s="595">
        <f t="shared" si="41"/>
        <v>1383</v>
      </c>
      <c r="AE100" s="595">
        <f t="shared" si="41"/>
        <v>1383</v>
      </c>
      <c r="AF100" s="595">
        <f t="shared" si="41"/>
        <v>1383</v>
      </c>
      <c r="AG100" s="595">
        <f t="shared" si="41"/>
        <v>1383</v>
      </c>
      <c r="AH100" s="595">
        <f t="shared" si="41"/>
        <v>1383</v>
      </c>
      <c r="AI100" s="595">
        <f t="shared" si="41"/>
        <v>1383</v>
      </c>
    </row>
    <row r="101" spans="1:35" s="589" customFormat="1" ht="11.25">
      <c r="A101" s="594">
        <v>2</v>
      </c>
      <c r="B101" s="750" t="s">
        <v>247</v>
      </c>
      <c r="C101" s="594"/>
      <c r="D101" s="594"/>
      <c r="E101" s="594"/>
      <c r="F101" s="595">
        <f>+F66</f>
        <v>1773</v>
      </c>
      <c r="G101" s="595">
        <f t="shared" si="41"/>
        <v>3248</v>
      </c>
      <c r="H101" s="595">
        <f t="shared" si="41"/>
        <v>0</v>
      </c>
      <c r="I101" s="595">
        <f t="shared" si="41"/>
        <v>0</v>
      </c>
      <c r="J101" s="595">
        <f t="shared" si="41"/>
        <v>0</v>
      </c>
      <c r="K101" s="595">
        <f t="shared" si="41"/>
        <v>0</v>
      </c>
      <c r="L101" s="595">
        <f t="shared" si="41"/>
        <v>0</v>
      </c>
      <c r="M101" s="595">
        <f t="shared" si="41"/>
        <v>0</v>
      </c>
      <c r="N101" s="595">
        <f t="shared" si="41"/>
        <v>0</v>
      </c>
      <c r="O101" s="595">
        <f t="shared" si="41"/>
        <v>0</v>
      </c>
      <c r="P101" s="595">
        <f t="shared" si="41"/>
        <v>0</v>
      </c>
      <c r="Q101" s="595">
        <f t="shared" si="41"/>
        <v>0</v>
      </c>
      <c r="R101" s="595">
        <f t="shared" si="41"/>
        <v>0</v>
      </c>
      <c r="S101" s="595">
        <f t="shared" si="41"/>
        <v>0</v>
      </c>
      <c r="T101" s="595">
        <f t="shared" si="41"/>
        <v>0</v>
      </c>
      <c r="U101" s="595">
        <f t="shared" si="41"/>
        <v>0</v>
      </c>
      <c r="V101" s="595">
        <f t="shared" si="41"/>
        <v>0</v>
      </c>
      <c r="W101" s="595">
        <f t="shared" si="41"/>
        <v>0</v>
      </c>
      <c r="X101" s="595">
        <f t="shared" si="41"/>
        <v>0</v>
      </c>
      <c r="Y101" s="595">
        <f t="shared" si="41"/>
        <v>0</v>
      </c>
      <c r="Z101" s="595">
        <f t="shared" si="41"/>
        <v>0</v>
      </c>
      <c r="AA101" s="595">
        <f t="shared" si="41"/>
        <v>0</v>
      </c>
      <c r="AB101" s="595">
        <f t="shared" si="41"/>
        <v>0</v>
      </c>
      <c r="AC101" s="595">
        <f t="shared" si="41"/>
        <v>0</v>
      </c>
      <c r="AD101" s="595">
        <f t="shared" si="41"/>
        <v>0</v>
      </c>
      <c r="AE101" s="595">
        <f t="shared" si="41"/>
        <v>0</v>
      </c>
      <c r="AF101" s="595">
        <f t="shared" si="41"/>
        <v>0</v>
      </c>
      <c r="AG101" s="595">
        <f t="shared" si="41"/>
        <v>0</v>
      </c>
      <c r="AH101" s="595">
        <f t="shared" si="41"/>
        <v>0</v>
      </c>
      <c r="AI101" s="595">
        <f t="shared" si="41"/>
        <v>0</v>
      </c>
    </row>
    <row r="102" spans="1:35" s="589" customFormat="1" ht="11.25">
      <c r="A102" s="594">
        <v>3</v>
      </c>
      <c r="B102" s="750" t="s">
        <v>251</v>
      </c>
      <c r="C102" s="594"/>
      <c r="D102" s="594"/>
      <c r="E102" s="594"/>
      <c r="F102" s="595">
        <f>+F67</f>
        <v>0</v>
      </c>
      <c r="G102" s="595">
        <f t="shared" si="41"/>
        <v>0</v>
      </c>
      <c r="H102" s="595">
        <f t="shared" si="41"/>
        <v>0</v>
      </c>
      <c r="I102" s="595">
        <f t="shared" si="41"/>
        <v>0</v>
      </c>
      <c r="J102" s="595">
        <f t="shared" si="41"/>
        <v>0</v>
      </c>
      <c r="K102" s="595">
        <f t="shared" si="41"/>
        <v>0</v>
      </c>
      <c r="L102" s="595">
        <f t="shared" si="41"/>
        <v>0</v>
      </c>
      <c r="M102" s="595">
        <f t="shared" si="41"/>
        <v>0</v>
      </c>
      <c r="N102" s="595">
        <f t="shared" si="41"/>
        <v>0</v>
      </c>
      <c r="O102" s="595">
        <f t="shared" si="41"/>
        <v>0</v>
      </c>
      <c r="P102" s="595">
        <f t="shared" si="41"/>
        <v>0</v>
      </c>
      <c r="Q102" s="595">
        <f t="shared" si="41"/>
        <v>0</v>
      </c>
      <c r="R102" s="595">
        <f t="shared" si="41"/>
        <v>0</v>
      </c>
      <c r="S102" s="595">
        <f t="shared" si="41"/>
        <v>0</v>
      </c>
      <c r="T102" s="595">
        <f t="shared" si="41"/>
        <v>0</v>
      </c>
      <c r="U102" s="595">
        <f t="shared" si="41"/>
        <v>0</v>
      </c>
      <c r="V102" s="595">
        <f t="shared" si="41"/>
        <v>0</v>
      </c>
      <c r="W102" s="595">
        <f t="shared" si="41"/>
        <v>0</v>
      </c>
      <c r="X102" s="595">
        <f t="shared" si="41"/>
        <v>0</v>
      </c>
      <c r="Y102" s="595">
        <f t="shared" si="41"/>
        <v>0</v>
      </c>
      <c r="Z102" s="595">
        <f t="shared" si="41"/>
        <v>0</v>
      </c>
      <c r="AA102" s="595">
        <f t="shared" si="41"/>
        <v>0</v>
      </c>
      <c r="AB102" s="595">
        <f t="shared" si="41"/>
        <v>0</v>
      </c>
      <c r="AC102" s="595">
        <f t="shared" si="41"/>
        <v>0</v>
      </c>
      <c r="AD102" s="595">
        <f t="shared" si="41"/>
        <v>0</v>
      </c>
      <c r="AE102" s="595">
        <f t="shared" si="41"/>
        <v>0</v>
      </c>
      <c r="AF102" s="595">
        <f t="shared" si="41"/>
        <v>0</v>
      </c>
      <c r="AG102" s="595">
        <f t="shared" si="41"/>
        <v>0</v>
      </c>
      <c r="AH102" s="595">
        <f t="shared" si="41"/>
        <v>0</v>
      </c>
      <c r="AI102" s="595">
        <f t="shared" si="41"/>
        <v>0</v>
      </c>
    </row>
    <row r="103" spans="1:35" s="589" customFormat="1" ht="11.25">
      <c r="A103" s="592" t="s">
        <v>243</v>
      </c>
      <c r="B103" s="749" t="s">
        <v>253</v>
      </c>
      <c r="C103" s="592"/>
      <c r="D103" s="592"/>
      <c r="E103" s="592"/>
      <c r="F103" s="593">
        <f>+F104+F111+F112</f>
        <v>203881</v>
      </c>
      <c r="G103" s="593">
        <f t="shared" ref="G103:AI103" si="42">+G104+G111+G112</f>
        <v>206900</v>
      </c>
      <c r="H103" s="593">
        <f t="shared" si="42"/>
        <v>191487</v>
      </c>
      <c r="I103" s="593">
        <f t="shared" si="42"/>
        <v>191487</v>
      </c>
      <c r="J103" s="593">
        <f t="shared" si="42"/>
        <v>191487</v>
      </c>
      <c r="K103" s="593">
        <f t="shared" si="42"/>
        <v>191487</v>
      </c>
      <c r="L103" s="593">
        <f t="shared" si="42"/>
        <v>191487</v>
      </c>
      <c r="M103" s="593">
        <f t="shared" si="42"/>
        <v>191487</v>
      </c>
      <c r="N103" s="593">
        <f t="shared" si="42"/>
        <v>191487</v>
      </c>
      <c r="O103" s="593">
        <f t="shared" si="42"/>
        <v>191487</v>
      </c>
      <c r="P103" s="593">
        <f t="shared" si="42"/>
        <v>191487</v>
      </c>
      <c r="Q103" s="593">
        <f t="shared" si="42"/>
        <v>191487</v>
      </c>
      <c r="R103" s="593">
        <f t="shared" si="42"/>
        <v>191487</v>
      </c>
      <c r="S103" s="593">
        <f t="shared" si="42"/>
        <v>191487</v>
      </c>
      <c r="T103" s="593">
        <f t="shared" si="42"/>
        <v>191487</v>
      </c>
      <c r="U103" s="593">
        <f t="shared" si="42"/>
        <v>191487</v>
      </c>
      <c r="V103" s="593">
        <f t="shared" si="42"/>
        <v>191487</v>
      </c>
      <c r="W103" s="593">
        <f t="shared" si="42"/>
        <v>191487</v>
      </c>
      <c r="X103" s="593">
        <f t="shared" si="42"/>
        <v>191487</v>
      </c>
      <c r="Y103" s="593">
        <f t="shared" si="42"/>
        <v>191487</v>
      </c>
      <c r="Z103" s="593">
        <f t="shared" si="42"/>
        <v>191487</v>
      </c>
      <c r="AA103" s="593">
        <f t="shared" si="42"/>
        <v>191487</v>
      </c>
      <c r="AB103" s="593">
        <f t="shared" si="42"/>
        <v>191487</v>
      </c>
      <c r="AC103" s="593">
        <f t="shared" si="42"/>
        <v>191487</v>
      </c>
      <c r="AD103" s="593">
        <f t="shared" si="42"/>
        <v>191487</v>
      </c>
      <c r="AE103" s="593">
        <f t="shared" si="42"/>
        <v>191487</v>
      </c>
      <c r="AF103" s="593">
        <f t="shared" si="42"/>
        <v>191487</v>
      </c>
      <c r="AG103" s="593">
        <f t="shared" si="42"/>
        <v>191487</v>
      </c>
      <c r="AH103" s="593">
        <f t="shared" si="42"/>
        <v>191487</v>
      </c>
      <c r="AI103" s="593">
        <f t="shared" si="42"/>
        <v>191487</v>
      </c>
    </row>
    <row r="104" spans="1:35" s="589" customFormat="1" ht="11.25">
      <c r="A104" s="594"/>
      <c r="B104" s="750" t="s">
        <v>246</v>
      </c>
      <c r="C104" s="594"/>
      <c r="D104" s="594"/>
      <c r="E104" s="594"/>
      <c r="F104" s="595">
        <f>+F105+F106+F107+F108+F109+F110</f>
        <v>199558</v>
      </c>
      <c r="G104" s="595">
        <f t="shared" ref="G104:AI104" si="43">+G105+G106+G107+G108+G109+G110</f>
        <v>206743</v>
      </c>
      <c r="H104" s="595">
        <f t="shared" si="43"/>
        <v>191487</v>
      </c>
      <c r="I104" s="595">
        <f t="shared" si="43"/>
        <v>191487</v>
      </c>
      <c r="J104" s="595">
        <f t="shared" si="43"/>
        <v>191487</v>
      </c>
      <c r="K104" s="595">
        <f t="shared" si="43"/>
        <v>191487</v>
      </c>
      <c r="L104" s="595">
        <f t="shared" si="43"/>
        <v>191487</v>
      </c>
      <c r="M104" s="595">
        <f t="shared" si="43"/>
        <v>191487</v>
      </c>
      <c r="N104" s="595">
        <f t="shared" si="43"/>
        <v>191487</v>
      </c>
      <c r="O104" s="595">
        <f t="shared" si="43"/>
        <v>191487</v>
      </c>
      <c r="P104" s="595">
        <f t="shared" si="43"/>
        <v>191487</v>
      </c>
      <c r="Q104" s="595">
        <f t="shared" si="43"/>
        <v>191487</v>
      </c>
      <c r="R104" s="595">
        <f t="shared" si="43"/>
        <v>191487</v>
      </c>
      <c r="S104" s="595">
        <f t="shared" si="43"/>
        <v>191487</v>
      </c>
      <c r="T104" s="595">
        <f t="shared" si="43"/>
        <v>191487</v>
      </c>
      <c r="U104" s="595">
        <f t="shared" si="43"/>
        <v>191487</v>
      </c>
      <c r="V104" s="595">
        <f t="shared" si="43"/>
        <v>191487</v>
      </c>
      <c r="W104" s="595">
        <f t="shared" si="43"/>
        <v>191487</v>
      </c>
      <c r="X104" s="595">
        <f t="shared" si="43"/>
        <v>191487</v>
      </c>
      <c r="Y104" s="595">
        <f t="shared" si="43"/>
        <v>191487</v>
      </c>
      <c r="Z104" s="595">
        <f t="shared" si="43"/>
        <v>191487</v>
      </c>
      <c r="AA104" s="595">
        <f t="shared" si="43"/>
        <v>191487</v>
      </c>
      <c r="AB104" s="595">
        <f t="shared" si="43"/>
        <v>191487</v>
      </c>
      <c r="AC104" s="595">
        <f t="shared" si="43"/>
        <v>191487</v>
      </c>
      <c r="AD104" s="595">
        <f t="shared" si="43"/>
        <v>191487</v>
      </c>
      <c r="AE104" s="595">
        <f t="shared" si="43"/>
        <v>191487</v>
      </c>
      <c r="AF104" s="595">
        <f t="shared" si="43"/>
        <v>191487</v>
      </c>
      <c r="AG104" s="595">
        <f t="shared" si="43"/>
        <v>191487</v>
      </c>
      <c r="AH104" s="595">
        <f t="shared" si="43"/>
        <v>191487</v>
      </c>
      <c r="AI104" s="595">
        <f t="shared" si="43"/>
        <v>191487</v>
      </c>
    </row>
    <row r="105" spans="1:35" s="589" customFormat="1" ht="11.25">
      <c r="A105" s="594"/>
      <c r="B105" s="751" t="s">
        <v>106</v>
      </c>
      <c r="C105" s="596"/>
      <c r="D105" s="596"/>
      <c r="E105" s="596"/>
      <c r="F105" s="595">
        <f>+F70</f>
        <v>15634</v>
      </c>
      <c r="G105" s="595">
        <f t="shared" ref="G105:AI105" si="44">+G70</f>
        <v>5928</v>
      </c>
      <c r="H105" s="595">
        <f t="shared" si="44"/>
        <v>5244</v>
      </c>
      <c r="I105" s="595">
        <f t="shared" si="44"/>
        <v>5244</v>
      </c>
      <c r="J105" s="595">
        <f t="shared" si="44"/>
        <v>5244</v>
      </c>
      <c r="K105" s="595">
        <f t="shared" si="44"/>
        <v>5244</v>
      </c>
      <c r="L105" s="595">
        <f t="shared" si="44"/>
        <v>5244</v>
      </c>
      <c r="M105" s="595">
        <f t="shared" si="44"/>
        <v>5244</v>
      </c>
      <c r="N105" s="595">
        <f t="shared" si="44"/>
        <v>5244</v>
      </c>
      <c r="O105" s="595">
        <f t="shared" si="44"/>
        <v>5244</v>
      </c>
      <c r="P105" s="595">
        <f t="shared" si="44"/>
        <v>5244</v>
      </c>
      <c r="Q105" s="595">
        <f t="shared" si="44"/>
        <v>5244</v>
      </c>
      <c r="R105" s="595">
        <f t="shared" si="44"/>
        <v>5244</v>
      </c>
      <c r="S105" s="595">
        <f t="shared" si="44"/>
        <v>5244</v>
      </c>
      <c r="T105" s="595">
        <f t="shared" si="44"/>
        <v>5244</v>
      </c>
      <c r="U105" s="595">
        <f t="shared" si="44"/>
        <v>5244</v>
      </c>
      <c r="V105" s="595">
        <f t="shared" si="44"/>
        <v>5244</v>
      </c>
      <c r="W105" s="595">
        <f t="shared" si="44"/>
        <v>5244</v>
      </c>
      <c r="X105" s="595">
        <f t="shared" si="44"/>
        <v>5244</v>
      </c>
      <c r="Y105" s="595">
        <f t="shared" si="44"/>
        <v>5244</v>
      </c>
      <c r="Z105" s="595">
        <f t="shared" si="44"/>
        <v>5244</v>
      </c>
      <c r="AA105" s="595">
        <f t="shared" si="44"/>
        <v>5244</v>
      </c>
      <c r="AB105" s="595">
        <f t="shared" si="44"/>
        <v>5244</v>
      </c>
      <c r="AC105" s="595">
        <f t="shared" si="44"/>
        <v>5244</v>
      </c>
      <c r="AD105" s="595">
        <f t="shared" si="44"/>
        <v>5244</v>
      </c>
      <c r="AE105" s="595">
        <f t="shared" si="44"/>
        <v>5244</v>
      </c>
      <c r="AF105" s="595">
        <f t="shared" si="44"/>
        <v>5244</v>
      </c>
      <c r="AG105" s="595">
        <f t="shared" si="44"/>
        <v>5244</v>
      </c>
      <c r="AH105" s="595">
        <f t="shared" si="44"/>
        <v>5244</v>
      </c>
      <c r="AI105" s="595">
        <f t="shared" si="44"/>
        <v>5244</v>
      </c>
    </row>
    <row r="106" spans="1:35" s="589" customFormat="1" ht="11.25">
      <c r="A106" s="594"/>
      <c r="B106" s="751" t="s">
        <v>254</v>
      </c>
      <c r="C106" s="596"/>
      <c r="D106" s="596"/>
      <c r="E106" s="596"/>
      <c r="F106" s="595">
        <f>+F71-F72</f>
        <v>162165</v>
      </c>
      <c r="G106" s="595">
        <f t="shared" ref="G106:AI106" si="45">+G71-G72</f>
        <v>74935</v>
      </c>
      <c r="H106" s="595">
        <f t="shared" si="45"/>
        <v>58382</v>
      </c>
      <c r="I106" s="595">
        <f t="shared" si="45"/>
        <v>58382</v>
      </c>
      <c r="J106" s="595">
        <f t="shared" si="45"/>
        <v>58382</v>
      </c>
      <c r="K106" s="595">
        <f t="shared" si="45"/>
        <v>58382</v>
      </c>
      <c r="L106" s="595">
        <f t="shared" si="45"/>
        <v>58382</v>
      </c>
      <c r="M106" s="595">
        <f t="shared" si="45"/>
        <v>58382</v>
      </c>
      <c r="N106" s="595">
        <f t="shared" si="45"/>
        <v>58382</v>
      </c>
      <c r="O106" s="595">
        <f t="shared" si="45"/>
        <v>58382</v>
      </c>
      <c r="P106" s="595">
        <f t="shared" si="45"/>
        <v>58382</v>
      </c>
      <c r="Q106" s="595">
        <f t="shared" si="45"/>
        <v>58382</v>
      </c>
      <c r="R106" s="595">
        <f t="shared" si="45"/>
        <v>58382</v>
      </c>
      <c r="S106" s="595">
        <f t="shared" si="45"/>
        <v>58382</v>
      </c>
      <c r="T106" s="595">
        <f t="shared" si="45"/>
        <v>58382</v>
      </c>
      <c r="U106" s="595">
        <f t="shared" si="45"/>
        <v>58382</v>
      </c>
      <c r="V106" s="595">
        <f t="shared" si="45"/>
        <v>58382</v>
      </c>
      <c r="W106" s="595">
        <f t="shared" si="45"/>
        <v>58382</v>
      </c>
      <c r="X106" s="595">
        <f t="shared" si="45"/>
        <v>58382</v>
      </c>
      <c r="Y106" s="595">
        <f t="shared" si="45"/>
        <v>58382</v>
      </c>
      <c r="Z106" s="595">
        <f t="shared" si="45"/>
        <v>58382</v>
      </c>
      <c r="AA106" s="595">
        <f t="shared" si="45"/>
        <v>58382</v>
      </c>
      <c r="AB106" s="595">
        <f t="shared" si="45"/>
        <v>58382</v>
      </c>
      <c r="AC106" s="595">
        <f t="shared" si="45"/>
        <v>58382</v>
      </c>
      <c r="AD106" s="595">
        <f t="shared" si="45"/>
        <v>58382</v>
      </c>
      <c r="AE106" s="595">
        <f t="shared" si="45"/>
        <v>58382</v>
      </c>
      <c r="AF106" s="595">
        <f t="shared" si="45"/>
        <v>58382</v>
      </c>
      <c r="AG106" s="595">
        <f t="shared" si="45"/>
        <v>58382</v>
      </c>
      <c r="AH106" s="595">
        <f t="shared" si="45"/>
        <v>58382</v>
      </c>
      <c r="AI106" s="595">
        <f t="shared" si="45"/>
        <v>58382</v>
      </c>
    </row>
    <row r="107" spans="1:35" s="589" customFormat="1" ht="11.25">
      <c r="A107" s="594"/>
      <c r="B107" s="751" t="s">
        <v>664</v>
      </c>
      <c r="C107" s="596"/>
      <c r="D107" s="596"/>
      <c r="E107" s="596"/>
      <c r="F107" s="595">
        <f t="shared" ref="F107:AI112" si="46">+F72</f>
        <v>322</v>
      </c>
      <c r="G107" s="595">
        <f t="shared" si="46"/>
        <v>110913</v>
      </c>
      <c r="H107" s="595">
        <f t="shared" si="46"/>
        <v>114541</v>
      </c>
      <c r="I107" s="595">
        <f t="shared" si="46"/>
        <v>114541</v>
      </c>
      <c r="J107" s="595">
        <f t="shared" si="46"/>
        <v>114541</v>
      </c>
      <c r="K107" s="595">
        <f t="shared" si="46"/>
        <v>114541</v>
      </c>
      <c r="L107" s="595">
        <f t="shared" si="46"/>
        <v>114541</v>
      </c>
      <c r="M107" s="595">
        <f t="shared" si="46"/>
        <v>114541</v>
      </c>
      <c r="N107" s="595">
        <f t="shared" si="46"/>
        <v>114541</v>
      </c>
      <c r="O107" s="595">
        <f t="shared" si="46"/>
        <v>114541</v>
      </c>
      <c r="P107" s="595">
        <f t="shared" si="46"/>
        <v>114541</v>
      </c>
      <c r="Q107" s="595">
        <f t="shared" si="46"/>
        <v>114541</v>
      </c>
      <c r="R107" s="595">
        <f t="shared" si="46"/>
        <v>114541</v>
      </c>
      <c r="S107" s="595">
        <f t="shared" si="46"/>
        <v>114541</v>
      </c>
      <c r="T107" s="595">
        <f t="shared" si="46"/>
        <v>114541</v>
      </c>
      <c r="U107" s="595">
        <f t="shared" si="46"/>
        <v>114541</v>
      </c>
      <c r="V107" s="595">
        <f t="shared" si="46"/>
        <v>114541</v>
      </c>
      <c r="W107" s="595">
        <f t="shared" si="46"/>
        <v>114541</v>
      </c>
      <c r="X107" s="595">
        <f t="shared" si="46"/>
        <v>114541</v>
      </c>
      <c r="Y107" s="595">
        <f t="shared" si="46"/>
        <v>114541</v>
      </c>
      <c r="Z107" s="595">
        <f t="shared" si="46"/>
        <v>114541</v>
      </c>
      <c r="AA107" s="595">
        <f t="shared" si="46"/>
        <v>114541</v>
      </c>
      <c r="AB107" s="595">
        <f t="shared" si="46"/>
        <v>114541</v>
      </c>
      <c r="AC107" s="595">
        <f t="shared" si="46"/>
        <v>114541</v>
      </c>
      <c r="AD107" s="595">
        <f t="shared" si="46"/>
        <v>114541</v>
      </c>
      <c r="AE107" s="595">
        <f t="shared" si="46"/>
        <v>114541</v>
      </c>
      <c r="AF107" s="595">
        <f t="shared" si="46"/>
        <v>114541</v>
      </c>
      <c r="AG107" s="595">
        <f t="shared" si="46"/>
        <v>114541</v>
      </c>
      <c r="AH107" s="595">
        <f t="shared" si="46"/>
        <v>114541</v>
      </c>
      <c r="AI107" s="595">
        <f t="shared" si="46"/>
        <v>114541</v>
      </c>
    </row>
    <row r="108" spans="1:35" s="589" customFormat="1" ht="11.25">
      <c r="A108" s="594"/>
      <c r="B108" s="751" t="s">
        <v>665</v>
      </c>
      <c r="C108" s="596"/>
      <c r="D108" s="596"/>
      <c r="E108" s="596"/>
      <c r="F108" s="595">
        <f t="shared" si="46"/>
        <v>2367</v>
      </c>
      <c r="G108" s="595">
        <f t="shared" si="46"/>
        <v>1897</v>
      </c>
      <c r="H108" s="595">
        <f t="shared" si="46"/>
        <v>14</v>
      </c>
      <c r="I108" s="595">
        <f t="shared" si="46"/>
        <v>14</v>
      </c>
      <c r="J108" s="595">
        <f t="shared" si="46"/>
        <v>14</v>
      </c>
      <c r="K108" s="595">
        <f t="shared" si="46"/>
        <v>14</v>
      </c>
      <c r="L108" s="595">
        <f t="shared" si="46"/>
        <v>14</v>
      </c>
      <c r="M108" s="595">
        <f t="shared" si="46"/>
        <v>14</v>
      </c>
      <c r="N108" s="595">
        <f t="shared" si="46"/>
        <v>14</v>
      </c>
      <c r="O108" s="595">
        <f t="shared" si="46"/>
        <v>14</v>
      </c>
      <c r="P108" s="595">
        <f t="shared" si="46"/>
        <v>14</v>
      </c>
      <c r="Q108" s="595">
        <f t="shared" si="46"/>
        <v>14</v>
      </c>
      <c r="R108" s="595">
        <f t="shared" si="46"/>
        <v>14</v>
      </c>
      <c r="S108" s="595">
        <f t="shared" si="46"/>
        <v>14</v>
      </c>
      <c r="T108" s="595">
        <f t="shared" si="46"/>
        <v>14</v>
      </c>
      <c r="U108" s="595">
        <f t="shared" si="46"/>
        <v>14</v>
      </c>
      <c r="V108" s="595">
        <f t="shared" si="46"/>
        <v>14</v>
      </c>
      <c r="W108" s="595">
        <f t="shared" si="46"/>
        <v>14</v>
      </c>
      <c r="X108" s="595">
        <f t="shared" si="46"/>
        <v>14</v>
      </c>
      <c r="Y108" s="595">
        <f t="shared" si="46"/>
        <v>14</v>
      </c>
      <c r="Z108" s="595">
        <f t="shared" si="46"/>
        <v>14</v>
      </c>
      <c r="AA108" s="595">
        <f t="shared" si="46"/>
        <v>14</v>
      </c>
      <c r="AB108" s="595">
        <f t="shared" si="46"/>
        <v>14</v>
      </c>
      <c r="AC108" s="595">
        <f t="shared" si="46"/>
        <v>14</v>
      </c>
      <c r="AD108" s="595">
        <f t="shared" si="46"/>
        <v>14</v>
      </c>
      <c r="AE108" s="595">
        <f t="shared" si="46"/>
        <v>14</v>
      </c>
      <c r="AF108" s="595">
        <f t="shared" si="46"/>
        <v>14</v>
      </c>
      <c r="AG108" s="595">
        <f t="shared" si="46"/>
        <v>14</v>
      </c>
      <c r="AH108" s="595">
        <f t="shared" si="46"/>
        <v>14</v>
      </c>
      <c r="AI108" s="595">
        <f t="shared" si="46"/>
        <v>14</v>
      </c>
    </row>
    <row r="109" spans="1:35" s="589" customFormat="1" ht="11.25">
      <c r="A109" s="594"/>
      <c r="B109" s="751" t="s">
        <v>256</v>
      </c>
      <c r="C109" s="596"/>
      <c r="D109" s="596"/>
      <c r="E109" s="596"/>
      <c r="F109" s="595">
        <f t="shared" si="46"/>
        <v>15304</v>
      </c>
      <c r="G109" s="595">
        <f t="shared" si="46"/>
        <v>11867</v>
      </c>
      <c r="H109" s="595">
        <f t="shared" si="46"/>
        <v>8296</v>
      </c>
      <c r="I109" s="595">
        <f t="shared" si="46"/>
        <v>8296</v>
      </c>
      <c r="J109" s="595">
        <f t="shared" si="46"/>
        <v>8296</v>
      </c>
      <c r="K109" s="595">
        <f t="shared" si="46"/>
        <v>8296</v>
      </c>
      <c r="L109" s="595">
        <f t="shared" si="46"/>
        <v>8296</v>
      </c>
      <c r="M109" s="595">
        <f t="shared" si="46"/>
        <v>8296</v>
      </c>
      <c r="N109" s="595">
        <f t="shared" si="46"/>
        <v>8296</v>
      </c>
      <c r="O109" s="595">
        <f t="shared" si="46"/>
        <v>8296</v>
      </c>
      <c r="P109" s="595">
        <f t="shared" si="46"/>
        <v>8296</v>
      </c>
      <c r="Q109" s="595">
        <f t="shared" si="46"/>
        <v>8296</v>
      </c>
      <c r="R109" s="595">
        <f t="shared" si="46"/>
        <v>8296</v>
      </c>
      <c r="S109" s="595">
        <f t="shared" si="46"/>
        <v>8296</v>
      </c>
      <c r="T109" s="595">
        <f t="shared" si="46"/>
        <v>8296</v>
      </c>
      <c r="U109" s="595">
        <f t="shared" si="46"/>
        <v>8296</v>
      </c>
      <c r="V109" s="595">
        <f t="shared" si="46"/>
        <v>8296</v>
      </c>
      <c r="W109" s="595">
        <f t="shared" si="46"/>
        <v>8296</v>
      </c>
      <c r="X109" s="595">
        <f t="shared" si="46"/>
        <v>8296</v>
      </c>
      <c r="Y109" s="595">
        <f t="shared" si="46"/>
        <v>8296</v>
      </c>
      <c r="Z109" s="595">
        <f t="shared" si="46"/>
        <v>8296</v>
      </c>
      <c r="AA109" s="595">
        <f t="shared" si="46"/>
        <v>8296</v>
      </c>
      <c r="AB109" s="595">
        <f t="shared" si="46"/>
        <v>8296</v>
      </c>
      <c r="AC109" s="595">
        <f t="shared" si="46"/>
        <v>8296</v>
      </c>
      <c r="AD109" s="595">
        <f t="shared" si="46"/>
        <v>8296</v>
      </c>
      <c r="AE109" s="595">
        <f t="shared" si="46"/>
        <v>8296</v>
      </c>
      <c r="AF109" s="595">
        <f t="shared" si="46"/>
        <v>8296</v>
      </c>
      <c r="AG109" s="595">
        <f t="shared" si="46"/>
        <v>8296</v>
      </c>
      <c r="AH109" s="595">
        <f t="shared" si="46"/>
        <v>8296</v>
      </c>
      <c r="AI109" s="595">
        <f t="shared" si="46"/>
        <v>8296</v>
      </c>
    </row>
    <row r="110" spans="1:35" s="589" customFormat="1" ht="11.25">
      <c r="A110" s="594"/>
      <c r="B110" s="751" t="s">
        <v>257</v>
      </c>
      <c r="C110" s="596"/>
      <c r="D110" s="596"/>
      <c r="E110" s="596"/>
      <c r="F110" s="595">
        <f t="shared" si="46"/>
        <v>3766</v>
      </c>
      <c r="G110" s="595">
        <f t="shared" si="46"/>
        <v>1203</v>
      </c>
      <c r="H110" s="595">
        <f t="shared" si="46"/>
        <v>5010</v>
      </c>
      <c r="I110" s="595">
        <f t="shared" si="46"/>
        <v>5010</v>
      </c>
      <c r="J110" s="595">
        <f t="shared" si="46"/>
        <v>5010</v>
      </c>
      <c r="K110" s="595">
        <f t="shared" si="46"/>
        <v>5010</v>
      </c>
      <c r="L110" s="595">
        <f t="shared" si="46"/>
        <v>5010</v>
      </c>
      <c r="M110" s="595">
        <f t="shared" si="46"/>
        <v>5010</v>
      </c>
      <c r="N110" s="595">
        <f t="shared" si="46"/>
        <v>5010</v>
      </c>
      <c r="O110" s="595">
        <f t="shared" si="46"/>
        <v>5010</v>
      </c>
      <c r="P110" s="595">
        <f t="shared" si="46"/>
        <v>5010</v>
      </c>
      <c r="Q110" s="595">
        <f t="shared" si="46"/>
        <v>5010</v>
      </c>
      <c r="R110" s="595">
        <f t="shared" si="46"/>
        <v>5010</v>
      </c>
      <c r="S110" s="595">
        <f t="shared" si="46"/>
        <v>5010</v>
      </c>
      <c r="T110" s="595">
        <f t="shared" si="46"/>
        <v>5010</v>
      </c>
      <c r="U110" s="595">
        <f t="shared" si="46"/>
        <v>5010</v>
      </c>
      <c r="V110" s="595">
        <f t="shared" si="46"/>
        <v>5010</v>
      </c>
      <c r="W110" s="595">
        <f t="shared" si="46"/>
        <v>5010</v>
      </c>
      <c r="X110" s="595">
        <f t="shared" si="46"/>
        <v>5010</v>
      </c>
      <c r="Y110" s="595">
        <f t="shared" si="46"/>
        <v>5010</v>
      </c>
      <c r="Z110" s="595">
        <f t="shared" si="46"/>
        <v>5010</v>
      </c>
      <c r="AA110" s="595">
        <f t="shared" si="46"/>
        <v>5010</v>
      </c>
      <c r="AB110" s="595">
        <f t="shared" si="46"/>
        <v>5010</v>
      </c>
      <c r="AC110" s="595">
        <f t="shared" si="46"/>
        <v>5010</v>
      </c>
      <c r="AD110" s="595">
        <f t="shared" si="46"/>
        <v>5010</v>
      </c>
      <c r="AE110" s="595">
        <f t="shared" si="46"/>
        <v>5010</v>
      </c>
      <c r="AF110" s="595">
        <f t="shared" si="46"/>
        <v>5010</v>
      </c>
      <c r="AG110" s="595">
        <f t="shared" si="46"/>
        <v>5010</v>
      </c>
      <c r="AH110" s="595">
        <f t="shared" si="46"/>
        <v>5010</v>
      </c>
      <c r="AI110" s="595">
        <f t="shared" si="46"/>
        <v>5010</v>
      </c>
    </row>
    <row r="111" spans="1:35" s="589" customFormat="1" ht="11.25">
      <c r="A111" s="594"/>
      <c r="B111" s="750" t="s">
        <v>248</v>
      </c>
      <c r="C111" s="594"/>
      <c r="D111" s="594"/>
      <c r="E111" s="594"/>
      <c r="F111" s="595">
        <f t="shared" si="46"/>
        <v>0</v>
      </c>
      <c r="G111" s="595">
        <f t="shared" si="46"/>
        <v>157</v>
      </c>
      <c r="H111" s="595">
        <f t="shared" si="46"/>
        <v>0</v>
      </c>
      <c r="I111" s="595">
        <f t="shared" si="46"/>
        <v>0</v>
      </c>
      <c r="J111" s="595">
        <f t="shared" si="46"/>
        <v>0</v>
      </c>
      <c r="K111" s="595">
        <f t="shared" si="46"/>
        <v>0</v>
      </c>
      <c r="L111" s="595">
        <f t="shared" si="46"/>
        <v>0</v>
      </c>
      <c r="M111" s="595">
        <f t="shared" si="46"/>
        <v>0</v>
      </c>
      <c r="N111" s="595">
        <f t="shared" si="46"/>
        <v>0</v>
      </c>
      <c r="O111" s="595">
        <f t="shared" si="46"/>
        <v>0</v>
      </c>
      <c r="P111" s="595">
        <f t="shared" si="46"/>
        <v>0</v>
      </c>
      <c r="Q111" s="595">
        <f t="shared" si="46"/>
        <v>0</v>
      </c>
      <c r="R111" s="595">
        <f t="shared" si="46"/>
        <v>0</v>
      </c>
      <c r="S111" s="595">
        <f t="shared" si="46"/>
        <v>0</v>
      </c>
      <c r="T111" s="595">
        <f t="shared" si="46"/>
        <v>0</v>
      </c>
      <c r="U111" s="595">
        <f t="shared" si="46"/>
        <v>0</v>
      </c>
      <c r="V111" s="595">
        <f t="shared" si="46"/>
        <v>0</v>
      </c>
      <c r="W111" s="595">
        <f t="shared" si="46"/>
        <v>0</v>
      </c>
      <c r="X111" s="595">
        <f t="shared" si="46"/>
        <v>0</v>
      </c>
      <c r="Y111" s="595">
        <f t="shared" si="46"/>
        <v>0</v>
      </c>
      <c r="Z111" s="595">
        <f t="shared" si="46"/>
        <v>0</v>
      </c>
      <c r="AA111" s="595">
        <f t="shared" si="46"/>
        <v>0</v>
      </c>
      <c r="AB111" s="595">
        <f t="shared" si="46"/>
        <v>0</v>
      </c>
      <c r="AC111" s="595">
        <f t="shared" si="46"/>
        <v>0</v>
      </c>
      <c r="AD111" s="595">
        <f t="shared" si="46"/>
        <v>0</v>
      </c>
      <c r="AE111" s="595">
        <f t="shared" si="46"/>
        <v>0</v>
      </c>
      <c r="AF111" s="595">
        <f t="shared" si="46"/>
        <v>0</v>
      </c>
      <c r="AG111" s="595">
        <f t="shared" si="46"/>
        <v>0</v>
      </c>
      <c r="AH111" s="595">
        <f t="shared" si="46"/>
        <v>0</v>
      </c>
      <c r="AI111" s="595">
        <f t="shared" si="46"/>
        <v>0</v>
      </c>
    </row>
    <row r="112" spans="1:35" s="589" customFormat="1" ht="11.25">
      <c r="A112" s="594"/>
      <c r="B112" s="750" t="s">
        <v>258</v>
      </c>
      <c r="C112" s="594"/>
      <c r="D112" s="594"/>
      <c r="E112" s="594"/>
      <c r="F112" s="595">
        <f t="shared" si="46"/>
        <v>4323</v>
      </c>
      <c r="G112" s="595">
        <f t="shared" si="46"/>
        <v>0</v>
      </c>
      <c r="H112" s="595">
        <f t="shared" si="46"/>
        <v>0</v>
      </c>
      <c r="I112" s="595">
        <f t="shared" si="46"/>
        <v>0</v>
      </c>
      <c r="J112" s="595">
        <f t="shared" si="46"/>
        <v>0</v>
      </c>
      <c r="K112" s="595">
        <f t="shared" si="46"/>
        <v>0</v>
      </c>
      <c r="L112" s="595">
        <f t="shared" si="46"/>
        <v>0</v>
      </c>
      <c r="M112" s="595">
        <f t="shared" si="46"/>
        <v>0</v>
      </c>
      <c r="N112" s="595">
        <f t="shared" si="46"/>
        <v>0</v>
      </c>
      <c r="O112" s="595">
        <f t="shared" si="46"/>
        <v>0</v>
      </c>
      <c r="P112" s="595">
        <f t="shared" si="46"/>
        <v>0</v>
      </c>
      <c r="Q112" s="595">
        <f t="shared" si="46"/>
        <v>0</v>
      </c>
      <c r="R112" s="595">
        <f t="shared" si="46"/>
        <v>0</v>
      </c>
      <c r="S112" s="595">
        <f t="shared" si="46"/>
        <v>0</v>
      </c>
      <c r="T112" s="595">
        <f t="shared" si="46"/>
        <v>0</v>
      </c>
      <c r="U112" s="595">
        <f t="shared" si="46"/>
        <v>0</v>
      </c>
      <c r="V112" s="595">
        <f t="shared" si="46"/>
        <v>0</v>
      </c>
      <c r="W112" s="595">
        <f t="shared" si="46"/>
        <v>0</v>
      </c>
      <c r="X112" s="595">
        <f t="shared" si="46"/>
        <v>0</v>
      </c>
      <c r="Y112" s="595">
        <f t="shared" si="46"/>
        <v>0</v>
      </c>
      <c r="Z112" s="595">
        <f t="shared" si="46"/>
        <v>0</v>
      </c>
      <c r="AA112" s="595">
        <f t="shared" si="46"/>
        <v>0</v>
      </c>
      <c r="AB112" s="595">
        <f t="shared" si="46"/>
        <v>0</v>
      </c>
      <c r="AC112" s="595">
        <f t="shared" si="46"/>
        <v>0</v>
      </c>
      <c r="AD112" s="595">
        <f t="shared" si="46"/>
        <v>0</v>
      </c>
      <c r="AE112" s="595">
        <f t="shared" si="46"/>
        <v>0</v>
      </c>
      <c r="AF112" s="595">
        <f t="shared" si="46"/>
        <v>0</v>
      </c>
      <c r="AG112" s="595">
        <f t="shared" si="46"/>
        <v>0</v>
      </c>
      <c r="AH112" s="595">
        <f t="shared" si="46"/>
        <v>0</v>
      </c>
      <c r="AI112" s="595">
        <f t="shared" si="46"/>
        <v>0</v>
      </c>
    </row>
    <row r="113" spans="1:35" s="589" customFormat="1" ht="11.25">
      <c r="A113" s="592" t="s">
        <v>155</v>
      </c>
      <c r="B113" s="749" t="s">
        <v>259</v>
      </c>
      <c r="C113" s="592"/>
      <c r="D113" s="592"/>
      <c r="E113" s="592"/>
      <c r="F113" s="593">
        <f>+F96-F103</f>
        <v>-4175</v>
      </c>
      <c r="G113" s="593">
        <f t="shared" ref="G113:AI113" si="47">+G96-G103</f>
        <v>8477</v>
      </c>
      <c r="H113" s="593">
        <f t="shared" si="47"/>
        <v>0</v>
      </c>
      <c r="I113" s="593">
        <f t="shared" si="47"/>
        <v>0</v>
      </c>
      <c r="J113" s="593">
        <f t="shared" si="47"/>
        <v>0</v>
      </c>
      <c r="K113" s="593">
        <f t="shared" si="47"/>
        <v>0</v>
      </c>
      <c r="L113" s="593">
        <f t="shared" si="47"/>
        <v>0</v>
      </c>
      <c r="M113" s="593">
        <f t="shared" si="47"/>
        <v>0</v>
      </c>
      <c r="N113" s="593">
        <f t="shared" si="47"/>
        <v>0</v>
      </c>
      <c r="O113" s="593">
        <f t="shared" si="47"/>
        <v>0</v>
      </c>
      <c r="P113" s="593">
        <f t="shared" si="47"/>
        <v>0</v>
      </c>
      <c r="Q113" s="593">
        <f t="shared" si="47"/>
        <v>0</v>
      </c>
      <c r="R113" s="593">
        <f t="shared" si="47"/>
        <v>0</v>
      </c>
      <c r="S113" s="593">
        <f t="shared" si="47"/>
        <v>0</v>
      </c>
      <c r="T113" s="593">
        <f t="shared" si="47"/>
        <v>0</v>
      </c>
      <c r="U113" s="593">
        <f t="shared" si="47"/>
        <v>0</v>
      </c>
      <c r="V113" s="593">
        <f t="shared" si="47"/>
        <v>0</v>
      </c>
      <c r="W113" s="593">
        <f t="shared" si="47"/>
        <v>0</v>
      </c>
      <c r="X113" s="593">
        <f t="shared" si="47"/>
        <v>0</v>
      </c>
      <c r="Y113" s="593">
        <f t="shared" si="47"/>
        <v>0</v>
      </c>
      <c r="Z113" s="593">
        <f t="shared" si="47"/>
        <v>0</v>
      </c>
      <c r="AA113" s="593">
        <f t="shared" si="47"/>
        <v>0</v>
      </c>
      <c r="AB113" s="593">
        <f t="shared" si="47"/>
        <v>0</v>
      </c>
      <c r="AC113" s="593">
        <f t="shared" si="47"/>
        <v>0</v>
      </c>
      <c r="AD113" s="593">
        <f t="shared" si="47"/>
        <v>0</v>
      </c>
      <c r="AE113" s="593">
        <f t="shared" si="47"/>
        <v>0</v>
      </c>
      <c r="AF113" s="593">
        <f t="shared" si="47"/>
        <v>0</v>
      </c>
      <c r="AG113" s="593">
        <f t="shared" si="47"/>
        <v>0</v>
      </c>
      <c r="AH113" s="593">
        <f t="shared" si="47"/>
        <v>0</v>
      </c>
      <c r="AI113" s="593">
        <f t="shared" si="47"/>
        <v>0</v>
      </c>
    </row>
    <row r="115" spans="1:35" ht="12.75">
      <c r="A115" s="553" t="s">
        <v>661</v>
      </c>
    </row>
    <row r="116" spans="1:35" ht="15" customHeight="1"/>
    <row r="117" spans="1:35" s="589" customFormat="1" ht="11.25">
      <c r="A117" s="588"/>
      <c r="B117" s="748" t="s">
        <v>388</v>
      </c>
      <c r="C117" s="588"/>
      <c r="D117" s="588"/>
      <c r="E117" s="588"/>
      <c r="F117" s="588">
        <f t="shared" ref="F117:AI118" si="48">+F94</f>
        <v>1</v>
      </c>
      <c r="G117" s="588">
        <f t="shared" si="48"/>
        <v>2</v>
      </c>
      <c r="H117" s="588">
        <f t="shared" si="48"/>
        <v>3</v>
      </c>
      <c r="I117" s="588">
        <f t="shared" si="48"/>
        <v>4</v>
      </c>
      <c r="J117" s="588">
        <f t="shared" si="48"/>
        <v>5</v>
      </c>
      <c r="K117" s="588">
        <f t="shared" si="48"/>
        <v>6</v>
      </c>
      <c r="L117" s="588">
        <f t="shared" si="48"/>
        <v>7</v>
      </c>
      <c r="M117" s="588">
        <f t="shared" si="48"/>
        <v>8</v>
      </c>
      <c r="N117" s="588">
        <f t="shared" si="48"/>
        <v>9</v>
      </c>
      <c r="O117" s="588">
        <f t="shared" si="48"/>
        <v>10</v>
      </c>
      <c r="P117" s="588">
        <f t="shared" si="48"/>
        <v>11</v>
      </c>
      <c r="Q117" s="588">
        <f t="shared" si="48"/>
        <v>12</v>
      </c>
      <c r="R117" s="588">
        <f t="shared" si="48"/>
        <v>13</v>
      </c>
      <c r="S117" s="588">
        <f t="shared" si="48"/>
        <v>14</v>
      </c>
      <c r="T117" s="588">
        <f t="shared" si="48"/>
        <v>15</v>
      </c>
      <c r="U117" s="588">
        <f t="shared" si="48"/>
        <v>16</v>
      </c>
      <c r="V117" s="588">
        <f t="shared" si="48"/>
        <v>17</v>
      </c>
      <c r="W117" s="588">
        <f t="shared" si="48"/>
        <v>18</v>
      </c>
      <c r="X117" s="588">
        <f t="shared" si="48"/>
        <v>19</v>
      </c>
      <c r="Y117" s="588">
        <f t="shared" si="48"/>
        <v>20</v>
      </c>
      <c r="Z117" s="588">
        <f t="shared" si="48"/>
        <v>21</v>
      </c>
      <c r="AA117" s="588">
        <f t="shared" si="48"/>
        <v>22</v>
      </c>
      <c r="AB117" s="588">
        <f t="shared" si="48"/>
        <v>23</v>
      </c>
      <c r="AC117" s="588">
        <f t="shared" si="48"/>
        <v>24</v>
      </c>
      <c r="AD117" s="588">
        <f t="shared" si="48"/>
        <v>25</v>
      </c>
      <c r="AE117" s="588">
        <f t="shared" si="48"/>
        <v>26</v>
      </c>
      <c r="AF117" s="588">
        <f t="shared" si="48"/>
        <v>27</v>
      </c>
      <c r="AG117" s="588">
        <f t="shared" si="48"/>
        <v>28</v>
      </c>
      <c r="AH117" s="588">
        <f t="shared" si="48"/>
        <v>29</v>
      </c>
      <c r="AI117" s="588">
        <f t="shared" si="48"/>
        <v>30</v>
      </c>
    </row>
    <row r="118" spans="1:35" s="589" customFormat="1" ht="11.25">
      <c r="A118" s="588" t="s">
        <v>147</v>
      </c>
      <c r="B118" s="748" t="s">
        <v>397</v>
      </c>
      <c r="C118" s="590"/>
      <c r="D118" s="590"/>
      <c r="E118" s="590"/>
      <c r="F118" s="591">
        <f t="shared" si="48"/>
        <v>2018</v>
      </c>
      <c r="G118" s="591">
        <f t="shared" si="48"/>
        <v>2019</v>
      </c>
      <c r="H118" s="591">
        <f t="shared" si="48"/>
        <v>2020</v>
      </c>
      <c r="I118" s="591">
        <f t="shared" si="48"/>
        <v>2021</v>
      </c>
      <c r="J118" s="591">
        <f t="shared" si="48"/>
        <v>2022</v>
      </c>
      <c r="K118" s="591">
        <f t="shared" si="48"/>
        <v>2023</v>
      </c>
      <c r="L118" s="591">
        <f t="shared" si="48"/>
        <v>2024</v>
      </c>
      <c r="M118" s="591">
        <f t="shared" si="48"/>
        <v>2025</v>
      </c>
      <c r="N118" s="591">
        <f t="shared" si="48"/>
        <v>2026</v>
      </c>
      <c r="O118" s="591">
        <f t="shared" si="48"/>
        <v>2027</v>
      </c>
      <c r="P118" s="591">
        <f t="shared" si="48"/>
        <v>2028</v>
      </c>
      <c r="Q118" s="591">
        <f t="shared" si="48"/>
        <v>2029</v>
      </c>
      <c r="R118" s="591">
        <f t="shared" si="48"/>
        <v>2030</v>
      </c>
      <c r="S118" s="591">
        <f t="shared" si="48"/>
        <v>2031</v>
      </c>
      <c r="T118" s="591">
        <f t="shared" si="48"/>
        <v>2032</v>
      </c>
      <c r="U118" s="591">
        <f t="shared" si="48"/>
        <v>2033</v>
      </c>
      <c r="V118" s="591">
        <f t="shared" si="48"/>
        <v>2034</v>
      </c>
      <c r="W118" s="591">
        <f t="shared" si="48"/>
        <v>2035</v>
      </c>
      <c r="X118" s="591">
        <f t="shared" si="48"/>
        <v>2036</v>
      </c>
      <c r="Y118" s="591">
        <f t="shared" si="48"/>
        <v>2037</v>
      </c>
      <c r="Z118" s="591">
        <f t="shared" si="48"/>
        <v>2038</v>
      </c>
      <c r="AA118" s="591">
        <f t="shared" si="48"/>
        <v>2039</v>
      </c>
      <c r="AB118" s="591">
        <f t="shared" si="48"/>
        <v>2040</v>
      </c>
      <c r="AC118" s="591">
        <f t="shared" si="48"/>
        <v>2041</v>
      </c>
      <c r="AD118" s="591">
        <f t="shared" si="48"/>
        <v>2042</v>
      </c>
      <c r="AE118" s="591">
        <f t="shared" si="48"/>
        <v>2043</v>
      </c>
      <c r="AF118" s="591">
        <f t="shared" si="48"/>
        <v>2044</v>
      </c>
      <c r="AG118" s="591">
        <f t="shared" si="48"/>
        <v>2045</v>
      </c>
      <c r="AH118" s="591">
        <f t="shared" si="48"/>
        <v>2046</v>
      </c>
      <c r="AI118" s="591">
        <f t="shared" si="48"/>
        <v>2047</v>
      </c>
    </row>
    <row r="119" spans="1:35" s="589" customFormat="1" ht="11.25">
      <c r="A119" s="592" t="s">
        <v>242</v>
      </c>
      <c r="B119" s="749" t="s">
        <v>398</v>
      </c>
      <c r="C119" s="592"/>
      <c r="D119" s="592"/>
      <c r="E119" s="592"/>
      <c r="F119" s="593">
        <f>+F120+F124+F125+F126</f>
        <v>199706</v>
      </c>
      <c r="G119" s="593">
        <f t="shared" ref="G119:AI119" si="49">+G120+G124+G125+G126</f>
        <v>215377</v>
      </c>
      <c r="H119" s="593">
        <f t="shared" si="49"/>
        <v>191487</v>
      </c>
      <c r="I119" s="593">
        <f t="shared" si="49"/>
        <v>191487</v>
      </c>
      <c r="J119" s="593">
        <f t="shared" si="49"/>
        <v>191487</v>
      </c>
      <c r="K119" s="593">
        <f t="shared" si="49"/>
        <v>191487</v>
      </c>
      <c r="L119" s="593">
        <f t="shared" si="49"/>
        <v>191487</v>
      </c>
      <c r="M119" s="593">
        <f t="shared" si="49"/>
        <v>191487</v>
      </c>
      <c r="N119" s="593">
        <f t="shared" si="49"/>
        <v>191487</v>
      </c>
      <c r="O119" s="593">
        <f t="shared" si="49"/>
        <v>191487</v>
      </c>
      <c r="P119" s="593">
        <f t="shared" si="49"/>
        <v>191487</v>
      </c>
      <c r="Q119" s="593">
        <f t="shared" si="49"/>
        <v>191487</v>
      </c>
      <c r="R119" s="593">
        <f t="shared" si="49"/>
        <v>191487</v>
      </c>
      <c r="S119" s="593">
        <f t="shared" si="49"/>
        <v>191487</v>
      </c>
      <c r="T119" s="593">
        <f t="shared" si="49"/>
        <v>191487</v>
      </c>
      <c r="U119" s="593">
        <f t="shared" si="49"/>
        <v>191487</v>
      </c>
      <c r="V119" s="593">
        <f t="shared" si="49"/>
        <v>191487</v>
      </c>
      <c r="W119" s="593">
        <f t="shared" si="49"/>
        <v>191487</v>
      </c>
      <c r="X119" s="593">
        <f t="shared" si="49"/>
        <v>191487</v>
      </c>
      <c r="Y119" s="593">
        <f t="shared" si="49"/>
        <v>191487</v>
      </c>
      <c r="Z119" s="593">
        <f t="shared" si="49"/>
        <v>191487</v>
      </c>
      <c r="AA119" s="593">
        <f t="shared" si="49"/>
        <v>191487</v>
      </c>
      <c r="AB119" s="593">
        <f t="shared" si="49"/>
        <v>191487</v>
      </c>
      <c r="AC119" s="593">
        <f t="shared" si="49"/>
        <v>191487</v>
      </c>
      <c r="AD119" s="593">
        <f t="shared" si="49"/>
        <v>191487</v>
      </c>
      <c r="AE119" s="593">
        <f t="shared" si="49"/>
        <v>191487</v>
      </c>
      <c r="AF119" s="593">
        <f t="shared" si="49"/>
        <v>191487</v>
      </c>
      <c r="AG119" s="593">
        <f t="shared" si="49"/>
        <v>191487</v>
      </c>
      <c r="AH119" s="593">
        <f t="shared" si="49"/>
        <v>191487</v>
      </c>
      <c r="AI119" s="593">
        <f t="shared" si="49"/>
        <v>191487</v>
      </c>
    </row>
    <row r="120" spans="1:35" s="607" customFormat="1" ht="11.25">
      <c r="A120" s="605">
        <v>1</v>
      </c>
      <c r="B120" s="753" t="s">
        <v>245</v>
      </c>
      <c r="C120" s="605"/>
      <c r="D120" s="605"/>
      <c r="E120" s="605"/>
      <c r="F120" s="606">
        <f>+F121+F122+F123</f>
        <v>197933</v>
      </c>
      <c r="G120" s="606">
        <f t="shared" ref="G120:AI120" si="50">+G121+G122+G123</f>
        <v>212129</v>
      </c>
      <c r="H120" s="606">
        <f t="shared" si="50"/>
        <v>191487</v>
      </c>
      <c r="I120" s="606">
        <f t="shared" si="50"/>
        <v>191487</v>
      </c>
      <c r="J120" s="606">
        <f t="shared" si="50"/>
        <v>191487</v>
      </c>
      <c r="K120" s="606">
        <f>+K121+K122+K123</f>
        <v>191487</v>
      </c>
      <c r="L120" s="606">
        <f t="shared" si="50"/>
        <v>191487</v>
      </c>
      <c r="M120" s="606">
        <f t="shared" si="50"/>
        <v>191487</v>
      </c>
      <c r="N120" s="606">
        <f t="shared" si="50"/>
        <v>191487</v>
      </c>
      <c r="O120" s="606">
        <f t="shared" si="50"/>
        <v>191487</v>
      </c>
      <c r="P120" s="606">
        <f t="shared" si="50"/>
        <v>191487</v>
      </c>
      <c r="Q120" s="606">
        <f t="shared" si="50"/>
        <v>191487</v>
      </c>
      <c r="R120" s="606">
        <f t="shared" si="50"/>
        <v>191487</v>
      </c>
      <c r="S120" s="606">
        <f t="shared" si="50"/>
        <v>191487</v>
      </c>
      <c r="T120" s="606">
        <f t="shared" si="50"/>
        <v>191487</v>
      </c>
      <c r="U120" s="606">
        <f t="shared" si="50"/>
        <v>191487</v>
      </c>
      <c r="V120" s="606">
        <f t="shared" si="50"/>
        <v>191487</v>
      </c>
      <c r="W120" s="606">
        <f t="shared" si="50"/>
        <v>191487</v>
      </c>
      <c r="X120" s="606">
        <f t="shared" si="50"/>
        <v>191487</v>
      </c>
      <c r="Y120" s="606">
        <f t="shared" si="50"/>
        <v>191487</v>
      </c>
      <c r="Z120" s="606">
        <f t="shared" si="50"/>
        <v>191487</v>
      </c>
      <c r="AA120" s="606">
        <f t="shared" si="50"/>
        <v>191487</v>
      </c>
      <c r="AB120" s="606">
        <f t="shared" si="50"/>
        <v>191487</v>
      </c>
      <c r="AC120" s="606">
        <f t="shared" si="50"/>
        <v>191487</v>
      </c>
      <c r="AD120" s="606">
        <f t="shared" si="50"/>
        <v>191487</v>
      </c>
      <c r="AE120" s="606">
        <f t="shared" si="50"/>
        <v>191487</v>
      </c>
      <c r="AF120" s="606">
        <f t="shared" si="50"/>
        <v>191487</v>
      </c>
      <c r="AG120" s="606">
        <f t="shared" si="50"/>
        <v>191487</v>
      </c>
      <c r="AH120" s="606">
        <f t="shared" si="50"/>
        <v>191487</v>
      </c>
      <c r="AI120" s="606">
        <f t="shared" si="50"/>
        <v>191487</v>
      </c>
    </row>
    <row r="121" spans="1:35" s="589" customFormat="1" ht="11.25">
      <c r="A121" s="594"/>
      <c r="B121" s="751" t="s">
        <v>249</v>
      </c>
      <c r="C121" s="596"/>
      <c r="D121" s="596"/>
      <c r="E121" s="596"/>
      <c r="F121" s="595">
        <f>+F98</f>
        <v>59501.7048</v>
      </c>
      <c r="G121" s="595">
        <f t="shared" ref="G121:AI125" si="51">+G98</f>
        <v>74365.260000000009</v>
      </c>
      <c r="H121" s="595">
        <f t="shared" si="51"/>
        <v>75563</v>
      </c>
      <c r="I121" s="595">
        <f t="shared" si="51"/>
        <v>75563</v>
      </c>
      <c r="J121" s="595">
        <f t="shared" si="51"/>
        <v>75563</v>
      </c>
      <c r="K121" s="595">
        <f t="shared" si="51"/>
        <v>75563</v>
      </c>
      <c r="L121" s="595">
        <f t="shared" si="51"/>
        <v>75563</v>
      </c>
      <c r="M121" s="595">
        <f t="shared" si="51"/>
        <v>75563</v>
      </c>
      <c r="N121" s="595">
        <f t="shared" si="51"/>
        <v>75563</v>
      </c>
      <c r="O121" s="595">
        <f t="shared" si="51"/>
        <v>75563</v>
      </c>
      <c r="P121" s="595">
        <f t="shared" si="51"/>
        <v>75563</v>
      </c>
      <c r="Q121" s="595">
        <f t="shared" si="51"/>
        <v>75563</v>
      </c>
      <c r="R121" s="595">
        <f t="shared" si="51"/>
        <v>75563</v>
      </c>
      <c r="S121" s="595">
        <f t="shared" si="51"/>
        <v>75563</v>
      </c>
      <c r="T121" s="595">
        <f t="shared" si="51"/>
        <v>75563</v>
      </c>
      <c r="U121" s="595">
        <f t="shared" si="51"/>
        <v>75563</v>
      </c>
      <c r="V121" s="595">
        <f t="shared" si="51"/>
        <v>75563</v>
      </c>
      <c r="W121" s="595">
        <f t="shared" si="51"/>
        <v>75563</v>
      </c>
      <c r="X121" s="595">
        <f t="shared" si="51"/>
        <v>75563</v>
      </c>
      <c r="Y121" s="595">
        <f t="shared" si="51"/>
        <v>75563</v>
      </c>
      <c r="Z121" s="595">
        <f t="shared" si="51"/>
        <v>75563</v>
      </c>
      <c r="AA121" s="595">
        <f t="shared" si="51"/>
        <v>75563</v>
      </c>
      <c r="AB121" s="595">
        <f t="shared" si="51"/>
        <v>75563</v>
      </c>
      <c r="AC121" s="595">
        <f t="shared" si="51"/>
        <v>75563</v>
      </c>
      <c r="AD121" s="595">
        <f t="shared" si="51"/>
        <v>75563</v>
      </c>
      <c r="AE121" s="595">
        <f t="shared" si="51"/>
        <v>75563</v>
      </c>
      <c r="AF121" s="595">
        <f t="shared" si="51"/>
        <v>75563</v>
      </c>
      <c r="AG121" s="595">
        <f t="shared" si="51"/>
        <v>75563</v>
      </c>
      <c r="AH121" s="595">
        <f t="shared" si="51"/>
        <v>75563</v>
      </c>
      <c r="AI121" s="595">
        <f t="shared" si="51"/>
        <v>75563</v>
      </c>
    </row>
    <row r="122" spans="1:35" s="589" customFormat="1" ht="11.25">
      <c r="A122" s="594"/>
      <c r="B122" s="751" t="s">
        <v>250</v>
      </c>
      <c r="C122" s="596"/>
      <c r="D122" s="596"/>
      <c r="E122" s="596"/>
      <c r="F122" s="595">
        <f>+F99</f>
        <v>128422.29519999999</v>
      </c>
      <c r="G122" s="595">
        <f t="shared" si="51"/>
        <v>134381.74</v>
      </c>
      <c r="H122" s="595">
        <f t="shared" si="51"/>
        <v>114541</v>
      </c>
      <c r="I122" s="595">
        <f t="shared" si="51"/>
        <v>114541</v>
      </c>
      <c r="J122" s="595">
        <f t="shared" si="51"/>
        <v>114541</v>
      </c>
      <c r="K122" s="595">
        <f t="shared" si="51"/>
        <v>114541</v>
      </c>
      <c r="L122" s="595">
        <f t="shared" si="51"/>
        <v>114541</v>
      </c>
      <c r="M122" s="595">
        <f t="shared" si="51"/>
        <v>114541</v>
      </c>
      <c r="N122" s="595">
        <f t="shared" si="51"/>
        <v>114541</v>
      </c>
      <c r="O122" s="595">
        <f t="shared" si="51"/>
        <v>114541</v>
      </c>
      <c r="P122" s="595">
        <f t="shared" si="51"/>
        <v>114541</v>
      </c>
      <c r="Q122" s="595">
        <f t="shared" si="51"/>
        <v>114541</v>
      </c>
      <c r="R122" s="595">
        <f t="shared" si="51"/>
        <v>114541</v>
      </c>
      <c r="S122" s="595">
        <f t="shared" si="51"/>
        <v>114541</v>
      </c>
      <c r="T122" s="595">
        <f t="shared" si="51"/>
        <v>114541</v>
      </c>
      <c r="U122" s="595">
        <f t="shared" si="51"/>
        <v>114541</v>
      </c>
      <c r="V122" s="595">
        <f t="shared" si="51"/>
        <v>114541</v>
      </c>
      <c r="W122" s="595">
        <f t="shared" si="51"/>
        <v>114541</v>
      </c>
      <c r="X122" s="595">
        <f t="shared" si="51"/>
        <v>114541</v>
      </c>
      <c r="Y122" s="595">
        <f t="shared" si="51"/>
        <v>114541</v>
      </c>
      <c r="Z122" s="595">
        <f t="shared" si="51"/>
        <v>114541</v>
      </c>
      <c r="AA122" s="595">
        <f t="shared" si="51"/>
        <v>114541</v>
      </c>
      <c r="AB122" s="595">
        <f t="shared" si="51"/>
        <v>114541</v>
      </c>
      <c r="AC122" s="595">
        <f t="shared" si="51"/>
        <v>114541</v>
      </c>
      <c r="AD122" s="595">
        <f t="shared" si="51"/>
        <v>114541</v>
      </c>
      <c r="AE122" s="595">
        <f t="shared" si="51"/>
        <v>114541</v>
      </c>
      <c r="AF122" s="595">
        <f t="shared" si="51"/>
        <v>114541</v>
      </c>
      <c r="AG122" s="595">
        <f t="shared" si="51"/>
        <v>114541</v>
      </c>
      <c r="AH122" s="595">
        <f t="shared" si="51"/>
        <v>114541</v>
      </c>
      <c r="AI122" s="595">
        <f t="shared" si="51"/>
        <v>114541</v>
      </c>
    </row>
    <row r="123" spans="1:35" s="589" customFormat="1" ht="11.25">
      <c r="A123" s="594"/>
      <c r="B123" s="751" t="s">
        <v>853</v>
      </c>
      <c r="C123" s="596"/>
      <c r="D123" s="596"/>
      <c r="E123" s="596"/>
      <c r="F123" s="595">
        <f>+F100</f>
        <v>10009</v>
      </c>
      <c r="G123" s="595">
        <f t="shared" si="51"/>
        <v>3382</v>
      </c>
      <c r="H123" s="595">
        <f t="shared" si="51"/>
        <v>1383</v>
      </c>
      <c r="I123" s="595">
        <f t="shared" si="51"/>
        <v>1383</v>
      </c>
      <c r="J123" s="595">
        <f t="shared" si="51"/>
        <v>1383</v>
      </c>
      <c r="K123" s="595">
        <f t="shared" si="51"/>
        <v>1383</v>
      </c>
      <c r="L123" s="595">
        <f t="shared" si="51"/>
        <v>1383</v>
      </c>
      <c r="M123" s="595">
        <f t="shared" si="51"/>
        <v>1383</v>
      </c>
      <c r="N123" s="595">
        <f t="shared" si="51"/>
        <v>1383</v>
      </c>
      <c r="O123" s="595">
        <f t="shared" si="51"/>
        <v>1383</v>
      </c>
      <c r="P123" s="595">
        <f t="shared" si="51"/>
        <v>1383</v>
      </c>
      <c r="Q123" s="595">
        <f t="shared" si="51"/>
        <v>1383</v>
      </c>
      <c r="R123" s="595">
        <f t="shared" si="51"/>
        <v>1383</v>
      </c>
      <c r="S123" s="595">
        <f t="shared" si="51"/>
        <v>1383</v>
      </c>
      <c r="T123" s="595">
        <f t="shared" si="51"/>
        <v>1383</v>
      </c>
      <c r="U123" s="595">
        <f t="shared" si="51"/>
        <v>1383</v>
      </c>
      <c r="V123" s="595">
        <f t="shared" si="51"/>
        <v>1383</v>
      </c>
      <c r="W123" s="595">
        <f t="shared" si="51"/>
        <v>1383</v>
      </c>
      <c r="X123" s="595">
        <f t="shared" si="51"/>
        <v>1383</v>
      </c>
      <c r="Y123" s="595">
        <f t="shared" si="51"/>
        <v>1383</v>
      </c>
      <c r="Z123" s="595">
        <f t="shared" si="51"/>
        <v>1383</v>
      </c>
      <c r="AA123" s="595">
        <f t="shared" si="51"/>
        <v>1383</v>
      </c>
      <c r="AB123" s="595">
        <f t="shared" si="51"/>
        <v>1383</v>
      </c>
      <c r="AC123" s="595">
        <f t="shared" si="51"/>
        <v>1383</v>
      </c>
      <c r="AD123" s="595">
        <f t="shared" si="51"/>
        <v>1383</v>
      </c>
      <c r="AE123" s="595">
        <f t="shared" si="51"/>
        <v>1383</v>
      </c>
      <c r="AF123" s="595">
        <f t="shared" si="51"/>
        <v>1383</v>
      </c>
      <c r="AG123" s="595">
        <f t="shared" si="51"/>
        <v>1383</v>
      </c>
      <c r="AH123" s="595">
        <f t="shared" si="51"/>
        <v>1383</v>
      </c>
      <c r="AI123" s="595">
        <f t="shared" si="51"/>
        <v>1383</v>
      </c>
    </row>
    <row r="124" spans="1:35" s="607" customFormat="1" ht="11.25">
      <c r="A124" s="605">
        <v>2</v>
      </c>
      <c r="B124" s="753" t="s">
        <v>247</v>
      </c>
      <c r="C124" s="605"/>
      <c r="D124" s="605"/>
      <c r="E124" s="605"/>
      <c r="F124" s="606">
        <f>+F101</f>
        <v>1773</v>
      </c>
      <c r="G124" s="606">
        <f t="shared" si="51"/>
        <v>3248</v>
      </c>
      <c r="H124" s="606">
        <f t="shared" si="51"/>
        <v>0</v>
      </c>
      <c r="I124" s="606">
        <f t="shared" si="51"/>
        <v>0</v>
      </c>
      <c r="J124" s="606">
        <f t="shared" si="51"/>
        <v>0</v>
      </c>
      <c r="K124" s="606">
        <f t="shared" si="51"/>
        <v>0</v>
      </c>
      <c r="L124" s="606">
        <f t="shared" si="51"/>
        <v>0</v>
      </c>
      <c r="M124" s="606">
        <f t="shared" si="51"/>
        <v>0</v>
      </c>
      <c r="N124" s="606">
        <f t="shared" si="51"/>
        <v>0</v>
      </c>
      <c r="O124" s="606">
        <f t="shared" si="51"/>
        <v>0</v>
      </c>
      <c r="P124" s="606">
        <f t="shared" si="51"/>
        <v>0</v>
      </c>
      <c r="Q124" s="606">
        <f t="shared" si="51"/>
        <v>0</v>
      </c>
      <c r="R124" s="606">
        <f t="shared" si="51"/>
        <v>0</v>
      </c>
      <c r="S124" s="606">
        <f t="shared" si="51"/>
        <v>0</v>
      </c>
      <c r="T124" s="606">
        <f t="shared" si="51"/>
        <v>0</v>
      </c>
      <c r="U124" s="606">
        <f t="shared" si="51"/>
        <v>0</v>
      </c>
      <c r="V124" s="606">
        <f t="shared" si="51"/>
        <v>0</v>
      </c>
      <c r="W124" s="606">
        <f t="shared" si="51"/>
        <v>0</v>
      </c>
      <c r="X124" s="606">
        <f t="shared" si="51"/>
        <v>0</v>
      </c>
      <c r="Y124" s="606">
        <f t="shared" si="51"/>
        <v>0</v>
      </c>
      <c r="Z124" s="606">
        <f t="shared" si="51"/>
        <v>0</v>
      </c>
      <c r="AA124" s="606">
        <f t="shared" si="51"/>
        <v>0</v>
      </c>
      <c r="AB124" s="606">
        <f t="shared" si="51"/>
        <v>0</v>
      </c>
      <c r="AC124" s="606">
        <f t="shared" si="51"/>
        <v>0</v>
      </c>
      <c r="AD124" s="606">
        <f t="shared" si="51"/>
        <v>0</v>
      </c>
      <c r="AE124" s="606">
        <f t="shared" si="51"/>
        <v>0</v>
      </c>
      <c r="AF124" s="606">
        <f t="shared" si="51"/>
        <v>0</v>
      </c>
      <c r="AG124" s="606">
        <f t="shared" si="51"/>
        <v>0</v>
      </c>
      <c r="AH124" s="606">
        <f t="shared" si="51"/>
        <v>0</v>
      </c>
      <c r="AI124" s="606">
        <f t="shared" si="51"/>
        <v>0</v>
      </c>
    </row>
    <row r="125" spans="1:35" s="607" customFormat="1" ht="11.25">
      <c r="A125" s="605">
        <v>3</v>
      </c>
      <c r="B125" s="753" t="s">
        <v>251</v>
      </c>
      <c r="C125" s="605"/>
      <c r="D125" s="605"/>
      <c r="E125" s="605"/>
      <c r="F125" s="606">
        <f>+F102</f>
        <v>0</v>
      </c>
      <c r="G125" s="606">
        <f t="shared" si="51"/>
        <v>0</v>
      </c>
      <c r="H125" s="606">
        <f t="shared" si="51"/>
        <v>0</v>
      </c>
      <c r="I125" s="606">
        <f t="shared" si="51"/>
        <v>0</v>
      </c>
      <c r="J125" s="606">
        <f t="shared" si="51"/>
        <v>0</v>
      </c>
      <c r="K125" s="606">
        <f t="shared" si="51"/>
        <v>0</v>
      </c>
      <c r="L125" s="606">
        <f t="shared" si="51"/>
        <v>0</v>
      </c>
      <c r="M125" s="606">
        <f t="shared" si="51"/>
        <v>0</v>
      </c>
      <c r="N125" s="606">
        <f t="shared" si="51"/>
        <v>0</v>
      </c>
      <c r="O125" s="606">
        <f t="shared" si="51"/>
        <v>0</v>
      </c>
      <c r="P125" s="606">
        <f t="shared" si="51"/>
        <v>0</v>
      </c>
      <c r="Q125" s="606">
        <f t="shared" si="51"/>
        <v>0</v>
      </c>
      <c r="R125" s="606">
        <f t="shared" si="51"/>
        <v>0</v>
      </c>
      <c r="S125" s="606">
        <f t="shared" si="51"/>
        <v>0</v>
      </c>
      <c r="T125" s="606">
        <f t="shared" si="51"/>
        <v>0</v>
      </c>
      <c r="U125" s="606">
        <f t="shared" si="51"/>
        <v>0</v>
      </c>
      <c r="V125" s="606">
        <f t="shared" si="51"/>
        <v>0</v>
      </c>
      <c r="W125" s="606">
        <f t="shared" si="51"/>
        <v>0</v>
      </c>
      <c r="X125" s="606">
        <f t="shared" si="51"/>
        <v>0</v>
      </c>
      <c r="Y125" s="606">
        <f t="shared" si="51"/>
        <v>0</v>
      </c>
      <c r="Z125" s="606">
        <f t="shared" si="51"/>
        <v>0</v>
      </c>
      <c r="AA125" s="606">
        <f t="shared" si="51"/>
        <v>0</v>
      </c>
      <c r="AB125" s="606">
        <f t="shared" si="51"/>
        <v>0</v>
      </c>
      <c r="AC125" s="606">
        <f t="shared" si="51"/>
        <v>0</v>
      </c>
      <c r="AD125" s="606">
        <f t="shared" si="51"/>
        <v>0</v>
      </c>
      <c r="AE125" s="606">
        <f t="shared" si="51"/>
        <v>0</v>
      </c>
      <c r="AF125" s="606">
        <f t="shared" si="51"/>
        <v>0</v>
      </c>
      <c r="AG125" s="606">
        <f t="shared" si="51"/>
        <v>0</v>
      </c>
      <c r="AH125" s="606">
        <f t="shared" si="51"/>
        <v>0</v>
      </c>
      <c r="AI125" s="606">
        <f t="shared" si="51"/>
        <v>0</v>
      </c>
    </row>
    <row r="126" spans="1:35" s="607" customFormat="1" ht="11.25">
      <c r="A126" s="605">
        <v>4</v>
      </c>
      <c r="B126" s="753" t="s">
        <v>400</v>
      </c>
      <c r="C126" s="605"/>
      <c r="D126" s="605"/>
      <c r="E126" s="605"/>
      <c r="F126" s="606"/>
      <c r="G126" s="606"/>
      <c r="H126" s="606"/>
      <c r="I126" s="606"/>
      <c r="J126" s="606"/>
      <c r="K126" s="606"/>
      <c r="L126" s="606"/>
      <c r="M126" s="606"/>
      <c r="N126" s="606"/>
      <c r="O126" s="606"/>
      <c r="P126" s="606"/>
      <c r="Q126" s="606"/>
      <c r="R126" s="606"/>
      <c r="S126" s="606"/>
      <c r="T126" s="606"/>
      <c r="U126" s="606"/>
      <c r="V126" s="606"/>
      <c r="W126" s="606"/>
      <c r="X126" s="606"/>
      <c r="Y126" s="606"/>
      <c r="Z126" s="606"/>
      <c r="AA126" s="606"/>
      <c r="AB126" s="606"/>
      <c r="AC126" s="606"/>
      <c r="AD126" s="606"/>
      <c r="AE126" s="606"/>
      <c r="AF126" s="606"/>
      <c r="AG126" s="606"/>
      <c r="AH126" s="606"/>
      <c r="AI126" s="606"/>
    </row>
    <row r="127" spans="1:35" s="589" customFormat="1" ht="11.25">
      <c r="A127" s="592" t="s">
        <v>243</v>
      </c>
      <c r="B127" s="749" t="s">
        <v>399</v>
      </c>
      <c r="C127" s="592"/>
      <c r="D127" s="592"/>
      <c r="E127" s="592"/>
      <c r="F127" s="593">
        <f>+F133+F134+F135+F136+F128</f>
        <v>201192</v>
      </c>
      <c r="G127" s="593">
        <f t="shared" ref="G127:AI127" si="52">+G133+G134+G135+G136+G128</f>
        <v>94090</v>
      </c>
      <c r="H127" s="593">
        <f t="shared" si="52"/>
        <v>76932</v>
      </c>
      <c r="I127" s="593">
        <f t="shared" si="52"/>
        <v>76932</v>
      </c>
      <c r="J127" s="593">
        <f t="shared" si="52"/>
        <v>76932</v>
      </c>
      <c r="K127" s="593">
        <f t="shared" si="52"/>
        <v>76932</v>
      </c>
      <c r="L127" s="593">
        <f t="shared" si="52"/>
        <v>76932</v>
      </c>
      <c r="M127" s="593">
        <f t="shared" si="52"/>
        <v>76932</v>
      </c>
      <c r="N127" s="593">
        <f t="shared" si="52"/>
        <v>76932</v>
      </c>
      <c r="O127" s="593">
        <f t="shared" si="52"/>
        <v>76932</v>
      </c>
      <c r="P127" s="593">
        <f t="shared" si="52"/>
        <v>76932</v>
      </c>
      <c r="Q127" s="593">
        <f t="shared" si="52"/>
        <v>76932</v>
      </c>
      <c r="R127" s="593">
        <f t="shared" si="52"/>
        <v>76932</v>
      </c>
      <c r="S127" s="593">
        <f t="shared" si="52"/>
        <v>76932</v>
      </c>
      <c r="T127" s="593">
        <f t="shared" si="52"/>
        <v>76932</v>
      </c>
      <c r="U127" s="593">
        <f t="shared" si="52"/>
        <v>76932</v>
      </c>
      <c r="V127" s="593">
        <f t="shared" si="52"/>
        <v>76932</v>
      </c>
      <c r="W127" s="593">
        <f t="shared" si="52"/>
        <v>76932</v>
      </c>
      <c r="X127" s="593">
        <f t="shared" si="52"/>
        <v>76932</v>
      </c>
      <c r="Y127" s="593">
        <f t="shared" si="52"/>
        <v>76932</v>
      </c>
      <c r="Z127" s="593">
        <f t="shared" si="52"/>
        <v>76932</v>
      </c>
      <c r="AA127" s="593">
        <f t="shared" si="52"/>
        <v>76932</v>
      </c>
      <c r="AB127" s="593">
        <f t="shared" si="52"/>
        <v>76932</v>
      </c>
      <c r="AC127" s="593">
        <f t="shared" si="52"/>
        <v>76932</v>
      </c>
      <c r="AD127" s="593">
        <f t="shared" si="52"/>
        <v>76932</v>
      </c>
      <c r="AE127" s="593">
        <f t="shared" si="52"/>
        <v>76932</v>
      </c>
      <c r="AF127" s="593">
        <f t="shared" si="52"/>
        <v>76932</v>
      </c>
      <c r="AG127" s="593">
        <f t="shared" si="52"/>
        <v>76932</v>
      </c>
      <c r="AH127" s="593">
        <f t="shared" si="52"/>
        <v>76932</v>
      </c>
      <c r="AI127" s="593">
        <f t="shared" si="52"/>
        <v>76932</v>
      </c>
    </row>
    <row r="128" spans="1:35" s="607" customFormat="1" ht="11.25">
      <c r="A128" s="605">
        <v>1</v>
      </c>
      <c r="B128" s="753" t="s">
        <v>246</v>
      </c>
      <c r="C128" s="605"/>
      <c r="D128" s="605"/>
      <c r="E128" s="605"/>
      <c r="F128" s="606">
        <f>+F129+F130+F131+F132</f>
        <v>196869</v>
      </c>
      <c r="G128" s="606">
        <f t="shared" ref="G128:AI128" si="53">+G129+G130+G131+G132</f>
        <v>93933</v>
      </c>
      <c r="H128" s="606">
        <f t="shared" si="53"/>
        <v>76932</v>
      </c>
      <c r="I128" s="606">
        <f t="shared" si="53"/>
        <v>76932</v>
      </c>
      <c r="J128" s="606">
        <f t="shared" si="53"/>
        <v>76932</v>
      </c>
      <c r="K128" s="606">
        <f t="shared" si="53"/>
        <v>76932</v>
      </c>
      <c r="L128" s="606">
        <f t="shared" si="53"/>
        <v>76932</v>
      </c>
      <c r="M128" s="606">
        <f t="shared" si="53"/>
        <v>76932</v>
      </c>
      <c r="N128" s="606">
        <f t="shared" si="53"/>
        <v>76932</v>
      </c>
      <c r="O128" s="606">
        <f t="shared" si="53"/>
        <v>76932</v>
      </c>
      <c r="P128" s="606">
        <f t="shared" si="53"/>
        <v>76932</v>
      </c>
      <c r="Q128" s="606">
        <f t="shared" si="53"/>
        <v>76932</v>
      </c>
      <c r="R128" s="606">
        <f t="shared" si="53"/>
        <v>76932</v>
      </c>
      <c r="S128" s="606">
        <f t="shared" si="53"/>
        <v>76932</v>
      </c>
      <c r="T128" s="606">
        <f t="shared" si="53"/>
        <v>76932</v>
      </c>
      <c r="U128" s="606">
        <f t="shared" si="53"/>
        <v>76932</v>
      </c>
      <c r="V128" s="606">
        <f t="shared" si="53"/>
        <v>76932</v>
      </c>
      <c r="W128" s="606">
        <f t="shared" si="53"/>
        <v>76932</v>
      </c>
      <c r="X128" s="606">
        <f t="shared" si="53"/>
        <v>76932</v>
      </c>
      <c r="Y128" s="606">
        <f t="shared" si="53"/>
        <v>76932</v>
      </c>
      <c r="Z128" s="606">
        <f t="shared" si="53"/>
        <v>76932</v>
      </c>
      <c r="AA128" s="606">
        <f t="shared" si="53"/>
        <v>76932</v>
      </c>
      <c r="AB128" s="606">
        <f t="shared" si="53"/>
        <v>76932</v>
      </c>
      <c r="AC128" s="606">
        <f t="shared" si="53"/>
        <v>76932</v>
      </c>
      <c r="AD128" s="606">
        <f t="shared" si="53"/>
        <v>76932</v>
      </c>
      <c r="AE128" s="606">
        <f t="shared" si="53"/>
        <v>76932</v>
      </c>
      <c r="AF128" s="606">
        <f t="shared" si="53"/>
        <v>76932</v>
      </c>
      <c r="AG128" s="606">
        <f t="shared" si="53"/>
        <v>76932</v>
      </c>
      <c r="AH128" s="606">
        <f t="shared" si="53"/>
        <v>76932</v>
      </c>
      <c r="AI128" s="606">
        <f t="shared" si="53"/>
        <v>76932</v>
      </c>
    </row>
    <row r="129" spans="1:35" s="589" customFormat="1" ht="11.25">
      <c r="A129" s="594"/>
      <c r="B129" s="751" t="s">
        <v>106</v>
      </c>
      <c r="C129" s="596"/>
      <c r="D129" s="596"/>
      <c r="E129" s="596"/>
      <c r="F129" s="595">
        <f>+F105</f>
        <v>15634</v>
      </c>
      <c r="G129" s="595">
        <f t="shared" ref="G129:AI130" si="54">+G105</f>
        <v>5928</v>
      </c>
      <c r="H129" s="595">
        <f t="shared" si="54"/>
        <v>5244</v>
      </c>
      <c r="I129" s="595">
        <f t="shared" si="54"/>
        <v>5244</v>
      </c>
      <c r="J129" s="595">
        <f t="shared" si="54"/>
        <v>5244</v>
      </c>
      <c r="K129" s="595">
        <f t="shared" si="54"/>
        <v>5244</v>
      </c>
      <c r="L129" s="595">
        <f t="shared" si="54"/>
        <v>5244</v>
      </c>
      <c r="M129" s="595">
        <f t="shared" si="54"/>
        <v>5244</v>
      </c>
      <c r="N129" s="595">
        <f t="shared" si="54"/>
        <v>5244</v>
      </c>
      <c r="O129" s="595">
        <f t="shared" si="54"/>
        <v>5244</v>
      </c>
      <c r="P129" s="595">
        <f t="shared" si="54"/>
        <v>5244</v>
      </c>
      <c r="Q129" s="595">
        <f t="shared" si="54"/>
        <v>5244</v>
      </c>
      <c r="R129" s="595">
        <f t="shared" si="54"/>
        <v>5244</v>
      </c>
      <c r="S129" s="595">
        <f t="shared" si="54"/>
        <v>5244</v>
      </c>
      <c r="T129" s="595">
        <f t="shared" si="54"/>
        <v>5244</v>
      </c>
      <c r="U129" s="595">
        <f t="shared" si="54"/>
        <v>5244</v>
      </c>
      <c r="V129" s="595">
        <f t="shared" si="54"/>
        <v>5244</v>
      </c>
      <c r="W129" s="595">
        <f t="shared" si="54"/>
        <v>5244</v>
      </c>
      <c r="X129" s="595">
        <f t="shared" si="54"/>
        <v>5244</v>
      </c>
      <c r="Y129" s="595">
        <f t="shared" si="54"/>
        <v>5244</v>
      </c>
      <c r="Z129" s="595">
        <f t="shared" si="54"/>
        <v>5244</v>
      </c>
      <c r="AA129" s="595">
        <f t="shared" si="54"/>
        <v>5244</v>
      </c>
      <c r="AB129" s="595">
        <f t="shared" si="54"/>
        <v>5244</v>
      </c>
      <c r="AC129" s="595">
        <f t="shared" si="54"/>
        <v>5244</v>
      </c>
      <c r="AD129" s="595">
        <f t="shared" si="54"/>
        <v>5244</v>
      </c>
      <c r="AE129" s="595">
        <f t="shared" si="54"/>
        <v>5244</v>
      </c>
      <c r="AF129" s="595">
        <f t="shared" si="54"/>
        <v>5244</v>
      </c>
      <c r="AG129" s="595">
        <f t="shared" si="54"/>
        <v>5244</v>
      </c>
      <c r="AH129" s="595">
        <f t="shared" si="54"/>
        <v>5244</v>
      </c>
      <c r="AI129" s="595">
        <f t="shared" si="54"/>
        <v>5244</v>
      </c>
    </row>
    <row r="130" spans="1:35" s="589" customFormat="1" ht="11.25">
      <c r="A130" s="594"/>
      <c r="B130" s="751" t="s">
        <v>254</v>
      </c>
      <c r="C130" s="596"/>
      <c r="D130" s="596"/>
      <c r="E130" s="596"/>
      <c r="F130" s="595">
        <f>+F106</f>
        <v>162165</v>
      </c>
      <c r="G130" s="595">
        <f t="shared" si="54"/>
        <v>74935</v>
      </c>
      <c r="H130" s="595">
        <f t="shared" si="54"/>
        <v>58382</v>
      </c>
      <c r="I130" s="595">
        <f t="shared" si="54"/>
        <v>58382</v>
      </c>
      <c r="J130" s="595">
        <f t="shared" si="54"/>
        <v>58382</v>
      </c>
      <c r="K130" s="595">
        <f t="shared" si="54"/>
        <v>58382</v>
      </c>
      <c r="L130" s="595">
        <f t="shared" si="54"/>
        <v>58382</v>
      </c>
      <c r="M130" s="595">
        <f t="shared" si="54"/>
        <v>58382</v>
      </c>
      <c r="N130" s="595">
        <f t="shared" si="54"/>
        <v>58382</v>
      </c>
      <c r="O130" s="595">
        <f t="shared" si="54"/>
        <v>58382</v>
      </c>
      <c r="P130" s="595">
        <f t="shared" si="54"/>
        <v>58382</v>
      </c>
      <c r="Q130" s="595">
        <f t="shared" si="54"/>
        <v>58382</v>
      </c>
      <c r="R130" s="595">
        <f t="shared" si="54"/>
        <v>58382</v>
      </c>
      <c r="S130" s="595">
        <f t="shared" si="54"/>
        <v>58382</v>
      </c>
      <c r="T130" s="595">
        <f t="shared" si="54"/>
        <v>58382</v>
      </c>
      <c r="U130" s="595">
        <f t="shared" si="54"/>
        <v>58382</v>
      </c>
      <c r="V130" s="595">
        <f t="shared" si="54"/>
        <v>58382</v>
      </c>
      <c r="W130" s="595">
        <f t="shared" si="54"/>
        <v>58382</v>
      </c>
      <c r="X130" s="595">
        <f t="shared" si="54"/>
        <v>58382</v>
      </c>
      <c r="Y130" s="595">
        <f t="shared" si="54"/>
        <v>58382</v>
      </c>
      <c r="Z130" s="595">
        <f t="shared" si="54"/>
        <v>58382</v>
      </c>
      <c r="AA130" s="595">
        <f t="shared" si="54"/>
        <v>58382</v>
      </c>
      <c r="AB130" s="595">
        <f t="shared" si="54"/>
        <v>58382</v>
      </c>
      <c r="AC130" s="595">
        <f t="shared" si="54"/>
        <v>58382</v>
      </c>
      <c r="AD130" s="595">
        <f t="shared" si="54"/>
        <v>58382</v>
      </c>
      <c r="AE130" s="595">
        <f t="shared" si="54"/>
        <v>58382</v>
      </c>
      <c r="AF130" s="595">
        <f t="shared" si="54"/>
        <v>58382</v>
      </c>
      <c r="AG130" s="595">
        <f t="shared" si="54"/>
        <v>58382</v>
      </c>
      <c r="AH130" s="595">
        <f t="shared" si="54"/>
        <v>58382</v>
      </c>
      <c r="AI130" s="595">
        <f t="shared" si="54"/>
        <v>58382</v>
      </c>
    </row>
    <row r="131" spans="1:35" s="589" customFormat="1" ht="11.25">
      <c r="A131" s="594"/>
      <c r="B131" s="751" t="s">
        <v>256</v>
      </c>
      <c r="C131" s="596"/>
      <c r="D131" s="596"/>
      <c r="E131" s="596"/>
      <c r="F131" s="595">
        <f>+F109</f>
        <v>15304</v>
      </c>
      <c r="G131" s="595">
        <f t="shared" ref="G131:AI134" si="55">+G109</f>
        <v>11867</v>
      </c>
      <c r="H131" s="595">
        <f t="shared" si="55"/>
        <v>8296</v>
      </c>
      <c r="I131" s="595">
        <f t="shared" si="55"/>
        <v>8296</v>
      </c>
      <c r="J131" s="595">
        <f t="shared" si="55"/>
        <v>8296</v>
      </c>
      <c r="K131" s="595">
        <f t="shared" si="55"/>
        <v>8296</v>
      </c>
      <c r="L131" s="595">
        <f t="shared" si="55"/>
        <v>8296</v>
      </c>
      <c r="M131" s="595">
        <f t="shared" si="55"/>
        <v>8296</v>
      </c>
      <c r="N131" s="595">
        <f t="shared" si="55"/>
        <v>8296</v>
      </c>
      <c r="O131" s="595">
        <f t="shared" si="55"/>
        <v>8296</v>
      </c>
      <c r="P131" s="595">
        <f t="shared" si="55"/>
        <v>8296</v>
      </c>
      <c r="Q131" s="595">
        <f t="shared" si="55"/>
        <v>8296</v>
      </c>
      <c r="R131" s="595">
        <f t="shared" si="55"/>
        <v>8296</v>
      </c>
      <c r="S131" s="595">
        <f t="shared" si="55"/>
        <v>8296</v>
      </c>
      <c r="T131" s="595">
        <f t="shared" si="55"/>
        <v>8296</v>
      </c>
      <c r="U131" s="595">
        <f t="shared" si="55"/>
        <v>8296</v>
      </c>
      <c r="V131" s="595">
        <f t="shared" si="55"/>
        <v>8296</v>
      </c>
      <c r="W131" s="595">
        <f t="shared" si="55"/>
        <v>8296</v>
      </c>
      <c r="X131" s="595">
        <f t="shared" si="55"/>
        <v>8296</v>
      </c>
      <c r="Y131" s="595">
        <f t="shared" si="55"/>
        <v>8296</v>
      </c>
      <c r="Z131" s="595">
        <f t="shared" si="55"/>
        <v>8296</v>
      </c>
      <c r="AA131" s="595">
        <f t="shared" si="55"/>
        <v>8296</v>
      </c>
      <c r="AB131" s="595">
        <f t="shared" si="55"/>
        <v>8296</v>
      </c>
      <c r="AC131" s="595">
        <f t="shared" si="55"/>
        <v>8296</v>
      </c>
      <c r="AD131" s="595">
        <f t="shared" si="55"/>
        <v>8296</v>
      </c>
      <c r="AE131" s="595">
        <f t="shared" si="55"/>
        <v>8296</v>
      </c>
      <c r="AF131" s="595">
        <f t="shared" si="55"/>
        <v>8296</v>
      </c>
      <c r="AG131" s="595">
        <f t="shared" si="55"/>
        <v>8296</v>
      </c>
      <c r="AH131" s="595">
        <f t="shared" si="55"/>
        <v>8296</v>
      </c>
      <c r="AI131" s="595">
        <f t="shared" si="55"/>
        <v>8296</v>
      </c>
    </row>
    <row r="132" spans="1:35" s="589" customFormat="1" ht="11.25">
      <c r="A132" s="594"/>
      <c r="B132" s="751" t="s">
        <v>257</v>
      </c>
      <c r="C132" s="596"/>
      <c r="D132" s="596"/>
      <c r="E132" s="596"/>
      <c r="F132" s="595">
        <f>+F110</f>
        <v>3766</v>
      </c>
      <c r="G132" s="595">
        <f t="shared" si="55"/>
        <v>1203</v>
      </c>
      <c r="H132" s="595">
        <f t="shared" si="55"/>
        <v>5010</v>
      </c>
      <c r="I132" s="595">
        <f t="shared" si="55"/>
        <v>5010</v>
      </c>
      <c r="J132" s="595">
        <f t="shared" si="55"/>
        <v>5010</v>
      </c>
      <c r="K132" s="595">
        <f t="shared" si="55"/>
        <v>5010</v>
      </c>
      <c r="L132" s="595">
        <f t="shared" si="55"/>
        <v>5010</v>
      </c>
      <c r="M132" s="595">
        <f t="shared" si="55"/>
        <v>5010</v>
      </c>
      <c r="N132" s="595">
        <f t="shared" si="55"/>
        <v>5010</v>
      </c>
      <c r="O132" s="595">
        <f t="shared" si="55"/>
        <v>5010</v>
      </c>
      <c r="P132" s="595">
        <f t="shared" si="55"/>
        <v>5010</v>
      </c>
      <c r="Q132" s="595">
        <f t="shared" si="55"/>
        <v>5010</v>
      </c>
      <c r="R132" s="595">
        <f t="shared" si="55"/>
        <v>5010</v>
      </c>
      <c r="S132" s="595">
        <f t="shared" si="55"/>
        <v>5010</v>
      </c>
      <c r="T132" s="595">
        <f t="shared" si="55"/>
        <v>5010</v>
      </c>
      <c r="U132" s="595">
        <f t="shared" si="55"/>
        <v>5010</v>
      </c>
      <c r="V132" s="595">
        <f t="shared" si="55"/>
        <v>5010</v>
      </c>
      <c r="W132" s="595">
        <f t="shared" si="55"/>
        <v>5010</v>
      </c>
      <c r="X132" s="595">
        <f t="shared" si="55"/>
        <v>5010</v>
      </c>
      <c r="Y132" s="595">
        <f t="shared" si="55"/>
        <v>5010</v>
      </c>
      <c r="Z132" s="595">
        <f t="shared" si="55"/>
        <v>5010</v>
      </c>
      <c r="AA132" s="595">
        <f t="shared" si="55"/>
        <v>5010</v>
      </c>
      <c r="AB132" s="595">
        <f t="shared" si="55"/>
        <v>5010</v>
      </c>
      <c r="AC132" s="595">
        <f t="shared" si="55"/>
        <v>5010</v>
      </c>
      <c r="AD132" s="595">
        <f t="shared" si="55"/>
        <v>5010</v>
      </c>
      <c r="AE132" s="595">
        <f t="shared" si="55"/>
        <v>5010</v>
      </c>
      <c r="AF132" s="595">
        <f t="shared" si="55"/>
        <v>5010</v>
      </c>
      <c r="AG132" s="595">
        <f t="shared" si="55"/>
        <v>5010</v>
      </c>
      <c r="AH132" s="595">
        <f t="shared" si="55"/>
        <v>5010</v>
      </c>
      <c r="AI132" s="595">
        <f t="shared" si="55"/>
        <v>5010</v>
      </c>
    </row>
    <row r="133" spans="1:35" s="607" customFormat="1" ht="11.25">
      <c r="A133" s="605">
        <v>2</v>
      </c>
      <c r="B133" s="753" t="s">
        <v>248</v>
      </c>
      <c r="C133" s="605"/>
      <c r="D133" s="605"/>
      <c r="E133" s="605"/>
      <c r="F133" s="606">
        <f>+F111</f>
        <v>0</v>
      </c>
      <c r="G133" s="606">
        <f t="shared" si="55"/>
        <v>157</v>
      </c>
      <c r="H133" s="606">
        <f t="shared" si="55"/>
        <v>0</v>
      </c>
      <c r="I133" s="606">
        <f t="shared" si="55"/>
        <v>0</v>
      </c>
      <c r="J133" s="606">
        <f t="shared" si="55"/>
        <v>0</v>
      </c>
      <c r="K133" s="606">
        <f t="shared" si="55"/>
        <v>0</v>
      </c>
      <c r="L133" s="606">
        <f t="shared" si="55"/>
        <v>0</v>
      </c>
      <c r="M133" s="606">
        <f t="shared" si="55"/>
        <v>0</v>
      </c>
      <c r="N133" s="606">
        <f t="shared" si="55"/>
        <v>0</v>
      </c>
      <c r="O133" s="606">
        <f t="shared" si="55"/>
        <v>0</v>
      </c>
      <c r="P133" s="606">
        <f t="shared" si="55"/>
        <v>0</v>
      </c>
      <c r="Q133" s="606">
        <f t="shared" si="55"/>
        <v>0</v>
      </c>
      <c r="R133" s="606">
        <f t="shared" si="55"/>
        <v>0</v>
      </c>
      <c r="S133" s="606">
        <f t="shared" si="55"/>
        <v>0</v>
      </c>
      <c r="T133" s="606">
        <f t="shared" si="55"/>
        <v>0</v>
      </c>
      <c r="U133" s="606">
        <f t="shared" si="55"/>
        <v>0</v>
      </c>
      <c r="V133" s="606">
        <f t="shared" si="55"/>
        <v>0</v>
      </c>
      <c r="W133" s="606">
        <f t="shared" si="55"/>
        <v>0</v>
      </c>
      <c r="X133" s="606">
        <f t="shared" si="55"/>
        <v>0</v>
      </c>
      <c r="Y133" s="606">
        <f t="shared" si="55"/>
        <v>0</v>
      </c>
      <c r="Z133" s="606">
        <f t="shared" si="55"/>
        <v>0</v>
      </c>
      <c r="AA133" s="606">
        <f t="shared" si="55"/>
        <v>0</v>
      </c>
      <c r="AB133" s="606">
        <f t="shared" si="55"/>
        <v>0</v>
      </c>
      <c r="AC133" s="606">
        <f t="shared" si="55"/>
        <v>0</v>
      </c>
      <c r="AD133" s="606">
        <f t="shared" si="55"/>
        <v>0</v>
      </c>
      <c r="AE133" s="606">
        <f t="shared" si="55"/>
        <v>0</v>
      </c>
      <c r="AF133" s="606">
        <f t="shared" si="55"/>
        <v>0</v>
      </c>
      <c r="AG133" s="606">
        <f t="shared" si="55"/>
        <v>0</v>
      </c>
      <c r="AH133" s="606">
        <f t="shared" si="55"/>
        <v>0</v>
      </c>
      <c r="AI133" s="606">
        <f t="shared" si="55"/>
        <v>0</v>
      </c>
    </row>
    <row r="134" spans="1:35" s="607" customFormat="1" ht="11.25">
      <c r="A134" s="605">
        <v>3</v>
      </c>
      <c r="B134" s="753" t="s">
        <v>258</v>
      </c>
      <c r="C134" s="605"/>
      <c r="D134" s="605"/>
      <c r="E134" s="605"/>
      <c r="F134" s="606">
        <f>+F112</f>
        <v>4323</v>
      </c>
      <c r="G134" s="606">
        <f t="shared" si="55"/>
        <v>0</v>
      </c>
      <c r="H134" s="606">
        <f t="shared" si="55"/>
        <v>0</v>
      </c>
      <c r="I134" s="606">
        <f t="shared" si="55"/>
        <v>0</v>
      </c>
      <c r="J134" s="606">
        <f t="shared" si="55"/>
        <v>0</v>
      </c>
      <c r="K134" s="606">
        <f t="shared" si="55"/>
        <v>0</v>
      </c>
      <c r="L134" s="606">
        <f t="shared" si="55"/>
        <v>0</v>
      </c>
      <c r="M134" s="606">
        <f t="shared" si="55"/>
        <v>0</v>
      </c>
      <c r="N134" s="606">
        <f t="shared" si="55"/>
        <v>0</v>
      </c>
      <c r="O134" s="606">
        <f t="shared" si="55"/>
        <v>0</v>
      </c>
      <c r="P134" s="606">
        <f t="shared" si="55"/>
        <v>0</v>
      </c>
      <c r="Q134" s="606">
        <f t="shared" si="55"/>
        <v>0</v>
      </c>
      <c r="R134" s="606">
        <f t="shared" si="55"/>
        <v>0</v>
      </c>
      <c r="S134" s="606">
        <f t="shared" si="55"/>
        <v>0</v>
      </c>
      <c r="T134" s="606">
        <f t="shared" si="55"/>
        <v>0</v>
      </c>
      <c r="U134" s="606">
        <f t="shared" si="55"/>
        <v>0</v>
      </c>
      <c r="V134" s="606">
        <f t="shared" si="55"/>
        <v>0</v>
      </c>
      <c r="W134" s="606">
        <f t="shared" si="55"/>
        <v>0</v>
      </c>
      <c r="X134" s="606">
        <f t="shared" si="55"/>
        <v>0</v>
      </c>
      <c r="Y134" s="606">
        <f t="shared" si="55"/>
        <v>0</v>
      </c>
      <c r="Z134" s="606">
        <f t="shared" si="55"/>
        <v>0</v>
      </c>
      <c r="AA134" s="606">
        <f t="shared" si="55"/>
        <v>0</v>
      </c>
      <c r="AB134" s="606">
        <f t="shared" si="55"/>
        <v>0</v>
      </c>
      <c r="AC134" s="606">
        <f t="shared" si="55"/>
        <v>0</v>
      </c>
      <c r="AD134" s="606">
        <f t="shared" si="55"/>
        <v>0</v>
      </c>
      <c r="AE134" s="606">
        <f t="shared" si="55"/>
        <v>0</v>
      </c>
      <c r="AF134" s="606">
        <f t="shared" si="55"/>
        <v>0</v>
      </c>
      <c r="AG134" s="606">
        <f t="shared" si="55"/>
        <v>0</v>
      </c>
      <c r="AH134" s="606">
        <f t="shared" si="55"/>
        <v>0</v>
      </c>
      <c r="AI134" s="606">
        <f t="shared" si="55"/>
        <v>0</v>
      </c>
    </row>
    <row r="135" spans="1:35" s="607" customFormat="1" ht="11.25">
      <c r="A135" s="605">
        <v>4</v>
      </c>
      <c r="B135" s="753" t="s">
        <v>401</v>
      </c>
      <c r="C135" s="605"/>
      <c r="D135" s="605"/>
      <c r="E135" s="605"/>
      <c r="F135" s="606"/>
      <c r="G135" s="606"/>
      <c r="H135" s="606"/>
      <c r="I135" s="606"/>
      <c r="J135" s="606"/>
      <c r="K135" s="606"/>
      <c r="L135" s="606"/>
      <c r="M135" s="606"/>
      <c r="N135" s="606"/>
      <c r="O135" s="606"/>
      <c r="P135" s="606"/>
      <c r="Q135" s="606"/>
      <c r="R135" s="606"/>
      <c r="S135" s="606"/>
      <c r="T135" s="606"/>
      <c r="U135" s="606"/>
      <c r="V135" s="606"/>
      <c r="W135" s="606"/>
      <c r="X135" s="606"/>
      <c r="Y135" s="606"/>
      <c r="Z135" s="606"/>
      <c r="AA135" s="606"/>
      <c r="AB135" s="606"/>
      <c r="AC135" s="606"/>
      <c r="AD135" s="606"/>
      <c r="AE135" s="606"/>
      <c r="AF135" s="606"/>
      <c r="AG135" s="606"/>
      <c r="AH135" s="606"/>
      <c r="AI135" s="606"/>
    </row>
    <row r="136" spans="1:35" s="607" customFormat="1" ht="11.25">
      <c r="A136" s="605">
        <v>5</v>
      </c>
      <c r="B136" s="753" t="s">
        <v>402</v>
      </c>
      <c r="C136" s="605"/>
      <c r="D136" s="605"/>
      <c r="E136" s="605"/>
      <c r="F136" s="606"/>
      <c r="G136" s="606"/>
      <c r="H136" s="606"/>
      <c r="I136" s="606"/>
      <c r="J136" s="606"/>
      <c r="K136" s="606"/>
      <c r="L136" s="606"/>
      <c r="M136" s="606"/>
      <c r="N136" s="606"/>
      <c r="O136" s="606"/>
      <c r="P136" s="606"/>
      <c r="Q136" s="606"/>
      <c r="R136" s="606"/>
      <c r="S136" s="606"/>
      <c r="T136" s="606"/>
      <c r="U136" s="606"/>
      <c r="V136" s="606"/>
      <c r="W136" s="606"/>
      <c r="X136" s="606"/>
      <c r="Y136" s="606"/>
      <c r="Z136" s="606"/>
      <c r="AA136" s="606"/>
      <c r="AB136" s="606"/>
      <c r="AC136" s="606"/>
      <c r="AD136" s="606"/>
      <c r="AE136" s="606"/>
      <c r="AF136" s="606"/>
      <c r="AG136" s="606"/>
      <c r="AH136" s="606"/>
      <c r="AI136" s="606"/>
    </row>
    <row r="137" spans="1:35" s="589" customFormat="1" ht="11.25">
      <c r="A137" s="592" t="s">
        <v>155</v>
      </c>
      <c r="B137" s="749" t="s">
        <v>403</v>
      </c>
      <c r="C137" s="592"/>
      <c r="D137" s="592"/>
      <c r="E137" s="592"/>
      <c r="F137" s="593">
        <f>+F119-F127</f>
        <v>-1486</v>
      </c>
      <c r="G137" s="593">
        <f t="shared" ref="G137:AI137" si="56">+G119-G127</f>
        <v>121287</v>
      </c>
      <c r="H137" s="593">
        <f t="shared" si="56"/>
        <v>114555</v>
      </c>
      <c r="I137" s="593">
        <f t="shared" si="56"/>
        <v>114555</v>
      </c>
      <c r="J137" s="593">
        <f t="shared" si="56"/>
        <v>114555</v>
      </c>
      <c r="K137" s="593">
        <f t="shared" si="56"/>
        <v>114555</v>
      </c>
      <c r="L137" s="593">
        <f t="shared" si="56"/>
        <v>114555</v>
      </c>
      <c r="M137" s="593">
        <f t="shared" si="56"/>
        <v>114555</v>
      </c>
      <c r="N137" s="593">
        <f t="shared" si="56"/>
        <v>114555</v>
      </c>
      <c r="O137" s="593">
        <f t="shared" si="56"/>
        <v>114555</v>
      </c>
      <c r="P137" s="593">
        <f t="shared" si="56"/>
        <v>114555</v>
      </c>
      <c r="Q137" s="593">
        <f t="shared" si="56"/>
        <v>114555</v>
      </c>
      <c r="R137" s="593">
        <f t="shared" si="56"/>
        <v>114555</v>
      </c>
      <c r="S137" s="593">
        <f t="shared" si="56"/>
        <v>114555</v>
      </c>
      <c r="T137" s="593">
        <f t="shared" si="56"/>
        <v>114555</v>
      </c>
      <c r="U137" s="593">
        <f t="shared" si="56"/>
        <v>114555</v>
      </c>
      <c r="V137" s="593">
        <f t="shared" si="56"/>
        <v>114555</v>
      </c>
      <c r="W137" s="593">
        <f t="shared" si="56"/>
        <v>114555</v>
      </c>
      <c r="X137" s="593">
        <f t="shared" si="56"/>
        <v>114555</v>
      </c>
      <c r="Y137" s="593">
        <f t="shared" si="56"/>
        <v>114555</v>
      </c>
      <c r="Z137" s="593">
        <f t="shared" si="56"/>
        <v>114555</v>
      </c>
      <c r="AA137" s="593">
        <f t="shared" si="56"/>
        <v>114555</v>
      </c>
      <c r="AB137" s="593">
        <f t="shared" si="56"/>
        <v>114555</v>
      </c>
      <c r="AC137" s="593">
        <f t="shared" si="56"/>
        <v>114555</v>
      </c>
      <c r="AD137" s="593">
        <f t="shared" si="56"/>
        <v>114555</v>
      </c>
      <c r="AE137" s="593">
        <f t="shared" si="56"/>
        <v>114555</v>
      </c>
      <c r="AF137" s="593">
        <f t="shared" si="56"/>
        <v>114555</v>
      </c>
      <c r="AG137" s="593">
        <f t="shared" si="56"/>
        <v>114555</v>
      </c>
      <c r="AH137" s="593">
        <f t="shared" si="56"/>
        <v>114555</v>
      </c>
      <c r="AI137" s="593">
        <f t="shared" si="56"/>
        <v>114555</v>
      </c>
    </row>
    <row r="138" spans="1:35">
      <c r="F138" s="550"/>
    </row>
    <row r="139" spans="1:35" ht="13.5" customHeight="1">
      <c r="A139" s="551" t="s">
        <v>456</v>
      </c>
      <c r="B139" s="746"/>
      <c r="C139" s="552"/>
      <c r="D139" s="552"/>
      <c r="E139" s="552"/>
      <c r="F139" s="552"/>
      <c r="G139" s="552"/>
      <c r="H139" s="552"/>
      <c r="I139" s="552"/>
      <c r="J139" s="552"/>
      <c r="K139" s="552"/>
      <c r="L139" s="552"/>
      <c r="M139" s="552"/>
      <c r="N139" s="552"/>
      <c r="O139" s="552"/>
      <c r="P139" s="552"/>
      <c r="Q139" s="552"/>
      <c r="R139" s="552"/>
      <c r="S139" s="552"/>
      <c r="T139" s="552"/>
      <c r="U139" s="552"/>
      <c r="V139" s="552"/>
      <c r="W139" s="552"/>
      <c r="X139" s="552"/>
      <c r="Y139" s="552"/>
      <c r="Z139" s="552"/>
      <c r="AA139" s="552"/>
      <c r="AB139" s="552"/>
      <c r="AC139" s="552"/>
      <c r="AD139" s="552"/>
      <c r="AE139" s="552"/>
      <c r="AF139" s="552"/>
      <c r="AG139" s="552"/>
      <c r="AH139" s="552"/>
      <c r="AI139" s="552"/>
    </row>
    <row r="140" spans="1:35">
      <c r="F140" s="554"/>
      <c r="I140" s="582"/>
      <c r="J140" s="582"/>
    </row>
    <row r="141" spans="1:35" ht="12.75">
      <c r="A141" s="555" t="s">
        <v>669</v>
      </c>
    </row>
    <row r="142" spans="1:35">
      <c r="F142" s="554"/>
      <c r="K142" s="550"/>
    </row>
    <row r="143" spans="1:35" s="589" customFormat="1" ht="11.25">
      <c r="A143" s="612"/>
      <c r="B143" s="754" t="s">
        <v>388</v>
      </c>
      <c r="C143" s="612"/>
      <c r="D143" s="612"/>
      <c r="E143" s="612"/>
      <c r="F143" s="612">
        <v>1</v>
      </c>
      <c r="G143" s="612">
        <f>+F143+1</f>
        <v>2</v>
      </c>
      <c r="H143" s="612">
        <f>+G143+1</f>
        <v>3</v>
      </c>
      <c r="I143" s="612">
        <f t="shared" ref="I143:X144" si="57">+H143+1</f>
        <v>4</v>
      </c>
      <c r="J143" s="612">
        <f t="shared" si="57"/>
        <v>5</v>
      </c>
      <c r="K143" s="612">
        <f t="shared" si="57"/>
        <v>6</v>
      </c>
      <c r="L143" s="612">
        <f t="shared" si="57"/>
        <v>7</v>
      </c>
      <c r="M143" s="612">
        <f t="shared" si="57"/>
        <v>8</v>
      </c>
      <c r="N143" s="612">
        <f t="shared" si="57"/>
        <v>9</v>
      </c>
      <c r="O143" s="612">
        <f t="shared" si="57"/>
        <v>10</v>
      </c>
      <c r="P143" s="612">
        <f t="shared" si="57"/>
        <v>11</v>
      </c>
      <c r="Q143" s="612">
        <f t="shared" si="57"/>
        <v>12</v>
      </c>
      <c r="R143" s="612">
        <f t="shared" si="57"/>
        <v>13</v>
      </c>
      <c r="S143" s="612">
        <f t="shared" si="57"/>
        <v>14</v>
      </c>
      <c r="T143" s="612">
        <f t="shared" si="57"/>
        <v>15</v>
      </c>
      <c r="U143" s="612">
        <f t="shared" si="57"/>
        <v>16</v>
      </c>
      <c r="V143" s="612">
        <f t="shared" si="57"/>
        <v>17</v>
      </c>
      <c r="W143" s="612">
        <f t="shared" si="57"/>
        <v>18</v>
      </c>
      <c r="X143" s="612">
        <f t="shared" si="57"/>
        <v>19</v>
      </c>
      <c r="Y143" s="612">
        <f t="shared" ref="X143:AI144" si="58">+X143+1</f>
        <v>20</v>
      </c>
      <c r="Z143" s="612">
        <f t="shared" si="58"/>
        <v>21</v>
      </c>
      <c r="AA143" s="612">
        <f t="shared" si="58"/>
        <v>22</v>
      </c>
      <c r="AB143" s="612">
        <f t="shared" si="58"/>
        <v>23</v>
      </c>
      <c r="AC143" s="612">
        <f t="shared" si="58"/>
        <v>24</v>
      </c>
      <c r="AD143" s="612">
        <f t="shared" si="58"/>
        <v>25</v>
      </c>
      <c r="AE143" s="612">
        <f t="shared" si="58"/>
        <v>26</v>
      </c>
      <c r="AF143" s="612">
        <f t="shared" si="58"/>
        <v>27</v>
      </c>
      <c r="AG143" s="612">
        <f t="shared" si="58"/>
        <v>28</v>
      </c>
      <c r="AH143" s="612">
        <f>+AG143+1</f>
        <v>29</v>
      </c>
      <c r="AI143" s="612">
        <f>+AH143+1</f>
        <v>30</v>
      </c>
    </row>
    <row r="144" spans="1:35" s="589" customFormat="1" ht="11.25">
      <c r="A144" s="612" t="s">
        <v>147</v>
      </c>
      <c r="B144" s="754" t="s">
        <v>387</v>
      </c>
      <c r="C144" s="613"/>
      <c r="D144" s="613"/>
      <c r="E144" s="613"/>
      <c r="F144" s="614">
        <v>2018</v>
      </c>
      <c r="G144" s="614">
        <f>+F144+1</f>
        <v>2019</v>
      </c>
      <c r="H144" s="614">
        <f>+G144+1</f>
        <v>2020</v>
      </c>
      <c r="I144" s="614">
        <f t="shared" si="57"/>
        <v>2021</v>
      </c>
      <c r="J144" s="614">
        <f t="shared" si="57"/>
        <v>2022</v>
      </c>
      <c r="K144" s="614">
        <f t="shared" si="57"/>
        <v>2023</v>
      </c>
      <c r="L144" s="614">
        <f t="shared" si="57"/>
        <v>2024</v>
      </c>
      <c r="M144" s="614">
        <f t="shared" si="57"/>
        <v>2025</v>
      </c>
      <c r="N144" s="614">
        <f t="shared" si="57"/>
        <v>2026</v>
      </c>
      <c r="O144" s="614">
        <f t="shared" si="57"/>
        <v>2027</v>
      </c>
      <c r="P144" s="614">
        <f t="shared" si="57"/>
        <v>2028</v>
      </c>
      <c r="Q144" s="614">
        <f t="shared" si="57"/>
        <v>2029</v>
      </c>
      <c r="R144" s="614">
        <f t="shared" si="57"/>
        <v>2030</v>
      </c>
      <c r="S144" s="614">
        <f t="shared" si="57"/>
        <v>2031</v>
      </c>
      <c r="T144" s="614">
        <f t="shared" si="57"/>
        <v>2032</v>
      </c>
      <c r="U144" s="614">
        <f t="shared" si="57"/>
        <v>2033</v>
      </c>
      <c r="V144" s="614">
        <f t="shared" si="57"/>
        <v>2034</v>
      </c>
      <c r="W144" s="614">
        <f t="shared" si="57"/>
        <v>2035</v>
      </c>
      <c r="X144" s="614">
        <f t="shared" si="58"/>
        <v>2036</v>
      </c>
      <c r="Y144" s="614">
        <f t="shared" si="58"/>
        <v>2037</v>
      </c>
      <c r="Z144" s="614">
        <f t="shared" si="58"/>
        <v>2038</v>
      </c>
      <c r="AA144" s="614">
        <f t="shared" si="58"/>
        <v>2039</v>
      </c>
      <c r="AB144" s="614">
        <f t="shared" si="58"/>
        <v>2040</v>
      </c>
      <c r="AC144" s="614">
        <f t="shared" si="58"/>
        <v>2041</v>
      </c>
      <c r="AD144" s="614">
        <f t="shared" si="58"/>
        <v>2042</v>
      </c>
      <c r="AE144" s="614">
        <f t="shared" si="58"/>
        <v>2043</v>
      </c>
      <c r="AF144" s="614">
        <f t="shared" si="58"/>
        <v>2044</v>
      </c>
      <c r="AG144" s="614">
        <f t="shared" si="58"/>
        <v>2045</v>
      </c>
      <c r="AH144" s="614">
        <f t="shared" si="58"/>
        <v>2046</v>
      </c>
      <c r="AI144" s="614">
        <f t="shared" si="58"/>
        <v>2047</v>
      </c>
    </row>
    <row r="145" spans="1:35" s="589" customFormat="1" ht="11.25">
      <c r="A145" s="592" t="s">
        <v>242</v>
      </c>
      <c r="B145" s="749" t="s">
        <v>252</v>
      </c>
      <c r="C145" s="592"/>
      <c r="D145" s="592"/>
      <c r="E145" s="592"/>
      <c r="F145" s="593">
        <f>+F146+F154+F155</f>
        <v>197592</v>
      </c>
      <c r="G145" s="593">
        <f t="shared" ref="G145:J145" si="59">+G146+G154+G155</f>
        <v>201079</v>
      </c>
      <c r="H145" s="593">
        <f t="shared" si="59"/>
        <v>186114</v>
      </c>
      <c r="I145" s="593">
        <f t="shared" si="59"/>
        <v>186114</v>
      </c>
      <c r="J145" s="593">
        <f t="shared" si="59"/>
        <v>186114</v>
      </c>
      <c r="K145" s="593">
        <f>+K146+K154+K155</f>
        <v>262097.53908230149</v>
      </c>
      <c r="L145" s="593">
        <f t="shared" ref="L145:AI145" si="60">+L146+L154+L155</f>
        <v>262097.53908230149</v>
      </c>
      <c r="M145" s="593">
        <f t="shared" si="60"/>
        <v>262097.53908230149</v>
      </c>
      <c r="N145" s="593">
        <f t="shared" si="60"/>
        <v>262097.53908230149</v>
      </c>
      <c r="O145" s="593">
        <f t="shared" si="60"/>
        <v>262097.53908230149</v>
      </c>
      <c r="P145" s="593">
        <f t="shared" si="60"/>
        <v>262097.53908230149</v>
      </c>
      <c r="Q145" s="593">
        <f t="shared" si="60"/>
        <v>262097.53908230149</v>
      </c>
      <c r="R145" s="593">
        <f t="shared" si="60"/>
        <v>262097.53908230149</v>
      </c>
      <c r="S145" s="593">
        <f t="shared" si="60"/>
        <v>262097.53908230149</v>
      </c>
      <c r="T145" s="593">
        <f t="shared" si="60"/>
        <v>262097.53908230149</v>
      </c>
      <c r="U145" s="593">
        <f t="shared" si="60"/>
        <v>262097.53908230149</v>
      </c>
      <c r="V145" s="593">
        <f t="shared" si="60"/>
        <v>262097.53908230149</v>
      </c>
      <c r="W145" s="593">
        <f t="shared" si="60"/>
        <v>262097.53908230149</v>
      </c>
      <c r="X145" s="593">
        <f t="shared" si="60"/>
        <v>262097.53908230149</v>
      </c>
      <c r="Y145" s="593">
        <f t="shared" si="60"/>
        <v>262097.53908230149</v>
      </c>
      <c r="Z145" s="593">
        <f t="shared" si="60"/>
        <v>262097.53908230149</v>
      </c>
      <c r="AA145" s="593">
        <f t="shared" si="60"/>
        <v>262097.53908230146</v>
      </c>
      <c r="AB145" s="593">
        <f t="shared" si="60"/>
        <v>262097.53908230146</v>
      </c>
      <c r="AC145" s="593">
        <f t="shared" si="60"/>
        <v>262097.53908230146</v>
      </c>
      <c r="AD145" s="593">
        <f t="shared" si="60"/>
        <v>262097.53908230146</v>
      </c>
      <c r="AE145" s="593">
        <f t="shared" si="60"/>
        <v>262097.53908230146</v>
      </c>
      <c r="AF145" s="593">
        <f t="shared" si="60"/>
        <v>262097.53908230146</v>
      </c>
      <c r="AG145" s="593">
        <f t="shared" si="60"/>
        <v>262097.53908230146</v>
      </c>
      <c r="AH145" s="593">
        <f t="shared" si="60"/>
        <v>262097.53908230146</v>
      </c>
      <c r="AI145" s="593">
        <f t="shared" si="60"/>
        <v>262097.53908230146</v>
      </c>
    </row>
    <row r="146" spans="1:35" s="589" customFormat="1" ht="11.25">
      <c r="A146" s="594">
        <v>1</v>
      </c>
      <c r="B146" s="750" t="s">
        <v>245</v>
      </c>
      <c r="C146" s="594"/>
      <c r="D146" s="594"/>
      <c r="E146" s="594"/>
      <c r="F146" s="595">
        <f>+F147+F148+F149+F150+F151+F153</f>
        <v>195819</v>
      </c>
      <c r="G146" s="595">
        <f t="shared" ref="G146:AI146" si="61">+G147+G148+G149+G150+G151+G153</f>
        <v>198095</v>
      </c>
      <c r="H146" s="595">
        <f t="shared" si="61"/>
        <v>186114</v>
      </c>
      <c r="I146" s="595">
        <f t="shared" si="61"/>
        <v>186114</v>
      </c>
      <c r="J146" s="595">
        <f t="shared" si="61"/>
        <v>186114</v>
      </c>
      <c r="K146" s="595">
        <f t="shared" si="61"/>
        <v>262097.53908230149</v>
      </c>
      <c r="L146" s="595">
        <f t="shared" si="61"/>
        <v>262097.53908230149</v>
      </c>
      <c r="M146" s="595">
        <f t="shared" si="61"/>
        <v>262097.53908230149</v>
      </c>
      <c r="N146" s="595">
        <f t="shared" si="61"/>
        <v>262097.53908230149</v>
      </c>
      <c r="O146" s="595">
        <f t="shared" si="61"/>
        <v>262097.53908230149</v>
      </c>
      <c r="P146" s="595">
        <f t="shared" si="61"/>
        <v>262097.53908230149</v>
      </c>
      <c r="Q146" s="595">
        <f t="shared" si="61"/>
        <v>262097.53908230149</v>
      </c>
      <c r="R146" s="595">
        <f t="shared" si="61"/>
        <v>262097.53908230149</v>
      </c>
      <c r="S146" s="595">
        <f t="shared" si="61"/>
        <v>262097.53908230149</v>
      </c>
      <c r="T146" s="595">
        <f t="shared" si="61"/>
        <v>262097.53908230149</v>
      </c>
      <c r="U146" s="595">
        <f t="shared" si="61"/>
        <v>262097.53908230149</v>
      </c>
      <c r="V146" s="595">
        <f t="shared" si="61"/>
        <v>262097.53908230149</v>
      </c>
      <c r="W146" s="595">
        <f t="shared" si="61"/>
        <v>262097.53908230149</v>
      </c>
      <c r="X146" s="595">
        <f t="shared" si="61"/>
        <v>262097.53908230149</v>
      </c>
      <c r="Y146" s="595">
        <f t="shared" si="61"/>
        <v>262097.53908230149</v>
      </c>
      <c r="Z146" s="595">
        <f t="shared" si="61"/>
        <v>262097.53908230149</v>
      </c>
      <c r="AA146" s="595">
        <f t="shared" si="61"/>
        <v>262097.53908230146</v>
      </c>
      <c r="AB146" s="595">
        <f t="shared" si="61"/>
        <v>262097.53908230146</v>
      </c>
      <c r="AC146" s="595">
        <f t="shared" si="61"/>
        <v>262097.53908230146</v>
      </c>
      <c r="AD146" s="595">
        <f t="shared" si="61"/>
        <v>262097.53908230146</v>
      </c>
      <c r="AE146" s="595">
        <f t="shared" si="61"/>
        <v>262097.53908230146</v>
      </c>
      <c r="AF146" s="595">
        <f t="shared" si="61"/>
        <v>262097.53908230146</v>
      </c>
      <c r="AG146" s="595">
        <f t="shared" si="61"/>
        <v>262097.53908230146</v>
      </c>
      <c r="AH146" s="595">
        <f t="shared" si="61"/>
        <v>262097.53908230146</v>
      </c>
      <c r="AI146" s="595">
        <f t="shared" si="61"/>
        <v>262097.53908230146</v>
      </c>
    </row>
    <row r="147" spans="1:35" s="589" customFormat="1" ht="11.25">
      <c r="A147" s="594"/>
      <c r="B147" s="751" t="s">
        <v>889</v>
      </c>
      <c r="C147" s="596"/>
      <c r="D147" s="596"/>
      <c r="E147" s="596"/>
      <c r="F147" s="595">
        <f>+F21</f>
        <v>58189.7048</v>
      </c>
      <c r="G147" s="595">
        <f t="shared" ref="G147:AI147" si="62">+G21</f>
        <v>61668.26</v>
      </c>
      <c r="H147" s="595">
        <f t="shared" si="62"/>
        <v>71767</v>
      </c>
      <c r="I147" s="595">
        <f t="shared" si="62"/>
        <v>71767</v>
      </c>
      <c r="J147" s="595">
        <f t="shared" si="62"/>
        <v>71767</v>
      </c>
      <c r="K147" s="595">
        <f t="shared" si="62"/>
        <v>71767</v>
      </c>
      <c r="L147" s="595">
        <f t="shared" si="62"/>
        <v>71767</v>
      </c>
      <c r="M147" s="595">
        <f t="shared" si="62"/>
        <v>71767</v>
      </c>
      <c r="N147" s="595">
        <f t="shared" si="62"/>
        <v>71767</v>
      </c>
      <c r="O147" s="595">
        <f t="shared" si="62"/>
        <v>71767</v>
      </c>
      <c r="P147" s="595">
        <f t="shared" si="62"/>
        <v>71767</v>
      </c>
      <c r="Q147" s="595">
        <f t="shared" si="62"/>
        <v>71767</v>
      </c>
      <c r="R147" s="595">
        <f t="shared" si="62"/>
        <v>71767</v>
      </c>
      <c r="S147" s="595">
        <f t="shared" si="62"/>
        <v>71767</v>
      </c>
      <c r="T147" s="595">
        <f t="shared" si="62"/>
        <v>71767</v>
      </c>
      <c r="U147" s="595">
        <f t="shared" si="62"/>
        <v>71767</v>
      </c>
      <c r="V147" s="595">
        <f t="shared" si="62"/>
        <v>71767</v>
      </c>
      <c r="W147" s="595">
        <f t="shared" si="62"/>
        <v>71767</v>
      </c>
      <c r="X147" s="595">
        <f t="shared" si="62"/>
        <v>71767</v>
      </c>
      <c r="Y147" s="595">
        <f t="shared" si="62"/>
        <v>71767</v>
      </c>
      <c r="Z147" s="595">
        <f t="shared" si="62"/>
        <v>71767</v>
      </c>
      <c r="AA147" s="595">
        <f t="shared" si="62"/>
        <v>71767</v>
      </c>
      <c r="AB147" s="595">
        <f t="shared" si="62"/>
        <v>71767</v>
      </c>
      <c r="AC147" s="595">
        <f t="shared" si="62"/>
        <v>71767</v>
      </c>
      <c r="AD147" s="595">
        <f t="shared" si="62"/>
        <v>71767</v>
      </c>
      <c r="AE147" s="595">
        <f t="shared" si="62"/>
        <v>71767</v>
      </c>
      <c r="AF147" s="595">
        <f t="shared" si="62"/>
        <v>71767</v>
      </c>
      <c r="AG147" s="595">
        <f t="shared" si="62"/>
        <v>71767</v>
      </c>
      <c r="AH147" s="595">
        <f t="shared" si="62"/>
        <v>71767</v>
      </c>
      <c r="AI147" s="595">
        <f t="shared" si="62"/>
        <v>71767</v>
      </c>
    </row>
    <row r="148" spans="1:35" s="589" customFormat="1" ht="22.5">
      <c r="A148" s="594"/>
      <c r="B148" s="751" t="s">
        <v>936</v>
      </c>
      <c r="C148" s="596"/>
      <c r="D148" s="596"/>
      <c r="E148" s="596"/>
      <c r="F148" s="595">
        <f>+'Dodatni obratovalni stroški'!B44</f>
        <v>0</v>
      </c>
      <c r="G148" s="595">
        <f>+'Dodatni obratovalni stroški'!C44</f>
        <v>0</v>
      </c>
      <c r="H148" s="595">
        <f>+'Dodatni obratovalni stroški'!D44</f>
        <v>0</v>
      </c>
      <c r="I148" s="595">
        <f>+'Dodatni obratovalni stroški'!E44</f>
        <v>0</v>
      </c>
      <c r="J148" s="595">
        <f>+'Dodatni obratovalni stroški'!F44</f>
        <v>0</v>
      </c>
      <c r="K148" s="595">
        <f>+'Dodatni obratovalni stroški'!G44</f>
        <v>10800</v>
      </c>
      <c r="L148" s="595">
        <f>+'Dodatni obratovalni stroški'!H44</f>
        <v>10800</v>
      </c>
      <c r="M148" s="595">
        <f>+'Dodatni obratovalni stroški'!I44</f>
        <v>10800</v>
      </c>
      <c r="N148" s="595">
        <f>+'Dodatni obratovalni stroški'!J44</f>
        <v>10800</v>
      </c>
      <c r="O148" s="595">
        <f>+'Dodatni obratovalni stroški'!K44</f>
        <v>10800</v>
      </c>
      <c r="P148" s="595">
        <f>+'Dodatni obratovalni stroški'!L44</f>
        <v>10800</v>
      </c>
      <c r="Q148" s="595">
        <f>+'Dodatni obratovalni stroški'!M44</f>
        <v>10800</v>
      </c>
      <c r="R148" s="595">
        <f>+'Dodatni obratovalni stroški'!N44</f>
        <v>10800</v>
      </c>
      <c r="S148" s="595">
        <f>+'Dodatni obratovalni stroški'!O44</f>
        <v>10800</v>
      </c>
      <c r="T148" s="595">
        <f>+'Dodatni obratovalni stroški'!P44</f>
        <v>10800</v>
      </c>
      <c r="U148" s="595">
        <f>+'Dodatni obratovalni stroški'!Q44</f>
        <v>10800</v>
      </c>
      <c r="V148" s="595">
        <f>+'Dodatni obratovalni stroški'!R44</f>
        <v>10800</v>
      </c>
      <c r="W148" s="595">
        <f>+'Dodatni obratovalni stroški'!S44</f>
        <v>10800</v>
      </c>
      <c r="X148" s="595">
        <f>+'Dodatni obratovalni stroški'!T44</f>
        <v>10800</v>
      </c>
      <c r="Y148" s="595">
        <f>+'Dodatni obratovalni stroški'!U44</f>
        <v>10800</v>
      </c>
      <c r="Z148" s="595">
        <f>+'Dodatni obratovalni stroški'!V44</f>
        <v>10800</v>
      </c>
      <c r="AA148" s="595">
        <f>+'Dodatni obratovalni stroški'!W44</f>
        <v>10800</v>
      </c>
      <c r="AB148" s="595">
        <f>+'Dodatni obratovalni stroški'!X44</f>
        <v>10800</v>
      </c>
      <c r="AC148" s="595">
        <f>+'Dodatni obratovalni stroški'!Y44</f>
        <v>10800</v>
      </c>
      <c r="AD148" s="595">
        <f>+'Dodatni obratovalni stroški'!Z44</f>
        <v>10800</v>
      </c>
      <c r="AE148" s="595">
        <f>+'Dodatni obratovalni stroški'!AA44</f>
        <v>10800</v>
      </c>
      <c r="AF148" s="595">
        <f>+'Dodatni obratovalni stroški'!AB44</f>
        <v>10800</v>
      </c>
      <c r="AG148" s="595">
        <f>+'Dodatni obratovalni stroški'!AC44</f>
        <v>10800</v>
      </c>
      <c r="AH148" s="595">
        <f>+'Dodatni obratovalni stroški'!AD44</f>
        <v>10800</v>
      </c>
      <c r="AI148" s="595">
        <f>+'Dodatni obratovalni stroški'!AE44</f>
        <v>10800</v>
      </c>
    </row>
    <row r="149" spans="1:35" s="589" customFormat="1" ht="11.25">
      <c r="A149" s="594"/>
      <c r="B149" s="751" t="s">
        <v>891</v>
      </c>
      <c r="C149" s="596"/>
      <c r="D149" s="596"/>
      <c r="E149" s="596"/>
      <c r="F149" s="595">
        <f>+F22</f>
        <v>127620.29519999999</v>
      </c>
      <c r="G149" s="595">
        <f t="shared" ref="G149:AI149" si="63">+G22</f>
        <v>133319.74</v>
      </c>
      <c r="H149" s="595">
        <f t="shared" si="63"/>
        <v>112964</v>
      </c>
      <c r="I149" s="595">
        <f t="shared" si="63"/>
        <v>112964</v>
      </c>
      <c r="J149" s="595">
        <f t="shared" si="63"/>
        <v>112964</v>
      </c>
      <c r="K149" s="595">
        <f t="shared" si="63"/>
        <v>112964</v>
      </c>
      <c r="L149" s="595">
        <f t="shared" si="63"/>
        <v>112964</v>
      </c>
      <c r="M149" s="595">
        <f t="shared" si="63"/>
        <v>112964</v>
      </c>
      <c r="N149" s="595">
        <f t="shared" si="63"/>
        <v>112964</v>
      </c>
      <c r="O149" s="595">
        <f t="shared" si="63"/>
        <v>112964</v>
      </c>
      <c r="P149" s="595">
        <f t="shared" si="63"/>
        <v>112964</v>
      </c>
      <c r="Q149" s="595">
        <f t="shared" si="63"/>
        <v>112964</v>
      </c>
      <c r="R149" s="595">
        <f t="shared" si="63"/>
        <v>112964</v>
      </c>
      <c r="S149" s="595">
        <f t="shared" si="63"/>
        <v>112964</v>
      </c>
      <c r="T149" s="595">
        <f t="shared" si="63"/>
        <v>112964</v>
      </c>
      <c r="U149" s="595">
        <f t="shared" si="63"/>
        <v>112964</v>
      </c>
      <c r="V149" s="595">
        <f t="shared" si="63"/>
        <v>112964</v>
      </c>
      <c r="W149" s="595">
        <f t="shared" si="63"/>
        <v>112964</v>
      </c>
      <c r="X149" s="595">
        <f t="shared" si="63"/>
        <v>112964</v>
      </c>
      <c r="Y149" s="595">
        <f t="shared" si="63"/>
        <v>112964</v>
      </c>
      <c r="Z149" s="595">
        <f t="shared" si="63"/>
        <v>112964</v>
      </c>
      <c r="AA149" s="595">
        <f t="shared" si="63"/>
        <v>112964</v>
      </c>
      <c r="AB149" s="595">
        <f t="shared" si="63"/>
        <v>112964</v>
      </c>
      <c r="AC149" s="595">
        <f t="shared" si="63"/>
        <v>112964</v>
      </c>
      <c r="AD149" s="595">
        <f t="shared" si="63"/>
        <v>112964</v>
      </c>
      <c r="AE149" s="595">
        <f t="shared" si="63"/>
        <v>112964</v>
      </c>
      <c r="AF149" s="595">
        <f t="shared" si="63"/>
        <v>112964</v>
      </c>
      <c r="AG149" s="595">
        <f t="shared" si="63"/>
        <v>112964</v>
      </c>
      <c r="AH149" s="595">
        <f t="shared" si="63"/>
        <v>112964</v>
      </c>
      <c r="AI149" s="595">
        <f t="shared" si="63"/>
        <v>112964</v>
      </c>
    </row>
    <row r="150" spans="1:35" s="589" customFormat="1" ht="11.25">
      <c r="A150" s="594"/>
      <c r="B150" s="751" t="s">
        <v>937</v>
      </c>
      <c r="C150" s="596"/>
      <c r="D150" s="596"/>
      <c r="E150" s="596"/>
      <c r="F150" s="595">
        <f>+Amortizacija!F39-F151</f>
        <v>0</v>
      </c>
      <c r="G150" s="595">
        <f>+Amortizacija!G39-G151</f>
        <v>0</v>
      </c>
      <c r="H150" s="595">
        <f>+Amortizacija!H39-H151</f>
        <v>0</v>
      </c>
      <c r="I150" s="595">
        <f>+Amortizacija!I39-I151</f>
        <v>0</v>
      </c>
      <c r="J150" s="595">
        <f>+Amortizacija!J39-J151</f>
        <v>0</v>
      </c>
      <c r="K150" s="595">
        <f>+Amortizacija!K39-K151</f>
        <v>32591.769541150734</v>
      </c>
      <c r="L150" s="595">
        <f>+Amortizacija!L39-L151</f>
        <v>32591.769541150734</v>
      </c>
      <c r="M150" s="595">
        <f>+Amortizacija!M39-M151</f>
        <v>32591.769541150734</v>
      </c>
      <c r="N150" s="595">
        <f>+Amortizacija!N39-N151</f>
        <v>32591.769541150734</v>
      </c>
      <c r="O150" s="595">
        <f>+Amortizacija!O39-O151</f>
        <v>32591.769541150734</v>
      </c>
      <c r="P150" s="595">
        <f>+Amortizacija!P39-P151</f>
        <v>32591.769541150734</v>
      </c>
      <c r="Q150" s="595">
        <f>+Amortizacija!Q39-Q151</f>
        <v>32591.769541150734</v>
      </c>
      <c r="R150" s="595">
        <f>+Amortizacija!R39-R151</f>
        <v>32591.769541150734</v>
      </c>
      <c r="S150" s="595">
        <f>+Amortizacija!S39-S151</f>
        <v>32591.769541150734</v>
      </c>
      <c r="T150" s="595">
        <f>+Amortizacija!T39-T151</f>
        <v>32591.769541150734</v>
      </c>
      <c r="U150" s="595">
        <f>+Amortizacija!U39-U151</f>
        <v>32591.769541150734</v>
      </c>
      <c r="V150" s="595">
        <f>+Amortizacija!V39-V151</f>
        <v>32591.769541150734</v>
      </c>
      <c r="W150" s="595">
        <f>+Amortizacija!W39-W151</f>
        <v>32591.769541150734</v>
      </c>
      <c r="X150" s="595">
        <f>+Amortizacija!X39-X151</f>
        <v>32591.769541150734</v>
      </c>
      <c r="Y150" s="595">
        <f>+Amortizacija!Y39-Y151</f>
        <v>32591.769541150734</v>
      </c>
      <c r="Z150" s="595">
        <f>+Amortizacija!Z39-Z151</f>
        <v>32591.769541150734</v>
      </c>
      <c r="AA150" s="595">
        <f>+Amortizacija!AA39-AA151</f>
        <v>65183.539082301468</v>
      </c>
      <c r="AB150" s="595">
        <f>+Amortizacija!AB39-AB151</f>
        <v>65183.539082301468</v>
      </c>
      <c r="AC150" s="595">
        <f>+Amortizacija!AC39-AC151</f>
        <v>65183.539082301468</v>
      </c>
      <c r="AD150" s="595">
        <f>+Amortizacija!AD39-AD151</f>
        <v>65183.539082301468</v>
      </c>
      <c r="AE150" s="595">
        <f>+Amortizacija!AE39-AE151</f>
        <v>65183.539082301468</v>
      </c>
      <c r="AF150" s="595">
        <f>+Amortizacija!AF39-AF151</f>
        <v>65183.539082301468</v>
      </c>
      <c r="AG150" s="595">
        <f>+Amortizacija!AG39-AG151</f>
        <v>65183.539082301468</v>
      </c>
      <c r="AH150" s="595">
        <f>+Amortizacija!AH39-AH151</f>
        <v>65183.539082301468</v>
      </c>
      <c r="AI150" s="595">
        <f>+Amortizacija!AI39-AI151</f>
        <v>65183.539082301468</v>
      </c>
    </row>
    <row r="151" spans="1:35" s="589" customFormat="1" ht="11.25">
      <c r="A151" s="594"/>
      <c r="B151" s="751" t="s">
        <v>938</v>
      </c>
      <c r="C151" s="596"/>
      <c r="D151" s="596"/>
      <c r="E151" s="596"/>
      <c r="F151" s="595">
        <f>+Amortizacija!F39*F152</f>
        <v>0</v>
      </c>
      <c r="G151" s="595">
        <f>+Amortizacija!G39*G152</f>
        <v>0</v>
      </c>
      <c r="H151" s="595">
        <f>+Amortizacija!H39*H152</f>
        <v>0</v>
      </c>
      <c r="I151" s="595">
        <f>+Amortizacija!I39*I152</f>
        <v>0</v>
      </c>
      <c r="J151" s="595">
        <f>+Amortizacija!J39*J152</f>
        <v>0</v>
      </c>
      <c r="K151" s="595">
        <f>+Amortizacija!K39*K152</f>
        <v>32591.769541150734</v>
      </c>
      <c r="L151" s="595">
        <f>+Amortizacija!L39*L152</f>
        <v>32591.769541150734</v>
      </c>
      <c r="M151" s="595">
        <f>+Amortizacija!M39*M152</f>
        <v>32591.769541150734</v>
      </c>
      <c r="N151" s="595">
        <f>+Amortizacija!N39*N152</f>
        <v>32591.769541150734</v>
      </c>
      <c r="O151" s="595">
        <f>+Amortizacija!O39*O152</f>
        <v>32591.769541150734</v>
      </c>
      <c r="P151" s="595">
        <f>+Amortizacija!P39*P152</f>
        <v>32591.769541150734</v>
      </c>
      <c r="Q151" s="595">
        <f>+Amortizacija!Q39*Q152</f>
        <v>32591.769541150734</v>
      </c>
      <c r="R151" s="595">
        <f>+Amortizacija!R39*R152</f>
        <v>32591.769541150734</v>
      </c>
      <c r="S151" s="595">
        <f>+Amortizacija!S39*S152</f>
        <v>32591.769541150734</v>
      </c>
      <c r="T151" s="595">
        <f>+Amortizacija!T39*T152</f>
        <v>32591.769541150734</v>
      </c>
      <c r="U151" s="595">
        <f>+Amortizacija!U39*U152</f>
        <v>32591.769541150734</v>
      </c>
      <c r="V151" s="595">
        <f>+Amortizacija!V39*V152</f>
        <v>32591.769541150734</v>
      </c>
      <c r="W151" s="595">
        <f>+Amortizacija!W39*W152</f>
        <v>32591.769541150734</v>
      </c>
      <c r="X151" s="595">
        <f>+Amortizacija!X39*X152</f>
        <v>32591.769541150734</v>
      </c>
      <c r="Y151" s="595">
        <f>+Amortizacija!Y39*Y152</f>
        <v>32591.769541150734</v>
      </c>
      <c r="Z151" s="595">
        <f>+Amortizacija!Z39*Z152</f>
        <v>32591.769541150734</v>
      </c>
      <c r="AA151" s="595">
        <f>+Amortizacija!AA39*AA152</f>
        <v>0</v>
      </c>
      <c r="AB151" s="595">
        <f>+Amortizacija!AB39*AB152</f>
        <v>0</v>
      </c>
      <c r="AC151" s="595">
        <f>+Amortizacija!AC39*AC152</f>
        <v>0</v>
      </c>
      <c r="AD151" s="595">
        <f>+Amortizacija!AD39*AD152</f>
        <v>0</v>
      </c>
      <c r="AE151" s="595">
        <f>+Amortizacija!AE39*AE152</f>
        <v>0</v>
      </c>
      <c r="AF151" s="595">
        <f>+Amortizacija!AF39*AF152</f>
        <v>0</v>
      </c>
      <c r="AG151" s="595">
        <f>+Amortizacija!AG39*AG152</f>
        <v>0</v>
      </c>
      <c r="AH151" s="595">
        <f>+Amortizacija!AH39*AH152</f>
        <v>0</v>
      </c>
      <c r="AI151" s="595">
        <f>+Amortizacija!AI39*AI152</f>
        <v>0</v>
      </c>
    </row>
    <row r="152" spans="1:35" s="611" customFormat="1" ht="11.25">
      <c r="A152" s="608"/>
      <c r="B152" s="755" t="s">
        <v>894</v>
      </c>
      <c r="C152" s="609"/>
      <c r="D152" s="609"/>
      <c r="E152" s="609"/>
      <c r="F152" s="610">
        <v>0</v>
      </c>
      <c r="G152" s="610">
        <v>0</v>
      </c>
      <c r="H152" s="610">
        <v>0</v>
      </c>
      <c r="I152" s="610">
        <v>0</v>
      </c>
      <c r="J152" s="610">
        <v>0</v>
      </c>
      <c r="K152" s="610">
        <v>0.5</v>
      </c>
      <c r="L152" s="610">
        <f>+K152</f>
        <v>0.5</v>
      </c>
      <c r="M152" s="610">
        <f t="shared" ref="M152:Z152" si="64">+L152</f>
        <v>0.5</v>
      </c>
      <c r="N152" s="610">
        <f t="shared" si="64"/>
        <v>0.5</v>
      </c>
      <c r="O152" s="610">
        <f t="shared" si="64"/>
        <v>0.5</v>
      </c>
      <c r="P152" s="610">
        <f t="shared" si="64"/>
        <v>0.5</v>
      </c>
      <c r="Q152" s="610">
        <f t="shared" si="64"/>
        <v>0.5</v>
      </c>
      <c r="R152" s="610">
        <f t="shared" si="64"/>
        <v>0.5</v>
      </c>
      <c r="S152" s="610">
        <f t="shared" si="64"/>
        <v>0.5</v>
      </c>
      <c r="T152" s="610">
        <f t="shared" si="64"/>
        <v>0.5</v>
      </c>
      <c r="U152" s="610">
        <f t="shared" si="64"/>
        <v>0.5</v>
      </c>
      <c r="V152" s="610">
        <f t="shared" si="64"/>
        <v>0.5</v>
      </c>
      <c r="W152" s="610">
        <f t="shared" si="64"/>
        <v>0.5</v>
      </c>
      <c r="X152" s="610">
        <f t="shared" si="64"/>
        <v>0.5</v>
      </c>
      <c r="Y152" s="610">
        <f t="shared" si="64"/>
        <v>0.5</v>
      </c>
      <c r="Z152" s="610">
        <f t="shared" si="64"/>
        <v>0.5</v>
      </c>
      <c r="AA152" s="610">
        <v>0</v>
      </c>
      <c r="AB152" s="610">
        <v>0</v>
      </c>
      <c r="AC152" s="610">
        <v>0</v>
      </c>
      <c r="AD152" s="610">
        <v>0</v>
      </c>
      <c r="AE152" s="610">
        <v>0</v>
      </c>
      <c r="AF152" s="610">
        <v>0</v>
      </c>
      <c r="AG152" s="610">
        <v>0</v>
      </c>
      <c r="AH152" s="610">
        <v>0</v>
      </c>
      <c r="AI152" s="610">
        <v>0</v>
      </c>
    </row>
    <row r="153" spans="1:35" s="589" customFormat="1" ht="11.25">
      <c r="A153" s="594"/>
      <c r="B153" s="751" t="s">
        <v>895</v>
      </c>
      <c r="C153" s="596"/>
      <c r="D153" s="596"/>
      <c r="E153" s="596"/>
      <c r="F153" s="595">
        <f>+F23</f>
        <v>10009</v>
      </c>
      <c r="G153" s="595">
        <f t="shared" ref="G153:AI155" si="65">+G23</f>
        <v>3107</v>
      </c>
      <c r="H153" s="595">
        <f t="shared" si="65"/>
        <v>1383</v>
      </c>
      <c r="I153" s="595">
        <f t="shared" si="65"/>
        <v>1383</v>
      </c>
      <c r="J153" s="595">
        <f t="shared" si="65"/>
        <v>1383</v>
      </c>
      <c r="K153" s="595">
        <f t="shared" si="65"/>
        <v>1383</v>
      </c>
      <c r="L153" s="595">
        <f t="shared" si="65"/>
        <v>1383</v>
      </c>
      <c r="M153" s="595">
        <f t="shared" si="65"/>
        <v>1383</v>
      </c>
      <c r="N153" s="595">
        <f t="shared" si="65"/>
        <v>1383</v>
      </c>
      <c r="O153" s="595">
        <f t="shared" si="65"/>
        <v>1383</v>
      </c>
      <c r="P153" s="595">
        <f t="shared" si="65"/>
        <v>1383</v>
      </c>
      <c r="Q153" s="595">
        <f t="shared" si="65"/>
        <v>1383</v>
      </c>
      <c r="R153" s="595">
        <f t="shared" si="65"/>
        <v>1383</v>
      </c>
      <c r="S153" s="595">
        <f t="shared" si="65"/>
        <v>1383</v>
      </c>
      <c r="T153" s="595">
        <f t="shared" si="65"/>
        <v>1383</v>
      </c>
      <c r="U153" s="595">
        <f t="shared" si="65"/>
        <v>1383</v>
      </c>
      <c r="V153" s="595">
        <f t="shared" si="65"/>
        <v>1383</v>
      </c>
      <c r="W153" s="595">
        <f t="shared" si="65"/>
        <v>1383</v>
      </c>
      <c r="X153" s="595">
        <f t="shared" si="65"/>
        <v>1383</v>
      </c>
      <c r="Y153" s="595">
        <f t="shared" si="65"/>
        <v>1383</v>
      </c>
      <c r="Z153" s="595">
        <f t="shared" si="65"/>
        <v>1383</v>
      </c>
      <c r="AA153" s="595">
        <f t="shared" si="65"/>
        <v>1383</v>
      </c>
      <c r="AB153" s="595">
        <f t="shared" si="65"/>
        <v>1383</v>
      </c>
      <c r="AC153" s="595">
        <f t="shared" si="65"/>
        <v>1383</v>
      </c>
      <c r="AD153" s="595">
        <f t="shared" si="65"/>
        <v>1383</v>
      </c>
      <c r="AE153" s="595">
        <f t="shared" si="65"/>
        <v>1383</v>
      </c>
      <c r="AF153" s="595">
        <f t="shared" si="65"/>
        <v>1383</v>
      </c>
      <c r="AG153" s="595">
        <f t="shared" si="65"/>
        <v>1383</v>
      </c>
      <c r="AH153" s="595">
        <f t="shared" si="65"/>
        <v>1383</v>
      </c>
      <c r="AI153" s="595">
        <f t="shared" si="65"/>
        <v>1383</v>
      </c>
    </row>
    <row r="154" spans="1:35" s="589" customFormat="1" ht="11.25">
      <c r="A154" s="594">
        <v>2</v>
      </c>
      <c r="B154" s="750" t="s">
        <v>247</v>
      </c>
      <c r="C154" s="594"/>
      <c r="D154" s="594"/>
      <c r="E154" s="594"/>
      <c r="F154" s="595">
        <f>+F24</f>
        <v>1773</v>
      </c>
      <c r="G154" s="595">
        <f t="shared" si="65"/>
        <v>2984</v>
      </c>
      <c r="H154" s="595">
        <f t="shared" si="65"/>
        <v>0</v>
      </c>
      <c r="I154" s="595">
        <f t="shared" si="65"/>
        <v>0</v>
      </c>
      <c r="J154" s="595">
        <f t="shared" si="65"/>
        <v>0</v>
      </c>
      <c r="K154" s="595">
        <f t="shared" si="65"/>
        <v>0</v>
      </c>
      <c r="L154" s="595">
        <f t="shared" si="65"/>
        <v>0</v>
      </c>
      <c r="M154" s="595">
        <f t="shared" si="65"/>
        <v>0</v>
      </c>
      <c r="N154" s="595">
        <f t="shared" si="65"/>
        <v>0</v>
      </c>
      <c r="O154" s="595">
        <f t="shared" si="65"/>
        <v>0</v>
      </c>
      <c r="P154" s="595">
        <f t="shared" si="65"/>
        <v>0</v>
      </c>
      <c r="Q154" s="595">
        <f t="shared" si="65"/>
        <v>0</v>
      </c>
      <c r="R154" s="595">
        <f t="shared" si="65"/>
        <v>0</v>
      </c>
      <c r="S154" s="595">
        <f t="shared" si="65"/>
        <v>0</v>
      </c>
      <c r="T154" s="595">
        <f t="shared" si="65"/>
        <v>0</v>
      </c>
      <c r="U154" s="595">
        <f t="shared" si="65"/>
        <v>0</v>
      </c>
      <c r="V154" s="595">
        <f t="shared" si="65"/>
        <v>0</v>
      </c>
      <c r="W154" s="595">
        <f t="shared" si="65"/>
        <v>0</v>
      </c>
      <c r="X154" s="595">
        <f t="shared" si="65"/>
        <v>0</v>
      </c>
      <c r="Y154" s="595">
        <f t="shared" si="65"/>
        <v>0</v>
      </c>
      <c r="Z154" s="595">
        <f t="shared" si="65"/>
        <v>0</v>
      </c>
      <c r="AA154" s="595">
        <f t="shared" si="65"/>
        <v>0</v>
      </c>
      <c r="AB154" s="595">
        <f t="shared" si="65"/>
        <v>0</v>
      </c>
      <c r="AC154" s="595">
        <f t="shared" si="65"/>
        <v>0</v>
      </c>
      <c r="AD154" s="595">
        <f t="shared" si="65"/>
        <v>0</v>
      </c>
      <c r="AE154" s="595">
        <f t="shared" si="65"/>
        <v>0</v>
      </c>
      <c r="AF154" s="595">
        <f t="shared" si="65"/>
        <v>0</v>
      </c>
      <c r="AG154" s="595">
        <f t="shared" si="65"/>
        <v>0</v>
      </c>
      <c r="AH154" s="595">
        <f t="shared" si="65"/>
        <v>0</v>
      </c>
      <c r="AI154" s="595">
        <f t="shared" si="65"/>
        <v>0</v>
      </c>
    </row>
    <row r="155" spans="1:35" s="589" customFormat="1" ht="11.25">
      <c r="A155" s="594">
        <v>3</v>
      </c>
      <c r="B155" s="750" t="s">
        <v>251</v>
      </c>
      <c r="C155" s="594"/>
      <c r="D155" s="594"/>
      <c r="E155" s="594"/>
      <c r="F155" s="595">
        <f>+F25</f>
        <v>0</v>
      </c>
      <c r="G155" s="595">
        <f t="shared" si="65"/>
        <v>0</v>
      </c>
      <c r="H155" s="595">
        <f t="shared" si="65"/>
        <v>0</v>
      </c>
      <c r="I155" s="595">
        <f t="shared" si="65"/>
        <v>0</v>
      </c>
      <c r="J155" s="595">
        <f t="shared" si="65"/>
        <v>0</v>
      </c>
      <c r="K155" s="595">
        <f t="shared" si="65"/>
        <v>0</v>
      </c>
      <c r="L155" s="595">
        <f t="shared" si="65"/>
        <v>0</v>
      </c>
      <c r="M155" s="595">
        <f t="shared" si="65"/>
        <v>0</v>
      </c>
      <c r="N155" s="595">
        <f t="shared" si="65"/>
        <v>0</v>
      </c>
      <c r="O155" s="595">
        <f t="shared" si="65"/>
        <v>0</v>
      </c>
      <c r="P155" s="595">
        <f t="shared" si="65"/>
        <v>0</v>
      </c>
      <c r="Q155" s="595">
        <f t="shared" si="65"/>
        <v>0</v>
      </c>
      <c r="R155" s="595">
        <f t="shared" si="65"/>
        <v>0</v>
      </c>
      <c r="S155" s="595">
        <f t="shared" si="65"/>
        <v>0</v>
      </c>
      <c r="T155" s="595">
        <f t="shared" si="65"/>
        <v>0</v>
      </c>
      <c r="U155" s="595">
        <f t="shared" si="65"/>
        <v>0</v>
      </c>
      <c r="V155" s="595">
        <f t="shared" si="65"/>
        <v>0</v>
      </c>
      <c r="W155" s="595">
        <f t="shared" si="65"/>
        <v>0</v>
      </c>
      <c r="X155" s="595">
        <f t="shared" si="65"/>
        <v>0</v>
      </c>
      <c r="Y155" s="595">
        <f t="shared" si="65"/>
        <v>0</v>
      </c>
      <c r="Z155" s="595">
        <f t="shared" si="65"/>
        <v>0</v>
      </c>
      <c r="AA155" s="595">
        <f t="shared" si="65"/>
        <v>0</v>
      </c>
      <c r="AB155" s="595">
        <f t="shared" si="65"/>
        <v>0</v>
      </c>
      <c r="AC155" s="595">
        <f t="shared" si="65"/>
        <v>0</v>
      </c>
      <c r="AD155" s="595">
        <f t="shared" si="65"/>
        <v>0</v>
      </c>
      <c r="AE155" s="595">
        <f t="shared" si="65"/>
        <v>0</v>
      </c>
      <c r="AF155" s="595">
        <f t="shared" si="65"/>
        <v>0</v>
      </c>
      <c r="AG155" s="595">
        <f t="shared" si="65"/>
        <v>0</v>
      </c>
      <c r="AH155" s="595">
        <f t="shared" si="65"/>
        <v>0</v>
      </c>
      <c r="AI155" s="595">
        <f t="shared" si="65"/>
        <v>0</v>
      </c>
    </row>
    <row r="156" spans="1:35" s="589" customFormat="1" ht="11.25">
      <c r="A156" s="592" t="s">
        <v>243</v>
      </c>
      <c r="B156" s="749" t="s">
        <v>253</v>
      </c>
      <c r="C156" s="592"/>
      <c r="D156" s="592"/>
      <c r="E156" s="592"/>
      <c r="F156" s="593">
        <f>+F157+F164+F165</f>
        <v>197217</v>
      </c>
      <c r="G156" s="593">
        <f t="shared" ref="G156:AI156" si="66">+G157+G164+G165</f>
        <v>193507</v>
      </c>
      <c r="H156" s="593">
        <f t="shared" si="66"/>
        <v>186114</v>
      </c>
      <c r="I156" s="593">
        <f t="shared" si="66"/>
        <v>186114</v>
      </c>
      <c r="J156" s="593">
        <f t="shared" si="66"/>
        <v>186114</v>
      </c>
      <c r="K156" s="593">
        <f t="shared" si="66"/>
        <v>262097.53908230146</v>
      </c>
      <c r="L156" s="593">
        <f t="shared" si="66"/>
        <v>262097.53908230146</v>
      </c>
      <c r="M156" s="593">
        <f t="shared" si="66"/>
        <v>262097.53908230146</v>
      </c>
      <c r="N156" s="593">
        <f t="shared" si="66"/>
        <v>262097.53908230146</v>
      </c>
      <c r="O156" s="593">
        <f t="shared" si="66"/>
        <v>262097.53908230146</v>
      </c>
      <c r="P156" s="593">
        <f t="shared" si="66"/>
        <v>262097.53908230146</v>
      </c>
      <c r="Q156" s="593">
        <f t="shared" si="66"/>
        <v>262097.53908230146</v>
      </c>
      <c r="R156" s="593">
        <f t="shared" si="66"/>
        <v>262097.53908230146</v>
      </c>
      <c r="S156" s="593">
        <f t="shared" si="66"/>
        <v>262097.53908230146</v>
      </c>
      <c r="T156" s="593">
        <f t="shared" si="66"/>
        <v>262097.53908230146</v>
      </c>
      <c r="U156" s="593">
        <f t="shared" si="66"/>
        <v>262097.53908230146</v>
      </c>
      <c r="V156" s="593">
        <f t="shared" si="66"/>
        <v>262097.53908230146</v>
      </c>
      <c r="W156" s="593">
        <f t="shared" si="66"/>
        <v>262097.53908230146</v>
      </c>
      <c r="X156" s="593">
        <f t="shared" si="66"/>
        <v>262097.53908230146</v>
      </c>
      <c r="Y156" s="593">
        <f t="shared" si="66"/>
        <v>262097.53908230146</v>
      </c>
      <c r="Z156" s="593">
        <f t="shared" si="66"/>
        <v>262097.53908230146</v>
      </c>
      <c r="AA156" s="593">
        <f t="shared" si="66"/>
        <v>262097.53908230146</v>
      </c>
      <c r="AB156" s="593">
        <f t="shared" si="66"/>
        <v>262097.53908230146</v>
      </c>
      <c r="AC156" s="593">
        <f t="shared" si="66"/>
        <v>262097.53908230146</v>
      </c>
      <c r="AD156" s="593">
        <f t="shared" si="66"/>
        <v>262097.53908230146</v>
      </c>
      <c r="AE156" s="593">
        <f t="shared" si="66"/>
        <v>262097.53908230146</v>
      </c>
      <c r="AF156" s="593">
        <f t="shared" si="66"/>
        <v>262097.53908230146</v>
      </c>
      <c r="AG156" s="593">
        <f t="shared" si="66"/>
        <v>262097.53908230146</v>
      </c>
      <c r="AH156" s="593">
        <f t="shared" si="66"/>
        <v>262097.53908230146</v>
      </c>
      <c r="AI156" s="593">
        <f t="shared" si="66"/>
        <v>262097.53908230146</v>
      </c>
    </row>
    <row r="157" spans="1:35" s="589" customFormat="1" ht="11.25">
      <c r="A157" s="594"/>
      <c r="B157" s="750" t="s">
        <v>246</v>
      </c>
      <c r="C157" s="594"/>
      <c r="D157" s="594"/>
      <c r="E157" s="594"/>
      <c r="F157" s="595">
        <f>+F158+F159+F161+F162+F163</f>
        <v>192894</v>
      </c>
      <c r="G157" s="595">
        <f t="shared" ref="G157:AI157" si="67">+G158+G159+G161+G162+G163</f>
        <v>193350</v>
      </c>
      <c r="H157" s="595">
        <f t="shared" si="67"/>
        <v>186114</v>
      </c>
      <c r="I157" s="595">
        <f t="shared" si="67"/>
        <v>186114</v>
      </c>
      <c r="J157" s="595">
        <f t="shared" si="67"/>
        <v>186114</v>
      </c>
      <c r="K157" s="595">
        <f t="shared" si="67"/>
        <v>262097.53908230146</v>
      </c>
      <c r="L157" s="595">
        <f t="shared" si="67"/>
        <v>262097.53908230146</v>
      </c>
      <c r="M157" s="595">
        <f t="shared" si="67"/>
        <v>262097.53908230146</v>
      </c>
      <c r="N157" s="595">
        <f t="shared" si="67"/>
        <v>262097.53908230146</v>
      </c>
      <c r="O157" s="595">
        <f t="shared" si="67"/>
        <v>262097.53908230146</v>
      </c>
      <c r="P157" s="595">
        <f t="shared" si="67"/>
        <v>262097.53908230146</v>
      </c>
      <c r="Q157" s="595">
        <f t="shared" si="67"/>
        <v>262097.53908230146</v>
      </c>
      <c r="R157" s="595">
        <f t="shared" si="67"/>
        <v>262097.53908230146</v>
      </c>
      <c r="S157" s="595">
        <f t="shared" si="67"/>
        <v>262097.53908230146</v>
      </c>
      <c r="T157" s="595">
        <f t="shared" si="67"/>
        <v>262097.53908230146</v>
      </c>
      <c r="U157" s="595">
        <f t="shared" si="67"/>
        <v>262097.53908230146</v>
      </c>
      <c r="V157" s="595">
        <f t="shared" si="67"/>
        <v>262097.53908230146</v>
      </c>
      <c r="W157" s="595">
        <f t="shared" si="67"/>
        <v>262097.53908230146</v>
      </c>
      <c r="X157" s="595">
        <f t="shared" si="67"/>
        <v>262097.53908230146</v>
      </c>
      <c r="Y157" s="595">
        <f t="shared" si="67"/>
        <v>262097.53908230146</v>
      </c>
      <c r="Z157" s="595">
        <f t="shared" si="67"/>
        <v>262097.53908230146</v>
      </c>
      <c r="AA157" s="595">
        <f t="shared" si="67"/>
        <v>262097.53908230146</v>
      </c>
      <c r="AB157" s="595">
        <f t="shared" si="67"/>
        <v>262097.53908230146</v>
      </c>
      <c r="AC157" s="595">
        <f t="shared" si="67"/>
        <v>262097.53908230146</v>
      </c>
      <c r="AD157" s="595">
        <f t="shared" si="67"/>
        <v>262097.53908230146</v>
      </c>
      <c r="AE157" s="595">
        <f t="shared" si="67"/>
        <v>262097.53908230146</v>
      </c>
      <c r="AF157" s="595">
        <f t="shared" si="67"/>
        <v>262097.53908230146</v>
      </c>
      <c r="AG157" s="595">
        <f t="shared" si="67"/>
        <v>262097.53908230146</v>
      </c>
      <c r="AH157" s="595">
        <f t="shared" si="67"/>
        <v>262097.53908230146</v>
      </c>
      <c r="AI157" s="595">
        <f t="shared" si="67"/>
        <v>262097.53908230146</v>
      </c>
    </row>
    <row r="158" spans="1:35" s="589" customFormat="1" ht="11.25">
      <c r="A158" s="594"/>
      <c r="B158" s="751" t="s">
        <v>106</v>
      </c>
      <c r="C158" s="596"/>
      <c r="D158" s="596"/>
      <c r="E158" s="596"/>
      <c r="F158" s="595">
        <f>+F28</f>
        <v>14727</v>
      </c>
      <c r="G158" s="595">
        <f t="shared" ref="G158:AI158" si="68">+G28</f>
        <v>4320</v>
      </c>
      <c r="H158" s="595">
        <f t="shared" si="68"/>
        <v>3883</v>
      </c>
      <c r="I158" s="595">
        <f t="shared" si="68"/>
        <v>3883</v>
      </c>
      <c r="J158" s="595">
        <f t="shared" si="68"/>
        <v>3883</v>
      </c>
      <c r="K158" s="595">
        <f t="shared" si="68"/>
        <v>3883</v>
      </c>
      <c r="L158" s="595">
        <f t="shared" si="68"/>
        <v>3883</v>
      </c>
      <c r="M158" s="595">
        <f t="shared" si="68"/>
        <v>3883</v>
      </c>
      <c r="N158" s="595">
        <f t="shared" si="68"/>
        <v>3883</v>
      </c>
      <c r="O158" s="595">
        <f t="shared" si="68"/>
        <v>3883</v>
      </c>
      <c r="P158" s="595">
        <f t="shared" si="68"/>
        <v>3883</v>
      </c>
      <c r="Q158" s="595">
        <f t="shared" si="68"/>
        <v>3883</v>
      </c>
      <c r="R158" s="595">
        <f t="shared" si="68"/>
        <v>3883</v>
      </c>
      <c r="S158" s="595">
        <f t="shared" si="68"/>
        <v>3883</v>
      </c>
      <c r="T158" s="595">
        <f t="shared" si="68"/>
        <v>3883</v>
      </c>
      <c r="U158" s="595">
        <f t="shared" si="68"/>
        <v>3883</v>
      </c>
      <c r="V158" s="595">
        <f t="shared" si="68"/>
        <v>3883</v>
      </c>
      <c r="W158" s="595">
        <f t="shared" si="68"/>
        <v>3883</v>
      </c>
      <c r="X158" s="595">
        <f t="shared" si="68"/>
        <v>3883</v>
      </c>
      <c r="Y158" s="595">
        <f t="shared" si="68"/>
        <v>3883</v>
      </c>
      <c r="Z158" s="595">
        <f t="shared" si="68"/>
        <v>3883</v>
      </c>
      <c r="AA158" s="595">
        <f t="shared" si="68"/>
        <v>3883</v>
      </c>
      <c r="AB158" s="595">
        <f t="shared" si="68"/>
        <v>3883</v>
      </c>
      <c r="AC158" s="595">
        <f t="shared" si="68"/>
        <v>3883</v>
      </c>
      <c r="AD158" s="595">
        <f t="shared" si="68"/>
        <v>3883</v>
      </c>
      <c r="AE158" s="595">
        <f t="shared" si="68"/>
        <v>3883</v>
      </c>
      <c r="AF158" s="595">
        <f t="shared" si="68"/>
        <v>3883</v>
      </c>
      <c r="AG158" s="595">
        <f t="shared" si="68"/>
        <v>3883</v>
      </c>
      <c r="AH158" s="595">
        <f t="shared" si="68"/>
        <v>3883</v>
      </c>
      <c r="AI158" s="595">
        <f t="shared" si="68"/>
        <v>3883</v>
      </c>
    </row>
    <row r="159" spans="1:35" s="589" customFormat="1" ht="11.25">
      <c r="A159" s="594"/>
      <c r="B159" s="751" t="s">
        <v>254</v>
      </c>
      <c r="C159" s="596"/>
      <c r="D159" s="596"/>
      <c r="E159" s="596"/>
      <c r="F159" s="595">
        <f>+F29+Amortizacija!F39+'Dodatni obratovalni stroški'!B44</f>
        <v>156927</v>
      </c>
      <c r="G159" s="595">
        <f>+G29+Amortizacija!G39+'Dodatni obratovalni stroški'!C44</f>
        <v>175102</v>
      </c>
      <c r="H159" s="595">
        <f>+H29+Amortizacija!H39+'Dodatni obratovalni stroški'!D44</f>
        <v>169535</v>
      </c>
      <c r="I159" s="595">
        <f>+I29+Amortizacija!I39+'Dodatni obratovalni stroški'!E44</f>
        <v>169535</v>
      </c>
      <c r="J159" s="595">
        <f>+J29+Amortizacija!J39+'Dodatni obratovalni stroški'!F44</f>
        <v>169535</v>
      </c>
      <c r="K159" s="595">
        <f>+K29+Amortizacija!K39+'Dodatni obratovalni stroški'!G44</f>
        <v>245518.53908230146</v>
      </c>
      <c r="L159" s="595">
        <f>+L29+Amortizacija!L39+'Dodatni obratovalni stroški'!H44</f>
        <v>245518.53908230146</v>
      </c>
      <c r="M159" s="595">
        <f>+M29+Amortizacija!M39+'Dodatni obratovalni stroški'!I44</f>
        <v>245518.53908230146</v>
      </c>
      <c r="N159" s="595">
        <f>+N29+Amortizacija!N39+'Dodatni obratovalni stroški'!J44</f>
        <v>245518.53908230146</v>
      </c>
      <c r="O159" s="595">
        <f>+O29+Amortizacija!O39+'Dodatni obratovalni stroški'!K44</f>
        <v>245518.53908230146</v>
      </c>
      <c r="P159" s="595">
        <f>+P29+Amortizacija!P39+'Dodatni obratovalni stroški'!L44</f>
        <v>245518.53908230146</v>
      </c>
      <c r="Q159" s="595">
        <f>+Q29+Amortizacija!Q39+'Dodatni obratovalni stroški'!M44</f>
        <v>245518.53908230146</v>
      </c>
      <c r="R159" s="595">
        <f>+R29+Amortizacija!R39+'Dodatni obratovalni stroški'!N44</f>
        <v>245518.53908230146</v>
      </c>
      <c r="S159" s="595">
        <f>+S29+Amortizacija!S39+'Dodatni obratovalni stroški'!O44</f>
        <v>245518.53908230146</v>
      </c>
      <c r="T159" s="595">
        <f>+T29+Amortizacija!T39+'Dodatni obratovalni stroški'!P44</f>
        <v>245518.53908230146</v>
      </c>
      <c r="U159" s="595">
        <f>+U29+Amortizacija!U39+'Dodatni obratovalni stroški'!Q44</f>
        <v>245518.53908230146</v>
      </c>
      <c r="V159" s="595">
        <f>+V29+Amortizacija!V39+'Dodatni obratovalni stroški'!R44</f>
        <v>245518.53908230146</v>
      </c>
      <c r="W159" s="595">
        <f>+W29+Amortizacija!W39+'Dodatni obratovalni stroški'!S44</f>
        <v>245518.53908230146</v>
      </c>
      <c r="X159" s="595">
        <f>+X29+Amortizacija!X39+'Dodatni obratovalni stroški'!T44</f>
        <v>245518.53908230146</v>
      </c>
      <c r="Y159" s="595">
        <f>+Y29+Amortizacija!Y39+'Dodatni obratovalni stroški'!U44</f>
        <v>245518.53908230146</v>
      </c>
      <c r="Z159" s="595">
        <f>+Z29+Amortizacija!Z39+'Dodatni obratovalni stroški'!V44</f>
        <v>245518.53908230146</v>
      </c>
      <c r="AA159" s="595">
        <f>+AA29+Amortizacija!AA39+'Dodatni obratovalni stroški'!W44</f>
        <v>245518.53908230146</v>
      </c>
      <c r="AB159" s="595">
        <f>+AB29+Amortizacija!AB39+'Dodatni obratovalni stroški'!X44</f>
        <v>245518.53908230146</v>
      </c>
      <c r="AC159" s="595">
        <f>+AC29+Amortizacija!AC39+'Dodatni obratovalni stroški'!Y44</f>
        <v>245518.53908230146</v>
      </c>
      <c r="AD159" s="595">
        <f>+AD29+Amortizacija!AD39+'Dodatni obratovalni stroški'!Z44</f>
        <v>245518.53908230146</v>
      </c>
      <c r="AE159" s="595">
        <f>+AE29+Amortizacija!AE39+'Dodatni obratovalni stroški'!AA44</f>
        <v>245518.53908230146</v>
      </c>
      <c r="AF159" s="595">
        <f>+AF29+Amortizacija!AF39+'Dodatni obratovalni stroški'!AB44</f>
        <v>245518.53908230146</v>
      </c>
      <c r="AG159" s="595">
        <f>+AG29+Amortizacija!AG39+'Dodatni obratovalni stroški'!AC44</f>
        <v>245518.53908230146</v>
      </c>
      <c r="AH159" s="595">
        <f>+AH29+Amortizacija!AH39+'Dodatni obratovalni stroški'!AD44</f>
        <v>245518.53908230146</v>
      </c>
      <c r="AI159" s="595">
        <f>+AI29+Amortizacija!AI39+'Dodatni obratovalni stroški'!AE44</f>
        <v>245518.53908230146</v>
      </c>
    </row>
    <row r="160" spans="1:35" s="589" customFormat="1" ht="11.25">
      <c r="A160" s="597"/>
      <c r="B160" s="752" t="s">
        <v>264</v>
      </c>
      <c r="C160" s="598"/>
      <c r="D160" s="598"/>
      <c r="E160" s="598"/>
      <c r="F160" s="599">
        <f>+F30+Amortizacija!F39</f>
        <v>322</v>
      </c>
      <c r="G160" s="599">
        <f>+G30+Amortizacija!G39</f>
        <v>110000</v>
      </c>
      <c r="H160" s="599">
        <f>+H30+Amortizacija!H39</f>
        <v>112964</v>
      </c>
      <c r="I160" s="599">
        <f>+I30+Amortizacija!I39</f>
        <v>112964</v>
      </c>
      <c r="J160" s="599">
        <f>+J30+Amortizacija!J39</f>
        <v>112964</v>
      </c>
      <c r="K160" s="599">
        <f>+K30+Amortizacija!K39</f>
        <v>178147.53908230146</v>
      </c>
      <c r="L160" s="599">
        <f>+L30+Amortizacija!L39</f>
        <v>178147.53908230146</v>
      </c>
      <c r="M160" s="599">
        <f>+M30+Amortizacija!M39</f>
        <v>178147.53908230146</v>
      </c>
      <c r="N160" s="599">
        <f>+N30+Amortizacija!N39</f>
        <v>178147.53908230146</v>
      </c>
      <c r="O160" s="599">
        <f>+O30+Amortizacija!O39</f>
        <v>178147.53908230146</v>
      </c>
      <c r="P160" s="599">
        <f>+P30+Amortizacija!P39</f>
        <v>178147.53908230146</v>
      </c>
      <c r="Q160" s="599">
        <f>+Q30+Amortizacija!Q39</f>
        <v>178147.53908230146</v>
      </c>
      <c r="R160" s="599">
        <f>+R30+Amortizacija!R39</f>
        <v>178147.53908230146</v>
      </c>
      <c r="S160" s="599">
        <f>+S30+Amortizacija!S39</f>
        <v>178147.53908230146</v>
      </c>
      <c r="T160" s="599">
        <f>+T30+Amortizacija!T39</f>
        <v>178147.53908230146</v>
      </c>
      <c r="U160" s="599">
        <f>+U30+Amortizacija!U39</f>
        <v>178147.53908230146</v>
      </c>
      <c r="V160" s="599">
        <f>+V30+Amortizacija!V39</f>
        <v>178147.53908230146</v>
      </c>
      <c r="W160" s="599">
        <f>+W30+Amortizacija!W39</f>
        <v>178147.53908230146</v>
      </c>
      <c r="X160" s="599">
        <f>+X30+Amortizacija!X39</f>
        <v>178147.53908230146</v>
      </c>
      <c r="Y160" s="599">
        <f>+Y30+Amortizacija!Y39</f>
        <v>178147.53908230146</v>
      </c>
      <c r="Z160" s="599">
        <f>+Z30+Amortizacija!Z39</f>
        <v>178147.53908230146</v>
      </c>
      <c r="AA160" s="599">
        <f>+AA30+Amortizacija!AA39</f>
        <v>178147.53908230146</v>
      </c>
      <c r="AB160" s="599">
        <f>+AB30+Amortizacija!AB39</f>
        <v>178147.53908230146</v>
      </c>
      <c r="AC160" s="599">
        <f>+AC30+Amortizacija!AC39</f>
        <v>178147.53908230146</v>
      </c>
      <c r="AD160" s="599">
        <f>+AD30+Amortizacija!AD39</f>
        <v>178147.53908230146</v>
      </c>
      <c r="AE160" s="599">
        <f>+AE30+Amortizacija!AE39</f>
        <v>178147.53908230146</v>
      </c>
      <c r="AF160" s="599">
        <f>+AF30+Amortizacija!AF39</f>
        <v>178147.53908230146</v>
      </c>
      <c r="AG160" s="599">
        <f>+AG30+Amortizacija!AG39</f>
        <v>178147.53908230146</v>
      </c>
      <c r="AH160" s="599">
        <f>+AH30+Amortizacija!AH39</f>
        <v>178147.53908230146</v>
      </c>
      <c r="AI160" s="599">
        <f>+AI30+Amortizacija!AI39</f>
        <v>178147.53908230146</v>
      </c>
    </row>
    <row r="161" spans="1:35" s="589" customFormat="1" ht="11.25">
      <c r="A161" s="594"/>
      <c r="B161" s="751" t="s">
        <v>255</v>
      </c>
      <c r="C161" s="596"/>
      <c r="D161" s="596"/>
      <c r="E161" s="596"/>
      <c r="F161" s="595">
        <f>+F31</f>
        <v>2367</v>
      </c>
      <c r="G161" s="595">
        <f t="shared" ref="G161:AI165" si="69">+G31</f>
        <v>1848</v>
      </c>
      <c r="H161" s="595">
        <f t="shared" si="69"/>
        <v>0</v>
      </c>
      <c r="I161" s="595">
        <f t="shared" si="69"/>
        <v>0</v>
      </c>
      <c r="J161" s="595">
        <f t="shared" si="69"/>
        <v>0</v>
      </c>
      <c r="K161" s="595">
        <f t="shared" si="69"/>
        <v>0</v>
      </c>
      <c r="L161" s="595">
        <f t="shared" si="69"/>
        <v>0</v>
      </c>
      <c r="M161" s="595">
        <f t="shared" si="69"/>
        <v>0</v>
      </c>
      <c r="N161" s="595">
        <f t="shared" si="69"/>
        <v>0</v>
      </c>
      <c r="O161" s="595">
        <f t="shared" si="69"/>
        <v>0</v>
      </c>
      <c r="P161" s="595">
        <f t="shared" si="69"/>
        <v>0</v>
      </c>
      <c r="Q161" s="595">
        <f t="shared" si="69"/>
        <v>0</v>
      </c>
      <c r="R161" s="595">
        <f t="shared" si="69"/>
        <v>0</v>
      </c>
      <c r="S161" s="595">
        <f t="shared" si="69"/>
        <v>0</v>
      </c>
      <c r="T161" s="595">
        <f t="shared" si="69"/>
        <v>0</v>
      </c>
      <c r="U161" s="595">
        <f t="shared" si="69"/>
        <v>0</v>
      </c>
      <c r="V161" s="595">
        <f t="shared" si="69"/>
        <v>0</v>
      </c>
      <c r="W161" s="595">
        <f t="shared" si="69"/>
        <v>0</v>
      </c>
      <c r="X161" s="595">
        <f t="shared" si="69"/>
        <v>0</v>
      </c>
      <c r="Y161" s="595">
        <f t="shared" si="69"/>
        <v>0</v>
      </c>
      <c r="Z161" s="595">
        <f t="shared" si="69"/>
        <v>0</v>
      </c>
      <c r="AA161" s="595">
        <f t="shared" si="69"/>
        <v>0</v>
      </c>
      <c r="AB161" s="595">
        <f t="shared" si="69"/>
        <v>0</v>
      </c>
      <c r="AC161" s="595">
        <f t="shared" si="69"/>
        <v>0</v>
      </c>
      <c r="AD161" s="595">
        <f t="shared" si="69"/>
        <v>0</v>
      </c>
      <c r="AE161" s="595">
        <f t="shared" si="69"/>
        <v>0</v>
      </c>
      <c r="AF161" s="595">
        <f t="shared" si="69"/>
        <v>0</v>
      </c>
      <c r="AG161" s="595">
        <f t="shared" si="69"/>
        <v>0</v>
      </c>
      <c r="AH161" s="595">
        <f t="shared" si="69"/>
        <v>0</v>
      </c>
      <c r="AI161" s="595">
        <f t="shared" si="69"/>
        <v>0</v>
      </c>
    </row>
    <row r="162" spans="1:35" s="589" customFormat="1" ht="11.25">
      <c r="A162" s="594"/>
      <c r="B162" s="751" t="s">
        <v>256</v>
      </c>
      <c r="C162" s="596"/>
      <c r="D162" s="596"/>
      <c r="E162" s="596"/>
      <c r="F162" s="595">
        <f>+F32</f>
        <v>15107</v>
      </c>
      <c r="G162" s="595">
        <f t="shared" si="69"/>
        <v>10975</v>
      </c>
      <c r="H162" s="595">
        <f t="shared" si="69"/>
        <v>7744</v>
      </c>
      <c r="I162" s="595">
        <f t="shared" si="69"/>
        <v>7744</v>
      </c>
      <c r="J162" s="595">
        <f t="shared" si="69"/>
        <v>7744</v>
      </c>
      <c r="K162" s="595">
        <f t="shared" si="69"/>
        <v>7744</v>
      </c>
      <c r="L162" s="595">
        <f t="shared" si="69"/>
        <v>7744</v>
      </c>
      <c r="M162" s="595">
        <f t="shared" si="69"/>
        <v>7744</v>
      </c>
      <c r="N162" s="595">
        <f t="shared" si="69"/>
        <v>7744</v>
      </c>
      <c r="O162" s="595">
        <f t="shared" si="69"/>
        <v>7744</v>
      </c>
      <c r="P162" s="595">
        <f t="shared" si="69"/>
        <v>7744</v>
      </c>
      <c r="Q162" s="595">
        <f t="shared" si="69"/>
        <v>7744</v>
      </c>
      <c r="R162" s="595">
        <f t="shared" si="69"/>
        <v>7744</v>
      </c>
      <c r="S162" s="595">
        <f t="shared" si="69"/>
        <v>7744</v>
      </c>
      <c r="T162" s="595">
        <f t="shared" si="69"/>
        <v>7744</v>
      </c>
      <c r="U162" s="595">
        <f t="shared" si="69"/>
        <v>7744</v>
      </c>
      <c r="V162" s="595">
        <f t="shared" si="69"/>
        <v>7744</v>
      </c>
      <c r="W162" s="595">
        <f t="shared" si="69"/>
        <v>7744</v>
      </c>
      <c r="X162" s="595">
        <f t="shared" si="69"/>
        <v>7744</v>
      </c>
      <c r="Y162" s="595">
        <f t="shared" si="69"/>
        <v>7744</v>
      </c>
      <c r="Z162" s="595">
        <f t="shared" si="69"/>
        <v>7744</v>
      </c>
      <c r="AA162" s="595">
        <f t="shared" si="69"/>
        <v>7744</v>
      </c>
      <c r="AB162" s="595">
        <f t="shared" si="69"/>
        <v>7744</v>
      </c>
      <c r="AC162" s="595">
        <f t="shared" si="69"/>
        <v>7744</v>
      </c>
      <c r="AD162" s="595">
        <f t="shared" si="69"/>
        <v>7744</v>
      </c>
      <c r="AE162" s="595">
        <f t="shared" si="69"/>
        <v>7744</v>
      </c>
      <c r="AF162" s="595">
        <f t="shared" si="69"/>
        <v>7744</v>
      </c>
      <c r="AG162" s="595">
        <f t="shared" si="69"/>
        <v>7744</v>
      </c>
      <c r="AH162" s="595">
        <f t="shared" si="69"/>
        <v>7744</v>
      </c>
      <c r="AI162" s="595">
        <f t="shared" si="69"/>
        <v>7744</v>
      </c>
    </row>
    <row r="163" spans="1:35" s="589" customFormat="1" ht="11.25">
      <c r="A163" s="594"/>
      <c r="B163" s="751" t="s">
        <v>257</v>
      </c>
      <c r="C163" s="596"/>
      <c r="D163" s="596"/>
      <c r="E163" s="596"/>
      <c r="F163" s="595">
        <f>+F33</f>
        <v>3766</v>
      </c>
      <c r="G163" s="595">
        <f t="shared" si="69"/>
        <v>1105</v>
      </c>
      <c r="H163" s="595">
        <f t="shared" si="69"/>
        <v>4952</v>
      </c>
      <c r="I163" s="595">
        <f t="shared" si="69"/>
        <v>4952</v>
      </c>
      <c r="J163" s="595">
        <f t="shared" si="69"/>
        <v>4952</v>
      </c>
      <c r="K163" s="595">
        <f t="shared" si="69"/>
        <v>4952</v>
      </c>
      <c r="L163" s="595">
        <f t="shared" si="69"/>
        <v>4952</v>
      </c>
      <c r="M163" s="595">
        <f t="shared" si="69"/>
        <v>4952</v>
      </c>
      <c r="N163" s="595">
        <f t="shared" si="69"/>
        <v>4952</v>
      </c>
      <c r="O163" s="595">
        <f t="shared" si="69"/>
        <v>4952</v>
      </c>
      <c r="P163" s="595">
        <f t="shared" si="69"/>
        <v>4952</v>
      </c>
      <c r="Q163" s="595">
        <f t="shared" si="69"/>
        <v>4952</v>
      </c>
      <c r="R163" s="595">
        <f t="shared" si="69"/>
        <v>4952</v>
      </c>
      <c r="S163" s="595">
        <f t="shared" si="69"/>
        <v>4952</v>
      </c>
      <c r="T163" s="595">
        <f t="shared" si="69"/>
        <v>4952</v>
      </c>
      <c r="U163" s="595">
        <f t="shared" si="69"/>
        <v>4952</v>
      </c>
      <c r="V163" s="595">
        <f t="shared" si="69"/>
        <v>4952</v>
      </c>
      <c r="W163" s="595">
        <f t="shared" si="69"/>
        <v>4952</v>
      </c>
      <c r="X163" s="595">
        <f t="shared" si="69"/>
        <v>4952</v>
      </c>
      <c r="Y163" s="595">
        <f t="shared" si="69"/>
        <v>4952</v>
      </c>
      <c r="Z163" s="595">
        <f t="shared" si="69"/>
        <v>4952</v>
      </c>
      <c r="AA163" s="595">
        <f t="shared" si="69"/>
        <v>4952</v>
      </c>
      <c r="AB163" s="595">
        <f t="shared" si="69"/>
        <v>4952</v>
      </c>
      <c r="AC163" s="595">
        <f t="shared" si="69"/>
        <v>4952</v>
      </c>
      <c r="AD163" s="595">
        <f t="shared" si="69"/>
        <v>4952</v>
      </c>
      <c r="AE163" s="595">
        <f t="shared" si="69"/>
        <v>4952</v>
      </c>
      <c r="AF163" s="595">
        <f t="shared" si="69"/>
        <v>4952</v>
      </c>
      <c r="AG163" s="595">
        <f t="shared" si="69"/>
        <v>4952</v>
      </c>
      <c r="AH163" s="595">
        <f t="shared" si="69"/>
        <v>4952</v>
      </c>
      <c r="AI163" s="595">
        <f t="shared" si="69"/>
        <v>4952</v>
      </c>
    </row>
    <row r="164" spans="1:35" s="589" customFormat="1" ht="11.25">
      <c r="A164" s="594"/>
      <c r="B164" s="750" t="s">
        <v>248</v>
      </c>
      <c r="C164" s="594"/>
      <c r="D164" s="594"/>
      <c r="E164" s="594"/>
      <c r="F164" s="595">
        <f>+F34</f>
        <v>0</v>
      </c>
      <c r="G164" s="595">
        <f t="shared" si="69"/>
        <v>157</v>
      </c>
      <c r="H164" s="595">
        <f t="shared" si="69"/>
        <v>0</v>
      </c>
      <c r="I164" s="595">
        <f t="shared" si="69"/>
        <v>0</v>
      </c>
      <c r="J164" s="595">
        <f t="shared" si="69"/>
        <v>0</v>
      </c>
      <c r="K164" s="595">
        <f t="shared" si="69"/>
        <v>0</v>
      </c>
      <c r="L164" s="595">
        <f t="shared" si="69"/>
        <v>0</v>
      </c>
      <c r="M164" s="595">
        <f t="shared" si="69"/>
        <v>0</v>
      </c>
      <c r="N164" s="595">
        <f t="shared" si="69"/>
        <v>0</v>
      </c>
      <c r="O164" s="595">
        <f t="shared" si="69"/>
        <v>0</v>
      </c>
      <c r="P164" s="595">
        <f t="shared" si="69"/>
        <v>0</v>
      </c>
      <c r="Q164" s="595">
        <f t="shared" si="69"/>
        <v>0</v>
      </c>
      <c r="R164" s="595">
        <f t="shared" si="69"/>
        <v>0</v>
      </c>
      <c r="S164" s="595">
        <f t="shared" si="69"/>
        <v>0</v>
      </c>
      <c r="T164" s="595">
        <f t="shared" si="69"/>
        <v>0</v>
      </c>
      <c r="U164" s="595">
        <f t="shared" si="69"/>
        <v>0</v>
      </c>
      <c r="V164" s="595">
        <f t="shared" si="69"/>
        <v>0</v>
      </c>
      <c r="W164" s="595">
        <f t="shared" si="69"/>
        <v>0</v>
      </c>
      <c r="X164" s="595">
        <f t="shared" si="69"/>
        <v>0</v>
      </c>
      <c r="Y164" s="595">
        <f t="shared" si="69"/>
        <v>0</v>
      </c>
      <c r="Z164" s="595">
        <f t="shared" si="69"/>
        <v>0</v>
      </c>
      <c r="AA164" s="595">
        <f t="shared" si="69"/>
        <v>0</v>
      </c>
      <c r="AB164" s="595">
        <f t="shared" si="69"/>
        <v>0</v>
      </c>
      <c r="AC164" s="595">
        <f t="shared" si="69"/>
        <v>0</v>
      </c>
      <c r="AD164" s="595">
        <f t="shared" si="69"/>
        <v>0</v>
      </c>
      <c r="AE164" s="595">
        <f t="shared" si="69"/>
        <v>0</v>
      </c>
      <c r="AF164" s="595">
        <f t="shared" si="69"/>
        <v>0</v>
      </c>
      <c r="AG164" s="595">
        <f t="shared" si="69"/>
        <v>0</v>
      </c>
      <c r="AH164" s="595">
        <f t="shared" si="69"/>
        <v>0</v>
      </c>
      <c r="AI164" s="595">
        <f t="shared" si="69"/>
        <v>0</v>
      </c>
    </row>
    <row r="165" spans="1:35" s="589" customFormat="1" ht="11.25">
      <c r="A165" s="594"/>
      <c r="B165" s="750" t="s">
        <v>258</v>
      </c>
      <c r="C165" s="594"/>
      <c r="D165" s="594"/>
      <c r="E165" s="594"/>
      <c r="F165" s="595">
        <f>+F35</f>
        <v>4323</v>
      </c>
      <c r="G165" s="595">
        <f t="shared" si="69"/>
        <v>0</v>
      </c>
      <c r="H165" s="595">
        <f t="shared" si="69"/>
        <v>0</v>
      </c>
      <c r="I165" s="595">
        <f t="shared" si="69"/>
        <v>0</v>
      </c>
      <c r="J165" s="595">
        <f t="shared" si="69"/>
        <v>0</v>
      </c>
      <c r="K165" s="595">
        <f t="shared" si="69"/>
        <v>0</v>
      </c>
      <c r="L165" s="595">
        <f t="shared" si="69"/>
        <v>0</v>
      </c>
      <c r="M165" s="595">
        <f t="shared" si="69"/>
        <v>0</v>
      </c>
      <c r="N165" s="595">
        <f t="shared" si="69"/>
        <v>0</v>
      </c>
      <c r="O165" s="595">
        <f t="shared" si="69"/>
        <v>0</v>
      </c>
      <c r="P165" s="595">
        <f t="shared" si="69"/>
        <v>0</v>
      </c>
      <c r="Q165" s="595">
        <f t="shared" si="69"/>
        <v>0</v>
      </c>
      <c r="R165" s="595">
        <f t="shared" si="69"/>
        <v>0</v>
      </c>
      <c r="S165" s="595">
        <f t="shared" si="69"/>
        <v>0</v>
      </c>
      <c r="T165" s="595">
        <f t="shared" si="69"/>
        <v>0</v>
      </c>
      <c r="U165" s="595">
        <f t="shared" si="69"/>
        <v>0</v>
      </c>
      <c r="V165" s="595">
        <f t="shared" si="69"/>
        <v>0</v>
      </c>
      <c r="W165" s="595">
        <f t="shared" si="69"/>
        <v>0</v>
      </c>
      <c r="X165" s="595">
        <f t="shared" si="69"/>
        <v>0</v>
      </c>
      <c r="Y165" s="595">
        <f t="shared" si="69"/>
        <v>0</v>
      </c>
      <c r="Z165" s="595">
        <f t="shared" si="69"/>
        <v>0</v>
      </c>
      <c r="AA165" s="595">
        <f t="shared" si="69"/>
        <v>0</v>
      </c>
      <c r="AB165" s="595">
        <f t="shared" si="69"/>
        <v>0</v>
      </c>
      <c r="AC165" s="595">
        <f t="shared" si="69"/>
        <v>0</v>
      </c>
      <c r="AD165" s="595">
        <f t="shared" si="69"/>
        <v>0</v>
      </c>
      <c r="AE165" s="595">
        <f t="shared" si="69"/>
        <v>0</v>
      </c>
      <c r="AF165" s="595">
        <f t="shared" si="69"/>
        <v>0</v>
      </c>
      <c r="AG165" s="595">
        <f t="shared" si="69"/>
        <v>0</v>
      </c>
      <c r="AH165" s="595">
        <f t="shared" si="69"/>
        <v>0</v>
      </c>
      <c r="AI165" s="595">
        <f t="shared" si="69"/>
        <v>0</v>
      </c>
    </row>
    <row r="166" spans="1:35" s="589" customFormat="1" ht="11.25">
      <c r="A166" s="592"/>
      <c r="B166" s="749" t="s">
        <v>259</v>
      </c>
      <c r="C166" s="592"/>
      <c r="D166" s="592"/>
      <c r="E166" s="592"/>
      <c r="F166" s="593">
        <f>+F145-F156</f>
        <v>375</v>
      </c>
      <c r="G166" s="593">
        <f t="shared" ref="G166:AI166" si="70">+G145-G156</f>
        <v>7572</v>
      </c>
      <c r="H166" s="593">
        <f t="shared" si="70"/>
        <v>0</v>
      </c>
      <c r="I166" s="593">
        <f t="shared" si="70"/>
        <v>0</v>
      </c>
      <c r="J166" s="593">
        <f t="shared" si="70"/>
        <v>0</v>
      </c>
      <c r="K166" s="593">
        <f t="shared" si="70"/>
        <v>0</v>
      </c>
      <c r="L166" s="593">
        <f t="shared" si="70"/>
        <v>0</v>
      </c>
      <c r="M166" s="593">
        <f t="shared" si="70"/>
        <v>0</v>
      </c>
      <c r="N166" s="593">
        <f t="shared" si="70"/>
        <v>0</v>
      </c>
      <c r="O166" s="593">
        <f t="shared" si="70"/>
        <v>0</v>
      </c>
      <c r="P166" s="593">
        <f t="shared" si="70"/>
        <v>0</v>
      </c>
      <c r="Q166" s="593">
        <f t="shared" si="70"/>
        <v>0</v>
      </c>
      <c r="R166" s="593">
        <f t="shared" si="70"/>
        <v>0</v>
      </c>
      <c r="S166" s="593">
        <f t="shared" si="70"/>
        <v>0</v>
      </c>
      <c r="T166" s="593">
        <f t="shared" si="70"/>
        <v>0</v>
      </c>
      <c r="U166" s="593">
        <f t="shared" si="70"/>
        <v>0</v>
      </c>
      <c r="V166" s="593">
        <f t="shared" si="70"/>
        <v>0</v>
      </c>
      <c r="W166" s="593">
        <f t="shared" si="70"/>
        <v>0</v>
      </c>
      <c r="X166" s="593">
        <f t="shared" si="70"/>
        <v>0</v>
      </c>
      <c r="Y166" s="593">
        <f t="shared" si="70"/>
        <v>0</v>
      </c>
      <c r="Z166" s="593">
        <f t="shared" si="70"/>
        <v>0</v>
      </c>
      <c r="AA166" s="593">
        <f t="shared" si="70"/>
        <v>0</v>
      </c>
      <c r="AB166" s="593">
        <f t="shared" si="70"/>
        <v>0</v>
      </c>
      <c r="AC166" s="593">
        <f t="shared" si="70"/>
        <v>0</v>
      </c>
      <c r="AD166" s="593">
        <f t="shared" si="70"/>
        <v>0</v>
      </c>
      <c r="AE166" s="593">
        <f t="shared" si="70"/>
        <v>0</v>
      </c>
      <c r="AF166" s="593">
        <f t="shared" si="70"/>
        <v>0</v>
      </c>
      <c r="AG166" s="593">
        <f t="shared" si="70"/>
        <v>0</v>
      </c>
      <c r="AH166" s="593">
        <f t="shared" si="70"/>
        <v>0</v>
      </c>
      <c r="AI166" s="593">
        <f t="shared" si="70"/>
        <v>0</v>
      </c>
    </row>
    <row r="167" spans="1:35">
      <c r="K167" s="550"/>
    </row>
    <row r="168" spans="1:35" s="589" customFormat="1" ht="11.25">
      <c r="A168" s="612"/>
      <c r="B168" s="754" t="s">
        <v>388</v>
      </c>
      <c r="C168" s="612"/>
      <c r="D168" s="612"/>
      <c r="E168" s="612"/>
      <c r="F168" s="612">
        <v>1</v>
      </c>
      <c r="G168" s="612">
        <f>+F168+1</f>
        <v>2</v>
      </c>
      <c r="H168" s="612">
        <f>+G168+1</f>
        <v>3</v>
      </c>
      <c r="I168" s="612">
        <f t="shared" ref="I168:X169" si="71">+H168+1</f>
        <v>4</v>
      </c>
      <c r="J168" s="612">
        <f t="shared" si="71"/>
        <v>5</v>
      </c>
      <c r="K168" s="612">
        <f t="shared" si="71"/>
        <v>6</v>
      </c>
      <c r="L168" s="612">
        <f t="shared" si="71"/>
        <v>7</v>
      </c>
      <c r="M168" s="612">
        <f t="shared" si="71"/>
        <v>8</v>
      </c>
      <c r="N168" s="612">
        <f t="shared" si="71"/>
        <v>9</v>
      </c>
      <c r="O168" s="612">
        <f t="shared" si="71"/>
        <v>10</v>
      </c>
      <c r="P168" s="612">
        <f t="shared" si="71"/>
        <v>11</v>
      </c>
      <c r="Q168" s="612">
        <f t="shared" si="71"/>
        <v>12</v>
      </c>
      <c r="R168" s="612">
        <f t="shared" si="71"/>
        <v>13</v>
      </c>
      <c r="S168" s="612">
        <f t="shared" si="71"/>
        <v>14</v>
      </c>
      <c r="T168" s="612">
        <f t="shared" si="71"/>
        <v>15</v>
      </c>
      <c r="U168" s="612">
        <f t="shared" si="71"/>
        <v>16</v>
      </c>
      <c r="V168" s="612">
        <f t="shared" si="71"/>
        <v>17</v>
      </c>
      <c r="W168" s="612">
        <f t="shared" si="71"/>
        <v>18</v>
      </c>
      <c r="X168" s="612">
        <f t="shared" si="71"/>
        <v>19</v>
      </c>
      <c r="Y168" s="612">
        <f t="shared" ref="Y168:AG169" si="72">+X168+1</f>
        <v>20</v>
      </c>
      <c r="Z168" s="612">
        <f t="shared" si="72"/>
        <v>21</v>
      </c>
      <c r="AA168" s="612">
        <f t="shared" si="72"/>
        <v>22</v>
      </c>
      <c r="AB168" s="612">
        <f t="shared" si="72"/>
        <v>23</v>
      </c>
      <c r="AC168" s="612">
        <f t="shared" si="72"/>
        <v>24</v>
      </c>
      <c r="AD168" s="612">
        <f t="shared" si="72"/>
        <v>25</v>
      </c>
      <c r="AE168" s="612">
        <f t="shared" si="72"/>
        <v>26</v>
      </c>
      <c r="AF168" s="612">
        <f t="shared" si="72"/>
        <v>27</v>
      </c>
      <c r="AG168" s="612">
        <f t="shared" si="72"/>
        <v>28</v>
      </c>
      <c r="AH168" s="612">
        <f>+AG168+1</f>
        <v>29</v>
      </c>
      <c r="AI168" s="612">
        <f>+AH168+1</f>
        <v>30</v>
      </c>
    </row>
    <row r="169" spans="1:35" s="589" customFormat="1" ht="11.25">
      <c r="A169" s="612" t="s">
        <v>147</v>
      </c>
      <c r="B169" s="754" t="s">
        <v>389</v>
      </c>
      <c r="C169" s="613"/>
      <c r="D169" s="613"/>
      <c r="E169" s="613"/>
      <c r="F169" s="614">
        <v>2018</v>
      </c>
      <c r="G169" s="614">
        <f>+F169+1</f>
        <v>2019</v>
      </c>
      <c r="H169" s="614">
        <f>+G169+1</f>
        <v>2020</v>
      </c>
      <c r="I169" s="614">
        <f t="shared" si="71"/>
        <v>2021</v>
      </c>
      <c r="J169" s="614">
        <f t="shared" si="71"/>
        <v>2022</v>
      </c>
      <c r="K169" s="614">
        <f t="shared" si="71"/>
        <v>2023</v>
      </c>
      <c r="L169" s="614">
        <f t="shared" si="71"/>
        <v>2024</v>
      </c>
      <c r="M169" s="614">
        <f t="shared" si="71"/>
        <v>2025</v>
      </c>
      <c r="N169" s="614">
        <f t="shared" si="71"/>
        <v>2026</v>
      </c>
      <c r="O169" s="614">
        <f t="shared" si="71"/>
        <v>2027</v>
      </c>
      <c r="P169" s="614">
        <f t="shared" si="71"/>
        <v>2028</v>
      </c>
      <c r="Q169" s="614">
        <f t="shared" si="71"/>
        <v>2029</v>
      </c>
      <c r="R169" s="614">
        <f t="shared" si="71"/>
        <v>2030</v>
      </c>
      <c r="S169" s="614">
        <f t="shared" si="71"/>
        <v>2031</v>
      </c>
      <c r="T169" s="614">
        <f t="shared" si="71"/>
        <v>2032</v>
      </c>
      <c r="U169" s="614">
        <f t="shared" si="71"/>
        <v>2033</v>
      </c>
      <c r="V169" s="614">
        <f t="shared" si="71"/>
        <v>2034</v>
      </c>
      <c r="W169" s="614">
        <f t="shared" si="71"/>
        <v>2035</v>
      </c>
      <c r="X169" s="614">
        <f t="shared" si="71"/>
        <v>2036</v>
      </c>
      <c r="Y169" s="614">
        <f t="shared" si="72"/>
        <v>2037</v>
      </c>
      <c r="Z169" s="614">
        <f t="shared" si="72"/>
        <v>2038</v>
      </c>
      <c r="AA169" s="614">
        <f t="shared" si="72"/>
        <v>2039</v>
      </c>
      <c r="AB169" s="614">
        <f t="shared" si="72"/>
        <v>2040</v>
      </c>
      <c r="AC169" s="614">
        <f t="shared" si="72"/>
        <v>2041</v>
      </c>
      <c r="AD169" s="614">
        <f t="shared" si="72"/>
        <v>2042</v>
      </c>
      <c r="AE169" s="614">
        <f t="shared" si="72"/>
        <v>2043</v>
      </c>
      <c r="AF169" s="614">
        <f t="shared" si="72"/>
        <v>2044</v>
      </c>
      <c r="AG169" s="614">
        <f t="shared" si="72"/>
        <v>2045</v>
      </c>
      <c r="AH169" s="614">
        <f>+AG169+1</f>
        <v>2046</v>
      </c>
      <c r="AI169" s="614">
        <f>+AH169+1</f>
        <v>2047</v>
      </c>
    </row>
    <row r="170" spans="1:35" s="589" customFormat="1" ht="11.25">
      <c r="A170" s="592" t="s">
        <v>242</v>
      </c>
      <c r="B170" s="749" t="s">
        <v>252</v>
      </c>
      <c r="C170" s="592"/>
      <c r="D170" s="592"/>
      <c r="E170" s="592"/>
      <c r="F170" s="593">
        <f>+F171+F179+F180</f>
        <v>2114</v>
      </c>
      <c r="G170" s="593">
        <f t="shared" ref="G170:AI170" si="73">+G171+G179+G180</f>
        <v>14298</v>
      </c>
      <c r="H170" s="593">
        <f t="shared" si="73"/>
        <v>5373</v>
      </c>
      <c r="I170" s="593">
        <f t="shared" si="73"/>
        <v>5373</v>
      </c>
      <c r="J170" s="593">
        <f t="shared" si="73"/>
        <v>5373</v>
      </c>
      <c r="K170" s="593">
        <f t="shared" si="73"/>
        <v>368215.65861461381</v>
      </c>
      <c r="L170" s="593">
        <f t="shared" si="73"/>
        <v>368215.65861461381</v>
      </c>
      <c r="M170" s="593">
        <f t="shared" si="73"/>
        <v>368215.65861461381</v>
      </c>
      <c r="N170" s="593">
        <f t="shared" si="73"/>
        <v>368215.65861461381</v>
      </c>
      <c r="O170" s="593">
        <f t="shared" si="73"/>
        <v>368215.65861461381</v>
      </c>
      <c r="P170" s="593">
        <f t="shared" si="73"/>
        <v>368215.65861461381</v>
      </c>
      <c r="Q170" s="593">
        <f t="shared" si="73"/>
        <v>368215.65861461381</v>
      </c>
      <c r="R170" s="593">
        <f t="shared" si="73"/>
        <v>368215.65861461381</v>
      </c>
      <c r="S170" s="593">
        <f t="shared" si="73"/>
        <v>368215.65861461381</v>
      </c>
      <c r="T170" s="593">
        <f t="shared" si="73"/>
        <v>368215.65861461381</v>
      </c>
      <c r="U170" s="593">
        <f t="shared" si="73"/>
        <v>368215.65861461381</v>
      </c>
      <c r="V170" s="593">
        <f t="shared" si="73"/>
        <v>368215.65861461381</v>
      </c>
      <c r="W170" s="593">
        <f t="shared" si="73"/>
        <v>368215.65861461381</v>
      </c>
      <c r="X170" s="593">
        <f t="shared" si="73"/>
        <v>368215.65861461381</v>
      </c>
      <c r="Y170" s="593">
        <f t="shared" si="73"/>
        <v>368215.65861461381</v>
      </c>
      <c r="Z170" s="593">
        <f t="shared" si="73"/>
        <v>368215.65861461381</v>
      </c>
      <c r="AA170" s="593">
        <f t="shared" si="73"/>
        <v>368215.65861461381</v>
      </c>
      <c r="AB170" s="593">
        <f t="shared" si="73"/>
        <v>368215.65861461381</v>
      </c>
      <c r="AC170" s="593">
        <f t="shared" si="73"/>
        <v>368215.65861461381</v>
      </c>
      <c r="AD170" s="593">
        <f t="shared" si="73"/>
        <v>368215.65861461381</v>
      </c>
      <c r="AE170" s="593">
        <f t="shared" si="73"/>
        <v>368215.65861461381</v>
      </c>
      <c r="AF170" s="593">
        <f t="shared" si="73"/>
        <v>368215.65861461381</v>
      </c>
      <c r="AG170" s="593">
        <f t="shared" si="73"/>
        <v>368215.65861461381</v>
      </c>
      <c r="AH170" s="593">
        <f t="shared" si="73"/>
        <v>368215.65861461381</v>
      </c>
      <c r="AI170" s="593">
        <f t="shared" si="73"/>
        <v>368215.65861461381</v>
      </c>
    </row>
    <row r="171" spans="1:35" s="589" customFormat="1" ht="11.25">
      <c r="A171" s="594">
        <v>1</v>
      </c>
      <c r="B171" s="750" t="s">
        <v>245</v>
      </c>
      <c r="C171" s="594"/>
      <c r="D171" s="594"/>
      <c r="E171" s="594"/>
      <c r="F171" s="595">
        <f>+F172+F173+F174+F175+F176+F178</f>
        <v>2114</v>
      </c>
      <c r="G171" s="595">
        <f t="shared" ref="G171:AI171" si="74">+G172+G173+G174+G175+G176+G178</f>
        <v>14034</v>
      </c>
      <c r="H171" s="595">
        <f t="shared" si="74"/>
        <v>5373</v>
      </c>
      <c r="I171" s="595">
        <f t="shared" si="74"/>
        <v>5373</v>
      </c>
      <c r="J171" s="595">
        <f t="shared" si="74"/>
        <v>5373</v>
      </c>
      <c r="K171" s="595">
        <f t="shared" si="74"/>
        <v>368215.65861461381</v>
      </c>
      <c r="L171" s="595">
        <f t="shared" si="74"/>
        <v>368215.65861461381</v>
      </c>
      <c r="M171" s="595">
        <f t="shared" si="74"/>
        <v>368215.65861461381</v>
      </c>
      <c r="N171" s="595">
        <f t="shared" si="74"/>
        <v>368215.65861461381</v>
      </c>
      <c r="O171" s="595">
        <f t="shared" si="74"/>
        <v>368215.65861461381</v>
      </c>
      <c r="P171" s="595">
        <f t="shared" si="74"/>
        <v>368215.65861461381</v>
      </c>
      <c r="Q171" s="595">
        <f t="shared" si="74"/>
        <v>368215.65861461381</v>
      </c>
      <c r="R171" s="595">
        <f t="shared" si="74"/>
        <v>368215.65861461381</v>
      </c>
      <c r="S171" s="595">
        <f t="shared" si="74"/>
        <v>368215.65861461381</v>
      </c>
      <c r="T171" s="595">
        <f t="shared" si="74"/>
        <v>368215.65861461381</v>
      </c>
      <c r="U171" s="595">
        <f t="shared" si="74"/>
        <v>368215.65861461381</v>
      </c>
      <c r="V171" s="595">
        <f t="shared" si="74"/>
        <v>368215.65861461381</v>
      </c>
      <c r="W171" s="595">
        <f t="shared" si="74"/>
        <v>368215.65861461381</v>
      </c>
      <c r="X171" s="595">
        <f t="shared" si="74"/>
        <v>368215.65861461381</v>
      </c>
      <c r="Y171" s="595">
        <f t="shared" si="74"/>
        <v>368215.65861461381</v>
      </c>
      <c r="Z171" s="595">
        <f t="shared" si="74"/>
        <v>368215.65861461381</v>
      </c>
      <c r="AA171" s="595">
        <f t="shared" si="74"/>
        <v>368215.65861461381</v>
      </c>
      <c r="AB171" s="595">
        <f t="shared" si="74"/>
        <v>368215.65861461381</v>
      </c>
      <c r="AC171" s="595">
        <f t="shared" si="74"/>
        <v>368215.65861461381</v>
      </c>
      <c r="AD171" s="595">
        <f t="shared" si="74"/>
        <v>368215.65861461381</v>
      </c>
      <c r="AE171" s="595">
        <f t="shared" si="74"/>
        <v>368215.65861461381</v>
      </c>
      <c r="AF171" s="595">
        <f t="shared" si="74"/>
        <v>368215.65861461381</v>
      </c>
      <c r="AG171" s="595">
        <f t="shared" si="74"/>
        <v>368215.65861461381</v>
      </c>
      <c r="AH171" s="595">
        <f t="shared" si="74"/>
        <v>368215.65861461381</v>
      </c>
      <c r="AI171" s="595">
        <f t="shared" si="74"/>
        <v>368215.65861461381</v>
      </c>
    </row>
    <row r="172" spans="1:35" s="589" customFormat="1" ht="11.25">
      <c r="A172" s="594"/>
      <c r="B172" s="751" t="s">
        <v>889</v>
      </c>
      <c r="C172" s="596"/>
      <c r="D172" s="596"/>
      <c r="E172" s="596"/>
      <c r="F172" s="595">
        <f>+F42</f>
        <v>1312</v>
      </c>
      <c r="G172" s="595">
        <f t="shared" ref="G172:AI172" si="75">+G42</f>
        <v>12697</v>
      </c>
      <c r="H172" s="595">
        <f t="shared" si="75"/>
        <v>3796</v>
      </c>
      <c r="I172" s="595">
        <f t="shared" si="75"/>
        <v>3796</v>
      </c>
      <c r="J172" s="595">
        <f t="shared" si="75"/>
        <v>3796</v>
      </c>
      <c r="K172" s="595">
        <f t="shared" si="75"/>
        <v>3796</v>
      </c>
      <c r="L172" s="595">
        <f t="shared" si="75"/>
        <v>3796</v>
      </c>
      <c r="M172" s="595">
        <f t="shared" si="75"/>
        <v>3796</v>
      </c>
      <c r="N172" s="595">
        <f t="shared" si="75"/>
        <v>3796</v>
      </c>
      <c r="O172" s="595">
        <f t="shared" si="75"/>
        <v>3796</v>
      </c>
      <c r="P172" s="595">
        <f t="shared" si="75"/>
        <v>3796</v>
      </c>
      <c r="Q172" s="595">
        <f t="shared" si="75"/>
        <v>3796</v>
      </c>
      <c r="R172" s="595">
        <f t="shared" si="75"/>
        <v>3796</v>
      </c>
      <c r="S172" s="595">
        <f t="shared" si="75"/>
        <v>3796</v>
      </c>
      <c r="T172" s="595">
        <f t="shared" si="75"/>
        <v>3796</v>
      </c>
      <c r="U172" s="595">
        <f t="shared" si="75"/>
        <v>3796</v>
      </c>
      <c r="V172" s="595">
        <f t="shared" si="75"/>
        <v>3796</v>
      </c>
      <c r="W172" s="595">
        <f t="shared" si="75"/>
        <v>3796</v>
      </c>
      <c r="X172" s="595">
        <f t="shared" si="75"/>
        <v>3796</v>
      </c>
      <c r="Y172" s="595">
        <f t="shared" si="75"/>
        <v>3796</v>
      </c>
      <c r="Z172" s="595">
        <f t="shared" si="75"/>
        <v>3796</v>
      </c>
      <c r="AA172" s="595">
        <f t="shared" si="75"/>
        <v>3796</v>
      </c>
      <c r="AB172" s="595">
        <f t="shared" si="75"/>
        <v>3796</v>
      </c>
      <c r="AC172" s="595">
        <f t="shared" si="75"/>
        <v>3796</v>
      </c>
      <c r="AD172" s="595">
        <f t="shared" si="75"/>
        <v>3796</v>
      </c>
      <c r="AE172" s="595">
        <f t="shared" si="75"/>
        <v>3796</v>
      </c>
      <c r="AF172" s="595">
        <f t="shared" si="75"/>
        <v>3796</v>
      </c>
      <c r="AG172" s="595">
        <f t="shared" si="75"/>
        <v>3796</v>
      </c>
      <c r="AH172" s="595">
        <f t="shared" si="75"/>
        <v>3796</v>
      </c>
      <c r="AI172" s="595">
        <f t="shared" si="75"/>
        <v>3796</v>
      </c>
    </row>
    <row r="173" spans="1:35" s="589" customFormat="1" ht="22.5">
      <c r="A173" s="594"/>
      <c r="B173" s="751" t="s">
        <v>936</v>
      </c>
      <c r="C173" s="596"/>
      <c r="D173" s="596"/>
      <c r="E173" s="596"/>
      <c r="F173" s="595">
        <f>+'Dodatni obratovalni stroški'!B47</f>
        <v>0</v>
      </c>
      <c r="G173" s="595">
        <f>+'Dodatni obratovalni stroški'!C47</f>
        <v>0</v>
      </c>
      <c r="H173" s="595">
        <f>+'Dodatni obratovalni stroški'!D47</f>
        <v>0</v>
      </c>
      <c r="I173" s="595">
        <f>+'Dodatni obratovalni stroški'!E47</f>
        <v>0</v>
      </c>
      <c r="J173" s="595">
        <f>+'Dodatni obratovalni stroški'!F47</f>
        <v>0</v>
      </c>
      <c r="K173" s="595">
        <f>+'Dodatni obratovalni stroški'!G47</f>
        <v>208469.43107137195</v>
      </c>
      <c r="L173" s="595">
        <f>+'Dodatni obratovalni stroški'!H47</f>
        <v>208469.43107137195</v>
      </c>
      <c r="M173" s="595">
        <f>+'Dodatni obratovalni stroški'!I47</f>
        <v>208469.43107137195</v>
      </c>
      <c r="N173" s="595">
        <f>+'Dodatni obratovalni stroški'!J47</f>
        <v>208469.43107137195</v>
      </c>
      <c r="O173" s="595">
        <f>+'Dodatni obratovalni stroški'!K47</f>
        <v>208469.43107137195</v>
      </c>
      <c r="P173" s="595">
        <f>+'Dodatni obratovalni stroški'!L47</f>
        <v>208469.43107137195</v>
      </c>
      <c r="Q173" s="595">
        <f>+'Dodatni obratovalni stroški'!M47</f>
        <v>208469.43107137195</v>
      </c>
      <c r="R173" s="595">
        <f>+'Dodatni obratovalni stroški'!N47</f>
        <v>208469.43107137195</v>
      </c>
      <c r="S173" s="595">
        <f>+'Dodatni obratovalni stroški'!O47</f>
        <v>208469.43107137195</v>
      </c>
      <c r="T173" s="595">
        <f>+'Dodatni obratovalni stroški'!P47</f>
        <v>208469.43107137195</v>
      </c>
      <c r="U173" s="595">
        <f>+'Dodatni obratovalni stroški'!Q47</f>
        <v>208469.43107137195</v>
      </c>
      <c r="V173" s="595">
        <f>+'Dodatni obratovalni stroški'!R47</f>
        <v>208469.43107137195</v>
      </c>
      <c r="W173" s="595">
        <f>+'Dodatni obratovalni stroški'!S47</f>
        <v>208469.43107137195</v>
      </c>
      <c r="X173" s="595">
        <f>+'Dodatni obratovalni stroški'!T47</f>
        <v>208469.43107137195</v>
      </c>
      <c r="Y173" s="595">
        <f>+'Dodatni obratovalni stroški'!U47</f>
        <v>208469.43107137195</v>
      </c>
      <c r="Z173" s="595">
        <f>+'Dodatni obratovalni stroški'!V47</f>
        <v>208469.43107137195</v>
      </c>
      <c r="AA173" s="595">
        <f>+'Dodatni obratovalni stroški'!W47</f>
        <v>208469.43107137195</v>
      </c>
      <c r="AB173" s="595">
        <f>+'Dodatni obratovalni stroški'!X47</f>
        <v>208469.43107137195</v>
      </c>
      <c r="AC173" s="595">
        <f>+'Dodatni obratovalni stroški'!Y47</f>
        <v>208469.43107137195</v>
      </c>
      <c r="AD173" s="595">
        <f>+'Dodatni obratovalni stroški'!Z47</f>
        <v>208469.43107137195</v>
      </c>
      <c r="AE173" s="595">
        <f>+'Dodatni obratovalni stroški'!AA47</f>
        <v>208469.43107137195</v>
      </c>
      <c r="AF173" s="595">
        <f>+'Dodatni obratovalni stroški'!AB47</f>
        <v>208469.43107137195</v>
      </c>
      <c r="AG173" s="595">
        <f>+'Dodatni obratovalni stroški'!AC47</f>
        <v>208469.43107137195</v>
      </c>
      <c r="AH173" s="595">
        <f>+'Dodatni obratovalni stroški'!AD47</f>
        <v>208469.43107137195</v>
      </c>
      <c r="AI173" s="595">
        <f>+'Dodatni obratovalni stroški'!AE47</f>
        <v>208469.43107137195</v>
      </c>
    </row>
    <row r="174" spans="1:35" s="589" customFormat="1" ht="11.25">
      <c r="A174" s="594"/>
      <c r="B174" s="751" t="s">
        <v>891</v>
      </c>
      <c r="C174" s="596"/>
      <c r="D174" s="596"/>
      <c r="E174" s="596"/>
      <c r="F174" s="595">
        <f>+F43</f>
        <v>802</v>
      </c>
      <c r="G174" s="595">
        <f t="shared" ref="G174:AI174" si="76">+G43</f>
        <v>1062</v>
      </c>
      <c r="H174" s="595">
        <f t="shared" si="76"/>
        <v>1577</v>
      </c>
      <c r="I174" s="595">
        <f t="shared" si="76"/>
        <v>1577</v>
      </c>
      <c r="J174" s="595">
        <f t="shared" si="76"/>
        <v>1577</v>
      </c>
      <c r="K174" s="595">
        <f t="shared" si="76"/>
        <v>1577</v>
      </c>
      <c r="L174" s="595">
        <f t="shared" si="76"/>
        <v>1577</v>
      </c>
      <c r="M174" s="595">
        <f t="shared" si="76"/>
        <v>1577</v>
      </c>
      <c r="N174" s="595">
        <f t="shared" si="76"/>
        <v>1577</v>
      </c>
      <c r="O174" s="595">
        <f t="shared" si="76"/>
        <v>1577</v>
      </c>
      <c r="P174" s="595">
        <f t="shared" si="76"/>
        <v>1577</v>
      </c>
      <c r="Q174" s="595">
        <f t="shared" si="76"/>
        <v>1577</v>
      </c>
      <c r="R174" s="595">
        <f t="shared" si="76"/>
        <v>1577</v>
      </c>
      <c r="S174" s="595">
        <f t="shared" si="76"/>
        <v>1577</v>
      </c>
      <c r="T174" s="595">
        <f t="shared" si="76"/>
        <v>1577</v>
      </c>
      <c r="U174" s="595">
        <f t="shared" si="76"/>
        <v>1577</v>
      </c>
      <c r="V174" s="595">
        <f t="shared" si="76"/>
        <v>1577</v>
      </c>
      <c r="W174" s="595">
        <f t="shared" si="76"/>
        <v>1577</v>
      </c>
      <c r="X174" s="595">
        <f t="shared" si="76"/>
        <v>1577</v>
      </c>
      <c r="Y174" s="595">
        <f t="shared" si="76"/>
        <v>1577</v>
      </c>
      <c r="Z174" s="595">
        <f t="shared" si="76"/>
        <v>1577</v>
      </c>
      <c r="AA174" s="595">
        <f t="shared" si="76"/>
        <v>1577</v>
      </c>
      <c r="AB174" s="595">
        <f t="shared" si="76"/>
        <v>1577</v>
      </c>
      <c r="AC174" s="595">
        <f t="shared" si="76"/>
        <v>1577</v>
      </c>
      <c r="AD174" s="595">
        <f t="shared" si="76"/>
        <v>1577</v>
      </c>
      <c r="AE174" s="595">
        <f t="shared" si="76"/>
        <v>1577</v>
      </c>
      <c r="AF174" s="595">
        <f t="shared" si="76"/>
        <v>1577</v>
      </c>
      <c r="AG174" s="595">
        <f t="shared" si="76"/>
        <v>1577</v>
      </c>
      <c r="AH174" s="595">
        <f t="shared" si="76"/>
        <v>1577</v>
      </c>
      <c r="AI174" s="595">
        <f t="shared" si="76"/>
        <v>1577</v>
      </c>
    </row>
    <row r="175" spans="1:35" s="589" customFormat="1" ht="11.25">
      <c r="A175" s="594"/>
      <c r="B175" s="751" t="s">
        <v>937</v>
      </c>
      <c r="C175" s="596"/>
      <c r="D175" s="596"/>
      <c r="E175" s="596"/>
      <c r="F175" s="595">
        <f>+Amortizacija!F38-F176</f>
        <v>0</v>
      </c>
      <c r="G175" s="595">
        <f>+Amortizacija!G38-G176</f>
        <v>0</v>
      </c>
      <c r="H175" s="595">
        <f>+Amortizacija!H38-H176</f>
        <v>0</v>
      </c>
      <c r="I175" s="595">
        <f>+Amortizacija!I38-I176</f>
        <v>0</v>
      </c>
      <c r="J175" s="595">
        <f>+Amortizacija!J38-J176</f>
        <v>0</v>
      </c>
      <c r="K175" s="595">
        <f>+Amortizacija!K38-K176</f>
        <v>94167.668801377527</v>
      </c>
      <c r="L175" s="595">
        <f>+Amortizacija!L38-L176</f>
        <v>94167.668801377527</v>
      </c>
      <c r="M175" s="595">
        <f>+Amortizacija!M38-M176</f>
        <v>94167.668801377527</v>
      </c>
      <c r="N175" s="595">
        <f>+Amortizacija!N38-N176</f>
        <v>94167.668801377527</v>
      </c>
      <c r="O175" s="595">
        <f>+Amortizacija!O38-O176</f>
        <v>94167.668801377527</v>
      </c>
      <c r="P175" s="595">
        <f>+Amortizacija!P38-P176</f>
        <v>94167.668801377527</v>
      </c>
      <c r="Q175" s="595">
        <f>+Amortizacija!Q38-Q176</f>
        <v>94167.668801377527</v>
      </c>
      <c r="R175" s="595">
        <f>+Amortizacija!R38-R176</f>
        <v>94167.668801377527</v>
      </c>
      <c r="S175" s="595">
        <f>+Amortizacija!S38-S176</f>
        <v>94167.668801377527</v>
      </c>
      <c r="T175" s="595">
        <f>+Amortizacija!T38-T176</f>
        <v>94167.668801377527</v>
      </c>
      <c r="U175" s="595">
        <f>+Amortizacija!U38-U176</f>
        <v>94167.668801377527</v>
      </c>
      <c r="V175" s="595">
        <f>+Amortizacija!V38-V176</f>
        <v>94167.668801377527</v>
      </c>
      <c r="W175" s="595">
        <f>+Amortizacija!W38-W176</f>
        <v>94167.668801377527</v>
      </c>
      <c r="X175" s="595">
        <f>+Amortizacija!X38-X176</f>
        <v>94167.668801377527</v>
      </c>
      <c r="Y175" s="595">
        <f>+Amortizacija!Y38-Y176</f>
        <v>94167.668801377527</v>
      </c>
      <c r="Z175" s="595">
        <f>+Amortizacija!Z38-Z176</f>
        <v>94167.668801377527</v>
      </c>
      <c r="AA175" s="595">
        <f>+Amortizacija!AA38-AA176</f>
        <v>154373.22754324187</v>
      </c>
      <c r="AB175" s="595">
        <f>+Amortizacija!AB38-AB176</f>
        <v>154373.22754324187</v>
      </c>
      <c r="AC175" s="595">
        <f>+Amortizacija!AC38-AC176</f>
        <v>154373.22754324187</v>
      </c>
      <c r="AD175" s="595">
        <f>+Amortizacija!AD38-AD176</f>
        <v>154373.22754324187</v>
      </c>
      <c r="AE175" s="595">
        <f>+Amortizacija!AE38-AE176</f>
        <v>154373.22754324187</v>
      </c>
      <c r="AF175" s="595">
        <f>+Amortizacija!AF38-AF176</f>
        <v>154373.22754324187</v>
      </c>
      <c r="AG175" s="595">
        <f>+Amortizacija!AG38-AG176</f>
        <v>154373.22754324187</v>
      </c>
      <c r="AH175" s="595">
        <f>+Amortizacija!AH38-AH176</f>
        <v>154373.22754324187</v>
      </c>
      <c r="AI175" s="595">
        <f>+Amortizacija!AI38-AI176</f>
        <v>154373.22754324187</v>
      </c>
    </row>
    <row r="176" spans="1:35" s="589" customFormat="1" ht="11.25">
      <c r="A176" s="594"/>
      <c r="B176" s="751" t="s">
        <v>938</v>
      </c>
      <c r="C176" s="596"/>
      <c r="D176" s="596"/>
      <c r="E176" s="596"/>
      <c r="F176" s="595">
        <f>+Amortizacija!F38*F177</f>
        <v>0</v>
      </c>
      <c r="G176" s="595">
        <f>+Amortizacija!G38*G177</f>
        <v>0</v>
      </c>
      <c r="H176" s="595">
        <f>+Amortizacija!H38*H177</f>
        <v>0</v>
      </c>
      <c r="I176" s="595">
        <f>+Amortizacija!I38*I177</f>
        <v>0</v>
      </c>
      <c r="J176" s="595">
        <f>+Amortizacija!J38*J177</f>
        <v>0</v>
      </c>
      <c r="K176" s="595">
        <f>+Amortizacija!K38*K177</f>
        <v>60205.558741864334</v>
      </c>
      <c r="L176" s="595">
        <f>+Amortizacija!L38*L177</f>
        <v>60205.558741864334</v>
      </c>
      <c r="M176" s="595">
        <f>+Amortizacija!M38*M177</f>
        <v>60205.558741864334</v>
      </c>
      <c r="N176" s="595">
        <f>+Amortizacija!N38*N177</f>
        <v>60205.558741864334</v>
      </c>
      <c r="O176" s="595">
        <f>+Amortizacija!O38*O177</f>
        <v>60205.558741864334</v>
      </c>
      <c r="P176" s="595">
        <f>+Amortizacija!P38*P177</f>
        <v>60205.558741864334</v>
      </c>
      <c r="Q176" s="595">
        <f>+Amortizacija!Q38*Q177</f>
        <v>60205.558741864334</v>
      </c>
      <c r="R176" s="595">
        <f>+Amortizacija!R38*R177</f>
        <v>60205.558741864334</v>
      </c>
      <c r="S176" s="595">
        <f>+Amortizacija!S38*S177</f>
        <v>60205.558741864334</v>
      </c>
      <c r="T176" s="595">
        <f>+Amortizacija!T38*T177</f>
        <v>60205.558741864334</v>
      </c>
      <c r="U176" s="595">
        <f>+Amortizacija!U38*U177</f>
        <v>60205.558741864334</v>
      </c>
      <c r="V176" s="595">
        <f>+Amortizacija!V38*V177</f>
        <v>60205.558741864334</v>
      </c>
      <c r="W176" s="595">
        <f>+Amortizacija!W38*W177</f>
        <v>60205.558741864334</v>
      </c>
      <c r="X176" s="595">
        <f>+Amortizacija!X38*X177</f>
        <v>60205.558741864334</v>
      </c>
      <c r="Y176" s="595">
        <f>+Amortizacija!Y38*Y177</f>
        <v>60205.558741864334</v>
      </c>
      <c r="Z176" s="595">
        <f>+Amortizacija!Z38*Z177</f>
        <v>60205.558741864334</v>
      </c>
      <c r="AA176" s="595">
        <f>+Amortizacija!AA38*AA177</f>
        <v>0</v>
      </c>
      <c r="AB176" s="595">
        <f>+Amortizacija!AB38*AB177</f>
        <v>0</v>
      </c>
      <c r="AC176" s="595">
        <f>+Amortizacija!AC38*AC177</f>
        <v>0</v>
      </c>
      <c r="AD176" s="595">
        <f>+Amortizacija!AD38*AD177</f>
        <v>0</v>
      </c>
      <c r="AE176" s="595">
        <f>+Amortizacija!AE38*AE177</f>
        <v>0</v>
      </c>
      <c r="AF176" s="595">
        <f>+Amortizacija!AF38*AF177</f>
        <v>0</v>
      </c>
      <c r="AG176" s="595">
        <f>+Amortizacija!AG38*AG177</f>
        <v>0</v>
      </c>
      <c r="AH176" s="595">
        <f>+Amortizacija!AH38*AH177</f>
        <v>0</v>
      </c>
      <c r="AI176" s="595">
        <f>+Amortizacija!AI38*AI177</f>
        <v>0</v>
      </c>
    </row>
    <row r="177" spans="1:35" s="611" customFormat="1" ht="11.25">
      <c r="A177" s="608"/>
      <c r="B177" s="755" t="s">
        <v>894</v>
      </c>
      <c r="C177" s="609"/>
      <c r="D177" s="609"/>
      <c r="E177" s="609"/>
      <c r="F177" s="610">
        <v>0</v>
      </c>
      <c r="G177" s="610">
        <v>0</v>
      </c>
      <c r="H177" s="610">
        <v>0</v>
      </c>
      <c r="I177" s="610">
        <v>0</v>
      </c>
      <c r="J177" s="610">
        <v>0</v>
      </c>
      <c r="K177" s="610">
        <v>0.39</v>
      </c>
      <c r="L177" s="610">
        <f>+K177</f>
        <v>0.39</v>
      </c>
      <c r="M177" s="610">
        <f t="shared" ref="M177:Z177" si="77">+L177</f>
        <v>0.39</v>
      </c>
      <c r="N177" s="610">
        <f t="shared" si="77"/>
        <v>0.39</v>
      </c>
      <c r="O177" s="610">
        <f t="shared" si="77"/>
        <v>0.39</v>
      </c>
      <c r="P177" s="610">
        <f t="shared" si="77"/>
        <v>0.39</v>
      </c>
      <c r="Q177" s="610">
        <f t="shared" si="77"/>
        <v>0.39</v>
      </c>
      <c r="R177" s="610">
        <f t="shared" si="77"/>
        <v>0.39</v>
      </c>
      <c r="S177" s="610">
        <f t="shared" si="77"/>
        <v>0.39</v>
      </c>
      <c r="T177" s="610">
        <f t="shared" si="77"/>
        <v>0.39</v>
      </c>
      <c r="U177" s="610">
        <f t="shared" si="77"/>
        <v>0.39</v>
      </c>
      <c r="V177" s="610">
        <f t="shared" si="77"/>
        <v>0.39</v>
      </c>
      <c r="W177" s="610">
        <f>+V177</f>
        <v>0.39</v>
      </c>
      <c r="X177" s="610">
        <f t="shared" si="77"/>
        <v>0.39</v>
      </c>
      <c r="Y177" s="610">
        <f t="shared" si="77"/>
        <v>0.39</v>
      </c>
      <c r="Z177" s="610">
        <f t="shared" si="77"/>
        <v>0.39</v>
      </c>
      <c r="AA177" s="610">
        <v>0</v>
      </c>
      <c r="AB177" s="610">
        <v>0</v>
      </c>
      <c r="AC177" s="610">
        <v>0</v>
      </c>
      <c r="AD177" s="610">
        <v>0</v>
      </c>
      <c r="AE177" s="610">
        <v>0</v>
      </c>
      <c r="AF177" s="610">
        <v>0</v>
      </c>
      <c r="AG177" s="610">
        <v>0</v>
      </c>
      <c r="AH177" s="610">
        <v>0</v>
      </c>
      <c r="AI177" s="610">
        <v>0</v>
      </c>
    </row>
    <row r="178" spans="1:35" s="589" customFormat="1" ht="11.25">
      <c r="A178" s="594"/>
      <c r="B178" s="751" t="s">
        <v>895</v>
      </c>
      <c r="C178" s="596"/>
      <c r="D178" s="596"/>
      <c r="E178" s="596"/>
      <c r="F178" s="595">
        <f>+F44</f>
        <v>0</v>
      </c>
      <c r="G178" s="595">
        <f t="shared" ref="G178:AI180" si="78">+G44</f>
        <v>275</v>
      </c>
      <c r="H178" s="595">
        <f t="shared" si="78"/>
        <v>0</v>
      </c>
      <c r="I178" s="595">
        <f t="shared" si="78"/>
        <v>0</v>
      </c>
      <c r="J178" s="595">
        <f t="shared" si="78"/>
        <v>0</v>
      </c>
      <c r="K178" s="595">
        <f t="shared" si="78"/>
        <v>0</v>
      </c>
      <c r="L178" s="595">
        <f t="shared" si="78"/>
        <v>0</v>
      </c>
      <c r="M178" s="595">
        <f t="shared" si="78"/>
        <v>0</v>
      </c>
      <c r="N178" s="595">
        <f t="shared" si="78"/>
        <v>0</v>
      </c>
      <c r="O178" s="595">
        <f t="shared" si="78"/>
        <v>0</v>
      </c>
      <c r="P178" s="595">
        <f t="shared" si="78"/>
        <v>0</v>
      </c>
      <c r="Q178" s="595">
        <f t="shared" si="78"/>
        <v>0</v>
      </c>
      <c r="R178" s="595">
        <f t="shared" si="78"/>
        <v>0</v>
      </c>
      <c r="S178" s="595">
        <f t="shared" si="78"/>
        <v>0</v>
      </c>
      <c r="T178" s="595">
        <f t="shared" si="78"/>
        <v>0</v>
      </c>
      <c r="U178" s="595">
        <f t="shared" si="78"/>
        <v>0</v>
      </c>
      <c r="V178" s="595">
        <f t="shared" si="78"/>
        <v>0</v>
      </c>
      <c r="W178" s="595">
        <f t="shared" si="78"/>
        <v>0</v>
      </c>
      <c r="X178" s="595">
        <f t="shared" si="78"/>
        <v>0</v>
      </c>
      <c r="Y178" s="595">
        <f t="shared" si="78"/>
        <v>0</v>
      </c>
      <c r="Z178" s="595">
        <f t="shared" si="78"/>
        <v>0</v>
      </c>
      <c r="AA178" s="595">
        <f t="shared" si="78"/>
        <v>0</v>
      </c>
      <c r="AB178" s="595">
        <f t="shared" si="78"/>
        <v>0</v>
      </c>
      <c r="AC178" s="595">
        <f t="shared" si="78"/>
        <v>0</v>
      </c>
      <c r="AD178" s="595">
        <f t="shared" si="78"/>
        <v>0</v>
      </c>
      <c r="AE178" s="595">
        <f t="shared" si="78"/>
        <v>0</v>
      </c>
      <c r="AF178" s="595">
        <f t="shared" si="78"/>
        <v>0</v>
      </c>
      <c r="AG178" s="595">
        <f t="shared" si="78"/>
        <v>0</v>
      </c>
      <c r="AH178" s="595">
        <f t="shared" si="78"/>
        <v>0</v>
      </c>
      <c r="AI178" s="595">
        <f t="shared" si="78"/>
        <v>0</v>
      </c>
    </row>
    <row r="179" spans="1:35" s="589" customFormat="1" ht="11.25">
      <c r="A179" s="594">
        <v>2</v>
      </c>
      <c r="B179" s="750" t="s">
        <v>247</v>
      </c>
      <c r="C179" s="594"/>
      <c r="D179" s="594"/>
      <c r="E179" s="594"/>
      <c r="F179" s="595">
        <f>+F45</f>
        <v>0</v>
      </c>
      <c r="G179" s="595">
        <f t="shared" si="78"/>
        <v>264</v>
      </c>
      <c r="H179" s="595">
        <f t="shared" si="78"/>
        <v>0</v>
      </c>
      <c r="I179" s="595">
        <f t="shared" si="78"/>
        <v>0</v>
      </c>
      <c r="J179" s="595">
        <f t="shared" si="78"/>
        <v>0</v>
      </c>
      <c r="K179" s="595">
        <f t="shared" si="78"/>
        <v>0</v>
      </c>
      <c r="L179" s="595">
        <f t="shared" si="78"/>
        <v>0</v>
      </c>
      <c r="M179" s="595">
        <f t="shared" si="78"/>
        <v>0</v>
      </c>
      <c r="N179" s="595">
        <f t="shared" si="78"/>
        <v>0</v>
      </c>
      <c r="O179" s="595">
        <f t="shared" si="78"/>
        <v>0</v>
      </c>
      <c r="P179" s="595">
        <f t="shared" si="78"/>
        <v>0</v>
      </c>
      <c r="Q179" s="595">
        <f t="shared" si="78"/>
        <v>0</v>
      </c>
      <c r="R179" s="595">
        <f t="shared" si="78"/>
        <v>0</v>
      </c>
      <c r="S179" s="595">
        <f t="shared" si="78"/>
        <v>0</v>
      </c>
      <c r="T179" s="595">
        <f t="shared" si="78"/>
        <v>0</v>
      </c>
      <c r="U179" s="595">
        <f t="shared" si="78"/>
        <v>0</v>
      </c>
      <c r="V179" s="595">
        <f t="shared" si="78"/>
        <v>0</v>
      </c>
      <c r="W179" s="595">
        <f t="shared" si="78"/>
        <v>0</v>
      </c>
      <c r="X179" s="595">
        <f t="shared" si="78"/>
        <v>0</v>
      </c>
      <c r="Y179" s="595">
        <f t="shared" si="78"/>
        <v>0</v>
      </c>
      <c r="Z179" s="595">
        <f t="shared" si="78"/>
        <v>0</v>
      </c>
      <c r="AA179" s="595">
        <f t="shared" si="78"/>
        <v>0</v>
      </c>
      <c r="AB179" s="595">
        <f t="shared" si="78"/>
        <v>0</v>
      </c>
      <c r="AC179" s="595">
        <f t="shared" si="78"/>
        <v>0</v>
      </c>
      <c r="AD179" s="595">
        <f t="shared" si="78"/>
        <v>0</v>
      </c>
      <c r="AE179" s="595">
        <f t="shared" si="78"/>
        <v>0</v>
      </c>
      <c r="AF179" s="595">
        <f t="shared" si="78"/>
        <v>0</v>
      </c>
      <c r="AG179" s="595">
        <f t="shared" si="78"/>
        <v>0</v>
      </c>
      <c r="AH179" s="595">
        <f t="shared" si="78"/>
        <v>0</v>
      </c>
      <c r="AI179" s="595">
        <f t="shared" si="78"/>
        <v>0</v>
      </c>
    </row>
    <row r="180" spans="1:35" s="589" customFormat="1" ht="11.25">
      <c r="A180" s="594">
        <v>3</v>
      </c>
      <c r="B180" s="750" t="s">
        <v>251</v>
      </c>
      <c r="C180" s="594"/>
      <c r="D180" s="594"/>
      <c r="E180" s="594"/>
      <c r="F180" s="595">
        <f>+F46</f>
        <v>0</v>
      </c>
      <c r="G180" s="595">
        <f t="shared" si="78"/>
        <v>0</v>
      </c>
      <c r="H180" s="595">
        <f t="shared" si="78"/>
        <v>0</v>
      </c>
      <c r="I180" s="595">
        <f t="shared" si="78"/>
        <v>0</v>
      </c>
      <c r="J180" s="595">
        <f t="shared" si="78"/>
        <v>0</v>
      </c>
      <c r="K180" s="595">
        <f t="shared" si="78"/>
        <v>0</v>
      </c>
      <c r="L180" s="595">
        <f t="shared" si="78"/>
        <v>0</v>
      </c>
      <c r="M180" s="595">
        <f t="shared" si="78"/>
        <v>0</v>
      </c>
      <c r="N180" s="595">
        <f t="shared" si="78"/>
        <v>0</v>
      </c>
      <c r="O180" s="595">
        <f t="shared" si="78"/>
        <v>0</v>
      </c>
      <c r="P180" s="595">
        <f t="shared" si="78"/>
        <v>0</v>
      </c>
      <c r="Q180" s="595">
        <f t="shared" si="78"/>
        <v>0</v>
      </c>
      <c r="R180" s="595">
        <f t="shared" si="78"/>
        <v>0</v>
      </c>
      <c r="S180" s="595">
        <f t="shared" si="78"/>
        <v>0</v>
      </c>
      <c r="T180" s="595">
        <f t="shared" si="78"/>
        <v>0</v>
      </c>
      <c r="U180" s="595">
        <f t="shared" si="78"/>
        <v>0</v>
      </c>
      <c r="V180" s="595">
        <f t="shared" si="78"/>
        <v>0</v>
      </c>
      <c r="W180" s="595">
        <f t="shared" si="78"/>
        <v>0</v>
      </c>
      <c r="X180" s="595">
        <f t="shared" si="78"/>
        <v>0</v>
      </c>
      <c r="Y180" s="595">
        <f t="shared" si="78"/>
        <v>0</v>
      </c>
      <c r="Z180" s="595">
        <f t="shared" si="78"/>
        <v>0</v>
      </c>
      <c r="AA180" s="595">
        <f t="shared" si="78"/>
        <v>0</v>
      </c>
      <c r="AB180" s="595">
        <f t="shared" si="78"/>
        <v>0</v>
      </c>
      <c r="AC180" s="595">
        <f t="shared" si="78"/>
        <v>0</v>
      </c>
      <c r="AD180" s="595">
        <f t="shared" si="78"/>
        <v>0</v>
      </c>
      <c r="AE180" s="595">
        <f t="shared" si="78"/>
        <v>0</v>
      </c>
      <c r="AF180" s="595">
        <f t="shared" si="78"/>
        <v>0</v>
      </c>
      <c r="AG180" s="595">
        <f t="shared" si="78"/>
        <v>0</v>
      </c>
      <c r="AH180" s="595">
        <f t="shared" si="78"/>
        <v>0</v>
      </c>
      <c r="AI180" s="595">
        <f t="shared" si="78"/>
        <v>0</v>
      </c>
    </row>
    <row r="181" spans="1:35" s="589" customFormat="1" ht="11.25">
      <c r="A181" s="592" t="s">
        <v>243</v>
      </c>
      <c r="B181" s="749" t="s">
        <v>253</v>
      </c>
      <c r="C181" s="592"/>
      <c r="D181" s="592"/>
      <c r="E181" s="592"/>
      <c r="F181" s="593">
        <f>+F182+F189+F190</f>
        <v>6664</v>
      </c>
      <c r="G181" s="593">
        <f t="shared" ref="G181:AI181" si="79">+G182+G189+G190</f>
        <v>13393</v>
      </c>
      <c r="H181" s="593">
        <f t="shared" si="79"/>
        <v>5373</v>
      </c>
      <c r="I181" s="593">
        <f t="shared" si="79"/>
        <v>5373</v>
      </c>
      <c r="J181" s="593">
        <f t="shared" si="79"/>
        <v>5373</v>
      </c>
      <c r="K181" s="593">
        <f t="shared" si="79"/>
        <v>368215.65861461376</v>
      </c>
      <c r="L181" s="593">
        <f t="shared" si="79"/>
        <v>368215.65861461376</v>
      </c>
      <c r="M181" s="593">
        <f t="shared" si="79"/>
        <v>368215.65861461376</v>
      </c>
      <c r="N181" s="593">
        <f t="shared" si="79"/>
        <v>368215.65861461376</v>
      </c>
      <c r="O181" s="593">
        <f t="shared" si="79"/>
        <v>368215.65861461376</v>
      </c>
      <c r="P181" s="593">
        <f t="shared" si="79"/>
        <v>368215.65861461376</v>
      </c>
      <c r="Q181" s="593">
        <f t="shared" si="79"/>
        <v>368215.65861461376</v>
      </c>
      <c r="R181" s="593">
        <f t="shared" si="79"/>
        <v>368215.65861461376</v>
      </c>
      <c r="S181" s="593">
        <f t="shared" si="79"/>
        <v>368215.65861461376</v>
      </c>
      <c r="T181" s="593">
        <f t="shared" si="79"/>
        <v>368215.65861461376</v>
      </c>
      <c r="U181" s="593">
        <f t="shared" si="79"/>
        <v>368215.65861461376</v>
      </c>
      <c r="V181" s="593">
        <f t="shared" si="79"/>
        <v>368215.65861461376</v>
      </c>
      <c r="W181" s="593">
        <f t="shared" si="79"/>
        <v>368215.65861461376</v>
      </c>
      <c r="X181" s="593">
        <f t="shared" si="79"/>
        <v>368215.65861461376</v>
      </c>
      <c r="Y181" s="593">
        <f t="shared" si="79"/>
        <v>368215.65861461376</v>
      </c>
      <c r="Z181" s="593">
        <f t="shared" si="79"/>
        <v>368215.65861461376</v>
      </c>
      <c r="AA181" s="593">
        <f t="shared" si="79"/>
        <v>368215.65861461376</v>
      </c>
      <c r="AB181" s="593">
        <f t="shared" si="79"/>
        <v>368215.65861461376</v>
      </c>
      <c r="AC181" s="593">
        <f t="shared" si="79"/>
        <v>368215.65861461376</v>
      </c>
      <c r="AD181" s="593">
        <f t="shared" si="79"/>
        <v>368215.65861461376</v>
      </c>
      <c r="AE181" s="593">
        <f t="shared" si="79"/>
        <v>368215.65861461376</v>
      </c>
      <c r="AF181" s="593">
        <f t="shared" si="79"/>
        <v>368215.65861461376</v>
      </c>
      <c r="AG181" s="593">
        <f t="shared" si="79"/>
        <v>368215.65861461376</v>
      </c>
      <c r="AH181" s="593">
        <f t="shared" si="79"/>
        <v>368215.65861461376</v>
      </c>
      <c r="AI181" s="593">
        <f t="shared" si="79"/>
        <v>368215.65861461376</v>
      </c>
    </row>
    <row r="182" spans="1:35" s="589" customFormat="1" ht="11.25">
      <c r="A182" s="594"/>
      <c r="B182" s="750" t="s">
        <v>246</v>
      </c>
      <c r="C182" s="594"/>
      <c r="D182" s="594"/>
      <c r="E182" s="594"/>
      <c r="F182" s="595">
        <f>+F183+F184+F186+F187+F188</f>
        <v>6664</v>
      </c>
      <c r="G182" s="595">
        <f t="shared" ref="G182:AI182" si="80">+G183+G184+G186+G187+G188</f>
        <v>13393</v>
      </c>
      <c r="H182" s="595">
        <f t="shared" si="80"/>
        <v>5373</v>
      </c>
      <c r="I182" s="595">
        <f t="shared" si="80"/>
        <v>5373</v>
      </c>
      <c r="J182" s="595">
        <f t="shared" si="80"/>
        <v>5373</v>
      </c>
      <c r="K182" s="595">
        <f t="shared" si="80"/>
        <v>368215.65861461376</v>
      </c>
      <c r="L182" s="595">
        <f t="shared" si="80"/>
        <v>368215.65861461376</v>
      </c>
      <c r="M182" s="595">
        <f t="shared" si="80"/>
        <v>368215.65861461376</v>
      </c>
      <c r="N182" s="595">
        <f t="shared" si="80"/>
        <v>368215.65861461376</v>
      </c>
      <c r="O182" s="595">
        <f t="shared" si="80"/>
        <v>368215.65861461376</v>
      </c>
      <c r="P182" s="595">
        <f t="shared" si="80"/>
        <v>368215.65861461376</v>
      </c>
      <c r="Q182" s="595">
        <f t="shared" si="80"/>
        <v>368215.65861461376</v>
      </c>
      <c r="R182" s="595">
        <f t="shared" si="80"/>
        <v>368215.65861461376</v>
      </c>
      <c r="S182" s="595">
        <f t="shared" si="80"/>
        <v>368215.65861461376</v>
      </c>
      <c r="T182" s="595">
        <f t="shared" si="80"/>
        <v>368215.65861461376</v>
      </c>
      <c r="U182" s="595">
        <f t="shared" si="80"/>
        <v>368215.65861461376</v>
      </c>
      <c r="V182" s="595">
        <f t="shared" si="80"/>
        <v>368215.65861461376</v>
      </c>
      <c r="W182" s="595">
        <f t="shared" si="80"/>
        <v>368215.65861461376</v>
      </c>
      <c r="X182" s="595">
        <f t="shared" si="80"/>
        <v>368215.65861461376</v>
      </c>
      <c r="Y182" s="595">
        <f t="shared" si="80"/>
        <v>368215.65861461376</v>
      </c>
      <c r="Z182" s="595">
        <f t="shared" si="80"/>
        <v>368215.65861461376</v>
      </c>
      <c r="AA182" s="595">
        <f t="shared" si="80"/>
        <v>368215.65861461376</v>
      </c>
      <c r="AB182" s="595">
        <f t="shared" si="80"/>
        <v>368215.65861461376</v>
      </c>
      <c r="AC182" s="595">
        <f t="shared" si="80"/>
        <v>368215.65861461376</v>
      </c>
      <c r="AD182" s="595">
        <f t="shared" si="80"/>
        <v>368215.65861461376</v>
      </c>
      <c r="AE182" s="595">
        <f t="shared" si="80"/>
        <v>368215.65861461376</v>
      </c>
      <c r="AF182" s="595">
        <f t="shared" si="80"/>
        <v>368215.65861461376</v>
      </c>
      <c r="AG182" s="595">
        <f t="shared" si="80"/>
        <v>368215.65861461376</v>
      </c>
      <c r="AH182" s="595">
        <f t="shared" si="80"/>
        <v>368215.65861461376</v>
      </c>
      <c r="AI182" s="595">
        <f t="shared" si="80"/>
        <v>368215.65861461376</v>
      </c>
    </row>
    <row r="183" spans="1:35" s="589" customFormat="1" ht="11.25">
      <c r="A183" s="594"/>
      <c r="B183" s="751" t="s">
        <v>106</v>
      </c>
      <c r="C183" s="596"/>
      <c r="D183" s="596"/>
      <c r="E183" s="596"/>
      <c r="F183" s="595">
        <f>+F49+'Dodatni obratovalni stroški'!B48</f>
        <v>907</v>
      </c>
      <c r="G183" s="595">
        <f>+G49+'Dodatni obratovalni stroški'!C48</f>
        <v>1608</v>
      </c>
      <c r="H183" s="595">
        <f>+H49+'Dodatni obratovalni stroški'!D48</f>
        <v>1361</v>
      </c>
      <c r="I183" s="595">
        <f>+I49+'Dodatni obratovalni stroški'!E48</f>
        <v>1361</v>
      </c>
      <c r="J183" s="595">
        <f>+J49+'Dodatni obratovalni stroški'!F48</f>
        <v>1361</v>
      </c>
      <c r="K183" s="595">
        <f>+K49+'Dodatni obratovalni stroški'!G48</f>
        <v>16241.460499999999</v>
      </c>
      <c r="L183" s="595">
        <f>+L49+'Dodatni obratovalni stroški'!H48</f>
        <v>16241.460499999999</v>
      </c>
      <c r="M183" s="595">
        <f>+M49+'Dodatni obratovalni stroški'!I48</f>
        <v>16241.460499999999</v>
      </c>
      <c r="N183" s="595">
        <f>+N49+'Dodatni obratovalni stroški'!J48</f>
        <v>16241.460499999999</v>
      </c>
      <c r="O183" s="595">
        <f>+O49+'Dodatni obratovalni stroški'!K48</f>
        <v>16241.460499999999</v>
      </c>
      <c r="P183" s="595">
        <f>+P49+'Dodatni obratovalni stroški'!L48</f>
        <v>16241.460499999999</v>
      </c>
      <c r="Q183" s="595">
        <f>+Q49+'Dodatni obratovalni stroški'!M48</f>
        <v>16241.460499999999</v>
      </c>
      <c r="R183" s="595">
        <f>+R49+'Dodatni obratovalni stroški'!N48</f>
        <v>16241.460499999999</v>
      </c>
      <c r="S183" s="595">
        <f>+S49+'Dodatni obratovalni stroški'!O48</f>
        <v>16241.460499999999</v>
      </c>
      <c r="T183" s="595">
        <f>+T49+'Dodatni obratovalni stroški'!P48</f>
        <v>16241.460499999999</v>
      </c>
      <c r="U183" s="595">
        <f>+U49+'Dodatni obratovalni stroški'!Q48</f>
        <v>16241.460499999999</v>
      </c>
      <c r="V183" s="595">
        <f>+V49+'Dodatni obratovalni stroški'!R48</f>
        <v>16241.460499999999</v>
      </c>
      <c r="W183" s="595">
        <f>+W49+'Dodatni obratovalni stroški'!S48</f>
        <v>16241.460499999999</v>
      </c>
      <c r="X183" s="595">
        <f>+X49+'Dodatni obratovalni stroški'!T48</f>
        <v>16241.460499999999</v>
      </c>
      <c r="Y183" s="595">
        <f>+Y49+'Dodatni obratovalni stroški'!U48</f>
        <v>16241.460499999999</v>
      </c>
      <c r="Z183" s="595">
        <f>+Z49+'Dodatni obratovalni stroški'!V48</f>
        <v>16241.460499999999</v>
      </c>
      <c r="AA183" s="595">
        <f>+AA49+'Dodatni obratovalni stroški'!W48</f>
        <v>16241.460499999999</v>
      </c>
      <c r="AB183" s="595">
        <f>+AB49+'Dodatni obratovalni stroški'!X48</f>
        <v>16241.460499999999</v>
      </c>
      <c r="AC183" s="595">
        <f>+AC49+'Dodatni obratovalni stroški'!Y48</f>
        <v>16241.460499999999</v>
      </c>
      <c r="AD183" s="595">
        <f>+AD49+'Dodatni obratovalni stroški'!Z48</f>
        <v>16241.460499999999</v>
      </c>
      <c r="AE183" s="595">
        <f>+AE49+'Dodatni obratovalni stroški'!AA48</f>
        <v>16241.460499999999</v>
      </c>
      <c r="AF183" s="595">
        <f>+AF49+'Dodatni obratovalni stroški'!AB48</f>
        <v>16241.460499999999</v>
      </c>
      <c r="AG183" s="595">
        <f>+AG49+'Dodatni obratovalni stroški'!AC48</f>
        <v>16241.460499999999</v>
      </c>
      <c r="AH183" s="595">
        <f>+AH49+'Dodatni obratovalni stroški'!AD48</f>
        <v>16241.460499999999</v>
      </c>
      <c r="AI183" s="595">
        <f>+AI49+'Dodatni obratovalni stroški'!AE48</f>
        <v>16241.460499999999</v>
      </c>
    </row>
    <row r="184" spans="1:35" s="589" customFormat="1" ht="11.25">
      <c r="A184" s="594"/>
      <c r="B184" s="751" t="s">
        <v>254</v>
      </c>
      <c r="C184" s="596"/>
      <c r="D184" s="596"/>
      <c r="E184" s="596"/>
      <c r="F184" s="595">
        <f>+F50+'Dodatni obratovalni stroški'!B52+Amortizacija!F38</f>
        <v>5560</v>
      </c>
      <c r="G184" s="595">
        <f>+G50+'Dodatni obratovalni stroški'!C52+Amortizacija!G38</f>
        <v>10746</v>
      </c>
      <c r="H184" s="595">
        <f>+H50+'Dodatni obratovalni stroški'!D52+Amortizacija!H38</f>
        <v>3388</v>
      </c>
      <c r="I184" s="595">
        <f>+I50+'Dodatni obratovalni stroški'!E52+Amortizacija!I38</f>
        <v>3388</v>
      </c>
      <c r="J184" s="595">
        <f>+J50+'Dodatni obratovalni stroški'!F52+Amortizacija!J38</f>
        <v>3388</v>
      </c>
      <c r="K184" s="595">
        <f>+K50+'Dodatni obratovalni stroški'!G52+Amortizacija!K38</f>
        <v>305350.19811461377</v>
      </c>
      <c r="L184" s="595">
        <f>+L50+'Dodatni obratovalni stroški'!H52+Amortizacija!L38</f>
        <v>305350.19811461377</v>
      </c>
      <c r="M184" s="595">
        <f>+M50+'Dodatni obratovalni stroški'!I52+Amortizacija!M38</f>
        <v>305350.19811461377</v>
      </c>
      <c r="N184" s="595">
        <f>+N50+'Dodatni obratovalni stroški'!J52+Amortizacija!N38</f>
        <v>305350.19811461377</v>
      </c>
      <c r="O184" s="595">
        <f>+O50+'Dodatni obratovalni stroški'!K52+Amortizacija!O38</f>
        <v>305350.19811461377</v>
      </c>
      <c r="P184" s="595">
        <f>+P50+'Dodatni obratovalni stroški'!L52+Amortizacija!P38</f>
        <v>305350.19811461377</v>
      </c>
      <c r="Q184" s="595">
        <f>+Q50+'Dodatni obratovalni stroški'!M52+Amortizacija!Q38</f>
        <v>305350.19811461377</v>
      </c>
      <c r="R184" s="595">
        <f>+R50+'Dodatni obratovalni stroški'!N52+Amortizacija!R38</f>
        <v>305350.19811461377</v>
      </c>
      <c r="S184" s="595">
        <f>+S50+'Dodatni obratovalni stroški'!O52+Amortizacija!S38</f>
        <v>305350.19811461377</v>
      </c>
      <c r="T184" s="595">
        <f>+T50+'Dodatni obratovalni stroški'!P52+Amortizacija!T38</f>
        <v>305350.19811461377</v>
      </c>
      <c r="U184" s="595">
        <f>+U50+'Dodatni obratovalni stroški'!Q52+Amortizacija!U38</f>
        <v>305350.19811461377</v>
      </c>
      <c r="V184" s="595">
        <f>+V50+'Dodatni obratovalni stroški'!R52+Amortizacija!V38</f>
        <v>305350.19811461377</v>
      </c>
      <c r="W184" s="595">
        <f>+W50+'Dodatni obratovalni stroški'!S52+Amortizacija!W38</f>
        <v>305350.19811461377</v>
      </c>
      <c r="X184" s="595">
        <f>+X50+'Dodatni obratovalni stroški'!T52+Amortizacija!X38</f>
        <v>305350.19811461377</v>
      </c>
      <c r="Y184" s="595">
        <f>+Y50+'Dodatni obratovalni stroški'!U52+Amortizacija!Y38</f>
        <v>305350.19811461377</v>
      </c>
      <c r="Z184" s="595">
        <f>+Z50+'Dodatni obratovalni stroški'!V52+Amortizacija!Z38</f>
        <v>305350.19811461377</v>
      </c>
      <c r="AA184" s="595">
        <f>+AA50+'Dodatni obratovalni stroški'!W52+Amortizacija!AA38</f>
        <v>305350.19811461377</v>
      </c>
      <c r="AB184" s="595">
        <f>+AB50+'Dodatni obratovalni stroški'!X52+Amortizacija!AB38</f>
        <v>305350.19811461377</v>
      </c>
      <c r="AC184" s="595">
        <f>+AC50+'Dodatni obratovalni stroški'!Y52+Amortizacija!AC38</f>
        <v>305350.19811461377</v>
      </c>
      <c r="AD184" s="595">
        <f>+AD50+'Dodatni obratovalni stroški'!Z52+Amortizacija!AD38</f>
        <v>305350.19811461377</v>
      </c>
      <c r="AE184" s="595">
        <f>+AE50+'Dodatni obratovalni stroški'!AA52+Amortizacija!AE38</f>
        <v>305350.19811461377</v>
      </c>
      <c r="AF184" s="595">
        <f>+AF50+'Dodatni obratovalni stroški'!AB52+Amortizacija!AF38</f>
        <v>305350.19811461377</v>
      </c>
      <c r="AG184" s="595">
        <f>+AG50+'Dodatni obratovalni stroški'!AC52+Amortizacija!AG38</f>
        <v>305350.19811461377</v>
      </c>
      <c r="AH184" s="595">
        <f>+AH50+'Dodatni obratovalni stroški'!AD52+Amortizacija!AH38</f>
        <v>305350.19811461377</v>
      </c>
      <c r="AI184" s="595">
        <f>+AI50+'Dodatni obratovalni stroški'!AE52+Amortizacija!AI38</f>
        <v>305350.19811461377</v>
      </c>
    </row>
    <row r="185" spans="1:35" s="589" customFormat="1" ht="11.25">
      <c r="A185" s="597"/>
      <c r="B185" s="752" t="s">
        <v>264</v>
      </c>
      <c r="C185" s="598"/>
      <c r="D185" s="598"/>
      <c r="E185" s="598"/>
      <c r="F185" s="599">
        <f>+F51+Amortizacija!F38</f>
        <v>0</v>
      </c>
      <c r="G185" s="599">
        <f>+G51+Amortizacija!G38</f>
        <v>913</v>
      </c>
      <c r="H185" s="599">
        <f>+H51+Amortizacija!H38</f>
        <v>1577</v>
      </c>
      <c r="I185" s="599">
        <f>+I51+Amortizacija!I38</f>
        <v>1577</v>
      </c>
      <c r="J185" s="599">
        <f>+J51+Amortizacija!J38</f>
        <v>1577</v>
      </c>
      <c r="K185" s="599">
        <f>+K51+Amortizacija!K38</f>
        <v>155950.22754324187</v>
      </c>
      <c r="L185" s="599">
        <f>+L51+Amortizacija!L38</f>
        <v>155950.22754324187</v>
      </c>
      <c r="M185" s="599">
        <f>+M51+Amortizacija!M38</f>
        <v>155950.22754324187</v>
      </c>
      <c r="N185" s="599">
        <f>+N51+Amortizacija!N38</f>
        <v>155950.22754324187</v>
      </c>
      <c r="O185" s="599">
        <f>+O51+Amortizacija!O38</f>
        <v>155950.22754324187</v>
      </c>
      <c r="P185" s="599">
        <f>+P51+Amortizacija!P38</f>
        <v>155950.22754324187</v>
      </c>
      <c r="Q185" s="599">
        <f>+Q51+Amortizacija!Q38</f>
        <v>155950.22754324187</v>
      </c>
      <c r="R185" s="599">
        <f>+R51+Amortizacija!R38</f>
        <v>155950.22754324187</v>
      </c>
      <c r="S185" s="599">
        <f>+S51+Amortizacija!S38</f>
        <v>155950.22754324187</v>
      </c>
      <c r="T185" s="599">
        <f>+T51+Amortizacija!T38</f>
        <v>155950.22754324187</v>
      </c>
      <c r="U185" s="599">
        <f>+U51+Amortizacija!U38</f>
        <v>155950.22754324187</v>
      </c>
      <c r="V185" s="599">
        <f>+V51+Amortizacija!V38</f>
        <v>155950.22754324187</v>
      </c>
      <c r="W185" s="599">
        <f>+W51+Amortizacija!W38</f>
        <v>155950.22754324187</v>
      </c>
      <c r="X185" s="599">
        <f>+X51+Amortizacija!X38</f>
        <v>155950.22754324187</v>
      </c>
      <c r="Y185" s="599">
        <f>+Y51+Amortizacija!Y38</f>
        <v>155950.22754324187</v>
      </c>
      <c r="Z185" s="599">
        <f>+Z51+Amortizacija!Z38</f>
        <v>155950.22754324187</v>
      </c>
      <c r="AA185" s="599">
        <f>+AA51+Amortizacija!AA38</f>
        <v>155950.22754324187</v>
      </c>
      <c r="AB185" s="599">
        <f>+AB51+Amortizacija!AB38</f>
        <v>155950.22754324187</v>
      </c>
      <c r="AC185" s="599">
        <f>+AC51+Amortizacija!AC38</f>
        <v>155950.22754324187</v>
      </c>
      <c r="AD185" s="599">
        <f>+AD51+Amortizacija!AD38</f>
        <v>155950.22754324187</v>
      </c>
      <c r="AE185" s="599">
        <f>+AE51+Amortizacija!AE38</f>
        <v>155950.22754324187</v>
      </c>
      <c r="AF185" s="599">
        <f>+AF51+Amortizacija!AF38</f>
        <v>155950.22754324187</v>
      </c>
      <c r="AG185" s="599">
        <f>+AG51+Amortizacija!AG38</f>
        <v>155950.22754324187</v>
      </c>
      <c r="AH185" s="599">
        <f>+AH51+Amortizacija!AH38</f>
        <v>155950.22754324187</v>
      </c>
      <c r="AI185" s="599">
        <f>+AI51+Amortizacija!AI38</f>
        <v>155950.22754324187</v>
      </c>
    </row>
    <row r="186" spans="1:35" s="589" customFormat="1" ht="11.25">
      <c r="A186" s="594"/>
      <c r="B186" s="751" t="s">
        <v>255</v>
      </c>
      <c r="C186" s="596"/>
      <c r="D186" s="596"/>
      <c r="E186" s="596"/>
      <c r="F186" s="595">
        <f>+F52</f>
        <v>0</v>
      </c>
      <c r="G186" s="595">
        <f t="shared" ref="G186:AI186" si="81">+G52</f>
        <v>49</v>
      </c>
      <c r="H186" s="595">
        <f t="shared" si="81"/>
        <v>14</v>
      </c>
      <c r="I186" s="595">
        <f t="shared" si="81"/>
        <v>14</v>
      </c>
      <c r="J186" s="595">
        <f t="shared" si="81"/>
        <v>14</v>
      </c>
      <c r="K186" s="595">
        <f t="shared" si="81"/>
        <v>14</v>
      </c>
      <c r="L186" s="595">
        <f t="shared" si="81"/>
        <v>14</v>
      </c>
      <c r="M186" s="595">
        <f t="shared" si="81"/>
        <v>14</v>
      </c>
      <c r="N186" s="595">
        <f t="shared" si="81"/>
        <v>14</v>
      </c>
      <c r="O186" s="595">
        <f t="shared" si="81"/>
        <v>14</v>
      </c>
      <c r="P186" s="595">
        <f t="shared" si="81"/>
        <v>14</v>
      </c>
      <c r="Q186" s="595">
        <f t="shared" si="81"/>
        <v>14</v>
      </c>
      <c r="R186" s="595">
        <f t="shared" si="81"/>
        <v>14</v>
      </c>
      <c r="S186" s="595">
        <f t="shared" si="81"/>
        <v>14</v>
      </c>
      <c r="T186" s="595">
        <f t="shared" si="81"/>
        <v>14</v>
      </c>
      <c r="U186" s="595">
        <f t="shared" si="81"/>
        <v>14</v>
      </c>
      <c r="V186" s="595">
        <f t="shared" si="81"/>
        <v>14</v>
      </c>
      <c r="W186" s="595">
        <f t="shared" si="81"/>
        <v>14</v>
      </c>
      <c r="X186" s="595">
        <f t="shared" si="81"/>
        <v>14</v>
      </c>
      <c r="Y186" s="595">
        <f t="shared" si="81"/>
        <v>14</v>
      </c>
      <c r="Z186" s="595">
        <f t="shared" si="81"/>
        <v>14</v>
      </c>
      <c r="AA186" s="595">
        <f t="shared" si="81"/>
        <v>14</v>
      </c>
      <c r="AB186" s="595">
        <f t="shared" si="81"/>
        <v>14</v>
      </c>
      <c r="AC186" s="595">
        <f t="shared" si="81"/>
        <v>14</v>
      </c>
      <c r="AD186" s="595">
        <f t="shared" si="81"/>
        <v>14</v>
      </c>
      <c r="AE186" s="595">
        <f t="shared" si="81"/>
        <v>14</v>
      </c>
      <c r="AF186" s="595">
        <f t="shared" si="81"/>
        <v>14</v>
      </c>
      <c r="AG186" s="595">
        <f t="shared" si="81"/>
        <v>14</v>
      </c>
      <c r="AH186" s="595">
        <f t="shared" si="81"/>
        <v>14</v>
      </c>
      <c r="AI186" s="595">
        <f t="shared" si="81"/>
        <v>14</v>
      </c>
    </row>
    <row r="187" spans="1:35" s="589" customFormat="1" ht="11.25">
      <c r="A187" s="594"/>
      <c r="B187" s="751" t="s">
        <v>256</v>
      </c>
      <c r="C187" s="596"/>
      <c r="D187" s="596"/>
      <c r="E187" s="596"/>
      <c r="F187" s="595">
        <f>+F53+'Dodatni obratovalni stroški'!B57</f>
        <v>197</v>
      </c>
      <c r="G187" s="595">
        <f>+G53+'Dodatni obratovalni stroški'!C57</f>
        <v>892</v>
      </c>
      <c r="H187" s="595">
        <f>+H53+'Dodatni obratovalni stroški'!D57</f>
        <v>552</v>
      </c>
      <c r="I187" s="595">
        <f>+I53+'Dodatni obratovalni stroški'!E57</f>
        <v>552</v>
      </c>
      <c r="J187" s="595">
        <f>+J53+'Dodatni obratovalni stroški'!F57</f>
        <v>552</v>
      </c>
      <c r="K187" s="595">
        <f>+K53+'Dodatni obratovalni stroški'!G57</f>
        <v>46552</v>
      </c>
      <c r="L187" s="595">
        <f>+L53+'Dodatni obratovalni stroški'!H57</f>
        <v>46552</v>
      </c>
      <c r="M187" s="595">
        <f>+M53+'Dodatni obratovalni stroški'!I57</f>
        <v>46552</v>
      </c>
      <c r="N187" s="595">
        <f>+N53+'Dodatni obratovalni stroški'!J57</f>
        <v>46552</v>
      </c>
      <c r="O187" s="595">
        <f>+O53+'Dodatni obratovalni stroški'!K57</f>
        <v>46552</v>
      </c>
      <c r="P187" s="595">
        <f>+P53+'Dodatni obratovalni stroški'!L57</f>
        <v>46552</v>
      </c>
      <c r="Q187" s="595">
        <f>+Q53+'Dodatni obratovalni stroški'!M57</f>
        <v>46552</v>
      </c>
      <c r="R187" s="595">
        <f>+R53+'Dodatni obratovalni stroški'!N57</f>
        <v>46552</v>
      </c>
      <c r="S187" s="595">
        <f>+S53+'Dodatni obratovalni stroški'!O57</f>
        <v>46552</v>
      </c>
      <c r="T187" s="595">
        <f>+T53+'Dodatni obratovalni stroški'!P57</f>
        <v>46552</v>
      </c>
      <c r="U187" s="595">
        <f>+U53+'Dodatni obratovalni stroški'!Q57</f>
        <v>46552</v>
      </c>
      <c r="V187" s="595">
        <f>+V53+'Dodatni obratovalni stroški'!R57</f>
        <v>46552</v>
      </c>
      <c r="W187" s="595">
        <f>+W53+'Dodatni obratovalni stroški'!S57</f>
        <v>46552</v>
      </c>
      <c r="X187" s="595">
        <f>+X53+'Dodatni obratovalni stroški'!T57</f>
        <v>46552</v>
      </c>
      <c r="Y187" s="595">
        <f>+Y53+'Dodatni obratovalni stroški'!U57</f>
        <v>46552</v>
      </c>
      <c r="Z187" s="595">
        <f>+Z53+'Dodatni obratovalni stroški'!V57</f>
        <v>46552</v>
      </c>
      <c r="AA187" s="595">
        <f>+AA53+'Dodatni obratovalni stroški'!W57</f>
        <v>46552</v>
      </c>
      <c r="AB187" s="595">
        <f>+AB53+'Dodatni obratovalni stroški'!X57</f>
        <v>46552</v>
      </c>
      <c r="AC187" s="595">
        <f>+AC53+'Dodatni obratovalni stroški'!Y57</f>
        <v>46552</v>
      </c>
      <c r="AD187" s="595">
        <f>+AD53+'Dodatni obratovalni stroški'!Z57</f>
        <v>46552</v>
      </c>
      <c r="AE187" s="595">
        <f>+AE53+'Dodatni obratovalni stroški'!AA57</f>
        <v>46552</v>
      </c>
      <c r="AF187" s="595">
        <f>+AF53+'Dodatni obratovalni stroški'!AB57</f>
        <v>46552</v>
      </c>
      <c r="AG187" s="595">
        <f>+AG53+'Dodatni obratovalni stroški'!AC57</f>
        <v>46552</v>
      </c>
      <c r="AH187" s="595">
        <f>+AH53+'Dodatni obratovalni stroški'!AD57</f>
        <v>46552</v>
      </c>
      <c r="AI187" s="595">
        <f>+AI53+'Dodatni obratovalni stroški'!AE57</f>
        <v>46552</v>
      </c>
    </row>
    <row r="188" spans="1:35" s="589" customFormat="1" ht="11.25">
      <c r="A188" s="594"/>
      <c r="B188" s="751" t="s">
        <v>257</v>
      </c>
      <c r="C188" s="596"/>
      <c r="D188" s="596"/>
      <c r="E188" s="596"/>
      <c r="F188" s="595">
        <f>+F54</f>
        <v>0</v>
      </c>
      <c r="G188" s="595">
        <f t="shared" ref="G188:AI190" si="82">+G54</f>
        <v>98</v>
      </c>
      <c r="H188" s="595">
        <f t="shared" si="82"/>
        <v>58</v>
      </c>
      <c r="I188" s="595">
        <f t="shared" si="82"/>
        <v>58</v>
      </c>
      <c r="J188" s="595">
        <f t="shared" si="82"/>
        <v>58</v>
      </c>
      <c r="K188" s="595">
        <f t="shared" si="82"/>
        <v>58</v>
      </c>
      <c r="L188" s="595">
        <f t="shared" si="82"/>
        <v>58</v>
      </c>
      <c r="M188" s="595">
        <f t="shared" si="82"/>
        <v>58</v>
      </c>
      <c r="N188" s="595">
        <f t="shared" si="82"/>
        <v>58</v>
      </c>
      <c r="O188" s="595">
        <f t="shared" si="82"/>
        <v>58</v>
      </c>
      <c r="P188" s="595">
        <f t="shared" si="82"/>
        <v>58</v>
      </c>
      <c r="Q188" s="595">
        <f t="shared" si="82"/>
        <v>58</v>
      </c>
      <c r="R188" s="595">
        <f t="shared" si="82"/>
        <v>58</v>
      </c>
      <c r="S188" s="595">
        <f t="shared" si="82"/>
        <v>58</v>
      </c>
      <c r="T188" s="595">
        <f t="shared" si="82"/>
        <v>58</v>
      </c>
      <c r="U188" s="595">
        <f t="shared" si="82"/>
        <v>58</v>
      </c>
      <c r="V188" s="595">
        <f t="shared" si="82"/>
        <v>58</v>
      </c>
      <c r="W188" s="595">
        <f t="shared" si="82"/>
        <v>58</v>
      </c>
      <c r="X188" s="595">
        <f t="shared" si="82"/>
        <v>58</v>
      </c>
      <c r="Y188" s="595">
        <f t="shared" si="82"/>
        <v>58</v>
      </c>
      <c r="Z188" s="595">
        <f t="shared" si="82"/>
        <v>58</v>
      </c>
      <c r="AA188" s="595">
        <f t="shared" si="82"/>
        <v>58</v>
      </c>
      <c r="AB188" s="595">
        <f t="shared" si="82"/>
        <v>58</v>
      </c>
      <c r="AC188" s="595">
        <f t="shared" si="82"/>
        <v>58</v>
      </c>
      <c r="AD188" s="595">
        <f t="shared" si="82"/>
        <v>58</v>
      </c>
      <c r="AE188" s="595">
        <f t="shared" si="82"/>
        <v>58</v>
      </c>
      <c r="AF188" s="595">
        <f t="shared" si="82"/>
        <v>58</v>
      </c>
      <c r="AG188" s="595">
        <f t="shared" si="82"/>
        <v>58</v>
      </c>
      <c r="AH188" s="595">
        <f t="shared" si="82"/>
        <v>58</v>
      </c>
      <c r="AI188" s="595">
        <f t="shared" si="82"/>
        <v>58</v>
      </c>
    </row>
    <row r="189" spans="1:35" s="589" customFormat="1" ht="11.25">
      <c r="A189" s="594"/>
      <c r="B189" s="750" t="s">
        <v>248</v>
      </c>
      <c r="C189" s="594"/>
      <c r="D189" s="594"/>
      <c r="E189" s="594"/>
      <c r="F189" s="595">
        <f>+F55</f>
        <v>0</v>
      </c>
      <c r="G189" s="595">
        <f t="shared" si="82"/>
        <v>0</v>
      </c>
      <c r="H189" s="595">
        <f t="shared" si="82"/>
        <v>0</v>
      </c>
      <c r="I189" s="595">
        <f t="shared" si="82"/>
        <v>0</v>
      </c>
      <c r="J189" s="595">
        <f t="shared" si="82"/>
        <v>0</v>
      </c>
      <c r="K189" s="595">
        <f t="shared" si="82"/>
        <v>0</v>
      </c>
      <c r="L189" s="595">
        <f t="shared" si="82"/>
        <v>0</v>
      </c>
      <c r="M189" s="595">
        <f t="shared" si="82"/>
        <v>0</v>
      </c>
      <c r="N189" s="595">
        <f t="shared" si="82"/>
        <v>0</v>
      </c>
      <c r="O189" s="595">
        <f t="shared" si="82"/>
        <v>0</v>
      </c>
      <c r="P189" s="595">
        <f t="shared" si="82"/>
        <v>0</v>
      </c>
      <c r="Q189" s="595">
        <f t="shared" si="82"/>
        <v>0</v>
      </c>
      <c r="R189" s="595">
        <f t="shared" si="82"/>
        <v>0</v>
      </c>
      <c r="S189" s="595">
        <f t="shared" si="82"/>
        <v>0</v>
      </c>
      <c r="T189" s="595">
        <f t="shared" si="82"/>
        <v>0</v>
      </c>
      <c r="U189" s="595">
        <f t="shared" si="82"/>
        <v>0</v>
      </c>
      <c r="V189" s="595">
        <f t="shared" si="82"/>
        <v>0</v>
      </c>
      <c r="W189" s="595">
        <f t="shared" si="82"/>
        <v>0</v>
      </c>
      <c r="X189" s="595">
        <f t="shared" si="82"/>
        <v>0</v>
      </c>
      <c r="Y189" s="595">
        <f t="shared" si="82"/>
        <v>0</v>
      </c>
      <c r="Z189" s="595">
        <f t="shared" si="82"/>
        <v>0</v>
      </c>
      <c r="AA189" s="595">
        <f t="shared" si="82"/>
        <v>0</v>
      </c>
      <c r="AB189" s="595">
        <f t="shared" si="82"/>
        <v>0</v>
      </c>
      <c r="AC189" s="595">
        <f t="shared" si="82"/>
        <v>0</v>
      </c>
      <c r="AD189" s="595">
        <f t="shared" si="82"/>
        <v>0</v>
      </c>
      <c r="AE189" s="595">
        <f t="shared" si="82"/>
        <v>0</v>
      </c>
      <c r="AF189" s="595">
        <f t="shared" si="82"/>
        <v>0</v>
      </c>
      <c r="AG189" s="595">
        <f t="shared" si="82"/>
        <v>0</v>
      </c>
      <c r="AH189" s="595">
        <f t="shared" si="82"/>
        <v>0</v>
      </c>
      <c r="AI189" s="595">
        <f t="shared" si="82"/>
        <v>0</v>
      </c>
    </row>
    <row r="190" spans="1:35" s="589" customFormat="1" ht="11.25">
      <c r="A190" s="594"/>
      <c r="B190" s="750" t="s">
        <v>258</v>
      </c>
      <c r="C190" s="594"/>
      <c r="D190" s="594"/>
      <c r="E190" s="594"/>
      <c r="F190" s="595">
        <f>+F56</f>
        <v>0</v>
      </c>
      <c r="G190" s="595">
        <f t="shared" si="82"/>
        <v>0</v>
      </c>
      <c r="H190" s="595">
        <f t="shared" si="82"/>
        <v>0</v>
      </c>
      <c r="I190" s="595">
        <f t="shared" si="82"/>
        <v>0</v>
      </c>
      <c r="J190" s="595">
        <f t="shared" si="82"/>
        <v>0</v>
      </c>
      <c r="K190" s="595">
        <f t="shared" si="82"/>
        <v>0</v>
      </c>
      <c r="L190" s="595">
        <f t="shared" si="82"/>
        <v>0</v>
      </c>
      <c r="M190" s="595">
        <f t="shared" si="82"/>
        <v>0</v>
      </c>
      <c r="N190" s="595">
        <f t="shared" si="82"/>
        <v>0</v>
      </c>
      <c r="O190" s="595">
        <f t="shared" si="82"/>
        <v>0</v>
      </c>
      <c r="P190" s="595">
        <f t="shared" si="82"/>
        <v>0</v>
      </c>
      <c r="Q190" s="595">
        <f t="shared" si="82"/>
        <v>0</v>
      </c>
      <c r="R190" s="595">
        <f t="shared" si="82"/>
        <v>0</v>
      </c>
      <c r="S190" s="595">
        <f t="shared" si="82"/>
        <v>0</v>
      </c>
      <c r="T190" s="595">
        <f t="shared" si="82"/>
        <v>0</v>
      </c>
      <c r="U190" s="595">
        <f t="shared" si="82"/>
        <v>0</v>
      </c>
      <c r="V190" s="595">
        <f t="shared" si="82"/>
        <v>0</v>
      </c>
      <c r="W190" s="595">
        <f t="shared" si="82"/>
        <v>0</v>
      </c>
      <c r="X190" s="595">
        <f t="shared" si="82"/>
        <v>0</v>
      </c>
      <c r="Y190" s="595">
        <f t="shared" si="82"/>
        <v>0</v>
      </c>
      <c r="Z190" s="595">
        <f t="shared" si="82"/>
        <v>0</v>
      </c>
      <c r="AA190" s="595">
        <f t="shared" si="82"/>
        <v>0</v>
      </c>
      <c r="AB190" s="595">
        <f t="shared" si="82"/>
        <v>0</v>
      </c>
      <c r="AC190" s="595">
        <f t="shared" si="82"/>
        <v>0</v>
      </c>
      <c r="AD190" s="595">
        <f t="shared" si="82"/>
        <v>0</v>
      </c>
      <c r="AE190" s="595">
        <f t="shared" si="82"/>
        <v>0</v>
      </c>
      <c r="AF190" s="595">
        <f t="shared" si="82"/>
        <v>0</v>
      </c>
      <c r="AG190" s="595">
        <f t="shared" si="82"/>
        <v>0</v>
      </c>
      <c r="AH190" s="595">
        <f t="shared" si="82"/>
        <v>0</v>
      </c>
      <c r="AI190" s="595">
        <f t="shared" si="82"/>
        <v>0</v>
      </c>
    </row>
    <row r="191" spans="1:35" s="589" customFormat="1" ht="11.25">
      <c r="A191" s="592"/>
      <c r="B191" s="749" t="s">
        <v>259</v>
      </c>
      <c r="C191" s="592"/>
      <c r="D191" s="592"/>
      <c r="E191" s="592"/>
      <c r="F191" s="593">
        <f>+F170-F181</f>
        <v>-4550</v>
      </c>
      <c r="G191" s="593">
        <f t="shared" ref="G191:AI191" si="83">+G170-G181</f>
        <v>905</v>
      </c>
      <c r="H191" s="593">
        <f t="shared" si="83"/>
        <v>0</v>
      </c>
      <c r="I191" s="593">
        <f t="shared" si="83"/>
        <v>0</v>
      </c>
      <c r="J191" s="593">
        <f t="shared" si="83"/>
        <v>0</v>
      </c>
      <c r="K191" s="593">
        <f t="shared" si="83"/>
        <v>0</v>
      </c>
      <c r="L191" s="593">
        <f t="shared" si="83"/>
        <v>0</v>
      </c>
      <c r="M191" s="593">
        <f t="shared" si="83"/>
        <v>0</v>
      </c>
      <c r="N191" s="593">
        <f t="shared" si="83"/>
        <v>0</v>
      </c>
      <c r="O191" s="593">
        <f t="shared" si="83"/>
        <v>0</v>
      </c>
      <c r="P191" s="593">
        <f t="shared" si="83"/>
        <v>0</v>
      </c>
      <c r="Q191" s="593">
        <f t="shared" si="83"/>
        <v>0</v>
      </c>
      <c r="R191" s="593">
        <f t="shared" si="83"/>
        <v>0</v>
      </c>
      <c r="S191" s="593">
        <f t="shared" si="83"/>
        <v>0</v>
      </c>
      <c r="T191" s="593">
        <f t="shared" si="83"/>
        <v>0</v>
      </c>
      <c r="U191" s="593">
        <f t="shared" si="83"/>
        <v>0</v>
      </c>
      <c r="V191" s="593">
        <f t="shared" si="83"/>
        <v>0</v>
      </c>
      <c r="W191" s="593">
        <f t="shared" si="83"/>
        <v>0</v>
      </c>
      <c r="X191" s="593">
        <f t="shared" si="83"/>
        <v>0</v>
      </c>
      <c r="Y191" s="593">
        <f t="shared" si="83"/>
        <v>0</v>
      </c>
      <c r="Z191" s="593">
        <f t="shared" si="83"/>
        <v>0</v>
      </c>
      <c r="AA191" s="593">
        <f t="shared" si="83"/>
        <v>0</v>
      </c>
      <c r="AB191" s="593">
        <f t="shared" si="83"/>
        <v>0</v>
      </c>
      <c r="AC191" s="593">
        <f t="shared" si="83"/>
        <v>0</v>
      </c>
      <c r="AD191" s="593">
        <f t="shared" si="83"/>
        <v>0</v>
      </c>
      <c r="AE191" s="593">
        <f t="shared" si="83"/>
        <v>0</v>
      </c>
      <c r="AF191" s="593">
        <f t="shared" si="83"/>
        <v>0</v>
      </c>
      <c r="AG191" s="593">
        <f t="shared" si="83"/>
        <v>0</v>
      </c>
      <c r="AH191" s="593">
        <f t="shared" si="83"/>
        <v>0</v>
      </c>
      <c r="AI191" s="593">
        <f t="shared" si="83"/>
        <v>0</v>
      </c>
    </row>
    <row r="194" spans="1:35" s="589" customFormat="1" ht="11.25">
      <c r="A194" s="612"/>
      <c r="B194" s="754" t="s">
        <v>388</v>
      </c>
      <c r="C194" s="612"/>
      <c r="D194" s="612"/>
      <c r="E194" s="612"/>
      <c r="F194" s="612">
        <f t="shared" ref="F194:AI195" si="84">+F168</f>
        <v>1</v>
      </c>
      <c r="G194" s="612">
        <f t="shared" si="84"/>
        <v>2</v>
      </c>
      <c r="H194" s="612">
        <f t="shared" si="84"/>
        <v>3</v>
      </c>
      <c r="I194" s="612">
        <f t="shared" si="84"/>
        <v>4</v>
      </c>
      <c r="J194" s="612">
        <f t="shared" si="84"/>
        <v>5</v>
      </c>
      <c r="K194" s="612">
        <f t="shared" si="84"/>
        <v>6</v>
      </c>
      <c r="L194" s="612">
        <f t="shared" si="84"/>
        <v>7</v>
      </c>
      <c r="M194" s="612">
        <f t="shared" si="84"/>
        <v>8</v>
      </c>
      <c r="N194" s="612">
        <f t="shared" si="84"/>
        <v>9</v>
      </c>
      <c r="O194" s="612">
        <f t="shared" si="84"/>
        <v>10</v>
      </c>
      <c r="P194" s="612">
        <f t="shared" si="84"/>
        <v>11</v>
      </c>
      <c r="Q194" s="612">
        <f t="shared" si="84"/>
        <v>12</v>
      </c>
      <c r="R194" s="612">
        <f t="shared" si="84"/>
        <v>13</v>
      </c>
      <c r="S194" s="612">
        <f t="shared" si="84"/>
        <v>14</v>
      </c>
      <c r="T194" s="612">
        <f t="shared" si="84"/>
        <v>15</v>
      </c>
      <c r="U194" s="612">
        <f t="shared" si="84"/>
        <v>16</v>
      </c>
      <c r="V194" s="612">
        <f t="shared" si="84"/>
        <v>17</v>
      </c>
      <c r="W194" s="612">
        <f t="shared" si="84"/>
        <v>18</v>
      </c>
      <c r="X194" s="612">
        <f t="shared" si="84"/>
        <v>19</v>
      </c>
      <c r="Y194" s="612">
        <f t="shared" si="84"/>
        <v>20</v>
      </c>
      <c r="Z194" s="612">
        <f t="shared" si="84"/>
        <v>21</v>
      </c>
      <c r="AA194" s="612">
        <f t="shared" si="84"/>
        <v>22</v>
      </c>
      <c r="AB194" s="612">
        <f t="shared" si="84"/>
        <v>23</v>
      </c>
      <c r="AC194" s="612">
        <f t="shared" si="84"/>
        <v>24</v>
      </c>
      <c r="AD194" s="612">
        <f t="shared" si="84"/>
        <v>25</v>
      </c>
      <c r="AE194" s="612">
        <f t="shared" si="84"/>
        <v>26</v>
      </c>
      <c r="AF194" s="612">
        <f t="shared" si="84"/>
        <v>27</v>
      </c>
      <c r="AG194" s="612">
        <f t="shared" si="84"/>
        <v>28</v>
      </c>
      <c r="AH194" s="612">
        <f t="shared" si="84"/>
        <v>29</v>
      </c>
      <c r="AI194" s="612">
        <f t="shared" si="84"/>
        <v>30</v>
      </c>
    </row>
    <row r="195" spans="1:35" s="589" customFormat="1" ht="11.25">
      <c r="A195" s="612" t="s">
        <v>147</v>
      </c>
      <c r="B195" s="754" t="s">
        <v>390</v>
      </c>
      <c r="C195" s="613"/>
      <c r="D195" s="613"/>
      <c r="E195" s="613"/>
      <c r="F195" s="614">
        <f t="shared" si="84"/>
        <v>2018</v>
      </c>
      <c r="G195" s="614">
        <f t="shared" si="84"/>
        <v>2019</v>
      </c>
      <c r="H195" s="614">
        <f t="shared" si="84"/>
        <v>2020</v>
      </c>
      <c r="I195" s="614">
        <f t="shared" si="84"/>
        <v>2021</v>
      </c>
      <c r="J195" s="614">
        <f t="shared" si="84"/>
        <v>2022</v>
      </c>
      <c r="K195" s="614">
        <f t="shared" si="84"/>
        <v>2023</v>
      </c>
      <c r="L195" s="614">
        <f t="shared" si="84"/>
        <v>2024</v>
      </c>
      <c r="M195" s="614">
        <f t="shared" si="84"/>
        <v>2025</v>
      </c>
      <c r="N195" s="614">
        <f t="shared" si="84"/>
        <v>2026</v>
      </c>
      <c r="O195" s="614">
        <f t="shared" si="84"/>
        <v>2027</v>
      </c>
      <c r="P195" s="614">
        <f t="shared" si="84"/>
        <v>2028</v>
      </c>
      <c r="Q195" s="614">
        <f t="shared" si="84"/>
        <v>2029</v>
      </c>
      <c r="R195" s="614">
        <f t="shared" si="84"/>
        <v>2030</v>
      </c>
      <c r="S195" s="614">
        <f t="shared" si="84"/>
        <v>2031</v>
      </c>
      <c r="T195" s="614">
        <f t="shared" si="84"/>
        <v>2032</v>
      </c>
      <c r="U195" s="614">
        <f t="shared" si="84"/>
        <v>2033</v>
      </c>
      <c r="V195" s="614">
        <f t="shared" si="84"/>
        <v>2034</v>
      </c>
      <c r="W195" s="614">
        <f t="shared" si="84"/>
        <v>2035</v>
      </c>
      <c r="X195" s="614">
        <f t="shared" si="84"/>
        <v>2036</v>
      </c>
      <c r="Y195" s="614">
        <f t="shared" si="84"/>
        <v>2037</v>
      </c>
      <c r="Z195" s="614">
        <f t="shared" si="84"/>
        <v>2038</v>
      </c>
      <c r="AA195" s="614">
        <f t="shared" si="84"/>
        <v>2039</v>
      </c>
      <c r="AB195" s="614">
        <f t="shared" si="84"/>
        <v>2040</v>
      </c>
      <c r="AC195" s="614">
        <f t="shared" si="84"/>
        <v>2041</v>
      </c>
      <c r="AD195" s="614">
        <f t="shared" si="84"/>
        <v>2042</v>
      </c>
      <c r="AE195" s="614">
        <f t="shared" si="84"/>
        <v>2043</v>
      </c>
      <c r="AF195" s="614">
        <f t="shared" si="84"/>
        <v>2044</v>
      </c>
      <c r="AG195" s="614">
        <f t="shared" si="84"/>
        <v>2045</v>
      </c>
      <c r="AH195" s="614">
        <f t="shared" si="84"/>
        <v>2046</v>
      </c>
      <c r="AI195" s="614">
        <f t="shared" si="84"/>
        <v>2047</v>
      </c>
    </row>
    <row r="196" spans="1:35" s="589" customFormat="1" ht="11.25">
      <c r="A196" s="592" t="s">
        <v>242</v>
      </c>
      <c r="B196" s="749" t="s">
        <v>252</v>
      </c>
      <c r="C196" s="592"/>
      <c r="D196" s="592"/>
      <c r="E196" s="592"/>
      <c r="F196" s="593">
        <f>+F197+F204+F205</f>
        <v>199706</v>
      </c>
      <c r="G196" s="593">
        <f t="shared" ref="G196:AI196" si="85">+G197+G204+G205</f>
        <v>215377</v>
      </c>
      <c r="H196" s="593">
        <f t="shared" si="85"/>
        <v>191487</v>
      </c>
      <c r="I196" s="593">
        <f t="shared" si="85"/>
        <v>191487</v>
      </c>
      <c r="J196" s="593">
        <f t="shared" si="85"/>
        <v>191487</v>
      </c>
      <c r="K196" s="593">
        <f t="shared" si="85"/>
        <v>630313.19769691525</v>
      </c>
      <c r="L196" s="593">
        <f t="shared" si="85"/>
        <v>630313.19769691525</v>
      </c>
      <c r="M196" s="593">
        <f t="shared" si="85"/>
        <v>630313.19769691525</v>
      </c>
      <c r="N196" s="593">
        <f t="shared" si="85"/>
        <v>630313.19769691525</v>
      </c>
      <c r="O196" s="593">
        <f t="shared" si="85"/>
        <v>630313.19769691525</v>
      </c>
      <c r="P196" s="593">
        <f t="shared" si="85"/>
        <v>630313.19769691525</v>
      </c>
      <c r="Q196" s="593">
        <f t="shared" si="85"/>
        <v>630313.19769691525</v>
      </c>
      <c r="R196" s="593">
        <f t="shared" si="85"/>
        <v>630313.19769691525</v>
      </c>
      <c r="S196" s="593">
        <f t="shared" si="85"/>
        <v>630313.19769691525</v>
      </c>
      <c r="T196" s="593">
        <f t="shared" si="85"/>
        <v>630313.19769691525</v>
      </c>
      <c r="U196" s="593">
        <f t="shared" si="85"/>
        <v>630313.19769691525</v>
      </c>
      <c r="V196" s="593">
        <f t="shared" si="85"/>
        <v>630313.19769691525</v>
      </c>
      <c r="W196" s="593">
        <f t="shared" si="85"/>
        <v>630313.19769691525</v>
      </c>
      <c r="X196" s="593">
        <f t="shared" si="85"/>
        <v>630313.19769691525</v>
      </c>
      <c r="Y196" s="593">
        <f t="shared" si="85"/>
        <v>630313.19769691525</v>
      </c>
      <c r="Z196" s="593">
        <f t="shared" si="85"/>
        <v>630313.19769691525</v>
      </c>
      <c r="AA196" s="593">
        <f t="shared" si="85"/>
        <v>630313.19769691525</v>
      </c>
      <c r="AB196" s="593">
        <f t="shared" si="85"/>
        <v>630313.19769691525</v>
      </c>
      <c r="AC196" s="593">
        <f t="shared" si="85"/>
        <v>630313.19769691525</v>
      </c>
      <c r="AD196" s="593">
        <f t="shared" si="85"/>
        <v>630313.19769691525</v>
      </c>
      <c r="AE196" s="593">
        <f t="shared" si="85"/>
        <v>630313.19769691525</v>
      </c>
      <c r="AF196" s="593">
        <f t="shared" si="85"/>
        <v>630313.19769691525</v>
      </c>
      <c r="AG196" s="593">
        <f t="shared" si="85"/>
        <v>630313.19769691525</v>
      </c>
      <c r="AH196" s="593">
        <f t="shared" si="85"/>
        <v>630313.19769691525</v>
      </c>
      <c r="AI196" s="593">
        <f t="shared" si="85"/>
        <v>630313.19769691525</v>
      </c>
    </row>
    <row r="197" spans="1:35" s="589" customFormat="1" ht="11.25">
      <c r="A197" s="594">
        <v>1</v>
      </c>
      <c r="B197" s="750" t="s">
        <v>245</v>
      </c>
      <c r="C197" s="594"/>
      <c r="D197" s="594"/>
      <c r="E197" s="594"/>
      <c r="F197" s="595">
        <f>+F198+F199+F200+F201+F202+F203</f>
        <v>197933</v>
      </c>
      <c r="G197" s="595">
        <f t="shared" ref="G197:AI197" si="86">+G198+G199+G200+G201+G202+G203</f>
        <v>212129</v>
      </c>
      <c r="H197" s="595">
        <f t="shared" si="86"/>
        <v>191487</v>
      </c>
      <c r="I197" s="595">
        <f t="shared" si="86"/>
        <v>191487</v>
      </c>
      <c r="J197" s="595">
        <f t="shared" si="86"/>
        <v>191487</v>
      </c>
      <c r="K197" s="595">
        <f t="shared" si="86"/>
        <v>630313.19769691525</v>
      </c>
      <c r="L197" s="595">
        <f t="shared" si="86"/>
        <v>630313.19769691525</v>
      </c>
      <c r="M197" s="595">
        <f t="shared" si="86"/>
        <v>630313.19769691525</v>
      </c>
      <c r="N197" s="595">
        <f t="shared" si="86"/>
        <v>630313.19769691525</v>
      </c>
      <c r="O197" s="595">
        <f t="shared" si="86"/>
        <v>630313.19769691525</v>
      </c>
      <c r="P197" s="595">
        <f t="shared" si="86"/>
        <v>630313.19769691525</v>
      </c>
      <c r="Q197" s="595">
        <f t="shared" si="86"/>
        <v>630313.19769691525</v>
      </c>
      <c r="R197" s="595">
        <f t="shared" si="86"/>
        <v>630313.19769691525</v>
      </c>
      <c r="S197" s="595">
        <f t="shared" si="86"/>
        <v>630313.19769691525</v>
      </c>
      <c r="T197" s="595">
        <f t="shared" si="86"/>
        <v>630313.19769691525</v>
      </c>
      <c r="U197" s="595">
        <f t="shared" si="86"/>
        <v>630313.19769691525</v>
      </c>
      <c r="V197" s="595">
        <f t="shared" si="86"/>
        <v>630313.19769691525</v>
      </c>
      <c r="W197" s="595">
        <f t="shared" si="86"/>
        <v>630313.19769691525</v>
      </c>
      <c r="X197" s="595">
        <f t="shared" si="86"/>
        <v>630313.19769691525</v>
      </c>
      <c r="Y197" s="595">
        <f t="shared" si="86"/>
        <v>630313.19769691525</v>
      </c>
      <c r="Z197" s="595">
        <f t="shared" si="86"/>
        <v>630313.19769691525</v>
      </c>
      <c r="AA197" s="595">
        <f t="shared" si="86"/>
        <v>630313.19769691525</v>
      </c>
      <c r="AB197" s="595">
        <f t="shared" si="86"/>
        <v>630313.19769691525</v>
      </c>
      <c r="AC197" s="595">
        <f t="shared" si="86"/>
        <v>630313.19769691525</v>
      </c>
      <c r="AD197" s="595">
        <f t="shared" si="86"/>
        <v>630313.19769691525</v>
      </c>
      <c r="AE197" s="595">
        <f t="shared" si="86"/>
        <v>630313.19769691525</v>
      </c>
      <c r="AF197" s="595">
        <f t="shared" si="86"/>
        <v>630313.19769691525</v>
      </c>
      <c r="AG197" s="595">
        <f t="shared" si="86"/>
        <v>630313.19769691525</v>
      </c>
      <c r="AH197" s="595">
        <f t="shared" si="86"/>
        <v>630313.19769691525</v>
      </c>
      <c r="AI197" s="595">
        <f t="shared" si="86"/>
        <v>630313.19769691525</v>
      </c>
    </row>
    <row r="198" spans="1:35" s="589" customFormat="1" ht="11.25">
      <c r="A198" s="594"/>
      <c r="B198" s="751" t="s">
        <v>889</v>
      </c>
      <c r="C198" s="596"/>
      <c r="D198" s="596"/>
      <c r="E198" s="596"/>
      <c r="F198" s="595">
        <f>+F147+F172</f>
        <v>59501.7048</v>
      </c>
      <c r="G198" s="595">
        <f t="shared" ref="G198:AI202" si="87">+G147+G172</f>
        <v>74365.260000000009</v>
      </c>
      <c r="H198" s="595">
        <f t="shared" si="87"/>
        <v>75563</v>
      </c>
      <c r="I198" s="595">
        <f t="shared" si="87"/>
        <v>75563</v>
      </c>
      <c r="J198" s="595">
        <f t="shared" si="87"/>
        <v>75563</v>
      </c>
      <c r="K198" s="595">
        <f t="shared" si="87"/>
        <v>75563</v>
      </c>
      <c r="L198" s="595">
        <f t="shared" si="87"/>
        <v>75563</v>
      </c>
      <c r="M198" s="595">
        <f t="shared" si="87"/>
        <v>75563</v>
      </c>
      <c r="N198" s="595">
        <f t="shared" si="87"/>
        <v>75563</v>
      </c>
      <c r="O198" s="595">
        <f t="shared" si="87"/>
        <v>75563</v>
      </c>
      <c r="P198" s="595">
        <f t="shared" si="87"/>
        <v>75563</v>
      </c>
      <c r="Q198" s="595">
        <f t="shared" si="87"/>
        <v>75563</v>
      </c>
      <c r="R198" s="595">
        <f t="shared" si="87"/>
        <v>75563</v>
      </c>
      <c r="S198" s="595">
        <f t="shared" si="87"/>
        <v>75563</v>
      </c>
      <c r="T198" s="595">
        <f t="shared" si="87"/>
        <v>75563</v>
      </c>
      <c r="U198" s="595">
        <f t="shared" si="87"/>
        <v>75563</v>
      </c>
      <c r="V198" s="595">
        <f t="shared" si="87"/>
        <v>75563</v>
      </c>
      <c r="W198" s="595">
        <f t="shared" si="87"/>
        <v>75563</v>
      </c>
      <c r="X198" s="595">
        <f t="shared" si="87"/>
        <v>75563</v>
      </c>
      <c r="Y198" s="595">
        <f t="shared" si="87"/>
        <v>75563</v>
      </c>
      <c r="Z198" s="595">
        <f t="shared" si="87"/>
        <v>75563</v>
      </c>
      <c r="AA198" s="595">
        <f t="shared" si="87"/>
        <v>75563</v>
      </c>
      <c r="AB198" s="595">
        <f t="shared" si="87"/>
        <v>75563</v>
      </c>
      <c r="AC198" s="595">
        <f t="shared" si="87"/>
        <v>75563</v>
      </c>
      <c r="AD198" s="595">
        <f t="shared" si="87"/>
        <v>75563</v>
      </c>
      <c r="AE198" s="595">
        <f t="shared" si="87"/>
        <v>75563</v>
      </c>
      <c r="AF198" s="595">
        <f t="shared" si="87"/>
        <v>75563</v>
      </c>
      <c r="AG198" s="595">
        <f t="shared" si="87"/>
        <v>75563</v>
      </c>
      <c r="AH198" s="595">
        <f t="shared" si="87"/>
        <v>75563</v>
      </c>
      <c r="AI198" s="595">
        <f t="shared" si="87"/>
        <v>75563</v>
      </c>
    </row>
    <row r="199" spans="1:35" s="589" customFormat="1" ht="11.25">
      <c r="A199" s="594"/>
      <c r="B199" s="751" t="s">
        <v>890</v>
      </c>
      <c r="C199" s="596"/>
      <c r="D199" s="596"/>
      <c r="E199" s="596"/>
      <c r="F199" s="595">
        <f>+F148+F173</f>
        <v>0</v>
      </c>
      <c r="G199" s="595">
        <f t="shared" si="87"/>
        <v>0</v>
      </c>
      <c r="H199" s="595">
        <f t="shared" si="87"/>
        <v>0</v>
      </c>
      <c r="I199" s="595">
        <f t="shared" si="87"/>
        <v>0</v>
      </c>
      <c r="J199" s="595">
        <f t="shared" si="87"/>
        <v>0</v>
      </c>
      <c r="K199" s="595">
        <f t="shared" si="87"/>
        <v>219269.43107137195</v>
      </c>
      <c r="L199" s="595">
        <f t="shared" si="87"/>
        <v>219269.43107137195</v>
      </c>
      <c r="M199" s="595">
        <f t="shared" si="87"/>
        <v>219269.43107137195</v>
      </c>
      <c r="N199" s="595">
        <f t="shared" si="87"/>
        <v>219269.43107137195</v>
      </c>
      <c r="O199" s="595">
        <f t="shared" si="87"/>
        <v>219269.43107137195</v>
      </c>
      <c r="P199" s="595">
        <f t="shared" si="87"/>
        <v>219269.43107137195</v>
      </c>
      <c r="Q199" s="595">
        <f t="shared" si="87"/>
        <v>219269.43107137195</v>
      </c>
      <c r="R199" s="595">
        <f t="shared" si="87"/>
        <v>219269.43107137195</v>
      </c>
      <c r="S199" s="595">
        <f t="shared" si="87"/>
        <v>219269.43107137195</v>
      </c>
      <c r="T199" s="595">
        <f t="shared" si="87"/>
        <v>219269.43107137195</v>
      </c>
      <c r="U199" s="595">
        <f t="shared" si="87"/>
        <v>219269.43107137195</v>
      </c>
      <c r="V199" s="595">
        <f t="shared" si="87"/>
        <v>219269.43107137195</v>
      </c>
      <c r="W199" s="595">
        <f t="shared" si="87"/>
        <v>219269.43107137195</v>
      </c>
      <c r="X199" s="595">
        <f t="shared" si="87"/>
        <v>219269.43107137195</v>
      </c>
      <c r="Y199" s="595">
        <f t="shared" si="87"/>
        <v>219269.43107137195</v>
      </c>
      <c r="Z199" s="595">
        <f t="shared" si="87"/>
        <v>219269.43107137195</v>
      </c>
      <c r="AA199" s="595">
        <f t="shared" si="87"/>
        <v>219269.43107137195</v>
      </c>
      <c r="AB199" s="595">
        <f t="shared" si="87"/>
        <v>219269.43107137195</v>
      </c>
      <c r="AC199" s="595">
        <f t="shared" si="87"/>
        <v>219269.43107137195</v>
      </c>
      <c r="AD199" s="595">
        <f t="shared" si="87"/>
        <v>219269.43107137195</v>
      </c>
      <c r="AE199" s="595">
        <f t="shared" si="87"/>
        <v>219269.43107137195</v>
      </c>
      <c r="AF199" s="595">
        <f t="shared" si="87"/>
        <v>219269.43107137195</v>
      </c>
      <c r="AG199" s="595">
        <f t="shared" si="87"/>
        <v>219269.43107137195</v>
      </c>
      <c r="AH199" s="595">
        <f t="shared" si="87"/>
        <v>219269.43107137195</v>
      </c>
      <c r="AI199" s="595">
        <f t="shared" si="87"/>
        <v>219269.43107137195</v>
      </c>
    </row>
    <row r="200" spans="1:35" s="589" customFormat="1" ht="11.25">
      <c r="A200" s="594"/>
      <c r="B200" s="751" t="s">
        <v>891</v>
      </c>
      <c r="C200" s="596"/>
      <c r="D200" s="596"/>
      <c r="E200" s="596"/>
      <c r="F200" s="595">
        <f>+F149+F174</f>
        <v>128422.29519999999</v>
      </c>
      <c r="G200" s="595">
        <f t="shared" si="87"/>
        <v>134381.74</v>
      </c>
      <c r="H200" s="595">
        <f t="shared" si="87"/>
        <v>114541</v>
      </c>
      <c r="I200" s="595">
        <f t="shared" si="87"/>
        <v>114541</v>
      </c>
      <c r="J200" s="595">
        <f t="shared" si="87"/>
        <v>114541</v>
      </c>
      <c r="K200" s="595">
        <f t="shared" si="87"/>
        <v>114541</v>
      </c>
      <c r="L200" s="595">
        <f t="shared" si="87"/>
        <v>114541</v>
      </c>
      <c r="M200" s="595">
        <f t="shared" si="87"/>
        <v>114541</v>
      </c>
      <c r="N200" s="595">
        <f t="shared" si="87"/>
        <v>114541</v>
      </c>
      <c r="O200" s="595">
        <f t="shared" si="87"/>
        <v>114541</v>
      </c>
      <c r="P200" s="595">
        <f t="shared" si="87"/>
        <v>114541</v>
      </c>
      <c r="Q200" s="595">
        <f t="shared" si="87"/>
        <v>114541</v>
      </c>
      <c r="R200" s="595">
        <f t="shared" si="87"/>
        <v>114541</v>
      </c>
      <c r="S200" s="595">
        <f t="shared" si="87"/>
        <v>114541</v>
      </c>
      <c r="T200" s="595">
        <f t="shared" si="87"/>
        <v>114541</v>
      </c>
      <c r="U200" s="595">
        <f t="shared" si="87"/>
        <v>114541</v>
      </c>
      <c r="V200" s="595">
        <f t="shared" si="87"/>
        <v>114541</v>
      </c>
      <c r="W200" s="595">
        <f t="shared" si="87"/>
        <v>114541</v>
      </c>
      <c r="X200" s="595">
        <f t="shared" si="87"/>
        <v>114541</v>
      </c>
      <c r="Y200" s="595">
        <f t="shared" si="87"/>
        <v>114541</v>
      </c>
      <c r="Z200" s="595">
        <f t="shared" si="87"/>
        <v>114541</v>
      </c>
      <c r="AA200" s="595">
        <f t="shared" si="87"/>
        <v>114541</v>
      </c>
      <c r="AB200" s="595">
        <f t="shared" si="87"/>
        <v>114541</v>
      </c>
      <c r="AC200" s="595">
        <f t="shared" si="87"/>
        <v>114541</v>
      </c>
      <c r="AD200" s="595">
        <f t="shared" si="87"/>
        <v>114541</v>
      </c>
      <c r="AE200" s="595">
        <f t="shared" si="87"/>
        <v>114541</v>
      </c>
      <c r="AF200" s="595">
        <f t="shared" si="87"/>
        <v>114541</v>
      </c>
      <c r="AG200" s="595">
        <f t="shared" si="87"/>
        <v>114541</v>
      </c>
      <c r="AH200" s="595">
        <f t="shared" si="87"/>
        <v>114541</v>
      </c>
      <c r="AI200" s="595">
        <f t="shared" si="87"/>
        <v>114541</v>
      </c>
    </row>
    <row r="201" spans="1:35" s="589" customFormat="1" ht="11.25">
      <c r="A201" s="594"/>
      <c r="B201" s="751" t="s">
        <v>892</v>
      </c>
      <c r="C201" s="596"/>
      <c r="D201" s="596"/>
      <c r="E201" s="596"/>
      <c r="F201" s="595">
        <f>+F150+F175</f>
        <v>0</v>
      </c>
      <c r="G201" s="595">
        <f t="shared" si="87"/>
        <v>0</v>
      </c>
      <c r="H201" s="595">
        <f t="shared" si="87"/>
        <v>0</v>
      </c>
      <c r="I201" s="595">
        <f t="shared" si="87"/>
        <v>0</v>
      </c>
      <c r="J201" s="595">
        <f t="shared" si="87"/>
        <v>0</v>
      </c>
      <c r="K201" s="595">
        <f t="shared" si="87"/>
        <v>126759.43834252826</v>
      </c>
      <c r="L201" s="595">
        <f t="shared" si="87"/>
        <v>126759.43834252826</v>
      </c>
      <c r="M201" s="595">
        <f t="shared" si="87"/>
        <v>126759.43834252826</v>
      </c>
      <c r="N201" s="595">
        <f t="shared" si="87"/>
        <v>126759.43834252826</v>
      </c>
      <c r="O201" s="595">
        <f t="shared" si="87"/>
        <v>126759.43834252826</v>
      </c>
      <c r="P201" s="595">
        <f t="shared" si="87"/>
        <v>126759.43834252826</v>
      </c>
      <c r="Q201" s="595">
        <f t="shared" si="87"/>
        <v>126759.43834252826</v>
      </c>
      <c r="R201" s="595">
        <f t="shared" si="87"/>
        <v>126759.43834252826</v>
      </c>
      <c r="S201" s="595">
        <f t="shared" si="87"/>
        <v>126759.43834252826</v>
      </c>
      <c r="T201" s="595">
        <f t="shared" si="87"/>
        <v>126759.43834252826</v>
      </c>
      <c r="U201" s="595">
        <f t="shared" si="87"/>
        <v>126759.43834252826</v>
      </c>
      <c r="V201" s="595">
        <f t="shared" si="87"/>
        <v>126759.43834252826</v>
      </c>
      <c r="W201" s="595">
        <f t="shared" si="87"/>
        <v>126759.43834252826</v>
      </c>
      <c r="X201" s="595">
        <f t="shared" si="87"/>
        <v>126759.43834252826</v>
      </c>
      <c r="Y201" s="595">
        <f t="shared" si="87"/>
        <v>126759.43834252826</v>
      </c>
      <c r="Z201" s="595">
        <f t="shared" si="87"/>
        <v>126759.43834252826</v>
      </c>
      <c r="AA201" s="595">
        <f t="shared" si="87"/>
        <v>219556.76662554333</v>
      </c>
      <c r="AB201" s="595">
        <f t="shared" si="87"/>
        <v>219556.76662554333</v>
      </c>
      <c r="AC201" s="595">
        <f t="shared" si="87"/>
        <v>219556.76662554333</v>
      </c>
      <c r="AD201" s="595">
        <f t="shared" si="87"/>
        <v>219556.76662554333</v>
      </c>
      <c r="AE201" s="595">
        <f t="shared" si="87"/>
        <v>219556.76662554333</v>
      </c>
      <c r="AF201" s="595">
        <f t="shared" si="87"/>
        <v>219556.76662554333</v>
      </c>
      <c r="AG201" s="595">
        <f t="shared" si="87"/>
        <v>219556.76662554333</v>
      </c>
      <c r="AH201" s="595">
        <f t="shared" si="87"/>
        <v>219556.76662554333</v>
      </c>
      <c r="AI201" s="595">
        <f t="shared" si="87"/>
        <v>219556.76662554333</v>
      </c>
    </row>
    <row r="202" spans="1:35" s="589" customFormat="1" ht="11.25">
      <c r="A202" s="594"/>
      <c r="B202" s="751" t="s">
        <v>893</v>
      </c>
      <c r="C202" s="596"/>
      <c r="D202" s="596"/>
      <c r="E202" s="596"/>
      <c r="F202" s="595">
        <f>+F151+F176</f>
        <v>0</v>
      </c>
      <c r="G202" s="595">
        <f t="shared" si="87"/>
        <v>0</v>
      </c>
      <c r="H202" s="595">
        <f t="shared" si="87"/>
        <v>0</v>
      </c>
      <c r="I202" s="595">
        <f t="shared" si="87"/>
        <v>0</v>
      </c>
      <c r="J202" s="595">
        <f t="shared" si="87"/>
        <v>0</v>
      </c>
      <c r="K202" s="595">
        <f t="shared" si="87"/>
        <v>92797.328283015071</v>
      </c>
      <c r="L202" s="595">
        <f t="shared" si="87"/>
        <v>92797.328283015071</v>
      </c>
      <c r="M202" s="595">
        <f t="shared" si="87"/>
        <v>92797.328283015071</v>
      </c>
      <c r="N202" s="595">
        <f t="shared" si="87"/>
        <v>92797.328283015071</v>
      </c>
      <c r="O202" s="595">
        <f t="shared" si="87"/>
        <v>92797.328283015071</v>
      </c>
      <c r="P202" s="595">
        <f t="shared" si="87"/>
        <v>92797.328283015071</v>
      </c>
      <c r="Q202" s="595">
        <f t="shared" si="87"/>
        <v>92797.328283015071</v>
      </c>
      <c r="R202" s="595">
        <f t="shared" si="87"/>
        <v>92797.328283015071</v>
      </c>
      <c r="S202" s="595">
        <f t="shared" si="87"/>
        <v>92797.328283015071</v>
      </c>
      <c r="T202" s="595">
        <f t="shared" si="87"/>
        <v>92797.328283015071</v>
      </c>
      <c r="U202" s="595">
        <f t="shared" si="87"/>
        <v>92797.328283015071</v>
      </c>
      <c r="V202" s="595">
        <f t="shared" si="87"/>
        <v>92797.328283015071</v>
      </c>
      <c r="W202" s="595">
        <f t="shared" si="87"/>
        <v>92797.328283015071</v>
      </c>
      <c r="X202" s="595">
        <f t="shared" si="87"/>
        <v>92797.328283015071</v>
      </c>
      <c r="Y202" s="595">
        <f t="shared" si="87"/>
        <v>92797.328283015071</v>
      </c>
      <c r="Z202" s="595">
        <f t="shared" si="87"/>
        <v>92797.328283015071</v>
      </c>
      <c r="AA202" s="595">
        <f t="shared" si="87"/>
        <v>0</v>
      </c>
      <c r="AB202" s="595">
        <f t="shared" si="87"/>
        <v>0</v>
      </c>
      <c r="AC202" s="595">
        <f t="shared" si="87"/>
        <v>0</v>
      </c>
      <c r="AD202" s="595">
        <f t="shared" si="87"/>
        <v>0</v>
      </c>
      <c r="AE202" s="595">
        <f t="shared" si="87"/>
        <v>0</v>
      </c>
      <c r="AF202" s="595">
        <f t="shared" si="87"/>
        <v>0</v>
      </c>
      <c r="AG202" s="595">
        <f t="shared" si="87"/>
        <v>0</v>
      </c>
      <c r="AH202" s="595">
        <f t="shared" si="87"/>
        <v>0</v>
      </c>
      <c r="AI202" s="595">
        <f t="shared" si="87"/>
        <v>0</v>
      </c>
    </row>
    <row r="203" spans="1:35" s="589" customFormat="1" ht="11.25">
      <c r="A203" s="594"/>
      <c r="B203" s="751" t="s">
        <v>895</v>
      </c>
      <c r="C203" s="596"/>
      <c r="D203" s="596"/>
      <c r="E203" s="596"/>
      <c r="F203" s="595">
        <f>+F153+F178</f>
        <v>10009</v>
      </c>
      <c r="G203" s="595">
        <f t="shared" ref="G203:AI205" si="88">+G153+G178</f>
        <v>3382</v>
      </c>
      <c r="H203" s="595">
        <f t="shared" si="88"/>
        <v>1383</v>
      </c>
      <c r="I203" s="595">
        <f t="shared" si="88"/>
        <v>1383</v>
      </c>
      <c r="J203" s="595">
        <f t="shared" si="88"/>
        <v>1383</v>
      </c>
      <c r="K203" s="595">
        <f t="shared" si="88"/>
        <v>1383</v>
      </c>
      <c r="L203" s="595">
        <f t="shared" si="88"/>
        <v>1383</v>
      </c>
      <c r="M203" s="595">
        <f t="shared" si="88"/>
        <v>1383</v>
      </c>
      <c r="N203" s="595">
        <f t="shared" si="88"/>
        <v>1383</v>
      </c>
      <c r="O203" s="595">
        <f t="shared" si="88"/>
        <v>1383</v>
      </c>
      <c r="P203" s="595">
        <f t="shared" si="88"/>
        <v>1383</v>
      </c>
      <c r="Q203" s="595">
        <f t="shared" si="88"/>
        <v>1383</v>
      </c>
      <c r="R203" s="595">
        <f t="shared" si="88"/>
        <v>1383</v>
      </c>
      <c r="S203" s="595">
        <f t="shared" si="88"/>
        <v>1383</v>
      </c>
      <c r="T203" s="595">
        <f t="shared" si="88"/>
        <v>1383</v>
      </c>
      <c r="U203" s="595">
        <f t="shared" si="88"/>
        <v>1383</v>
      </c>
      <c r="V203" s="595">
        <f t="shared" si="88"/>
        <v>1383</v>
      </c>
      <c r="W203" s="595">
        <f t="shared" si="88"/>
        <v>1383</v>
      </c>
      <c r="X203" s="595">
        <f t="shared" si="88"/>
        <v>1383</v>
      </c>
      <c r="Y203" s="595">
        <f t="shared" si="88"/>
        <v>1383</v>
      </c>
      <c r="Z203" s="595">
        <f t="shared" si="88"/>
        <v>1383</v>
      </c>
      <c r="AA203" s="595">
        <f t="shared" si="88"/>
        <v>1383</v>
      </c>
      <c r="AB203" s="595">
        <f t="shared" si="88"/>
        <v>1383</v>
      </c>
      <c r="AC203" s="595">
        <f t="shared" si="88"/>
        <v>1383</v>
      </c>
      <c r="AD203" s="595">
        <f t="shared" si="88"/>
        <v>1383</v>
      </c>
      <c r="AE203" s="595">
        <f t="shared" si="88"/>
        <v>1383</v>
      </c>
      <c r="AF203" s="595">
        <f t="shared" si="88"/>
        <v>1383</v>
      </c>
      <c r="AG203" s="595">
        <f t="shared" si="88"/>
        <v>1383</v>
      </c>
      <c r="AH203" s="595">
        <f t="shared" si="88"/>
        <v>1383</v>
      </c>
      <c r="AI203" s="595">
        <f t="shared" si="88"/>
        <v>1383</v>
      </c>
    </row>
    <row r="204" spans="1:35" s="589" customFormat="1" ht="11.25">
      <c r="A204" s="594">
        <v>2</v>
      </c>
      <c r="B204" s="750" t="s">
        <v>247</v>
      </c>
      <c r="C204" s="594"/>
      <c r="D204" s="594"/>
      <c r="E204" s="594"/>
      <c r="F204" s="595">
        <f>+F154+F179</f>
        <v>1773</v>
      </c>
      <c r="G204" s="595">
        <f t="shared" si="88"/>
        <v>3248</v>
      </c>
      <c r="H204" s="595">
        <f t="shared" si="88"/>
        <v>0</v>
      </c>
      <c r="I204" s="595">
        <f t="shared" si="88"/>
        <v>0</v>
      </c>
      <c r="J204" s="595">
        <f t="shared" si="88"/>
        <v>0</v>
      </c>
      <c r="K204" s="595">
        <f t="shared" si="88"/>
        <v>0</v>
      </c>
      <c r="L204" s="595">
        <f t="shared" si="88"/>
        <v>0</v>
      </c>
      <c r="M204" s="595">
        <f t="shared" si="88"/>
        <v>0</v>
      </c>
      <c r="N204" s="595">
        <f t="shared" si="88"/>
        <v>0</v>
      </c>
      <c r="O204" s="595">
        <f t="shared" si="88"/>
        <v>0</v>
      </c>
      <c r="P204" s="595">
        <f t="shared" si="88"/>
        <v>0</v>
      </c>
      <c r="Q204" s="595">
        <f t="shared" si="88"/>
        <v>0</v>
      </c>
      <c r="R204" s="595">
        <f t="shared" si="88"/>
        <v>0</v>
      </c>
      <c r="S204" s="595">
        <f t="shared" si="88"/>
        <v>0</v>
      </c>
      <c r="T204" s="595">
        <f t="shared" si="88"/>
        <v>0</v>
      </c>
      <c r="U204" s="595">
        <f t="shared" si="88"/>
        <v>0</v>
      </c>
      <c r="V204" s="595">
        <f t="shared" si="88"/>
        <v>0</v>
      </c>
      <c r="W204" s="595">
        <f t="shared" si="88"/>
        <v>0</v>
      </c>
      <c r="X204" s="595">
        <f t="shared" si="88"/>
        <v>0</v>
      </c>
      <c r="Y204" s="595">
        <f t="shared" si="88"/>
        <v>0</v>
      </c>
      <c r="Z204" s="595">
        <f t="shared" si="88"/>
        <v>0</v>
      </c>
      <c r="AA204" s="595">
        <f t="shared" si="88"/>
        <v>0</v>
      </c>
      <c r="AB204" s="595">
        <f t="shared" si="88"/>
        <v>0</v>
      </c>
      <c r="AC204" s="595">
        <f t="shared" si="88"/>
        <v>0</v>
      </c>
      <c r="AD204" s="595">
        <f t="shared" si="88"/>
        <v>0</v>
      </c>
      <c r="AE204" s="595">
        <f t="shared" si="88"/>
        <v>0</v>
      </c>
      <c r="AF204" s="595">
        <f t="shared" si="88"/>
        <v>0</v>
      </c>
      <c r="AG204" s="595">
        <f t="shared" si="88"/>
        <v>0</v>
      </c>
      <c r="AH204" s="595">
        <f t="shared" si="88"/>
        <v>0</v>
      </c>
      <c r="AI204" s="595">
        <f t="shared" si="88"/>
        <v>0</v>
      </c>
    </row>
    <row r="205" spans="1:35" s="589" customFormat="1" ht="11.25">
      <c r="A205" s="594">
        <v>3</v>
      </c>
      <c r="B205" s="750" t="s">
        <v>251</v>
      </c>
      <c r="C205" s="594"/>
      <c r="D205" s="594"/>
      <c r="E205" s="594"/>
      <c r="F205" s="595">
        <f>+F155+F180</f>
        <v>0</v>
      </c>
      <c r="G205" s="595">
        <f t="shared" si="88"/>
        <v>0</v>
      </c>
      <c r="H205" s="595">
        <f t="shared" si="88"/>
        <v>0</v>
      </c>
      <c r="I205" s="595">
        <f t="shared" si="88"/>
        <v>0</v>
      </c>
      <c r="J205" s="595">
        <f t="shared" si="88"/>
        <v>0</v>
      </c>
      <c r="K205" s="595">
        <f t="shared" si="88"/>
        <v>0</v>
      </c>
      <c r="L205" s="595">
        <f t="shared" si="88"/>
        <v>0</v>
      </c>
      <c r="M205" s="595">
        <f t="shared" si="88"/>
        <v>0</v>
      </c>
      <c r="N205" s="595">
        <f t="shared" si="88"/>
        <v>0</v>
      </c>
      <c r="O205" s="595">
        <f t="shared" si="88"/>
        <v>0</v>
      </c>
      <c r="P205" s="595">
        <f t="shared" si="88"/>
        <v>0</v>
      </c>
      <c r="Q205" s="595">
        <f t="shared" si="88"/>
        <v>0</v>
      </c>
      <c r="R205" s="595">
        <f t="shared" si="88"/>
        <v>0</v>
      </c>
      <c r="S205" s="595">
        <f t="shared" si="88"/>
        <v>0</v>
      </c>
      <c r="T205" s="595">
        <f t="shared" si="88"/>
        <v>0</v>
      </c>
      <c r="U205" s="595">
        <f t="shared" si="88"/>
        <v>0</v>
      </c>
      <c r="V205" s="595">
        <f t="shared" si="88"/>
        <v>0</v>
      </c>
      <c r="W205" s="595">
        <f t="shared" si="88"/>
        <v>0</v>
      </c>
      <c r="X205" s="595">
        <f t="shared" si="88"/>
        <v>0</v>
      </c>
      <c r="Y205" s="595">
        <f t="shared" si="88"/>
        <v>0</v>
      </c>
      <c r="Z205" s="595">
        <f t="shared" si="88"/>
        <v>0</v>
      </c>
      <c r="AA205" s="595">
        <f t="shared" si="88"/>
        <v>0</v>
      </c>
      <c r="AB205" s="595">
        <f t="shared" si="88"/>
        <v>0</v>
      </c>
      <c r="AC205" s="595">
        <f t="shared" si="88"/>
        <v>0</v>
      </c>
      <c r="AD205" s="595">
        <f t="shared" si="88"/>
        <v>0</v>
      </c>
      <c r="AE205" s="595">
        <f t="shared" si="88"/>
        <v>0</v>
      </c>
      <c r="AF205" s="595">
        <f t="shared" si="88"/>
        <v>0</v>
      </c>
      <c r="AG205" s="595">
        <f t="shared" si="88"/>
        <v>0</v>
      </c>
      <c r="AH205" s="595">
        <f t="shared" si="88"/>
        <v>0</v>
      </c>
      <c r="AI205" s="595">
        <f t="shared" si="88"/>
        <v>0</v>
      </c>
    </row>
    <row r="206" spans="1:35" s="589" customFormat="1" ht="11.25">
      <c r="A206" s="592" t="s">
        <v>243</v>
      </c>
      <c r="B206" s="749" t="s">
        <v>253</v>
      </c>
      <c r="C206" s="592"/>
      <c r="D206" s="592"/>
      <c r="E206" s="592"/>
      <c r="F206" s="593">
        <f>+F207+F214+F215</f>
        <v>203881</v>
      </c>
      <c r="G206" s="593">
        <f t="shared" ref="G206:AI206" si="89">+G207+G214+G215</f>
        <v>206900</v>
      </c>
      <c r="H206" s="593">
        <f t="shared" si="89"/>
        <v>191487</v>
      </c>
      <c r="I206" s="593">
        <f t="shared" si="89"/>
        <v>191487</v>
      </c>
      <c r="J206" s="593">
        <f t="shared" si="89"/>
        <v>191487</v>
      </c>
      <c r="K206" s="593">
        <f t="shared" si="89"/>
        <v>630313.19769691525</v>
      </c>
      <c r="L206" s="593">
        <f t="shared" si="89"/>
        <v>630313.19769691525</v>
      </c>
      <c r="M206" s="593">
        <f t="shared" si="89"/>
        <v>630313.19769691525</v>
      </c>
      <c r="N206" s="593">
        <f t="shared" si="89"/>
        <v>630313.19769691525</v>
      </c>
      <c r="O206" s="593">
        <f t="shared" si="89"/>
        <v>630313.19769691525</v>
      </c>
      <c r="P206" s="593">
        <f t="shared" si="89"/>
        <v>630313.19769691525</v>
      </c>
      <c r="Q206" s="593">
        <f t="shared" si="89"/>
        <v>630313.19769691525</v>
      </c>
      <c r="R206" s="593">
        <f t="shared" si="89"/>
        <v>630313.19769691525</v>
      </c>
      <c r="S206" s="593">
        <f t="shared" si="89"/>
        <v>630313.19769691525</v>
      </c>
      <c r="T206" s="593">
        <f t="shared" si="89"/>
        <v>630313.19769691525</v>
      </c>
      <c r="U206" s="593">
        <f t="shared" si="89"/>
        <v>630313.19769691525</v>
      </c>
      <c r="V206" s="593">
        <f t="shared" si="89"/>
        <v>630313.19769691525</v>
      </c>
      <c r="W206" s="593">
        <f t="shared" si="89"/>
        <v>630313.19769691525</v>
      </c>
      <c r="X206" s="593">
        <f t="shared" si="89"/>
        <v>630313.19769691525</v>
      </c>
      <c r="Y206" s="593">
        <f t="shared" si="89"/>
        <v>630313.19769691525</v>
      </c>
      <c r="Z206" s="593">
        <f t="shared" si="89"/>
        <v>630313.19769691525</v>
      </c>
      <c r="AA206" s="593">
        <f t="shared" si="89"/>
        <v>630313.19769691525</v>
      </c>
      <c r="AB206" s="593">
        <f t="shared" si="89"/>
        <v>630313.19769691525</v>
      </c>
      <c r="AC206" s="593">
        <f t="shared" si="89"/>
        <v>630313.19769691525</v>
      </c>
      <c r="AD206" s="593">
        <f t="shared" si="89"/>
        <v>630313.19769691525</v>
      </c>
      <c r="AE206" s="593">
        <f t="shared" si="89"/>
        <v>630313.19769691525</v>
      </c>
      <c r="AF206" s="593">
        <f t="shared" si="89"/>
        <v>630313.19769691525</v>
      </c>
      <c r="AG206" s="593">
        <f t="shared" si="89"/>
        <v>630313.19769691525</v>
      </c>
      <c r="AH206" s="593">
        <f t="shared" si="89"/>
        <v>630313.19769691525</v>
      </c>
      <c r="AI206" s="593">
        <f t="shared" si="89"/>
        <v>630313.19769691525</v>
      </c>
    </row>
    <row r="207" spans="1:35" s="589" customFormat="1" ht="11.25">
      <c r="A207" s="594"/>
      <c r="B207" s="750" t="s">
        <v>246</v>
      </c>
      <c r="C207" s="594"/>
      <c r="D207" s="594"/>
      <c r="E207" s="594"/>
      <c r="F207" s="595">
        <f>+F208+F209+F211+F212+F213</f>
        <v>199558</v>
      </c>
      <c r="G207" s="595">
        <f t="shared" ref="G207:AI207" si="90">+G208+G209+G211+G212+G213</f>
        <v>206743</v>
      </c>
      <c r="H207" s="595">
        <f t="shared" si="90"/>
        <v>191487</v>
      </c>
      <c r="I207" s="595">
        <f t="shared" si="90"/>
        <v>191487</v>
      </c>
      <c r="J207" s="595">
        <f t="shared" si="90"/>
        <v>191487</v>
      </c>
      <c r="K207" s="595">
        <f t="shared" si="90"/>
        <v>630313.19769691525</v>
      </c>
      <c r="L207" s="595">
        <f t="shared" si="90"/>
        <v>630313.19769691525</v>
      </c>
      <c r="M207" s="595">
        <f t="shared" si="90"/>
        <v>630313.19769691525</v>
      </c>
      <c r="N207" s="595">
        <f t="shared" si="90"/>
        <v>630313.19769691525</v>
      </c>
      <c r="O207" s="595">
        <f t="shared" si="90"/>
        <v>630313.19769691525</v>
      </c>
      <c r="P207" s="595">
        <f t="shared" si="90"/>
        <v>630313.19769691525</v>
      </c>
      <c r="Q207" s="595">
        <f t="shared" si="90"/>
        <v>630313.19769691525</v>
      </c>
      <c r="R207" s="595">
        <f t="shared" si="90"/>
        <v>630313.19769691525</v>
      </c>
      <c r="S207" s="595">
        <f t="shared" si="90"/>
        <v>630313.19769691525</v>
      </c>
      <c r="T207" s="595">
        <f t="shared" si="90"/>
        <v>630313.19769691525</v>
      </c>
      <c r="U207" s="595">
        <f t="shared" si="90"/>
        <v>630313.19769691525</v>
      </c>
      <c r="V207" s="595">
        <f t="shared" si="90"/>
        <v>630313.19769691525</v>
      </c>
      <c r="W207" s="595">
        <f t="shared" si="90"/>
        <v>630313.19769691525</v>
      </c>
      <c r="X207" s="595">
        <f t="shared" si="90"/>
        <v>630313.19769691525</v>
      </c>
      <c r="Y207" s="595">
        <f t="shared" si="90"/>
        <v>630313.19769691525</v>
      </c>
      <c r="Z207" s="595">
        <f t="shared" si="90"/>
        <v>630313.19769691525</v>
      </c>
      <c r="AA207" s="595">
        <f t="shared" si="90"/>
        <v>630313.19769691525</v>
      </c>
      <c r="AB207" s="595">
        <f t="shared" si="90"/>
        <v>630313.19769691525</v>
      </c>
      <c r="AC207" s="595">
        <f t="shared" si="90"/>
        <v>630313.19769691525</v>
      </c>
      <c r="AD207" s="595">
        <f t="shared" si="90"/>
        <v>630313.19769691525</v>
      </c>
      <c r="AE207" s="595">
        <f t="shared" si="90"/>
        <v>630313.19769691525</v>
      </c>
      <c r="AF207" s="595">
        <f t="shared" si="90"/>
        <v>630313.19769691525</v>
      </c>
      <c r="AG207" s="595">
        <f t="shared" si="90"/>
        <v>630313.19769691525</v>
      </c>
      <c r="AH207" s="595">
        <f t="shared" si="90"/>
        <v>630313.19769691525</v>
      </c>
      <c r="AI207" s="595">
        <f t="shared" si="90"/>
        <v>630313.19769691525</v>
      </c>
    </row>
    <row r="208" spans="1:35" s="589" customFormat="1" ht="11.25">
      <c r="A208" s="594"/>
      <c r="B208" s="751" t="s">
        <v>106</v>
      </c>
      <c r="C208" s="596"/>
      <c r="D208" s="596"/>
      <c r="E208" s="596"/>
      <c r="F208" s="595">
        <f t="shared" ref="F208:AI215" si="91">+F158+F183</f>
        <v>15634</v>
      </c>
      <c r="G208" s="595">
        <f t="shared" si="91"/>
        <v>5928</v>
      </c>
      <c r="H208" s="595">
        <f t="shared" si="91"/>
        <v>5244</v>
      </c>
      <c r="I208" s="595">
        <f t="shared" si="91"/>
        <v>5244</v>
      </c>
      <c r="J208" s="595">
        <f t="shared" si="91"/>
        <v>5244</v>
      </c>
      <c r="K208" s="595">
        <f t="shared" si="91"/>
        <v>20124.460500000001</v>
      </c>
      <c r="L208" s="595">
        <f t="shared" si="91"/>
        <v>20124.460500000001</v>
      </c>
      <c r="M208" s="595">
        <f t="shared" si="91"/>
        <v>20124.460500000001</v>
      </c>
      <c r="N208" s="595">
        <f t="shared" si="91"/>
        <v>20124.460500000001</v>
      </c>
      <c r="O208" s="595">
        <f t="shared" si="91"/>
        <v>20124.460500000001</v>
      </c>
      <c r="P208" s="595">
        <f t="shared" si="91"/>
        <v>20124.460500000001</v>
      </c>
      <c r="Q208" s="595">
        <f t="shared" si="91"/>
        <v>20124.460500000001</v>
      </c>
      <c r="R208" s="595">
        <f t="shared" si="91"/>
        <v>20124.460500000001</v>
      </c>
      <c r="S208" s="595">
        <f t="shared" si="91"/>
        <v>20124.460500000001</v>
      </c>
      <c r="T208" s="595">
        <f t="shared" si="91"/>
        <v>20124.460500000001</v>
      </c>
      <c r="U208" s="595">
        <f t="shared" si="91"/>
        <v>20124.460500000001</v>
      </c>
      <c r="V208" s="595">
        <f t="shared" si="91"/>
        <v>20124.460500000001</v>
      </c>
      <c r="W208" s="595">
        <f t="shared" si="91"/>
        <v>20124.460500000001</v>
      </c>
      <c r="X208" s="595">
        <f t="shared" si="91"/>
        <v>20124.460500000001</v>
      </c>
      <c r="Y208" s="595">
        <f t="shared" si="91"/>
        <v>20124.460500000001</v>
      </c>
      <c r="Z208" s="595">
        <f t="shared" si="91"/>
        <v>20124.460500000001</v>
      </c>
      <c r="AA208" s="595">
        <f t="shared" si="91"/>
        <v>20124.460500000001</v>
      </c>
      <c r="AB208" s="595">
        <f t="shared" si="91"/>
        <v>20124.460500000001</v>
      </c>
      <c r="AC208" s="595">
        <f t="shared" si="91"/>
        <v>20124.460500000001</v>
      </c>
      <c r="AD208" s="595">
        <f t="shared" si="91"/>
        <v>20124.460500000001</v>
      </c>
      <c r="AE208" s="595">
        <f t="shared" si="91"/>
        <v>20124.460500000001</v>
      </c>
      <c r="AF208" s="595">
        <f t="shared" si="91"/>
        <v>20124.460500000001</v>
      </c>
      <c r="AG208" s="595">
        <f t="shared" si="91"/>
        <v>20124.460500000001</v>
      </c>
      <c r="AH208" s="595">
        <f t="shared" si="91"/>
        <v>20124.460500000001</v>
      </c>
      <c r="AI208" s="595">
        <f t="shared" si="91"/>
        <v>20124.460500000001</v>
      </c>
    </row>
    <row r="209" spans="1:35" s="589" customFormat="1" ht="11.25">
      <c r="A209" s="594"/>
      <c r="B209" s="751" t="s">
        <v>254</v>
      </c>
      <c r="C209" s="596"/>
      <c r="D209" s="596"/>
      <c r="E209" s="596"/>
      <c r="F209" s="595">
        <f t="shared" si="91"/>
        <v>162487</v>
      </c>
      <c r="G209" s="595">
        <f t="shared" si="91"/>
        <v>185848</v>
      </c>
      <c r="H209" s="595">
        <f t="shared" si="91"/>
        <v>172923</v>
      </c>
      <c r="I209" s="595">
        <f t="shared" si="91"/>
        <v>172923</v>
      </c>
      <c r="J209" s="595">
        <f t="shared" si="91"/>
        <v>172923</v>
      </c>
      <c r="K209" s="595">
        <f t="shared" si="91"/>
        <v>550868.7371969152</v>
      </c>
      <c r="L209" s="595">
        <f t="shared" si="91"/>
        <v>550868.7371969152</v>
      </c>
      <c r="M209" s="595">
        <f t="shared" si="91"/>
        <v>550868.7371969152</v>
      </c>
      <c r="N209" s="595">
        <f t="shared" si="91"/>
        <v>550868.7371969152</v>
      </c>
      <c r="O209" s="595">
        <f t="shared" si="91"/>
        <v>550868.7371969152</v>
      </c>
      <c r="P209" s="595">
        <f t="shared" si="91"/>
        <v>550868.7371969152</v>
      </c>
      <c r="Q209" s="595">
        <f t="shared" si="91"/>
        <v>550868.7371969152</v>
      </c>
      <c r="R209" s="595">
        <f t="shared" si="91"/>
        <v>550868.7371969152</v>
      </c>
      <c r="S209" s="595">
        <f t="shared" si="91"/>
        <v>550868.7371969152</v>
      </c>
      <c r="T209" s="595">
        <f t="shared" si="91"/>
        <v>550868.7371969152</v>
      </c>
      <c r="U209" s="595">
        <f t="shared" si="91"/>
        <v>550868.7371969152</v>
      </c>
      <c r="V209" s="595">
        <f t="shared" si="91"/>
        <v>550868.7371969152</v>
      </c>
      <c r="W209" s="595">
        <f t="shared" si="91"/>
        <v>550868.7371969152</v>
      </c>
      <c r="X209" s="595">
        <f t="shared" si="91"/>
        <v>550868.7371969152</v>
      </c>
      <c r="Y209" s="595">
        <f t="shared" si="91"/>
        <v>550868.7371969152</v>
      </c>
      <c r="Z209" s="595">
        <f t="shared" si="91"/>
        <v>550868.7371969152</v>
      </c>
      <c r="AA209" s="595">
        <f t="shared" si="91"/>
        <v>550868.7371969152</v>
      </c>
      <c r="AB209" s="595">
        <f t="shared" si="91"/>
        <v>550868.7371969152</v>
      </c>
      <c r="AC209" s="595">
        <f t="shared" si="91"/>
        <v>550868.7371969152</v>
      </c>
      <c r="AD209" s="595">
        <f t="shared" si="91"/>
        <v>550868.7371969152</v>
      </c>
      <c r="AE209" s="595">
        <f t="shared" si="91"/>
        <v>550868.7371969152</v>
      </c>
      <c r="AF209" s="595">
        <f t="shared" si="91"/>
        <v>550868.7371969152</v>
      </c>
      <c r="AG209" s="595">
        <f t="shared" si="91"/>
        <v>550868.7371969152</v>
      </c>
      <c r="AH209" s="595">
        <f t="shared" si="91"/>
        <v>550868.7371969152</v>
      </c>
      <c r="AI209" s="595">
        <f t="shared" si="91"/>
        <v>550868.7371969152</v>
      </c>
    </row>
    <row r="210" spans="1:35" s="589" customFormat="1" ht="11.25">
      <c r="A210" s="597"/>
      <c r="B210" s="752" t="s">
        <v>264</v>
      </c>
      <c r="C210" s="598"/>
      <c r="D210" s="598"/>
      <c r="E210" s="598"/>
      <c r="F210" s="595">
        <f t="shared" si="91"/>
        <v>322</v>
      </c>
      <c r="G210" s="595">
        <f t="shared" si="91"/>
        <v>110913</v>
      </c>
      <c r="H210" s="595">
        <f t="shared" si="91"/>
        <v>114541</v>
      </c>
      <c r="I210" s="595">
        <f t="shared" si="91"/>
        <v>114541</v>
      </c>
      <c r="J210" s="595">
        <f t="shared" si="91"/>
        <v>114541</v>
      </c>
      <c r="K210" s="595">
        <f t="shared" si="91"/>
        <v>334097.76662554336</v>
      </c>
      <c r="L210" s="595">
        <f t="shared" si="91"/>
        <v>334097.76662554336</v>
      </c>
      <c r="M210" s="595">
        <f t="shared" si="91"/>
        <v>334097.76662554336</v>
      </c>
      <c r="N210" s="595">
        <f t="shared" si="91"/>
        <v>334097.76662554336</v>
      </c>
      <c r="O210" s="595">
        <f t="shared" si="91"/>
        <v>334097.76662554336</v>
      </c>
      <c r="P210" s="595">
        <f t="shared" si="91"/>
        <v>334097.76662554336</v>
      </c>
      <c r="Q210" s="595">
        <f t="shared" si="91"/>
        <v>334097.76662554336</v>
      </c>
      <c r="R210" s="595">
        <f t="shared" si="91"/>
        <v>334097.76662554336</v>
      </c>
      <c r="S210" s="595">
        <f t="shared" si="91"/>
        <v>334097.76662554336</v>
      </c>
      <c r="T210" s="595">
        <f t="shared" si="91"/>
        <v>334097.76662554336</v>
      </c>
      <c r="U210" s="595">
        <f t="shared" si="91"/>
        <v>334097.76662554336</v>
      </c>
      <c r="V210" s="595">
        <f t="shared" si="91"/>
        <v>334097.76662554336</v>
      </c>
      <c r="W210" s="595">
        <f t="shared" si="91"/>
        <v>334097.76662554336</v>
      </c>
      <c r="X210" s="595">
        <f t="shared" si="91"/>
        <v>334097.76662554336</v>
      </c>
      <c r="Y210" s="595">
        <f t="shared" si="91"/>
        <v>334097.76662554336</v>
      </c>
      <c r="Z210" s="595">
        <f t="shared" si="91"/>
        <v>334097.76662554336</v>
      </c>
      <c r="AA210" s="595">
        <f t="shared" si="91"/>
        <v>334097.76662554336</v>
      </c>
      <c r="AB210" s="595">
        <f t="shared" si="91"/>
        <v>334097.76662554336</v>
      </c>
      <c r="AC210" s="595">
        <f t="shared" si="91"/>
        <v>334097.76662554336</v>
      </c>
      <c r="AD210" s="595">
        <f t="shared" si="91"/>
        <v>334097.76662554336</v>
      </c>
      <c r="AE210" s="595">
        <f t="shared" si="91"/>
        <v>334097.76662554336</v>
      </c>
      <c r="AF210" s="595">
        <f t="shared" si="91"/>
        <v>334097.76662554336</v>
      </c>
      <c r="AG210" s="595">
        <f t="shared" si="91"/>
        <v>334097.76662554336</v>
      </c>
      <c r="AH210" s="595">
        <f t="shared" si="91"/>
        <v>334097.76662554336</v>
      </c>
      <c r="AI210" s="595">
        <f t="shared" si="91"/>
        <v>334097.76662554336</v>
      </c>
    </row>
    <row r="211" spans="1:35" s="589" customFormat="1" ht="11.25">
      <c r="A211" s="594"/>
      <c r="B211" s="751" t="s">
        <v>255</v>
      </c>
      <c r="C211" s="596"/>
      <c r="D211" s="596"/>
      <c r="E211" s="596"/>
      <c r="F211" s="595">
        <f t="shared" si="91"/>
        <v>2367</v>
      </c>
      <c r="G211" s="595">
        <f t="shared" si="91"/>
        <v>1897</v>
      </c>
      <c r="H211" s="595">
        <f t="shared" si="91"/>
        <v>14</v>
      </c>
      <c r="I211" s="595">
        <f t="shared" si="91"/>
        <v>14</v>
      </c>
      <c r="J211" s="595">
        <f t="shared" si="91"/>
        <v>14</v>
      </c>
      <c r="K211" s="595">
        <f t="shared" si="91"/>
        <v>14</v>
      </c>
      <c r="L211" s="595">
        <f t="shared" si="91"/>
        <v>14</v>
      </c>
      <c r="M211" s="595">
        <f t="shared" si="91"/>
        <v>14</v>
      </c>
      <c r="N211" s="595">
        <f t="shared" si="91"/>
        <v>14</v>
      </c>
      <c r="O211" s="595">
        <f t="shared" si="91"/>
        <v>14</v>
      </c>
      <c r="P211" s="595">
        <f t="shared" si="91"/>
        <v>14</v>
      </c>
      <c r="Q211" s="595">
        <f t="shared" si="91"/>
        <v>14</v>
      </c>
      <c r="R211" s="595">
        <f t="shared" si="91"/>
        <v>14</v>
      </c>
      <c r="S211" s="595">
        <f t="shared" si="91"/>
        <v>14</v>
      </c>
      <c r="T211" s="595">
        <f t="shared" si="91"/>
        <v>14</v>
      </c>
      <c r="U211" s="595">
        <f t="shared" si="91"/>
        <v>14</v>
      </c>
      <c r="V211" s="595">
        <f t="shared" si="91"/>
        <v>14</v>
      </c>
      <c r="W211" s="595">
        <f t="shared" si="91"/>
        <v>14</v>
      </c>
      <c r="X211" s="595">
        <f t="shared" si="91"/>
        <v>14</v>
      </c>
      <c r="Y211" s="595">
        <f t="shared" si="91"/>
        <v>14</v>
      </c>
      <c r="Z211" s="595">
        <f t="shared" si="91"/>
        <v>14</v>
      </c>
      <c r="AA211" s="595">
        <f t="shared" si="91"/>
        <v>14</v>
      </c>
      <c r="AB211" s="595">
        <f t="shared" si="91"/>
        <v>14</v>
      </c>
      <c r="AC211" s="595">
        <f t="shared" si="91"/>
        <v>14</v>
      </c>
      <c r="AD211" s="595">
        <f t="shared" si="91"/>
        <v>14</v>
      </c>
      <c r="AE211" s="595">
        <f t="shared" si="91"/>
        <v>14</v>
      </c>
      <c r="AF211" s="595">
        <f t="shared" si="91"/>
        <v>14</v>
      </c>
      <c r="AG211" s="595">
        <f t="shared" si="91"/>
        <v>14</v>
      </c>
      <c r="AH211" s="595">
        <f t="shared" si="91"/>
        <v>14</v>
      </c>
      <c r="AI211" s="595">
        <f t="shared" si="91"/>
        <v>14</v>
      </c>
    </row>
    <row r="212" spans="1:35" s="589" customFormat="1" ht="11.25">
      <c r="A212" s="594"/>
      <c r="B212" s="751" t="s">
        <v>256</v>
      </c>
      <c r="C212" s="596"/>
      <c r="D212" s="596"/>
      <c r="E212" s="596"/>
      <c r="F212" s="595">
        <f t="shared" si="91"/>
        <v>15304</v>
      </c>
      <c r="G212" s="595">
        <f t="shared" si="91"/>
        <v>11867</v>
      </c>
      <c r="H212" s="595">
        <f t="shared" si="91"/>
        <v>8296</v>
      </c>
      <c r="I212" s="595">
        <f t="shared" si="91"/>
        <v>8296</v>
      </c>
      <c r="J212" s="595">
        <f t="shared" si="91"/>
        <v>8296</v>
      </c>
      <c r="K212" s="595">
        <f t="shared" si="91"/>
        <v>54296</v>
      </c>
      <c r="L212" s="595">
        <f t="shared" si="91"/>
        <v>54296</v>
      </c>
      <c r="M212" s="595">
        <f t="shared" si="91"/>
        <v>54296</v>
      </c>
      <c r="N212" s="595">
        <f t="shared" si="91"/>
        <v>54296</v>
      </c>
      <c r="O212" s="595">
        <f t="shared" si="91"/>
        <v>54296</v>
      </c>
      <c r="P212" s="595">
        <f t="shared" si="91"/>
        <v>54296</v>
      </c>
      <c r="Q212" s="595">
        <f t="shared" si="91"/>
        <v>54296</v>
      </c>
      <c r="R212" s="595">
        <f t="shared" si="91"/>
        <v>54296</v>
      </c>
      <c r="S212" s="595">
        <f t="shared" si="91"/>
        <v>54296</v>
      </c>
      <c r="T212" s="595">
        <f t="shared" si="91"/>
        <v>54296</v>
      </c>
      <c r="U212" s="595">
        <f t="shared" si="91"/>
        <v>54296</v>
      </c>
      <c r="V212" s="595">
        <f t="shared" si="91"/>
        <v>54296</v>
      </c>
      <c r="W212" s="595">
        <f t="shared" si="91"/>
        <v>54296</v>
      </c>
      <c r="X212" s="595">
        <f t="shared" si="91"/>
        <v>54296</v>
      </c>
      <c r="Y212" s="595">
        <f t="shared" si="91"/>
        <v>54296</v>
      </c>
      <c r="Z212" s="595">
        <f t="shared" si="91"/>
        <v>54296</v>
      </c>
      <c r="AA212" s="595">
        <f t="shared" si="91"/>
        <v>54296</v>
      </c>
      <c r="AB212" s="595">
        <f t="shared" si="91"/>
        <v>54296</v>
      </c>
      <c r="AC212" s="595">
        <f t="shared" si="91"/>
        <v>54296</v>
      </c>
      <c r="AD212" s="595">
        <f t="shared" si="91"/>
        <v>54296</v>
      </c>
      <c r="AE212" s="595">
        <f t="shared" si="91"/>
        <v>54296</v>
      </c>
      <c r="AF212" s="595">
        <f t="shared" si="91"/>
        <v>54296</v>
      </c>
      <c r="AG212" s="595">
        <f t="shared" si="91"/>
        <v>54296</v>
      </c>
      <c r="AH212" s="595">
        <f t="shared" si="91"/>
        <v>54296</v>
      </c>
      <c r="AI212" s="595">
        <f t="shared" si="91"/>
        <v>54296</v>
      </c>
    </row>
    <row r="213" spans="1:35" s="589" customFormat="1" ht="11.25">
      <c r="A213" s="594"/>
      <c r="B213" s="751" t="s">
        <v>257</v>
      </c>
      <c r="C213" s="596"/>
      <c r="D213" s="596"/>
      <c r="E213" s="596"/>
      <c r="F213" s="595">
        <f t="shared" si="91"/>
        <v>3766</v>
      </c>
      <c r="G213" s="595">
        <f t="shared" si="91"/>
        <v>1203</v>
      </c>
      <c r="H213" s="595">
        <f t="shared" si="91"/>
        <v>5010</v>
      </c>
      <c r="I213" s="595">
        <f t="shared" si="91"/>
        <v>5010</v>
      </c>
      <c r="J213" s="595">
        <f t="shared" si="91"/>
        <v>5010</v>
      </c>
      <c r="K213" s="595">
        <f t="shared" si="91"/>
        <v>5010</v>
      </c>
      <c r="L213" s="595">
        <f t="shared" si="91"/>
        <v>5010</v>
      </c>
      <c r="M213" s="595">
        <f t="shared" si="91"/>
        <v>5010</v>
      </c>
      <c r="N213" s="595">
        <f t="shared" si="91"/>
        <v>5010</v>
      </c>
      <c r="O213" s="595">
        <f t="shared" si="91"/>
        <v>5010</v>
      </c>
      <c r="P213" s="595">
        <f t="shared" si="91"/>
        <v>5010</v>
      </c>
      <c r="Q213" s="595">
        <f t="shared" si="91"/>
        <v>5010</v>
      </c>
      <c r="R213" s="595">
        <f t="shared" si="91"/>
        <v>5010</v>
      </c>
      <c r="S213" s="595">
        <f t="shared" si="91"/>
        <v>5010</v>
      </c>
      <c r="T213" s="595">
        <f t="shared" si="91"/>
        <v>5010</v>
      </c>
      <c r="U213" s="595">
        <f t="shared" si="91"/>
        <v>5010</v>
      </c>
      <c r="V213" s="595">
        <f t="shared" si="91"/>
        <v>5010</v>
      </c>
      <c r="W213" s="595">
        <f t="shared" si="91"/>
        <v>5010</v>
      </c>
      <c r="X213" s="595">
        <f t="shared" si="91"/>
        <v>5010</v>
      </c>
      <c r="Y213" s="595">
        <f t="shared" si="91"/>
        <v>5010</v>
      </c>
      <c r="Z213" s="595">
        <f t="shared" si="91"/>
        <v>5010</v>
      </c>
      <c r="AA213" s="595">
        <f t="shared" si="91"/>
        <v>5010</v>
      </c>
      <c r="AB213" s="595">
        <f t="shared" si="91"/>
        <v>5010</v>
      </c>
      <c r="AC213" s="595">
        <f t="shared" si="91"/>
        <v>5010</v>
      </c>
      <c r="AD213" s="595">
        <f t="shared" si="91"/>
        <v>5010</v>
      </c>
      <c r="AE213" s="595">
        <f t="shared" si="91"/>
        <v>5010</v>
      </c>
      <c r="AF213" s="595">
        <f t="shared" si="91"/>
        <v>5010</v>
      </c>
      <c r="AG213" s="595">
        <f t="shared" si="91"/>
        <v>5010</v>
      </c>
      <c r="AH213" s="595">
        <f t="shared" si="91"/>
        <v>5010</v>
      </c>
      <c r="AI213" s="595">
        <f t="shared" si="91"/>
        <v>5010</v>
      </c>
    </row>
    <row r="214" spans="1:35" s="589" customFormat="1" ht="11.25">
      <c r="A214" s="594"/>
      <c r="B214" s="750" t="s">
        <v>248</v>
      </c>
      <c r="C214" s="594"/>
      <c r="D214" s="594"/>
      <c r="E214" s="594"/>
      <c r="F214" s="595">
        <f t="shared" si="91"/>
        <v>0</v>
      </c>
      <c r="G214" s="595">
        <f t="shared" si="91"/>
        <v>157</v>
      </c>
      <c r="H214" s="595">
        <f t="shared" si="91"/>
        <v>0</v>
      </c>
      <c r="I214" s="595">
        <f t="shared" si="91"/>
        <v>0</v>
      </c>
      <c r="J214" s="595">
        <f t="shared" si="91"/>
        <v>0</v>
      </c>
      <c r="K214" s="595">
        <f t="shared" si="91"/>
        <v>0</v>
      </c>
      <c r="L214" s="595">
        <f t="shared" si="91"/>
        <v>0</v>
      </c>
      <c r="M214" s="595">
        <f t="shared" si="91"/>
        <v>0</v>
      </c>
      <c r="N214" s="595">
        <f t="shared" si="91"/>
        <v>0</v>
      </c>
      <c r="O214" s="595">
        <f t="shared" si="91"/>
        <v>0</v>
      </c>
      <c r="P214" s="595">
        <f t="shared" si="91"/>
        <v>0</v>
      </c>
      <c r="Q214" s="595">
        <f t="shared" si="91"/>
        <v>0</v>
      </c>
      <c r="R214" s="595">
        <f t="shared" si="91"/>
        <v>0</v>
      </c>
      <c r="S214" s="595">
        <f t="shared" si="91"/>
        <v>0</v>
      </c>
      <c r="T214" s="595">
        <f t="shared" si="91"/>
        <v>0</v>
      </c>
      <c r="U214" s="595">
        <f t="shared" si="91"/>
        <v>0</v>
      </c>
      <c r="V214" s="595">
        <f t="shared" si="91"/>
        <v>0</v>
      </c>
      <c r="W214" s="595">
        <f t="shared" si="91"/>
        <v>0</v>
      </c>
      <c r="X214" s="595">
        <f t="shared" si="91"/>
        <v>0</v>
      </c>
      <c r="Y214" s="595">
        <f t="shared" si="91"/>
        <v>0</v>
      </c>
      <c r="Z214" s="595">
        <f t="shared" si="91"/>
        <v>0</v>
      </c>
      <c r="AA214" s="595">
        <f t="shared" si="91"/>
        <v>0</v>
      </c>
      <c r="AB214" s="595">
        <f t="shared" si="91"/>
        <v>0</v>
      </c>
      <c r="AC214" s="595">
        <f t="shared" si="91"/>
        <v>0</v>
      </c>
      <c r="AD214" s="595">
        <f t="shared" si="91"/>
        <v>0</v>
      </c>
      <c r="AE214" s="595">
        <f t="shared" si="91"/>
        <v>0</v>
      </c>
      <c r="AF214" s="595">
        <f t="shared" si="91"/>
        <v>0</v>
      </c>
      <c r="AG214" s="595">
        <f t="shared" si="91"/>
        <v>0</v>
      </c>
      <c r="AH214" s="595">
        <f t="shared" si="91"/>
        <v>0</v>
      </c>
      <c r="AI214" s="595">
        <f t="shared" si="91"/>
        <v>0</v>
      </c>
    </row>
    <row r="215" spans="1:35" s="589" customFormat="1" ht="11.25">
      <c r="A215" s="594"/>
      <c r="B215" s="750" t="s">
        <v>258</v>
      </c>
      <c r="C215" s="594"/>
      <c r="D215" s="594"/>
      <c r="E215" s="594"/>
      <c r="F215" s="595">
        <f t="shared" si="91"/>
        <v>4323</v>
      </c>
      <c r="G215" s="595">
        <f t="shared" si="91"/>
        <v>0</v>
      </c>
      <c r="H215" s="595">
        <f t="shared" si="91"/>
        <v>0</v>
      </c>
      <c r="I215" s="595">
        <f t="shared" si="91"/>
        <v>0</v>
      </c>
      <c r="J215" s="595">
        <f t="shared" si="91"/>
        <v>0</v>
      </c>
      <c r="K215" s="595">
        <f t="shared" si="91"/>
        <v>0</v>
      </c>
      <c r="L215" s="595">
        <f t="shared" si="91"/>
        <v>0</v>
      </c>
      <c r="M215" s="595">
        <f t="shared" si="91"/>
        <v>0</v>
      </c>
      <c r="N215" s="595">
        <f t="shared" si="91"/>
        <v>0</v>
      </c>
      <c r="O215" s="595">
        <f t="shared" si="91"/>
        <v>0</v>
      </c>
      <c r="P215" s="595">
        <f t="shared" si="91"/>
        <v>0</v>
      </c>
      <c r="Q215" s="595">
        <f t="shared" si="91"/>
        <v>0</v>
      </c>
      <c r="R215" s="595">
        <f t="shared" si="91"/>
        <v>0</v>
      </c>
      <c r="S215" s="595">
        <f t="shared" si="91"/>
        <v>0</v>
      </c>
      <c r="T215" s="595">
        <f t="shared" si="91"/>
        <v>0</v>
      </c>
      <c r="U215" s="595">
        <f t="shared" si="91"/>
        <v>0</v>
      </c>
      <c r="V215" s="595">
        <f t="shared" si="91"/>
        <v>0</v>
      </c>
      <c r="W215" s="595">
        <f t="shared" si="91"/>
        <v>0</v>
      </c>
      <c r="X215" s="595">
        <f t="shared" si="91"/>
        <v>0</v>
      </c>
      <c r="Y215" s="595">
        <f t="shared" si="91"/>
        <v>0</v>
      </c>
      <c r="Z215" s="595">
        <f t="shared" si="91"/>
        <v>0</v>
      </c>
      <c r="AA215" s="595">
        <f t="shared" si="91"/>
        <v>0</v>
      </c>
      <c r="AB215" s="595">
        <f t="shared" si="91"/>
        <v>0</v>
      </c>
      <c r="AC215" s="595">
        <f t="shared" si="91"/>
        <v>0</v>
      </c>
      <c r="AD215" s="595">
        <f t="shared" si="91"/>
        <v>0</v>
      </c>
      <c r="AE215" s="595">
        <f t="shared" si="91"/>
        <v>0</v>
      </c>
      <c r="AF215" s="595">
        <f t="shared" si="91"/>
        <v>0</v>
      </c>
      <c r="AG215" s="595">
        <f t="shared" si="91"/>
        <v>0</v>
      </c>
      <c r="AH215" s="595">
        <f t="shared" si="91"/>
        <v>0</v>
      </c>
      <c r="AI215" s="595">
        <f t="shared" si="91"/>
        <v>0</v>
      </c>
    </row>
    <row r="216" spans="1:35" s="589" customFormat="1" ht="11.25">
      <c r="A216" s="592"/>
      <c r="B216" s="749" t="s">
        <v>259</v>
      </c>
      <c r="C216" s="592"/>
      <c r="D216" s="592"/>
      <c r="E216" s="592"/>
      <c r="F216" s="593">
        <f>+F196-F206</f>
        <v>-4175</v>
      </c>
      <c r="G216" s="593">
        <f t="shared" ref="G216:AI216" si="92">+G196-G206</f>
        <v>8477</v>
      </c>
      <c r="H216" s="593">
        <f t="shared" si="92"/>
        <v>0</v>
      </c>
      <c r="I216" s="593">
        <f t="shared" si="92"/>
        <v>0</v>
      </c>
      <c r="J216" s="593">
        <f t="shared" si="92"/>
        <v>0</v>
      </c>
      <c r="K216" s="593">
        <f t="shared" si="92"/>
        <v>0</v>
      </c>
      <c r="L216" s="593">
        <f t="shared" si="92"/>
        <v>0</v>
      </c>
      <c r="M216" s="593">
        <f t="shared" si="92"/>
        <v>0</v>
      </c>
      <c r="N216" s="593">
        <f t="shared" si="92"/>
        <v>0</v>
      </c>
      <c r="O216" s="593">
        <f t="shared" si="92"/>
        <v>0</v>
      </c>
      <c r="P216" s="593">
        <f t="shared" si="92"/>
        <v>0</v>
      </c>
      <c r="Q216" s="593">
        <f t="shared" si="92"/>
        <v>0</v>
      </c>
      <c r="R216" s="593">
        <f t="shared" si="92"/>
        <v>0</v>
      </c>
      <c r="S216" s="593">
        <f t="shared" si="92"/>
        <v>0</v>
      </c>
      <c r="T216" s="593">
        <f t="shared" si="92"/>
        <v>0</v>
      </c>
      <c r="U216" s="593">
        <f t="shared" si="92"/>
        <v>0</v>
      </c>
      <c r="V216" s="593">
        <f t="shared" si="92"/>
        <v>0</v>
      </c>
      <c r="W216" s="593">
        <f t="shared" si="92"/>
        <v>0</v>
      </c>
      <c r="X216" s="593">
        <f t="shared" si="92"/>
        <v>0</v>
      </c>
      <c r="Y216" s="593">
        <f t="shared" si="92"/>
        <v>0</v>
      </c>
      <c r="Z216" s="593">
        <f t="shared" si="92"/>
        <v>0</v>
      </c>
      <c r="AA216" s="593">
        <f t="shared" si="92"/>
        <v>0</v>
      </c>
      <c r="AB216" s="593">
        <f t="shared" si="92"/>
        <v>0</v>
      </c>
      <c r="AC216" s="593">
        <f t="shared" si="92"/>
        <v>0</v>
      </c>
      <c r="AD216" s="593">
        <f t="shared" si="92"/>
        <v>0</v>
      </c>
      <c r="AE216" s="593">
        <f t="shared" si="92"/>
        <v>0</v>
      </c>
      <c r="AF216" s="593">
        <f t="shared" si="92"/>
        <v>0</v>
      </c>
      <c r="AG216" s="593">
        <f t="shared" si="92"/>
        <v>0</v>
      </c>
      <c r="AH216" s="593">
        <f t="shared" si="92"/>
        <v>0</v>
      </c>
      <c r="AI216" s="593">
        <f t="shared" si="92"/>
        <v>0</v>
      </c>
    </row>
    <row r="218" spans="1:35" ht="12.75">
      <c r="A218" s="555" t="s">
        <v>668</v>
      </c>
    </row>
    <row r="220" spans="1:35" s="589" customFormat="1" ht="11.25">
      <c r="A220" s="612"/>
      <c r="B220" s="754" t="s">
        <v>388</v>
      </c>
      <c r="C220" s="612"/>
      <c r="D220" s="612"/>
      <c r="E220" s="612"/>
      <c r="F220" s="612">
        <f t="shared" ref="F220:AI221" si="93">+F194</f>
        <v>1</v>
      </c>
      <c r="G220" s="612">
        <f t="shared" si="93"/>
        <v>2</v>
      </c>
      <c r="H220" s="612">
        <f t="shared" si="93"/>
        <v>3</v>
      </c>
      <c r="I220" s="612">
        <f t="shared" si="93"/>
        <v>4</v>
      </c>
      <c r="J220" s="612">
        <f t="shared" si="93"/>
        <v>5</v>
      </c>
      <c r="K220" s="612">
        <f t="shared" si="93"/>
        <v>6</v>
      </c>
      <c r="L220" s="612">
        <f t="shared" si="93"/>
        <v>7</v>
      </c>
      <c r="M220" s="612">
        <f t="shared" si="93"/>
        <v>8</v>
      </c>
      <c r="N220" s="612">
        <f t="shared" si="93"/>
        <v>9</v>
      </c>
      <c r="O220" s="612">
        <f t="shared" si="93"/>
        <v>10</v>
      </c>
      <c r="P220" s="612">
        <f t="shared" si="93"/>
        <v>11</v>
      </c>
      <c r="Q220" s="612">
        <f t="shared" si="93"/>
        <v>12</v>
      </c>
      <c r="R220" s="612">
        <f t="shared" si="93"/>
        <v>13</v>
      </c>
      <c r="S220" s="612">
        <f t="shared" si="93"/>
        <v>14</v>
      </c>
      <c r="T220" s="612">
        <f t="shared" si="93"/>
        <v>15</v>
      </c>
      <c r="U220" s="612">
        <f t="shared" si="93"/>
        <v>16</v>
      </c>
      <c r="V220" s="612">
        <f t="shared" si="93"/>
        <v>17</v>
      </c>
      <c r="W220" s="612">
        <f t="shared" si="93"/>
        <v>18</v>
      </c>
      <c r="X220" s="612">
        <f t="shared" si="93"/>
        <v>19</v>
      </c>
      <c r="Y220" s="612">
        <f t="shared" si="93"/>
        <v>20</v>
      </c>
      <c r="Z220" s="612">
        <f t="shared" si="93"/>
        <v>21</v>
      </c>
      <c r="AA220" s="612">
        <f t="shared" si="93"/>
        <v>22</v>
      </c>
      <c r="AB220" s="612">
        <f t="shared" si="93"/>
        <v>23</v>
      </c>
      <c r="AC220" s="612">
        <f t="shared" si="93"/>
        <v>24</v>
      </c>
      <c r="AD220" s="612">
        <f t="shared" si="93"/>
        <v>25</v>
      </c>
      <c r="AE220" s="612">
        <f t="shared" si="93"/>
        <v>26</v>
      </c>
      <c r="AF220" s="612">
        <f t="shared" si="93"/>
        <v>27</v>
      </c>
      <c r="AG220" s="612">
        <f t="shared" si="93"/>
        <v>28</v>
      </c>
      <c r="AH220" s="612">
        <f t="shared" si="93"/>
        <v>29</v>
      </c>
      <c r="AI220" s="612">
        <f t="shared" si="93"/>
        <v>30</v>
      </c>
    </row>
    <row r="221" spans="1:35" s="589" customFormat="1" ht="11.25">
      <c r="A221" s="612" t="s">
        <v>147</v>
      </c>
      <c r="B221" s="754" t="s">
        <v>392</v>
      </c>
      <c r="C221" s="613"/>
      <c r="D221" s="613"/>
      <c r="E221" s="613"/>
      <c r="F221" s="614">
        <f t="shared" si="93"/>
        <v>2018</v>
      </c>
      <c r="G221" s="614">
        <f t="shared" si="93"/>
        <v>2019</v>
      </c>
      <c r="H221" s="614">
        <f t="shared" si="93"/>
        <v>2020</v>
      </c>
      <c r="I221" s="614">
        <f t="shared" si="93"/>
        <v>2021</v>
      </c>
      <c r="J221" s="614">
        <f t="shared" si="93"/>
        <v>2022</v>
      </c>
      <c r="K221" s="614">
        <f t="shared" si="93"/>
        <v>2023</v>
      </c>
      <c r="L221" s="614">
        <f t="shared" si="93"/>
        <v>2024</v>
      </c>
      <c r="M221" s="614">
        <f t="shared" si="93"/>
        <v>2025</v>
      </c>
      <c r="N221" s="614">
        <f t="shared" si="93"/>
        <v>2026</v>
      </c>
      <c r="O221" s="614">
        <f t="shared" si="93"/>
        <v>2027</v>
      </c>
      <c r="P221" s="614">
        <f t="shared" si="93"/>
        <v>2028</v>
      </c>
      <c r="Q221" s="614">
        <f t="shared" si="93"/>
        <v>2029</v>
      </c>
      <c r="R221" s="614">
        <f t="shared" si="93"/>
        <v>2030</v>
      </c>
      <c r="S221" s="614">
        <f t="shared" si="93"/>
        <v>2031</v>
      </c>
      <c r="T221" s="614">
        <f t="shared" si="93"/>
        <v>2032</v>
      </c>
      <c r="U221" s="614">
        <f t="shared" si="93"/>
        <v>2033</v>
      </c>
      <c r="V221" s="614">
        <f t="shared" si="93"/>
        <v>2034</v>
      </c>
      <c r="W221" s="614">
        <f t="shared" si="93"/>
        <v>2035</v>
      </c>
      <c r="X221" s="614">
        <f t="shared" si="93"/>
        <v>2036</v>
      </c>
      <c r="Y221" s="614">
        <f t="shared" si="93"/>
        <v>2037</v>
      </c>
      <c r="Z221" s="614">
        <f t="shared" si="93"/>
        <v>2038</v>
      </c>
      <c r="AA221" s="614">
        <f t="shared" si="93"/>
        <v>2039</v>
      </c>
      <c r="AB221" s="614">
        <f t="shared" si="93"/>
        <v>2040</v>
      </c>
      <c r="AC221" s="614">
        <f t="shared" si="93"/>
        <v>2041</v>
      </c>
      <c r="AD221" s="614">
        <f t="shared" si="93"/>
        <v>2042</v>
      </c>
      <c r="AE221" s="614">
        <f t="shared" si="93"/>
        <v>2043</v>
      </c>
      <c r="AF221" s="614">
        <f t="shared" si="93"/>
        <v>2044</v>
      </c>
      <c r="AG221" s="614">
        <f t="shared" si="93"/>
        <v>2045</v>
      </c>
      <c r="AH221" s="614">
        <f t="shared" si="93"/>
        <v>2046</v>
      </c>
      <c r="AI221" s="614">
        <f t="shared" si="93"/>
        <v>2047</v>
      </c>
    </row>
    <row r="222" spans="1:35" s="589" customFormat="1" ht="11.25">
      <c r="A222" s="592" t="s">
        <v>242</v>
      </c>
      <c r="B222" s="749" t="s">
        <v>391</v>
      </c>
      <c r="C222" s="592"/>
      <c r="D222" s="592"/>
      <c r="E222" s="592"/>
      <c r="F222" s="593">
        <f t="shared" ref="F222:AI222" si="94">+F223+F224</f>
        <v>128422.29519999999</v>
      </c>
      <c r="G222" s="593">
        <f t="shared" si="94"/>
        <v>134381.74</v>
      </c>
      <c r="H222" s="593">
        <f t="shared" si="94"/>
        <v>114541</v>
      </c>
      <c r="I222" s="593">
        <f t="shared" si="94"/>
        <v>114541</v>
      </c>
      <c r="J222" s="593">
        <f t="shared" si="94"/>
        <v>114541</v>
      </c>
      <c r="K222" s="593">
        <f t="shared" si="94"/>
        <v>241300.43834252827</v>
      </c>
      <c r="L222" s="593">
        <f t="shared" si="94"/>
        <v>241300.43834252827</v>
      </c>
      <c r="M222" s="593">
        <f t="shared" si="94"/>
        <v>241300.43834252827</v>
      </c>
      <c r="N222" s="593">
        <f t="shared" si="94"/>
        <v>241300.43834252827</v>
      </c>
      <c r="O222" s="593">
        <f t="shared" si="94"/>
        <v>241300.43834252827</v>
      </c>
      <c r="P222" s="593">
        <f t="shared" si="94"/>
        <v>241300.43834252827</v>
      </c>
      <c r="Q222" s="593">
        <f t="shared" si="94"/>
        <v>241300.43834252827</v>
      </c>
      <c r="R222" s="593">
        <f t="shared" si="94"/>
        <v>241300.43834252827</v>
      </c>
      <c r="S222" s="593">
        <f t="shared" si="94"/>
        <v>241300.43834252827</v>
      </c>
      <c r="T222" s="593">
        <f t="shared" si="94"/>
        <v>241300.43834252827</v>
      </c>
      <c r="U222" s="593">
        <f t="shared" si="94"/>
        <v>241300.43834252827</v>
      </c>
      <c r="V222" s="593">
        <f t="shared" si="94"/>
        <v>241300.43834252827</v>
      </c>
      <c r="W222" s="593">
        <f t="shared" si="94"/>
        <v>241300.43834252827</v>
      </c>
      <c r="X222" s="593">
        <f t="shared" si="94"/>
        <v>241300.43834252827</v>
      </c>
      <c r="Y222" s="593">
        <f t="shared" si="94"/>
        <v>241300.43834252827</v>
      </c>
      <c r="Z222" s="593">
        <f t="shared" si="94"/>
        <v>241300.43834252827</v>
      </c>
      <c r="AA222" s="593">
        <f t="shared" si="94"/>
        <v>334097.76662554336</v>
      </c>
      <c r="AB222" s="593">
        <f t="shared" si="94"/>
        <v>334097.76662554336</v>
      </c>
      <c r="AC222" s="593">
        <f t="shared" si="94"/>
        <v>334097.76662554336</v>
      </c>
      <c r="AD222" s="593">
        <f t="shared" si="94"/>
        <v>334097.76662554336</v>
      </c>
      <c r="AE222" s="593">
        <f t="shared" si="94"/>
        <v>334097.76662554336</v>
      </c>
      <c r="AF222" s="593">
        <f t="shared" si="94"/>
        <v>334097.76662554336</v>
      </c>
      <c r="AG222" s="593">
        <f t="shared" si="94"/>
        <v>334097.76662554336</v>
      </c>
      <c r="AH222" s="593">
        <f t="shared" si="94"/>
        <v>334097.76662554336</v>
      </c>
      <c r="AI222" s="593">
        <f t="shared" si="94"/>
        <v>334097.76662554336</v>
      </c>
    </row>
    <row r="223" spans="1:35" s="589" customFormat="1" ht="11.25">
      <c r="A223" s="594"/>
      <c r="B223" s="751" t="s">
        <v>393</v>
      </c>
      <c r="C223" s="596"/>
      <c r="D223" s="596"/>
      <c r="E223" s="596"/>
      <c r="F223" s="595">
        <f>+F149+F150</f>
        <v>127620.29519999999</v>
      </c>
      <c r="G223" s="595">
        <f t="shared" ref="G223:AI223" si="95">+G149+G150</f>
        <v>133319.74</v>
      </c>
      <c r="H223" s="595">
        <f t="shared" si="95"/>
        <v>112964</v>
      </c>
      <c r="I223" s="595">
        <f t="shared" si="95"/>
        <v>112964</v>
      </c>
      <c r="J223" s="595">
        <f t="shared" si="95"/>
        <v>112964</v>
      </c>
      <c r="K223" s="595">
        <f t="shared" si="95"/>
        <v>145555.76954115074</v>
      </c>
      <c r="L223" s="595">
        <f t="shared" si="95"/>
        <v>145555.76954115074</v>
      </c>
      <c r="M223" s="595">
        <f t="shared" si="95"/>
        <v>145555.76954115074</v>
      </c>
      <c r="N223" s="595">
        <f t="shared" si="95"/>
        <v>145555.76954115074</v>
      </c>
      <c r="O223" s="595">
        <f t="shared" si="95"/>
        <v>145555.76954115074</v>
      </c>
      <c r="P223" s="595">
        <f t="shared" si="95"/>
        <v>145555.76954115074</v>
      </c>
      <c r="Q223" s="595">
        <f t="shared" si="95"/>
        <v>145555.76954115074</v>
      </c>
      <c r="R223" s="595">
        <f t="shared" si="95"/>
        <v>145555.76954115074</v>
      </c>
      <c r="S223" s="595">
        <f t="shared" si="95"/>
        <v>145555.76954115074</v>
      </c>
      <c r="T223" s="595">
        <f t="shared" si="95"/>
        <v>145555.76954115074</v>
      </c>
      <c r="U223" s="595">
        <f t="shared" si="95"/>
        <v>145555.76954115074</v>
      </c>
      <c r="V223" s="595">
        <f t="shared" si="95"/>
        <v>145555.76954115074</v>
      </c>
      <c r="W223" s="595">
        <f t="shared" si="95"/>
        <v>145555.76954115074</v>
      </c>
      <c r="X223" s="595">
        <f t="shared" si="95"/>
        <v>145555.76954115074</v>
      </c>
      <c r="Y223" s="595">
        <f t="shared" si="95"/>
        <v>145555.76954115074</v>
      </c>
      <c r="Z223" s="595">
        <f t="shared" si="95"/>
        <v>145555.76954115074</v>
      </c>
      <c r="AA223" s="595">
        <f t="shared" si="95"/>
        <v>178147.53908230146</v>
      </c>
      <c r="AB223" s="595">
        <f t="shared" si="95"/>
        <v>178147.53908230146</v>
      </c>
      <c r="AC223" s="595">
        <f t="shared" si="95"/>
        <v>178147.53908230146</v>
      </c>
      <c r="AD223" s="595">
        <f t="shared" si="95"/>
        <v>178147.53908230146</v>
      </c>
      <c r="AE223" s="595">
        <f t="shared" si="95"/>
        <v>178147.53908230146</v>
      </c>
      <c r="AF223" s="595">
        <f t="shared" si="95"/>
        <v>178147.53908230146</v>
      </c>
      <c r="AG223" s="595">
        <f t="shared" si="95"/>
        <v>178147.53908230146</v>
      </c>
      <c r="AH223" s="595">
        <f t="shared" si="95"/>
        <v>178147.53908230146</v>
      </c>
      <c r="AI223" s="595">
        <f t="shared" si="95"/>
        <v>178147.53908230146</v>
      </c>
    </row>
    <row r="224" spans="1:35" s="589" customFormat="1" ht="11.25">
      <c r="A224" s="594"/>
      <c r="B224" s="751" t="s">
        <v>394</v>
      </c>
      <c r="C224" s="596"/>
      <c r="D224" s="596"/>
      <c r="E224" s="596"/>
      <c r="F224" s="595">
        <f>+F174+F175</f>
        <v>802</v>
      </c>
      <c r="G224" s="595">
        <f t="shared" ref="G224:AI224" si="96">+G174+G175</f>
        <v>1062</v>
      </c>
      <c r="H224" s="595">
        <f t="shared" si="96"/>
        <v>1577</v>
      </c>
      <c r="I224" s="595">
        <f t="shared" si="96"/>
        <v>1577</v>
      </c>
      <c r="J224" s="595">
        <f t="shared" si="96"/>
        <v>1577</v>
      </c>
      <c r="K224" s="595">
        <f t="shared" si="96"/>
        <v>95744.668801377527</v>
      </c>
      <c r="L224" s="595">
        <f t="shared" si="96"/>
        <v>95744.668801377527</v>
      </c>
      <c r="M224" s="595">
        <f t="shared" si="96"/>
        <v>95744.668801377527</v>
      </c>
      <c r="N224" s="595">
        <f t="shared" si="96"/>
        <v>95744.668801377527</v>
      </c>
      <c r="O224" s="595">
        <f t="shared" si="96"/>
        <v>95744.668801377527</v>
      </c>
      <c r="P224" s="595">
        <f t="shared" si="96"/>
        <v>95744.668801377527</v>
      </c>
      <c r="Q224" s="595">
        <f t="shared" si="96"/>
        <v>95744.668801377527</v>
      </c>
      <c r="R224" s="595">
        <f t="shared" si="96"/>
        <v>95744.668801377527</v>
      </c>
      <c r="S224" s="595">
        <f t="shared" si="96"/>
        <v>95744.668801377527</v>
      </c>
      <c r="T224" s="595">
        <f t="shared" si="96"/>
        <v>95744.668801377527</v>
      </c>
      <c r="U224" s="595">
        <f t="shared" si="96"/>
        <v>95744.668801377527</v>
      </c>
      <c r="V224" s="595">
        <f t="shared" si="96"/>
        <v>95744.668801377527</v>
      </c>
      <c r="W224" s="595">
        <f t="shared" si="96"/>
        <v>95744.668801377527</v>
      </c>
      <c r="X224" s="595">
        <f t="shared" si="96"/>
        <v>95744.668801377527</v>
      </c>
      <c r="Y224" s="595">
        <f t="shared" si="96"/>
        <v>95744.668801377527</v>
      </c>
      <c r="Z224" s="595">
        <f t="shared" si="96"/>
        <v>95744.668801377527</v>
      </c>
      <c r="AA224" s="595">
        <f t="shared" si="96"/>
        <v>155950.22754324187</v>
      </c>
      <c r="AB224" s="595">
        <f t="shared" si="96"/>
        <v>155950.22754324187</v>
      </c>
      <c r="AC224" s="595">
        <f t="shared" si="96"/>
        <v>155950.22754324187</v>
      </c>
      <c r="AD224" s="595">
        <f t="shared" si="96"/>
        <v>155950.22754324187</v>
      </c>
      <c r="AE224" s="595">
        <f t="shared" si="96"/>
        <v>155950.22754324187</v>
      </c>
      <c r="AF224" s="595">
        <f t="shared" si="96"/>
        <v>155950.22754324187</v>
      </c>
      <c r="AG224" s="595">
        <f t="shared" si="96"/>
        <v>155950.22754324187</v>
      </c>
      <c r="AH224" s="595">
        <f t="shared" si="96"/>
        <v>155950.22754324187</v>
      </c>
      <c r="AI224" s="595">
        <f t="shared" si="96"/>
        <v>155950.22754324187</v>
      </c>
    </row>
    <row r="225" spans="1:35" s="589" customFormat="1" ht="11.25">
      <c r="A225" s="594"/>
      <c r="B225" s="751" t="s">
        <v>898</v>
      </c>
      <c r="C225" s="596"/>
      <c r="D225" s="596"/>
      <c r="E225" s="596"/>
      <c r="F225" s="595">
        <f>+F151</f>
        <v>0</v>
      </c>
      <c r="G225" s="595">
        <f t="shared" ref="G225:AI225" si="97">+G151</f>
        <v>0</v>
      </c>
      <c r="H225" s="595">
        <f t="shared" si="97"/>
        <v>0</v>
      </c>
      <c r="I225" s="595">
        <f t="shared" si="97"/>
        <v>0</v>
      </c>
      <c r="J225" s="595">
        <f t="shared" si="97"/>
        <v>0</v>
      </c>
      <c r="K225" s="595">
        <f t="shared" si="97"/>
        <v>32591.769541150734</v>
      </c>
      <c r="L225" s="595">
        <f t="shared" si="97"/>
        <v>32591.769541150734</v>
      </c>
      <c r="M225" s="595">
        <f t="shared" si="97"/>
        <v>32591.769541150734</v>
      </c>
      <c r="N225" s="595">
        <f t="shared" si="97"/>
        <v>32591.769541150734</v>
      </c>
      <c r="O225" s="595">
        <f t="shared" si="97"/>
        <v>32591.769541150734</v>
      </c>
      <c r="P225" s="595">
        <f t="shared" si="97"/>
        <v>32591.769541150734</v>
      </c>
      <c r="Q225" s="595">
        <f t="shared" si="97"/>
        <v>32591.769541150734</v>
      </c>
      <c r="R225" s="595">
        <f t="shared" si="97"/>
        <v>32591.769541150734</v>
      </c>
      <c r="S225" s="595">
        <f t="shared" si="97"/>
        <v>32591.769541150734</v>
      </c>
      <c r="T225" s="595">
        <f t="shared" si="97"/>
        <v>32591.769541150734</v>
      </c>
      <c r="U225" s="595">
        <f t="shared" si="97"/>
        <v>32591.769541150734</v>
      </c>
      <c r="V225" s="595">
        <f t="shared" si="97"/>
        <v>32591.769541150734</v>
      </c>
      <c r="W225" s="595">
        <f t="shared" si="97"/>
        <v>32591.769541150734</v>
      </c>
      <c r="X225" s="595">
        <f t="shared" si="97"/>
        <v>32591.769541150734</v>
      </c>
      <c r="Y225" s="595">
        <f t="shared" si="97"/>
        <v>32591.769541150734</v>
      </c>
      <c r="Z225" s="595">
        <f t="shared" si="97"/>
        <v>32591.769541150734</v>
      </c>
      <c r="AA225" s="595">
        <f t="shared" si="97"/>
        <v>0</v>
      </c>
      <c r="AB225" s="595">
        <f t="shared" si="97"/>
        <v>0</v>
      </c>
      <c r="AC225" s="595">
        <f t="shared" si="97"/>
        <v>0</v>
      </c>
      <c r="AD225" s="595">
        <f t="shared" si="97"/>
        <v>0</v>
      </c>
      <c r="AE225" s="595">
        <f t="shared" si="97"/>
        <v>0</v>
      </c>
      <c r="AF225" s="595">
        <f t="shared" si="97"/>
        <v>0</v>
      </c>
      <c r="AG225" s="595">
        <f t="shared" si="97"/>
        <v>0</v>
      </c>
      <c r="AH225" s="595">
        <f t="shared" si="97"/>
        <v>0</v>
      </c>
      <c r="AI225" s="595">
        <f t="shared" si="97"/>
        <v>0</v>
      </c>
    </row>
    <row r="226" spans="1:35" s="589" customFormat="1" ht="11.25">
      <c r="A226" s="594"/>
      <c r="B226" s="751" t="s">
        <v>899</v>
      </c>
      <c r="C226" s="596"/>
      <c r="D226" s="596"/>
      <c r="E226" s="596"/>
      <c r="F226" s="595">
        <f>+F176</f>
        <v>0</v>
      </c>
      <c r="G226" s="595">
        <f t="shared" ref="G226:AI226" si="98">+G176</f>
        <v>0</v>
      </c>
      <c r="H226" s="595">
        <f t="shared" si="98"/>
        <v>0</v>
      </c>
      <c r="I226" s="595">
        <f t="shared" si="98"/>
        <v>0</v>
      </c>
      <c r="J226" s="595">
        <f t="shared" si="98"/>
        <v>0</v>
      </c>
      <c r="K226" s="595">
        <f t="shared" si="98"/>
        <v>60205.558741864334</v>
      </c>
      <c r="L226" s="595">
        <f t="shared" si="98"/>
        <v>60205.558741864334</v>
      </c>
      <c r="M226" s="595">
        <f t="shared" si="98"/>
        <v>60205.558741864334</v>
      </c>
      <c r="N226" s="595">
        <f t="shared" si="98"/>
        <v>60205.558741864334</v>
      </c>
      <c r="O226" s="595">
        <f t="shared" si="98"/>
        <v>60205.558741864334</v>
      </c>
      <c r="P226" s="595">
        <f t="shared" si="98"/>
        <v>60205.558741864334</v>
      </c>
      <c r="Q226" s="595">
        <f t="shared" si="98"/>
        <v>60205.558741864334</v>
      </c>
      <c r="R226" s="595">
        <f t="shared" si="98"/>
        <v>60205.558741864334</v>
      </c>
      <c r="S226" s="595">
        <f t="shared" si="98"/>
        <v>60205.558741864334</v>
      </c>
      <c r="T226" s="595">
        <f t="shared" si="98"/>
        <v>60205.558741864334</v>
      </c>
      <c r="U226" s="595">
        <f t="shared" si="98"/>
        <v>60205.558741864334</v>
      </c>
      <c r="V226" s="595">
        <f t="shared" si="98"/>
        <v>60205.558741864334</v>
      </c>
      <c r="W226" s="595">
        <f t="shared" si="98"/>
        <v>60205.558741864334</v>
      </c>
      <c r="X226" s="595">
        <f t="shared" si="98"/>
        <v>60205.558741864334</v>
      </c>
      <c r="Y226" s="595">
        <f t="shared" si="98"/>
        <v>60205.558741864334</v>
      </c>
      <c r="Z226" s="595">
        <f t="shared" si="98"/>
        <v>60205.558741864334</v>
      </c>
      <c r="AA226" s="595">
        <f t="shared" si="98"/>
        <v>0</v>
      </c>
      <c r="AB226" s="595">
        <f t="shared" si="98"/>
        <v>0</v>
      </c>
      <c r="AC226" s="595">
        <f t="shared" si="98"/>
        <v>0</v>
      </c>
      <c r="AD226" s="595">
        <f t="shared" si="98"/>
        <v>0</v>
      </c>
      <c r="AE226" s="595">
        <f t="shared" si="98"/>
        <v>0</v>
      </c>
      <c r="AF226" s="595">
        <f t="shared" si="98"/>
        <v>0</v>
      </c>
      <c r="AG226" s="595">
        <f t="shared" si="98"/>
        <v>0</v>
      </c>
      <c r="AH226" s="595">
        <f t="shared" si="98"/>
        <v>0</v>
      </c>
      <c r="AI226" s="595">
        <f t="shared" si="98"/>
        <v>0</v>
      </c>
    </row>
    <row r="227" spans="1:35" s="589" customFormat="1" ht="11.25">
      <c r="A227" s="592" t="s">
        <v>243</v>
      </c>
      <c r="B227" s="749" t="s">
        <v>253</v>
      </c>
      <c r="C227" s="592"/>
      <c r="D227" s="592"/>
      <c r="E227" s="592"/>
      <c r="F227" s="593">
        <f t="shared" ref="F227:AI227" si="99">+F228+F229</f>
        <v>322</v>
      </c>
      <c r="G227" s="593">
        <f t="shared" si="99"/>
        <v>110913</v>
      </c>
      <c r="H227" s="593">
        <f t="shared" si="99"/>
        <v>114541</v>
      </c>
      <c r="I227" s="593">
        <f t="shared" si="99"/>
        <v>114541</v>
      </c>
      <c r="J227" s="593">
        <f t="shared" si="99"/>
        <v>114541</v>
      </c>
      <c r="K227" s="593">
        <f t="shared" si="99"/>
        <v>334097.76662554336</v>
      </c>
      <c r="L227" s="593">
        <f t="shared" si="99"/>
        <v>334097.76662554336</v>
      </c>
      <c r="M227" s="593">
        <f t="shared" si="99"/>
        <v>334097.76662554336</v>
      </c>
      <c r="N227" s="593">
        <f t="shared" si="99"/>
        <v>334097.76662554336</v>
      </c>
      <c r="O227" s="593">
        <f t="shared" si="99"/>
        <v>334097.76662554336</v>
      </c>
      <c r="P227" s="593">
        <f t="shared" si="99"/>
        <v>334097.76662554336</v>
      </c>
      <c r="Q227" s="593">
        <f t="shared" si="99"/>
        <v>334097.76662554336</v>
      </c>
      <c r="R227" s="593">
        <f t="shared" si="99"/>
        <v>334097.76662554336</v>
      </c>
      <c r="S227" s="593">
        <f t="shared" si="99"/>
        <v>334097.76662554336</v>
      </c>
      <c r="T227" s="593">
        <f t="shared" si="99"/>
        <v>334097.76662554336</v>
      </c>
      <c r="U227" s="593">
        <f t="shared" si="99"/>
        <v>334097.76662554336</v>
      </c>
      <c r="V227" s="593">
        <f t="shared" si="99"/>
        <v>334097.76662554336</v>
      </c>
      <c r="W227" s="593">
        <f t="shared" si="99"/>
        <v>334097.76662554336</v>
      </c>
      <c r="X227" s="593">
        <f t="shared" si="99"/>
        <v>334097.76662554336</v>
      </c>
      <c r="Y227" s="593">
        <f t="shared" si="99"/>
        <v>334097.76662554336</v>
      </c>
      <c r="Z227" s="593">
        <f t="shared" si="99"/>
        <v>334097.76662554336</v>
      </c>
      <c r="AA227" s="593">
        <f t="shared" si="99"/>
        <v>334097.76662554336</v>
      </c>
      <c r="AB227" s="593">
        <f t="shared" si="99"/>
        <v>334097.76662554336</v>
      </c>
      <c r="AC227" s="593">
        <f t="shared" si="99"/>
        <v>334097.76662554336</v>
      </c>
      <c r="AD227" s="593">
        <f t="shared" si="99"/>
        <v>334097.76662554336</v>
      </c>
      <c r="AE227" s="593">
        <f t="shared" si="99"/>
        <v>334097.76662554336</v>
      </c>
      <c r="AF227" s="593">
        <f t="shared" si="99"/>
        <v>334097.76662554336</v>
      </c>
      <c r="AG227" s="593">
        <f t="shared" si="99"/>
        <v>334097.76662554336</v>
      </c>
      <c r="AH227" s="593">
        <f t="shared" si="99"/>
        <v>334097.76662554336</v>
      </c>
      <c r="AI227" s="593">
        <f t="shared" si="99"/>
        <v>334097.76662554336</v>
      </c>
    </row>
    <row r="228" spans="1:35" s="589" customFormat="1" ht="11.25">
      <c r="B228" s="554" t="s">
        <v>395</v>
      </c>
      <c r="F228" s="615">
        <f>+F160</f>
        <v>322</v>
      </c>
      <c r="G228" s="615">
        <f t="shared" ref="G228:AI228" si="100">+G160</f>
        <v>110000</v>
      </c>
      <c r="H228" s="615">
        <f t="shared" si="100"/>
        <v>112964</v>
      </c>
      <c r="I228" s="615">
        <f t="shared" si="100"/>
        <v>112964</v>
      </c>
      <c r="J228" s="615">
        <f t="shared" si="100"/>
        <v>112964</v>
      </c>
      <c r="K228" s="615">
        <f t="shared" si="100"/>
        <v>178147.53908230146</v>
      </c>
      <c r="L228" s="615">
        <f t="shared" si="100"/>
        <v>178147.53908230146</v>
      </c>
      <c r="M228" s="615">
        <f t="shared" si="100"/>
        <v>178147.53908230146</v>
      </c>
      <c r="N228" s="615">
        <f t="shared" si="100"/>
        <v>178147.53908230146</v>
      </c>
      <c r="O228" s="615">
        <f t="shared" si="100"/>
        <v>178147.53908230146</v>
      </c>
      <c r="P228" s="615">
        <f t="shared" si="100"/>
        <v>178147.53908230146</v>
      </c>
      <c r="Q228" s="615">
        <f t="shared" si="100"/>
        <v>178147.53908230146</v>
      </c>
      <c r="R228" s="615">
        <f t="shared" si="100"/>
        <v>178147.53908230146</v>
      </c>
      <c r="S228" s="615">
        <f t="shared" si="100"/>
        <v>178147.53908230146</v>
      </c>
      <c r="T228" s="615">
        <f t="shared" si="100"/>
        <v>178147.53908230146</v>
      </c>
      <c r="U228" s="615">
        <f t="shared" si="100"/>
        <v>178147.53908230146</v>
      </c>
      <c r="V228" s="615">
        <f t="shared" si="100"/>
        <v>178147.53908230146</v>
      </c>
      <c r="W228" s="615">
        <f t="shared" si="100"/>
        <v>178147.53908230146</v>
      </c>
      <c r="X228" s="615">
        <f t="shared" si="100"/>
        <v>178147.53908230146</v>
      </c>
      <c r="Y228" s="615">
        <f t="shared" si="100"/>
        <v>178147.53908230146</v>
      </c>
      <c r="Z228" s="615">
        <f t="shared" si="100"/>
        <v>178147.53908230146</v>
      </c>
      <c r="AA228" s="615">
        <f t="shared" si="100"/>
        <v>178147.53908230146</v>
      </c>
      <c r="AB228" s="615">
        <f t="shared" si="100"/>
        <v>178147.53908230146</v>
      </c>
      <c r="AC228" s="615">
        <f t="shared" si="100"/>
        <v>178147.53908230146</v>
      </c>
      <c r="AD228" s="615">
        <f t="shared" si="100"/>
        <v>178147.53908230146</v>
      </c>
      <c r="AE228" s="615">
        <f t="shared" si="100"/>
        <v>178147.53908230146</v>
      </c>
      <c r="AF228" s="615">
        <f t="shared" si="100"/>
        <v>178147.53908230146</v>
      </c>
      <c r="AG228" s="615">
        <f t="shared" si="100"/>
        <v>178147.53908230146</v>
      </c>
      <c r="AH228" s="615">
        <f t="shared" si="100"/>
        <v>178147.53908230146</v>
      </c>
      <c r="AI228" s="615">
        <f t="shared" si="100"/>
        <v>178147.53908230146</v>
      </c>
    </row>
    <row r="229" spans="1:35" s="589" customFormat="1" ht="11.25">
      <c r="B229" s="554" t="s">
        <v>396</v>
      </c>
      <c r="F229" s="615">
        <f>+F185</f>
        <v>0</v>
      </c>
      <c r="G229" s="615">
        <f t="shared" ref="G229:AI229" si="101">+G185</f>
        <v>913</v>
      </c>
      <c r="H229" s="615">
        <f t="shared" si="101"/>
        <v>1577</v>
      </c>
      <c r="I229" s="615">
        <f t="shared" si="101"/>
        <v>1577</v>
      </c>
      <c r="J229" s="615">
        <f t="shared" si="101"/>
        <v>1577</v>
      </c>
      <c r="K229" s="615">
        <f t="shared" si="101"/>
        <v>155950.22754324187</v>
      </c>
      <c r="L229" s="615">
        <f t="shared" si="101"/>
        <v>155950.22754324187</v>
      </c>
      <c r="M229" s="615">
        <f t="shared" si="101"/>
        <v>155950.22754324187</v>
      </c>
      <c r="N229" s="615">
        <f t="shared" si="101"/>
        <v>155950.22754324187</v>
      </c>
      <c r="O229" s="615">
        <f t="shared" si="101"/>
        <v>155950.22754324187</v>
      </c>
      <c r="P229" s="615">
        <f t="shared" si="101"/>
        <v>155950.22754324187</v>
      </c>
      <c r="Q229" s="615">
        <f t="shared" si="101"/>
        <v>155950.22754324187</v>
      </c>
      <c r="R229" s="615">
        <f t="shared" si="101"/>
        <v>155950.22754324187</v>
      </c>
      <c r="S229" s="615">
        <f t="shared" si="101"/>
        <v>155950.22754324187</v>
      </c>
      <c r="T229" s="615">
        <f t="shared" si="101"/>
        <v>155950.22754324187</v>
      </c>
      <c r="U229" s="615">
        <f t="shared" si="101"/>
        <v>155950.22754324187</v>
      </c>
      <c r="V229" s="615">
        <f t="shared" si="101"/>
        <v>155950.22754324187</v>
      </c>
      <c r="W229" s="615">
        <f t="shared" si="101"/>
        <v>155950.22754324187</v>
      </c>
      <c r="X229" s="615">
        <f t="shared" si="101"/>
        <v>155950.22754324187</v>
      </c>
      <c r="Y229" s="615">
        <f t="shared" si="101"/>
        <v>155950.22754324187</v>
      </c>
      <c r="Z229" s="615">
        <f t="shared" si="101"/>
        <v>155950.22754324187</v>
      </c>
      <c r="AA229" s="615">
        <f t="shared" si="101"/>
        <v>155950.22754324187</v>
      </c>
      <c r="AB229" s="615">
        <f t="shared" si="101"/>
        <v>155950.22754324187</v>
      </c>
      <c r="AC229" s="615">
        <f t="shared" si="101"/>
        <v>155950.22754324187</v>
      </c>
      <c r="AD229" s="615">
        <f t="shared" si="101"/>
        <v>155950.22754324187</v>
      </c>
      <c r="AE229" s="615">
        <f t="shared" si="101"/>
        <v>155950.22754324187</v>
      </c>
      <c r="AF229" s="615">
        <f t="shared" si="101"/>
        <v>155950.22754324187</v>
      </c>
      <c r="AG229" s="615">
        <f t="shared" si="101"/>
        <v>155950.22754324187</v>
      </c>
      <c r="AH229" s="615">
        <f t="shared" si="101"/>
        <v>155950.22754324187</v>
      </c>
      <c r="AI229" s="615">
        <f t="shared" si="101"/>
        <v>155950.22754324187</v>
      </c>
    </row>
    <row r="230" spans="1:35" s="589" customFormat="1" ht="11.25">
      <c r="A230" s="592" t="s">
        <v>155</v>
      </c>
      <c r="B230" s="749" t="s">
        <v>259</v>
      </c>
      <c r="C230" s="592"/>
      <c r="D230" s="592"/>
      <c r="E230" s="592"/>
      <c r="F230" s="593">
        <f>+F222-F227</f>
        <v>128100.29519999999</v>
      </c>
      <c r="G230" s="593">
        <f t="shared" ref="G230:AI230" si="102">+G222-G227</f>
        <v>23468.739999999991</v>
      </c>
      <c r="H230" s="593">
        <f t="shared" si="102"/>
        <v>0</v>
      </c>
      <c r="I230" s="593">
        <f t="shared" si="102"/>
        <v>0</v>
      </c>
      <c r="J230" s="593">
        <f t="shared" si="102"/>
        <v>0</v>
      </c>
      <c r="K230" s="593">
        <f t="shared" si="102"/>
        <v>-92797.328283015086</v>
      </c>
      <c r="L230" s="593">
        <f t="shared" si="102"/>
        <v>-92797.328283015086</v>
      </c>
      <c r="M230" s="593">
        <f t="shared" si="102"/>
        <v>-92797.328283015086</v>
      </c>
      <c r="N230" s="593">
        <f t="shared" si="102"/>
        <v>-92797.328283015086</v>
      </c>
      <c r="O230" s="593">
        <f t="shared" si="102"/>
        <v>-92797.328283015086</v>
      </c>
      <c r="P230" s="593">
        <f t="shared" si="102"/>
        <v>-92797.328283015086</v>
      </c>
      <c r="Q230" s="593">
        <f t="shared" si="102"/>
        <v>-92797.328283015086</v>
      </c>
      <c r="R230" s="593">
        <f t="shared" si="102"/>
        <v>-92797.328283015086</v>
      </c>
      <c r="S230" s="593">
        <f t="shared" si="102"/>
        <v>-92797.328283015086</v>
      </c>
      <c r="T230" s="593">
        <f t="shared" si="102"/>
        <v>-92797.328283015086</v>
      </c>
      <c r="U230" s="593">
        <f t="shared" si="102"/>
        <v>-92797.328283015086</v>
      </c>
      <c r="V230" s="593">
        <f t="shared" si="102"/>
        <v>-92797.328283015086</v>
      </c>
      <c r="W230" s="593">
        <f t="shared" si="102"/>
        <v>-92797.328283015086</v>
      </c>
      <c r="X230" s="593">
        <f t="shared" si="102"/>
        <v>-92797.328283015086</v>
      </c>
      <c r="Y230" s="593">
        <f t="shared" si="102"/>
        <v>-92797.328283015086</v>
      </c>
      <c r="Z230" s="593">
        <f t="shared" si="102"/>
        <v>-92797.328283015086</v>
      </c>
      <c r="AA230" s="593">
        <f t="shared" si="102"/>
        <v>0</v>
      </c>
      <c r="AB230" s="593">
        <f t="shared" si="102"/>
        <v>0</v>
      </c>
      <c r="AC230" s="593">
        <f t="shared" si="102"/>
        <v>0</v>
      </c>
      <c r="AD230" s="593">
        <f t="shared" si="102"/>
        <v>0</v>
      </c>
      <c r="AE230" s="593">
        <f t="shared" si="102"/>
        <v>0</v>
      </c>
      <c r="AF230" s="593">
        <f t="shared" si="102"/>
        <v>0</v>
      </c>
      <c r="AG230" s="593">
        <f t="shared" si="102"/>
        <v>0</v>
      </c>
      <c r="AH230" s="593">
        <f t="shared" si="102"/>
        <v>0</v>
      </c>
      <c r="AI230" s="593">
        <f t="shared" si="102"/>
        <v>0</v>
      </c>
    </row>
    <row r="232" spans="1:35" ht="12.75">
      <c r="A232" s="555" t="s">
        <v>667</v>
      </c>
    </row>
    <row r="234" spans="1:35" s="589" customFormat="1" ht="11.25">
      <c r="A234" s="612"/>
      <c r="B234" s="754" t="s">
        <v>388</v>
      </c>
      <c r="C234" s="612"/>
      <c r="D234" s="612"/>
      <c r="E234" s="612"/>
      <c r="F234" s="612">
        <f t="shared" ref="F234:AI235" si="103">+F220</f>
        <v>1</v>
      </c>
      <c r="G234" s="612">
        <f t="shared" si="103"/>
        <v>2</v>
      </c>
      <c r="H234" s="612">
        <f t="shared" si="103"/>
        <v>3</v>
      </c>
      <c r="I234" s="612">
        <f t="shared" si="103"/>
        <v>4</v>
      </c>
      <c r="J234" s="612">
        <f t="shared" si="103"/>
        <v>5</v>
      </c>
      <c r="K234" s="612">
        <f t="shared" si="103"/>
        <v>6</v>
      </c>
      <c r="L234" s="612">
        <f t="shared" si="103"/>
        <v>7</v>
      </c>
      <c r="M234" s="612">
        <f t="shared" si="103"/>
        <v>8</v>
      </c>
      <c r="N234" s="612">
        <f t="shared" si="103"/>
        <v>9</v>
      </c>
      <c r="O234" s="612">
        <f t="shared" si="103"/>
        <v>10</v>
      </c>
      <c r="P234" s="612">
        <f t="shared" si="103"/>
        <v>11</v>
      </c>
      <c r="Q234" s="612">
        <f t="shared" si="103"/>
        <v>12</v>
      </c>
      <c r="R234" s="612">
        <f t="shared" si="103"/>
        <v>13</v>
      </c>
      <c r="S234" s="612">
        <f t="shared" si="103"/>
        <v>14</v>
      </c>
      <c r="T234" s="612">
        <f t="shared" si="103"/>
        <v>15</v>
      </c>
      <c r="U234" s="612">
        <f t="shared" si="103"/>
        <v>16</v>
      </c>
      <c r="V234" s="612">
        <f t="shared" si="103"/>
        <v>17</v>
      </c>
      <c r="W234" s="612">
        <f t="shared" si="103"/>
        <v>18</v>
      </c>
      <c r="X234" s="612">
        <f t="shared" si="103"/>
        <v>19</v>
      </c>
      <c r="Y234" s="612">
        <f t="shared" si="103"/>
        <v>20</v>
      </c>
      <c r="Z234" s="612">
        <f t="shared" si="103"/>
        <v>21</v>
      </c>
      <c r="AA234" s="612">
        <f t="shared" si="103"/>
        <v>22</v>
      </c>
      <c r="AB234" s="612">
        <f t="shared" si="103"/>
        <v>23</v>
      </c>
      <c r="AC234" s="612">
        <f t="shared" si="103"/>
        <v>24</v>
      </c>
      <c r="AD234" s="612">
        <f t="shared" si="103"/>
        <v>25</v>
      </c>
      <c r="AE234" s="612">
        <f t="shared" si="103"/>
        <v>26</v>
      </c>
      <c r="AF234" s="612">
        <f t="shared" si="103"/>
        <v>27</v>
      </c>
      <c r="AG234" s="612">
        <f t="shared" si="103"/>
        <v>28</v>
      </c>
      <c r="AH234" s="612">
        <f t="shared" si="103"/>
        <v>29</v>
      </c>
      <c r="AI234" s="612">
        <f t="shared" si="103"/>
        <v>30</v>
      </c>
    </row>
    <row r="235" spans="1:35" s="589" customFormat="1" ht="11.25">
      <c r="A235" s="612" t="s">
        <v>147</v>
      </c>
      <c r="B235" s="754" t="s">
        <v>390</v>
      </c>
      <c r="C235" s="613"/>
      <c r="D235" s="613"/>
      <c r="E235" s="613"/>
      <c r="F235" s="614">
        <f t="shared" si="103"/>
        <v>2018</v>
      </c>
      <c r="G235" s="614">
        <f t="shared" si="103"/>
        <v>2019</v>
      </c>
      <c r="H235" s="614">
        <f t="shared" si="103"/>
        <v>2020</v>
      </c>
      <c r="I235" s="614">
        <f t="shared" si="103"/>
        <v>2021</v>
      </c>
      <c r="J235" s="614">
        <f t="shared" si="103"/>
        <v>2022</v>
      </c>
      <c r="K235" s="614">
        <f t="shared" si="103"/>
        <v>2023</v>
      </c>
      <c r="L235" s="614">
        <f t="shared" si="103"/>
        <v>2024</v>
      </c>
      <c r="M235" s="614">
        <f t="shared" si="103"/>
        <v>2025</v>
      </c>
      <c r="N235" s="614">
        <f t="shared" si="103"/>
        <v>2026</v>
      </c>
      <c r="O235" s="614">
        <f t="shared" si="103"/>
        <v>2027</v>
      </c>
      <c r="P235" s="614">
        <f t="shared" si="103"/>
        <v>2028</v>
      </c>
      <c r="Q235" s="614">
        <f t="shared" si="103"/>
        <v>2029</v>
      </c>
      <c r="R235" s="614">
        <f t="shared" si="103"/>
        <v>2030</v>
      </c>
      <c r="S235" s="614">
        <f t="shared" si="103"/>
        <v>2031</v>
      </c>
      <c r="T235" s="614">
        <f t="shared" si="103"/>
        <v>2032</v>
      </c>
      <c r="U235" s="614">
        <f t="shared" si="103"/>
        <v>2033</v>
      </c>
      <c r="V235" s="614">
        <f t="shared" si="103"/>
        <v>2034</v>
      </c>
      <c r="W235" s="614">
        <f t="shared" si="103"/>
        <v>2035</v>
      </c>
      <c r="X235" s="614">
        <f t="shared" si="103"/>
        <v>2036</v>
      </c>
      <c r="Y235" s="614">
        <f t="shared" si="103"/>
        <v>2037</v>
      </c>
      <c r="Z235" s="614">
        <f t="shared" si="103"/>
        <v>2038</v>
      </c>
      <c r="AA235" s="614">
        <f t="shared" si="103"/>
        <v>2039</v>
      </c>
      <c r="AB235" s="614">
        <f t="shared" si="103"/>
        <v>2040</v>
      </c>
      <c r="AC235" s="614">
        <f t="shared" si="103"/>
        <v>2041</v>
      </c>
      <c r="AD235" s="614">
        <f t="shared" si="103"/>
        <v>2042</v>
      </c>
      <c r="AE235" s="614">
        <f t="shared" si="103"/>
        <v>2043</v>
      </c>
      <c r="AF235" s="614">
        <f t="shared" si="103"/>
        <v>2044</v>
      </c>
      <c r="AG235" s="614">
        <f t="shared" si="103"/>
        <v>2045</v>
      </c>
      <c r="AH235" s="614">
        <f t="shared" si="103"/>
        <v>2046</v>
      </c>
      <c r="AI235" s="614">
        <f t="shared" si="103"/>
        <v>2047</v>
      </c>
    </row>
    <row r="236" spans="1:35" s="589" customFormat="1" ht="11.25">
      <c r="A236" s="592" t="s">
        <v>242</v>
      </c>
      <c r="B236" s="749" t="s">
        <v>252</v>
      </c>
      <c r="C236" s="592"/>
      <c r="D236" s="592"/>
      <c r="E236" s="592"/>
      <c r="F236" s="593">
        <f t="shared" ref="F236:AI236" si="104">+F237+F242+F243</f>
        <v>199706</v>
      </c>
      <c r="G236" s="593">
        <f t="shared" si="104"/>
        <v>215377</v>
      </c>
      <c r="H236" s="593">
        <f t="shared" si="104"/>
        <v>191487</v>
      </c>
      <c r="I236" s="593">
        <f t="shared" si="104"/>
        <v>191487</v>
      </c>
      <c r="J236" s="593">
        <f t="shared" si="104"/>
        <v>191487</v>
      </c>
      <c r="K236" s="593">
        <f t="shared" si="104"/>
        <v>537515.86941390019</v>
      </c>
      <c r="L236" s="593">
        <f t="shared" si="104"/>
        <v>537515.86941390019</v>
      </c>
      <c r="M236" s="593">
        <f t="shared" si="104"/>
        <v>537515.86941390019</v>
      </c>
      <c r="N236" s="593">
        <f t="shared" si="104"/>
        <v>537515.86941390019</v>
      </c>
      <c r="O236" s="593">
        <f t="shared" si="104"/>
        <v>537515.86941390019</v>
      </c>
      <c r="P236" s="593">
        <f t="shared" si="104"/>
        <v>537515.86941390019</v>
      </c>
      <c r="Q236" s="593">
        <f t="shared" si="104"/>
        <v>537515.86941390019</v>
      </c>
      <c r="R236" s="593">
        <f t="shared" si="104"/>
        <v>537515.86941390019</v>
      </c>
      <c r="S236" s="593">
        <f t="shared" si="104"/>
        <v>537515.86941390019</v>
      </c>
      <c r="T236" s="593">
        <f t="shared" si="104"/>
        <v>537515.86941390019</v>
      </c>
      <c r="U236" s="593">
        <f t="shared" si="104"/>
        <v>537515.86941390019</v>
      </c>
      <c r="V236" s="593">
        <f t="shared" si="104"/>
        <v>537515.86941390019</v>
      </c>
      <c r="W236" s="593">
        <f t="shared" si="104"/>
        <v>537515.86941390019</v>
      </c>
      <c r="X236" s="593">
        <f t="shared" si="104"/>
        <v>537515.86941390019</v>
      </c>
      <c r="Y236" s="593">
        <f t="shared" si="104"/>
        <v>537515.86941390019</v>
      </c>
      <c r="Z236" s="593">
        <f t="shared" si="104"/>
        <v>537515.86941390019</v>
      </c>
      <c r="AA236" s="593">
        <f t="shared" si="104"/>
        <v>630313.19769691536</v>
      </c>
      <c r="AB236" s="593">
        <f t="shared" si="104"/>
        <v>630313.19769691536</v>
      </c>
      <c r="AC236" s="593">
        <f t="shared" si="104"/>
        <v>630313.19769691536</v>
      </c>
      <c r="AD236" s="593">
        <f t="shared" si="104"/>
        <v>630313.19769691536</v>
      </c>
      <c r="AE236" s="593">
        <f t="shared" si="104"/>
        <v>630313.19769691536</v>
      </c>
      <c r="AF236" s="593">
        <f t="shared" si="104"/>
        <v>630313.19769691536</v>
      </c>
      <c r="AG236" s="593">
        <f t="shared" si="104"/>
        <v>630313.19769691536</v>
      </c>
      <c r="AH236" s="593">
        <f t="shared" si="104"/>
        <v>630313.19769691536</v>
      </c>
      <c r="AI236" s="593">
        <f t="shared" si="104"/>
        <v>630313.19769691536</v>
      </c>
    </row>
    <row r="237" spans="1:35" s="589" customFormat="1" ht="11.25">
      <c r="A237" s="594">
        <v>1</v>
      </c>
      <c r="B237" s="750" t="s">
        <v>245</v>
      </c>
      <c r="C237" s="594"/>
      <c r="D237" s="594"/>
      <c r="E237" s="594"/>
      <c r="F237" s="595">
        <f>+F238+F239+F240+F241</f>
        <v>197933</v>
      </c>
      <c r="G237" s="595">
        <f t="shared" ref="G237:AI237" si="105">+G238+G239+G240+G241</f>
        <v>212129</v>
      </c>
      <c r="H237" s="595">
        <f t="shared" si="105"/>
        <v>191487</v>
      </c>
      <c r="I237" s="595">
        <f t="shared" si="105"/>
        <v>191487</v>
      </c>
      <c r="J237" s="595">
        <f t="shared" si="105"/>
        <v>191487</v>
      </c>
      <c r="K237" s="595">
        <f t="shared" si="105"/>
        <v>537515.86941390019</v>
      </c>
      <c r="L237" s="595">
        <f t="shared" si="105"/>
        <v>537515.86941390019</v>
      </c>
      <c r="M237" s="595">
        <f t="shared" si="105"/>
        <v>537515.86941390019</v>
      </c>
      <c r="N237" s="595">
        <f t="shared" si="105"/>
        <v>537515.86941390019</v>
      </c>
      <c r="O237" s="595">
        <f t="shared" si="105"/>
        <v>537515.86941390019</v>
      </c>
      <c r="P237" s="595">
        <f t="shared" si="105"/>
        <v>537515.86941390019</v>
      </c>
      <c r="Q237" s="595">
        <f t="shared" si="105"/>
        <v>537515.86941390019</v>
      </c>
      <c r="R237" s="595">
        <f t="shared" si="105"/>
        <v>537515.86941390019</v>
      </c>
      <c r="S237" s="595">
        <f t="shared" si="105"/>
        <v>537515.86941390019</v>
      </c>
      <c r="T237" s="595">
        <f t="shared" si="105"/>
        <v>537515.86941390019</v>
      </c>
      <c r="U237" s="595">
        <f t="shared" si="105"/>
        <v>537515.86941390019</v>
      </c>
      <c r="V237" s="595">
        <f t="shared" si="105"/>
        <v>537515.86941390019</v>
      </c>
      <c r="W237" s="595">
        <f t="shared" si="105"/>
        <v>537515.86941390019</v>
      </c>
      <c r="X237" s="595">
        <f t="shared" si="105"/>
        <v>537515.86941390019</v>
      </c>
      <c r="Y237" s="595">
        <f t="shared" si="105"/>
        <v>537515.86941390019</v>
      </c>
      <c r="Z237" s="595">
        <f t="shared" si="105"/>
        <v>537515.86941390019</v>
      </c>
      <c r="AA237" s="595">
        <f t="shared" si="105"/>
        <v>630313.19769691536</v>
      </c>
      <c r="AB237" s="595">
        <f t="shared" si="105"/>
        <v>630313.19769691536</v>
      </c>
      <c r="AC237" s="595">
        <f t="shared" si="105"/>
        <v>630313.19769691536</v>
      </c>
      <c r="AD237" s="595">
        <f t="shared" si="105"/>
        <v>630313.19769691536</v>
      </c>
      <c r="AE237" s="595">
        <f t="shared" si="105"/>
        <v>630313.19769691536</v>
      </c>
      <c r="AF237" s="595">
        <f t="shared" si="105"/>
        <v>630313.19769691536</v>
      </c>
      <c r="AG237" s="595">
        <f t="shared" si="105"/>
        <v>630313.19769691536</v>
      </c>
      <c r="AH237" s="595">
        <f t="shared" si="105"/>
        <v>630313.19769691536</v>
      </c>
      <c r="AI237" s="595">
        <f t="shared" si="105"/>
        <v>630313.19769691536</v>
      </c>
    </row>
    <row r="238" spans="1:35" s="589" customFormat="1" ht="11.25">
      <c r="A238" s="594"/>
      <c r="B238" s="751" t="s">
        <v>249</v>
      </c>
      <c r="C238" s="596"/>
      <c r="D238" s="596"/>
      <c r="E238" s="596"/>
      <c r="F238" s="595">
        <f>+F198+F199</f>
        <v>59501.7048</v>
      </c>
      <c r="G238" s="595">
        <f t="shared" ref="G238:AI238" si="106">+G198+G199</f>
        <v>74365.260000000009</v>
      </c>
      <c r="H238" s="595">
        <f t="shared" si="106"/>
        <v>75563</v>
      </c>
      <c r="I238" s="595">
        <f t="shared" si="106"/>
        <v>75563</v>
      </c>
      <c r="J238" s="595">
        <f t="shared" si="106"/>
        <v>75563</v>
      </c>
      <c r="K238" s="595">
        <f t="shared" si="106"/>
        <v>294832.43107137195</v>
      </c>
      <c r="L238" s="595">
        <f t="shared" si="106"/>
        <v>294832.43107137195</v>
      </c>
      <c r="M238" s="595">
        <f t="shared" si="106"/>
        <v>294832.43107137195</v>
      </c>
      <c r="N238" s="595">
        <f t="shared" si="106"/>
        <v>294832.43107137195</v>
      </c>
      <c r="O238" s="595">
        <f t="shared" si="106"/>
        <v>294832.43107137195</v>
      </c>
      <c r="P238" s="595">
        <f t="shared" si="106"/>
        <v>294832.43107137195</v>
      </c>
      <c r="Q238" s="595">
        <f t="shared" si="106"/>
        <v>294832.43107137195</v>
      </c>
      <c r="R238" s="595">
        <f t="shared" si="106"/>
        <v>294832.43107137195</v>
      </c>
      <c r="S238" s="595">
        <f t="shared" si="106"/>
        <v>294832.43107137195</v>
      </c>
      <c r="T238" s="595">
        <f t="shared" si="106"/>
        <v>294832.43107137195</v>
      </c>
      <c r="U238" s="595">
        <f t="shared" si="106"/>
        <v>294832.43107137195</v>
      </c>
      <c r="V238" s="595">
        <f t="shared" si="106"/>
        <v>294832.43107137195</v>
      </c>
      <c r="W238" s="595">
        <f t="shared" si="106"/>
        <v>294832.43107137195</v>
      </c>
      <c r="X238" s="595">
        <f t="shared" si="106"/>
        <v>294832.43107137195</v>
      </c>
      <c r="Y238" s="595">
        <f t="shared" si="106"/>
        <v>294832.43107137195</v>
      </c>
      <c r="Z238" s="595">
        <f t="shared" si="106"/>
        <v>294832.43107137195</v>
      </c>
      <c r="AA238" s="595">
        <f t="shared" si="106"/>
        <v>294832.43107137195</v>
      </c>
      <c r="AB238" s="595">
        <f t="shared" si="106"/>
        <v>294832.43107137195</v>
      </c>
      <c r="AC238" s="595">
        <f t="shared" si="106"/>
        <v>294832.43107137195</v>
      </c>
      <c r="AD238" s="595">
        <f t="shared" si="106"/>
        <v>294832.43107137195</v>
      </c>
      <c r="AE238" s="595">
        <f t="shared" si="106"/>
        <v>294832.43107137195</v>
      </c>
      <c r="AF238" s="595">
        <f t="shared" si="106"/>
        <v>294832.43107137195</v>
      </c>
      <c r="AG238" s="595">
        <f t="shared" si="106"/>
        <v>294832.43107137195</v>
      </c>
      <c r="AH238" s="595">
        <f t="shared" si="106"/>
        <v>294832.43107137195</v>
      </c>
      <c r="AI238" s="595">
        <f t="shared" si="106"/>
        <v>294832.43107137195</v>
      </c>
    </row>
    <row r="239" spans="1:35" s="589" customFormat="1" ht="11.25">
      <c r="A239" s="594"/>
      <c r="B239" s="751" t="s">
        <v>250</v>
      </c>
      <c r="C239" s="596"/>
      <c r="D239" s="596"/>
      <c r="E239" s="596"/>
      <c r="F239" s="595">
        <f>+F201+F200</f>
        <v>128422.29519999999</v>
      </c>
      <c r="G239" s="595">
        <f t="shared" ref="G239:AI239" si="107">+G201+G200</f>
        <v>134381.74</v>
      </c>
      <c r="H239" s="595">
        <f t="shared" si="107"/>
        <v>114541</v>
      </c>
      <c r="I239" s="595">
        <f t="shared" si="107"/>
        <v>114541</v>
      </c>
      <c r="J239" s="595">
        <f t="shared" si="107"/>
        <v>114541</v>
      </c>
      <c r="K239" s="595">
        <f t="shared" si="107"/>
        <v>241300.43834252824</v>
      </c>
      <c r="L239" s="595">
        <f t="shared" si="107"/>
        <v>241300.43834252824</v>
      </c>
      <c r="M239" s="595">
        <f t="shared" si="107"/>
        <v>241300.43834252824</v>
      </c>
      <c r="N239" s="595">
        <f t="shared" si="107"/>
        <v>241300.43834252824</v>
      </c>
      <c r="O239" s="595">
        <f t="shared" si="107"/>
        <v>241300.43834252824</v>
      </c>
      <c r="P239" s="595">
        <f t="shared" si="107"/>
        <v>241300.43834252824</v>
      </c>
      <c r="Q239" s="595">
        <f t="shared" si="107"/>
        <v>241300.43834252824</v>
      </c>
      <c r="R239" s="595">
        <f t="shared" si="107"/>
        <v>241300.43834252824</v>
      </c>
      <c r="S239" s="595">
        <f t="shared" si="107"/>
        <v>241300.43834252824</v>
      </c>
      <c r="T239" s="595">
        <f t="shared" si="107"/>
        <v>241300.43834252824</v>
      </c>
      <c r="U239" s="595">
        <f t="shared" si="107"/>
        <v>241300.43834252824</v>
      </c>
      <c r="V239" s="595">
        <f t="shared" si="107"/>
        <v>241300.43834252824</v>
      </c>
      <c r="W239" s="595">
        <f t="shared" si="107"/>
        <v>241300.43834252824</v>
      </c>
      <c r="X239" s="595">
        <f t="shared" si="107"/>
        <v>241300.43834252824</v>
      </c>
      <c r="Y239" s="595">
        <f t="shared" si="107"/>
        <v>241300.43834252824</v>
      </c>
      <c r="Z239" s="595">
        <f t="shared" si="107"/>
        <v>241300.43834252824</v>
      </c>
      <c r="AA239" s="595">
        <f t="shared" si="107"/>
        <v>334097.76662554336</v>
      </c>
      <c r="AB239" s="595">
        <f t="shared" si="107"/>
        <v>334097.76662554336</v>
      </c>
      <c r="AC239" s="595">
        <f t="shared" si="107"/>
        <v>334097.76662554336</v>
      </c>
      <c r="AD239" s="595">
        <f t="shared" si="107"/>
        <v>334097.76662554336</v>
      </c>
      <c r="AE239" s="595">
        <f t="shared" si="107"/>
        <v>334097.76662554336</v>
      </c>
      <c r="AF239" s="595">
        <f t="shared" si="107"/>
        <v>334097.76662554336</v>
      </c>
      <c r="AG239" s="595">
        <f t="shared" si="107"/>
        <v>334097.76662554336</v>
      </c>
      <c r="AH239" s="595">
        <f t="shared" si="107"/>
        <v>334097.76662554336</v>
      </c>
      <c r="AI239" s="595">
        <f t="shared" si="107"/>
        <v>334097.76662554336</v>
      </c>
    </row>
    <row r="240" spans="1:35" s="589" customFormat="1" ht="11.25">
      <c r="A240" s="594"/>
      <c r="B240" s="751" t="s">
        <v>900</v>
      </c>
      <c r="C240" s="596"/>
      <c r="D240" s="596"/>
      <c r="E240" s="596"/>
      <c r="F240" s="595">
        <f>+F202-F225-F226</f>
        <v>0</v>
      </c>
      <c r="G240" s="595">
        <f t="shared" ref="G240:AI240" si="108">+G202-G225-G226</f>
        <v>0</v>
      </c>
      <c r="H240" s="595">
        <f t="shared" si="108"/>
        <v>0</v>
      </c>
      <c r="I240" s="595">
        <f t="shared" si="108"/>
        <v>0</v>
      </c>
      <c r="J240" s="595">
        <f t="shared" si="108"/>
        <v>0</v>
      </c>
      <c r="K240" s="595">
        <f t="shared" si="108"/>
        <v>0</v>
      </c>
      <c r="L240" s="595">
        <f t="shared" si="108"/>
        <v>0</v>
      </c>
      <c r="M240" s="595">
        <f t="shared" si="108"/>
        <v>0</v>
      </c>
      <c r="N240" s="595">
        <f t="shared" si="108"/>
        <v>0</v>
      </c>
      <c r="O240" s="595">
        <f t="shared" si="108"/>
        <v>0</v>
      </c>
      <c r="P240" s="595">
        <f t="shared" si="108"/>
        <v>0</v>
      </c>
      <c r="Q240" s="595">
        <f t="shared" si="108"/>
        <v>0</v>
      </c>
      <c r="R240" s="595">
        <f t="shared" si="108"/>
        <v>0</v>
      </c>
      <c r="S240" s="595">
        <f t="shared" si="108"/>
        <v>0</v>
      </c>
      <c r="T240" s="595">
        <f t="shared" si="108"/>
        <v>0</v>
      </c>
      <c r="U240" s="595">
        <f t="shared" si="108"/>
        <v>0</v>
      </c>
      <c r="V240" s="595">
        <f t="shared" si="108"/>
        <v>0</v>
      </c>
      <c r="W240" s="595">
        <f t="shared" si="108"/>
        <v>0</v>
      </c>
      <c r="X240" s="595">
        <f t="shared" si="108"/>
        <v>0</v>
      </c>
      <c r="Y240" s="595">
        <f t="shared" si="108"/>
        <v>0</v>
      </c>
      <c r="Z240" s="595">
        <f t="shared" si="108"/>
        <v>0</v>
      </c>
      <c r="AA240" s="595">
        <f t="shared" si="108"/>
        <v>0</v>
      </c>
      <c r="AB240" s="595">
        <f t="shared" si="108"/>
        <v>0</v>
      </c>
      <c r="AC240" s="595">
        <f t="shared" si="108"/>
        <v>0</v>
      </c>
      <c r="AD240" s="595">
        <f t="shared" si="108"/>
        <v>0</v>
      </c>
      <c r="AE240" s="595">
        <f t="shared" si="108"/>
        <v>0</v>
      </c>
      <c r="AF240" s="595">
        <f t="shared" si="108"/>
        <v>0</v>
      </c>
      <c r="AG240" s="595">
        <f t="shared" si="108"/>
        <v>0</v>
      </c>
      <c r="AH240" s="595">
        <f t="shared" si="108"/>
        <v>0</v>
      </c>
      <c r="AI240" s="595">
        <f t="shared" si="108"/>
        <v>0</v>
      </c>
    </row>
    <row r="241" spans="1:35" s="589" customFormat="1" ht="11.25">
      <c r="A241" s="594"/>
      <c r="B241" s="751" t="s">
        <v>853</v>
      </c>
      <c r="C241" s="596"/>
      <c r="D241" s="596"/>
      <c r="E241" s="596"/>
      <c r="F241" s="595">
        <f>+F203</f>
        <v>10009</v>
      </c>
      <c r="G241" s="595">
        <f t="shared" ref="G241:AI243" si="109">+G203</f>
        <v>3382</v>
      </c>
      <c r="H241" s="595">
        <f t="shared" si="109"/>
        <v>1383</v>
      </c>
      <c r="I241" s="595">
        <f t="shared" si="109"/>
        <v>1383</v>
      </c>
      <c r="J241" s="595">
        <f t="shared" si="109"/>
        <v>1383</v>
      </c>
      <c r="K241" s="595">
        <f t="shared" si="109"/>
        <v>1383</v>
      </c>
      <c r="L241" s="595">
        <f t="shared" si="109"/>
        <v>1383</v>
      </c>
      <c r="M241" s="595">
        <f t="shared" si="109"/>
        <v>1383</v>
      </c>
      <c r="N241" s="595">
        <f t="shared" si="109"/>
        <v>1383</v>
      </c>
      <c r="O241" s="595">
        <f t="shared" si="109"/>
        <v>1383</v>
      </c>
      <c r="P241" s="595">
        <f t="shared" si="109"/>
        <v>1383</v>
      </c>
      <c r="Q241" s="595">
        <f t="shared" si="109"/>
        <v>1383</v>
      </c>
      <c r="R241" s="595">
        <f t="shared" si="109"/>
        <v>1383</v>
      </c>
      <c r="S241" s="595">
        <f t="shared" si="109"/>
        <v>1383</v>
      </c>
      <c r="T241" s="595">
        <f t="shared" si="109"/>
        <v>1383</v>
      </c>
      <c r="U241" s="595">
        <f t="shared" si="109"/>
        <v>1383</v>
      </c>
      <c r="V241" s="595">
        <f t="shared" si="109"/>
        <v>1383</v>
      </c>
      <c r="W241" s="595">
        <f t="shared" si="109"/>
        <v>1383</v>
      </c>
      <c r="X241" s="595">
        <f t="shared" si="109"/>
        <v>1383</v>
      </c>
      <c r="Y241" s="595">
        <f t="shared" si="109"/>
        <v>1383</v>
      </c>
      <c r="Z241" s="595">
        <f t="shared" si="109"/>
        <v>1383</v>
      </c>
      <c r="AA241" s="595">
        <f t="shared" si="109"/>
        <v>1383</v>
      </c>
      <c r="AB241" s="595">
        <f t="shared" si="109"/>
        <v>1383</v>
      </c>
      <c r="AC241" s="595">
        <f t="shared" si="109"/>
        <v>1383</v>
      </c>
      <c r="AD241" s="595">
        <f t="shared" si="109"/>
        <v>1383</v>
      </c>
      <c r="AE241" s="595">
        <f t="shared" si="109"/>
        <v>1383</v>
      </c>
      <c r="AF241" s="595">
        <f t="shared" si="109"/>
        <v>1383</v>
      </c>
      <c r="AG241" s="595">
        <f t="shared" si="109"/>
        <v>1383</v>
      </c>
      <c r="AH241" s="595">
        <f t="shared" si="109"/>
        <v>1383</v>
      </c>
      <c r="AI241" s="595">
        <f t="shared" si="109"/>
        <v>1383</v>
      </c>
    </row>
    <row r="242" spans="1:35" s="589" customFormat="1" ht="11.25">
      <c r="A242" s="594">
        <v>2</v>
      </c>
      <c r="B242" s="750" t="s">
        <v>247</v>
      </c>
      <c r="C242" s="594"/>
      <c r="D242" s="594"/>
      <c r="E242" s="594"/>
      <c r="F242" s="595">
        <f t="shared" ref="F242:U243" si="110">+F204</f>
        <v>1773</v>
      </c>
      <c r="G242" s="595">
        <f t="shared" si="110"/>
        <v>3248</v>
      </c>
      <c r="H242" s="595">
        <f t="shared" si="110"/>
        <v>0</v>
      </c>
      <c r="I242" s="595">
        <f t="shared" si="110"/>
        <v>0</v>
      </c>
      <c r="J242" s="595">
        <f t="shared" si="110"/>
        <v>0</v>
      </c>
      <c r="K242" s="595">
        <f t="shared" si="110"/>
        <v>0</v>
      </c>
      <c r="L242" s="595">
        <f t="shared" si="110"/>
        <v>0</v>
      </c>
      <c r="M242" s="595">
        <f t="shared" si="110"/>
        <v>0</v>
      </c>
      <c r="N242" s="595">
        <f t="shared" si="110"/>
        <v>0</v>
      </c>
      <c r="O242" s="595">
        <f t="shared" si="110"/>
        <v>0</v>
      </c>
      <c r="P242" s="595">
        <f t="shared" si="110"/>
        <v>0</v>
      </c>
      <c r="Q242" s="595">
        <f t="shared" si="110"/>
        <v>0</v>
      </c>
      <c r="R242" s="595">
        <f t="shared" si="110"/>
        <v>0</v>
      </c>
      <c r="S242" s="595">
        <f t="shared" si="110"/>
        <v>0</v>
      </c>
      <c r="T242" s="595">
        <f t="shared" si="110"/>
        <v>0</v>
      </c>
      <c r="U242" s="595">
        <f t="shared" si="110"/>
        <v>0</v>
      </c>
      <c r="V242" s="595">
        <f t="shared" si="109"/>
        <v>0</v>
      </c>
      <c r="W242" s="595">
        <f t="shared" si="109"/>
        <v>0</v>
      </c>
      <c r="X242" s="595">
        <f t="shared" si="109"/>
        <v>0</v>
      </c>
      <c r="Y242" s="595">
        <f t="shared" si="109"/>
        <v>0</v>
      </c>
      <c r="Z242" s="595">
        <f t="shared" si="109"/>
        <v>0</v>
      </c>
      <c r="AA242" s="595">
        <f t="shared" si="109"/>
        <v>0</v>
      </c>
      <c r="AB242" s="595">
        <f t="shared" si="109"/>
        <v>0</v>
      </c>
      <c r="AC242" s="595">
        <f t="shared" si="109"/>
        <v>0</v>
      </c>
      <c r="AD242" s="595">
        <f t="shared" si="109"/>
        <v>0</v>
      </c>
      <c r="AE242" s="595">
        <f t="shared" si="109"/>
        <v>0</v>
      </c>
      <c r="AF242" s="595">
        <f t="shared" si="109"/>
        <v>0</v>
      </c>
      <c r="AG242" s="595">
        <f t="shared" si="109"/>
        <v>0</v>
      </c>
      <c r="AH242" s="595">
        <f t="shared" si="109"/>
        <v>0</v>
      </c>
      <c r="AI242" s="595">
        <f t="shared" si="109"/>
        <v>0</v>
      </c>
    </row>
    <row r="243" spans="1:35" s="589" customFormat="1" ht="11.25">
      <c r="A243" s="594">
        <v>3</v>
      </c>
      <c r="B243" s="750" t="s">
        <v>251</v>
      </c>
      <c r="C243" s="594"/>
      <c r="D243" s="594"/>
      <c r="E243" s="594"/>
      <c r="F243" s="595">
        <f t="shared" si="110"/>
        <v>0</v>
      </c>
      <c r="G243" s="595">
        <f t="shared" si="109"/>
        <v>0</v>
      </c>
      <c r="H243" s="595">
        <f t="shared" si="109"/>
        <v>0</v>
      </c>
      <c r="I243" s="595">
        <f t="shared" si="109"/>
        <v>0</v>
      </c>
      <c r="J243" s="595">
        <f t="shared" si="109"/>
        <v>0</v>
      </c>
      <c r="K243" s="595">
        <f t="shared" si="109"/>
        <v>0</v>
      </c>
      <c r="L243" s="595">
        <f t="shared" si="109"/>
        <v>0</v>
      </c>
      <c r="M243" s="595">
        <f t="shared" si="109"/>
        <v>0</v>
      </c>
      <c r="N243" s="595">
        <f t="shared" si="109"/>
        <v>0</v>
      </c>
      <c r="O243" s="595">
        <f t="shared" si="109"/>
        <v>0</v>
      </c>
      <c r="P243" s="595">
        <f t="shared" si="109"/>
        <v>0</v>
      </c>
      <c r="Q243" s="595">
        <f t="shared" si="109"/>
        <v>0</v>
      </c>
      <c r="R243" s="595">
        <f t="shared" si="109"/>
        <v>0</v>
      </c>
      <c r="S243" s="595">
        <f t="shared" si="109"/>
        <v>0</v>
      </c>
      <c r="T243" s="595">
        <f t="shared" si="109"/>
        <v>0</v>
      </c>
      <c r="U243" s="595">
        <f t="shared" si="109"/>
        <v>0</v>
      </c>
      <c r="V243" s="595">
        <f t="shared" si="109"/>
        <v>0</v>
      </c>
      <c r="W243" s="595">
        <f t="shared" si="109"/>
        <v>0</v>
      </c>
      <c r="X243" s="595">
        <f t="shared" si="109"/>
        <v>0</v>
      </c>
      <c r="Y243" s="595">
        <f t="shared" si="109"/>
        <v>0</v>
      </c>
      <c r="Z243" s="595">
        <f t="shared" si="109"/>
        <v>0</v>
      </c>
      <c r="AA243" s="595">
        <f t="shared" si="109"/>
        <v>0</v>
      </c>
      <c r="AB243" s="595">
        <f t="shared" si="109"/>
        <v>0</v>
      </c>
      <c r="AC243" s="595">
        <f t="shared" si="109"/>
        <v>0</v>
      </c>
      <c r="AD243" s="595">
        <f t="shared" si="109"/>
        <v>0</v>
      </c>
      <c r="AE243" s="595">
        <f t="shared" si="109"/>
        <v>0</v>
      </c>
      <c r="AF243" s="595">
        <f t="shared" si="109"/>
        <v>0</v>
      </c>
      <c r="AG243" s="595">
        <f t="shared" si="109"/>
        <v>0</v>
      </c>
      <c r="AH243" s="595">
        <f t="shared" si="109"/>
        <v>0</v>
      </c>
      <c r="AI243" s="595">
        <f t="shared" si="109"/>
        <v>0</v>
      </c>
    </row>
    <row r="244" spans="1:35" s="589" customFormat="1" ht="11.25">
      <c r="A244" s="592" t="s">
        <v>243</v>
      </c>
      <c r="B244" s="749" t="s">
        <v>253</v>
      </c>
      <c r="C244" s="592"/>
      <c r="D244" s="592"/>
      <c r="E244" s="592"/>
      <c r="F244" s="593">
        <f>+F245+F252+F253</f>
        <v>203881</v>
      </c>
      <c r="G244" s="593">
        <f t="shared" ref="G244:AI244" si="111">+G245+G252+G253</f>
        <v>206900</v>
      </c>
      <c r="H244" s="593">
        <f t="shared" si="111"/>
        <v>191487</v>
      </c>
      <c r="I244" s="593">
        <f t="shared" si="111"/>
        <v>191487</v>
      </c>
      <c r="J244" s="593">
        <f t="shared" si="111"/>
        <v>191487</v>
      </c>
      <c r="K244" s="593">
        <f t="shared" si="111"/>
        <v>630313.19769691513</v>
      </c>
      <c r="L244" s="593">
        <f t="shared" si="111"/>
        <v>630313.19769691513</v>
      </c>
      <c r="M244" s="593">
        <f t="shared" si="111"/>
        <v>630313.19769691513</v>
      </c>
      <c r="N244" s="593">
        <f t="shared" si="111"/>
        <v>630313.19769691513</v>
      </c>
      <c r="O244" s="593">
        <f t="shared" si="111"/>
        <v>630313.19769691513</v>
      </c>
      <c r="P244" s="593">
        <f t="shared" si="111"/>
        <v>630313.19769691513</v>
      </c>
      <c r="Q244" s="593">
        <f t="shared" si="111"/>
        <v>630313.19769691513</v>
      </c>
      <c r="R244" s="593">
        <f t="shared" si="111"/>
        <v>630313.19769691513</v>
      </c>
      <c r="S244" s="593">
        <f t="shared" si="111"/>
        <v>630313.19769691513</v>
      </c>
      <c r="T244" s="593">
        <f t="shared" si="111"/>
        <v>630313.19769691513</v>
      </c>
      <c r="U244" s="593">
        <f t="shared" si="111"/>
        <v>630313.19769691513</v>
      </c>
      <c r="V244" s="593">
        <f t="shared" si="111"/>
        <v>630313.19769691513</v>
      </c>
      <c r="W244" s="593">
        <f t="shared" si="111"/>
        <v>630313.19769691513</v>
      </c>
      <c r="X244" s="593">
        <f t="shared" si="111"/>
        <v>630313.19769691513</v>
      </c>
      <c r="Y244" s="593">
        <f t="shared" si="111"/>
        <v>630313.19769691513</v>
      </c>
      <c r="Z244" s="593">
        <f t="shared" si="111"/>
        <v>630313.19769691513</v>
      </c>
      <c r="AA244" s="593">
        <f t="shared" si="111"/>
        <v>630313.19769691513</v>
      </c>
      <c r="AB244" s="593">
        <f t="shared" si="111"/>
        <v>630313.19769691513</v>
      </c>
      <c r="AC244" s="593">
        <f t="shared" si="111"/>
        <v>630313.19769691513</v>
      </c>
      <c r="AD244" s="593">
        <f t="shared" si="111"/>
        <v>630313.19769691513</v>
      </c>
      <c r="AE244" s="593">
        <f t="shared" si="111"/>
        <v>630313.19769691513</v>
      </c>
      <c r="AF244" s="593">
        <f t="shared" si="111"/>
        <v>630313.19769691513</v>
      </c>
      <c r="AG244" s="593">
        <f t="shared" si="111"/>
        <v>630313.19769691513</v>
      </c>
      <c r="AH244" s="593">
        <f t="shared" si="111"/>
        <v>630313.19769691513</v>
      </c>
      <c r="AI244" s="593">
        <f t="shared" si="111"/>
        <v>630313.19769691513</v>
      </c>
    </row>
    <row r="245" spans="1:35" s="589" customFormat="1" ht="11.25">
      <c r="A245" s="594"/>
      <c r="B245" s="750" t="s">
        <v>246</v>
      </c>
      <c r="C245" s="594"/>
      <c r="D245" s="594"/>
      <c r="E245" s="594"/>
      <c r="F245" s="595">
        <f>+F246+F247+F248+F249+F250+F251</f>
        <v>199558</v>
      </c>
      <c r="G245" s="595">
        <f t="shared" ref="G245:AI245" si="112">+G246+G247+G248+G249+G250+G251</f>
        <v>206743</v>
      </c>
      <c r="H245" s="595">
        <f t="shared" si="112"/>
        <v>191487</v>
      </c>
      <c r="I245" s="595">
        <f t="shared" si="112"/>
        <v>191487</v>
      </c>
      <c r="J245" s="595">
        <f t="shared" si="112"/>
        <v>191487</v>
      </c>
      <c r="K245" s="595">
        <f t="shared" si="112"/>
        <v>630313.19769691513</v>
      </c>
      <c r="L245" s="595">
        <f t="shared" si="112"/>
        <v>630313.19769691513</v>
      </c>
      <c r="M245" s="595">
        <f t="shared" si="112"/>
        <v>630313.19769691513</v>
      </c>
      <c r="N245" s="595">
        <f t="shared" si="112"/>
        <v>630313.19769691513</v>
      </c>
      <c r="O245" s="595">
        <f t="shared" si="112"/>
        <v>630313.19769691513</v>
      </c>
      <c r="P245" s="595">
        <f t="shared" si="112"/>
        <v>630313.19769691513</v>
      </c>
      <c r="Q245" s="595">
        <f t="shared" si="112"/>
        <v>630313.19769691513</v>
      </c>
      <c r="R245" s="595">
        <f t="shared" si="112"/>
        <v>630313.19769691513</v>
      </c>
      <c r="S245" s="595">
        <f t="shared" si="112"/>
        <v>630313.19769691513</v>
      </c>
      <c r="T245" s="595">
        <f t="shared" si="112"/>
        <v>630313.19769691513</v>
      </c>
      <c r="U245" s="595">
        <f t="shared" si="112"/>
        <v>630313.19769691513</v>
      </c>
      <c r="V245" s="595">
        <f t="shared" si="112"/>
        <v>630313.19769691513</v>
      </c>
      <c r="W245" s="595">
        <f t="shared" si="112"/>
        <v>630313.19769691513</v>
      </c>
      <c r="X245" s="595">
        <f t="shared" si="112"/>
        <v>630313.19769691513</v>
      </c>
      <c r="Y245" s="595">
        <f t="shared" si="112"/>
        <v>630313.19769691513</v>
      </c>
      <c r="Z245" s="595">
        <f t="shared" si="112"/>
        <v>630313.19769691513</v>
      </c>
      <c r="AA245" s="595">
        <f t="shared" si="112"/>
        <v>630313.19769691513</v>
      </c>
      <c r="AB245" s="595">
        <f t="shared" si="112"/>
        <v>630313.19769691513</v>
      </c>
      <c r="AC245" s="595">
        <f t="shared" si="112"/>
        <v>630313.19769691513</v>
      </c>
      <c r="AD245" s="595">
        <f t="shared" si="112"/>
        <v>630313.19769691513</v>
      </c>
      <c r="AE245" s="595">
        <f t="shared" si="112"/>
        <v>630313.19769691513</v>
      </c>
      <c r="AF245" s="595">
        <f t="shared" si="112"/>
        <v>630313.19769691513</v>
      </c>
      <c r="AG245" s="595">
        <f t="shared" si="112"/>
        <v>630313.19769691513</v>
      </c>
      <c r="AH245" s="595">
        <f t="shared" si="112"/>
        <v>630313.19769691513</v>
      </c>
      <c r="AI245" s="595">
        <f t="shared" si="112"/>
        <v>630313.19769691513</v>
      </c>
    </row>
    <row r="246" spans="1:35" s="589" customFormat="1" ht="11.25">
      <c r="A246" s="594"/>
      <c r="B246" s="751" t="s">
        <v>106</v>
      </c>
      <c r="C246" s="596"/>
      <c r="D246" s="596"/>
      <c r="E246" s="596"/>
      <c r="F246" s="595">
        <f>+F208</f>
        <v>15634</v>
      </c>
      <c r="G246" s="595">
        <f t="shared" ref="G246:AI246" si="113">+G208</f>
        <v>5928</v>
      </c>
      <c r="H246" s="595">
        <f t="shared" si="113"/>
        <v>5244</v>
      </c>
      <c r="I246" s="595">
        <f t="shared" si="113"/>
        <v>5244</v>
      </c>
      <c r="J246" s="595">
        <f t="shared" si="113"/>
        <v>5244</v>
      </c>
      <c r="K246" s="595">
        <f t="shared" si="113"/>
        <v>20124.460500000001</v>
      </c>
      <c r="L246" s="595">
        <f t="shared" si="113"/>
        <v>20124.460500000001</v>
      </c>
      <c r="M246" s="595">
        <f t="shared" si="113"/>
        <v>20124.460500000001</v>
      </c>
      <c r="N246" s="595">
        <f t="shared" si="113"/>
        <v>20124.460500000001</v>
      </c>
      <c r="O246" s="595">
        <f t="shared" si="113"/>
        <v>20124.460500000001</v>
      </c>
      <c r="P246" s="595">
        <f t="shared" si="113"/>
        <v>20124.460500000001</v>
      </c>
      <c r="Q246" s="595">
        <f t="shared" si="113"/>
        <v>20124.460500000001</v>
      </c>
      <c r="R246" s="595">
        <f t="shared" si="113"/>
        <v>20124.460500000001</v>
      </c>
      <c r="S246" s="595">
        <f t="shared" si="113"/>
        <v>20124.460500000001</v>
      </c>
      <c r="T246" s="595">
        <f t="shared" si="113"/>
        <v>20124.460500000001</v>
      </c>
      <c r="U246" s="595">
        <f t="shared" si="113"/>
        <v>20124.460500000001</v>
      </c>
      <c r="V246" s="595">
        <f t="shared" si="113"/>
        <v>20124.460500000001</v>
      </c>
      <c r="W246" s="595">
        <f t="shared" si="113"/>
        <v>20124.460500000001</v>
      </c>
      <c r="X246" s="595">
        <f t="shared" si="113"/>
        <v>20124.460500000001</v>
      </c>
      <c r="Y246" s="595">
        <f t="shared" si="113"/>
        <v>20124.460500000001</v>
      </c>
      <c r="Z246" s="595">
        <f t="shared" si="113"/>
        <v>20124.460500000001</v>
      </c>
      <c r="AA246" s="595">
        <f t="shared" si="113"/>
        <v>20124.460500000001</v>
      </c>
      <c r="AB246" s="595">
        <f t="shared" si="113"/>
        <v>20124.460500000001</v>
      </c>
      <c r="AC246" s="595">
        <f t="shared" si="113"/>
        <v>20124.460500000001</v>
      </c>
      <c r="AD246" s="595">
        <f t="shared" si="113"/>
        <v>20124.460500000001</v>
      </c>
      <c r="AE246" s="595">
        <f t="shared" si="113"/>
        <v>20124.460500000001</v>
      </c>
      <c r="AF246" s="595">
        <f t="shared" si="113"/>
        <v>20124.460500000001</v>
      </c>
      <c r="AG246" s="595">
        <f t="shared" si="113"/>
        <v>20124.460500000001</v>
      </c>
      <c r="AH246" s="595">
        <f t="shared" si="113"/>
        <v>20124.460500000001</v>
      </c>
      <c r="AI246" s="595">
        <f t="shared" si="113"/>
        <v>20124.460500000001</v>
      </c>
    </row>
    <row r="247" spans="1:35" s="589" customFormat="1" ht="11.25">
      <c r="A247" s="594"/>
      <c r="B247" s="751" t="s">
        <v>254</v>
      </c>
      <c r="C247" s="596"/>
      <c r="D247" s="596"/>
      <c r="E247" s="596"/>
      <c r="F247" s="595">
        <f>+F209-F227</f>
        <v>162165</v>
      </c>
      <c r="G247" s="595">
        <f t="shared" ref="G247:AI247" si="114">+G209-G227</f>
        <v>74935</v>
      </c>
      <c r="H247" s="595">
        <f t="shared" si="114"/>
        <v>58382</v>
      </c>
      <c r="I247" s="595">
        <f t="shared" si="114"/>
        <v>58382</v>
      </c>
      <c r="J247" s="595">
        <f t="shared" si="114"/>
        <v>58382</v>
      </c>
      <c r="K247" s="595">
        <f t="shared" si="114"/>
        <v>216770.97057137184</v>
      </c>
      <c r="L247" s="595">
        <f t="shared" si="114"/>
        <v>216770.97057137184</v>
      </c>
      <c r="M247" s="595">
        <f t="shared" si="114"/>
        <v>216770.97057137184</v>
      </c>
      <c r="N247" s="595">
        <f t="shared" si="114"/>
        <v>216770.97057137184</v>
      </c>
      <c r="O247" s="595">
        <f t="shared" si="114"/>
        <v>216770.97057137184</v>
      </c>
      <c r="P247" s="595">
        <f t="shared" si="114"/>
        <v>216770.97057137184</v>
      </c>
      <c r="Q247" s="595">
        <f t="shared" si="114"/>
        <v>216770.97057137184</v>
      </c>
      <c r="R247" s="595">
        <f t="shared" si="114"/>
        <v>216770.97057137184</v>
      </c>
      <c r="S247" s="595">
        <f t="shared" si="114"/>
        <v>216770.97057137184</v>
      </c>
      <c r="T247" s="595">
        <f t="shared" si="114"/>
        <v>216770.97057137184</v>
      </c>
      <c r="U247" s="595">
        <f t="shared" si="114"/>
        <v>216770.97057137184</v>
      </c>
      <c r="V247" s="595">
        <f t="shared" si="114"/>
        <v>216770.97057137184</v>
      </c>
      <c r="W247" s="595">
        <f t="shared" si="114"/>
        <v>216770.97057137184</v>
      </c>
      <c r="X247" s="595">
        <f t="shared" si="114"/>
        <v>216770.97057137184</v>
      </c>
      <c r="Y247" s="595">
        <f t="shared" si="114"/>
        <v>216770.97057137184</v>
      </c>
      <c r="Z247" s="595">
        <f t="shared" si="114"/>
        <v>216770.97057137184</v>
      </c>
      <c r="AA247" s="595">
        <f t="shared" si="114"/>
        <v>216770.97057137184</v>
      </c>
      <c r="AB247" s="595">
        <f t="shared" si="114"/>
        <v>216770.97057137184</v>
      </c>
      <c r="AC247" s="595">
        <f t="shared" si="114"/>
        <v>216770.97057137184</v>
      </c>
      <c r="AD247" s="595">
        <f t="shared" si="114"/>
        <v>216770.97057137184</v>
      </c>
      <c r="AE247" s="595">
        <f t="shared" si="114"/>
        <v>216770.97057137184</v>
      </c>
      <c r="AF247" s="595">
        <f t="shared" si="114"/>
        <v>216770.97057137184</v>
      </c>
      <c r="AG247" s="595">
        <f t="shared" si="114"/>
        <v>216770.97057137184</v>
      </c>
      <c r="AH247" s="595">
        <f t="shared" si="114"/>
        <v>216770.97057137184</v>
      </c>
      <c r="AI247" s="595">
        <f t="shared" si="114"/>
        <v>216770.97057137184</v>
      </c>
    </row>
    <row r="248" spans="1:35" s="589" customFormat="1" ht="11.25">
      <c r="A248" s="594"/>
      <c r="B248" s="751" t="s">
        <v>664</v>
      </c>
      <c r="C248" s="596"/>
      <c r="D248" s="596"/>
      <c r="E248" s="596"/>
      <c r="F248" s="595">
        <f>+F227</f>
        <v>322</v>
      </c>
      <c r="G248" s="595">
        <f t="shared" ref="G248:AI248" si="115">+G227</f>
        <v>110913</v>
      </c>
      <c r="H248" s="595">
        <f t="shared" si="115"/>
        <v>114541</v>
      </c>
      <c r="I248" s="595">
        <f t="shared" si="115"/>
        <v>114541</v>
      </c>
      <c r="J248" s="595">
        <f t="shared" si="115"/>
        <v>114541</v>
      </c>
      <c r="K248" s="595">
        <f t="shared" si="115"/>
        <v>334097.76662554336</v>
      </c>
      <c r="L248" s="595">
        <f t="shared" si="115"/>
        <v>334097.76662554336</v>
      </c>
      <c r="M248" s="595">
        <f t="shared" si="115"/>
        <v>334097.76662554336</v>
      </c>
      <c r="N248" s="595">
        <f t="shared" si="115"/>
        <v>334097.76662554336</v>
      </c>
      <c r="O248" s="595">
        <f t="shared" si="115"/>
        <v>334097.76662554336</v>
      </c>
      <c r="P248" s="595">
        <f t="shared" si="115"/>
        <v>334097.76662554336</v>
      </c>
      <c r="Q248" s="595">
        <f t="shared" si="115"/>
        <v>334097.76662554336</v>
      </c>
      <c r="R248" s="595">
        <f t="shared" si="115"/>
        <v>334097.76662554336</v>
      </c>
      <c r="S248" s="595">
        <f t="shared" si="115"/>
        <v>334097.76662554336</v>
      </c>
      <c r="T248" s="595">
        <f t="shared" si="115"/>
        <v>334097.76662554336</v>
      </c>
      <c r="U248" s="595">
        <f t="shared" si="115"/>
        <v>334097.76662554336</v>
      </c>
      <c r="V248" s="595">
        <f t="shared" si="115"/>
        <v>334097.76662554336</v>
      </c>
      <c r="W248" s="595">
        <f t="shared" si="115"/>
        <v>334097.76662554336</v>
      </c>
      <c r="X248" s="595">
        <f t="shared" si="115"/>
        <v>334097.76662554336</v>
      </c>
      <c r="Y248" s="595">
        <f t="shared" si="115"/>
        <v>334097.76662554336</v>
      </c>
      <c r="Z248" s="595">
        <f t="shared" si="115"/>
        <v>334097.76662554336</v>
      </c>
      <c r="AA248" s="595">
        <f t="shared" si="115"/>
        <v>334097.76662554336</v>
      </c>
      <c r="AB248" s="595">
        <f t="shared" si="115"/>
        <v>334097.76662554336</v>
      </c>
      <c r="AC248" s="595">
        <f t="shared" si="115"/>
        <v>334097.76662554336</v>
      </c>
      <c r="AD248" s="595">
        <f t="shared" si="115"/>
        <v>334097.76662554336</v>
      </c>
      <c r="AE248" s="595">
        <f t="shared" si="115"/>
        <v>334097.76662554336</v>
      </c>
      <c r="AF248" s="595">
        <f t="shared" si="115"/>
        <v>334097.76662554336</v>
      </c>
      <c r="AG248" s="595">
        <f t="shared" si="115"/>
        <v>334097.76662554336</v>
      </c>
      <c r="AH248" s="595">
        <f t="shared" si="115"/>
        <v>334097.76662554336</v>
      </c>
      <c r="AI248" s="595">
        <f t="shared" si="115"/>
        <v>334097.76662554336</v>
      </c>
    </row>
    <row r="249" spans="1:35" s="589" customFormat="1" ht="11.25">
      <c r="A249" s="594"/>
      <c r="B249" s="751" t="s">
        <v>665</v>
      </c>
      <c r="C249" s="596"/>
      <c r="D249" s="596"/>
      <c r="E249" s="596"/>
      <c r="F249" s="595">
        <f>+F211</f>
        <v>2367</v>
      </c>
      <c r="G249" s="595">
        <f t="shared" ref="G249:AI253" si="116">+G211</f>
        <v>1897</v>
      </c>
      <c r="H249" s="595">
        <f t="shared" si="116"/>
        <v>14</v>
      </c>
      <c r="I249" s="595">
        <f t="shared" si="116"/>
        <v>14</v>
      </c>
      <c r="J249" s="595">
        <f t="shared" si="116"/>
        <v>14</v>
      </c>
      <c r="K249" s="595">
        <f t="shared" si="116"/>
        <v>14</v>
      </c>
      <c r="L249" s="595">
        <f t="shared" si="116"/>
        <v>14</v>
      </c>
      <c r="M249" s="595">
        <f t="shared" si="116"/>
        <v>14</v>
      </c>
      <c r="N249" s="595">
        <f t="shared" si="116"/>
        <v>14</v>
      </c>
      <c r="O249" s="595">
        <f t="shared" si="116"/>
        <v>14</v>
      </c>
      <c r="P249" s="595">
        <f t="shared" si="116"/>
        <v>14</v>
      </c>
      <c r="Q249" s="595">
        <f t="shared" si="116"/>
        <v>14</v>
      </c>
      <c r="R249" s="595">
        <f t="shared" si="116"/>
        <v>14</v>
      </c>
      <c r="S249" s="595">
        <f t="shared" si="116"/>
        <v>14</v>
      </c>
      <c r="T249" s="595">
        <f t="shared" si="116"/>
        <v>14</v>
      </c>
      <c r="U249" s="595">
        <f t="shared" si="116"/>
        <v>14</v>
      </c>
      <c r="V249" s="595">
        <f t="shared" si="116"/>
        <v>14</v>
      </c>
      <c r="W249" s="595">
        <f t="shared" si="116"/>
        <v>14</v>
      </c>
      <c r="X249" s="595">
        <f t="shared" si="116"/>
        <v>14</v>
      </c>
      <c r="Y249" s="595">
        <f t="shared" si="116"/>
        <v>14</v>
      </c>
      <c r="Z249" s="595">
        <f t="shared" si="116"/>
        <v>14</v>
      </c>
      <c r="AA249" s="595">
        <f t="shared" si="116"/>
        <v>14</v>
      </c>
      <c r="AB249" s="595">
        <f t="shared" si="116"/>
        <v>14</v>
      </c>
      <c r="AC249" s="595">
        <f t="shared" si="116"/>
        <v>14</v>
      </c>
      <c r="AD249" s="595">
        <f t="shared" si="116"/>
        <v>14</v>
      </c>
      <c r="AE249" s="595">
        <f t="shared" si="116"/>
        <v>14</v>
      </c>
      <c r="AF249" s="595">
        <f t="shared" si="116"/>
        <v>14</v>
      </c>
      <c r="AG249" s="595">
        <f t="shared" si="116"/>
        <v>14</v>
      </c>
      <c r="AH249" s="595">
        <f t="shared" si="116"/>
        <v>14</v>
      </c>
      <c r="AI249" s="595">
        <f t="shared" si="116"/>
        <v>14</v>
      </c>
    </row>
    <row r="250" spans="1:35" s="589" customFormat="1" ht="11.25">
      <c r="A250" s="594"/>
      <c r="B250" s="751" t="s">
        <v>256</v>
      </c>
      <c r="C250" s="596"/>
      <c r="D250" s="596"/>
      <c r="E250" s="596"/>
      <c r="F250" s="595">
        <f>+F212</f>
        <v>15304</v>
      </c>
      <c r="G250" s="595">
        <f t="shared" si="116"/>
        <v>11867</v>
      </c>
      <c r="H250" s="595">
        <f t="shared" si="116"/>
        <v>8296</v>
      </c>
      <c r="I250" s="595">
        <f t="shared" si="116"/>
        <v>8296</v>
      </c>
      <c r="J250" s="595">
        <f t="shared" si="116"/>
        <v>8296</v>
      </c>
      <c r="K250" s="595">
        <f t="shared" si="116"/>
        <v>54296</v>
      </c>
      <c r="L250" s="595">
        <f t="shared" si="116"/>
        <v>54296</v>
      </c>
      <c r="M250" s="595">
        <f t="shared" si="116"/>
        <v>54296</v>
      </c>
      <c r="N250" s="595">
        <f t="shared" si="116"/>
        <v>54296</v>
      </c>
      <c r="O250" s="595">
        <f t="shared" si="116"/>
        <v>54296</v>
      </c>
      <c r="P250" s="595">
        <f t="shared" si="116"/>
        <v>54296</v>
      </c>
      <c r="Q250" s="595">
        <f t="shared" si="116"/>
        <v>54296</v>
      </c>
      <c r="R250" s="595">
        <f t="shared" si="116"/>
        <v>54296</v>
      </c>
      <c r="S250" s="595">
        <f t="shared" si="116"/>
        <v>54296</v>
      </c>
      <c r="T250" s="595">
        <f t="shared" si="116"/>
        <v>54296</v>
      </c>
      <c r="U250" s="595">
        <f t="shared" si="116"/>
        <v>54296</v>
      </c>
      <c r="V250" s="595">
        <f t="shared" si="116"/>
        <v>54296</v>
      </c>
      <c r="W250" s="595">
        <f t="shared" si="116"/>
        <v>54296</v>
      </c>
      <c r="X250" s="595">
        <f t="shared" si="116"/>
        <v>54296</v>
      </c>
      <c r="Y250" s="595">
        <f t="shared" si="116"/>
        <v>54296</v>
      </c>
      <c r="Z250" s="595">
        <f t="shared" si="116"/>
        <v>54296</v>
      </c>
      <c r="AA250" s="595">
        <f t="shared" si="116"/>
        <v>54296</v>
      </c>
      <c r="AB250" s="595">
        <f t="shared" si="116"/>
        <v>54296</v>
      </c>
      <c r="AC250" s="595">
        <f t="shared" si="116"/>
        <v>54296</v>
      </c>
      <c r="AD250" s="595">
        <f t="shared" si="116"/>
        <v>54296</v>
      </c>
      <c r="AE250" s="595">
        <f t="shared" si="116"/>
        <v>54296</v>
      </c>
      <c r="AF250" s="595">
        <f t="shared" si="116"/>
        <v>54296</v>
      </c>
      <c r="AG250" s="595">
        <f t="shared" si="116"/>
        <v>54296</v>
      </c>
      <c r="AH250" s="595">
        <f t="shared" si="116"/>
        <v>54296</v>
      </c>
      <c r="AI250" s="595">
        <f t="shared" si="116"/>
        <v>54296</v>
      </c>
    </row>
    <row r="251" spans="1:35" s="589" customFormat="1" ht="11.25">
      <c r="A251" s="594"/>
      <c r="B251" s="751" t="s">
        <v>257</v>
      </c>
      <c r="C251" s="596"/>
      <c r="D251" s="596"/>
      <c r="E251" s="596"/>
      <c r="F251" s="595">
        <f t="shared" ref="F251:U253" si="117">+F213</f>
        <v>3766</v>
      </c>
      <c r="G251" s="595">
        <f t="shared" si="117"/>
        <v>1203</v>
      </c>
      <c r="H251" s="595">
        <f t="shared" si="117"/>
        <v>5010</v>
      </c>
      <c r="I251" s="595">
        <f t="shared" si="117"/>
        <v>5010</v>
      </c>
      <c r="J251" s="595">
        <f t="shared" si="117"/>
        <v>5010</v>
      </c>
      <c r="K251" s="595">
        <f t="shared" si="117"/>
        <v>5010</v>
      </c>
      <c r="L251" s="595">
        <f t="shared" si="117"/>
        <v>5010</v>
      </c>
      <c r="M251" s="595">
        <f t="shared" si="117"/>
        <v>5010</v>
      </c>
      <c r="N251" s="595">
        <f t="shared" si="117"/>
        <v>5010</v>
      </c>
      <c r="O251" s="595">
        <f t="shared" si="117"/>
        <v>5010</v>
      </c>
      <c r="P251" s="595">
        <f t="shared" si="117"/>
        <v>5010</v>
      </c>
      <c r="Q251" s="595">
        <f t="shared" si="117"/>
        <v>5010</v>
      </c>
      <c r="R251" s="595">
        <f t="shared" si="117"/>
        <v>5010</v>
      </c>
      <c r="S251" s="595">
        <f t="shared" si="117"/>
        <v>5010</v>
      </c>
      <c r="T251" s="595">
        <f t="shared" si="117"/>
        <v>5010</v>
      </c>
      <c r="U251" s="595">
        <f t="shared" si="117"/>
        <v>5010</v>
      </c>
      <c r="V251" s="595">
        <f t="shared" si="116"/>
        <v>5010</v>
      </c>
      <c r="W251" s="595">
        <f t="shared" si="116"/>
        <v>5010</v>
      </c>
      <c r="X251" s="595">
        <f t="shared" si="116"/>
        <v>5010</v>
      </c>
      <c r="Y251" s="595">
        <f t="shared" si="116"/>
        <v>5010</v>
      </c>
      <c r="Z251" s="595">
        <f t="shared" si="116"/>
        <v>5010</v>
      </c>
      <c r="AA251" s="595">
        <f t="shared" si="116"/>
        <v>5010</v>
      </c>
      <c r="AB251" s="595">
        <f t="shared" si="116"/>
        <v>5010</v>
      </c>
      <c r="AC251" s="595">
        <f t="shared" si="116"/>
        <v>5010</v>
      </c>
      <c r="AD251" s="595">
        <f t="shared" si="116"/>
        <v>5010</v>
      </c>
      <c r="AE251" s="595">
        <f t="shared" si="116"/>
        <v>5010</v>
      </c>
      <c r="AF251" s="595">
        <f t="shared" si="116"/>
        <v>5010</v>
      </c>
      <c r="AG251" s="595">
        <f t="shared" si="116"/>
        <v>5010</v>
      </c>
      <c r="AH251" s="595">
        <f t="shared" si="116"/>
        <v>5010</v>
      </c>
      <c r="AI251" s="595">
        <f t="shared" si="116"/>
        <v>5010</v>
      </c>
    </row>
    <row r="252" spans="1:35" s="589" customFormat="1" ht="11.25">
      <c r="A252" s="594"/>
      <c r="B252" s="750" t="s">
        <v>248</v>
      </c>
      <c r="C252" s="594"/>
      <c r="D252" s="594"/>
      <c r="E252" s="594"/>
      <c r="F252" s="595">
        <f t="shared" si="117"/>
        <v>0</v>
      </c>
      <c r="G252" s="595">
        <f t="shared" si="116"/>
        <v>157</v>
      </c>
      <c r="H252" s="595">
        <f t="shared" si="116"/>
        <v>0</v>
      </c>
      <c r="I252" s="595">
        <f t="shared" si="116"/>
        <v>0</v>
      </c>
      <c r="J252" s="595">
        <f t="shared" si="116"/>
        <v>0</v>
      </c>
      <c r="K252" s="595">
        <f t="shared" si="116"/>
        <v>0</v>
      </c>
      <c r="L252" s="595">
        <f t="shared" si="116"/>
        <v>0</v>
      </c>
      <c r="M252" s="595">
        <f t="shared" si="116"/>
        <v>0</v>
      </c>
      <c r="N252" s="595">
        <f t="shared" si="116"/>
        <v>0</v>
      </c>
      <c r="O252" s="595">
        <f t="shared" si="116"/>
        <v>0</v>
      </c>
      <c r="P252" s="595">
        <f t="shared" si="116"/>
        <v>0</v>
      </c>
      <c r="Q252" s="595">
        <f t="shared" si="116"/>
        <v>0</v>
      </c>
      <c r="R252" s="595">
        <f t="shared" si="116"/>
        <v>0</v>
      </c>
      <c r="S252" s="595">
        <f t="shared" si="116"/>
        <v>0</v>
      </c>
      <c r="T252" s="595">
        <f t="shared" si="116"/>
        <v>0</v>
      </c>
      <c r="U252" s="595">
        <f t="shared" si="116"/>
        <v>0</v>
      </c>
      <c r="V252" s="595">
        <f t="shared" si="116"/>
        <v>0</v>
      </c>
      <c r="W252" s="595">
        <f t="shared" si="116"/>
        <v>0</v>
      </c>
      <c r="X252" s="595">
        <f t="shared" si="116"/>
        <v>0</v>
      </c>
      <c r="Y252" s="595">
        <f t="shared" si="116"/>
        <v>0</v>
      </c>
      <c r="Z252" s="595">
        <f t="shared" si="116"/>
        <v>0</v>
      </c>
      <c r="AA252" s="595">
        <f t="shared" si="116"/>
        <v>0</v>
      </c>
      <c r="AB252" s="595">
        <f t="shared" si="116"/>
        <v>0</v>
      </c>
      <c r="AC252" s="595">
        <f t="shared" si="116"/>
        <v>0</v>
      </c>
      <c r="AD252" s="595">
        <f t="shared" si="116"/>
        <v>0</v>
      </c>
      <c r="AE252" s="595">
        <f t="shared" si="116"/>
        <v>0</v>
      </c>
      <c r="AF252" s="595">
        <f t="shared" si="116"/>
        <v>0</v>
      </c>
      <c r="AG252" s="595">
        <f t="shared" si="116"/>
        <v>0</v>
      </c>
      <c r="AH252" s="595">
        <f t="shared" si="116"/>
        <v>0</v>
      </c>
      <c r="AI252" s="595">
        <f t="shared" si="116"/>
        <v>0</v>
      </c>
    </row>
    <row r="253" spans="1:35" s="589" customFormat="1" ht="11.25">
      <c r="A253" s="594"/>
      <c r="B253" s="750" t="s">
        <v>258</v>
      </c>
      <c r="C253" s="594"/>
      <c r="D253" s="594"/>
      <c r="E253" s="594"/>
      <c r="F253" s="595">
        <f t="shared" si="117"/>
        <v>4323</v>
      </c>
      <c r="G253" s="595">
        <f t="shared" si="116"/>
        <v>0</v>
      </c>
      <c r="H253" s="595">
        <f t="shared" si="116"/>
        <v>0</v>
      </c>
      <c r="I253" s="595">
        <f t="shared" si="116"/>
        <v>0</v>
      </c>
      <c r="J253" s="595">
        <f t="shared" si="116"/>
        <v>0</v>
      </c>
      <c r="K253" s="595">
        <f t="shared" si="116"/>
        <v>0</v>
      </c>
      <c r="L253" s="595">
        <f t="shared" si="116"/>
        <v>0</v>
      </c>
      <c r="M253" s="595">
        <f t="shared" si="116"/>
        <v>0</v>
      </c>
      <c r="N253" s="595">
        <f t="shared" si="116"/>
        <v>0</v>
      </c>
      <c r="O253" s="595">
        <f t="shared" si="116"/>
        <v>0</v>
      </c>
      <c r="P253" s="595">
        <f t="shared" si="116"/>
        <v>0</v>
      </c>
      <c r="Q253" s="595">
        <f t="shared" si="116"/>
        <v>0</v>
      </c>
      <c r="R253" s="595">
        <f t="shared" si="116"/>
        <v>0</v>
      </c>
      <c r="S253" s="595">
        <f t="shared" si="116"/>
        <v>0</v>
      </c>
      <c r="T253" s="595">
        <f t="shared" si="116"/>
        <v>0</v>
      </c>
      <c r="U253" s="595">
        <f t="shared" si="116"/>
        <v>0</v>
      </c>
      <c r="V253" s="595">
        <f t="shared" si="116"/>
        <v>0</v>
      </c>
      <c r="W253" s="595">
        <f t="shared" si="116"/>
        <v>0</v>
      </c>
      <c r="X253" s="595">
        <f t="shared" si="116"/>
        <v>0</v>
      </c>
      <c r="Y253" s="595">
        <f t="shared" si="116"/>
        <v>0</v>
      </c>
      <c r="Z253" s="595">
        <f t="shared" si="116"/>
        <v>0</v>
      </c>
      <c r="AA253" s="595">
        <f t="shared" si="116"/>
        <v>0</v>
      </c>
      <c r="AB253" s="595">
        <f t="shared" si="116"/>
        <v>0</v>
      </c>
      <c r="AC253" s="595">
        <f t="shared" si="116"/>
        <v>0</v>
      </c>
      <c r="AD253" s="595">
        <f t="shared" si="116"/>
        <v>0</v>
      </c>
      <c r="AE253" s="595">
        <f t="shared" si="116"/>
        <v>0</v>
      </c>
      <c r="AF253" s="595">
        <f t="shared" si="116"/>
        <v>0</v>
      </c>
      <c r="AG253" s="595">
        <f t="shared" si="116"/>
        <v>0</v>
      </c>
      <c r="AH253" s="595">
        <f t="shared" si="116"/>
        <v>0</v>
      </c>
      <c r="AI253" s="595">
        <f t="shared" si="116"/>
        <v>0</v>
      </c>
    </row>
    <row r="254" spans="1:35" s="589" customFormat="1" ht="11.25">
      <c r="A254" s="592" t="s">
        <v>155</v>
      </c>
      <c r="B254" s="749" t="s">
        <v>259</v>
      </c>
      <c r="C254" s="592"/>
      <c r="D254" s="592"/>
      <c r="E254" s="592"/>
      <c r="F254" s="593">
        <f>+F236-F244</f>
        <v>-4175</v>
      </c>
      <c r="G254" s="593">
        <f t="shared" ref="G254:AI254" si="118">+G236-G244</f>
        <v>8477</v>
      </c>
      <c r="H254" s="593">
        <f t="shared" si="118"/>
        <v>0</v>
      </c>
      <c r="I254" s="593">
        <f t="shared" si="118"/>
        <v>0</v>
      </c>
      <c r="J254" s="593">
        <f t="shared" si="118"/>
        <v>0</v>
      </c>
      <c r="K254" s="593">
        <f t="shared" si="118"/>
        <v>-92797.32828301494</v>
      </c>
      <c r="L254" s="593">
        <f t="shared" si="118"/>
        <v>-92797.32828301494</v>
      </c>
      <c r="M254" s="593">
        <f t="shared" si="118"/>
        <v>-92797.32828301494</v>
      </c>
      <c r="N254" s="593">
        <f t="shared" si="118"/>
        <v>-92797.32828301494</v>
      </c>
      <c r="O254" s="593">
        <f t="shared" si="118"/>
        <v>-92797.32828301494</v>
      </c>
      <c r="P254" s="593">
        <f t="shared" si="118"/>
        <v>-92797.32828301494</v>
      </c>
      <c r="Q254" s="593">
        <f t="shared" si="118"/>
        <v>-92797.32828301494</v>
      </c>
      <c r="R254" s="593">
        <f t="shared" si="118"/>
        <v>-92797.32828301494</v>
      </c>
      <c r="S254" s="593">
        <f t="shared" si="118"/>
        <v>-92797.32828301494</v>
      </c>
      <c r="T254" s="593">
        <f t="shared" si="118"/>
        <v>-92797.32828301494</v>
      </c>
      <c r="U254" s="593">
        <f t="shared" si="118"/>
        <v>-92797.32828301494</v>
      </c>
      <c r="V254" s="593">
        <f t="shared" si="118"/>
        <v>-92797.32828301494</v>
      </c>
      <c r="W254" s="593">
        <f t="shared" si="118"/>
        <v>-92797.32828301494</v>
      </c>
      <c r="X254" s="593">
        <f t="shared" si="118"/>
        <v>-92797.32828301494</v>
      </c>
      <c r="Y254" s="593">
        <f t="shared" si="118"/>
        <v>-92797.32828301494</v>
      </c>
      <c r="Z254" s="593">
        <f t="shared" si="118"/>
        <v>-92797.32828301494</v>
      </c>
      <c r="AA254" s="593">
        <f t="shared" si="118"/>
        <v>0</v>
      </c>
      <c r="AB254" s="593">
        <f t="shared" si="118"/>
        <v>0</v>
      </c>
      <c r="AC254" s="593">
        <f t="shared" si="118"/>
        <v>0</v>
      </c>
      <c r="AD254" s="593">
        <f t="shared" si="118"/>
        <v>0</v>
      </c>
      <c r="AE254" s="593">
        <f t="shared" si="118"/>
        <v>0</v>
      </c>
      <c r="AF254" s="593">
        <f t="shared" si="118"/>
        <v>0</v>
      </c>
      <c r="AG254" s="593">
        <f t="shared" si="118"/>
        <v>0</v>
      </c>
      <c r="AH254" s="593">
        <f t="shared" si="118"/>
        <v>0</v>
      </c>
      <c r="AI254" s="593">
        <f t="shared" si="118"/>
        <v>0</v>
      </c>
    </row>
    <row r="256" spans="1:35" ht="12.75">
      <c r="A256" s="555" t="s">
        <v>666</v>
      </c>
    </row>
    <row r="258" spans="1:35" s="589" customFormat="1" ht="11.25">
      <c r="A258" s="612"/>
      <c r="B258" s="754" t="s">
        <v>388</v>
      </c>
      <c r="C258" s="612"/>
      <c r="D258" s="612"/>
      <c r="E258" s="612"/>
      <c r="F258" s="612">
        <f t="shared" ref="F258:AI259" si="119">+F234</f>
        <v>1</v>
      </c>
      <c r="G258" s="612">
        <f t="shared" si="119"/>
        <v>2</v>
      </c>
      <c r="H258" s="612">
        <f t="shared" si="119"/>
        <v>3</v>
      </c>
      <c r="I258" s="612">
        <f t="shared" si="119"/>
        <v>4</v>
      </c>
      <c r="J258" s="612">
        <f t="shared" si="119"/>
        <v>5</v>
      </c>
      <c r="K258" s="612">
        <f t="shared" si="119"/>
        <v>6</v>
      </c>
      <c r="L258" s="612">
        <f t="shared" si="119"/>
        <v>7</v>
      </c>
      <c r="M258" s="612">
        <f t="shared" si="119"/>
        <v>8</v>
      </c>
      <c r="N258" s="612">
        <f t="shared" si="119"/>
        <v>9</v>
      </c>
      <c r="O258" s="612">
        <f t="shared" si="119"/>
        <v>10</v>
      </c>
      <c r="P258" s="612">
        <f t="shared" si="119"/>
        <v>11</v>
      </c>
      <c r="Q258" s="612">
        <f t="shared" si="119"/>
        <v>12</v>
      </c>
      <c r="R258" s="612">
        <f t="shared" si="119"/>
        <v>13</v>
      </c>
      <c r="S258" s="612">
        <f t="shared" si="119"/>
        <v>14</v>
      </c>
      <c r="T258" s="612">
        <f t="shared" si="119"/>
        <v>15</v>
      </c>
      <c r="U258" s="612">
        <f t="shared" si="119"/>
        <v>16</v>
      </c>
      <c r="V258" s="612">
        <f t="shared" si="119"/>
        <v>17</v>
      </c>
      <c r="W258" s="612">
        <f t="shared" si="119"/>
        <v>18</v>
      </c>
      <c r="X258" s="612">
        <f t="shared" si="119"/>
        <v>19</v>
      </c>
      <c r="Y258" s="612">
        <f t="shared" si="119"/>
        <v>20</v>
      </c>
      <c r="Z258" s="612">
        <f t="shared" si="119"/>
        <v>21</v>
      </c>
      <c r="AA258" s="612">
        <f t="shared" si="119"/>
        <v>22</v>
      </c>
      <c r="AB258" s="612">
        <f t="shared" si="119"/>
        <v>23</v>
      </c>
      <c r="AC258" s="612">
        <f t="shared" si="119"/>
        <v>24</v>
      </c>
      <c r="AD258" s="612">
        <f t="shared" si="119"/>
        <v>25</v>
      </c>
      <c r="AE258" s="612">
        <f t="shared" si="119"/>
        <v>26</v>
      </c>
      <c r="AF258" s="612">
        <f t="shared" si="119"/>
        <v>27</v>
      </c>
      <c r="AG258" s="612">
        <f t="shared" si="119"/>
        <v>28</v>
      </c>
      <c r="AH258" s="612">
        <f t="shared" si="119"/>
        <v>29</v>
      </c>
      <c r="AI258" s="612">
        <f t="shared" si="119"/>
        <v>30</v>
      </c>
    </row>
    <row r="259" spans="1:35" s="589" customFormat="1" ht="11.25">
      <c r="A259" s="612" t="s">
        <v>147</v>
      </c>
      <c r="B259" s="754" t="s">
        <v>397</v>
      </c>
      <c r="C259" s="613"/>
      <c r="D259" s="613"/>
      <c r="E259" s="613"/>
      <c r="F259" s="614">
        <f t="shared" si="119"/>
        <v>2018</v>
      </c>
      <c r="G259" s="614">
        <f t="shared" si="119"/>
        <v>2019</v>
      </c>
      <c r="H259" s="614">
        <f t="shared" si="119"/>
        <v>2020</v>
      </c>
      <c r="I259" s="614">
        <f t="shared" si="119"/>
        <v>2021</v>
      </c>
      <c r="J259" s="614">
        <f t="shared" si="119"/>
        <v>2022</v>
      </c>
      <c r="K259" s="614">
        <f t="shared" si="119"/>
        <v>2023</v>
      </c>
      <c r="L259" s="614">
        <f t="shared" si="119"/>
        <v>2024</v>
      </c>
      <c r="M259" s="614">
        <f t="shared" si="119"/>
        <v>2025</v>
      </c>
      <c r="N259" s="614">
        <f t="shared" si="119"/>
        <v>2026</v>
      </c>
      <c r="O259" s="614">
        <f t="shared" si="119"/>
        <v>2027</v>
      </c>
      <c r="P259" s="614">
        <f t="shared" si="119"/>
        <v>2028</v>
      </c>
      <c r="Q259" s="614">
        <f t="shared" si="119"/>
        <v>2029</v>
      </c>
      <c r="R259" s="614">
        <f t="shared" si="119"/>
        <v>2030</v>
      </c>
      <c r="S259" s="614">
        <f t="shared" si="119"/>
        <v>2031</v>
      </c>
      <c r="T259" s="614">
        <f t="shared" si="119"/>
        <v>2032</v>
      </c>
      <c r="U259" s="614">
        <f t="shared" si="119"/>
        <v>2033</v>
      </c>
      <c r="V259" s="614">
        <f t="shared" si="119"/>
        <v>2034</v>
      </c>
      <c r="W259" s="614">
        <f t="shared" si="119"/>
        <v>2035</v>
      </c>
      <c r="X259" s="614">
        <f t="shared" si="119"/>
        <v>2036</v>
      </c>
      <c r="Y259" s="614">
        <f t="shared" si="119"/>
        <v>2037</v>
      </c>
      <c r="Z259" s="614">
        <f t="shared" si="119"/>
        <v>2038</v>
      </c>
      <c r="AA259" s="614">
        <f t="shared" si="119"/>
        <v>2039</v>
      </c>
      <c r="AB259" s="614">
        <f t="shared" si="119"/>
        <v>2040</v>
      </c>
      <c r="AC259" s="614">
        <f t="shared" si="119"/>
        <v>2041</v>
      </c>
      <c r="AD259" s="614">
        <f t="shared" si="119"/>
        <v>2042</v>
      </c>
      <c r="AE259" s="614">
        <f t="shared" si="119"/>
        <v>2043</v>
      </c>
      <c r="AF259" s="614">
        <f t="shared" si="119"/>
        <v>2044</v>
      </c>
      <c r="AG259" s="614">
        <f t="shared" si="119"/>
        <v>2045</v>
      </c>
      <c r="AH259" s="614">
        <f t="shared" si="119"/>
        <v>2046</v>
      </c>
      <c r="AI259" s="614">
        <f t="shared" si="119"/>
        <v>2047</v>
      </c>
    </row>
    <row r="260" spans="1:35" s="589" customFormat="1" ht="11.25">
      <c r="A260" s="592" t="s">
        <v>242</v>
      </c>
      <c r="B260" s="749" t="s">
        <v>398</v>
      </c>
      <c r="C260" s="592"/>
      <c r="D260" s="592"/>
      <c r="E260" s="593"/>
      <c r="F260" s="593">
        <f>+F261+F265+F266</f>
        <v>199706</v>
      </c>
      <c r="G260" s="593">
        <f t="shared" ref="G260:AI260" si="120">+G261+G265+G266</f>
        <v>215377</v>
      </c>
      <c r="H260" s="593">
        <f t="shared" si="120"/>
        <v>191487</v>
      </c>
      <c r="I260" s="593">
        <f t="shared" si="120"/>
        <v>191487</v>
      </c>
      <c r="J260" s="593">
        <f t="shared" si="120"/>
        <v>191487</v>
      </c>
      <c r="K260" s="593">
        <f>+K261+K265+K266</f>
        <v>537515.86941390019</v>
      </c>
      <c r="L260" s="593">
        <f t="shared" si="120"/>
        <v>537515.86941390019</v>
      </c>
      <c r="M260" s="593">
        <f t="shared" si="120"/>
        <v>537515.86941390019</v>
      </c>
      <c r="N260" s="593">
        <f t="shared" si="120"/>
        <v>537515.86941390019</v>
      </c>
      <c r="O260" s="593">
        <f t="shared" si="120"/>
        <v>537515.86941390019</v>
      </c>
      <c r="P260" s="593">
        <f t="shared" si="120"/>
        <v>537515.86941390019</v>
      </c>
      <c r="Q260" s="593">
        <f t="shared" si="120"/>
        <v>537515.86941390019</v>
      </c>
      <c r="R260" s="593">
        <f t="shared" si="120"/>
        <v>537515.86941390019</v>
      </c>
      <c r="S260" s="593">
        <f t="shared" si="120"/>
        <v>537515.86941390019</v>
      </c>
      <c r="T260" s="593">
        <f t="shared" si="120"/>
        <v>537515.86941390019</v>
      </c>
      <c r="U260" s="593">
        <f t="shared" si="120"/>
        <v>537515.86941390019</v>
      </c>
      <c r="V260" s="593">
        <f t="shared" si="120"/>
        <v>537515.86941390019</v>
      </c>
      <c r="W260" s="593">
        <f t="shared" si="120"/>
        <v>537515.86941390019</v>
      </c>
      <c r="X260" s="593">
        <f t="shared" si="120"/>
        <v>537515.86941390019</v>
      </c>
      <c r="Y260" s="593">
        <f t="shared" si="120"/>
        <v>537515.86941390019</v>
      </c>
      <c r="Z260" s="593">
        <f t="shared" si="120"/>
        <v>537515.86941390019</v>
      </c>
      <c r="AA260" s="593">
        <f t="shared" si="120"/>
        <v>630313.19769691536</v>
      </c>
      <c r="AB260" s="593">
        <f t="shared" si="120"/>
        <v>630313.19769691536</v>
      </c>
      <c r="AC260" s="593">
        <f t="shared" si="120"/>
        <v>630313.19769691536</v>
      </c>
      <c r="AD260" s="593">
        <f t="shared" si="120"/>
        <v>630313.19769691536</v>
      </c>
      <c r="AE260" s="593">
        <f t="shared" si="120"/>
        <v>630313.19769691536</v>
      </c>
      <c r="AF260" s="593">
        <f t="shared" si="120"/>
        <v>630313.19769691536</v>
      </c>
      <c r="AG260" s="593">
        <f t="shared" si="120"/>
        <v>630313.19769691536</v>
      </c>
      <c r="AH260" s="593">
        <f t="shared" si="120"/>
        <v>630313.19769691536</v>
      </c>
      <c r="AI260" s="593">
        <f t="shared" si="120"/>
        <v>630313.19769691536</v>
      </c>
    </row>
    <row r="261" spans="1:35" s="607" customFormat="1" ht="11.25">
      <c r="A261" s="605">
        <v>1</v>
      </c>
      <c r="B261" s="753" t="s">
        <v>245</v>
      </c>
      <c r="C261" s="605"/>
      <c r="D261" s="605"/>
      <c r="E261" s="605"/>
      <c r="F261" s="606">
        <f t="shared" ref="F261:J261" si="121">+F262+F263+F264</f>
        <v>197933</v>
      </c>
      <c r="G261" s="606">
        <f t="shared" si="121"/>
        <v>212129</v>
      </c>
      <c r="H261" s="606">
        <f t="shared" si="121"/>
        <v>191487</v>
      </c>
      <c r="I261" s="606">
        <f t="shared" si="121"/>
        <v>191487</v>
      </c>
      <c r="J261" s="606">
        <f t="shared" si="121"/>
        <v>191487</v>
      </c>
      <c r="K261" s="606">
        <f>+K262+K263+K264</f>
        <v>537515.86941390019</v>
      </c>
      <c r="L261" s="606">
        <f t="shared" ref="L261:AI261" si="122">+L262+L263+L264</f>
        <v>537515.86941390019</v>
      </c>
      <c r="M261" s="606">
        <f t="shared" si="122"/>
        <v>537515.86941390019</v>
      </c>
      <c r="N261" s="606">
        <f t="shared" si="122"/>
        <v>537515.86941390019</v>
      </c>
      <c r="O261" s="606">
        <f t="shared" si="122"/>
        <v>537515.86941390019</v>
      </c>
      <c r="P261" s="606">
        <f t="shared" si="122"/>
        <v>537515.86941390019</v>
      </c>
      <c r="Q261" s="606">
        <f t="shared" si="122"/>
        <v>537515.86941390019</v>
      </c>
      <c r="R261" s="606">
        <f t="shared" si="122"/>
        <v>537515.86941390019</v>
      </c>
      <c r="S261" s="606">
        <f t="shared" si="122"/>
        <v>537515.86941390019</v>
      </c>
      <c r="T261" s="606">
        <f t="shared" si="122"/>
        <v>537515.86941390019</v>
      </c>
      <c r="U261" s="606">
        <f t="shared" si="122"/>
        <v>537515.86941390019</v>
      </c>
      <c r="V261" s="606">
        <f t="shared" si="122"/>
        <v>537515.86941390019</v>
      </c>
      <c r="W261" s="606">
        <f t="shared" si="122"/>
        <v>537515.86941390019</v>
      </c>
      <c r="X261" s="606">
        <f t="shared" si="122"/>
        <v>537515.86941390019</v>
      </c>
      <c r="Y261" s="606">
        <f t="shared" si="122"/>
        <v>537515.86941390019</v>
      </c>
      <c r="Z261" s="606">
        <f t="shared" si="122"/>
        <v>537515.86941390019</v>
      </c>
      <c r="AA261" s="606">
        <f t="shared" si="122"/>
        <v>630313.19769691536</v>
      </c>
      <c r="AB261" s="606">
        <f t="shared" si="122"/>
        <v>630313.19769691536</v>
      </c>
      <c r="AC261" s="606">
        <f t="shared" si="122"/>
        <v>630313.19769691536</v>
      </c>
      <c r="AD261" s="606">
        <f t="shared" si="122"/>
        <v>630313.19769691536</v>
      </c>
      <c r="AE261" s="606">
        <f t="shared" si="122"/>
        <v>630313.19769691536</v>
      </c>
      <c r="AF261" s="606">
        <f t="shared" si="122"/>
        <v>630313.19769691536</v>
      </c>
      <c r="AG261" s="606">
        <f t="shared" si="122"/>
        <v>630313.19769691536</v>
      </c>
      <c r="AH261" s="606">
        <f t="shared" si="122"/>
        <v>630313.19769691536</v>
      </c>
      <c r="AI261" s="606">
        <f t="shared" si="122"/>
        <v>630313.19769691536</v>
      </c>
    </row>
    <row r="262" spans="1:35" s="589" customFormat="1" ht="11.25">
      <c r="A262" s="594"/>
      <c r="B262" s="751" t="s">
        <v>249</v>
      </c>
      <c r="C262" s="617"/>
      <c r="D262" s="617"/>
      <c r="E262" s="596"/>
      <c r="F262" s="595">
        <f>+F238</f>
        <v>59501.7048</v>
      </c>
      <c r="G262" s="595">
        <f t="shared" ref="G262:AI263" si="123">+G238</f>
        <v>74365.260000000009</v>
      </c>
      <c r="H262" s="595">
        <f t="shared" si="123"/>
        <v>75563</v>
      </c>
      <c r="I262" s="595">
        <f t="shared" si="123"/>
        <v>75563</v>
      </c>
      <c r="J262" s="595">
        <f t="shared" si="123"/>
        <v>75563</v>
      </c>
      <c r="K262" s="595">
        <f>+K238</f>
        <v>294832.43107137195</v>
      </c>
      <c r="L262" s="595">
        <f t="shared" si="123"/>
        <v>294832.43107137195</v>
      </c>
      <c r="M262" s="595">
        <f t="shared" si="123"/>
        <v>294832.43107137195</v>
      </c>
      <c r="N262" s="595">
        <f t="shared" si="123"/>
        <v>294832.43107137195</v>
      </c>
      <c r="O262" s="595">
        <f t="shared" si="123"/>
        <v>294832.43107137195</v>
      </c>
      <c r="P262" s="595">
        <f t="shared" si="123"/>
        <v>294832.43107137195</v>
      </c>
      <c r="Q262" s="595">
        <f t="shared" si="123"/>
        <v>294832.43107137195</v>
      </c>
      <c r="R262" s="595">
        <f t="shared" si="123"/>
        <v>294832.43107137195</v>
      </c>
      <c r="S262" s="595">
        <f t="shared" si="123"/>
        <v>294832.43107137195</v>
      </c>
      <c r="T262" s="595">
        <f t="shared" si="123"/>
        <v>294832.43107137195</v>
      </c>
      <c r="U262" s="595">
        <f t="shared" si="123"/>
        <v>294832.43107137195</v>
      </c>
      <c r="V262" s="595">
        <f t="shared" si="123"/>
        <v>294832.43107137195</v>
      </c>
      <c r="W262" s="595">
        <f t="shared" si="123"/>
        <v>294832.43107137195</v>
      </c>
      <c r="X262" s="595">
        <f t="shared" si="123"/>
        <v>294832.43107137195</v>
      </c>
      <c r="Y262" s="595">
        <f t="shared" si="123"/>
        <v>294832.43107137195</v>
      </c>
      <c r="Z262" s="595">
        <f t="shared" si="123"/>
        <v>294832.43107137195</v>
      </c>
      <c r="AA262" s="595">
        <f t="shared" si="123"/>
        <v>294832.43107137195</v>
      </c>
      <c r="AB262" s="595">
        <f t="shared" si="123"/>
        <v>294832.43107137195</v>
      </c>
      <c r="AC262" s="595">
        <f t="shared" si="123"/>
        <v>294832.43107137195</v>
      </c>
      <c r="AD262" s="595">
        <f t="shared" si="123"/>
        <v>294832.43107137195</v>
      </c>
      <c r="AE262" s="595">
        <f t="shared" si="123"/>
        <v>294832.43107137195</v>
      </c>
      <c r="AF262" s="595">
        <f t="shared" si="123"/>
        <v>294832.43107137195</v>
      </c>
      <c r="AG262" s="595">
        <f t="shared" si="123"/>
        <v>294832.43107137195</v>
      </c>
      <c r="AH262" s="595">
        <f t="shared" si="123"/>
        <v>294832.43107137195</v>
      </c>
      <c r="AI262" s="595">
        <f t="shared" si="123"/>
        <v>294832.43107137195</v>
      </c>
    </row>
    <row r="263" spans="1:35" s="589" customFormat="1" ht="11.25">
      <c r="A263" s="594"/>
      <c r="B263" s="751" t="s">
        <v>250</v>
      </c>
      <c r="C263" s="617"/>
      <c r="D263" s="617"/>
      <c r="E263" s="596"/>
      <c r="F263" s="595">
        <f>+F239</f>
        <v>128422.29519999999</v>
      </c>
      <c r="G263" s="595">
        <f t="shared" si="123"/>
        <v>134381.74</v>
      </c>
      <c r="H263" s="595">
        <f t="shared" si="123"/>
        <v>114541</v>
      </c>
      <c r="I263" s="595">
        <f t="shared" si="123"/>
        <v>114541</v>
      </c>
      <c r="J263" s="595">
        <f t="shared" si="123"/>
        <v>114541</v>
      </c>
      <c r="K263" s="595">
        <f t="shared" si="123"/>
        <v>241300.43834252824</v>
      </c>
      <c r="L263" s="595">
        <f t="shared" si="123"/>
        <v>241300.43834252824</v>
      </c>
      <c r="M263" s="595">
        <f t="shared" si="123"/>
        <v>241300.43834252824</v>
      </c>
      <c r="N263" s="595">
        <f t="shared" si="123"/>
        <v>241300.43834252824</v>
      </c>
      <c r="O263" s="595">
        <f t="shared" si="123"/>
        <v>241300.43834252824</v>
      </c>
      <c r="P263" s="595">
        <f t="shared" si="123"/>
        <v>241300.43834252824</v>
      </c>
      <c r="Q263" s="595">
        <f t="shared" si="123"/>
        <v>241300.43834252824</v>
      </c>
      <c r="R263" s="595">
        <f t="shared" si="123"/>
        <v>241300.43834252824</v>
      </c>
      <c r="S263" s="595">
        <f t="shared" si="123"/>
        <v>241300.43834252824</v>
      </c>
      <c r="T263" s="595">
        <f t="shared" si="123"/>
        <v>241300.43834252824</v>
      </c>
      <c r="U263" s="595">
        <f t="shared" si="123"/>
        <v>241300.43834252824</v>
      </c>
      <c r="V263" s="595">
        <f t="shared" si="123"/>
        <v>241300.43834252824</v>
      </c>
      <c r="W263" s="595">
        <f t="shared" si="123"/>
        <v>241300.43834252824</v>
      </c>
      <c r="X263" s="595">
        <f t="shared" si="123"/>
        <v>241300.43834252824</v>
      </c>
      <c r="Y263" s="595">
        <f t="shared" si="123"/>
        <v>241300.43834252824</v>
      </c>
      <c r="Z263" s="595">
        <f t="shared" si="123"/>
        <v>241300.43834252824</v>
      </c>
      <c r="AA263" s="595">
        <f t="shared" si="123"/>
        <v>334097.76662554336</v>
      </c>
      <c r="AB263" s="595">
        <f t="shared" si="123"/>
        <v>334097.76662554336</v>
      </c>
      <c r="AC263" s="595">
        <f t="shared" si="123"/>
        <v>334097.76662554336</v>
      </c>
      <c r="AD263" s="595">
        <f t="shared" si="123"/>
        <v>334097.76662554336</v>
      </c>
      <c r="AE263" s="595">
        <f t="shared" si="123"/>
        <v>334097.76662554336</v>
      </c>
      <c r="AF263" s="595">
        <f t="shared" si="123"/>
        <v>334097.76662554336</v>
      </c>
      <c r="AG263" s="595">
        <f t="shared" si="123"/>
        <v>334097.76662554336</v>
      </c>
      <c r="AH263" s="595">
        <f t="shared" si="123"/>
        <v>334097.76662554336</v>
      </c>
      <c r="AI263" s="595">
        <f t="shared" si="123"/>
        <v>334097.76662554336</v>
      </c>
    </row>
    <row r="264" spans="1:35" s="589" customFormat="1" ht="11.25">
      <c r="A264" s="594"/>
      <c r="B264" s="751" t="s">
        <v>853</v>
      </c>
      <c r="C264" s="617"/>
      <c r="D264" s="617"/>
      <c r="E264" s="596"/>
      <c r="F264" s="595">
        <f>+F241</f>
        <v>10009</v>
      </c>
      <c r="G264" s="595">
        <f t="shared" ref="G264:AI266" si="124">+G241</f>
        <v>3382</v>
      </c>
      <c r="H264" s="595">
        <f t="shared" si="124"/>
        <v>1383</v>
      </c>
      <c r="I264" s="595">
        <f t="shared" si="124"/>
        <v>1383</v>
      </c>
      <c r="J264" s="595">
        <f t="shared" si="124"/>
        <v>1383</v>
      </c>
      <c r="K264" s="595">
        <f t="shared" si="124"/>
        <v>1383</v>
      </c>
      <c r="L264" s="595">
        <f t="shared" si="124"/>
        <v>1383</v>
      </c>
      <c r="M264" s="595">
        <f t="shared" si="124"/>
        <v>1383</v>
      </c>
      <c r="N264" s="595">
        <f t="shared" si="124"/>
        <v>1383</v>
      </c>
      <c r="O264" s="595">
        <f t="shared" si="124"/>
        <v>1383</v>
      </c>
      <c r="P264" s="595">
        <f t="shared" si="124"/>
        <v>1383</v>
      </c>
      <c r="Q264" s="595">
        <f t="shared" si="124"/>
        <v>1383</v>
      </c>
      <c r="R264" s="595">
        <f t="shared" si="124"/>
        <v>1383</v>
      </c>
      <c r="S264" s="595">
        <f t="shared" si="124"/>
        <v>1383</v>
      </c>
      <c r="T264" s="595">
        <f t="shared" si="124"/>
        <v>1383</v>
      </c>
      <c r="U264" s="595">
        <f t="shared" si="124"/>
        <v>1383</v>
      </c>
      <c r="V264" s="595">
        <f t="shared" si="124"/>
        <v>1383</v>
      </c>
      <c r="W264" s="595">
        <f t="shared" si="124"/>
        <v>1383</v>
      </c>
      <c r="X264" s="595">
        <f t="shared" si="124"/>
        <v>1383</v>
      </c>
      <c r="Y264" s="595">
        <f t="shared" si="124"/>
        <v>1383</v>
      </c>
      <c r="Z264" s="595">
        <f t="shared" si="124"/>
        <v>1383</v>
      </c>
      <c r="AA264" s="595">
        <f t="shared" si="124"/>
        <v>1383</v>
      </c>
      <c r="AB264" s="595">
        <f t="shared" si="124"/>
        <v>1383</v>
      </c>
      <c r="AC264" s="595">
        <f t="shared" si="124"/>
        <v>1383</v>
      </c>
      <c r="AD264" s="595">
        <f t="shared" si="124"/>
        <v>1383</v>
      </c>
      <c r="AE264" s="595">
        <f t="shared" si="124"/>
        <v>1383</v>
      </c>
      <c r="AF264" s="595">
        <f t="shared" si="124"/>
        <v>1383</v>
      </c>
      <c r="AG264" s="595">
        <f t="shared" si="124"/>
        <v>1383</v>
      </c>
      <c r="AH264" s="595">
        <f t="shared" si="124"/>
        <v>1383</v>
      </c>
      <c r="AI264" s="595">
        <f t="shared" si="124"/>
        <v>1383</v>
      </c>
    </row>
    <row r="265" spans="1:35" s="607" customFormat="1" ht="11.25">
      <c r="A265" s="605">
        <v>2</v>
      </c>
      <c r="B265" s="753" t="s">
        <v>247</v>
      </c>
      <c r="C265" s="605"/>
      <c r="D265" s="605"/>
      <c r="E265" s="605"/>
      <c r="F265" s="606">
        <f>+F242</f>
        <v>1773</v>
      </c>
      <c r="G265" s="606">
        <f t="shared" si="124"/>
        <v>3248</v>
      </c>
      <c r="H265" s="606">
        <f t="shared" si="124"/>
        <v>0</v>
      </c>
      <c r="I265" s="606">
        <f t="shared" si="124"/>
        <v>0</v>
      </c>
      <c r="J265" s="606">
        <f t="shared" si="124"/>
        <v>0</v>
      </c>
      <c r="K265" s="606">
        <f t="shared" si="124"/>
        <v>0</v>
      </c>
      <c r="L265" s="606">
        <f t="shared" si="124"/>
        <v>0</v>
      </c>
      <c r="M265" s="606">
        <f t="shared" si="124"/>
        <v>0</v>
      </c>
      <c r="N265" s="606">
        <f t="shared" si="124"/>
        <v>0</v>
      </c>
      <c r="O265" s="606">
        <f t="shared" si="124"/>
        <v>0</v>
      </c>
      <c r="P265" s="606">
        <f t="shared" si="124"/>
        <v>0</v>
      </c>
      <c r="Q265" s="606">
        <f t="shared" si="124"/>
        <v>0</v>
      </c>
      <c r="R265" s="606">
        <f t="shared" si="124"/>
        <v>0</v>
      </c>
      <c r="S265" s="606">
        <f t="shared" si="124"/>
        <v>0</v>
      </c>
      <c r="T265" s="606">
        <f t="shared" si="124"/>
        <v>0</v>
      </c>
      <c r="U265" s="606">
        <f t="shared" si="124"/>
        <v>0</v>
      </c>
      <c r="V265" s="606">
        <f t="shared" si="124"/>
        <v>0</v>
      </c>
      <c r="W265" s="606">
        <f t="shared" si="124"/>
        <v>0</v>
      </c>
      <c r="X265" s="606">
        <f t="shared" si="124"/>
        <v>0</v>
      </c>
      <c r="Y265" s="606">
        <f t="shared" si="124"/>
        <v>0</v>
      </c>
      <c r="Z265" s="606">
        <f t="shared" si="124"/>
        <v>0</v>
      </c>
      <c r="AA265" s="606">
        <f t="shared" si="124"/>
        <v>0</v>
      </c>
      <c r="AB265" s="606">
        <f t="shared" si="124"/>
        <v>0</v>
      </c>
      <c r="AC265" s="606">
        <f t="shared" si="124"/>
        <v>0</v>
      </c>
      <c r="AD265" s="606">
        <f t="shared" si="124"/>
        <v>0</v>
      </c>
      <c r="AE265" s="606">
        <f t="shared" si="124"/>
        <v>0</v>
      </c>
      <c r="AF265" s="606">
        <f t="shared" si="124"/>
        <v>0</v>
      </c>
      <c r="AG265" s="606">
        <f t="shared" si="124"/>
        <v>0</v>
      </c>
      <c r="AH265" s="606">
        <f t="shared" si="124"/>
        <v>0</v>
      </c>
      <c r="AI265" s="606">
        <f t="shared" si="124"/>
        <v>0</v>
      </c>
    </row>
    <row r="266" spans="1:35" s="607" customFormat="1" ht="11.25">
      <c r="A266" s="605">
        <v>3</v>
      </c>
      <c r="B266" s="753" t="s">
        <v>251</v>
      </c>
      <c r="C266" s="605"/>
      <c r="D266" s="605"/>
      <c r="E266" s="605"/>
      <c r="F266" s="606">
        <f>+F243</f>
        <v>0</v>
      </c>
      <c r="G266" s="606">
        <f t="shared" si="124"/>
        <v>0</v>
      </c>
      <c r="H266" s="606">
        <f t="shared" si="124"/>
        <v>0</v>
      </c>
      <c r="I266" s="606">
        <f t="shared" si="124"/>
        <v>0</v>
      </c>
      <c r="J266" s="606">
        <f t="shared" si="124"/>
        <v>0</v>
      </c>
      <c r="K266" s="606">
        <f t="shared" si="124"/>
        <v>0</v>
      </c>
      <c r="L266" s="606">
        <f t="shared" si="124"/>
        <v>0</v>
      </c>
      <c r="M266" s="606">
        <f t="shared" si="124"/>
        <v>0</v>
      </c>
      <c r="N266" s="606">
        <f t="shared" si="124"/>
        <v>0</v>
      </c>
      <c r="O266" s="606">
        <f t="shared" si="124"/>
        <v>0</v>
      </c>
      <c r="P266" s="606">
        <f t="shared" si="124"/>
        <v>0</v>
      </c>
      <c r="Q266" s="606">
        <f t="shared" si="124"/>
        <v>0</v>
      </c>
      <c r="R266" s="606">
        <f t="shared" si="124"/>
        <v>0</v>
      </c>
      <c r="S266" s="606">
        <f t="shared" si="124"/>
        <v>0</v>
      </c>
      <c r="T266" s="606">
        <f t="shared" si="124"/>
        <v>0</v>
      </c>
      <c r="U266" s="606">
        <f t="shared" si="124"/>
        <v>0</v>
      </c>
      <c r="V266" s="606">
        <f t="shared" si="124"/>
        <v>0</v>
      </c>
      <c r="W266" s="606">
        <f t="shared" si="124"/>
        <v>0</v>
      </c>
      <c r="X266" s="606">
        <f t="shared" si="124"/>
        <v>0</v>
      </c>
      <c r="Y266" s="606">
        <f t="shared" si="124"/>
        <v>0</v>
      </c>
      <c r="Z266" s="606">
        <f t="shared" si="124"/>
        <v>0</v>
      </c>
      <c r="AA266" s="606">
        <f t="shared" si="124"/>
        <v>0</v>
      </c>
      <c r="AB266" s="606">
        <f t="shared" si="124"/>
        <v>0</v>
      </c>
      <c r="AC266" s="606">
        <f t="shared" si="124"/>
        <v>0</v>
      </c>
      <c r="AD266" s="606">
        <f t="shared" si="124"/>
        <v>0</v>
      </c>
      <c r="AE266" s="606">
        <f t="shared" si="124"/>
        <v>0</v>
      </c>
      <c r="AF266" s="606">
        <f t="shared" si="124"/>
        <v>0</v>
      </c>
      <c r="AG266" s="606">
        <f t="shared" si="124"/>
        <v>0</v>
      </c>
      <c r="AH266" s="606">
        <f t="shared" si="124"/>
        <v>0</v>
      </c>
      <c r="AI266" s="606">
        <f t="shared" si="124"/>
        <v>0</v>
      </c>
    </row>
    <row r="267" spans="1:35" s="589" customFormat="1" ht="11.25">
      <c r="A267" s="592" t="s">
        <v>243</v>
      </c>
      <c r="B267" s="749" t="s">
        <v>399</v>
      </c>
      <c r="C267" s="592"/>
      <c r="D267" s="592"/>
      <c r="E267" s="593">
        <f>+E273+E274+E275+E281+E268</f>
        <v>0</v>
      </c>
      <c r="F267" s="593">
        <f>+F273+F274+F275+F281+F268</f>
        <v>1065874.3399999999</v>
      </c>
      <c r="G267" s="593">
        <f t="shared" ref="G267:AI267" si="125">+G273+G274+G275+G281+G268</f>
        <v>299458.7418870721</v>
      </c>
      <c r="H267" s="593">
        <f t="shared" si="125"/>
        <v>2423596.9417475527</v>
      </c>
      <c r="I267" s="593">
        <f t="shared" si="125"/>
        <v>2380052.2622697218</v>
      </c>
      <c r="J267" s="593">
        <f t="shared" si="125"/>
        <v>153147.77698111522</v>
      </c>
      <c r="K267" s="593">
        <f t="shared" si="125"/>
        <v>296201.43107137183</v>
      </c>
      <c r="L267" s="593">
        <f t="shared" si="125"/>
        <v>296201.43107137183</v>
      </c>
      <c r="M267" s="593">
        <f t="shared" si="125"/>
        <v>296201.43107137183</v>
      </c>
      <c r="N267" s="593">
        <f t="shared" si="125"/>
        <v>296201.43107137183</v>
      </c>
      <c r="O267" s="593">
        <f t="shared" si="125"/>
        <v>296201.43107137183</v>
      </c>
      <c r="P267" s="593">
        <f t="shared" si="125"/>
        <v>296201.43107137183</v>
      </c>
      <c r="Q267" s="593">
        <f t="shared" si="125"/>
        <v>296201.43107137183</v>
      </c>
      <c r="R267" s="593">
        <f t="shared" si="125"/>
        <v>296201.43107137183</v>
      </c>
      <c r="S267" s="593">
        <f t="shared" si="125"/>
        <v>296201.43107137183</v>
      </c>
      <c r="T267" s="593">
        <f t="shared" si="125"/>
        <v>1414006.4662170287</v>
      </c>
      <c r="U267" s="593">
        <f t="shared" si="125"/>
        <v>296201.43107137183</v>
      </c>
      <c r="V267" s="593">
        <f t="shared" si="125"/>
        <v>296201.43107137183</v>
      </c>
      <c r="W267" s="593">
        <f t="shared" si="125"/>
        <v>296201.43107137183</v>
      </c>
      <c r="X267" s="593">
        <f t="shared" si="125"/>
        <v>569453.06306290673</v>
      </c>
      <c r="Y267" s="593">
        <f t="shared" si="125"/>
        <v>296201.43107137183</v>
      </c>
      <c r="Z267" s="593">
        <f t="shared" si="125"/>
        <v>296201.43107137183</v>
      </c>
      <c r="AA267" s="593">
        <f t="shared" si="125"/>
        <v>296201.43107137183</v>
      </c>
      <c r="AB267" s="593">
        <f t="shared" si="125"/>
        <v>296201.43107137183</v>
      </c>
      <c r="AC267" s="593">
        <f t="shared" si="125"/>
        <v>296201.43107137183</v>
      </c>
      <c r="AD267" s="593">
        <f t="shared" si="125"/>
        <v>1414006.4662170287</v>
      </c>
      <c r="AE267" s="593">
        <f t="shared" si="125"/>
        <v>296201.43107137183</v>
      </c>
      <c r="AF267" s="593">
        <f t="shared" si="125"/>
        <v>296201.43107137183</v>
      </c>
      <c r="AG267" s="593">
        <f t="shared" si="125"/>
        <v>296201.43107137183</v>
      </c>
      <c r="AH267" s="593">
        <f t="shared" si="125"/>
        <v>296201.43107137183</v>
      </c>
      <c r="AI267" s="593">
        <f t="shared" si="125"/>
        <v>296201.43107137183</v>
      </c>
    </row>
    <row r="268" spans="1:35" s="607" customFormat="1" ht="11.25">
      <c r="A268" s="605">
        <v>1</v>
      </c>
      <c r="B268" s="753" t="s">
        <v>246</v>
      </c>
      <c r="C268" s="605"/>
      <c r="D268" s="605"/>
      <c r="E268" s="605"/>
      <c r="F268" s="606">
        <f>+F269+F270+F271+F272</f>
        <v>196869</v>
      </c>
      <c r="G268" s="606">
        <f t="shared" ref="G268:AI268" si="126">+G269+G270+G271+G272</f>
        <v>93933</v>
      </c>
      <c r="H268" s="606">
        <f t="shared" si="126"/>
        <v>76932</v>
      </c>
      <c r="I268" s="606">
        <f t="shared" si="126"/>
        <v>76932</v>
      </c>
      <c r="J268" s="606">
        <f t="shared" si="126"/>
        <v>76932</v>
      </c>
      <c r="K268" s="606">
        <f t="shared" si="126"/>
        <v>296201.43107137183</v>
      </c>
      <c r="L268" s="606">
        <f t="shared" si="126"/>
        <v>296201.43107137183</v>
      </c>
      <c r="M268" s="606">
        <f t="shared" si="126"/>
        <v>296201.43107137183</v>
      </c>
      <c r="N268" s="606">
        <f t="shared" si="126"/>
        <v>296201.43107137183</v>
      </c>
      <c r="O268" s="606">
        <f t="shared" si="126"/>
        <v>296201.43107137183</v>
      </c>
      <c r="P268" s="606">
        <f t="shared" si="126"/>
        <v>296201.43107137183</v>
      </c>
      <c r="Q268" s="606">
        <f t="shared" si="126"/>
        <v>296201.43107137183</v>
      </c>
      <c r="R268" s="606">
        <f t="shared" si="126"/>
        <v>296201.43107137183</v>
      </c>
      <c r="S268" s="606">
        <f t="shared" si="126"/>
        <v>296201.43107137183</v>
      </c>
      <c r="T268" s="606">
        <f t="shared" si="126"/>
        <v>296201.43107137183</v>
      </c>
      <c r="U268" s="606">
        <f t="shared" si="126"/>
        <v>296201.43107137183</v>
      </c>
      <c r="V268" s="606">
        <f t="shared" si="126"/>
        <v>296201.43107137183</v>
      </c>
      <c r="W268" s="606">
        <f t="shared" si="126"/>
        <v>296201.43107137183</v>
      </c>
      <c r="X268" s="606">
        <f t="shared" si="126"/>
        <v>296201.43107137183</v>
      </c>
      <c r="Y268" s="606">
        <f t="shared" si="126"/>
        <v>296201.43107137183</v>
      </c>
      <c r="Z268" s="606">
        <f t="shared" si="126"/>
        <v>296201.43107137183</v>
      </c>
      <c r="AA268" s="606">
        <f t="shared" si="126"/>
        <v>296201.43107137183</v>
      </c>
      <c r="AB268" s="606">
        <f t="shared" si="126"/>
        <v>296201.43107137183</v>
      </c>
      <c r="AC268" s="606">
        <f t="shared" si="126"/>
        <v>296201.43107137183</v>
      </c>
      <c r="AD268" s="606">
        <f t="shared" si="126"/>
        <v>296201.43107137183</v>
      </c>
      <c r="AE268" s="606">
        <f t="shared" si="126"/>
        <v>296201.43107137183</v>
      </c>
      <c r="AF268" s="606">
        <f t="shared" si="126"/>
        <v>296201.43107137183</v>
      </c>
      <c r="AG268" s="606">
        <f t="shared" si="126"/>
        <v>296201.43107137183</v>
      </c>
      <c r="AH268" s="606">
        <f t="shared" si="126"/>
        <v>296201.43107137183</v>
      </c>
      <c r="AI268" s="606">
        <f t="shared" si="126"/>
        <v>296201.43107137183</v>
      </c>
    </row>
    <row r="269" spans="1:35" s="607" customFormat="1" ht="11.25">
      <c r="A269" s="605"/>
      <c r="B269" s="751" t="s">
        <v>106</v>
      </c>
      <c r="C269" s="617"/>
      <c r="D269" s="617"/>
      <c r="E269" s="594"/>
      <c r="F269" s="595">
        <f t="shared" ref="F269:AI269" si="127">+F246</f>
        <v>15634</v>
      </c>
      <c r="G269" s="595">
        <f t="shared" si="127"/>
        <v>5928</v>
      </c>
      <c r="H269" s="595">
        <f t="shared" si="127"/>
        <v>5244</v>
      </c>
      <c r="I269" s="595">
        <f t="shared" si="127"/>
        <v>5244</v>
      </c>
      <c r="J269" s="595">
        <f t="shared" si="127"/>
        <v>5244</v>
      </c>
      <c r="K269" s="595">
        <f t="shared" si="127"/>
        <v>20124.460500000001</v>
      </c>
      <c r="L269" s="595">
        <f t="shared" si="127"/>
        <v>20124.460500000001</v>
      </c>
      <c r="M269" s="595">
        <f t="shared" si="127"/>
        <v>20124.460500000001</v>
      </c>
      <c r="N269" s="595">
        <f t="shared" si="127"/>
        <v>20124.460500000001</v>
      </c>
      <c r="O269" s="595">
        <f t="shared" si="127"/>
        <v>20124.460500000001</v>
      </c>
      <c r="P269" s="595">
        <f t="shared" si="127"/>
        <v>20124.460500000001</v>
      </c>
      <c r="Q269" s="595">
        <f t="shared" si="127"/>
        <v>20124.460500000001</v>
      </c>
      <c r="R269" s="595">
        <f t="shared" si="127"/>
        <v>20124.460500000001</v>
      </c>
      <c r="S269" s="595">
        <f t="shared" si="127"/>
        <v>20124.460500000001</v>
      </c>
      <c r="T269" s="595">
        <f t="shared" si="127"/>
        <v>20124.460500000001</v>
      </c>
      <c r="U269" s="595">
        <f t="shared" si="127"/>
        <v>20124.460500000001</v>
      </c>
      <c r="V269" s="595">
        <f t="shared" si="127"/>
        <v>20124.460500000001</v>
      </c>
      <c r="W269" s="595">
        <f t="shared" si="127"/>
        <v>20124.460500000001</v>
      </c>
      <c r="X269" s="595">
        <f t="shared" si="127"/>
        <v>20124.460500000001</v>
      </c>
      <c r="Y269" s="595">
        <f t="shared" si="127"/>
        <v>20124.460500000001</v>
      </c>
      <c r="Z269" s="595">
        <f t="shared" si="127"/>
        <v>20124.460500000001</v>
      </c>
      <c r="AA269" s="595">
        <f t="shared" si="127"/>
        <v>20124.460500000001</v>
      </c>
      <c r="AB269" s="595">
        <f t="shared" si="127"/>
        <v>20124.460500000001</v>
      </c>
      <c r="AC269" s="595">
        <f t="shared" si="127"/>
        <v>20124.460500000001</v>
      </c>
      <c r="AD269" s="595">
        <f t="shared" si="127"/>
        <v>20124.460500000001</v>
      </c>
      <c r="AE269" s="595">
        <f t="shared" si="127"/>
        <v>20124.460500000001</v>
      </c>
      <c r="AF269" s="595">
        <f t="shared" si="127"/>
        <v>20124.460500000001</v>
      </c>
      <c r="AG269" s="595">
        <f t="shared" si="127"/>
        <v>20124.460500000001</v>
      </c>
      <c r="AH269" s="595">
        <f t="shared" si="127"/>
        <v>20124.460500000001</v>
      </c>
      <c r="AI269" s="595">
        <f t="shared" si="127"/>
        <v>20124.460500000001</v>
      </c>
    </row>
    <row r="270" spans="1:35" s="607" customFormat="1" ht="11.25">
      <c r="A270" s="605"/>
      <c r="B270" s="751" t="s">
        <v>254</v>
      </c>
      <c r="C270" s="617"/>
      <c r="D270" s="617"/>
      <c r="E270" s="594"/>
      <c r="F270" s="595">
        <f t="shared" ref="F270:AI270" si="128">+F247</f>
        <v>162165</v>
      </c>
      <c r="G270" s="595">
        <f t="shared" si="128"/>
        <v>74935</v>
      </c>
      <c r="H270" s="595">
        <f t="shared" si="128"/>
        <v>58382</v>
      </c>
      <c r="I270" s="595">
        <f t="shared" si="128"/>
        <v>58382</v>
      </c>
      <c r="J270" s="595">
        <f t="shared" si="128"/>
        <v>58382</v>
      </c>
      <c r="K270" s="595">
        <f t="shared" si="128"/>
        <v>216770.97057137184</v>
      </c>
      <c r="L270" s="595">
        <f t="shared" si="128"/>
        <v>216770.97057137184</v>
      </c>
      <c r="M270" s="595">
        <f t="shared" si="128"/>
        <v>216770.97057137184</v>
      </c>
      <c r="N270" s="595">
        <f t="shared" si="128"/>
        <v>216770.97057137184</v>
      </c>
      <c r="O270" s="595">
        <f t="shared" si="128"/>
        <v>216770.97057137184</v>
      </c>
      <c r="P270" s="595">
        <f t="shared" si="128"/>
        <v>216770.97057137184</v>
      </c>
      <c r="Q270" s="595">
        <f t="shared" si="128"/>
        <v>216770.97057137184</v>
      </c>
      <c r="R270" s="595">
        <f t="shared" si="128"/>
        <v>216770.97057137184</v>
      </c>
      <c r="S270" s="595">
        <f t="shared" si="128"/>
        <v>216770.97057137184</v>
      </c>
      <c r="T270" s="595">
        <f t="shared" si="128"/>
        <v>216770.97057137184</v>
      </c>
      <c r="U270" s="595">
        <f t="shared" si="128"/>
        <v>216770.97057137184</v>
      </c>
      <c r="V270" s="595">
        <f t="shared" si="128"/>
        <v>216770.97057137184</v>
      </c>
      <c r="W270" s="595">
        <f t="shared" si="128"/>
        <v>216770.97057137184</v>
      </c>
      <c r="X270" s="595">
        <f t="shared" si="128"/>
        <v>216770.97057137184</v>
      </c>
      <c r="Y270" s="595">
        <f t="shared" si="128"/>
        <v>216770.97057137184</v>
      </c>
      <c r="Z270" s="595">
        <f t="shared" si="128"/>
        <v>216770.97057137184</v>
      </c>
      <c r="AA270" s="595">
        <f t="shared" si="128"/>
        <v>216770.97057137184</v>
      </c>
      <c r="AB270" s="595">
        <f t="shared" si="128"/>
        <v>216770.97057137184</v>
      </c>
      <c r="AC270" s="595">
        <f t="shared" si="128"/>
        <v>216770.97057137184</v>
      </c>
      <c r="AD270" s="595">
        <f t="shared" si="128"/>
        <v>216770.97057137184</v>
      </c>
      <c r="AE270" s="595">
        <f t="shared" si="128"/>
        <v>216770.97057137184</v>
      </c>
      <c r="AF270" s="595">
        <f t="shared" si="128"/>
        <v>216770.97057137184</v>
      </c>
      <c r="AG270" s="595">
        <f t="shared" si="128"/>
        <v>216770.97057137184</v>
      </c>
      <c r="AH270" s="595">
        <f t="shared" si="128"/>
        <v>216770.97057137184</v>
      </c>
      <c r="AI270" s="595">
        <f t="shared" si="128"/>
        <v>216770.97057137184</v>
      </c>
    </row>
    <row r="271" spans="1:35" s="607" customFormat="1" ht="11.25">
      <c r="A271" s="605"/>
      <c r="B271" s="751" t="s">
        <v>256</v>
      </c>
      <c r="C271" s="617"/>
      <c r="D271" s="617"/>
      <c r="E271" s="594"/>
      <c r="F271" s="595">
        <f t="shared" ref="F271:AI271" si="129">+F250</f>
        <v>15304</v>
      </c>
      <c r="G271" s="595">
        <f t="shared" si="129"/>
        <v>11867</v>
      </c>
      <c r="H271" s="595">
        <f t="shared" si="129"/>
        <v>8296</v>
      </c>
      <c r="I271" s="595">
        <f t="shared" si="129"/>
        <v>8296</v>
      </c>
      <c r="J271" s="595">
        <f t="shared" si="129"/>
        <v>8296</v>
      </c>
      <c r="K271" s="595">
        <f t="shared" si="129"/>
        <v>54296</v>
      </c>
      <c r="L271" s="595">
        <f t="shared" si="129"/>
        <v>54296</v>
      </c>
      <c r="M271" s="595">
        <f t="shared" si="129"/>
        <v>54296</v>
      </c>
      <c r="N271" s="595">
        <f t="shared" si="129"/>
        <v>54296</v>
      </c>
      <c r="O271" s="595">
        <f t="shared" si="129"/>
        <v>54296</v>
      </c>
      <c r="P271" s="595">
        <f t="shared" si="129"/>
        <v>54296</v>
      </c>
      <c r="Q271" s="595">
        <f t="shared" si="129"/>
        <v>54296</v>
      </c>
      <c r="R271" s="595">
        <f t="shared" si="129"/>
        <v>54296</v>
      </c>
      <c r="S271" s="595">
        <f t="shared" si="129"/>
        <v>54296</v>
      </c>
      <c r="T271" s="595">
        <f t="shared" si="129"/>
        <v>54296</v>
      </c>
      <c r="U271" s="595">
        <f t="shared" si="129"/>
        <v>54296</v>
      </c>
      <c r="V271" s="595">
        <f t="shared" si="129"/>
        <v>54296</v>
      </c>
      <c r="W271" s="595">
        <f t="shared" si="129"/>
        <v>54296</v>
      </c>
      <c r="X271" s="595">
        <f t="shared" si="129"/>
        <v>54296</v>
      </c>
      <c r="Y271" s="595">
        <f t="shared" si="129"/>
        <v>54296</v>
      </c>
      <c r="Z271" s="595">
        <f t="shared" si="129"/>
        <v>54296</v>
      </c>
      <c r="AA271" s="595">
        <f t="shared" si="129"/>
        <v>54296</v>
      </c>
      <c r="AB271" s="595">
        <f t="shared" si="129"/>
        <v>54296</v>
      </c>
      <c r="AC271" s="595">
        <f t="shared" si="129"/>
        <v>54296</v>
      </c>
      <c r="AD271" s="595">
        <f t="shared" si="129"/>
        <v>54296</v>
      </c>
      <c r="AE271" s="595">
        <f t="shared" si="129"/>
        <v>54296</v>
      </c>
      <c r="AF271" s="595">
        <f t="shared" si="129"/>
        <v>54296</v>
      </c>
      <c r="AG271" s="595">
        <f t="shared" si="129"/>
        <v>54296</v>
      </c>
      <c r="AH271" s="595">
        <f t="shared" si="129"/>
        <v>54296</v>
      </c>
      <c r="AI271" s="595">
        <f t="shared" si="129"/>
        <v>54296</v>
      </c>
    </row>
    <row r="272" spans="1:35" s="607" customFormat="1" ht="11.25">
      <c r="A272" s="605"/>
      <c r="B272" s="751" t="s">
        <v>257</v>
      </c>
      <c r="C272" s="617"/>
      <c r="D272" s="617"/>
      <c r="E272" s="594"/>
      <c r="F272" s="595">
        <f t="shared" ref="F272:AI272" si="130">+F251</f>
        <v>3766</v>
      </c>
      <c r="G272" s="595">
        <f t="shared" si="130"/>
        <v>1203</v>
      </c>
      <c r="H272" s="595">
        <f t="shared" si="130"/>
        <v>5010</v>
      </c>
      <c r="I272" s="595">
        <f t="shared" si="130"/>
        <v>5010</v>
      </c>
      <c r="J272" s="595">
        <f t="shared" si="130"/>
        <v>5010</v>
      </c>
      <c r="K272" s="595">
        <f t="shared" si="130"/>
        <v>5010</v>
      </c>
      <c r="L272" s="595">
        <f t="shared" si="130"/>
        <v>5010</v>
      </c>
      <c r="M272" s="595">
        <f t="shared" si="130"/>
        <v>5010</v>
      </c>
      <c r="N272" s="595">
        <f t="shared" si="130"/>
        <v>5010</v>
      </c>
      <c r="O272" s="595">
        <f t="shared" si="130"/>
        <v>5010</v>
      </c>
      <c r="P272" s="595">
        <f t="shared" si="130"/>
        <v>5010</v>
      </c>
      <c r="Q272" s="595">
        <f t="shared" si="130"/>
        <v>5010</v>
      </c>
      <c r="R272" s="595">
        <f t="shared" si="130"/>
        <v>5010</v>
      </c>
      <c r="S272" s="595">
        <f t="shared" si="130"/>
        <v>5010</v>
      </c>
      <c r="T272" s="595">
        <f t="shared" si="130"/>
        <v>5010</v>
      </c>
      <c r="U272" s="595">
        <f t="shared" si="130"/>
        <v>5010</v>
      </c>
      <c r="V272" s="595">
        <f t="shared" si="130"/>
        <v>5010</v>
      </c>
      <c r="W272" s="595">
        <f t="shared" si="130"/>
        <v>5010</v>
      </c>
      <c r="X272" s="595">
        <f t="shared" si="130"/>
        <v>5010</v>
      </c>
      <c r="Y272" s="595">
        <f t="shared" si="130"/>
        <v>5010</v>
      </c>
      <c r="Z272" s="595">
        <f t="shared" si="130"/>
        <v>5010</v>
      </c>
      <c r="AA272" s="595">
        <f t="shared" si="130"/>
        <v>5010</v>
      </c>
      <c r="AB272" s="595">
        <f t="shared" si="130"/>
        <v>5010</v>
      </c>
      <c r="AC272" s="595">
        <f t="shared" si="130"/>
        <v>5010</v>
      </c>
      <c r="AD272" s="595">
        <f t="shared" si="130"/>
        <v>5010</v>
      </c>
      <c r="AE272" s="595">
        <f t="shared" si="130"/>
        <v>5010</v>
      </c>
      <c r="AF272" s="595">
        <f t="shared" si="130"/>
        <v>5010</v>
      </c>
      <c r="AG272" s="595">
        <f t="shared" si="130"/>
        <v>5010</v>
      </c>
      <c r="AH272" s="595">
        <f t="shared" si="130"/>
        <v>5010</v>
      </c>
      <c r="AI272" s="595">
        <f t="shared" si="130"/>
        <v>5010</v>
      </c>
    </row>
    <row r="273" spans="1:35" s="607" customFormat="1" ht="11.25">
      <c r="A273" s="605">
        <v>2</v>
      </c>
      <c r="B273" s="753" t="s">
        <v>248</v>
      </c>
      <c r="C273" s="605"/>
      <c r="D273" s="605"/>
      <c r="E273" s="605"/>
      <c r="F273" s="606">
        <f t="shared" ref="F273:AI273" si="131">+F252</f>
        <v>0</v>
      </c>
      <c r="G273" s="606">
        <f t="shared" si="131"/>
        <v>157</v>
      </c>
      <c r="H273" s="606">
        <f t="shared" si="131"/>
        <v>0</v>
      </c>
      <c r="I273" s="606">
        <f t="shared" si="131"/>
        <v>0</v>
      </c>
      <c r="J273" s="606">
        <f t="shared" si="131"/>
        <v>0</v>
      </c>
      <c r="K273" s="606">
        <f t="shared" si="131"/>
        <v>0</v>
      </c>
      <c r="L273" s="606">
        <f t="shared" si="131"/>
        <v>0</v>
      </c>
      <c r="M273" s="606">
        <f t="shared" si="131"/>
        <v>0</v>
      </c>
      <c r="N273" s="606">
        <f t="shared" si="131"/>
        <v>0</v>
      </c>
      <c r="O273" s="606">
        <f t="shared" si="131"/>
        <v>0</v>
      </c>
      <c r="P273" s="606">
        <f t="shared" si="131"/>
        <v>0</v>
      </c>
      <c r="Q273" s="606">
        <f t="shared" si="131"/>
        <v>0</v>
      </c>
      <c r="R273" s="606">
        <f t="shared" si="131"/>
        <v>0</v>
      </c>
      <c r="S273" s="606">
        <f t="shared" si="131"/>
        <v>0</v>
      </c>
      <c r="T273" s="606">
        <f t="shared" si="131"/>
        <v>0</v>
      </c>
      <c r="U273" s="606">
        <f t="shared" si="131"/>
        <v>0</v>
      </c>
      <c r="V273" s="606">
        <f t="shared" si="131"/>
        <v>0</v>
      </c>
      <c r="W273" s="606">
        <f t="shared" si="131"/>
        <v>0</v>
      </c>
      <c r="X273" s="606">
        <f t="shared" si="131"/>
        <v>0</v>
      </c>
      <c r="Y273" s="606">
        <f t="shared" si="131"/>
        <v>0</v>
      </c>
      <c r="Z273" s="606">
        <f t="shared" si="131"/>
        <v>0</v>
      </c>
      <c r="AA273" s="606">
        <f t="shared" si="131"/>
        <v>0</v>
      </c>
      <c r="AB273" s="606">
        <f t="shared" si="131"/>
        <v>0</v>
      </c>
      <c r="AC273" s="606">
        <f t="shared" si="131"/>
        <v>0</v>
      </c>
      <c r="AD273" s="606">
        <f t="shared" si="131"/>
        <v>0</v>
      </c>
      <c r="AE273" s="606">
        <f t="shared" si="131"/>
        <v>0</v>
      </c>
      <c r="AF273" s="606">
        <f t="shared" si="131"/>
        <v>0</v>
      </c>
      <c r="AG273" s="606">
        <f t="shared" si="131"/>
        <v>0</v>
      </c>
      <c r="AH273" s="606">
        <f t="shared" si="131"/>
        <v>0</v>
      </c>
      <c r="AI273" s="606">
        <f t="shared" si="131"/>
        <v>0</v>
      </c>
    </row>
    <row r="274" spans="1:35" s="607" customFormat="1" ht="11.25">
      <c r="A274" s="605">
        <v>3</v>
      </c>
      <c r="B274" s="753" t="s">
        <v>258</v>
      </c>
      <c r="C274" s="605"/>
      <c r="D274" s="605"/>
      <c r="E274" s="605"/>
      <c r="F274" s="606">
        <f t="shared" ref="F274:AI274" si="132">+F253</f>
        <v>4323</v>
      </c>
      <c r="G274" s="606">
        <f t="shared" si="132"/>
        <v>0</v>
      </c>
      <c r="H274" s="606">
        <f t="shared" si="132"/>
        <v>0</v>
      </c>
      <c r="I274" s="606">
        <f t="shared" si="132"/>
        <v>0</v>
      </c>
      <c r="J274" s="606">
        <f t="shared" si="132"/>
        <v>0</v>
      </c>
      <c r="K274" s="606">
        <f t="shared" si="132"/>
        <v>0</v>
      </c>
      <c r="L274" s="606">
        <f t="shared" si="132"/>
        <v>0</v>
      </c>
      <c r="M274" s="606">
        <f t="shared" si="132"/>
        <v>0</v>
      </c>
      <c r="N274" s="606">
        <f t="shared" si="132"/>
        <v>0</v>
      </c>
      <c r="O274" s="606">
        <f t="shared" si="132"/>
        <v>0</v>
      </c>
      <c r="P274" s="606">
        <f t="shared" si="132"/>
        <v>0</v>
      </c>
      <c r="Q274" s="606">
        <f t="shared" si="132"/>
        <v>0</v>
      </c>
      <c r="R274" s="606">
        <f t="shared" si="132"/>
        <v>0</v>
      </c>
      <c r="S274" s="606">
        <f t="shared" si="132"/>
        <v>0</v>
      </c>
      <c r="T274" s="606">
        <f t="shared" si="132"/>
        <v>0</v>
      </c>
      <c r="U274" s="606">
        <f t="shared" si="132"/>
        <v>0</v>
      </c>
      <c r="V274" s="606">
        <f t="shared" si="132"/>
        <v>0</v>
      </c>
      <c r="W274" s="606">
        <f t="shared" si="132"/>
        <v>0</v>
      </c>
      <c r="X274" s="606">
        <f t="shared" si="132"/>
        <v>0</v>
      </c>
      <c r="Y274" s="606">
        <f t="shared" si="132"/>
        <v>0</v>
      </c>
      <c r="Z274" s="606">
        <f t="shared" si="132"/>
        <v>0</v>
      </c>
      <c r="AA274" s="606">
        <f t="shared" si="132"/>
        <v>0</v>
      </c>
      <c r="AB274" s="606">
        <f t="shared" si="132"/>
        <v>0</v>
      </c>
      <c r="AC274" s="606">
        <f t="shared" si="132"/>
        <v>0</v>
      </c>
      <c r="AD274" s="606">
        <f t="shared" si="132"/>
        <v>0</v>
      </c>
      <c r="AE274" s="606">
        <f t="shared" si="132"/>
        <v>0</v>
      </c>
      <c r="AF274" s="606">
        <f t="shared" si="132"/>
        <v>0</v>
      </c>
      <c r="AG274" s="606">
        <f t="shared" si="132"/>
        <v>0</v>
      </c>
      <c r="AH274" s="606">
        <f t="shared" si="132"/>
        <v>0</v>
      </c>
      <c r="AI274" s="606">
        <f t="shared" si="132"/>
        <v>0</v>
      </c>
    </row>
    <row r="275" spans="1:35" s="607" customFormat="1" ht="11.25">
      <c r="A275" s="605">
        <v>4</v>
      </c>
      <c r="B275" s="753" t="s">
        <v>401</v>
      </c>
      <c r="C275" s="605"/>
      <c r="D275" s="605"/>
      <c r="E275" s="616">
        <f>+E276+E277+E278+E279+E280</f>
        <v>0</v>
      </c>
      <c r="F275" s="616">
        <f t="shared" ref="F275:AI275" si="133">+F276+F277+F278+F279+F280</f>
        <v>864682.33999999985</v>
      </c>
      <c r="G275" s="616">
        <f t="shared" si="133"/>
        <v>205368.74188707207</v>
      </c>
      <c r="H275" s="616">
        <f t="shared" si="133"/>
        <v>2346664.9417475527</v>
      </c>
      <c r="I275" s="616">
        <f t="shared" si="133"/>
        <v>2303120.2622697218</v>
      </c>
      <c r="J275" s="616">
        <f t="shared" si="133"/>
        <v>76215.77698111521</v>
      </c>
      <c r="K275" s="616">
        <f t="shared" si="133"/>
        <v>0</v>
      </c>
      <c r="L275" s="616">
        <f t="shared" si="133"/>
        <v>0</v>
      </c>
      <c r="M275" s="616">
        <f t="shared" si="133"/>
        <v>0</v>
      </c>
      <c r="N275" s="616">
        <f t="shared" si="133"/>
        <v>0</v>
      </c>
      <c r="O275" s="616">
        <f t="shared" si="133"/>
        <v>0</v>
      </c>
      <c r="P275" s="616">
        <f t="shared" si="133"/>
        <v>0</v>
      </c>
      <c r="Q275" s="616">
        <f t="shared" si="133"/>
        <v>0</v>
      </c>
      <c r="R275" s="616">
        <f t="shared" si="133"/>
        <v>0</v>
      </c>
      <c r="S275" s="616">
        <f t="shared" si="133"/>
        <v>0</v>
      </c>
      <c r="T275" s="616">
        <f t="shared" si="133"/>
        <v>0</v>
      </c>
      <c r="U275" s="616">
        <f t="shared" si="133"/>
        <v>0</v>
      </c>
      <c r="V275" s="616">
        <f t="shared" si="133"/>
        <v>0</v>
      </c>
      <c r="W275" s="616">
        <f t="shared" si="133"/>
        <v>0</v>
      </c>
      <c r="X275" s="616">
        <f t="shared" si="133"/>
        <v>0</v>
      </c>
      <c r="Y275" s="616">
        <f t="shared" si="133"/>
        <v>0</v>
      </c>
      <c r="Z275" s="616">
        <f t="shared" si="133"/>
        <v>0</v>
      </c>
      <c r="AA275" s="616">
        <f t="shared" si="133"/>
        <v>0</v>
      </c>
      <c r="AB275" s="616">
        <f t="shared" si="133"/>
        <v>0</v>
      </c>
      <c r="AC275" s="616">
        <f t="shared" si="133"/>
        <v>0</v>
      </c>
      <c r="AD275" s="616">
        <f t="shared" si="133"/>
        <v>0</v>
      </c>
      <c r="AE275" s="616">
        <f t="shared" si="133"/>
        <v>0</v>
      </c>
      <c r="AF275" s="616">
        <f t="shared" si="133"/>
        <v>0</v>
      </c>
      <c r="AG275" s="616">
        <f t="shared" si="133"/>
        <v>0</v>
      </c>
      <c r="AH275" s="616">
        <f t="shared" si="133"/>
        <v>0</v>
      </c>
      <c r="AI275" s="616">
        <f t="shared" si="133"/>
        <v>0</v>
      </c>
    </row>
    <row r="276" spans="1:35" s="607" customFormat="1" ht="11.25">
      <c r="A276" s="605"/>
      <c r="B276" s="751" t="str">
        <f>+'Nov. investicije'!B94</f>
        <v>Gradbena dela za kanalizacijo brez nepredvidenih del</v>
      </c>
      <c r="C276" s="617"/>
      <c r="D276" s="617"/>
      <c r="E276" s="595"/>
      <c r="F276" s="595">
        <f>+'Nov. investicije'!G94</f>
        <v>36801.82</v>
      </c>
      <c r="G276" s="595">
        <f>+'Nov. investicije'!H94</f>
        <v>169973.96383713456</v>
      </c>
      <c r="H276" s="595">
        <f>+'Nov. investicije'!I94</f>
        <v>1255408.1633445225</v>
      </c>
      <c r="I276" s="595">
        <f>+'Nov. investicije'!J94</f>
        <v>846742.68566652492</v>
      </c>
      <c r="J276" s="595">
        <f>+'Nov. investicije'!K94</f>
        <v>0</v>
      </c>
      <c r="K276" s="595">
        <f>+'Nov. investicije'!L94</f>
        <v>0</v>
      </c>
      <c r="L276" s="595">
        <f>+'Nov. investicije'!M94</f>
        <v>0</v>
      </c>
      <c r="M276" s="595">
        <f>+'Nov. investicije'!N94</f>
        <v>0</v>
      </c>
      <c r="N276" s="595">
        <f>+'Nov. investicije'!O94</f>
        <v>0</v>
      </c>
      <c r="O276" s="595">
        <f>+'Nov. investicije'!P94</f>
        <v>0</v>
      </c>
      <c r="P276" s="595">
        <f>+'Nov. investicije'!Q94</f>
        <v>0</v>
      </c>
      <c r="Q276" s="595">
        <f>+'Nov. investicije'!R94</f>
        <v>0</v>
      </c>
      <c r="R276" s="595">
        <f>+'Nov. investicije'!S94</f>
        <v>0</v>
      </c>
      <c r="S276" s="595">
        <f>+'Nov. investicije'!T94</f>
        <v>0</v>
      </c>
      <c r="T276" s="595">
        <f>+'Nov. investicije'!U94</f>
        <v>0</v>
      </c>
      <c r="U276" s="595">
        <f>+'Nov. investicije'!V94</f>
        <v>0</v>
      </c>
      <c r="V276" s="595">
        <f>+'Nov. investicije'!W94</f>
        <v>0</v>
      </c>
      <c r="W276" s="595">
        <f>+'Nov. investicije'!X94</f>
        <v>0</v>
      </c>
      <c r="X276" s="595">
        <f>+'Nov. investicije'!Y94</f>
        <v>0</v>
      </c>
      <c r="Y276" s="595">
        <f>+'Nov. investicije'!Z94</f>
        <v>0</v>
      </c>
      <c r="Z276" s="595">
        <f>+'Nov. investicije'!AA94</f>
        <v>0</v>
      </c>
      <c r="AA276" s="595">
        <f>+'Nov. investicije'!AB94</f>
        <v>0</v>
      </c>
      <c r="AB276" s="595">
        <f>+'Nov. investicije'!AC94</f>
        <v>0</v>
      </c>
      <c r="AC276" s="595">
        <f>+'Nov. investicije'!AD94</f>
        <v>0</v>
      </c>
      <c r="AD276" s="595">
        <f>+'Nov. investicije'!AE94</f>
        <v>0</v>
      </c>
      <c r="AE276" s="595">
        <f>+'Nov. investicije'!AF94</f>
        <v>0</v>
      </c>
      <c r="AF276" s="595">
        <f>+'Nov. investicije'!AG94</f>
        <v>0</v>
      </c>
      <c r="AG276" s="595">
        <f>+'Nov. investicije'!AH94</f>
        <v>0</v>
      </c>
      <c r="AH276" s="595">
        <f>+'Nov. investicije'!AI94</f>
        <v>0</v>
      </c>
      <c r="AI276" s="595">
        <f>+'Nov. investicije'!AJ94</f>
        <v>0</v>
      </c>
    </row>
    <row r="277" spans="1:35" s="607" customFormat="1" ht="11.25">
      <c r="A277" s="605"/>
      <c r="B277" s="751" t="str">
        <f>+'Nov. investicije'!B95</f>
        <v>Gradbene dela ČN Prevalje</v>
      </c>
      <c r="C277" s="617"/>
      <c r="D277" s="617"/>
      <c r="E277" s="595"/>
      <c r="F277" s="595">
        <f>+'Nov. investicije'!G95</f>
        <v>0</v>
      </c>
      <c r="G277" s="595">
        <f>+'Nov. investicije'!H95</f>
        <v>0</v>
      </c>
      <c r="H277" s="595">
        <f>+'Nov. investicije'!I95</f>
        <v>1025098.31</v>
      </c>
      <c r="I277" s="595">
        <f>+'Nov. investicije'!J95</f>
        <v>1405145.25</v>
      </c>
      <c r="J277" s="595">
        <f>+'Nov. investicije'!K95</f>
        <v>55556.37</v>
      </c>
      <c r="K277" s="595">
        <f>+'Nov. investicije'!L95</f>
        <v>0</v>
      </c>
      <c r="L277" s="595">
        <f>+'Nov. investicije'!M95</f>
        <v>0</v>
      </c>
      <c r="M277" s="595">
        <f>+'Nov. investicije'!N95</f>
        <v>0</v>
      </c>
      <c r="N277" s="595">
        <f>+'Nov. investicije'!O95</f>
        <v>0</v>
      </c>
      <c r="O277" s="595">
        <f>+'Nov. investicije'!P95</f>
        <v>0</v>
      </c>
      <c r="P277" s="595">
        <f>+'Nov. investicije'!Q95</f>
        <v>0</v>
      </c>
      <c r="Q277" s="595">
        <f>+'Nov. investicije'!R95</f>
        <v>0</v>
      </c>
      <c r="R277" s="595">
        <f>+'Nov. investicije'!S95</f>
        <v>0</v>
      </c>
      <c r="S277" s="595">
        <f>+'Nov. investicije'!T95</f>
        <v>0</v>
      </c>
      <c r="T277" s="595">
        <f>+'Nov. investicije'!U95</f>
        <v>0</v>
      </c>
      <c r="U277" s="595">
        <f>+'Nov. investicije'!V95</f>
        <v>0</v>
      </c>
      <c r="V277" s="595">
        <f>+'Nov. investicije'!W95</f>
        <v>0</v>
      </c>
      <c r="W277" s="595">
        <f>+'Nov. investicije'!X95</f>
        <v>0</v>
      </c>
      <c r="X277" s="595">
        <f>+'Nov. investicije'!Y95</f>
        <v>0</v>
      </c>
      <c r="Y277" s="595">
        <f>+'Nov. investicije'!Z95</f>
        <v>0</v>
      </c>
      <c r="Z277" s="595">
        <f>+'Nov. investicije'!AA95</f>
        <v>0</v>
      </c>
      <c r="AA277" s="595">
        <f>+'Nov. investicije'!AB95</f>
        <v>0</v>
      </c>
      <c r="AB277" s="595">
        <f>+'Nov. investicije'!AC95</f>
        <v>0</v>
      </c>
      <c r="AC277" s="595">
        <f>+'Nov. investicije'!AD95</f>
        <v>0</v>
      </c>
      <c r="AD277" s="595">
        <f>+'Nov. investicije'!AE95</f>
        <v>0</v>
      </c>
      <c r="AE277" s="595">
        <f>+'Nov. investicije'!AF95</f>
        <v>0</v>
      </c>
      <c r="AF277" s="595">
        <f>+'Nov. investicije'!AG95</f>
        <v>0</v>
      </c>
      <c r="AG277" s="595">
        <f>+'Nov. investicije'!AH95</f>
        <v>0</v>
      </c>
      <c r="AH277" s="595">
        <f>+'Nov. investicije'!AI95</f>
        <v>0</v>
      </c>
      <c r="AI277" s="595">
        <f>+'Nov. investicije'!AJ95</f>
        <v>0</v>
      </c>
    </row>
    <row r="278" spans="1:35" s="607" customFormat="1" ht="11.25">
      <c r="A278" s="605"/>
      <c r="B278" s="751" t="str">
        <f>+'Nov. investicije'!B96</f>
        <v>Stroški gradbenega nadzora</v>
      </c>
      <c r="C278" s="617"/>
      <c r="D278" s="617"/>
      <c r="E278" s="595"/>
      <c r="F278" s="595">
        <f>+'Nov. investicije'!G96</f>
        <v>0</v>
      </c>
      <c r="G278" s="595">
        <f>+'Nov. investicije'!H96</f>
        <v>2224.7780499374958</v>
      </c>
      <c r="H278" s="595">
        <f>+'Nov. investicije'!I96</f>
        <v>29111.3284030301</v>
      </c>
      <c r="I278" s="595">
        <f>+'Nov. investicije'!J96</f>
        <v>27802.826603196845</v>
      </c>
      <c r="J278" s="595">
        <f>+'Nov. investicije'!K96</f>
        <v>661.06698111521462</v>
      </c>
      <c r="K278" s="595">
        <f>+'Nov. investicije'!L96</f>
        <v>0</v>
      </c>
      <c r="L278" s="595">
        <f>+'Nov. investicije'!M96</f>
        <v>0</v>
      </c>
      <c r="M278" s="595">
        <f>+'Nov. investicije'!N96</f>
        <v>0</v>
      </c>
      <c r="N278" s="595">
        <f>+'Nov. investicije'!O96</f>
        <v>0</v>
      </c>
      <c r="O278" s="595">
        <f>+'Nov. investicije'!P96</f>
        <v>0</v>
      </c>
      <c r="P278" s="595">
        <f>+'Nov. investicije'!Q96</f>
        <v>0</v>
      </c>
      <c r="Q278" s="595">
        <f>+'Nov. investicije'!R96</f>
        <v>0</v>
      </c>
      <c r="R278" s="595">
        <f>+'Nov. investicije'!S96</f>
        <v>0</v>
      </c>
      <c r="S278" s="595">
        <f>+'Nov. investicije'!T96</f>
        <v>0</v>
      </c>
      <c r="T278" s="595">
        <f>+'Nov. investicije'!U96</f>
        <v>0</v>
      </c>
      <c r="U278" s="595">
        <f>+'Nov. investicije'!V96</f>
        <v>0</v>
      </c>
      <c r="V278" s="595">
        <f>+'Nov. investicije'!W96</f>
        <v>0</v>
      </c>
      <c r="W278" s="595">
        <f>+'Nov. investicije'!X96</f>
        <v>0</v>
      </c>
      <c r="X278" s="595">
        <f>+'Nov. investicije'!Y96</f>
        <v>0</v>
      </c>
      <c r="Y278" s="595">
        <f>+'Nov. investicije'!Z96</f>
        <v>0</v>
      </c>
      <c r="Z278" s="595">
        <f>+'Nov. investicije'!AA96</f>
        <v>0</v>
      </c>
      <c r="AA278" s="595">
        <f>+'Nov. investicije'!AB96</f>
        <v>0</v>
      </c>
      <c r="AB278" s="595">
        <f>+'Nov. investicije'!AC96</f>
        <v>0</v>
      </c>
      <c r="AC278" s="595">
        <f>+'Nov. investicije'!AD96</f>
        <v>0</v>
      </c>
      <c r="AD278" s="595">
        <f>+'Nov. investicije'!AE96</f>
        <v>0</v>
      </c>
      <c r="AE278" s="595">
        <f>+'Nov. investicije'!AF96</f>
        <v>0</v>
      </c>
      <c r="AF278" s="595">
        <f>+'Nov. investicije'!AG96</f>
        <v>0</v>
      </c>
      <c r="AG278" s="595">
        <f>+'Nov. investicije'!AH96</f>
        <v>0</v>
      </c>
      <c r="AH278" s="595">
        <f>+'Nov. investicije'!AI96</f>
        <v>0</v>
      </c>
      <c r="AI278" s="595">
        <f>+'Nov. investicije'!AJ96</f>
        <v>0</v>
      </c>
    </row>
    <row r="279" spans="1:35" s="607" customFormat="1" ht="11.25">
      <c r="A279" s="605"/>
      <c r="B279" s="751" t="str">
        <f>+'Nov. investicije'!B97</f>
        <v>Stroški obveščanja in informiranja javnosti</v>
      </c>
      <c r="C279" s="617"/>
      <c r="D279" s="617"/>
      <c r="E279" s="595"/>
      <c r="F279" s="595">
        <f>+'Nov. investicije'!G97</f>
        <v>0</v>
      </c>
      <c r="G279" s="595">
        <f>+'Nov. investicije'!H97</f>
        <v>0</v>
      </c>
      <c r="H279" s="595">
        <f>+'Nov. investicije'!I97</f>
        <v>6000</v>
      </c>
      <c r="I279" s="595">
        <f>+'Nov. investicije'!J97</f>
        <v>4530</v>
      </c>
      <c r="J279" s="595">
        <f>+'Nov. investicije'!K97</f>
        <v>6000</v>
      </c>
      <c r="K279" s="595">
        <f>+'Nov. investicije'!L97</f>
        <v>0</v>
      </c>
      <c r="L279" s="595">
        <f>+'Nov. investicije'!M97</f>
        <v>0</v>
      </c>
      <c r="M279" s="595">
        <f>+'Nov. investicije'!N97</f>
        <v>0</v>
      </c>
      <c r="N279" s="595">
        <f>+'Nov. investicije'!O97</f>
        <v>0</v>
      </c>
      <c r="O279" s="595">
        <f>+'Nov. investicije'!P97</f>
        <v>0</v>
      </c>
      <c r="P279" s="595">
        <f>+'Nov. investicije'!Q97</f>
        <v>0</v>
      </c>
      <c r="Q279" s="595">
        <f>+'Nov. investicije'!R97</f>
        <v>0</v>
      </c>
      <c r="R279" s="595">
        <f>+'Nov. investicije'!S97</f>
        <v>0</v>
      </c>
      <c r="S279" s="595">
        <f>+'Nov. investicije'!T97</f>
        <v>0</v>
      </c>
      <c r="T279" s="595">
        <f>+'Nov. investicije'!U97</f>
        <v>0</v>
      </c>
      <c r="U279" s="595">
        <f>+'Nov. investicije'!V97</f>
        <v>0</v>
      </c>
      <c r="V279" s="595">
        <f>+'Nov. investicije'!W97</f>
        <v>0</v>
      </c>
      <c r="W279" s="595">
        <f>+'Nov. investicije'!X97</f>
        <v>0</v>
      </c>
      <c r="X279" s="595">
        <f>+'Nov. investicije'!Y97</f>
        <v>0</v>
      </c>
      <c r="Y279" s="595">
        <f>+'Nov. investicije'!Z97</f>
        <v>0</v>
      </c>
      <c r="Z279" s="595">
        <f>+'Nov. investicije'!AA97</f>
        <v>0</v>
      </c>
      <c r="AA279" s="595">
        <f>+'Nov. investicije'!AB97</f>
        <v>0</v>
      </c>
      <c r="AB279" s="595">
        <f>+'Nov. investicije'!AC97</f>
        <v>0</v>
      </c>
      <c r="AC279" s="595">
        <f>+'Nov. investicije'!AD97</f>
        <v>0</v>
      </c>
      <c r="AD279" s="595">
        <f>+'Nov. investicije'!AE97</f>
        <v>0</v>
      </c>
      <c r="AE279" s="595">
        <f>+'Nov. investicije'!AF97</f>
        <v>0</v>
      </c>
      <c r="AF279" s="595">
        <f>+'Nov. investicije'!AG97</f>
        <v>0</v>
      </c>
      <c r="AG279" s="595">
        <f>+'Nov. investicije'!AH97</f>
        <v>0</v>
      </c>
      <c r="AH279" s="595">
        <f>+'Nov. investicije'!AI97</f>
        <v>0</v>
      </c>
      <c r="AI279" s="595">
        <f>+'Nov. investicije'!AJ97</f>
        <v>0</v>
      </c>
    </row>
    <row r="280" spans="1:35" s="607" customFormat="1" ht="11.25">
      <c r="A280" s="605"/>
      <c r="B280" s="751" t="str">
        <f>+'Nov. investicije'!B98</f>
        <v>Ostali stroški projekta</v>
      </c>
      <c r="C280" s="617"/>
      <c r="D280" s="617"/>
      <c r="E280" s="595"/>
      <c r="F280" s="595">
        <f>+'Nov. investicije'!G98</f>
        <v>827880.5199999999</v>
      </c>
      <c r="G280" s="595">
        <f>+'Nov. investicije'!H98</f>
        <v>33170</v>
      </c>
      <c r="H280" s="595">
        <f>+'Nov. investicije'!I98</f>
        <v>31047.14</v>
      </c>
      <c r="I280" s="595">
        <f>+'Nov. investicije'!J98</f>
        <v>18899.5</v>
      </c>
      <c r="J280" s="595">
        <f>+'Nov. investicije'!K98</f>
        <v>13998.34</v>
      </c>
      <c r="K280" s="595">
        <f>+'Nov. investicije'!L98</f>
        <v>0</v>
      </c>
      <c r="L280" s="595">
        <f>+'Nov. investicije'!M98</f>
        <v>0</v>
      </c>
      <c r="M280" s="595">
        <f>+'Nov. investicije'!N98</f>
        <v>0</v>
      </c>
      <c r="N280" s="595">
        <f>+'Nov. investicije'!O98</f>
        <v>0</v>
      </c>
      <c r="O280" s="595">
        <f>+'Nov. investicije'!P98</f>
        <v>0</v>
      </c>
      <c r="P280" s="595">
        <f>+'Nov. investicije'!Q98</f>
        <v>0</v>
      </c>
      <c r="Q280" s="595">
        <f>+'Nov. investicije'!R98</f>
        <v>0</v>
      </c>
      <c r="R280" s="595">
        <f>+'Nov. investicije'!S98</f>
        <v>0</v>
      </c>
      <c r="S280" s="595">
        <f>+'Nov. investicije'!T98</f>
        <v>0</v>
      </c>
      <c r="T280" s="595">
        <f>+'Nov. investicije'!U98</f>
        <v>0</v>
      </c>
      <c r="U280" s="595">
        <f>+'Nov. investicije'!V98</f>
        <v>0</v>
      </c>
      <c r="V280" s="595">
        <f>+'Nov. investicije'!W98</f>
        <v>0</v>
      </c>
      <c r="W280" s="595">
        <f>+'Nov. investicije'!X98</f>
        <v>0</v>
      </c>
      <c r="X280" s="595">
        <f>+'Nov. investicije'!Y98</f>
        <v>0</v>
      </c>
      <c r="Y280" s="595">
        <f>+'Nov. investicije'!Z98</f>
        <v>0</v>
      </c>
      <c r="Z280" s="595">
        <f>+'Nov. investicije'!AA98</f>
        <v>0</v>
      </c>
      <c r="AA280" s="595">
        <f>+'Nov. investicije'!AB98</f>
        <v>0</v>
      </c>
      <c r="AB280" s="595">
        <f>+'Nov. investicije'!AC98</f>
        <v>0</v>
      </c>
      <c r="AC280" s="595">
        <f>+'Nov. investicije'!AD98</f>
        <v>0</v>
      </c>
      <c r="AD280" s="595">
        <f>+'Nov. investicije'!AE98</f>
        <v>0</v>
      </c>
      <c r="AE280" s="595">
        <f>+'Nov. investicije'!AF98</f>
        <v>0</v>
      </c>
      <c r="AF280" s="595">
        <f>+'Nov. investicije'!AG98</f>
        <v>0</v>
      </c>
      <c r="AG280" s="595">
        <f>+'Nov. investicije'!AH98</f>
        <v>0</v>
      </c>
      <c r="AH280" s="595">
        <f>+'Nov. investicije'!AI98</f>
        <v>0</v>
      </c>
      <c r="AI280" s="595">
        <f>+'Nov. investicije'!AJ98</f>
        <v>0</v>
      </c>
    </row>
    <row r="281" spans="1:35" s="607" customFormat="1" ht="11.25">
      <c r="A281" s="605">
        <v>5</v>
      </c>
      <c r="B281" s="753" t="s">
        <v>402</v>
      </c>
      <c r="C281" s="605"/>
      <c r="D281" s="605"/>
      <c r="E281" s="605"/>
      <c r="F281" s="606">
        <f>SUM(F282:F285)</f>
        <v>0</v>
      </c>
      <c r="G281" s="606">
        <f t="shared" ref="G281:AI281" si="134">SUM(G282:G285)</f>
        <v>0</v>
      </c>
      <c r="H281" s="606">
        <f t="shared" si="134"/>
        <v>0</v>
      </c>
      <c r="I281" s="606">
        <f t="shared" si="134"/>
        <v>0</v>
      </c>
      <c r="J281" s="606">
        <f t="shared" si="134"/>
        <v>0</v>
      </c>
      <c r="K281" s="606">
        <f t="shared" si="134"/>
        <v>0</v>
      </c>
      <c r="L281" s="606">
        <f t="shared" si="134"/>
        <v>0</v>
      </c>
      <c r="M281" s="606">
        <f t="shared" si="134"/>
        <v>0</v>
      </c>
      <c r="N281" s="606">
        <f t="shared" si="134"/>
        <v>0</v>
      </c>
      <c r="O281" s="606">
        <f t="shared" si="134"/>
        <v>0</v>
      </c>
      <c r="P281" s="606">
        <f t="shared" si="134"/>
        <v>0</v>
      </c>
      <c r="Q281" s="606">
        <f t="shared" si="134"/>
        <v>0</v>
      </c>
      <c r="R281" s="606">
        <f t="shared" si="134"/>
        <v>0</v>
      </c>
      <c r="S281" s="606">
        <f t="shared" si="134"/>
        <v>0</v>
      </c>
      <c r="T281" s="606">
        <f t="shared" si="134"/>
        <v>1117805.0351456569</v>
      </c>
      <c r="U281" s="606">
        <f t="shared" si="134"/>
        <v>0</v>
      </c>
      <c r="V281" s="606">
        <f t="shared" si="134"/>
        <v>0</v>
      </c>
      <c r="W281" s="606">
        <f t="shared" si="134"/>
        <v>0</v>
      </c>
      <c r="X281" s="606">
        <f t="shared" si="134"/>
        <v>273251.6319915349</v>
      </c>
      <c r="Y281" s="606">
        <f t="shared" si="134"/>
        <v>0</v>
      </c>
      <c r="Z281" s="606">
        <f t="shared" si="134"/>
        <v>0</v>
      </c>
      <c r="AA281" s="606">
        <f t="shared" si="134"/>
        <v>0</v>
      </c>
      <c r="AB281" s="606">
        <f t="shared" si="134"/>
        <v>0</v>
      </c>
      <c r="AC281" s="606">
        <f t="shared" si="134"/>
        <v>0</v>
      </c>
      <c r="AD281" s="606">
        <f t="shared" si="134"/>
        <v>1117805.0351456569</v>
      </c>
      <c r="AE281" s="606">
        <f t="shared" si="134"/>
        <v>0</v>
      </c>
      <c r="AF281" s="606">
        <f t="shared" si="134"/>
        <v>0</v>
      </c>
      <c r="AG281" s="606">
        <f t="shared" si="134"/>
        <v>0</v>
      </c>
      <c r="AH281" s="606">
        <f t="shared" si="134"/>
        <v>0</v>
      </c>
      <c r="AI281" s="606">
        <f t="shared" si="134"/>
        <v>0</v>
      </c>
    </row>
    <row r="282" spans="1:35" s="607" customFormat="1" ht="11.25">
      <c r="A282" s="605"/>
      <c r="B282" s="751" t="str">
        <f>+Amortizacija!B46</f>
        <v>Oprema na razbremenilnikih</v>
      </c>
      <c r="C282" s="617"/>
      <c r="D282" s="617"/>
      <c r="E282" s="594"/>
      <c r="F282" s="595">
        <f>+Amortizacija!F46</f>
        <v>0</v>
      </c>
      <c r="G282" s="595">
        <f>+Amortizacija!G46</f>
        <v>0</v>
      </c>
      <c r="H282" s="595">
        <f>+Amortizacija!H46</f>
        <v>0</v>
      </c>
      <c r="I282" s="595">
        <f>+Amortizacija!I46</f>
        <v>0</v>
      </c>
      <c r="J282" s="595">
        <f>+Amortizacija!J46</f>
        <v>0</v>
      </c>
      <c r="K282" s="595">
        <f>+Amortizacija!K46</f>
        <v>0</v>
      </c>
      <c r="L282" s="595">
        <f>+Amortizacija!L46</f>
        <v>0</v>
      </c>
      <c r="M282" s="595">
        <f>+Amortizacija!M46</f>
        <v>0</v>
      </c>
      <c r="N282" s="595">
        <f>+Amortizacija!N46</f>
        <v>0</v>
      </c>
      <c r="O282" s="595">
        <f>+Amortizacija!O46</f>
        <v>0</v>
      </c>
      <c r="P282" s="595">
        <f>+Amortizacija!P46</f>
        <v>0</v>
      </c>
      <c r="Q282" s="595">
        <f>+Amortizacija!Q46</f>
        <v>0</v>
      </c>
      <c r="R282" s="595">
        <f>+Amortizacija!R46</f>
        <v>0</v>
      </c>
      <c r="S282" s="595">
        <f>+Amortizacija!S46</f>
        <v>0</v>
      </c>
      <c r="T282" s="595">
        <f>+Amortizacija!T46</f>
        <v>91081.2</v>
      </c>
      <c r="U282" s="595">
        <f>+Amortizacija!U46</f>
        <v>0</v>
      </c>
      <c r="V282" s="595">
        <f>+Amortizacija!V46</f>
        <v>0</v>
      </c>
      <c r="W282" s="595">
        <f>+Amortizacija!W46</f>
        <v>0</v>
      </c>
      <c r="X282" s="595">
        <f>+Amortizacija!X46</f>
        <v>0</v>
      </c>
      <c r="Y282" s="595">
        <f>+Amortizacija!Y46</f>
        <v>0</v>
      </c>
      <c r="Z282" s="595">
        <f>+Amortizacija!Z46</f>
        <v>0</v>
      </c>
      <c r="AA282" s="595">
        <f>+Amortizacija!AA46</f>
        <v>0</v>
      </c>
      <c r="AB282" s="595">
        <f>+Amortizacija!AB46</f>
        <v>0</v>
      </c>
      <c r="AC282" s="595">
        <f>+Amortizacija!AC46</f>
        <v>0</v>
      </c>
      <c r="AD282" s="595">
        <f>+Amortizacija!AD46</f>
        <v>91081.2</v>
      </c>
      <c r="AE282" s="595">
        <f>+Amortizacija!AE46</f>
        <v>0</v>
      </c>
      <c r="AF282" s="595">
        <f>+Amortizacija!AF46</f>
        <v>0</v>
      </c>
      <c r="AG282" s="595">
        <f>+Amortizacija!AG46</f>
        <v>0</v>
      </c>
      <c r="AH282" s="595">
        <f>+Amortizacija!AH46</f>
        <v>0</v>
      </c>
      <c r="AI282" s="595">
        <f>+Amortizacija!AI46</f>
        <v>0</v>
      </c>
    </row>
    <row r="283" spans="1:35" s="607" customFormat="1" ht="11.25">
      <c r="A283" s="605"/>
      <c r="B283" s="751" t="str">
        <f>+Amortizacija!B47</f>
        <v>Oprema na črpališčih</v>
      </c>
      <c r="C283" s="617"/>
      <c r="D283" s="617"/>
      <c r="E283" s="594"/>
      <c r="F283" s="595">
        <f>+Amortizacija!F47</f>
        <v>0</v>
      </c>
      <c r="G283" s="595">
        <f>+Amortizacija!G47</f>
        <v>0</v>
      </c>
      <c r="H283" s="595">
        <f>+Amortizacija!H47</f>
        <v>0</v>
      </c>
      <c r="I283" s="595">
        <f>+Amortizacija!I47</f>
        <v>0</v>
      </c>
      <c r="J283" s="595">
        <f>+Amortizacija!J47</f>
        <v>0</v>
      </c>
      <c r="K283" s="595">
        <f>+Amortizacija!K47</f>
        <v>0</v>
      </c>
      <c r="L283" s="595">
        <f>+Amortizacija!L47</f>
        <v>0</v>
      </c>
      <c r="M283" s="595">
        <f>+Amortizacija!M47</f>
        <v>0</v>
      </c>
      <c r="N283" s="595">
        <f>+Amortizacija!N47</f>
        <v>0</v>
      </c>
      <c r="O283" s="595">
        <f>+Amortizacija!O47</f>
        <v>0</v>
      </c>
      <c r="P283" s="595">
        <f>+Amortizacija!P47</f>
        <v>0</v>
      </c>
      <c r="Q283" s="595">
        <f>+Amortizacija!Q47</f>
        <v>0</v>
      </c>
      <c r="R283" s="595">
        <f>+Amortizacija!R47</f>
        <v>0</v>
      </c>
      <c r="S283" s="595">
        <f>+Amortizacija!S47</f>
        <v>0</v>
      </c>
      <c r="T283" s="595">
        <f>+Amortizacija!T47</f>
        <v>52508.4</v>
      </c>
      <c r="U283" s="595">
        <f>+Amortizacija!U47</f>
        <v>0</v>
      </c>
      <c r="V283" s="595">
        <f>+Amortizacija!V47</f>
        <v>0</v>
      </c>
      <c r="W283" s="595">
        <f>+Amortizacija!W47</f>
        <v>0</v>
      </c>
      <c r="X283" s="595">
        <f>+Amortizacija!X47</f>
        <v>0</v>
      </c>
      <c r="Y283" s="595">
        <f>+Amortizacija!Y47</f>
        <v>0</v>
      </c>
      <c r="Z283" s="595">
        <f>+Amortizacija!Z47</f>
        <v>0</v>
      </c>
      <c r="AA283" s="595">
        <f>+Amortizacija!AA47</f>
        <v>0</v>
      </c>
      <c r="AB283" s="595">
        <f>+Amortizacija!AB47</f>
        <v>0</v>
      </c>
      <c r="AC283" s="595">
        <f>+Amortizacija!AC47</f>
        <v>0</v>
      </c>
      <c r="AD283" s="595">
        <f>+Amortizacija!AD47</f>
        <v>52508.4</v>
      </c>
      <c r="AE283" s="595">
        <f>+Amortizacija!AE47</f>
        <v>0</v>
      </c>
      <c r="AF283" s="595">
        <f>+Amortizacija!AF47</f>
        <v>0</v>
      </c>
      <c r="AG283" s="595">
        <f>+Amortizacija!AG47</f>
        <v>0</v>
      </c>
      <c r="AH283" s="595">
        <f>+Amortizacija!AH47</f>
        <v>0</v>
      </c>
      <c r="AI283" s="595">
        <f>+Amortizacija!AI47</f>
        <v>0</v>
      </c>
    </row>
    <row r="284" spans="1:35" s="607" customFormat="1" ht="11.25">
      <c r="A284" s="605"/>
      <c r="B284" s="751" t="str">
        <f>+Amortizacija!B48</f>
        <v>Električna oprema ČN in oprema za vodenje</v>
      </c>
      <c r="C284" s="617"/>
      <c r="D284" s="617"/>
      <c r="E284" s="594"/>
      <c r="F284" s="595">
        <f>+Amortizacija!F48</f>
        <v>0</v>
      </c>
      <c r="G284" s="595">
        <f>+Amortizacija!G48</f>
        <v>0</v>
      </c>
      <c r="H284" s="595">
        <f>+Amortizacija!H48</f>
        <v>0</v>
      </c>
      <c r="I284" s="595">
        <f>+Amortizacija!I48</f>
        <v>0</v>
      </c>
      <c r="J284" s="595">
        <f>+Amortizacija!J48</f>
        <v>0</v>
      </c>
      <c r="K284" s="595">
        <f>+Amortizacija!K48</f>
        <v>0</v>
      </c>
      <c r="L284" s="595">
        <f>+Amortizacija!L48</f>
        <v>0</v>
      </c>
      <c r="M284" s="595">
        <f>+Amortizacija!M48</f>
        <v>0</v>
      </c>
      <c r="N284" s="595">
        <f>+Amortizacija!N48</f>
        <v>0</v>
      </c>
      <c r="O284" s="595">
        <f>+Amortizacija!O48</f>
        <v>0</v>
      </c>
      <c r="P284" s="595">
        <f>+Amortizacija!P48</f>
        <v>0</v>
      </c>
      <c r="Q284" s="595">
        <f>+Amortizacija!Q48</f>
        <v>0</v>
      </c>
      <c r="R284" s="595">
        <f>+Amortizacija!R48</f>
        <v>0</v>
      </c>
      <c r="S284" s="595">
        <f>+Amortizacija!S48</f>
        <v>0</v>
      </c>
      <c r="T284" s="595">
        <f>+Amortizacija!T48</f>
        <v>0</v>
      </c>
      <c r="U284" s="595">
        <f>+Amortizacija!U48</f>
        <v>0</v>
      </c>
      <c r="V284" s="595">
        <f>+Amortizacija!V48</f>
        <v>0</v>
      </c>
      <c r="W284" s="595">
        <f>+Amortizacija!W48</f>
        <v>0</v>
      </c>
      <c r="X284" s="595">
        <f>+Amortizacija!X48</f>
        <v>273251.6319915349</v>
      </c>
      <c r="Y284" s="595">
        <f>+Amortizacija!Y48</f>
        <v>0</v>
      </c>
      <c r="Z284" s="595">
        <f>+Amortizacija!Z48</f>
        <v>0</v>
      </c>
      <c r="AA284" s="595">
        <f>+Amortizacija!AA48</f>
        <v>0</v>
      </c>
      <c r="AB284" s="595">
        <f>+Amortizacija!AB48</f>
        <v>0</v>
      </c>
      <c r="AC284" s="595">
        <f>+Amortizacija!AC48</f>
        <v>0</v>
      </c>
      <c r="AD284" s="595">
        <f>+Amortizacija!AD48</f>
        <v>0</v>
      </c>
      <c r="AE284" s="595">
        <f>+Amortizacija!AE48</f>
        <v>0</v>
      </c>
      <c r="AF284" s="595">
        <f>+Amortizacija!AF48</f>
        <v>0</v>
      </c>
      <c r="AG284" s="595">
        <f>+Amortizacija!AG48</f>
        <v>0</v>
      </c>
      <c r="AH284" s="595">
        <f>+Amortizacija!AH48</f>
        <v>0</v>
      </c>
      <c r="AI284" s="595">
        <f>+Amortizacija!AI48</f>
        <v>0</v>
      </c>
    </row>
    <row r="285" spans="1:35" s="607" customFormat="1" ht="11.25">
      <c r="A285" s="605"/>
      <c r="B285" s="751" t="str">
        <f>+Amortizacija!B49</f>
        <v>Strojna oprema na ČN</v>
      </c>
      <c r="C285" s="617"/>
      <c r="D285" s="617"/>
      <c r="E285" s="594"/>
      <c r="F285" s="595">
        <f>+Amortizacija!F49</f>
        <v>0</v>
      </c>
      <c r="G285" s="595">
        <f>+Amortizacija!G49</f>
        <v>0</v>
      </c>
      <c r="H285" s="595">
        <f>+Amortizacija!H49</f>
        <v>0</v>
      </c>
      <c r="I285" s="595">
        <f>+Amortizacija!I49</f>
        <v>0</v>
      </c>
      <c r="J285" s="595">
        <f>+Amortizacija!J49</f>
        <v>0</v>
      </c>
      <c r="K285" s="595">
        <f>+Amortizacija!K49</f>
        <v>0</v>
      </c>
      <c r="L285" s="595">
        <f>+Amortizacija!L49</f>
        <v>0</v>
      </c>
      <c r="M285" s="595">
        <f>+Amortizacija!M49</f>
        <v>0</v>
      </c>
      <c r="N285" s="595">
        <f>+Amortizacija!N49</f>
        <v>0</v>
      </c>
      <c r="O285" s="595">
        <f>+Amortizacija!O49</f>
        <v>0</v>
      </c>
      <c r="P285" s="595">
        <f>+Amortizacija!P49</f>
        <v>0</v>
      </c>
      <c r="Q285" s="595">
        <f>+Amortizacija!Q49</f>
        <v>0</v>
      </c>
      <c r="R285" s="595">
        <f>+Amortizacija!R49</f>
        <v>0</v>
      </c>
      <c r="S285" s="595">
        <f>+Amortizacija!S49</f>
        <v>0</v>
      </c>
      <c r="T285" s="595">
        <f>+Amortizacija!T49</f>
        <v>974215.43514565681</v>
      </c>
      <c r="U285" s="595">
        <f>+Amortizacija!U49</f>
        <v>0</v>
      </c>
      <c r="V285" s="595">
        <f>+Amortizacija!V49</f>
        <v>0</v>
      </c>
      <c r="W285" s="595">
        <f>+Amortizacija!W49</f>
        <v>0</v>
      </c>
      <c r="X285" s="595">
        <f>+Amortizacija!X49</f>
        <v>0</v>
      </c>
      <c r="Y285" s="595">
        <f>+Amortizacija!Y49</f>
        <v>0</v>
      </c>
      <c r="Z285" s="595">
        <f>+Amortizacija!Z49</f>
        <v>0</v>
      </c>
      <c r="AA285" s="595">
        <f>+Amortizacija!AA49</f>
        <v>0</v>
      </c>
      <c r="AB285" s="595">
        <f>+Amortizacija!AB49</f>
        <v>0</v>
      </c>
      <c r="AC285" s="595">
        <f>+Amortizacija!AC49</f>
        <v>0</v>
      </c>
      <c r="AD285" s="595">
        <f>+Amortizacija!AD49</f>
        <v>974215.43514565681</v>
      </c>
      <c r="AE285" s="595">
        <f>+Amortizacija!AE49</f>
        <v>0</v>
      </c>
      <c r="AF285" s="595">
        <f>+Amortizacija!AF49</f>
        <v>0</v>
      </c>
      <c r="AG285" s="595">
        <f>+Amortizacija!AG49</f>
        <v>0</v>
      </c>
      <c r="AH285" s="595">
        <f>+Amortizacija!AH49</f>
        <v>0</v>
      </c>
      <c r="AI285" s="595">
        <f>+Amortizacija!AI49</f>
        <v>0</v>
      </c>
    </row>
    <row r="286" spans="1:35" s="589" customFormat="1" ht="11.25">
      <c r="A286" s="592" t="s">
        <v>155</v>
      </c>
      <c r="B286" s="749" t="s">
        <v>403</v>
      </c>
      <c r="C286" s="592"/>
      <c r="D286" s="592"/>
      <c r="E286" s="593">
        <f t="shared" ref="E286:AI286" si="135">+E260-E267</f>
        <v>0</v>
      </c>
      <c r="F286" s="593">
        <f t="shared" si="135"/>
        <v>-866168.33999999985</v>
      </c>
      <c r="G286" s="593">
        <f t="shared" si="135"/>
        <v>-84081.741887072101</v>
      </c>
      <c r="H286" s="593">
        <f t="shared" si="135"/>
        <v>-2232109.9417475527</v>
      </c>
      <c r="I286" s="593">
        <f t="shared" si="135"/>
        <v>-2188565.2622697218</v>
      </c>
      <c r="J286" s="593">
        <f t="shared" si="135"/>
        <v>38339.223018884775</v>
      </c>
      <c r="K286" s="593">
        <f t="shared" si="135"/>
        <v>241314.43834252836</v>
      </c>
      <c r="L286" s="593">
        <f t="shared" si="135"/>
        <v>241314.43834252836</v>
      </c>
      <c r="M286" s="593">
        <f t="shared" si="135"/>
        <v>241314.43834252836</v>
      </c>
      <c r="N286" s="593">
        <f t="shared" si="135"/>
        <v>241314.43834252836</v>
      </c>
      <c r="O286" s="593">
        <f t="shared" si="135"/>
        <v>241314.43834252836</v>
      </c>
      <c r="P286" s="593">
        <f t="shared" si="135"/>
        <v>241314.43834252836</v>
      </c>
      <c r="Q286" s="593">
        <f t="shared" si="135"/>
        <v>241314.43834252836</v>
      </c>
      <c r="R286" s="593">
        <f t="shared" si="135"/>
        <v>241314.43834252836</v>
      </c>
      <c r="S286" s="593">
        <f t="shared" si="135"/>
        <v>241314.43834252836</v>
      </c>
      <c r="T286" s="593">
        <f t="shared" si="135"/>
        <v>-876490.59680312849</v>
      </c>
      <c r="U286" s="593">
        <f t="shared" si="135"/>
        <v>241314.43834252836</v>
      </c>
      <c r="V286" s="593">
        <f t="shared" si="135"/>
        <v>241314.43834252836</v>
      </c>
      <c r="W286" s="593">
        <f t="shared" si="135"/>
        <v>241314.43834252836</v>
      </c>
      <c r="X286" s="593">
        <f t="shared" si="135"/>
        <v>-31937.193649006542</v>
      </c>
      <c r="Y286" s="593">
        <f t="shared" si="135"/>
        <v>241314.43834252836</v>
      </c>
      <c r="Z286" s="593">
        <f t="shared" si="135"/>
        <v>241314.43834252836</v>
      </c>
      <c r="AA286" s="593">
        <f t="shared" si="135"/>
        <v>334111.76662554353</v>
      </c>
      <c r="AB286" s="593">
        <f t="shared" si="135"/>
        <v>334111.76662554353</v>
      </c>
      <c r="AC286" s="593">
        <f t="shared" si="135"/>
        <v>334111.76662554353</v>
      </c>
      <c r="AD286" s="593">
        <f t="shared" si="135"/>
        <v>-783693.26852011331</v>
      </c>
      <c r="AE286" s="593">
        <f t="shared" si="135"/>
        <v>334111.76662554353</v>
      </c>
      <c r="AF286" s="593">
        <f t="shared" si="135"/>
        <v>334111.76662554353</v>
      </c>
      <c r="AG286" s="593">
        <f t="shared" si="135"/>
        <v>334111.76662554353</v>
      </c>
      <c r="AH286" s="593">
        <f t="shared" si="135"/>
        <v>334111.76662554353</v>
      </c>
      <c r="AI286" s="593">
        <f t="shared" si="135"/>
        <v>334111.76662554353</v>
      </c>
    </row>
    <row r="287" spans="1:35">
      <c r="K287" s="550"/>
      <c r="L287" s="550"/>
      <c r="M287" s="550"/>
      <c r="N287" s="550"/>
      <c r="O287" s="550"/>
      <c r="P287" s="550"/>
      <c r="Q287" s="550"/>
      <c r="R287" s="550"/>
      <c r="S287" s="550"/>
      <c r="T287" s="550"/>
      <c r="U287" s="550"/>
      <c r="V287" s="550"/>
      <c r="W287" s="550"/>
      <c r="X287" s="550"/>
      <c r="Y287" s="550"/>
      <c r="Z287" s="550"/>
      <c r="AA287" s="550"/>
      <c r="AB287" s="550"/>
      <c r="AC287" s="550"/>
      <c r="AD287" s="550"/>
      <c r="AE287" s="550"/>
      <c r="AF287" s="550"/>
      <c r="AG287" s="550"/>
      <c r="AH287" s="550"/>
      <c r="AI287" s="550"/>
    </row>
    <row r="288" spans="1:35" ht="15">
      <c r="A288" s="556" t="s">
        <v>457</v>
      </c>
      <c r="K288" s="550"/>
      <c r="L288" s="550"/>
      <c r="M288" s="550"/>
      <c r="N288" s="550"/>
      <c r="O288" s="550"/>
      <c r="P288" s="550"/>
      <c r="Q288" s="550"/>
      <c r="R288" s="550"/>
      <c r="S288" s="550"/>
      <c r="T288" s="550"/>
      <c r="U288" s="550"/>
      <c r="V288" s="550"/>
      <c r="W288" s="550"/>
      <c r="X288" s="550"/>
      <c r="Y288" s="550"/>
      <c r="Z288" s="550"/>
      <c r="AA288" s="550"/>
      <c r="AB288" s="550"/>
      <c r="AC288" s="550"/>
      <c r="AD288" s="550"/>
      <c r="AE288" s="550"/>
      <c r="AF288" s="550"/>
      <c r="AG288" s="550"/>
      <c r="AH288" s="550"/>
      <c r="AI288" s="550"/>
    </row>
    <row r="290" spans="1:47" ht="15">
      <c r="A290" s="557" t="s">
        <v>460</v>
      </c>
    </row>
    <row r="291" spans="1:47" ht="12.75" thickBot="1">
      <c r="F291" s="385" t="s">
        <v>858</v>
      </c>
      <c r="AJ291" s="850" t="s">
        <v>400</v>
      </c>
      <c r="AK291" s="850"/>
      <c r="AL291" s="850"/>
      <c r="AM291" s="850"/>
      <c r="AN291" s="850"/>
      <c r="AO291" s="850"/>
      <c r="AP291" s="850"/>
    </row>
    <row r="292" spans="1:47" s="589" customFormat="1" ht="11.25">
      <c r="A292" s="618"/>
      <c r="B292" s="756" t="s">
        <v>388</v>
      </c>
      <c r="C292" s="619"/>
      <c r="D292" s="620"/>
      <c r="E292" s="618"/>
      <c r="F292" s="618">
        <v>1</v>
      </c>
      <c r="G292" s="618">
        <v>2</v>
      </c>
      <c r="H292" s="618">
        <f t="shared" ref="H292:AI292" si="136">+H258</f>
        <v>3</v>
      </c>
      <c r="I292" s="618">
        <f t="shared" si="136"/>
        <v>4</v>
      </c>
      <c r="J292" s="618">
        <f t="shared" si="136"/>
        <v>5</v>
      </c>
      <c r="K292" s="618">
        <f t="shared" si="136"/>
        <v>6</v>
      </c>
      <c r="L292" s="618">
        <f t="shared" si="136"/>
        <v>7</v>
      </c>
      <c r="M292" s="618">
        <f t="shared" si="136"/>
        <v>8</v>
      </c>
      <c r="N292" s="618">
        <f t="shared" si="136"/>
        <v>9</v>
      </c>
      <c r="O292" s="618">
        <f t="shared" si="136"/>
        <v>10</v>
      </c>
      <c r="P292" s="618">
        <f t="shared" si="136"/>
        <v>11</v>
      </c>
      <c r="Q292" s="618">
        <f t="shared" si="136"/>
        <v>12</v>
      </c>
      <c r="R292" s="618">
        <f t="shared" si="136"/>
        <v>13</v>
      </c>
      <c r="S292" s="618">
        <f t="shared" si="136"/>
        <v>14</v>
      </c>
      <c r="T292" s="618">
        <f t="shared" si="136"/>
        <v>15</v>
      </c>
      <c r="U292" s="618">
        <f t="shared" si="136"/>
        <v>16</v>
      </c>
      <c r="V292" s="618">
        <f t="shared" si="136"/>
        <v>17</v>
      </c>
      <c r="W292" s="618">
        <f t="shared" si="136"/>
        <v>18</v>
      </c>
      <c r="X292" s="618">
        <f t="shared" si="136"/>
        <v>19</v>
      </c>
      <c r="Y292" s="618">
        <f t="shared" si="136"/>
        <v>20</v>
      </c>
      <c r="Z292" s="618">
        <f t="shared" si="136"/>
        <v>21</v>
      </c>
      <c r="AA292" s="618">
        <f t="shared" si="136"/>
        <v>22</v>
      </c>
      <c r="AB292" s="618">
        <f t="shared" si="136"/>
        <v>23</v>
      </c>
      <c r="AC292" s="618">
        <f t="shared" si="136"/>
        <v>24</v>
      </c>
      <c r="AD292" s="618">
        <f t="shared" si="136"/>
        <v>25</v>
      </c>
      <c r="AE292" s="618">
        <f t="shared" si="136"/>
        <v>26</v>
      </c>
      <c r="AF292" s="618">
        <f t="shared" si="136"/>
        <v>27</v>
      </c>
      <c r="AG292" s="618">
        <f t="shared" si="136"/>
        <v>28</v>
      </c>
      <c r="AH292" s="618">
        <f t="shared" si="136"/>
        <v>29</v>
      </c>
      <c r="AI292" s="618">
        <f t="shared" si="136"/>
        <v>30</v>
      </c>
      <c r="AJ292" s="621">
        <v>1</v>
      </c>
      <c r="AK292" s="621">
        <f>1+1</f>
        <v>2</v>
      </c>
      <c r="AL292" s="621">
        <f t="shared" ref="AL292:AU293" si="137">+AK292+1</f>
        <v>3</v>
      </c>
      <c r="AM292" s="621">
        <f t="shared" si="137"/>
        <v>4</v>
      </c>
      <c r="AN292" s="621">
        <f t="shared" si="137"/>
        <v>5</v>
      </c>
      <c r="AO292" s="621">
        <f t="shared" si="137"/>
        <v>6</v>
      </c>
      <c r="AP292" s="621">
        <f t="shared" si="137"/>
        <v>7</v>
      </c>
      <c r="AQ292" s="621">
        <f t="shared" si="137"/>
        <v>8</v>
      </c>
      <c r="AR292" s="621">
        <f t="shared" si="137"/>
        <v>9</v>
      </c>
      <c r="AS292" s="621">
        <f t="shared" si="137"/>
        <v>10</v>
      </c>
      <c r="AT292" s="621">
        <f t="shared" si="137"/>
        <v>11</v>
      </c>
      <c r="AU292" s="621">
        <f t="shared" si="137"/>
        <v>12</v>
      </c>
    </row>
    <row r="293" spans="1:47" s="589" customFormat="1" ht="11.25">
      <c r="A293" s="618" t="s">
        <v>147</v>
      </c>
      <c r="B293" s="756" t="s">
        <v>397</v>
      </c>
      <c r="C293" s="622" t="s">
        <v>418</v>
      </c>
      <c r="D293" s="623" t="s">
        <v>419</v>
      </c>
      <c r="E293" s="618"/>
      <c r="F293" s="618" t="s">
        <v>857</v>
      </c>
      <c r="G293" s="618">
        <f>+G259</f>
        <v>2019</v>
      </c>
      <c r="H293" s="618">
        <f t="shared" ref="H293:AI293" si="138">+H259</f>
        <v>2020</v>
      </c>
      <c r="I293" s="618">
        <f t="shared" si="138"/>
        <v>2021</v>
      </c>
      <c r="J293" s="618">
        <f t="shared" si="138"/>
        <v>2022</v>
      </c>
      <c r="K293" s="618">
        <f t="shared" si="138"/>
        <v>2023</v>
      </c>
      <c r="L293" s="618">
        <f t="shared" si="138"/>
        <v>2024</v>
      </c>
      <c r="M293" s="618">
        <f t="shared" si="138"/>
        <v>2025</v>
      </c>
      <c r="N293" s="618">
        <f t="shared" si="138"/>
        <v>2026</v>
      </c>
      <c r="O293" s="618">
        <f t="shared" si="138"/>
        <v>2027</v>
      </c>
      <c r="P293" s="618">
        <f t="shared" si="138"/>
        <v>2028</v>
      </c>
      <c r="Q293" s="618">
        <f t="shared" si="138"/>
        <v>2029</v>
      </c>
      <c r="R293" s="618">
        <f t="shared" si="138"/>
        <v>2030</v>
      </c>
      <c r="S293" s="618">
        <f t="shared" si="138"/>
        <v>2031</v>
      </c>
      <c r="T293" s="618">
        <f t="shared" si="138"/>
        <v>2032</v>
      </c>
      <c r="U293" s="618">
        <f t="shared" si="138"/>
        <v>2033</v>
      </c>
      <c r="V293" s="618">
        <f t="shared" si="138"/>
        <v>2034</v>
      </c>
      <c r="W293" s="618">
        <f t="shared" si="138"/>
        <v>2035</v>
      </c>
      <c r="X293" s="618">
        <f t="shared" si="138"/>
        <v>2036</v>
      </c>
      <c r="Y293" s="618">
        <f t="shared" si="138"/>
        <v>2037</v>
      </c>
      <c r="Z293" s="618">
        <f t="shared" si="138"/>
        <v>2038</v>
      </c>
      <c r="AA293" s="618">
        <f t="shared" si="138"/>
        <v>2039</v>
      </c>
      <c r="AB293" s="618">
        <f t="shared" si="138"/>
        <v>2040</v>
      </c>
      <c r="AC293" s="618">
        <f t="shared" si="138"/>
        <v>2041</v>
      </c>
      <c r="AD293" s="618">
        <f t="shared" si="138"/>
        <v>2042</v>
      </c>
      <c r="AE293" s="618">
        <f t="shared" si="138"/>
        <v>2043</v>
      </c>
      <c r="AF293" s="618">
        <f t="shared" si="138"/>
        <v>2044</v>
      </c>
      <c r="AG293" s="618">
        <f t="shared" si="138"/>
        <v>2045</v>
      </c>
      <c r="AH293" s="618">
        <f t="shared" si="138"/>
        <v>2046</v>
      </c>
      <c r="AI293" s="618">
        <f t="shared" si="138"/>
        <v>2047</v>
      </c>
      <c r="AJ293" s="621">
        <f>+AI293+1</f>
        <v>2048</v>
      </c>
      <c r="AK293" s="621">
        <f>+AJ293+1</f>
        <v>2049</v>
      </c>
      <c r="AL293" s="621">
        <f t="shared" si="137"/>
        <v>2050</v>
      </c>
      <c r="AM293" s="621">
        <f t="shared" si="137"/>
        <v>2051</v>
      </c>
      <c r="AN293" s="621">
        <f t="shared" si="137"/>
        <v>2052</v>
      </c>
      <c r="AO293" s="621">
        <f t="shared" si="137"/>
        <v>2053</v>
      </c>
      <c r="AP293" s="621">
        <f t="shared" si="137"/>
        <v>2054</v>
      </c>
      <c r="AQ293" s="621">
        <f t="shared" si="137"/>
        <v>2055</v>
      </c>
      <c r="AR293" s="621">
        <f t="shared" si="137"/>
        <v>2056</v>
      </c>
      <c r="AS293" s="621">
        <f t="shared" si="137"/>
        <v>2057</v>
      </c>
      <c r="AT293" s="621">
        <f t="shared" si="137"/>
        <v>2058</v>
      </c>
      <c r="AU293" s="621">
        <f t="shared" si="137"/>
        <v>2059</v>
      </c>
    </row>
    <row r="294" spans="1:47" s="589" customFormat="1" ht="11.25">
      <c r="A294" s="592" t="s">
        <v>242</v>
      </c>
      <c r="B294" s="749" t="s">
        <v>398</v>
      </c>
      <c r="C294" s="624"/>
      <c r="D294" s="625"/>
      <c r="E294" s="593"/>
      <c r="F294" s="593">
        <f t="shared" ref="F294:AU294" si="139">+F295+F299+F300+F301</f>
        <v>0</v>
      </c>
      <c r="G294" s="593">
        <f t="shared" si="139"/>
        <v>0</v>
      </c>
      <c r="H294" s="593">
        <f t="shared" si="139"/>
        <v>0</v>
      </c>
      <c r="I294" s="593">
        <f t="shared" si="139"/>
        <v>0</v>
      </c>
      <c r="J294" s="593">
        <f t="shared" si="139"/>
        <v>0</v>
      </c>
      <c r="K294" s="593">
        <f t="shared" si="139"/>
        <v>346028.86941390019</v>
      </c>
      <c r="L294" s="593">
        <f t="shared" si="139"/>
        <v>346028.86941390019</v>
      </c>
      <c r="M294" s="593">
        <f t="shared" si="139"/>
        <v>346028.86941390019</v>
      </c>
      <c r="N294" s="593">
        <f t="shared" si="139"/>
        <v>346028.86941390019</v>
      </c>
      <c r="O294" s="593">
        <f t="shared" si="139"/>
        <v>346028.86941390019</v>
      </c>
      <c r="P294" s="593">
        <f t="shared" si="139"/>
        <v>346028.86941390019</v>
      </c>
      <c r="Q294" s="593">
        <f t="shared" si="139"/>
        <v>346028.86941390019</v>
      </c>
      <c r="R294" s="593">
        <f t="shared" si="139"/>
        <v>346028.86941390019</v>
      </c>
      <c r="S294" s="593">
        <f t="shared" si="139"/>
        <v>346028.86941390019</v>
      </c>
      <c r="T294" s="593">
        <f t="shared" si="139"/>
        <v>346028.86941390019</v>
      </c>
      <c r="U294" s="593">
        <f t="shared" si="139"/>
        <v>346028.86941390019</v>
      </c>
      <c r="V294" s="593">
        <f t="shared" si="139"/>
        <v>346028.86941390019</v>
      </c>
      <c r="W294" s="593">
        <f t="shared" si="139"/>
        <v>346028.86941390019</v>
      </c>
      <c r="X294" s="593">
        <f t="shared" si="139"/>
        <v>346028.86941390019</v>
      </c>
      <c r="Y294" s="593">
        <f t="shared" si="139"/>
        <v>346028.86941390019</v>
      </c>
      <c r="Z294" s="593">
        <f t="shared" si="139"/>
        <v>346028.86941390019</v>
      </c>
      <c r="AA294" s="593">
        <f t="shared" si="139"/>
        <v>438826.1976969153</v>
      </c>
      <c r="AB294" s="593">
        <f t="shared" si="139"/>
        <v>438826.1976969153</v>
      </c>
      <c r="AC294" s="593">
        <f t="shared" si="139"/>
        <v>438826.1976969153</v>
      </c>
      <c r="AD294" s="593">
        <f t="shared" si="139"/>
        <v>438826.1976969153</v>
      </c>
      <c r="AE294" s="593">
        <f t="shared" si="139"/>
        <v>438826.1976969153</v>
      </c>
      <c r="AF294" s="593">
        <f t="shared" si="139"/>
        <v>438826.1976969153</v>
      </c>
      <c r="AG294" s="593">
        <f t="shared" si="139"/>
        <v>438826.1976969153</v>
      </c>
      <c r="AH294" s="593">
        <f t="shared" si="139"/>
        <v>438826.1976969153</v>
      </c>
      <c r="AI294" s="593">
        <f>+AI295+AI299+AI300+AI301</f>
        <v>1337708.6827945011</v>
      </c>
      <c r="AJ294" s="626">
        <f t="shared" si="139"/>
        <v>438826.1976969153</v>
      </c>
      <c r="AK294" s="626">
        <f t="shared" si="139"/>
        <v>438826.1976969153</v>
      </c>
      <c r="AL294" s="626">
        <f t="shared" si="139"/>
        <v>438826.1976969153</v>
      </c>
      <c r="AM294" s="626">
        <f t="shared" si="139"/>
        <v>438826.1976969153</v>
      </c>
      <c r="AN294" s="626">
        <f t="shared" si="139"/>
        <v>438826.1976969153</v>
      </c>
      <c r="AO294" s="626">
        <f t="shared" si="139"/>
        <v>438826.1976969153</v>
      </c>
      <c r="AP294" s="626">
        <f t="shared" si="139"/>
        <v>438826.1976969153</v>
      </c>
      <c r="AQ294" s="626">
        <f t="shared" si="139"/>
        <v>438826.1976969153</v>
      </c>
      <c r="AR294" s="626">
        <f t="shared" si="139"/>
        <v>438826.1976969153</v>
      </c>
      <c r="AS294" s="626">
        <f t="shared" si="139"/>
        <v>438826.1976969153</v>
      </c>
      <c r="AT294" s="626">
        <f t="shared" si="139"/>
        <v>438826.1976969153</v>
      </c>
      <c r="AU294" s="626">
        <f t="shared" si="139"/>
        <v>438826.1976969153</v>
      </c>
    </row>
    <row r="295" spans="1:47" s="607" customFormat="1" ht="11.25">
      <c r="A295" s="605">
        <v>1</v>
      </c>
      <c r="B295" s="753" t="s">
        <v>245</v>
      </c>
      <c r="C295" s="627">
        <f>NPV($C$328,G295:AI295)+F295</f>
        <v>4935704.399185488</v>
      </c>
      <c r="D295" s="628">
        <f>SUM(F295:AI295)</f>
        <v>9485897.6898946371</v>
      </c>
      <c r="E295" s="606"/>
      <c r="F295" s="606">
        <f t="shared" ref="F295:AU295" si="140">+F296+F297</f>
        <v>0</v>
      </c>
      <c r="G295" s="606">
        <f t="shared" si="140"/>
        <v>0</v>
      </c>
      <c r="H295" s="606">
        <f t="shared" si="140"/>
        <v>0</v>
      </c>
      <c r="I295" s="606">
        <f t="shared" si="140"/>
        <v>0</v>
      </c>
      <c r="J295" s="606">
        <f t="shared" si="140"/>
        <v>0</v>
      </c>
      <c r="K295" s="606">
        <f>+(K296+K297)*$C$3</f>
        <v>346028.86941390019</v>
      </c>
      <c r="L295" s="606">
        <f t="shared" ref="L295:AI295" si="141">+(L296+L297)*$C$3</f>
        <v>346028.86941390019</v>
      </c>
      <c r="M295" s="606">
        <f t="shared" si="141"/>
        <v>346028.86941390019</v>
      </c>
      <c r="N295" s="606">
        <f t="shared" si="141"/>
        <v>346028.86941390019</v>
      </c>
      <c r="O295" s="606">
        <f t="shared" si="141"/>
        <v>346028.86941390019</v>
      </c>
      <c r="P295" s="606">
        <f t="shared" si="141"/>
        <v>346028.86941390019</v>
      </c>
      <c r="Q295" s="606">
        <f t="shared" si="141"/>
        <v>346028.86941390019</v>
      </c>
      <c r="R295" s="606">
        <f t="shared" si="141"/>
        <v>346028.86941390019</v>
      </c>
      <c r="S295" s="606">
        <f t="shared" si="141"/>
        <v>346028.86941390019</v>
      </c>
      <c r="T295" s="606">
        <f t="shared" si="141"/>
        <v>346028.86941390019</v>
      </c>
      <c r="U295" s="606">
        <f t="shared" si="141"/>
        <v>346028.86941390019</v>
      </c>
      <c r="V295" s="606">
        <f t="shared" si="141"/>
        <v>346028.86941390019</v>
      </c>
      <c r="W295" s="606">
        <f t="shared" si="141"/>
        <v>346028.86941390019</v>
      </c>
      <c r="X295" s="606">
        <f t="shared" si="141"/>
        <v>346028.86941390019</v>
      </c>
      <c r="Y295" s="606">
        <f t="shared" si="141"/>
        <v>346028.86941390019</v>
      </c>
      <c r="Z295" s="606">
        <f t="shared" si="141"/>
        <v>346028.86941390019</v>
      </c>
      <c r="AA295" s="606">
        <f t="shared" si="141"/>
        <v>438826.1976969153</v>
      </c>
      <c r="AB295" s="606">
        <f t="shared" si="141"/>
        <v>438826.1976969153</v>
      </c>
      <c r="AC295" s="606">
        <f t="shared" si="141"/>
        <v>438826.1976969153</v>
      </c>
      <c r="AD295" s="606">
        <f t="shared" si="141"/>
        <v>438826.1976969153</v>
      </c>
      <c r="AE295" s="606">
        <f t="shared" si="141"/>
        <v>438826.1976969153</v>
      </c>
      <c r="AF295" s="606">
        <f t="shared" si="141"/>
        <v>438826.1976969153</v>
      </c>
      <c r="AG295" s="606">
        <f t="shared" si="141"/>
        <v>438826.1976969153</v>
      </c>
      <c r="AH295" s="606">
        <f t="shared" si="141"/>
        <v>438826.1976969153</v>
      </c>
      <c r="AI295" s="606">
        <f t="shared" si="141"/>
        <v>438826.1976969153</v>
      </c>
      <c r="AJ295" s="629">
        <f t="shared" si="140"/>
        <v>438826.1976969153</v>
      </c>
      <c r="AK295" s="629">
        <f t="shared" si="140"/>
        <v>438826.1976969153</v>
      </c>
      <c r="AL295" s="629">
        <f t="shared" si="140"/>
        <v>438826.1976969153</v>
      </c>
      <c r="AM295" s="629">
        <f t="shared" si="140"/>
        <v>438826.1976969153</v>
      </c>
      <c r="AN295" s="629">
        <f t="shared" si="140"/>
        <v>438826.1976969153</v>
      </c>
      <c r="AO295" s="629">
        <f t="shared" si="140"/>
        <v>438826.1976969153</v>
      </c>
      <c r="AP295" s="629">
        <f t="shared" si="140"/>
        <v>438826.1976969153</v>
      </c>
      <c r="AQ295" s="629">
        <f t="shared" si="140"/>
        <v>438826.1976969153</v>
      </c>
      <c r="AR295" s="629">
        <f t="shared" si="140"/>
        <v>438826.1976969153</v>
      </c>
      <c r="AS295" s="629">
        <f t="shared" si="140"/>
        <v>438826.1976969153</v>
      </c>
      <c r="AT295" s="629">
        <f t="shared" si="140"/>
        <v>438826.1976969153</v>
      </c>
      <c r="AU295" s="629">
        <f t="shared" si="140"/>
        <v>438826.1976969153</v>
      </c>
    </row>
    <row r="296" spans="1:47" s="589" customFormat="1" ht="11.25">
      <c r="A296" s="594"/>
      <c r="B296" s="751" t="s">
        <v>249</v>
      </c>
      <c r="C296" s="630"/>
      <c r="D296" s="631"/>
      <c r="E296" s="606"/>
      <c r="F296" s="595">
        <f t="shared" ref="F296:AI296" si="142">+F262-F121</f>
        <v>0</v>
      </c>
      <c r="G296" s="595">
        <f t="shared" si="142"/>
        <v>0</v>
      </c>
      <c r="H296" s="595">
        <f t="shared" si="142"/>
        <v>0</v>
      </c>
      <c r="I296" s="595">
        <f t="shared" si="142"/>
        <v>0</v>
      </c>
      <c r="J296" s="595">
        <f t="shared" si="142"/>
        <v>0</v>
      </c>
      <c r="K296" s="595">
        <f t="shared" si="142"/>
        <v>219269.43107137195</v>
      </c>
      <c r="L296" s="595">
        <f t="shared" si="142"/>
        <v>219269.43107137195</v>
      </c>
      <c r="M296" s="595">
        <f t="shared" si="142"/>
        <v>219269.43107137195</v>
      </c>
      <c r="N296" s="595">
        <f t="shared" si="142"/>
        <v>219269.43107137195</v>
      </c>
      <c r="O296" s="595">
        <f t="shared" si="142"/>
        <v>219269.43107137195</v>
      </c>
      <c r="P296" s="595">
        <f t="shared" si="142"/>
        <v>219269.43107137195</v>
      </c>
      <c r="Q296" s="595">
        <f t="shared" si="142"/>
        <v>219269.43107137195</v>
      </c>
      <c r="R296" s="595">
        <f t="shared" si="142"/>
        <v>219269.43107137195</v>
      </c>
      <c r="S296" s="595">
        <f t="shared" si="142"/>
        <v>219269.43107137195</v>
      </c>
      <c r="T296" s="595">
        <f t="shared" si="142"/>
        <v>219269.43107137195</v>
      </c>
      <c r="U296" s="595">
        <f t="shared" si="142"/>
        <v>219269.43107137195</v>
      </c>
      <c r="V296" s="595">
        <f t="shared" si="142"/>
        <v>219269.43107137195</v>
      </c>
      <c r="W296" s="595">
        <f t="shared" si="142"/>
        <v>219269.43107137195</v>
      </c>
      <c r="X296" s="595">
        <f t="shared" si="142"/>
        <v>219269.43107137195</v>
      </c>
      <c r="Y296" s="595">
        <f t="shared" si="142"/>
        <v>219269.43107137195</v>
      </c>
      <c r="Z296" s="595">
        <f t="shared" si="142"/>
        <v>219269.43107137195</v>
      </c>
      <c r="AA296" s="595">
        <f t="shared" si="142"/>
        <v>219269.43107137195</v>
      </c>
      <c r="AB296" s="595">
        <f t="shared" si="142"/>
        <v>219269.43107137195</v>
      </c>
      <c r="AC296" s="595">
        <f t="shared" si="142"/>
        <v>219269.43107137195</v>
      </c>
      <c r="AD296" s="595">
        <f t="shared" si="142"/>
        <v>219269.43107137195</v>
      </c>
      <c r="AE296" s="595">
        <f t="shared" si="142"/>
        <v>219269.43107137195</v>
      </c>
      <c r="AF296" s="595">
        <f t="shared" si="142"/>
        <v>219269.43107137195</v>
      </c>
      <c r="AG296" s="595">
        <f t="shared" si="142"/>
        <v>219269.43107137195</v>
      </c>
      <c r="AH296" s="595">
        <f t="shared" si="142"/>
        <v>219269.43107137195</v>
      </c>
      <c r="AI296" s="595">
        <f t="shared" si="142"/>
        <v>219269.43107137195</v>
      </c>
      <c r="AJ296" s="632">
        <f t="shared" ref="AJ296:AU300" si="143">+AI296</f>
        <v>219269.43107137195</v>
      </c>
      <c r="AK296" s="632">
        <f t="shared" si="143"/>
        <v>219269.43107137195</v>
      </c>
      <c r="AL296" s="632">
        <f t="shared" si="143"/>
        <v>219269.43107137195</v>
      </c>
      <c r="AM296" s="632">
        <f t="shared" si="143"/>
        <v>219269.43107137195</v>
      </c>
      <c r="AN296" s="632">
        <f t="shared" si="143"/>
        <v>219269.43107137195</v>
      </c>
      <c r="AO296" s="632">
        <f t="shared" si="143"/>
        <v>219269.43107137195</v>
      </c>
      <c r="AP296" s="632">
        <f t="shared" si="143"/>
        <v>219269.43107137195</v>
      </c>
      <c r="AQ296" s="632">
        <f t="shared" si="143"/>
        <v>219269.43107137195</v>
      </c>
      <c r="AR296" s="632">
        <f t="shared" si="143"/>
        <v>219269.43107137195</v>
      </c>
      <c r="AS296" s="632">
        <f t="shared" si="143"/>
        <v>219269.43107137195</v>
      </c>
      <c r="AT296" s="632">
        <f t="shared" si="143"/>
        <v>219269.43107137195</v>
      </c>
      <c r="AU296" s="632">
        <f t="shared" si="143"/>
        <v>219269.43107137195</v>
      </c>
    </row>
    <row r="297" spans="1:47" s="589" customFormat="1" ht="11.25">
      <c r="A297" s="594"/>
      <c r="B297" s="751" t="s">
        <v>250</v>
      </c>
      <c r="C297" s="630"/>
      <c r="D297" s="631"/>
      <c r="E297" s="606"/>
      <c r="F297" s="595">
        <f t="shared" ref="F297:AI297" si="144">+F263-F122</f>
        <v>0</v>
      </c>
      <c r="G297" s="595">
        <f t="shared" si="144"/>
        <v>0</v>
      </c>
      <c r="H297" s="595">
        <f t="shared" si="144"/>
        <v>0</v>
      </c>
      <c r="I297" s="595">
        <f t="shared" si="144"/>
        <v>0</v>
      </c>
      <c r="J297" s="595">
        <f t="shared" si="144"/>
        <v>0</v>
      </c>
      <c r="K297" s="595">
        <f t="shared" si="144"/>
        <v>126759.43834252824</v>
      </c>
      <c r="L297" s="595">
        <f t="shared" si="144"/>
        <v>126759.43834252824</v>
      </c>
      <c r="M297" s="595">
        <f t="shared" si="144"/>
        <v>126759.43834252824</v>
      </c>
      <c r="N297" s="595">
        <f t="shared" si="144"/>
        <v>126759.43834252824</v>
      </c>
      <c r="O297" s="595">
        <f t="shared" si="144"/>
        <v>126759.43834252824</v>
      </c>
      <c r="P297" s="595">
        <f t="shared" si="144"/>
        <v>126759.43834252824</v>
      </c>
      <c r="Q297" s="595">
        <f t="shared" si="144"/>
        <v>126759.43834252824</v>
      </c>
      <c r="R297" s="595">
        <f t="shared" si="144"/>
        <v>126759.43834252824</v>
      </c>
      <c r="S297" s="595">
        <f t="shared" si="144"/>
        <v>126759.43834252824</v>
      </c>
      <c r="T297" s="595">
        <f t="shared" si="144"/>
        <v>126759.43834252824</v>
      </c>
      <c r="U297" s="595">
        <f t="shared" si="144"/>
        <v>126759.43834252824</v>
      </c>
      <c r="V297" s="595">
        <f t="shared" si="144"/>
        <v>126759.43834252824</v>
      </c>
      <c r="W297" s="595">
        <f t="shared" si="144"/>
        <v>126759.43834252824</v>
      </c>
      <c r="X297" s="595">
        <f t="shared" si="144"/>
        <v>126759.43834252824</v>
      </c>
      <c r="Y297" s="595">
        <f t="shared" si="144"/>
        <v>126759.43834252824</v>
      </c>
      <c r="Z297" s="595">
        <f t="shared" si="144"/>
        <v>126759.43834252824</v>
      </c>
      <c r="AA297" s="595">
        <f t="shared" si="144"/>
        <v>219556.76662554336</v>
      </c>
      <c r="AB297" s="595">
        <f t="shared" si="144"/>
        <v>219556.76662554336</v>
      </c>
      <c r="AC297" s="595">
        <f t="shared" si="144"/>
        <v>219556.76662554336</v>
      </c>
      <c r="AD297" s="595">
        <f t="shared" si="144"/>
        <v>219556.76662554336</v>
      </c>
      <c r="AE297" s="595">
        <f t="shared" si="144"/>
        <v>219556.76662554336</v>
      </c>
      <c r="AF297" s="595">
        <f t="shared" si="144"/>
        <v>219556.76662554336</v>
      </c>
      <c r="AG297" s="595">
        <f t="shared" si="144"/>
        <v>219556.76662554336</v>
      </c>
      <c r="AH297" s="595">
        <f t="shared" si="144"/>
        <v>219556.76662554336</v>
      </c>
      <c r="AI297" s="595">
        <f t="shared" si="144"/>
        <v>219556.76662554336</v>
      </c>
      <c r="AJ297" s="632">
        <f t="shared" si="143"/>
        <v>219556.76662554336</v>
      </c>
      <c r="AK297" s="632">
        <f t="shared" si="143"/>
        <v>219556.76662554336</v>
      </c>
      <c r="AL297" s="632">
        <f t="shared" si="143"/>
        <v>219556.76662554336</v>
      </c>
      <c r="AM297" s="632">
        <f t="shared" si="143"/>
        <v>219556.76662554336</v>
      </c>
      <c r="AN297" s="632">
        <f t="shared" si="143"/>
        <v>219556.76662554336</v>
      </c>
      <c r="AO297" s="632">
        <f t="shared" si="143"/>
        <v>219556.76662554336</v>
      </c>
      <c r="AP297" s="632">
        <f t="shared" si="143"/>
        <v>219556.76662554336</v>
      </c>
      <c r="AQ297" s="632">
        <f t="shared" si="143"/>
        <v>219556.76662554336</v>
      </c>
      <c r="AR297" s="632">
        <f t="shared" si="143"/>
        <v>219556.76662554336</v>
      </c>
      <c r="AS297" s="632">
        <f t="shared" si="143"/>
        <v>219556.76662554336</v>
      </c>
      <c r="AT297" s="632">
        <f t="shared" si="143"/>
        <v>219556.76662554336</v>
      </c>
      <c r="AU297" s="632">
        <f t="shared" si="143"/>
        <v>219556.76662554336</v>
      </c>
    </row>
    <row r="298" spans="1:47" s="589" customFormat="1" ht="11.25">
      <c r="A298" s="594"/>
      <c r="B298" s="751" t="s">
        <v>853</v>
      </c>
      <c r="C298" s="630"/>
      <c r="D298" s="631"/>
      <c r="E298" s="606"/>
      <c r="F298" s="595">
        <f t="shared" ref="F298:AI298" si="145">+F264-F123</f>
        <v>0</v>
      </c>
      <c r="G298" s="595">
        <f t="shared" si="145"/>
        <v>0</v>
      </c>
      <c r="H298" s="595">
        <f t="shared" si="145"/>
        <v>0</v>
      </c>
      <c r="I298" s="595">
        <f t="shared" si="145"/>
        <v>0</v>
      </c>
      <c r="J298" s="595">
        <f t="shared" si="145"/>
        <v>0</v>
      </c>
      <c r="K298" s="595">
        <f t="shared" si="145"/>
        <v>0</v>
      </c>
      <c r="L298" s="595">
        <f t="shared" si="145"/>
        <v>0</v>
      </c>
      <c r="M298" s="595">
        <f t="shared" si="145"/>
        <v>0</v>
      </c>
      <c r="N298" s="595">
        <f t="shared" si="145"/>
        <v>0</v>
      </c>
      <c r="O298" s="595">
        <f t="shared" si="145"/>
        <v>0</v>
      </c>
      <c r="P298" s="595">
        <f t="shared" si="145"/>
        <v>0</v>
      </c>
      <c r="Q298" s="595">
        <f t="shared" si="145"/>
        <v>0</v>
      </c>
      <c r="R298" s="595">
        <f t="shared" si="145"/>
        <v>0</v>
      </c>
      <c r="S298" s="595">
        <f t="shared" si="145"/>
        <v>0</v>
      </c>
      <c r="T298" s="595">
        <f t="shared" si="145"/>
        <v>0</v>
      </c>
      <c r="U298" s="595">
        <f t="shared" si="145"/>
        <v>0</v>
      </c>
      <c r="V298" s="595">
        <f t="shared" si="145"/>
        <v>0</v>
      </c>
      <c r="W298" s="595">
        <f t="shared" si="145"/>
        <v>0</v>
      </c>
      <c r="X298" s="595">
        <f t="shared" si="145"/>
        <v>0</v>
      </c>
      <c r="Y298" s="595">
        <f t="shared" si="145"/>
        <v>0</v>
      </c>
      <c r="Z298" s="595">
        <f t="shared" si="145"/>
        <v>0</v>
      </c>
      <c r="AA298" s="595">
        <f t="shared" si="145"/>
        <v>0</v>
      </c>
      <c r="AB298" s="595">
        <f t="shared" si="145"/>
        <v>0</v>
      </c>
      <c r="AC298" s="595">
        <f t="shared" si="145"/>
        <v>0</v>
      </c>
      <c r="AD298" s="595">
        <f t="shared" si="145"/>
        <v>0</v>
      </c>
      <c r="AE298" s="595">
        <f t="shared" si="145"/>
        <v>0</v>
      </c>
      <c r="AF298" s="595">
        <f t="shared" si="145"/>
        <v>0</v>
      </c>
      <c r="AG298" s="595">
        <f t="shared" si="145"/>
        <v>0</v>
      </c>
      <c r="AH298" s="595">
        <f t="shared" si="145"/>
        <v>0</v>
      </c>
      <c r="AI298" s="595">
        <f t="shared" si="145"/>
        <v>0</v>
      </c>
      <c r="AJ298" s="632"/>
      <c r="AK298" s="632"/>
      <c r="AL298" s="632"/>
      <c r="AM298" s="632"/>
      <c r="AN298" s="632"/>
      <c r="AO298" s="632"/>
      <c r="AP298" s="632"/>
      <c r="AQ298" s="632"/>
      <c r="AR298" s="632"/>
      <c r="AS298" s="632"/>
      <c r="AT298" s="632"/>
      <c r="AU298" s="632"/>
    </row>
    <row r="299" spans="1:47" s="607" customFormat="1" ht="11.25">
      <c r="A299" s="605">
        <v>2</v>
      </c>
      <c r="B299" s="753" t="s">
        <v>247</v>
      </c>
      <c r="C299" s="627"/>
      <c r="D299" s="628"/>
      <c r="E299" s="606"/>
      <c r="F299" s="606">
        <f t="shared" ref="F299:AI299" si="146">+F265-F124</f>
        <v>0</v>
      </c>
      <c r="G299" s="606">
        <f t="shared" si="146"/>
        <v>0</v>
      </c>
      <c r="H299" s="606">
        <f t="shared" si="146"/>
        <v>0</v>
      </c>
      <c r="I299" s="606">
        <f t="shared" si="146"/>
        <v>0</v>
      </c>
      <c r="J299" s="606">
        <f t="shared" si="146"/>
        <v>0</v>
      </c>
      <c r="K299" s="606">
        <f t="shared" si="146"/>
        <v>0</v>
      </c>
      <c r="L299" s="606">
        <f t="shared" si="146"/>
        <v>0</v>
      </c>
      <c r="M299" s="606">
        <f t="shared" si="146"/>
        <v>0</v>
      </c>
      <c r="N299" s="606">
        <f t="shared" si="146"/>
        <v>0</v>
      </c>
      <c r="O299" s="606">
        <f t="shared" si="146"/>
        <v>0</v>
      </c>
      <c r="P299" s="606">
        <f t="shared" si="146"/>
        <v>0</v>
      </c>
      <c r="Q299" s="606">
        <f t="shared" si="146"/>
        <v>0</v>
      </c>
      <c r="R299" s="606">
        <f t="shared" si="146"/>
        <v>0</v>
      </c>
      <c r="S299" s="606">
        <f t="shared" si="146"/>
        <v>0</v>
      </c>
      <c r="T299" s="606">
        <f t="shared" si="146"/>
        <v>0</v>
      </c>
      <c r="U299" s="606">
        <f t="shared" si="146"/>
        <v>0</v>
      </c>
      <c r="V299" s="606">
        <f t="shared" si="146"/>
        <v>0</v>
      </c>
      <c r="W299" s="606">
        <f t="shared" si="146"/>
        <v>0</v>
      </c>
      <c r="X299" s="606">
        <f t="shared" si="146"/>
        <v>0</v>
      </c>
      <c r="Y299" s="606">
        <f t="shared" si="146"/>
        <v>0</v>
      </c>
      <c r="Z299" s="606">
        <f t="shared" si="146"/>
        <v>0</v>
      </c>
      <c r="AA299" s="606">
        <f t="shared" si="146"/>
        <v>0</v>
      </c>
      <c r="AB299" s="606">
        <f t="shared" si="146"/>
        <v>0</v>
      </c>
      <c r="AC299" s="606">
        <f t="shared" si="146"/>
        <v>0</v>
      </c>
      <c r="AD299" s="606">
        <f t="shared" si="146"/>
        <v>0</v>
      </c>
      <c r="AE299" s="606">
        <f t="shared" si="146"/>
        <v>0</v>
      </c>
      <c r="AF299" s="606">
        <f t="shared" si="146"/>
        <v>0</v>
      </c>
      <c r="AG299" s="606">
        <f t="shared" si="146"/>
        <v>0</v>
      </c>
      <c r="AH299" s="606">
        <f t="shared" si="146"/>
        <v>0</v>
      </c>
      <c r="AI299" s="606">
        <f t="shared" si="146"/>
        <v>0</v>
      </c>
      <c r="AJ299" s="629">
        <f t="shared" si="143"/>
        <v>0</v>
      </c>
      <c r="AK299" s="629">
        <f t="shared" si="143"/>
        <v>0</v>
      </c>
      <c r="AL299" s="629">
        <f t="shared" si="143"/>
        <v>0</v>
      </c>
      <c r="AM299" s="629">
        <f t="shared" si="143"/>
        <v>0</v>
      </c>
      <c r="AN299" s="629">
        <f t="shared" si="143"/>
        <v>0</v>
      </c>
      <c r="AO299" s="629">
        <f t="shared" si="143"/>
        <v>0</v>
      </c>
      <c r="AP299" s="629">
        <f t="shared" si="143"/>
        <v>0</v>
      </c>
      <c r="AQ299" s="629">
        <f t="shared" si="143"/>
        <v>0</v>
      </c>
      <c r="AR299" s="629">
        <f t="shared" si="143"/>
        <v>0</v>
      </c>
      <c r="AS299" s="629">
        <f t="shared" si="143"/>
        <v>0</v>
      </c>
      <c r="AT299" s="629">
        <f t="shared" si="143"/>
        <v>0</v>
      </c>
      <c r="AU299" s="629">
        <f t="shared" si="143"/>
        <v>0</v>
      </c>
    </row>
    <row r="300" spans="1:47" s="607" customFormat="1" ht="11.25">
      <c r="A300" s="605">
        <v>3</v>
      </c>
      <c r="B300" s="753" t="s">
        <v>251</v>
      </c>
      <c r="C300" s="627"/>
      <c r="D300" s="628"/>
      <c r="E300" s="606"/>
      <c r="F300" s="606">
        <f t="shared" ref="F300:AI300" si="147">+F266-F125</f>
        <v>0</v>
      </c>
      <c r="G300" s="606">
        <f t="shared" si="147"/>
        <v>0</v>
      </c>
      <c r="H300" s="606">
        <f t="shared" si="147"/>
        <v>0</v>
      </c>
      <c r="I300" s="606">
        <f t="shared" si="147"/>
        <v>0</v>
      </c>
      <c r="J300" s="606">
        <f t="shared" si="147"/>
        <v>0</v>
      </c>
      <c r="K300" s="606">
        <f t="shared" si="147"/>
        <v>0</v>
      </c>
      <c r="L300" s="606">
        <f t="shared" si="147"/>
        <v>0</v>
      </c>
      <c r="M300" s="606">
        <f t="shared" si="147"/>
        <v>0</v>
      </c>
      <c r="N300" s="606">
        <f t="shared" si="147"/>
        <v>0</v>
      </c>
      <c r="O300" s="606">
        <f t="shared" si="147"/>
        <v>0</v>
      </c>
      <c r="P300" s="606">
        <f t="shared" si="147"/>
        <v>0</v>
      </c>
      <c r="Q300" s="606">
        <f t="shared" si="147"/>
        <v>0</v>
      </c>
      <c r="R300" s="606">
        <f t="shared" si="147"/>
        <v>0</v>
      </c>
      <c r="S300" s="606">
        <f t="shared" si="147"/>
        <v>0</v>
      </c>
      <c r="T300" s="606">
        <f t="shared" si="147"/>
        <v>0</v>
      </c>
      <c r="U300" s="606">
        <f t="shared" si="147"/>
        <v>0</v>
      </c>
      <c r="V300" s="606">
        <f t="shared" si="147"/>
        <v>0</v>
      </c>
      <c r="W300" s="606">
        <f t="shared" si="147"/>
        <v>0</v>
      </c>
      <c r="X300" s="606">
        <f t="shared" si="147"/>
        <v>0</v>
      </c>
      <c r="Y300" s="606">
        <f t="shared" si="147"/>
        <v>0</v>
      </c>
      <c r="Z300" s="606">
        <f t="shared" si="147"/>
        <v>0</v>
      </c>
      <c r="AA300" s="606">
        <f t="shared" si="147"/>
        <v>0</v>
      </c>
      <c r="AB300" s="606">
        <f t="shared" si="147"/>
        <v>0</v>
      </c>
      <c r="AC300" s="606">
        <f t="shared" si="147"/>
        <v>0</v>
      </c>
      <c r="AD300" s="606">
        <f t="shared" si="147"/>
        <v>0</v>
      </c>
      <c r="AE300" s="606">
        <f t="shared" si="147"/>
        <v>0</v>
      </c>
      <c r="AF300" s="606">
        <f t="shared" si="147"/>
        <v>0</v>
      </c>
      <c r="AG300" s="606">
        <f t="shared" si="147"/>
        <v>0</v>
      </c>
      <c r="AH300" s="606">
        <f t="shared" si="147"/>
        <v>0</v>
      </c>
      <c r="AI300" s="606">
        <f t="shared" si="147"/>
        <v>0</v>
      </c>
      <c r="AJ300" s="629">
        <f t="shared" si="143"/>
        <v>0</v>
      </c>
      <c r="AK300" s="629">
        <f t="shared" si="143"/>
        <v>0</v>
      </c>
      <c r="AL300" s="629">
        <f t="shared" si="143"/>
        <v>0</v>
      </c>
      <c r="AM300" s="629">
        <f t="shared" si="143"/>
        <v>0</v>
      </c>
      <c r="AN300" s="629">
        <f t="shared" si="143"/>
        <v>0</v>
      </c>
      <c r="AO300" s="629">
        <f t="shared" si="143"/>
        <v>0</v>
      </c>
      <c r="AP300" s="629">
        <f t="shared" si="143"/>
        <v>0</v>
      </c>
      <c r="AQ300" s="629">
        <f t="shared" si="143"/>
        <v>0</v>
      </c>
      <c r="AR300" s="629">
        <f t="shared" si="143"/>
        <v>0</v>
      </c>
      <c r="AS300" s="629">
        <f t="shared" si="143"/>
        <v>0</v>
      </c>
      <c r="AT300" s="629">
        <f t="shared" si="143"/>
        <v>0</v>
      </c>
      <c r="AU300" s="629">
        <f t="shared" si="143"/>
        <v>0</v>
      </c>
    </row>
    <row r="301" spans="1:47" s="607" customFormat="1" ht="11.25">
      <c r="A301" s="605">
        <v>4</v>
      </c>
      <c r="B301" s="753" t="s">
        <v>400</v>
      </c>
      <c r="C301" s="627">
        <f>NPV($C$328,G301:AI301)+F301</f>
        <v>288227.94048872252</v>
      </c>
      <c r="D301" s="628">
        <f>SUM(F301:AI301)</f>
        <v>898882.48509758571</v>
      </c>
      <c r="E301" s="606"/>
      <c r="F301" s="606">
        <v>0</v>
      </c>
      <c r="G301" s="606">
        <v>0</v>
      </c>
      <c r="H301" s="606">
        <v>0</v>
      </c>
      <c r="I301" s="606">
        <v>0</v>
      </c>
      <c r="J301" s="606">
        <v>0</v>
      </c>
      <c r="K301" s="606">
        <v>0</v>
      </c>
      <c r="L301" s="606">
        <v>0</v>
      </c>
      <c r="M301" s="606">
        <v>0</v>
      </c>
      <c r="N301" s="606">
        <v>0</v>
      </c>
      <c r="O301" s="606">
        <v>0</v>
      </c>
      <c r="P301" s="606">
        <v>0</v>
      </c>
      <c r="Q301" s="606">
        <v>0</v>
      </c>
      <c r="R301" s="606">
        <v>0</v>
      </c>
      <c r="S301" s="606">
        <v>0</v>
      </c>
      <c r="T301" s="606">
        <v>0</v>
      </c>
      <c r="U301" s="606">
        <v>0</v>
      </c>
      <c r="V301" s="606">
        <v>0</v>
      </c>
      <c r="W301" s="606">
        <v>0</v>
      </c>
      <c r="X301" s="606">
        <v>0</v>
      </c>
      <c r="Y301" s="606">
        <v>0</v>
      </c>
      <c r="Z301" s="606">
        <v>0</v>
      </c>
      <c r="AA301" s="606">
        <v>0</v>
      </c>
      <c r="AB301" s="606">
        <v>0</v>
      </c>
      <c r="AC301" s="606">
        <v>0</v>
      </c>
      <c r="AD301" s="606">
        <v>0</v>
      </c>
      <c r="AE301" s="606">
        <v>0</v>
      </c>
      <c r="AF301" s="606">
        <v>0</v>
      </c>
      <c r="AG301" s="606">
        <v>0</v>
      </c>
      <c r="AH301" s="606">
        <v>0</v>
      </c>
      <c r="AI301" s="606">
        <f>+NPV($C$328,AJ321:AU321)</f>
        <v>898882.48509758571</v>
      </c>
      <c r="AJ301" s="629">
        <v>0</v>
      </c>
      <c r="AK301" s="629">
        <v>0</v>
      </c>
      <c r="AL301" s="629">
        <v>0</v>
      </c>
      <c r="AM301" s="629">
        <v>0</v>
      </c>
      <c r="AN301" s="629">
        <v>0</v>
      </c>
      <c r="AO301" s="629">
        <v>0</v>
      </c>
      <c r="AP301" s="629">
        <v>0</v>
      </c>
      <c r="AQ301" s="629">
        <v>0</v>
      </c>
      <c r="AR301" s="629">
        <v>0</v>
      </c>
      <c r="AS301" s="629">
        <v>0</v>
      </c>
      <c r="AT301" s="629">
        <v>0</v>
      </c>
      <c r="AU301" s="629">
        <v>0</v>
      </c>
    </row>
    <row r="302" spans="1:47" s="589" customFormat="1" ht="11.25">
      <c r="A302" s="592" t="s">
        <v>243</v>
      </c>
      <c r="B302" s="749" t="s">
        <v>399</v>
      </c>
      <c r="C302" s="624"/>
      <c r="D302" s="625"/>
      <c r="E302" s="593"/>
      <c r="F302" s="593">
        <f>+F308+F309+F310+F316+F303</f>
        <v>864682.33999999985</v>
      </c>
      <c r="G302" s="593">
        <f t="shared" ref="G302:AU302" si="148">+G308+G309+G310+G316+G303</f>
        <v>205368.74188707207</v>
      </c>
      <c r="H302" s="593">
        <f t="shared" si="148"/>
        <v>2346664.9417475527</v>
      </c>
      <c r="I302" s="593">
        <f t="shared" si="148"/>
        <v>2303120.2622697218</v>
      </c>
      <c r="J302" s="593">
        <f t="shared" si="148"/>
        <v>76215.77698111521</v>
      </c>
      <c r="K302" s="593">
        <f t="shared" si="148"/>
        <v>221462.12538208556</v>
      </c>
      <c r="L302" s="593">
        <f t="shared" si="148"/>
        <v>221462.12538208556</v>
      </c>
      <c r="M302" s="593">
        <f t="shared" si="148"/>
        <v>221462.12538208556</v>
      </c>
      <c r="N302" s="593">
        <f t="shared" si="148"/>
        <v>221462.12538208556</v>
      </c>
      <c r="O302" s="593">
        <f t="shared" si="148"/>
        <v>221462.12538208556</v>
      </c>
      <c r="P302" s="593">
        <f t="shared" si="148"/>
        <v>221462.12538208556</v>
      </c>
      <c r="Q302" s="593">
        <f t="shared" si="148"/>
        <v>221462.12538208556</v>
      </c>
      <c r="R302" s="593">
        <f t="shared" si="148"/>
        <v>221462.12538208556</v>
      </c>
      <c r="S302" s="593">
        <f t="shared" si="148"/>
        <v>221462.12538208556</v>
      </c>
      <c r="T302" s="593">
        <f t="shared" si="148"/>
        <v>1339267.1605277425</v>
      </c>
      <c r="U302" s="593">
        <f t="shared" si="148"/>
        <v>221462.12538208556</v>
      </c>
      <c r="V302" s="593">
        <f t="shared" si="148"/>
        <v>221462.12538208556</v>
      </c>
      <c r="W302" s="593">
        <f t="shared" si="148"/>
        <v>221462.12538208556</v>
      </c>
      <c r="X302" s="593">
        <f t="shared" si="148"/>
        <v>494713.75737362046</v>
      </c>
      <c r="Y302" s="593">
        <f t="shared" si="148"/>
        <v>221462.12538208556</v>
      </c>
      <c r="Z302" s="593">
        <f t="shared" si="148"/>
        <v>221462.12538208556</v>
      </c>
      <c r="AA302" s="593">
        <f t="shared" si="148"/>
        <v>221462.12538208556</v>
      </c>
      <c r="AB302" s="593">
        <f t="shared" si="148"/>
        <v>221462.12538208556</v>
      </c>
      <c r="AC302" s="593">
        <f t="shared" si="148"/>
        <v>221462.12538208556</v>
      </c>
      <c r="AD302" s="593">
        <f t="shared" si="148"/>
        <v>1339267.1605277425</v>
      </c>
      <c r="AE302" s="593">
        <f t="shared" si="148"/>
        <v>221462.12538208556</v>
      </c>
      <c r="AF302" s="593">
        <f t="shared" si="148"/>
        <v>221462.12538208556</v>
      </c>
      <c r="AG302" s="593">
        <f t="shared" si="148"/>
        <v>221462.12538208556</v>
      </c>
      <c r="AH302" s="593">
        <f t="shared" si="148"/>
        <v>221462.12538208556</v>
      </c>
      <c r="AI302" s="593">
        <f t="shared" si="148"/>
        <v>221462.12538208556</v>
      </c>
      <c r="AJ302" s="626">
        <f t="shared" si="148"/>
        <v>219269.43107137183</v>
      </c>
      <c r="AK302" s="626">
        <f t="shared" si="148"/>
        <v>219269.43107137183</v>
      </c>
      <c r="AL302" s="626">
        <f t="shared" si="148"/>
        <v>492521.06306290673</v>
      </c>
      <c r="AM302" s="626">
        <f t="shared" si="148"/>
        <v>219269.43107137183</v>
      </c>
      <c r="AN302" s="626">
        <f t="shared" si="148"/>
        <v>1337074.4662170287</v>
      </c>
      <c r="AO302" s="626">
        <f t="shared" si="148"/>
        <v>219269.43107137183</v>
      </c>
      <c r="AP302" s="626">
        <f t="shared" si="148"/>
        <v>219269.43107137183</v>
      </c>
      <c r="AQ302" s="626">
        <f t="shared" si="148"/>
        <v>219269.43107137183</v>
      </c>
      <c r="AR302" s="626">
        <f t="shared" si="148"/>
        <v>219269.43107137183</v>
      </c>
      <c r="AS302" s="626">
        <f t="shared" si="148"/>
        <v>219269.43107137183</v>
      </c>
      <c r="AT302" s="626">
        <f t="shared" si="148"/>
        <v>219269.43107137183</v>
      </c>
      <c r="AU302" s="626">
        <f t="shared" si="148"/>
        <v>219269.43107137183</v>
      </c>
    </row>
    <row r="303" spans="1:47" s="607" customFormat="1" ht="11.25">
      <c r="A303" s="605">
        <v>1</v>
      </c>
      <c r="B303" s="753" t="s">
        <v>246</v>
      </c>
      <c r="C303" s="627">
        <f>NPV($C$328,G303:AI303)+F303</f>
        <v>2957365.2281603818</v>
      </c>
      <c r="D303" s="628">
        <f>SUM(F303:AI303)</f>
        <v>5536553.1345521361</v>
      </c>
      <c r="E303" s="606"/>
      <c r="F303" s="606">
        <f>+F304+F305+F306+F307</f>
        <v>0</v>
      </c>
      <c r="G303" s="606">
        <f t="shared" ref="G303:J303" si="149">+G304+G305+G306+G307</f>
        <v>0</v>
      </c>
      <c r="H303" s="606">
        <f t="shared" si="149"/>
        <v>0</v>
      </c>
      <c r="I303" s="606">
        <f t="shared" si="149"/>
        <v>0</v>
      </c>
      <c r="J303" s="606">
        <f t="shared" si="149"/>
        <v>0</v>
      </c>
      <c r="K303" s="606">
        <f>+(K304+K305+K306+K307)*$C$4</f>
        <v>221462.12538208556</v>
      </c>
      <c r="L303" s="606">
        <f t="shared" ref="L303:AI303" si="150">+(L304+L305+L306+L307)*$C$4</f>
        <v>221462.12538208556</v>
      </c>
      <c r="M303" s="606">
        <f t="shared" si="150"/>
        <v>221462.12538208556</v>
      </c>
      <c r="N303" s="606">
        <f t="shared" si="150"/>
        <v>221462.12538208556</v>
      </c>
      <c r="O303" s="606">
        <f t="shared" si="150"/>
        <v>221462.12538208556</v>
      </c>
      <c r="P303" s="606">
        <f t="shared" si="150"/>
        <v>221462.12538208556</v>
      </c>
      <c r="Q303" s="606">
        <f t="shared" si="150"/>
        <v>221462.12538208556</v>
      </c>
      <c r="R303" s="606">
        <f t="shared" si="150"/>
        <v>221462.12538208556</v>
      </c>
      <c r="S303" s="606">
        <f t="shared" si="150"/>
        <v>221462.12538208556</v>
      </c>
      <c r="T303" s="606">
        <f t="shared" si="150"/>
        <v>221462.12538208556</v>
      </c>
      <c r="U303" s="606">
        <f t="shared" si="150"/>
        <v>221462.12538208556</v>
      </c>
      <c r="V303" s="606">
        <f t="shared" si="150"/>
        <v>221462.12538208556</v>
      </c>
      <c r="W303" s="606">
        <f t="shared" si="150"/>
        <v>221462.12538208556</v>
      </c>
      <c r="X303" s="606">
        <f t="shared" si="150"/>
        <v>221462.12538208556</v>
      </c>
      <c r="Y303" s="606">
        <f t="shared" si="150"/>
        <v>221462.12538208556</v>
      </c>
      <c r="Z303" s="606">
        <f t="shared" si="150"/>
        <v>221462.12538208556</v>
      </c>
      <c r="AA303" s="606">
        <f t="shared" si="150"/>
        <v>221462.12538208556</v>
      </c>
      <c r="AB303" s="606">
        <f t="shared" si="150"/>
        <v>221462.12538208556</v>
      </c>
      <c r="AC303" s="606">
        <f t="shared" si="150"/>
        <v>221462.12538208556</v>
      </c>
      <c r="AD303" s="606">
        <f t="shared" si="150"/>
        <v>221462.12538208556</v>
      </c>
      <c r="AE303" s="606">
        <f t="shared" si="150"/>
        <v>221462.12538208556</v>
      </c>
      <c r="AF303" s="606">
        <f t="shared" si="150"/>
        <v>221462.12538208556</v>
      </c>
      <c r="AG303" s="606">
        <f t="shared" si="150"/>
        <v>221462.12538208556</v>
      </c>
      <c r="AH303" s="606">
        <f t="shared" si="150"/>
        <v>221462.12538208556</v>
      </c>
      <c r="AI303" s="606">
        <f t="shared" si="150"/>
        <v>221462.12538208556</v>
      </c>
      <c r="AJ303" s="629">
        <f>+AJ304+AJ305+AJ306+AJ307</f>
        <v>219269.43107137183</v>
      </c>
      <c r="AK303" s="629">
        <f t="shared" ref="AK303:AU303" si="151">+AK304+AK305+AK306+AK307</f>
        <v>219269.43107137183</v>
      </c>
      <c r="AL303" s="629">
        <f t="shared" si="151"/>
        <v>219269.43107137183</v>
      </c>
      <c r="AM303" s="629">
        <f t="shared" si="151"/>
        <v>219269.43107137183</v>
      </c>
      <c r="AN303" s="629">
        <f t="shared" si="151"/>
        <v>219269.43107137183</v>
      </c>
      <c r="AO303" s="629">
        <f t="shared" si="151"/>
        <v>219269.43107137183</v>
      </c>
      <c r="AP303" s="629">
        <f t="shared" si="151"/>
        <v>219269.43107137183</v>
      </c>
      <c r="AQ303" s="629">
        <f t="shared" si="151"/>
        <v>219269.43107137183</v>
      </c>
      <c r="AR303" s="629">
        <f t="shared" si="151"/>
        <v>219269.43107137183</v>
      </c>
      <c r="AS303" s="629">
        <f t="shared" si="151"/>
        <v>219269.43107137183</v>
      </c>
      <c r="AT303" s="629">
        <f t="shared" si="151"/>
        <v>219269.43107137183</v>
      </c>
      <c r="AU303" s="629">
        <f t="shared" si="151"/>
        <v>219269.43107137183</v>
      </c>
    </row>
    <row r="304" spans="1:47" s="589" customFormat="1" ht="11.25">
      <c r="A304" s="594"/>
      <c r="B304" s="751" t="s">
        <v>106</v>
      </c>
      <c r="C304" s="630"/>
      <c r="D304" s="631"/>
      <c r="E304" s="595"/>
      <c r="F304" s="595">
        <f t="shared" ref="F304:AI304" si="152">+F269-F129</f>
        <v>0</v>
      </c>
      <c r="G304" s="595">
        <f t="shared" si="152"/>
        <v>0</v>
      </c>
      <c r="H304" s="595">
        <f t="shared" si="152"/>
        <v>0</v>
      </c>
      <c r="I304" s="595">
        <f t="shared" si="152"/>
        <v>0</v>
      </c>
      <c r="J304" s="595">
        <f t="shared" si="152"/>
        <v>0</v>
      </c>
      <c r="K304" s="595">
        <f t="shared" si="152"/>
        <v>14880.460500000001</v>
      </c>
      <c r="L304" s="595">
        <f t="shared" si="152"/>
        <v>14880.460500000001</v>
      </c>
      <c r="M304" s="595">
        <f t="shared" si="152"/>
        <v>14880.460500000001</v>
      </c>
      <c r="N304" s="595">
        <f t="shared" si="152"/>
        <v>14880.460500000001</v>
      </c>
      <c r="O304" s="595">
        <f t="shared" si="152"/>
        <v>14880.460500000001</v>
      </c>
      <c r="P304" s="595">
        <f t="shared" si="152"/>
        <v>14880.460500000001</v>
      </c>
      <c r="Q304" s="595">
        <f t="shared" si="152"/>
        <v>14880.460500000001</v>
      </c>
      <c r="R304" s="595">
        <f t="shared" si="152"/>
        <v>14880.460500000001</v>
      </c>
      <c r="S304" s="595">
        <f t="shared" si="152"/>
        <v>14880.460500000001</v>
      </c>
      <c r="T304" s="595">
        <f t="shared" si="152"/>
        <v>14880.460500000001</v>
      </c>
      <c r="U304" s="595">
        <f t="shared" si="152"/>
        <v>14880.460500000001</v>
      </c>
      <c r="V304" s="595">
        <f t="shared" si="152"/>
        <v>14880.460500000001</v>
      </c>
      <c r="W304" s="595">
        <f t="shared" si="152"/>
        <v>14880.460500000001</v>
      </c>
      <c r="X304" s="595">
        <f t="shared" si="152"/>
        <v>14880.460500000001</v>
      </c>
      <c r="Y304" s="595">
        <f t="shared" si="152"/>
        <v>14880.460500000001</v>
      </c>
      <c r="Z304" s="595">
        <f t="shared" si="152"/>
        <v>14880.460500000001</v>
      </c>
      <c r="AA304" s="595">
        <f t="shared" si="152"/>
        <v>14880.460500000001</v>
      </c>
      <c r="AB304" s="595">
        <f t="shared" si="152"/>
        <v>14880.460500000001</v>
      </c>
      <c r="AC304" s="595">
        <f t="shared" si="152"/>
        <v>14880.460500000001</v>
      </c>
      <c r="AD304" s="595">
        <f t="shared" si="152"/>
        <v>14880.460500000001</v>
      </c>
      <c r="AE304" s="595">
        <f t="shared" si="152"/>
        <v>14880.460500000001</v>
      </c>
      <c r="AF304" s="595">
        <f t="shared" si="152"/>
        <v>14880.460500000001</v>
      </c>
      <c r="AG304" s="595">
        <f t="shared" si="152"/>
        <v>14880.460500000001</v>
      </c>
      <c r="AH304" s="595">
        <f t="shared" si="152"/>
        <v>14880.460500000001</v>
      </c>
      <c r="AI304" s="595">
        <f t="shared" si="152"/>
        <v>14880.460500000001</v>
      </c>
      <c r="AJ304" s="632">
        <f t="shared" ref="AJ304:AU306" si="153">+AI304</f>
        <v>14880.460500000001</v>
      </c>
      <c r="AK304" s="632">
        <f t="shared" si="153"/>
        <v>14880.460500000001</v>
      </c>
      <c r="AL304" s="632">
        <f t="shared" si="153"/>
        <v>14880.460500000001</v>
      </c>
      <c r="AM304" s="632">
        <f t="shared" si="153"/>
        <v>14880.460500000001</v>
      </c>
      <c r="AN304" s="632">
        <f t="shared" si="153"/>
        <v>14880.460500000001</v>
      </c>
      <c r="AO304" s="632">
        <f t="shared" si="153"/>
        <v>14880.460500000001</v>
      </c>
      <c r="AP304" s="632">
        <f t="shared" si="153"/>
        <v>14880.460500000001</v>
      </c>
      <c r="AQ304" s="632">
        <f t="shared" si="153"/>
        <v>14880.460500000001</v>
      </c>
      <c r="AR304" s="632">
        <f t="shared" si="153"/>
        <v>14880.460500000001</v>
      </c>
      <c r="AS304" s="632">
        <f t="shared" si="153"/>
        <v>14880.460500000001</v>
      </c>
      <c r="AT304" s="632">
        <f t="shared" si="153"/>
        <v>14880.460500000001</v>
      </c>
      <c r="AU304" s="632">
        <f t="shared" si="153"/>
        <v>14880.460500000001</v>
      </c>
    </row>
    <row r="305" spans="1:47" s="589" customFormat="1" ht="11.25">
      <c r="A305" s="594"/>
      <c r="B305" s="751" t="s">
        <v>254</v>
      </c>
      <c r="C305" s="630"/>
      <c r="D305" s="631"/>
      <c r="E305" s="595"/>
      <c r="F305" s="595">
        <f t="shared" ref="F305:AI305" si="154">+F270-F130</f>
        <v>0</v>
      </c>
      <c r="G305" s="595">
        <f t="shared" si="154"/>
        <v>0</v>
      </c>
      <c r="H305" s="595">
        <f t="shared" si="154"/>
        <v>0</v>
      </c>
      <c r="I305" s="595">
        <f t="shared" si="154"/>
        <v>0</v>
      </c>
      <c r="J305" s="595">
        <f t="shared" si="154"/>
        <v>0</v>
      </c>
      <c r="K305" s="595">
        <f t="shared" si="154"/>
        <v>158388.97057137184</v>
      </c>
      <c r="L305" s="595">
        <f t="shared" si="154"/>
        <v>158388.97057137184</v>
      </c>
      <c r="M305" s="595">
        <f t="shared" si="154"/>
        <v>158388.97057137184</v>
      </c>
      <c r="N305" s="595">
        <f t="shared" si="154"/>
        <v>158388.97057137184</v>
      </c>
      <c r="O305" s="595">
        <f t="shared" si="154"/>
        <v>158388.97057137184</v>
      </c>
      <c r="P305" s="595">
        <f t="shared" si="154"/>
        <v>158388.97057137184</v>
      </c>
      <c r="Q305" s="595">
        <f t="shared" si="154"/>
        <v>158388.97057137184</v>
      </c>
      <c r="R305" s="595">
        <f t="shared" si="154"/>
        <v>158388.97057137184</v>
      </c>
      <c r="S305" s="595">
        <f t="shared" si="154"/>
        <v>158388.97057137184</v>
      </c>
      <c r="T305" s="595">
        <f t="shared" si="154"/>
        <v>158388.97057137184</v>
      </c>
      <c r="U305" s="595">
        <f t="shared" si="154"/>
        <v>158388.97057137184</v>
      </c>
      <c r="V305" s="595">
        <f t="shared" si="154"/>
        <v>158388.97057137184</v>
      </c>
      <c r="W305" s="595">
        <f t="shared" si="154"/>
        <v>158388.97057137184</v>
      </c>
      <c r="X305" s="595">
        <f t="shared" si="154"/>
        <v>158388.97057137184</v>
      </c>
      <c r="Y305" s="595">
        <f t="shared" si="154"/>
        <v>158388.97057137184</v>
      </c>
      <c r="Z305" s="595">
        <f t="shared" si="154"/>
        <v>158388.97057137184</v>
      </c>
      <c r="AA305" s="595">
        <f t="shared" si="154"/>
        <v>158388.97057137184</v>
      </c>
      <c r="AB305" s="595">
        <f t="shared" si="154"/>
        <v>158388.97057137184</v>
      </c>
      <c r="AC305" s="595">
        <f t="shared" si="154"/>
        <v>158388.97057137184</v>
      </c>
      <c r="AD305" s="595">
        <f t="shared" si="154"/>
        <v>158388.97057137184</v>
      </c>
      <c r="AE305" s="595">
        <f t="shared" si="154"/>
        <v>158388.97057137184</v>
      </c>
      <c r="AF305" s="595">
        <f t="shared" si="154"/>
        <v>158388.97057137184</v>
      </c>
      <c r="AG305" s="595">
        <f t="shared" si="154"/>
        <v>158388.97057137184</v>
      </c>
      <c r="AH305" s="595">
        <f t="shared" si="154"/>
        <v>158388.97057137184</v>
      </c>
      <c r="AI305" s="595">
        <f t="shared" si="154"/>
        <v>158388.97057137184</v>
      </c>
      <c r="AJ305" s="632">
        <f t="shared" si="153"/>
        <v>158388.97057137184</v>
      </c>
      <c r="AK305" s="632">
        <f t="shared" si="153"/>
        <v>158388.97057137184</v>
      </c>
      <c r="AL305" s="632">
        <f t="shared" si="153"/>
        <v>158388.97057137184</v>
      </c>
      <c r="AM305" s="632">
        <f t="shared" si="153"/>
        <v>158388.97057137184</v>
      </c>
      <c r="AN305" s="632">
        <f t="shared" si="153"/>
        <v>158388.97057137184</v>
      </c>
      <c r="AO305" s="632">
        <f t="shared" si="153"/>
        <v>158388.97057137184</v>
      </c>
      <c r="AP305" s="632">
        <f t="shared" si="153"/>
        <v>158388.97057137184</v>
      </c>
      <c r="AQ305" s="632">
        <f t="shared" si="153"/>
        <v>158388.97057137184</v>
      </c>
      <c r="AR305" s="632">
        <f t="shared" si="153"/>
        <v>158388.97057137184</v>
      </c>
      <c r="AS305" s="632">
        <f t="shared" si="153"/>
        <v>158388.97057137184</v>
      </c>
      <c r="AT305" s="632">
        <f t="shared" si="153"/>
        <v>158388.97057137184</v>
      </c>
      <c r="AU305" s="632">
        <f t="shared" si="153"/>
        <v>158388.97057137184</v>
      </c>
    </row>
    <row r="306" spans="1:47" s="589" customFormat="1" ht="11.25">
      <c r="A306" s="594"/>
      <c r="B306" s="751" t="s">
        <v>256</v>
      </c>
      <c r="C306" s="630"/>
      <c r="D306" s="631"/>
      <c r="E306" s="595"/>
      <c r="F306" s="595">
        <f t="shared" ref="F306:AI306" si="155">+F271-F131</f>
        <v>0</v>
      </c>
      <c r="G306" s="595">
        <f t="shared" si="155"/>
        <v>0</v>
      </c>
      <c r="H306" s="595">
        <f t="shared" si="155"/>
        <v>0</v>
      </c>
      <c r="I306" s="595">
        <f t="shared" si="155"/>
        <v>0</v>
      </c>
      <c r="J306" s="595">
        <f t="shared" si="155"/>
        <v>0</v>
      </c>
      <c r="K306" s="595">
        <f t="shared" si="155"/>
        <v>46000</v>
      </c>
      <c r="L306" s="595">
        <f t="shared" si="155"/>
        <v>46000</v>
      </c>
      <c r="M306" s="595">
        <f t="shared" si="155"/>
        <v>46000</v>
      </c>
      <c r="N306" s="595">
        <f t="shared" si="155"/>
        <v>46000</v>
      </c>
      <c r="O306" s="595">
        <f t="shared" si="155"/>
        <v>46000</v>
      </c>
      <c r="P306" s="595">
        <f t="shared" si="155"/>
        <v>46000</v>
      </c>
      <c r="Q306" s="595">
        <f t="shared" si="155"/>
        <v>46000</v>
      </c>
      <c r="R306" s="595">
        <f t="shared" si="155"/>
        <v>46000</v>
      </c>
      <c r="S306" s="595">
        <f t="shared" si="155"/>
        <v>46000</v>
      </c>
      <c r="T306" s="595">
        <f t="shared" si="155"/>
        <v>46000</v>
      </c>
      <c r="U306" s="595">
        <f t="shared" si="155"/>
        <v>46000</v>
      </c>
      <c r="V306" s="595">
        <f t="shared" si="155"/>
        <v>46000</v>
      </c>
      <c r="W306" s="595">
        <f t="shared" si="155"/>
        <v>46000</v>
      </c>
      <c r="X306" s="595">
        <f t="shared" si="155"/>
        <v>46000</v>
      </c>
      <c r="Y306" s="595">
        <f t="shared" si="155"/>
        <v>46000</v>
      </c>
      <c r="Z306" s="595">
        <f t="shared" si="155"/>
        <v>46000</v>
      </c>
      <c r="AA306" s="595">
        <f t="shared" si="155"/>
        <v>46000</v>
      </c>
      <c r="AB306" s="595">
        <f t="shared" si="155"/>
        <v>46000</v>
      </c>
      <c r="AC306" s="595">
        <f t="shared" si="155"/>
        <v>46000</v>
      </c>
      <c r="AD306" s="595">
        <f t="shared" si="155"/>
        <v>46000</v>
      </c>
      <c r="AE306" s="595">
        <f t="shared" si="155"/>
        <v>46000</v>
      </c>
      <c r="AF306" s="595">
        <f t="shared" si="155"/>
        <v>46000</v>
      </c>
      <c r="AG306" s="595">
        <f t="shared" si="155"/>
        <v>46000</v>
      </c>
      <c r="AH306" s="595">
        <f t="shared" si="155"/>
        <v>46000</v>
      </c>
      <c r="AI306" s="595">
        <f t="shared" si="155"/>
        <v>46000</v>
      </c>
      <c r="AJ306" s="632">
        <f t="shared" si="153"/>
        <v>46000</v>
      </c>
      <c r="AK306" s="632">
        <f t="shared" si="153"/>
        <v>46000</v>
      </c>
      <c r="AL306" s="632">
        <f t="shared" si="153"/>
        <v>46000</v>
      </c>
      <c r="AM306" s="632">
        <f t="shared" si="153"/>
        <v>46000</v>
      </c>
      <c r="AN306" s="632">
        <f t="shared" si="153"/>
        <v>46000</v>
      </c>
      <c r="AO306" s="632">
        <f t="shared" si="153"/>
        <v>46000</v>
      </c>
      <c r="AP306" s="632">
        <f t="shared" si="153"/>
        <v>46000</v>
      </c>
      <c r="AQ306" s="632">
        <f t="shared" si="153"/>
        <v>46000</v>
      </c>
      <c r="AR306" s="632">
        <f t="shared" si="153"/>
        <v>46000</v>
      </c>
      <c r="AS306" s="632">
        <f t="shared" si="153"/>
        <v>46000</v>
      </c>
      <c r="AT306" s="632">
        <f t="shared" si="153"/>
        <v>46000</v>
      </c>
      <c r="AU306" s="632">
        <f t="shared" si="153"/>
        <v>46000</v>
      </c>
    </row>
    <row r="307" spans="1:47" s="589" customFormat="1" ht="11.25">
      <c r="A307" s="594"/>
      <c r="B307" s="751" t="s">
        <v>257</v>
      </c>
      <c r="C307" s="630"/>
      <c r="D307" s="631"/>
      <c r="E307" s="595"/>
      <c r="F307" s="595">
        <f t="shared" ref="F307:AI307" si="156">+F272-F132</f>
        <v>0</v>
      </c>
      <c r="G307" s="595">
        <f t="shared" si="156"/>
        <v>0</v>
      </c>
      <c r="H307" s="595">
        <f t="shared" si="156"/>
        <v>0</v>
      </c>
      <c r="I307" s="595">
        <f t="shared" si="156"/>
        <v>0</v>
      </c>
      <c r="J307" s="595">
        <f t="shared" si="156"/>
        <v>0</v>
      </c>
      <c r="K307" s="595">
        <f t="shared" si="156"/>
        <v>0</v>
      </c>
      <c r="L307" s="595">
        <f t="shared" si="156"/>
        <v>0</v>
      </c>
      <c r="M307" s="595">
        <f t="shared" si="156"/>
        <v>0</v>
      </c>
      <c r="N307" s="595">
        <f t="shared" si="156"/>
        <v>0</v>
      </c>
      <c r="O307" s="595">
        <f t="shared" si="156"/>
        <v>0</v>
      </c>
      <c r="P307" s="595">
        <f t="shared" si="156"/>
        <v>0</v>
      </c>
      <c r="Q307" s="595">
        <f t="shared" si="156"/>
        <v>0</v>
      </c>
      <c r="R307" s="595">
        <f t="shared" si="156"/>
        <v>0</v>
      </c>
      <c r="S307" s="595">
        <f t="shared" si="156"/>
        <v>0</v>
      </c>
      <c r="T307" s="595">
        <f t="shared" si="156"/>
        <v>0</v>
      </c>
      <c r="U307" s="595">
        <f t="shared" si="156"/>
        <v>0</v>
      </c>
      <c r="V307" s="595">
        <f t="shared" si="156"/>
        <v>0</v>
      </c>
      <c r="W307" s="595">
        <f t="shared" si="156"/>
        <v>0</v>
      </c>
      <c r="X307" s="595">
        <f t="shared" si="156"/>
        <v>0</v>
      </c>
      <c r="Y307" s="595">
        <f t="shared" si="156"/>
        <v>0</v>
      </c>
      <c r="Z307" s="595">
        <f t="shared" si="156"/>
        <v>0</v>
      </c>
      <c r="AA307" s="595">
        <f t="shared" si="156"/>
        <v>0</v>
      </c>
      <c r="AB307" s="595">
        <f t="shared" si="156"/>
        <v>0</v>
      </c>
      <c r="AC307" s="595">
        <f t="shared" si="156"/>
        <v>0</v>
      </c>
      <c r="AD307" s="595">
        <f t="shared" si="156"/>
        <v>0</v>
      </c>
      <c r="AE307" s="595">
        <f t="shared" si="156"/>
        <v>0</v>
      </c>
      <c r="AF307" s="595">
        <f t="shared" si="156"/>
        <v>0</v>
      </c>
      <c r="AG307" s="595">
        <f t="shared" si="156"/>
        <v>0</v>
      </c>
      <c r="AH307" s="595">
        <f t="shared" si="156"/>
        <v>0</v>
      </c>
      <c r="AI307" s="595">
        <f t="shared" si="156"/>
        <v>0</v>
      </c>
      <c r="AJ307" s="632">
        <f t="shared" ref="AJ307:AU307" si="157">+AJ272-AJ132</f>
        <v>0</v>
      </c>
      <c r="AK307" s="632">
        <f t="shared" si="157"/>
        <v>0</v>
      </c>
      <c r="AL307" s="632">
        <f t="shared" si="157"/>
        <v>0</v>
      </c>
      <c r="AM307" s="632">
        <f t="shared" si="157"/>
        <v>0</v>
      </c>
      <c r="AN307" s="632">
        <f t="shared" si="157"/>
        <v>0</v>
      </c>
      <c r="AO307" s="632">
        <f t="shared" si="157"/>
        <v>0</v>
      </c>
      <c r="AP307" s="632">
        <f t="shared" si="157"/>
        <v>0</v>
      </c>
      <c r="AQ307" s="632">
        <f t="shared" si="157"/>
        <v>0</v>
      </c>
      <c r="AR307" s="632">
        <f t="shared" si="157"/>
        <v>0</v>
      </c>
      <c r="AS307" s="632">
        <f t="shared" si="157"/>
        <v>0</v>
      </c>
      <c r="AT307" s="632">
        <f t="shared" si="157"/>
        <v>0</v>
      </c>
      <c r="AU307" s="632">
        <f t="shared" si="157"/>
        <v>0</v>
      </c>
    </row>
    <row r="308" spans="1:47" s="607" customFormat="1" ht="11.25">
      <c r="A308" s="605">
        <v>2</v>
      </c>
      <c r="B308" s="753" t="s">
        <v>248</v>
      </c>
      <c r="C308" s="627">
        <f>NPV($C$328,F308:AI308)+E308</f>
        <v>0</v>
      </c>
      <c r="D308" s="628">
        <f>SUM(E308:AI308)</f>
        <v>0</v>
      </c>
      <c r="E308" s="606"/>
      <c r="F308" s="606">
        <f t="shared" ref="F308:AI308" si="158">+F273-F133</f>
        <v>0</v>
      </c>
      <c r="G308" s="606">
        <f t="shared" si="158"/>
        <v>0</v>
      </c>
      <c r="H308" s="606">
        <f t="shared" si="158"/>
        <v>0</v>
      </c>
      <c r="I308" s="606">
        <f t="shared" si="158"/>
        <v>0</v>
      </c>
      <c r="J308" s="606">
        <f t="shared" si="158"/>
        <v>0</v>
      </c>
      <c r="K308" s="606">
        <f t="shared" si="158"/>
        <v>0</v>
      </c>
      <c r="L308" s="606">
        <f t="shared" si="158"/>
        <v>0</v>
      </c>
      <c r="M308" s="606">
        <f t="shared" si="158"/>
        <v>0</v>
      </c>
      <c r="N308" s="606">
        <f t="shared" si="158"/>
        <v>0</v>
      </c>
      <c r="O308" s="606">
        <f t="shared" si="158"/>
        <v>0</v>
      </c>
      <c r="P308" s="606">
        <f t="shared" si="158"/>
        <v>0</v>
      </c>
      <c r="Q308" s="606">
        <f t="shared" si="158"/>
        <v>0</v>
      </c>
      <c r="R308" s="606">
        <f t="shared" si="158"/>
        <v>0</v>
      </c>
      <c r="S308" s="606">
        <f t="shared" si="158"/>
        <v>0</v>
      </c>
      <c r="T308" s="606">
        <f t="shared" si="158"/>
        <v>0</v>
      </c>
      <c r="U308" s="606">
        <f t="shared" si="158"/>
        <v>0</v>
      </c>
      <c r="V308" s="606">
        <f t="shared" si="158"/>
        <v>0</v>
      </c>
      <c r="W308" s="606">
        <f t="shared" si="158"/>
        <v>0</v>
      </c>
      <c r="X308" s="606">
        <f t="shared" si="158"/>
        <v>0</v>
      </c>
      <c r="Y308" s="606">
        <f t="shared" si="158"/>
        <v>0</v>
      </c>
      <c r="Z308" s="606">
        <f t="shared" si="158"/>
        <v>0</v>
      </c>
      <c r="AA308" s="606">
        <f t="shared" si="158"/>
        <v>0</v>
      </c>
      <c r="AB308" s="606">
        <f t="shared" si="158"/>
        <v>0</v>
      </c>
      <c r="AC308" s="606">
        <f t="shared" si="158"/>
        <v>0</v>
      </c>
      <c r="AD308" s="606">
        <f t="shared" si="158"/>
        <v>0</v>
      </c>
      <c r="AE308" s="606">
        <f t="shared" si="158"/>
        <v>0</v>
      </c>
      <c r="AF308" s="606">
        <f t="shared" si="158"/>
        <v>0</v>
      </c>
      <c r="AG308" s="606">
        <f t="shared" si="158"/>
        <v>0</v>
      </c>
      <c r="AH308" s="606">
        <f t="shared" si="158"/>
        <v>0</v>
      </c>
      <c r="AI308" s="606">
        <f t="shared" si="158"/>
        <v>0</v>
      </c>
      <c r="AJ308" s="629">
        <f t="shared" ref="AJ308:AU308" si="159">+AJ273-AJ133</f>
        <v>0</v>
      </c>
      <c r="AK308" s="629">
        <f t="shared" si="159"/>
        <v>0</v>
      </c>
      <c r="AL308" s="629">
        <f t="shared" si="159"/>
        <v>0</v>
      </c>
      <c r="AM308" s="629">
        <f t="shared" si="159"/>
        <v>0</v>
      </c>
      <c r="AN308" s="629">
        <f t="shared" si="159"/>
        <v>0</v>
      </c>
      <c r="AO308" s="629">
        <f t="shared" si="159"/>
        <v>0</v>
      </c>
      <c r="AP308" s="629">
        <f t="shared" si="159"/>
        <v>0</v>
      </c>
      <c r="AQ308" s="629">
        <f t="shared" si="159"/>
        <v>0</v>
      </c>
      <c r="AR308" s="629">
        <f t="shared" si="159"/>
        <v>0</v>
      </c>
      <c r="AS308" s="629">
        <f t="shared" si="159"/>
        <v>0</v>
      </c>
      <c r="AT308" s="629">
        <f t="shared" si="159"/>
        <v>0</v>
      </c>
      <c r="AU308" s="629">
        <f t="shared" si="159"/>
        <v>0</v>
      </c>
    </row>
    <row r="309" spans="1:47" s="607" customFormat="1" ht="11.25">
      <c r="A309" s="605">
        <v>3</v>
      </c>
      <c r="B309" s="753" t="s">
        <v>258</v>
      </c>
      <c r="C309" s="627">
        <f>NPV($C$328,F309:AI309)+E309</f>
        <v>0</v>
      </c>
      <c r="D309" s="628">
        <f>SUM(E309:AI309)</f>
        <v>0</v>
      </c>
      <c r="E309" s="606"/>
      <c r="F309" s="606">
        <f t="shared" ref="F309:AI309" si="160">+F274-F134</f>
        <v>0</v>
      </c>
      <c r="G309" s="606">
        <f t="shared" si="160"/>
        <v>0</v>
      </c>
      <c r="H309" s="606">
        <f t="shared" si="160"/>
        <v>0</v>
      </c>
      <c r="I309" s="606">
        <f t="shared" si="160"/>
        <v>0</v>
      </c>
      <c r="J309" s="606">
        <f t="shared" si="160"/>
        <v>0</v>
      </c>
      <c r="K309" s="606">
        <f t="shared" si="160"/>
        <v>0</v>
      </c>
      <c r="L309" s="606">
        <f t="shared" si="160"/>
        <v>0</v>
      </c>
      <c r="M309" s="606">
        <f t="shared" si="160"/>
        <v>0</v>
      </c>
      <c r="N309" s="606">
        <f t="shared" si="160"/>
        <v>0</v>
      </c>
      <c r="O309" s="606">
        <f t="shared" si="160"/>
        <v>0</v>
      </c>
      <c r="P309" s="606">
        <f t="shared" si="160"/>
        <v>0</v>
      </c>
      <c r="Q309" s="606">
        <f t="shared" si="160"/>
        <v>0</v>
      </c>
      <c r="R309" s="606">
        <f t="shared" si="160"/>
        <v>0</v>
      </c>
      <c r="S309" s="606">
        <f t="shared" si="160"/>
        <v>0</v>
      </c>
      <c r="T309" s="606">
        <f t="shared" si="160"/>
        <v>0</v>
      </c>
      <c r="U309" s="606">
        <f t="shared" si="160"/>
        <v>0</v>
      </c>
      <c r="V309" s="606">
        <f t="shared" si="160"/>
        <v>0</v>
      </c>
      <c r="W309" s="606">
        <f t="shared" si="160"/>
        <v>0</v>
      </c>
      <c r="X309" s="606">
        <f t="shared" si="160"/>
        <v>0</v>
      </c>
      <c r="Y309" s="606">
        <f t="shared" si="160"/>
        <v>0</v>
      </c>
      <c r="Z309" s="606">
        <f t="shared" si="160"/>
        <v>0</v>
      </c>
      <c r="AA309" s="606">
        <f t="shared" si="160"/>
        <v>0</v>
      </c>
      <c r="AB309" s="606">
        <f t="shared" si="160"/>
        <v>0</v>
      </c>
      <c r="AC309" s="606">
        <f t="shared" si="160"/>
        <v>0</v>
      </c>
      <c r="AD309" s="606">
        <f t="shared" si="160"/>
        <v>0</v>
      </c>
      <c r="AE309" s="606">
        <f t="shared" si="160"/>
        <v>0</v>
      </c>
      <c r="AF309" s="606">
        <f t="shared" si="160"/>
        <v>0</v>
      </c>
      <c r="AG309" s="606">
        <f t="shared" si="160"/>
        <v>0</v>
      </c>
      <c r="AH309" s="606">
        <f t="shared" si="160"/>
        <v>0</v>
      </c>
      <c r="AI309" s="606">
        <f t="shared" si="160"/>
        <v>0</v>
      </c>
      <c r="AJ309" s="629">
        <f t="shared" ref="AJ309:AU309" si="161">+AJ274-AJ134</f>
        <v>0</v>
      </c>
      <c r="AK309" s="629">
        <f t="shared" si="161"/>
        <v>0</v>
      </c>
      <c r="AL309" s="629">
        <f t="shared" si="161"/>
        <v>0</v>
      </c>
      <c r="AM309" s="629">
        <f t="shared" si="161"/>
        <v>0</v>
      </c>
      <c r="AN309" s="629">
        <f t="shared" si="161"/>
        <v>0</v>
      </c>
      <c r="AO309" s="629">
        <f t="shared" si="161"/>
        <v>0</v>
      </c>
      <c r="AP309" s="629">
        <f t="shared" si="161"/>
        <v>0</v>
      </c>
      <c r="AQ309" s="629">
        <f t="shared" si="161"/>
        <v>0</v>
      </c>
      <c r="AR309" s="629">
        <f t="shared" si="161"/>
        <v>0</v>
      </c>
      <c r="AS309" s="629">
        <f t="shared" si="161"/>
        <v>0</v>
      </c>
      <c r="AT309" s="629">
        <f t="shared" si="161"/>
        <v>0</v>
      </c>
      <c r="AU309" s="629">
        <f t="shared" si="161"/>
        <v>0</v>
      </c>
    </row>
    <row r="310" spans="1:47" s="607" customFormat="1" ht="11.25">
      <c r="A310" s="605">
        <v>4</v>
      </c>
      <c r="B310" s="753" t="s">
        <v>401</v>
      </c>
      <c r="C310" s="627">
        <f>NPV($C$328,G310:AI310)+F310</f>
        <v>5344391.0282108523</v>
      </c>
      <c r="D310" s="628">
        <f>SUM(F310:AI310)</f>
        <v>5796052.0628854614</v>
      </c>
      <c r="E310" s="606"/>
      <c r="F310" s="606">
        <f>+(F311+F312+F313+F314+F315)*$C$5</f>
        <v>864682.33999999985</v>
      </c>
      <c r="G310" s="606">
        <f t="shared" ref="G310:J310" si="162">+(G311+G312+G313+G314+G315)*$C$5</f>
        <v>205368.74188707207</v>
      </c>
      <c r="H310" s="606">
        <f t="shared" si="162"/>
        <v>2346664.9417475527</v>
      </c>
      <c r="I310" s="606">
        <f t="shared" si="162"/>
        <v>2303120.2622697218</v>
      </c>
      <c r="J310" s="606">
        <f t="shared" si="162"/>
        <v>76215.77698111521</v>
      </c>
      <c r="K310" s="606">
        <f t="shared" ref="K310:AU310" si="163">+K311+K312+K313+K314+K315</f>
        <v>0</v>
      </c>
      <c r="L310" s="606">
        <f t="shared" si="163"/>
        <v>0</v>
      </c>
      <c r="M310" s="606">
        <f t="shared" si="163"/>
        <v>0</v>
      </c>
      <c r="N310" s="606">
        <f t="shared" si="163"/>
        <v>0</v>
      </c>
      <c r="O310" s="606">
        <f t="shared" si="163"/>
        <v>0</v>
      </c>
      <c r="P310" s="606">
        <f t="shared" si="163"/>
        <v>0</v>
      </c>
      <c r="Q310" s="606">
        <f t="shared" si="163"/>
        <v>0</v>
      </c>
      <c r="R310" s="606">
        <f t="shared" si="163"/>
        <v>0</v>
      </c>
      <c r="S310" s="606">
        <f t="shared" si="163"/>
        <v>0</v>
      </c>
      <c r="T310" s="606">
        <f t="shared" si="163"/>
        <v>0</v>
      </c>
      <c r="U310" s="606">
        <f t="shared" si="163"/>
        <v>0</v>
      </c>
      <c r="V310" s="606">
        <f t="shared" si="163"/>
        <v>0</v>
      </c>
      <c r="W310" s="606">
        <f t="shared" si="163"/>
        <v>0</v>
      </c>
      <c r="X310" s="606">
        <f t="shared" si="163"/>
        <v>0</v>
      </c>
      <c r="Y310" s="606">
        <f t="shared" si="163"/>
        <v>0</v>
      </c>
      <c r="Z310" s="606">
        <f t="shared" si="163"/>
        <v>0</v>
      </c>
      <c r="AA310" s="606">
        <f t="shared" si="163"/>
        <v>0</v>
      </c>
      <c r="AB310" s="606">
        <f t="shared" si="163"/>
        <v>0</v>
      </c>
      <c r="AC310" s="606">
        <f t="shared" si="163"/>
        <v>0</v>
      </c>
      <c r="AD310" s="606">
        <f t="shared" si="163"/>
        <v>0</v>
      </c>
      <c r="AE310" s="606">
        <f t="shared" si="163"/>
        <v>0</v>
      </c>
      <c r="AF310" s="606">
        <f t="shared" si="163"/>
        <v>0</v>
      </c>
      <c r="AG310" s="606">
        <f t="shared" si="163"/>
        <v>0</v>
      </c>
      <c r="AH310" s="606">
        <f t="shared" si="163"/>
        <v>0</v>
      </c>
      <c r="AI310" s="606">
        <f t="shared" si="163"/>
        <v>0</v>
      </c>
      <c r="AJ310" s="629">
        <f t="shared" si="163"/>
        <v>0</v>
      </c>
      <c r="AK310" s="629">
        <f t="shared" si="163"/>
        <v>0</v>
      </c>
      <c r="AL310" s="629">
        <f t="shared" si="163"/>
        <v>0</v>
      </c>
      <c r="AM310" s="629">
        <f t="shared" si="163"/>
        <v>0</v>
      </c>
      <c r="AN310" s="629">
        <f t="shared" si="163"/>
        <v>0</v>
      </c>
      <c r="AO310" s="629">
        <f t="shared" si="163"/>
        <v>0</v>
      </c>
      <c r="AP310" s="629">
        <f t="shared" si="163"/>
        <v>0</v>
      </c>
      <c r="AQ310" s="629">
        <f t="shared" si="163"/>
        <v>0</v>
      </c>
      <c r="AR310" s="629">
        <f t="shared" si="163"/>
        <v>0</v>
      </c>
      <c r="AS310" s="629">
        <f t="shared" si="163"/>
        <v>0</v>
      </c>
      <c r="AT310" s="629">
        <f t="shared" si="163"/>
        <v>0</v>
      </c>
      <c r="AU310" s="629">
        <f t="shared" si="163"/>
        <v>0</v>
      </c>
    </row>
    <row r="311" spans="1:47" s="607" customFormat="1" ht="11.25">
      <c r="A311" s="605"/>
      <c r="B311" s="751" t="str">
        <f>+B276</f>
        <v>Gradbena dela za kanalizacijo brez nepredvidenih del</v>
      </c>
      <c r="C311" s="630"/>
      <c r="D311" s="631"/>
      <c r="E311" s="595"/>
      <c r="F311" s="595">
        <f>+'Nov. investicije'!G94</f>
        <v>36801.82</v>
      </c>
      <c r="G311" s="595">
        <f>+'Nov. investicije'!H94</f>
        <v>169973.96383713456</v>
      </c>
      <c r="H311" s="595">
        <f>+'Nov. investicije'!I94</f>
        <v>1255408.1633445225</v>
      </c>
      <c r="I311" s="595">
        <f>+'Nov. investicije'!J94</f>
        <v>846742.68566652492</v>
      </c>
      <c r="J311" s="595">
        <f>+'Nov. investicije'!K94</f>
        <v>0</v>
      </c>
      <c r="K311" s="595">
        <f>+'Nov. investicije'!L94</f>
        <v>0</v>
      </c>
      <c r="L311" s="595">
        <f>+'Nov. investicije'!M94</f>
        <v>0</v>
      </c>
      <c r="M311" s="595">
        <f>+'Nov. investicije'!N94</f>
        <v>0</v>
      </c>
      <c r="N311" s="595">
        <f>+'Nov. investicije'!O94</f>
        <v>0</v>
      </c>
      <c r="O311" s="595">
        <f>+'Nov. investicije'!P94</f>
        <v>0</v>
      </c>
      <c r="P311" s="595">
        <f>+'Nov. investicije'!Q94</f>
        <v>0</v>
      </c>
      <c r="Q311" s="595">
        <f>+'Nov. investicije'!R94</f>
        <v>0</v>
      </c>
      <c r="R311" s="595">
        <f>+'Nov. investicije'!S94</f>
        <v>0</v>
      </c>
      <c r="S311" s="595">
        <f>+'Nov. investicije'!T94</f>
        <v>0</v>
      </c>
      <c r="T311" s="595">
        <f>+'Nov. investicije'!U94</f>
        <v>0</v>
      </c>
      <c r="U311" s="595">
        <f>+'Nov. investicije'!V94</f>
        <v>0</v>
      </c>
      <c r="V311" s="595">
        <f>+'Nov. investicije'!W94</f>
        <v>0</v>
      </c>
      <c r="W311" s="595">
        <f>+'Nov. investicije'!X94</f>
        <v>0</v>
      </c>
      <c r="X311" s="595">
        <f>+'Nov. investicije'!Y94</f>
        <v>0</v>
      </c>
      <c r="Y311" s="595">
        <f>+'Nov. investicije'!Z94</f>
        <v>0</v>
      </c>
      <c r="Z311" s="595">
        <f>+'Nov. investicije'!AA94</f>
        <v>0</v>
      </c>
      <c r="AA311" s="595">
        <f>+'Nov. investicije'!AB94</f>
        <v>0</v>
      </c>
      <c r="AB311" s="595">
        <f>+'Nov. investicije'!AC94</f>
        <v>0</v>
      </c>
      <c r="AC311" s="595">
        <f>+'Nov. investicije'!AD94</f>
        <v>0</v>
      </c>
      <c r="AD311" s="595">
        <f>+'Nov. investicije'!AE94</f>
        <v>0</v>
      </c>
      <c r="AE311" s="595">
        <f>+'Nov. investicije'!AF94</f>
        <v>0</v>
      </c>
      <c r="AF311" s="595">
        <f>+'Nov. investicije'!AG94</f>
        <v>0</v>
      </c>
      <c r="AG311" s="595">
        <f>+'Nov. investicije'!AH94</f>
        <v>0</v>
      </c>
      <c r="AH311" s="595">
        <f>+'Nov. investicije'!AI94</f>
        <v>0</v>
      </c>
      <c r="AI311" s="595">
        <f>+'Nov. investicije'!AJ94</f>
        <v>0</v>
      </c>
      <c r="AJ311" s="629"/>
      <c r="AK311" s="629"/>
      <c r="AL311" s="629"/>
      <c r="AM311" s="629"/>
      <c r="AN311" s="629"/>
      <c r="AO311" s="629"/>
      <c r="AP311" s="629"/>
      <c r="AQ311" s="629"/>
      <c r="AR311" s="629"/>
      <c r="AS311" s="629"/>
      <c r="AT311" s="629"/>
      <c r="AU311" s="629"/>
    </row>
    <row r="312" spans="1:47" s="607" customFormat="1" ht="11.25">
      <c r="A312" s="605"/>
      <c r="B312" s="751" t="str">
        <f>+B277</f>
        <v>Gradbene dela ČN Prevalje</v>
      </c>
      <c r="C312" s="630"/>
      <c r="D312" s="631"/>
      <c r="E312" s="595"/>
      <c r="F312" s="595">
        <f>+'Nov. investicije'!G95</f>
        <v>0</v>
      </c>
      <c r="G312" s="595">
        <f>+'Nov. investicije'!H95</f>
        <v>0</v>
      </c>
      <c r="H312" s="595">
        <f>+'Nov. investicije'!I95</f>
        <v>1025098.31</v>
      </c>
      <c r="I312" s="595">
        <f>+'Nov. investicije'!J95</f>
        <v>1405145.25</v>
      </c>
      <c r="J312" s="595">
        <f>+'Nov. investicije'!K95</f>
        <v>55556.37</v>
      </c>
      <c r="K312" s="595">
        <f>+'Nov. investicije'!L95</f>
        <v>0</v>
      </c>
      <c r="L312" s="595">
        <f>+'Nov. investicije'!M95</f>
        <v>0</v>
      </c>
      <c r="M312" s="595">
        <f>+'Nov. investicije'!N95</f>
        <v>0</v>
      </c>
      <c r="N312" s="595">
        <f>+'Nov. investicije'!O95</f>
        <v>0</v>
      </c>
      <c r="O312" s="595">
        <f>+'Nov. investicije'!P95</f>
        <v>0</v>
      </c>
      <c r="P312" s="595">
        <f>+'Nov. investicije'!Q95</f>
        <v>0</v>
      </c>
      <c r="Q312" s="595">
        <f>+'Nov. investicije'!R95</f>
        <v>0</v>
      </c>
      <c r="R312" s="595">
        <f>+'Nov. investicije'!S95</f>
        <v>0</v>
      </c>
      <c r="S312" s="595">
        <f>+'Nov. investicije'!T95</f>
        <v>0</v>
      </c>
      <c r="T312" s="595">
        <f>+'Nov. investicije'!U95</f>
        <v>0</v>
      </c>
      <c r="U312" s="595">
        <f>+'Nov. investicije'!V95</f>
        <v>0</v>
      </c>
      <c r="V312" s="595">
        <f>+'Nov. investicije'!W95</f>
        <v>0</v>
      </c>
      <c r="W312" s="595">
        <f>+'Nov. investicije'!X95</f>
        <v>0</v>
      </c>
      <c r="X312" s="595">
        <f>+'Nov. investicije'!Y95</f>
        <v>0</v>
      </c>
      <c r="Y312" s="595">
        <f>+'Nov. investicije'!Z95</f>
        <v>0</v>
      </c>
      <c r="Z312" s="595">
        <f>+'Nov. investicije'!AA95</f>
        <v>0</v>
      </c>
      <c r="AA312" s="595">
        <f>+'Nov. investicije'!AB95</f>
        <v>0</v>
      </c>
      <c r="AB312" s="595">
        <f>+'Nov. investicije'!AC95</f>
        <v>0</v>
      </c>
      <c r="AC312" s="595">
        <f>+'Nov. investicije'!AD95</f>
        <v>0</v>
      </c>
      <c r="AD312" s="595">
        <f>+'Nov. investicije'!AE95</f>
        <v>0</v>
      </c>
      <c r="AE312" s="595">
        <f>+'Nov. investicije'!AF95</f>
        <v>0</v>
      </c>
      <c r="AF312" s="595">
        <f>+'Nov. investicije'!AG95</f>
        <v>0</v>
      </c>
      <c r="AG312" s="595">
        <f>+'Nov. investicije'!AH95</f>
        <v>0</v>
      </c>
      <c r="AH312" s="595">
        <f>+'Nov. investicije'!AI95</f>
        <v>0</v>
      </c>
      <c r="AI312" s="595">
        <f>+'Nov. investicije'!AJ95</f>
        <v>0</v>
      </c>
      <c r="AJ312" s="629"/>
      <c r="AK312" s="629"/>
      <c r="AL312" s="629"/>
      <c r="AM312" s="629"/>
      <c r="AN312" s="629"/>
      <c r="AO312" s="629"/>
      <c r="AP312" s="629"/>
      <c r="AQ312" s="629"/>
      <c r="AR312" s="629"/>
      <c r="AS312" s="629"/>
      <c r="AT312" s="629"/>
      <c r="AU312" s="629"/>
    </row>
    <row r="313" spans="1:47" s="607" customFormat="1" ht="11.25">
      <c r="A313" s="605"/>
      <c r="B313" s="751" t="str">
        <f>+B278</f>
        <v>Stroški gradbenega nadzora</v>
      </c>
      <c r="C313" s="630"/>
      <c r="D313" s="631"/>
      <c r="E313" s="595"/>
      <c r="F313" s="595">
        <f>+'Nov. investicije'!G96</f>
        <v>0</v>
      </c>
      <c r="G313" s="595">
        <f>+'Nov. investicije'!H96</f>
        <v>2224.7780499374958</v>
      </c>
      <c r="H313" s="595">
        <f>+'Nov. investicije'!I96</f>
        <v>29111.3284030301</v>
      </c>
      <c r="I313" s="595">
        <f>+'Nov. investicije'!J96</f>
        <v>27802.826603196845</v>
      </c>
      <c r="J313" s="595">
        <f>+'Nov. investicije'!K96</f>
        <v>661.06698111521462</v>
      </c>
      <c r="K313" s="595">
        <f>+'Nov. investicije'!L96</f>
        <v>0</v>
      </c>
      <c r="L313" s="595">
        <f>+'Nov. investicije'!M96</f>
        <v>0</v>
      </c>
      <c r="M313" s="595">
        <f>+'Nov. investicije'!N96</f>
        <v>0</v>
      </c>
      <c r="N313" s="595">
        <f>+'Nov. investicije'!O96</f>
        <v>0</v>
      </c>
      <c r="O313" s="595">
        <f>+'Nov. investicije'!P96</f>
        <v>0</v>
      </c>
      <c r="P313" s="595">
        <f>+'Nov. investicije'!Q96</f>
        <v>0</v>
      </c>
      <c r="Q313" s="595">
        <f>+'Nov. investicije'!R96</f>
        <v>0</v>
      </c>
      <c r="R313" s="595">
        <f>+'Nov. investicije'!S96</f>
        <v>0</v>
      </c>
      <c r="S313" s="595">
        <f>+'Nov. investicije'!T96</f>
        <v>0</v>
      </c>
      <c r="T313" s="595">
        <f>+'Nov. investicije'!U96</f>
        <v>0</v>
      </c>
      <c r="U313" s="595">
        <f>+'Nov. investicije'!V96</f>
        <v>0</v>
      </c>
      <c r="V313" s="595">
        <f>+'Nov. investicije'!W96</f>
        <v>0</v>
      </c>
      <c r="W313" s="595">
        <f>+'Nov. investicije'!X96</f>
        <v>0</v>
      </c>
      <c r="X313" s="595">
        <f>+'Nov. investicije'!Y96</f>
        <v>0</v>
      </c>
      <c r="Y313" s="595">
        <f>+'Nov. investicije'!Z96</f>
        <v>0</v>
      </c>
      <c r="Z313" s="595">
        <f>+'Nov. investicije'!AA96</f>
        <v>0</v>
      </c>
      <c r="AA313" s="595">
        <f>+'Nov. investicije'!AB96</f>
        <v>0</v>
      </c>
      <c r="AB313" s="595">
        <f>+'Nov. investicije'!AC96</f>
        <v>0</v>
      </c>
      <c r="AC313" s="595">
        <f>+'Nov. investicije'!AD96</f>
        <v>0</v>
      </c>
      <c r="AD313" s="595">
        <f>+'Nov. investicije'!AE96</f>
        <v>0</v>
      </c>
      <c r="AE313" s="595">
        <f>+'Nov. investicije'!AF96</f>
        <v>0</v>
      </c>
      <c r="AF313" s="595">
        <f>+'Nov. investicije'!AG96</f>
        <v>0</v>
      </c>
      <c r="AG313" s="595">
        <f>+'Nov. investicije'!AH96</f>
        <v>0</v>
      </c>
      <c r="AH313" s="595">
        <f>+'Nov. investicije'!AI96</f>
        <v>0</v>
      </c>
      <c r="AI313" s="595">
        <f>+'Nov. investicije'!AJ96</f>
        <v>0</v>
      </c>
      <c r="AJ313" s="629"/>
      <c r="AK313" s="629"/>
      <c r="AL313" s="629"/>
      <c r="AM313" s="629"/>
      <c r="AN313" s="629"/>
      <c r="AO313" s="629"/>
      <c r="AP313" s="629"/>
      <c r="AQ313" s="629"/>
      <c r="AR313" s="629"/>
      <c r="AS313" s="629"/>
      <c r="AT313" s="629"/>
      <c r="AU313" s="629"/>
    </row>
    <row r="314" spans="1:47" s="607" customFormat="1" ht="11.25">
      <c r="A314" s="605"/>
      <c r="B314" s="751" t="str">
        <f>+B279</f>
        <v>Stroški obveščanja in informiranja javnosti</v>
      </c>
      <c r="C314" s="630"/>
      <c r="D314" s="631"/>
      <c r="E314" s="595"/>
      <c r="F314" s="595">
        <f>+'Nov. investicije'!G97</f>
        <v>0</v>
      </c>
      <c r="G314" s="595">
        <f>+'Nov. investicije'!H97</f>
        <v>0</v>
      </c>
      <c r="H314" s="595">
        <f>+'Nov. investicije'!I97</f>
        <v>6000</v>
      </c>
      <c r="I314" s="595">
        <f>+'Nov. investicije'!J97</f>
        <v>4530</v>
      </c>
      <c r="J314" s="595">
        <f>+'Nov. investicije'!K97</f>
        <v>6000</v>
      </c>
      <c r="K314" s="595">
        <f>+'Nov. investicije'!L97</f>
        <v>0</v>
      </c>
      <c r="L314" s="595">
        <f>+'Nov. investicije'!M97</f>
        <v>0</v>
      </c>
      <c r="M314" s="595">
        <f>+'Nov. investicije'!N97</f>
        <v>0</v>
      </c>
      <c r="N314" s="595">
        <f>+'Nov. investicije'!O97</f>
        <v>0</v>
      </c>
      <c r="O314" s="595">
        <f>+'Nov. investicije'!P97</f>
        <v>0</v>
      </c>
      <c r="P314" s="595">
        <f>+'Nov. investicije'!Q97</f>
        <v>0</v>
      </c>
      <c r="Q314" s="595">
        <f>+'Nov. investicije'!R97</f>
        <v>0</v>
      </c>
      <c r="R314" s="595">
        <f>+'Nov. investicije'!S97</f>
        <v>0</v>
      </c>
      <c r="S314" s="595">
        <f>+'Nov. investicije'!T97</f>
        <v>0</v>
      </c>
      <c r="T314" s="595">
        <f>+'Nov. investicije'!U97</f>
        <v>0</v>
      </c>
      <c r="U314" s="595">
        <f>+'Nov. investicije'!V97</f>
        <v>0</v>
      </c>
      <c r="V314" s="595">
        <f>+'Nov. investicije'!W97</f>
        <v>0</v>
      </c>
      <c r="W314" s="595">
        <f>+'Nov. investicije'!X97</f>
        <v>0</v>
      </c>
      <c r="X314" s="595">
        <f>+'Nov. investicije'!Y97</f>
        <v>0</v>
      </c>
      <c r="Y314" s="595">
        <f>+'Nov. investicije'!Z97</f>
        <v>0</v>
      </c>
      <c r="Z314" s="595">
        <f>+'Nov. investicije'!AA97</f>
        <v>0</v>
      </c>
      <c r="AA314" s="595">
        <f>+'Nov. investicije'!AB97</f>
        <v>0</v>
      </c>
      <c r="AB314" s="595">
        <f>+'Nov. investicije'!AC97</f>
        <v>0</v>
      </c>
      <c r="AC314" s="595">
        <f>+'Nov. investicije'!AD97</f>
        <v>0</v>
      </c>
      <c r="AD314" s="595">
        <f>+'Nov. investicije'!AE97</f>
        <v>0</v>
      </c>
      <c r="AE314" s="595">
        <f>+'Nov. investicije'!AF97</f>
        <v>0</v>
      </c>
      <c r="AF314" s="595">
        <f>+'Nov. investicije'!AG97</f>
        <v>0</v>
      </c>
      <c r="AG314" s="595">
        <f>+'Nov. investicije'!AH97</f>
        <v>0</v>
      </c>
      <c r="AH314" s="595">
        <f>+'Nov. investicije'!AI97</f>
        <v>0</v>
      </c>
      <c r="AI314" s="595">
        <f>+'Nov. investicije'!AJ97</f>
        <v>0</v>
      </c>
      <c r="AJ314" s="629"/>
      <c r="AK314" s="629"/>
      <c r="AL314" s="629"/>
      <c r="AM314" s="629"/>
      <c r="AN314" s="629"/>
      <c r="AO314" s="629"/>
      <c r="AP314" s="629"/>
      <c r="AQ314" s="629"/>
      <c r="AR314" s="629"/>
      <c r="AS314" s="629"/>
      <c r="AT314" s="629"/>
      <c r="AU314" s="629"/>
    </row>
    <row r="315" spans="1:47" s="607" customFormat="1" ht="11.25">
      <c r="A315" s="605"/>
      <c r="B315" s="751" t="str">
        <f>+B280</f>
        <v>Ostali stroški projekta</v>
      </c>
      <c r="C315" s="630"/>
      <c r="D315" s="631"/>
      <c r="E315" s="595"/>
      <c r="F315" s="595">
        <f t="shared" ref="F315:AI315" si="164">+F280</f>
        <v>827880.5199999999</v>
      </c>
      <c r="G315" s="595">
        <f t="shared" si="164"/>
        <v>33170</v>
      </c>
      <c r="H315" s="595">
        <f t="shared" si="164"/>
        <v>31047.14</v>
      </c>
      <c r="I315" s="595">
        <f t="shared" si="164"/>
        <v>18899.5</v>
      </c>
      <c r="J315" s="595">
        <f t="shared" si="164"/>
        <v>13998.34</v>
      </c>
      <c r="K315" s="595">
        <f t="shared" si="164"/>
        <v>0</v>
      </c>
      <c r="L315" s="595">
        <f t="shared" si="164"/>
        <v>0</v>
      </c>
      <c r="M315" s="595">
        <f t="shared" si="164"/>
        <v>0</v>
      </c>
      <c r="N315" s="595">
        <f t="shared" si="164"/>
        <v>0</v>
      </c>
      <c r="O315" s="595">
        <f t="shared" si="164"/>
        <v>0</v>
      </c>
      <c r="P315" s="595">
        <f t="shared" si="164"/>
        <v>0</v>
      </c>
      <c r="Q315" s="595">
        <f t="shared" si="164"/>
        <v>0</v>
      </c>
      <c r="R315" s="595">
        <f t="shared" si="164"/>
        <v>0</v>
      </c>
      <c r="S315" s="595">
        <f t="shared" si="164"/>
        <v>0</v>
      </c>
      <c r="T315" s="595">
        <f t="shared" si="164"/>
        <v>0</v>
      </c>
      <c r="U315" s="595">
        <f t="shared" si="164"/>
        <v>0</v>
      </c>
      <c r="V315" s="595">
        <f t="shared" si="164"/>
        <v>0</v>
      </c>
      <c r="W315" s="595">
        <f t="shared" si="164"/>
        <v>0</v>
      </c>
      <c r="X315" s="595">
        <f t="shared" si="164"/>
        <v>0</v>
      </c>
      <c r="Y315" s="595">
        <f t="shared" si="164"/>
        <v>0</v>
      </c>
      <c r="Z315" s="595">
        <f t="shared" si="164"/>
        <v>0</v>
      </c>
      <c r="AA315" s="595">
        <f t="shared" si="164"/>
        <v>0</v>
      </c>
      <c r="AB315" s="595">
        <f t="shared" si="164"/>
        <v>0</v>
      </c>
      <c r="AC315" s="595">
        <f t="shared" si="164"/>
        <v>0</v>
      </c>
      <c r="AD315" s="595">
        <f t="shared" si="164"/>
        <v>0</v>
      </c>
      <c r="AE315" s="595">
        <f t="shared" si="164"/>
        <v>0</v>
      </c>
      <c r="AF315" s="595">
        <f t="shared" si="164"/>
        <v>0</v>
      </c>
      <c r="AG315" s="595">
        <f t="shared" si="164"/>
        <v>0</v>
      </c>
      <c r="AH315" s="595">
        <f t="shared" si="164"/>
        <v>0</v>
      </c>
      <c r="AI315" s="595">
        <f t="shared" si="164"/>
        <v>0</v>
      </c>
      <c r="AJ315" s="629"/>
      <c r="AK315" s="629"/>
      <c r="AL315" s="629"/>
      <c r="AM315" s="629"/>
      <c r="AN315" s="629"/>
      <c r="AO315" s="629"/>
      <c r="AP315" s="629"/>
      <c r="AQ315" s="629"/>
      <c r="AR315" s="629"/>
      <c r="AS315" s="629"/>
      <c r="AT315" s="629"/>
      <c r="AU315" s="629"/>
    </row>
    <row r="316" spans="1:47" s="607" customFormat="1" ht="11.25">
      <c r="A316" s="605">
        <v>5</v>
      </c>
      <c r="B316" s="753" t="s">
        <v>402</v>
      </c>
      <c r="C316" s="627">
        <f>NPV($C$328,G316:AI316)+F316</f>
        <v>1216468.9932529344</v>
      </c>
      <c r="D316" s="628">
        <f>SUM(F316:AI316)</f>
        <v>2508861.7022828488</v>
      </c>
      <c r="E316" s="606"/>
      <c r="F316" s="606">
        <f t="shared" ref="F316:AI316" si="165">SUM(F317:F320)</f>
        <v>0</v>
      </c>
      <c r="G316" s="606">
        <f t="shared" si="165"/>
        <v>0</v>
      </c>
      <c r="H316" s="606">
        <f t="shared" si="165"/>
        <v>0</v>
      </c>
      <c r="I316" s="606">
        <f t="shared" si="165"/>
        <v>0</v>
      </c>
      <c r="J316" s="606">
        <f t="shared" si="165"/>
        <v>0</v>
      </c>
      <c r="K316" s="606">
        <f t="shared" si="165"/>
        <v>0</v>
      </c>
      <c r="L316" s="606">
        <f t="shared" si="165"/>
        <v>0</v>
      </c>
      <c r="M316" s="606">
        <f t="shared" si="165"/>
        <v>0</v>
      </c>
      <c r="N316" s="606">
        <f t="shared" si="165"/>
        <v>0</v>
      </c>
      <c r="O316" s="606">
        <f t="shared" si="165"/>
        <v>0</v>
      </c>
      <c r="P316" s="606">
        <f t="shared" si="165"/>
        <v>0</v>
      </c>
      <c r="Q316" s="606">
        <f t="shared" si="165"/>
        <v>0</v>
      </c>
      <c r="R316" s="606">
        <f t="shared" si="165"/>
        <v>0</v>
      </c>
      <c r="S316" s="606">
        <f t="shared" si="165"/>
        <v>0</v>
      </c>
      <c r="T316" s="606">
        <f t="shared" si="165"/>
        <v>1117805.0351456569</v>
      </c>
      <c r="U316" s="606">
        <f t="shared" si="165"/>
        <v>0</v>
      </c>
      <c r="V316" s="606">
        <f t="shared" si="165"/>
        <v>0</v>
      </c>
      <c r="W316" s="606">
        <f t="shared" si="165"/>
        <v>0</v>
      </c>
      <c r="X316" s="606">
        <f t="shared" si="165"/>
        <v>273251.6319915349</v>
      </c>
      <c r="Y316" s="606">
        <f t="shared" si="165"/>
        <v>0</v>
      </c>
      <c r="Z316" s="606">
        <f t="shared" si="165"/>
        <v>0</v>
      </c>
      <c r="AA316" s="606">
        <f t="shared" si="165"/>
        <v>0</v>
      </c>
      <c r="AB316" s="606">
        <f t="shared" si="165"/>
        <v>0</v>
      </c>
      <c r="AC316" s="606">
        <f t="shared" si="165"/>
        <v>0</v>
      </c>
      <c r="AD316" s="606">
        <f t="shared" si="165"/>
        <v>1117805.0351456569</v>
      </c>
      <c r="AE316" s="606">
        <f t="shared" si="165"/>
        <v>0</v>
      </c>
      <c r="AF316" s="606">
        <f t="shared" si="165"/>
        <v>0</v>
      </c>
      <c r="AG316" s="606">
        <f t="shared" si="165"/>
        <v>0</v>
      </c>
      <c r="AH316" s="606">
        <f t="shared" si="165"/>
        <v>0</v>
      </c>
      <c r="AI316" s="606">
        <f t="shared" si="165"/>
        <v>0</v>
      </c>
      <c r="AJ316" s="629">
        <f t="shared" ref="AJ316:AU316" si="166">+AJ317+AJ318+AJ319+AJ320</f>
        <v>0</v>
      </c>
      <c r="AK316" s="629">
        <f t="shared" si="166"/>
        <v>0</v>
      </c>
      <c r="AL316" s="629">
        <f t="shared" si="166"/>
        <v>273251.6319915349</v>
      </c>
      <c r="AM316" s="629">
        <f t="shared" si="166"/>
        <v>0</v>
      </c>
      <c r="AN316" s="629">
        <f t="shared" si="166"/>
        <v>1117805.0351456569</v>
      </c>
      <c r="AO316" s="629">
        <f t="shared" si="166"/>
        <v>0</v>
      </c>
      <c r="AP316" s="629">
        <f t="shared" si="166"/>
        <v>0</v>
      </c>
      <c r="AQ316" s="629">
        <f t="shared" si="166"/>
        <v>0</v>
      </c>
      <c r="AR316" s="629">
        <f t="shared" si="166"/>
        <v>0</v>
      </c>
      <c r="AS316" s="629">
        <f t="shared" si="166"/>
        <v>0</v>
      </c>
      <c r="AT316" s="629">
        <f t="shared" si="166"/>
        <v>0</v>
      </c>
      <c r="AU316" s="629">
        <f t="shared" si="166"/>
        <v>0</v>
      </c>
    </row>
    <row r="317" spans="1:47" s="607" customFormat="1" ht="11.25">
      <c r="A317" s="605"/>
      <c r="B317" s="751" t="str">
        <f>+B282</f>
        <v>Oprema na razbremenilnikih</v>
      </c>
      <c r="C317" s="630"/>
      <c r="D317" s="631"/>
      <c r="E317" s="595"/>
      <c r="F317" s="595">
        <f>+Amortizacija!F46</f>
        <v>0</v>
      </c>
      <c r="G317" s="595">
        <f>+Amortizacija!G46</f>
        <v>0</v>
      </c>
      <c r="H317" s="595">
        <f>+Amortizacija!H46</f>
        <v>0</v>
      </c>
      <c r="I317" s="595">
        <f>+Amortizacija!I46</f>
        <v>0</v>
      </c>
      <c r="J317" s="595">
        <f>+Amortizacija!J46</f>
        <v>0</v>
      </c>
      <c r="K317" s="595">
        <f>+Amortizacija!K46</f>
        <v>0</v>
      </c>
      <c r="L317" s="595">
        <f>+Amortizacija!L46</f>
        <v>0</v>
      </c>
      <c r="M317" s="595">
        <f>+Amortizacija!M46</f>
        <v>0</v>
      </c>
      <c r="N317" s="595">
        <f>+Amortizacija!N46</f>
        <v>0</v>
      </c>
      <c r="O317" s="595">
        <f>+Amortizacija!O46</f>
        <v>0</v>
      </c>
      <c r="P317" s="595">
        <f>+Amortizacija!P46</f>
        <v>0</v>
      </c>
      <c r="Q317" s="595">
        <f>+Amortizacija!Q46</f>
        <v>0</v>
      </c>
      <c r="R317" s="595">
        <f>+Amortizacija!R46</f>
        <v>0</v>
      </c>
      <c r="S317" s="595">
        <f>+Amortizacija!S46</f>
        <v>0</v>
      </c>
      <c r="T317" s="595">
        <f>+Amortizacija!T46</f>
        <v>91081.2</v>
      </c>
      <c r="U317" s="595">
        <f>+Amortizacija!U46</f>
        <v>0</v>
      </c>
      <c r="V317" s="595">
        <f>+Amortizacija!V46</f>
        <v>0</v>
      </c>
      <c r="W317" s="595">
        <f>+Amortizacija!W46</f>
        <v>0</v>
      </c>
      <c r="X317" s="595">
        <f>+Amortizacija!X46</f>
        <v>0</v>
      </c>
      <c r="Y317" s="595">
        <f>+Amortizacija!Y46</f>
        <v>0</v>
      </c>
      <c r="Z317" s="595">
        <f>+Amortizacija!Z46</f>
        <v>0</v>
      </c>
      <c r="AA317" s="595">
        <f>+Amortizacija!AA46</f>
        <v>0</v>
      </c>
      <c r="AB317" s="595">
        <f>+Amortizacija!AB46</f>
        <v>0</v>
      </c>
      <c r="AC317" s="595">
        <f>+Amortizacija!AC46</f>
        <v>0</v>
      </c>
      <c r="AD317" s="595">
        <f>+Amortizacija!AD46</f>
        <v>91081.2</v>
      </c>
      <c r="AE317" s="595">
        <f>+Amortizacija!AE46</f>
        <v>0</v>
      </c>
      <c r="AF317" s="595">
        <f>+Amortizacija!AF46</f>
        <v>0</v>
      </c>
      <c r="AG317" s="595">
        <f>+Amortizacija!AG46</f>
        <v>0</v>
      </c>
      <c r="AH317" s="595">
        <f>+Amortizacija!AH46</f>
        <v>0</v>
      </c>
      <c r="AI317" s="595">
        <f>+Amortizacija!AI46</f>
        <v>0</v>
      </c>
      <c r="AJ317" s="632">
        <f>+Amortizacija!AJ46</f>
        <v>0</v>
      </c>
      <c r="AK317" s="632">
        <f>+Amortizacija!AK46</f>
        <v>0</v>
      </c>
      <c r="AL317" s="632">
        <f>+Amortizacija!AL46</f>
        <v>0</v>
      </c>
      <c r="AM317" s="632">
        <f>+Amortizacija!AM46</f>
        <v>0</v>
      </c>
      <c r="AN317" s="632">
        <f>+Amortizacija!AN46</f>
        <v>91081.2</v>
      </c>
      <c r="AO317" s="632">
        <f>+Amortizacija!AO46</f>
        <v>0</v>
      </c>
      <c r="AP317" s="632">
        <f>+Amortizacija!AP46</f>
        <v>0</v>
      </c>
      <c r="AQ317" s="632">
        <f>+Amortizacija!AQ46</f>
        <v>0</v>
      </c>
      <c r="AR317" s="632">
        <f>+Amortizacija!AR46</f>
        <v>0</v>
      </c>
      <c r="AS317" s="632">
        <f>+Amortizacija!AS46</f>
        <v>0</v>
      </c>
      <c r="AT317" s="632">
        <f>+Amortizacija!AT46</f>
        <v>0</v>
      </c>
      <c r="AU317" s="632">
        <f>+Amortizacija!AU46</f>
        <v>0</v>
      </c>
    </row>
    <row r="318" spans="1:47" s="607" customFormat="1" ht="11.25">
      <c r="A318" s="605"/>
      <c r="B318" s="751" t="str">
        <f>+B283</f>
        <v>Oprema na črpališčih</v>
      </c>
      <c r="C318" s="630"/>
      <c r="D318" s="631"/>
      <c r="E318" s="595"/>
      <c r="F318" s="595">
        <f>+Amortizacija!F47</f>
        <v>0</v>
      </c>
      <c r="G318" s="595">
        <f>+Amortizacija!G47</f>
        <v>0</v>
      </c>
      <c r="H318" s="595">
        <f>+Amortizacija!H47</f>
        <v>0</v>
      </c>
      <c r="I318" s="595">
        <f>+Amortizacija!I47</f>
        <v>0</v>
      </c>
      <c r="J318" s="595">
        <f>+Amortizacija!J47</f>
        <v>0</v>
      </c>
      <c r="K318" s="595">
        <f>+Amortizacija!K47</f>
        <v>0</v>
      </c>
      <c r="L318" s="595">
        <f>+Amortizacija!L47</f>
        <v>0</v>
      </c>
      <c r="M318" s="595">
        <f>+Amortizacija!M47</f>
        <v>0</v>
      </c>
      <c r="N318" s="595">
        <f>+Amortizacija!N47</f>
        <v>0</v>
      </c>
      <c r="O318" s="595">
        <f>+Amortizacija!O47</f>
        <v>0</v>
      </c>
      <c r="P318" s="595">
        <f>+Amortizacija!P47</f>
        <v>0</v>
      </c>
      <c r="Q318" s="595">
        <f>+Amortizacija!Q47</f>
        <v>0</v>
      </c>
      <c r="R318" s="595">
        <f>+Amortizacija!R47</f>
        <v>0</v>
      </c>
      <c r="S318" s="595">
        <f>+Amortizacija!S47</f>
        <v>0</v>
      </c>
      <c r="T318" s="595">
        <f>+Amortizacija!T47</f>
        <v>52508.4</v>
      </c>
      <c r="U318" s="595">
        <f>+Amortizacija!U47</f>
        <v>0</v>
      </c>
      <c r="V318" s="595">
        <f>+Amortizacija!V47</f>
        <v>0</v>
      </c>
      <c r="W318" s="595">
        <f>+Amortizacija!W47</f>
        <v>0</v>
      </c>
      <c r="X318" s="595">
        <f>+Amortizacija!X47</f>
        <v>0</v>
      </c>
      <c r="Y318" s="595">
        <f>+Amortizacija!Y47</f>
        <v>0</v>
      </c>
      <c r="Z318" s="595">
        <f>+Amortizacija!Z47</f>
        <v>0</v>
      </c>
      <c r="AA318" s="595">
        <f>+Amortizacija!AA47</f>
        <v>0</v>
      </c>
      <c r="AB318" s="595">
        <f>+Amortizacija!AB47</f>
        <v>0</v>
      </c>
      <c r="AC318" s="595">
        <f>+Amortizacija!AC47</f>
        <v>0</v>
      </c>
      <c r="AD318" s="595">
        <f>+Amortizacija!AD47</f>
        <v>52508.4</v>
      </c>
      <c r="AE318" s="595">
        <f>+Amortizacija!AE47</f>
        <v>0</v>
      </c>
      <c r="AF318" s="595">
        <f>+Amortizacija!AF47</f>
        <v>0</v>
      </c>
      <c r="AG318" s="595">
        <f>+Amortizacija!AG47</f>
        <v>0</v>
      </c>
      <c r="AH318" s="595">
        <f>+Amortizacija!AH47</f>
        <v>0</v>
      </c>
      <c r="AI318" s="595">
        <f>+Amortizacija!AI47</f>
        <v>0</v>
      </c>
      <c r="AJ318" s="632">
        <f>+Amortizacija!AJ47</f>
        <v>0</v>
      </c>
      <c r="AK318" s="632">
        <f>+Amortizacija!AK47</f>
        <v>0</v>
      </c>
      <c r="AL318" s="632">
        <f>+Amortizacija!AL47</f>
        <v>0</v>
      </c>
      <c r="AM318" s="632">
        <f>+Amortizacija!AM47</f>
        <v>0</v>
      </c>
      <c r="AN318" s="632">
        <f>+Amortizacija!AN47</f>
        <v>52508.4</v>
      </c>
      <c r="AO318" s="632">
        <f>+Amortizacija!AO47</f>
        <v>0</v>
      </c>
      <c r="AP318" s="632">
        <f>+Amortizacija!AP47</f>
        <v>0</v>
      </c>
      <c r="AQ318" s="632">
        <f>+Amortizacija!AQ47</f>
        <v>0</v>
      </c>
      <c r="AR318" s="632">
        <f>+Amortizacija!AR47</f>
        <v>0</v>
      </c>
      <c r="AS318" s="632">
        <f>+Amortizacija!AS47</f>
        <v>0</v>
      </c>
      <c r="AT318" s="632">
        <f>+Amortizacija!AT47</f>
        <v>0</v>
      </c>
      <c r="AU318" s="632">
        <f>+Amortizacija!AU47</f>
        <v>0</v>
      </c>
    </row>
    <row r="319" spans="1:47" s="607" customFormat="1" ht="11.25">
      <c r="A319" s="605"/>
      <c r="B319" s="751" t="str">
        <f>+B284</f>
        <v>Električna oprema ČN in oprema za vodenje</v>
      </c>
      <c r="C319" s="630"/>
      <c r="D319" s="631"/>
      <c r="E319" s="595"/>
      <c r="F319" s="595">
        <f>+Amortizacija!F48</f>
        <v>0</v>
      </c>
      <c r="G319" s="595">
        <f>+Amortizacija!G48</f>
        <v>0</v>
      </c>
      <c r="H319" s="595">
        <f>+Amortizacija!H48</f>
        <v>0</v>
      </c>
      <c r="I319" s="595">
        <f>+Amortizacija!I48</f>
        <v>0</v>
      </c>
      <c r="J319" s="595">
        <f>+Amortizacija!J48</f>
        <v>0</v>
      </c>
      <c r="K319" s="595">
        <f>+Amortizacija!K48</f>
        <v>0</v>
      </c>
      <c r="L319" s="595">
        <f>+Amortizacija!L48</f>
        <v>0</v>
      </c>
      <c r="M319" s="595">
        <f>+Amortizacija!M48</f>
        <v>0</v>
      </c>
      <c r="N319" s="595">
        <f>+Amortizacija!N48</f>
        <v>0</v>
      </c>
      <c r="O319" s="595">
        <f>+Amortizacija!O48</f>
        <v>0</v>
      </c>
      <c r="P319" s="595">
        <f>+Amortizacija!P48</f>
        <v>0</v>
      </c>
      <c r="Q319" s="595">
        <f>+Amortizacija!Q48</f>
        <v>0</v>
      </c>
      <c r="R319" s="595">
        <f>+Amortizacija!R48</f>
        <v>0</v>
      </c>
      <c r="S319" s="595">
        <f>+Amortizacija!S48</f>
        <v>0</v>
      </c>
      <c r="T319" s="595">
        <f>+Amortizacija!T48</f>
        <v>0</v>
      </c>
      <c r="U319" s="595">
        <f>+Amortizacija!U48</f>
        <v>0</v>
      </c>
      <c r="V319" s="595">
        <f>+Amortizacija!V48</f>
        <v>0</v>
      </c>
      <c r="W319" s="595">
        <f>+Amortizacija!W48</f>
        <v>0</v>
      </c>
      <c r="X319" s="595">
        <f>+Amortizacija!X48</f>
        <v>273251.6319915349</v>
      </c>
      <c r="Y319" s="595">
        <f>+Amortizacija!Y48</f>
        <v>0</v>
      </c>
      <c r="Z319" s="595">
        <f>+Amortizacija!Z48</f>
        <v>0</v>
      </c>
      <c r="AA319" s="595">
        <f>+Amortizacija!AA48</f>
        <v>0</v>
      </c>
      <c r="AB319" s="595">
        <f>+Amortizacija!AB48</f>
        <v>0</v>
      </c>
      <c r="AC319" s="595">
        <f>+Amortizacija!AC48</f>
        <v>0</v>
      </c>
      <c r="AD319" s="595">
        <f>+Amortizacija!AD48</f>
        <v>0</v>
      </c>
      <c r="AE319" s="595">
        <f>+Amortizacija!AE48</f>
        <v>0</v>
      </c>
      <c r="AF319" s="595">
        <f>+Amortizacija!AF48</f>
        <v>0</v>
      </c>
      <c r="AG319" s="595">
        <f>+Amortizacija!AG48</f>
        <v>0</v>
      </c>
      <c r="AH319" s="595">
        <f>+Amortizacija!AH48</f>
        <v>0</v>
      </c>
      <c r="AI319" s="595">
        <f>+Amortizacija!AI48</f>
        <v>0</v>
      </c>
      <c r="AJ319" s="632">
        <f>+Amortizacija!AJ48</f>
        <v>0</v>
      </c>
      <c r="AK319" s="632">
        <f>+Amortizacija!AK48</f>
        <v>0</v>
      </c>
      <c r="AL319" s="632">
        <f>+Amortizacija!AL48</f>
        <v>273251.6319915349</v>
      </c>
      <c r="AM319" s="632">
        <f>+Amortizacija!AM48</f>
        <v>0</v>
      </c>
      <c r="AN319" s="632">
        <f>+Amortizacija!AN48</f>
        <v>0</v>
      </c>
      <c r="AO319" s="632">
        <f>+Amortizacija!AO48</f>
        <v>0</v>
      </c>
      <c r="AP319" s="632">
        <f>+Amortizacija!AP48</f>
        <v>0</v>
      </c>
      <c r="AQ319" s="632">
        <f>+Amortizacija!AQ48</f>
        <v>0</v>
      </c>
      <c r="AR319" s="632">
        <f>+Amortizacija!AR48</f>
        <v>0</v>
      </c>
      <c r="AS319" s="632">
        <f>+Amortizacija!AS48</f>
        <v>0</v>
      </c>
      <c r="AT319" s="632">
        <f>+Amortizacija!AT48</f>
        <v>0</v>
      </c>
      <c r="AU319" s="632">
        <f>+Amortizacija!AU48</f>
        <v>0</v>
      </c>
    </row>
    <row r="320" spans="1:47" s="607" customFormat="1" ht="11.25">
      <c r="A320" s="605"/>
      <c r="B320" s="751" t="str">
        <f>+B285</f>
        <v>Strojna oprema na ČN</v>
      </c>
      <c r="C320" s="630"/>
      <c r="D320" s="631"/>
      <c r="E320" s="595"/>
      <c r="F320" s="595">
        <f>+Amortizacija!F49</f>
        <v>0</v>
      </c>
      <c r="G320" s="595">
        <f>+Amortizacija!G49</f>
        <v>0</v>
      </c>
      <c r="H320" s="595">
        <f>+Amortizacija!H49</f>
        <v>0</v>
      </c>
      <c r="I320" s="595">
        <f>+Amortizacija!I49</f>
        <v>0</v>
      </c>
      <c r="J320" s="595">
        <f>+Amortizacija!J49</f>
        <v>0</v>
      </c>
      <c r="K320" s="595">
        <f>+Amortizacija!K49</f>
        <v>0</v>
      </c>
      <c r="L320" s="595">
        <f>+Amortizacija!L49</f>
        <v>0</v>
      </c>
      <c r="M320" s="595">
        <f>+Amortizacija!M49</f>
        <v>0</v>
      </c>
      <c r="N320" s="595">
        <f>+Amortizacija!N49</f>
        <v>0</v>
      </c>
      <c r="O320" s="595">
        <f>+Amortizacija!O49</f>
        <v>0</v>
      </c>
      <c r="P320" s="595">
        <f>+Amortizacija!P49</f>
        <v>0</v>
      </c>
      <c r="Q320" s="595">
        <f>+Amortizacija!Q49</f>
        <v>0</v>
      </c>
      <c r="R320" s="595">
        <f>+Amortizacija!R49</f>
        <v>0</v>
      </c>
      <c r="S320" s="595">
        <f>+Amortizacija!S49</f>
        <v>0</v>
      </c>
      <c r="T320" s="595">
        <f>+Amortizacija!T49</f>
        <v>974215.43514565681</v>
      </c>
      <c r="U320" s="595">
        <f>+Amortizacija!U49</f>
        <v>0</v>
      </c>
      <c r="V320" s="595">
        <f>+Amortizacija!V49</f>
        <v>0</v>
      </c>
      <c r="W320" s="595">
        <f>+Amortizacija!W49</f>
        <v>0</v>
      </c>
      <c r="X320" s="595">
        <f>+Amortizacija!X49</f>
        <v>0</v>
      </c>
      <c r="Y320" s="595">
        <f>+Amortizacija!Y49</f>
        <v>0</v>
      </c>
      <c r="Z320" s="595">
        <f>+Amortizacija!Z49</f>
        <v>0</v>
      </c>
      <c r="AA320" s="595">
        <f>+Amortizacija!AA49</f>
        <v>0</v>
      </c>
      <c r="AB320" s="595">
        <f>+Amortizacija!AB49</f>
        <v>0</v>
      </c>
      <c r="AC320" s="595">
        <f>+Amortizacija!AC49</f>
        <v>0</v>
      </c>
      <c r="AD320" s="595">
        <f>+Amortizacija!AD49</f>
        <v>974215.43514565681</v>
      </c>
      <c r="AE320" s="595">
        <f>+Amortizacija!AE49</f>
        <v>0</v>
      </c>
      <c r="AF320" s="595">
        <f>+Amortizacija!AF49</f>
        <v>0</v>
      </c>
      <c r="AG320" s="595">
        <f>+Amortizacija!AG49</f>
        <v>0</v>
      </c>
      <c r="AH320" s="595">
        <f>+Amortizacija!AH49</f>
        <v>0</v>
      </c>
      <c r="AI320" s="595">
        <f>+Amortizacija!AI49</f>
        <v>0</v>
      </c>
      <c r="AJ320" s="632">
        <f>+Amortizacija!AJ49</f>
        <v>0</v>
      </c>
      <c r="AK320" s="632">
        <f>+Amortizacija!AK49</f>
        <v>0</v>
      </c>
      <c r="AL320" s="632">
        <f>+Amortizacija!AL49</f>
        <v>0</v>
      </c>
      <c r="AM320" s="632">
        <f>+Amortizacija!AM49</f>
        <v>0</v>
      </c>
      <c r="AN320" s="632">
        <f>+Amortizacija!AN49</f>
        <v>974215.43514565681</v>
      </c>
      <c r="AO320" s="632">
        <f>+Amortizacija!AO49</f>
        <v>0</v>
      </c>
      <c r="AP320" s="632">
        <f>+Amortizacija!AP49</f>
        <v>0</v>
      </c>
      <c r="AQ320" s="632">
        <f>+Amortizacija!AQ49</f>
        <v>0</v>
      </c>
      <c r="AR320" s="632">
        <f>+Amortizacija!AR49</f>
        <v>0</v>
      </c>
      <c r="AS320" s="632">
        <f>+Amortizacija!AS49</f>
        <v>0</v>
      </c>
      <c r="AT320" s="632">
        <f>+Amortizacija!AT49</f>
        <v>0</v>
      </c>
      <c r="AU320" s="632">
        <f>+Amortizacija!AU49</f>
        <v>0</v>
      </c>
    </row>
    <row r="321" spans="1:47" s="589" customFormat="1" ht="11.25">
      <c r="A321" s="592" t="s">
        <v>155</v>
      </c>
      <c r="B321" s="749" t="s">
        <v>403</v>
      </c>
      <c r="C321" s="627">
        <f>NPV($C$328,G321:AI321)+F321</f>
        <v>-4294292.9099499602</v>
      </c>
      <c r="D321" s="628">
        <f>SUM(F321:AI321)</f>
        <v>-3456686.7247282211</v>
      </c>
      <c r="E321" s="593"/>
      <c r="F321" s="593">
        <f t="shared" ref="F321:AU321" si="167">+F294-F302</f>
        <v>-864682.33999999985</v>
      </c>
      <c r="G321" s="593">
        <f t="shared" si="167"/>
        <v>-205368.74188707207</v>
      </c>
      <c r="H321" s="593">
        <f t="shared" si="167"/>
        <v>-2346664.9417475527</v>
      </c>
      <c r="I321" s="593">
        <f t="shared" si="167"/>
        <v>-2303120.2622697218</v>
      </c>
      <c r="J321" s="593">
        <f t="shared" si="167"/>
        <v>-76215.77698111521</v>
      </c>
      <c r="K321" s="593">
        <f t="shared" si="167"/>
        <v>124566.74403181463</v>
      </c>
      <c r="L321" s="593">
        <f t="shared" si="167"/>
        <v>124566.74403181463</v>
      </c>
      <c r="M321" s="593">
        <f t="shared" si="167"/>
        <v>124566.74403181463</v>
      </c>
      <c r="N321" s="593">
        <f t="shared" si="167"/>
        <v>124566.74403181463</v>
      </c>
      <c r="O321" s="593">
        <f t="shared" si="167"/>
        <v>124566.74403181463</v>
      </c>
      <c r="P321" s="593">
        <f t="shared" si="167"/>
        <v>124566.74403181463</v>
      </c>
      <c r="Q321" s="593">
        <f t="shared" si="167"/>
        <v>124566.74403181463</v>
      </c>
      <c r="R321" s="593">
        <f t="shared" si="167"/>
        <v>124566.74403181463</v>
      </c>
      <c r="S321" s="593">
        <f t="shared" si="167"/>
        <v>124566.74403181463</v>
      </c>
      <c r="T321" s="593">
        <f t="shared" si="167"/>
        <v>-993238.29111384228</v>
      </c>
      <c r="U321" s="593">
        <f t="shared" si="167"/>
        <v>124566.74403181463</v>
      </c>
      <c r="V321" s="593">
        <f t="shared" si="167"/>
        <v>124566.74403181463</v>
      </c>
      <c r="W321" s="593">
        <f t="shared" si="167"/>
        <v>124566.74403181463</v>
      </c>
      <c r="X321" s="593">
        <f t="shared" si="167"/>
        <v>-148684.88795972028</v>
      </c>
      <c r="Y321" s="593">
        <f t="shared" si="167"/>
        <v>124566.74403181463</v>
      </c>
      <c r="Z321" s="593">
        <f t="shared" si="167"/>
        <v>124566.74403181463</v>
      </c>
      <c r="AA321" s="593">
        <f t="shared" si="167"/>
        <v>217364.07231482974</v>
      </c>
      <c r="AB321" s="593">
        <f t="shared" si="167"/>
        <v>217364.07231482974</v>
      </c>
      <c r="AC321" s="593">
        <f t="shared" si="167"/>
        <v>217364.07231482974</v>
      </c>
      <c r="AD321" s="593">
        <f t="shared" si="167"/>
        <v>-900440.96283082711</v>
      </c>
      <c r="AE321" s="593">
        <f t="shared" si="167"/>
        <v>217364.07231482974</v>
      </c>
      <c r="AF321" s="593">
        <f t="shared" si="167"/>
        <v>217364.07231482974</v>
      </c>
      <c r="AG321" s="593">
        <f t="shared" si="167"/>
        <v>217364.07231482974</v>
      </c>
      <c r="AH321" s="593">
        <f t="shared" si="167"/>
        <v>217364.07231482974</v>
      </c>
      <c r="AI321" s="593">
        <f t="shared" si="167"/>
        <v>1116246.5574124155</v>
      </c>
      <c r="AJ321" s="626">
        <f t="shared" si="167"/>
        <v>219556.76662554347</v>
      </c>
      <c r="AK321" s="626">
        <f t="shared" si="167"/>
        <v>219556.76662554347</v>
      </c>
      <c r="AL321" s="626">
        <f t="shared" si="167"/>
        <v>-53694.865365991427</v>
      </c>
      <c r="AM321" s="626">
        <f t="shared" si="167"/>
        <v>219556.76662554347</v>
      </c>
      <c r="AN321" s="626">
        <f t="shared" si="167"/>
        <v>-898248.26852011331</v>
      </c>
      <c r="AO321" s="626">
        <f t="shared" si="167"/>
        <v>219556.76662554347</v>
      </c>
      <c r="AP321" s="626">
        <f t="shared" si="167"/>
        <v>219556.76662554347</v>
      </c>
      <c r="AQ321" s="626">
        <f t="shared" si="167"/>
        <v>219556.76662554347</v>
      </c>
      <c r="AR321" s="626">
        <f t="shared" si="167"/>
        <v>219556.76662554347</v>
      </c>
      <c r="AS321" s="626">
        <f t="shared" si="167"/>
        <v>219556.76662554347</v>
      </c>
      <c r="AT321" s="626">
        <f t="shared" si="167"/>
        <v>219556.76662554347</v>
      </c>
      <c r="AU321" s="626">
        <f t="shared" si="167"/>
        <v>219556.76662554347</v>
      </c>
    </row>
    <row r="322" spans="1:47" s="742" customFormat="1">
      <c r="B322" s="757"/>
      <c r="H322" s="743"/>
      <c r="I322" s="743"/>
      <c r="J322" s="743"/>
      <c r="K322" s="743"/>
      <c r="L322" s="743"/>
      <c r="M322" s="743"/>
      <c r="N322" s="743"/>
      <c r="O322" s="743"/>
      <c r="P322" s="743"/>
      <c r="Q322" s="743"/>
      <c r="R322" s="743"/>
      <c r="S322" s="743"/>
      <c r="T322" s="743"/>
      <c r="U322" s="743"/>
      <c r="V322" s="743"/>
      <c r="W322" s="743"/>
      <c r="X322" s="743"/>
      <c r="Y322" s="743"/>
      <c r="Z322" s="743"/>
      <c r="AA322" s="743"/>
      <c r="AB322" s="743"/>
      <c r="AC322" s="743"/>
      <c r="AD322" s="743"/>
      <c r="AE322" s="743"/>
      <c r="AF322" s="743"/>
      <c r="AG322" s="743"/>
      <c r="AH322" s="743"/>
      <c r="AI322" s="743"/>
    </row>
    <row r="323" spans="1:47">
      <c r="I323" s="550"/>
      <c r="J323" s="550"/>
      <c r="K323" s="550"/>
      <c r="L323" s="550"/>
      <c r="M323" s="550"/>
      <c r="N323" s="550"/>
      <c r="O323" s="550"/>
      <c r="P323" s="550"/>
      <c r="Q323" s="550"/>
      <c r="R323" s="550"/>
      <c r="S323" s="550"/>
      <c r="T323" s="550"/>
      <c r="U323" s="550"/>
      <c r="V323" s="550"/>
      <c r="W323" s="550"/>
      <c r="X323" s="550"/>
      <c r="Y323" s="550"/>
      <c r="Z323" s="550"/>
      <c r="AA323" s="550"/>
      <c r="AB323" s="550"/>
      <c r="AC323" s="550"/>
      <c r="AD323" s="550"/>
      <c r="AE323" s="550"/>
      <c r="AF323" s="550"/>
      <c r="AG323" s="550"/>
      <c r="AH323" s="550"/>
      <c r="AI323" s="550"/>
    </row>
    <row r="324" spans="1:47" ht="15">
      <c r="A324" s="557" t="s">
        <v>458</v>
      </c>
    </row>
    <row r="325" spans="1:47" ht="15">
      <c r="B325" s="758"/>
      <c r="C325" s="558"/>
      <c r="D325" s="558"/>
      <c r="E325" s="558"/>
      <c r="F325" s="559"/>
      <c r="G325" s="559"/>
      <c r="H325" s="559"/>
    </row>
    <row r="326" spans="1:47" ht="23.25" thickBot="1">
      <c r="B326" s="635" t="s">
        <v>420</v>
      </c>
      <c r="C326" s="634"/>
      <c r="D326" s="635" t="s">
        <v>421</v>
      </c>
      <c r="E326" s="635" t="s">
        <v>422</v>
      </c>
      <c r="F326" s="559"/>
      <c r="G326" s="559"/>
      <c r="H326" s="559"/>
    </row>
    <row r="327" spans="1:47" ht="12.75" thickTop="1">
      <c r="B327" s="636" t="s">
        <v>423</v>
      </c>
      <c r="C327" s="637">
        <v>30</v>
      </c>
      <c r="D327" s="638"/>
      <c r="E327" s="638"/>
      <c r="F327" s="565"/>
      <c r="G327" s="559"/>
      <c r="H327" s="559"/>
    </row>
    <row r="328" spans="1:47">
      <c r="B328" s="759" t="s">
        <v>424</v>
      </c>
      <c r="C328" s="640">
        <v>0.04</v>
      </c>
      <c r="D328" s="641"/>
      <c r="E328" s="641"/>
      <c r="F328" s="565"/>
      <c r="G328" s="559"/>
      <c r="H328" s="559"/>
    </row>
    <row r="329" spans="1:47">
      <c r="B329" s="639" t="s">
        <v>425</v>
      </c>
      <c r="C329" s="640"/>
      <c r="D329" s="642">
        <f>+D310</f>
        <v>5796052.0628854614</v>
      </c>
      <c r="E329" s="642"/>
      <c r="F329" s="569"/>
      <c r="G329" s="570"/>
      <c r="H329" s="571"/>
    </row>
    <row r="330" spans="1:47">
      <c r="B330" s="639" t="s">
        <v>426</v>
      </c>
      <c r="C330" s="640"/>
      <c r="D330" s="642"/>
      <c r="E330" s="642">
        <f>+C310</f>
        <v>5344391.0282108523</v>
      </c>
      <c r="G330" s="559"/>
      <c r="H330" s="571"/>
    </row>
    <row r="331" spans="1:47">
      <c r="B331" s="639" t="s">
        <v>427</v>
      </c>
      <c r="C331" s="640"/>
      <c r="D331" s="642">
        <f>+D301</f>
        <v>898882.48509758571</v>
      </c>
      <c r="E331" s="642"/>
      <c r="G331" s="559"/>
      <c r="H331" s="571"/>
    </row>
    <row r="332" spans="1:47">
      <c r="B332" s="639" t="s">
        <v>428</v>
      </c>
      <c r="C332" s="640"/>
      <c r="D332" s="642"/>
      <c r="E332" s="642">
        <f>+C301</f>
        <v>288227.94048872252</v>
      </c>
      <c r="G332" s="559"/>
      <c r="H332" s="571"/>
    </row>
    <row r="333" spans="1:47">
      <c r="B333" s="639" t="s">
        <v>429</v>
      </c>
      <c r="C333" s="640"/>
      <c r="D333" s="642"/>
      <c r="E333" s="642">
        <f>+C295</f>
        <v>4935704.399185488</v>
      </c>
      <c r="G333" s="559"/>
      <c r="H333" s="571"/>
    </row>
    <row r="334" spans="1:47">
      <c r="B334" s="639" t="s">
        <v>430</v>
      </c>
      <c r="C334" s="640"/>
      <c r="D334" s="642"/>
      <c r="E334" s="642">
        <f>+C316+C303</f>
        <v>4173834.2214133162</v>
      </c>
      <c r="G334" s="559"/>
      <c r="H334" s="571"/>
    </row>
    <row r="335" spans="1:47" ht="22.5">
      <c r="B335" s="639" t="s">
        <v>431</v>
      </c>
      <c r="C335" s="640"/>
      <c r="D335" s="642"/>
      <c r="E335" s="642">
        <f>+E333+E332-E334</f>
        <v>1050098.118260894</v>
      </c>
      <c r="G335" s="559"/>
      <c r="H335" s="571"/>
    </row>
    <row r="336" spans="1:47">
      <c r="B336" s="643" t="s">
        <v>432</v>
      </c>
      <c r="C336" s="644"/>
      <c r="D336" s="642"/>
      <c r="E336" s="642">
        <f>+E330-E335</f>
        <v>4294292.9099499583</v>
      </c>
      <c r="G336" s="559"/>
      <c r="H336" s="571"/>
    </row>
    <row r="337" spans="1:8" ht="12.75" thickBot="1">
      <c r="B337" s="645" t="s">
        <v>433</v>
      </c>
      <c r="C337" s="646">
        <f>+ROUND(E336/E330,4)</f>
        <v>0.80349999999999999</v>
      </c>
      <c r="D337" s="647"/>
      <c r="E337" s="573"/>
      <c r="F337" s="572"/>
      <c r="G337" s="559"/>
      <c r="H337" s="571"/>
    </row>
    <row r="338" spans="1:8" ht="12.75" thickTop="1">
      <c r="B338" s="760"/>
      <c r="C338" s="573"/>
      <c r="D338" s="559"/>
      <c r="E338" s="559"/>
      <c r="F338" s="559"/>
      <c r="G338" s="559"/>
      <c r="H338" s="559"/>
    </row>
    <row r="339" spans="1:8" ht="15">
      <c r="A339" s="557" t="s">
        <v>860</v>
      </c>
      <c r="B339" s="761"/>
      <c r="C339" s="574"/>
      <c r="D339" s="574"/>
      <c r="E339" s="574"/>
      <c r="F339" s="574"/>
      <c r="G339" s="574"/>
      <c r="H339" s="574"/>
    </row>
    <row r="340" spans="1:8">
      <c r="B340" s="761"/>
      <c r="C340" s="574"/>
      <c r="D340" s="574"/>
      <c r="E340" s="574"/>
      <c r="F340" s="574"/>
      <c r="G340" s="574"/>
      <c r="H340" s="574"/>
    </row>
    <row r="341" spans="1:8" ht="22.5">
      <c r="A341" s="648">
        <v>1</v>
      </c>
      <c r="B341" s="648" t="s">
        <v>445</v>
      </c>
      <c r="C341" s="650">
        <f>+'Nov. investicije'!E84</f>
        <v>5049911.1199999992</v>
      </c>
      <c r="D341" s="574"/>
      <c r="E341" s="574"/>
      <c r="F341" s="574"/>
      <c r="G341" s="574"/>
      <c r="H341" s="574"/>
    </row>
    <row r="342" spans="1:8" ht="22.5">
      <c r="A342" s="648">
        <v>2</v>
      </c>
      <c r="B342" s="648" t="s">
        <v>446</v>
      </c>
      <c r="C342" s="651">
        <f>+C337</f>
        <v>0.80349999999999999</v>
      </c>
      <c r="D342" s="574"/>
      <c r="E342" s="574"/>
      <c r="F342" s="574"/>
      <c r="G342" s="574"/>
      <c r="H342" s="574"/>
    </row>
    <row r="343" spans="1:8" ht="22.5">
      <c r="A343" s="648"/>
      <c r="B343" s="648" t="s">
        <v>447</v>
      </c>
      <c r="C343" s="650">
        <f>+ROUND(C342*C341,2)</f>
        <v>4057603.58</v>
      </c>
      <c r="D343" s="574"/>
      <c r="E343" s="574"/>
      <c r="F343" s="574"/>
      <c r="G343" s="574"/>
      <c r="H343" s="574"/>
    </row>
    <row r="344" spans="1:8">
      <c r="A344" s="589"/>
      <c r="B344" s="751" t="s">
        <v>680</v>
      </c>
      <c r="C344" s="652">
        <f>+ROUND(C343*0.8,2)</f>
        <v>3246082.86</v>
      </c>
      <c r="D344" s="574"/>
      <c r="E344" s="574"/>
      <c r="F344" s="574"/>
      <c r="G344" s="574"/>
      <c r="H344" s="574"/>
    </row>
    <row r="345" spans="1:8">
      <c r="A345" s="589"/>
      <c r="B345" s="751" t="s">
        <v>681</v>
      </c>
      <c r="C345" s="652">
        <f>+ROUND(C343*0.2,2)</f>
        <v>811520.72</v>
      </c>
      <c r="D345" s="574"/>
      <c r="E345" s="574"/>
      <c r="F345" s="574"/>
      <c r="G345" s="574"/>
      <c r="H345" s="574"/>
    </row>
    <row r="346" spans="1:8" ht="12.75" thickBot="1">
      <c r="C346" s="653"/>
      <c r="D346" s="574"/>
      <c r="E346" s="574"/>
      <c r="F346" s="574"/>
      <c r="G346" s="574"/>
      <c r="H346" s="574"/>
    </row>
    <row r="347" spans="1:8">
      <c r="B347" s="649" t="s">
        <v>448</v>
      </c>
      <c r="C347" s="654">
        <v>3872135.4</v>
      </c>
      <c r="D347" s="574"/>
      <c r="E347" s="574"/>
      <c r="F347" s="574"/>
      <c r="G347" s="574"/>
      <c r="H347" s="574"/>
    </row>
    <row r="348" spans="1:8" ht="12.75" thickBot="1">
      <c r="B348" s="762" t="s">
        <v>859</v>
      </c>
      <c r="C348" s="700">
        <f>+C343-C347</f>
        <v>185468.18000000017</v>
      </c>
      <c r="D348" s="574"/>
      <c r="E348" s="574"/>
      <c r="F348" s="574"/>
      <c r="G348" s="574"/>
      <c r="H348" s="574"/>
    </row>
    <row r="349" spans="1:8">
      <c r="B349" s="761"/>
      <c r="C349" s="574"/>
      <c r="D349" s="574"/>
      <c r="E349" s="574"/>
      <c r="F349" s="574"/>
      <c r="G349" s="574"/>
      <c r="H349" s="574"/>
    </row>
    <row r="350" spans="1:8">
      <c r="B350" s="761"/>
      <c r="C350" s="574"/>
      <c r="D350" s="574"/>
      <c r="E350" s="574"/>
      <c r="F350" s="574"/>
      <c r="G350" s="574"/>
      <c r="H350" s="574"/>
    </row>
    <row r="351" spans="1:8" ht="15">
      <c r="A351" s="557" t="s">
        <v>459</v>
      </c>
    </row>
    <row r="352" spans="1:8">
      <c r="D352" s="559"/>
    </row>
    <row r="353" spans="2:11" ht="24.75" thickBot="1">
      <c r="B353" s="561"/>
      <c r="C353" s="560"/>
      <c r="D353" s="561" t="s">
        <v>434</v>
      </c>
      <c r="E353" s="561"/>
      <c r="F353" s="561" t="s">
        <v>435</v>
      </c>
      <c r="G353" s="561"/>
      <c r="H353" s="559"/>
    </row>
    <row r="354" spans="2:11" ht="12.75" thickTop="1">
      <c r="B354" s="562" t="s">
        <v>436</v>
      </c>
      <c r="C354" s="563" t="s">
        <v>437</v>
      </c>
      <c r="D354" s="575">
        <f>+C321</f>
        <v>-4294292.9099499602</v>
      </c>
      <c r="E354" s="564" t="s">
        <v>438</v>
      </c>
      <c r="F354" s="575">
        <f>+C404</f>
        <v>-958525.12301657721</v>
      </c>
      <c r="G354" s="564" t="s">
        <v>442</v>
      </c>
      <c r="H354" s="559"/>
    </row>
    <row r="355" spans="2:11">
      <c r="B355" s="566" t="s">
        <v>439</v>
      </c>
      <c r="C355" s="567" t="s">
        <v>440</v>
      </c>
      <c r="D355" s="576">
        <f>IRR(F321:AI321)</f>
        <v>-4.0463714554784924E-2</v>
      </c>
      <c r="E355" s="568" t="s">
        <v>441</v>
      </c>
      <c r="F355" s="576">
        <f>IRR(E404:AI404)</f>
        <v>5.1205022708313841E-3</v>
      </c>
      <c r="G355" s="568" t="s">
        <v>441</v>
      </c>
      <c r="H355" s="559"/>
    </row>
    <row r="358" spans="2:11">
      <c r="B358" s="721"/>
      <c r="C358" s="657" t="s">
        <v>162</v>
      </c>
      <c r="D358" s="657" t="s">
        <v>342</v>
      </c>
      <c r="E358" s="851"/>
      <c r="F358" s="657">
        <v>2018</v>
      </c>
      <c r="G358" s="657">
        <f>+F358+1</f>
        <v>2019</v>
      </c>
      <c r="H358" s="657">
        <f>+G358+1</f>
        <v>2020</v>
      </c>
      <c r="I358" s="657">
        <f>+H358+1</f>
        <v>2021</v>
      </c>
      <c r="J358" s="657">
        <f>+I358+1</f>
        <v>2022</v>
      </c>
    </row>
    <row r="359" spans="2:11">
      <c r="B359" s="763" t="s">
        <v>25</v>
      </c>
      <c r="C359" s="658">
        <f>SUM(E359:J359)</f>
        <v>5049911.1231702799</v>
      </c>
      <c r="D359" s="659"/>
      <c r="E359" s="852"/>
      <c r="F359" s="658">
        <f>+'Nov. investicije'!G88</f>
        <v>0</v>
      </c>
      <c r="G359" s="658">
        <f>+'Nov. investicije'!H88</f>
        <v>189196.13804993749</v>
      </c>
      <c r="H359" s="658">
        <f>+'Nov. investicije'!I88</f>
        <v>2434173.4024030301</v>
      </c>
      <c r="I359" s="658">
        <f>+'Nov. investicije'!J88</f>
        <v>2364324.145736197</v>
      </c>
      <c r="J359" s="658">
        <f>+'Nov. investicije'!K88</f>
        <v>62217.436981115228</v>
      </c>
    </row>
    <row r="360" spans="2:11">
      <c r="B360" s="764" t="s">
        <v>448</v>
      </c>
      <c r="C360" s="660">
        <f>+C347</f>
        <v>3872135.4</v>
      </c>
      <c r="D360" s="661">
        <f>+C360/C359</f>
        <v>0.7667729798715972</v>
      </c>
      <c r="E360" s="852"/>
      <c r="F360" s="660"/>
      <c r="G360" s="660">
        <f>+ROUND(G359/C359*C360,2)</f>
        <v>145070.49</v>
      </c>
      <c r="H360" s="660">
        <f>+ROUND(H359/C359*C360,2)</f>
        <v>1866458.39</v>
      </c>
      <c r="I360" s="660">
        <f>+ROUND(I359/C359*C360,2)</f>
        <v>1812899.87</v>
      </c>
      <c r="J360" s="660">
        <f>+ROUND(J359/C359*C360,2)</f>
        <v>47706.65</v>
      </c>
    </row>
    <row r="361" spans="2:11">
      <c r="B361" s="765" t="s">
        <v>449</v>
      </c>
      <c r="C361" s="660">
        <f>ROUND(0.8*C360,2)</f>
        <v>3097708.32</v>
      </c>
      <c r="D361" s="660">
        <f t="shared" ref="D361:J361" si="168">ROUND(0.8*D360,2)</f>
        <v>0.61</v>
      </c>
      <c r="E361" s="852"/>
      <c r="F361" s="660">
        <f t="shared" si="168"/>
        <v>0</v>
      </c>
      <c r="G361" s="660">
        <f t="shared" si="168"/>
        <v>116056.39</v>
      </c>
      <c r="H361" s="660">
        <f>ROUND(0.8*H360,2)</f>
        <v>1493166.71</v>
      </c>
      <c r="I361" s="660">
        <f t="shared" si="168"/>
        <v>1450319.9</v>
      </c>
      <c r="J361" s="660">
        <f t="shared" si="168"/>
        <v>38165.32</v>
      </c>
      <c r="K361" s="656">
        <f t="shared" ref="K361:K373" si="169">+C361-F361-G361-H361-I361-J361</f>
        <v>-1.673470251262188E-10</v>
      </c>
    </row>
    <row r="362" spans="2:11">
      <c r="B362" s="765" t="s">
        <v>450</v>
      </c>
      <c r="C362" s="660">
        <f>ROUND(0.2*C360,2)</f>
        <v>774427.08</v>
      </c>
      <c r="D362" s="660">
        <f t="shared" ref="D362:J362" si="170">ROUND(0.2*D360,2)</f>
        <v>0.15</v>
      </c>
      <c r="E362" s="852"/>
      <c r="F362" s="660">
        <f t="shared" si="170"/>
        <v>0</v>
      </c>
      <c r="G362" s="660">
        <f t="shared" si="170"/>
        <v>29014.1</v>
      </c>
      <c r="H362" s="660">
        <f t="shared" si="170"/>
        <v>373291.68</v>
      </c>
      <c r="I362" s="660">
        <f t="shared" si="170"/>
        <v>362579.97</v>
      </c>
      <c r="J362" s="660">
        <f t="shared" si="170"/>
        <v>9541.33</v>
      </c>
      <c r="K362" s="656">
        <f t="shared" si="169"/>
        <v>1.6370904631912708E-11</v>
      </c>
    </row>
    <row r="363" spans="2:11">
      <c r="B363" s="765" t="s">
        <v>733</v>
      </c>
      <c r="C363" s="660">
        <f>+C359-C360</f>
        <v>1177775.72317028</v>
      </c>
      <c r="D363" s="660">
        <f t="shared" ref="D363:J363" si="171">+D359-D360</f>
        <v>-0.7667729798715972</v>
      </c>
      <c r="E363" s="852"/>
      <c r="F363" s="660">
        <f t="shared" si="171"/>
        <v>0</v>
      </c>
      <c r="G363" s="660">
        <f t="shared" si="171"/>
        <v>44125.648049937503</v>
      </c>
      <c r="H363" s="660">
        <f>+H359-H361-H362</f>
        <v>567715.01240303018</v>
      </c>
      <c r="I363" s="660">
        <f t="shared" si="171"/>
        <v>551424.2757361969</v>
      </c>
      <c r="J363" s="660">
        <f t="shared" si="171"/>
        <v>14510.786981115227</v>
      </c>
      <c r="K363" s="656">
        <f t="shared" si="169"/>
        <v>1.2369127944111824E-10</v>
      </c>
    </row>
    <row r="364" spans="2:11">
      <c r="B364" s="763" t="s">
        <v>26</v>
      </c>
      <c r="C364" s="658">
        <f>SUM(E364:J364)</f>
        <v>977033.59999999974</v>
      </c>
      <c r="D364" s="659"/>
      <c r="E364" s="852"/>
      <c r="F364" s="658">
        <f>+'Nov. investicije'!G89</f>
        <v>864682.33999999985</v>
      </c>
      <c r="G364" s="658">
        <f>+'Nov. investicije'!H89</f>
        <v>33170</v>
      </c>
      <c r="H364" s="658">
        <f>+'Nov. investicije'!I89</f>
        <v>41712.536</v>
      </c>
      <c r="I364" s="658">
        <f>+'Nov. investicije'!J89</f>
        <v>23470.383999999998</v>
      </c>
      <c r="J364" s="658">
        <f>+'Nov. investicije'!K89</f>
        <v>13998.34</v>
      </c>
      <c r="K364" s="656">
        <f t="shared" si="169"/>
        <v>-1.0550138540565968E-10</v>
      </c>
    </row>
    <row r="365" spans="2:11">
      <c r="B365" s="764" t="s">
        <v>448</v>
      </c>
      <c r="C365" s="660">
        <f>SUM(E365:I365)</f>
        <v>0</v>
      </c>
      <c r="D365" s="662"/>
      <c r="E365" s="852"/>
      <c r="F365" s="660"/>
      <c r="G365" s="660"/>
      <c r="H365" s="660"/>
      <c r="I365" s="660"/>
      <c r="J365" s="660"/>
      <c r="K365" s="656">
        <f t="shared" si="169"/>
        <v>0</v>
      </c>
    </row>
    <row r="366" spans="2:11">
      <c r="B366" s="765" t="s">
        <v>449</v>
      </c>
      <c r="C366" s="660">
        <f>SUM(E366:I366)</f>
        <v>0</v>
      </c>
      <c r="D366" s="662"/>
      <c r="E366" s="852"/>
      <c r="F366" s="660"/>
      <c r="G366" s="660"/>
      <c r="H366" s="660"/>
      <c r="I366" s="660"/>
      <c r="J366" s="660"/>
      <c r="K366" s="656">
        <f t="shared" si="169"/>
        <v>0</v>
      </c>
    </row>
    <row r="367" spans="2:11">
      <c r="B367" s="765" t="s">
        <v>450</v>
      </c>
      <c r="C367" s="660">
        <f>SUM(E367:I367)</f>
        <v>0</v>
      </c>
      <c r="D367" s="662"/>
      <c r="E367" s="852"/>
      <c r="F367" s="660"/>
      <c r="G367" s="660"/>
      <c r="H367" s="660"/>
      <c r="I367" s="660"/>
      <c r="J367" s="660"/>
      <c r="K367" s="656">
        <f t="shared" si="169"/>
        <v>0</v>
      </c>
    </row>
    <row r="368" spans="2:11">
      <c r="B368" s="765" t="s">
        <v>451</v>
      </c>
      <c r="C368" s="660">
        <f>SUM(E368:J368)</f>
        <v>977033.59999999974</v>
      </c>
      <c r="D368" s="661">
        <f>+C368/C364</f>
        <v>1</v>
      </c>
      <c r="E368" s="852"/>
      <c r="F368" s="660">
        <f t="shared" ref="F368:J368" si="172">+F364</f>
        <v>864682.33999999985</v>
      </c>
      <c r="G368" s="660">
        <f t="shared" si="172"/>
        <v>33170</v>
      </c>
      <c r="H368" s="660">
        <f t="shared" si="172"/>
        <v>41712.536</v>
      </c>
      <c r="I368" s="660">
        <f t="shared" si="172"/>
        <v>23470.383999999998</v>
      </c>
      <c r="J368" s="660">
        <f t="shared" si="172"/>
        <v>13998.34</v>
      </c>
      <c r="K368" s="656">
        <f t="shared" si="169"/>
        <v>-1.0550138540565968E-10</v>
      </c>
    </row>
    <row r="369" spans="1:43">
      <c r="B369" s="763" t="s">
        <v>452</v>
      </c>
      <c r="C369" s="658">
        <f>+C370+C373</f>
        <v>6026944.7231702805</v>
      </c>
      <c r="D369" s="658">
        <f t="shared" ref="D369:J369" si="173">+D370+D373</f>
        <v>1</v>
      </c>
      <c r="E369" s="852"/>
      <c r="F369" s="658">
        <f t="shared" si="173"/>
        <v>864682.33999999985</v>
      </c>
      <c r="G369" s="658">
        <f t="shared" si="173"/>
        <v>222366.13804993749</v>
      </c>
      <c r="H369" s="658">
        <f t="shared" si="173"/>
        <v>2475885.9384030299</v>
      </c>
      <c r="I369" s="658">
        <f t="shared" si="173"/>
        <v>2387794.5297361971</v>
      </c>
      <c r="J369" s="658">
        <f t="shared" si="173"/>
        <v>76215.776981115225</v>
      </c>
      <c r="K369" s="656">
        <f t="shared" si="169"/>
        <v>5.8207660913467407E-10</v>
      </c>
    </row>
    <row r="370" spans="1:43">
      <c r="B370" s="764" t="s">
        <v>448</v>
      </c>
      <c r="C370" s="660">
        <f>SUM(E370:J370)</f>
        <v>3872135.4</v>
      </c>
      <c r="D370" s="661">
        <f>+C370/C369</f>
        <v>0.64247070080363833</v>
      </c>
      <c r="E370" s="852"/>
      <c r="F370" s="660">
        <f t="shared" ref="F370:J373" si="174">+F365+F360</f>
        <v>0</v>
      </c>
      <c r="G370" s="660">
        <f t="shared" si="174"/>
        <v>145070.49</v>
      </c>
      <c r="H370" s="660">
        <f t="shared" si="174"/>
        <v>1866458.39</v>
      </c>
      <c r="I370" s="660">
        <f t="shared" si="174"/>
        <v>1812899.87</v>
      </c>
      <c r="J370" s="660">
        <f t="shared" si="174"/>
        <v>47706.65</v>
      </c>
      <c r="K370" s="656">
        <f t="shared" si="169"/>
        <v>1.3824319466948509E-10</v>
      </c>
    </row>
    <row r="371" spans="1:43">
      <c r="B371" s="765" t="s">
        <v>449</v>
      </c>
      <c r="C371" s="660">
        <f>SUM(E371:J371)</f>
        <v>3097708.32</v>
      </c>
      <c r="D371" s="661">
        <f>+C371/C370</f>
        <v>0.79999999999999993</v>
      </c>
      <c r="E371" s="852"/>
      <c r="F371" s="660">
        <f t="shared" si="174"/>
        <v>0</v>
      </c>
      <c r="G371" s="660">
        <f t="shared" si="174"/>
        <v>116056.39</v>
      </c>
      <c r="H371" s="660">
        <f t="shared" si="174"/>
        <v>1493166.71</v>
      </c>
      <c r="I371" s="660">
        <f t="shared" si="174"/>
        <v>1450319.9</v>
      </c>
      <c r="J371" s="660">
        <f t="shared" si="174"/>
        <v>38165.32</v>
      </c>
      <c r="K371" s="656">
        <f t="shared" si="169"/>
        <v>-1.673470251262188E-10</v>
      </c>
    </row>
    <row r="372" spans="1:43">
      <c r="B372" s="765" t="s">
        <v>450</v>
      </c>
      <c r="C372" s="660">
        <f>SUM(E372:J372)</f>
        <v>774427.08</v>
      </c>
      <c r="D372" s="661">
        <f>+C372/C370</f>
        <v>0.19999999999999998</v>
      </c>
      <c r="E372" s="852"/>
      <c r="F372" s="660">
        <f t="shared" si="174"/>
        <v>0</v>
      </c>
      <c r="G372" s="660">
        <f t="shared" si="174"/>
        <v>29014.1</v>
      </c>
      <c r="H372" s="660">
        <f t="shared" si="174"/>
        <v>373291.68</v>
      </c>
      <c r="I372" s="660">
        <f t="shared" si="174"/>
        <v>362579.97</v>
      </c>
      <c r="J372" s="660">
        <f t="shared" si="174"/>
        <v>9541.33</v>
      </c>
      <c r="K372" s="656">
        <f t="shared" si="169"/>
        <v>1.6370904631912708E-11</v>
      </c>
    </row>
    <row r="373" spans="1:43">
      <c r="B373" s="765" t="s">
        <v>451</v>
      </c>
      <c r="C373" s="660">
        <f>SUM(E373:J373)</f>
        <v>2154809.3231702801</v>
      </c>
      <c r="D373" s="661">
        <f>+C373/C369</f>
        <v>0.35752929919636162</v>
      </c>
      <c r="E373" s="853"/>
      <c r="F373" s="660">
        <f t="shared" si="174"/>
        <v>864682.33999999985</v>
      </c>
      <c r="G373" s="660">
        <f t="shared" si="174"/>
        <v>77295.648049937503</v>
      </c>
      <c r="H373" s="660">
        <f t="shared" si="174"/>
        <v>609427.54840303014</v>
      </c>
      <c r="I373" s="660">
        <f t="shared" si="174"/>
        <v>574894.65973619686</v>
      </c>
      <c r="J373" s="660">
        <f t="shared" si="174"/>
        <v>28509.126981115227</v>
      </c>
      <c r="K373" s="656">
        <f t="shared" si="169"/>
        <v>4.4019543565809727E-10</v>
      </c>
    </row>
    <row r="378" spans="1:43" ht="15">
      <c r="A378" s="557" t="s">
        <v>461</v>
      </c>
    </row>
    <row r="379" spans="1:43" ht="12.75" thickBot="1"/>
    <row r="380" spans="1:43" s="589" customFormat="1" ht="11.25">
      <c r="A380" s="618"/>
      <c r="B380" s="756" t="s">
        <v>388</v>
      </c>
      <c r="C380" s="619"/>
      <c r="D380" s="620"/>
      <c r="E380" s="618"/>
      <c r="F380" s="618">
        <f t="shared" ref="F380:AI380" si="175">+F292</f>
        <v>1</v>
      </c>
      <c r="G380" s="618">
        <f t="shared" si="175"/>
        <v>2</v>
      </c>
      <c r="H380" s="618">
        <f t="shared" si="175"/>
        <v>3</v>
      </c>
      <c r="I380" s="618">
        <f t="shared" si="175"/>
        <v>4</v>
      </c>
      <c r="J380" s="618">
        <f t="shared" si="175"/>
        <v>5</v>
      </c>
      <c r="K380" s="618">
        <f t="shared" si="175"/>
        <v>6</v>
      </c>
      <c r="L380" s="618">
        <f t="shared" si="175"/>
        <v>7</v>
      </c>
      <c r="M380" s="618">
        <f t="shared" si="175"/>
        <v>8</v>
      </c>
      <c r="N380" s="618">
        <f t="shared" si="175"/>
        <v>9</v>
      </c>
      <c r="O380" s="618">
        <f t="shared" si="175"/>
        <v>10</v>
      </c>
      <c r="P380" s="618">
        <f t="shared" si="175"/>
        <v>11</v>
      </c>
      <c r="Q380" s="618">
        <f t="shared" si="175"/>
        <v>12</v>
      </c>
      <c r="R380" s="618">
        <f t="shared" si="175"/>
        <v>13</v>
      </c>
      <c r="S380" s="618">
        <f t="shared" si="175"/>
        <v>14</v>
      </c>
      <c r="T380" s="618">
        <f t="shared" si="175"/>
        <v>15</v>
      </c>
      <c r="U380" s="618">
        <f t="shared" si="175"/>
        <v>16</v>
      </c>
      <c r="V380" s="618">
        <f t="shared" si="175"/>
        <v>17</v>
      </c>
      <c r="W380" s="618">
        <f t="shared" si="175"/>
        <v>18</v>
      </c>
      <c r="X380" s="618">
        <f t="shared" si="175"/>
        <v>19</v>
      </c>
      <c r="Y380" s="618">
        <f t="shared" si="175"/>
        <v>20</v>
      </c>
      <c r="Z380" s="618">
        <f t="shared" si="175"/>
        <v>21</v>
      </c>
      <c r="AA380" s="618">
        <f t="shared" si="175"/>
        <v>22</v>
      </c>
      <c r="AB380" s="618">
        <f t="shared" si="175"/>
        <v>23</v>
      </c>
      <c r="AC380" s="618">
        <f t="shared" si="175"/>
        <v>24</v>
      </c>
      <c r="AD380" s="618">
        <f t="shared" si="175"/>
        <v>25</v>
      </c>
      <c r="AE380" s="618">
        <f t="shared" si="175"/>
        <v>26</v>
      </c>
      <c r="AF380" s="618">
        <f t="shared" si="175"/>
        <v>27</v>
      </c>
      <c r="AG380" s="618">
        <f t="shared" si="175"/>
        <v>28</v>
      </c>
      <c r="AH380" s="618">
        <f t="shared" si="175"/>
        <v>29</v>
      </c>
      <c r="AI380" s="618">
        <f t="shared" si="175"/>
        <v>30</v>
      </c>
    </row>
    <row r="381" spans="1:43" s="589" customFormat="1" ht="11.25">
      <c r="A381" s="618" t="s">
        <v>147</v>
      </c>
      <c r="B381" s="756" t="s">
        <v>397</v>
      </c>
      <c r="C381" s="622" t="s">
        <v>418</v>
      </c>
      <c r="D381" s="623" t="s">
        <v>419</v>
      </c>
      <c r="E381" s="618"/>
      <c r="F381" s="655" t="str">
        <f t="shared" ref="F381:AI381" si="176">+F293</f>
        <v>do 2018</v>
      </c>
      <c r="G381" s="618">
        <f t="shared" si="176"/>
        <v>2019</v>
      </c>
      <c r="H381" s="618">
        <f t="shared" si="176"/>
        <v>2020</v>
      </c>
      <c r="I381" s="618">
        <f t="shared" si="176"/>
        <v>2021</v>
      </c>
      <c r="J381" s="618">
        <f t="shared" si="176"/>
        <v>2022</v>
      </c>
      <c r="K381" s="618">
        <f t="shared" si="176"/>
        <v>2023</v>
      </c>
      <c r="L381" s="618">
        <f t="shared" si="176"/>
        <v>2024</v>
      </c>
      <c r="M381" s="618">
        <f t="shared" si="176"/>
        <v>2025</v>
      </c>
      <c r="N381" s="618">
        <f t="shared" si="176"/>
        <v>2026</v>
      </c>
      <c r="O381" s="618">
        <f t="shared" si="176"/>
        <v>2027</v>
      </c>
      <c r="P381" s="618">
        <f t="shared" si="176"/>
        <v>2028</v>
      </c>
      <c r="Q381" s="618">
        <f t="shared" si="176"/>
        <v>2029</v>
      </c>
      <c r="R381" s="618">
        <f t="shared" si="176"/>
        <v>2030</v>
      </c>
      <c r="S381" s="618">
        <f t="shared" si="176"/>
        <v>2031</v>
      </c>
      <c r="T381" s="618">
        <f t="shared" si="176"/>
        <v>2032</v>
      </c>
      <c r="U381" s="618">
        <f t="shared" si="176"/>
        <v>2033</v>
      </c>
      <c r="V381" s="618">
        <f t="shared" si="176"/>
        <v>2034</v>
      </c>
      <c r="W381" s="618">
        <f t="shared" si="176"/>
        <v>2035</v>
      </c>
      <c r="X381" s="618">
        <f t="shared" si="176"/>
        <v>2036</v>
      </c>
      <c r="Y381" s="618">
        <f t="shared" si="176"/>
        <v>2037</v>
      </c>
      <c r="Z381" s="618">
        <f t="shared" si="176"/>
        <v>2038</v>
      </c>
      <c r="AA381" s="618">
        <f t="shared" si="176"/>
        <v>2039</v>
      </c>
      <c r="AB381" s="618">
        <f t="shared" si="176"/>
        <v>2040</v>
      </c>
      <c r="AC381" s="618">
        <f t="shared" si="176"/>
        <v>2041</v>
      </c>
      <c r="AD381" s="618">
        <f t="shared" si="176"/>
        <v>2042</v>
      </c>
      <c r="AE381" s="618">
        <f t="shared" si="176"/>
        <v>2043</v>
      </c>
      <c r="AF381" s="618">
        <f t="shared" si="176"/>
        <v>2044</v>
      </c>
      <c r="AG381" s="618">
        <f t="shared" si="176"/>
        <v>2045</v>
      </c>
      <c r="AH381" s="618">
        <f t="shared" si="176"/>
        <v>2046</v>
      </c>
      <c r="AI381" s="618">
        <f t="shared" si="176"/>
        <v>2047</v>
      </c>
    </row>
    <row r="382" spans="1:43" s="589" customFormat="1" ht="11.25">
      <c r="A382" s="592" t="s">
        <v>242</v>
      </c>
      <c r="B382" s="749" t="s">
        <v>398</v>
      </c>
      <c r="C382" s="624"/>
      <c r="D382" s="625"/>
      <c r="E382" s="593"/>
      <c r="F382" s="593">
        <f t="shared" ref="F382:AI382" si="177">+F383+F386+F387+F388</f>
        <v>0</v>
      </c>
      <c r="G382" s="593">
        <f t="shared" si="177"/>
        <v>0</v>
      </c>
      <c r="H382" s="593">
        <f t="shared" si="177"/>
        <v>0</v>
      </c>
      <c r="I382" s="593">
        <f t="shared" si="177"/>
        <v>0</v>
      </c>
      <c r="J382" s="593">
        <f t="shared" si="177"/>
        <v>0</v>
      </c>
      <c r="K382" s="593">
        <f t="shared" si="177"/>
        <v>346028.86941390019</v>
      </c>
      <c r="L382" s="593">
        <f t="shared" si="177"/>
        <v>346028.86941390019</v>
      </c>
      <c r="M382" s="593">
        <f t="shared" si="177"/>
        <v>346028.86941390019</v>
      </c>
      <c r="N382" s="593">
        <f t="shared" si="177"/>
        <v>346028.86941390019</v>
      </c>
      <c r="O382" s="593">
        <f t="shared" si="177"/>
        <v>346028.86941390019</v>
      </c>
      <c r="P382" s="593">
        <f t="shared" si="177"/>
        <v>346028.86941390019</v>
      </c>
      <c r="Q382" s="593">
        <f t="shared" si="177"/>
        <v>346028.86941390019</v>
      </c>
      <c r="R382" s="593">
        <f t="shared" si="177"/>
        <v>346028.86941390019</v>
      </c>
      <c r="S382" s="593">
        <f t="shared" si="177"/>
        <v>346028.86941390019</v>
      </c>
      <c r="T382" s="593">
        <f t="shared" si="177"/>
        <v>346028.86941390019</v>
      </c>
      <c r="U382" s="593">
        <f t="shared" si="177"/>
        <v>346028.86941390019</v>
      </c>
      <c r="V382" s="593">
        <f t="shared" si="177"/>
        <v>346028.86941390019</v>
      </c>
      <c r="W382" s="593">
        <f t="shared" si="177"/>
        <v>346028.86941390019</v>
      </c>
      <c r="X382" s="593">
        <f t="shared" si="177"/>
        <v>346028.86941390019</v>
      </c>
      <c r="Y382" s="593">
        <f t="shared" si="177"/>
        <v>346028.86941390019</v>
      </c>
      <c r="Z382" s="593">
        <f t="shared" si="177"/>
        <v>346028.86941390019</v>
      </c>
      <c r="AA382" s="593">
        <f t="shared" si="177"/>
        <v>438826.1976969153</v>
      </c>
      <c r="AB382" s="593">
        <f t="shared" si="177"/>
        <v>438826.1976969153</v>
      </c>
      <c r="AC382" s="593">
        <f t="shared" si="177"/>
        <v>438826.1976969153</v>
      </c>
      <c r="AD382" s="593">
        <f t="shared" si="177"/>
        <v>438826.1976969153</v>
      </c>
      <c r="AE382" s="593">
        <f t="shared" si="177"/>
        <v>438826.1976969153</v>
      </c>
      <c r="AF382" s="593">
        <f t="shared" si="177"/>
        <v>438826.1976969153</v>
      </c>
      <c r="AG382" s="593">
        <f t="shared" si="177"/>
        <v>438826.1976969153</v>
      </c>
      <c r="AH382" s="593">
        <f t="shared" si="177"/>
        <v>438826.1976969153</v>
      </c>
      <c r="AI382" s="593">
        <f t="shared" si="177"/>
        <v>1337708.6827945011</v>
      </c>
    </row>
    <row r="383" spans="1:43" s="607" customFormat="1" ht="11.25">
      <c r="A383" s="605">
        <v>1</v>
      </c>
      <c r="B383" s="753" t="s">
        <v>245</v>
      </c>
      <c r="C383" s="627"/>
      <c r="D383" s="628"/>
      <c r="E383" s="606"/>
      <c r="F383" s="606">
        <f t="shared" ref="F383:AI383" si="178">+F384+F385</f>
        <v>0</v>
      </c>
      <c r="G383" s="606">
        <f t="shared" si="178"/>
        <v>0</v>
      </c>
      <c r="H383" s="606">
        <f t="shared" si="178"/>
        <v>0</v>
      </c>
      <c r="I383" s="606">
        <f t="shared" si="178"/>
        <v>0</v>
      </c>
      <c r="J383" s="606">
        <f t="shared" si="178"/>
        <v>0</v>
      </c>
      <c r="K383" s="606">
        <f t="shared" si="178"/>
        <v>346028.86941390019</v>
      </c>
      <c r="L383" s="606">
        <f t="shared" si="178"/>
        <v>346028.86941390019</v>
      </c>
      <c r="M383" s="606">
        <f t="shared" si="178"/>
        <v>346028.86941390019</v>
      </c>
      <c r="N383" s="606">
        <f t="shared" si="178"/>
        <v>346028.86941390019</v>
      </c>
      <c r="O383" s="606">
        <f t="shared" si="178"/>
        <v>346028.86941390019</v>
      </c>
      <c r="P383" s="606">
        <f t="shared" si="178"/>
        <v>346028.86941390019</v>
      </c>
      <c r="Q383" s="606">
        <f t="shared" si="178"/>
        <v>346028.86941390019</v>
      </c>
      <c r="R383" s="606">
        <f t="shared" si="178"/>
        <v>346028.86941390019</v>
      </c>
      <c r="S383" s="606">
        <f t="shared" si="178"/>
        <v>346028.86941390019</v>
      </c>
      <c r="T383" s="606">
        <f t="shared" si="178"/>
        <v>346028.86941390019</v>
      </c>
      <c r="U383" s="606">
        <f t="shared" si="178"/>
        <v>346028.86941390019</v>
      </c>
      <c r="V383" s="606">
        <f t="shared" si="178"/>
        <v>346028.86941390019</v>
      </c>
      <c r="W383" s="606">
        <f t="shared" si="178"/>
        <v>346028.86941390019</v>
      </c>
      <c r="X383" s="606">
        <f t="shared" si="178"/>
        <v>346028.86941390019</v>
      </c>
      <c r="Y383" s="606">
        <f t="shared" si="178"/>
        <v>346028.86941390019</v>
      </c>
      <c r="Z383" s="606">
        <f t="shared" si="178"/>
        <v>346028.86941390019</v>
      </c>
      <c r="AA383" s="606">
        <f t="shared" si="178"/>
        <v>438826.1976969153</v>
      </c>
      <c r="AB383" s="606">
        <f t="shared" si="178"/>
        <v>438826.1976969153</v>
      </c>
      <c r="AC383" s="606">
        <f t="shared" si="178"/>
        <v>438826.1976969153</v>
      </c>
      <c r="AD383" s="606">
        <f t="shared" si="178"/>
        <v>438826.1976969153</v>
      </c>
      <c r="AE383" s="606">
        <f t="shared" si="178"/>
        <v>438826.1976969153</v>
      </c>
      <c r="AF383" s="606">
        <f t="shared" si="178"/>
        <v>438826.1976969153</v>
      </c>
      <c r="AG383" s="606">
        <f t="shared" si="178"/>
        <v>438826.1976969153</v>
      </c>
      <c r="AH383" s="606">
        <f t="shared" si="178"/>
        <v>438826.1976969153</v>
      </c>
      <c r="AI383" s="606">
        <f t="shared" si="178"/>
        <v>438826.1976969153</v>
      </c>
      <c r="AJ383" s="589"/>
      <c r="AK383" s="589"/>
      <c r="AL383" s="589"/>
      <c r="AM383" s="589"/>
      <c r="AN383" s="589"/>
      <c r="AO383" s="589"/>
      <c r="AP383" s="589"/>
      <c r="AQ383" s="589"/>
    </row>
    <row r="384" spans="1:43" s="589" customFormat="1" ht="11.25">
      <c r="A384" s="594"/>
      <c r="B384" s="751" t="s">
        <v>249</v>
      </c>
      <c r="C384" s="630"/>
      <c r="D384" s="631"/>
      <c r="E384" s="599"/>
      <c r="F384" s="599">
        <f t="shared" ref="F384:AI384" si="179">+F296</f>
        <v>0</v>
      </c>
      <c r="G384" s="599">
        <f t="shared" si="179"/>
        <v>0</v>
      </c>
      <c r="H384" s="599">
        <f t="shared" si="179"/>
        <v>0</v>
      </c>
      <c r="I384" s="599">
        <f t="shared" si="179"/>
        <v>0</v>
      </c>
      <c r="J384" s="599">
        <f t="shared" si="179"/>
        <v>0</v>
      </c>
      <c r="K384" s="599">
        <f t="shared" si="179"/>
        <v>219269.43107137195</v>
      </c>
      <c r="L384" s="599">
        <f t="shared" si="179"/>
        <v>219269.43107137195</v>
      </c>
      <c r="M384" s="599">
        <f t="shared" si="179"/>
        <v>219269.43107137195</v>
      </c>
      <c r="N384" s="599">
        <f t="shared" si="179"/>
        <v>219269.43107137195</v>
      </c>
      <c r="O384" s="599">
        <f t="shared" si="179"/>
        <v>219269.43107137195</v>
      </c>
      <c r="P384" s="599">
        <f t="shared" si="179"/>
        <v>219269.43107137195</v>
      </c>
      <c r="Q384" s="599">
        <f t="shared" si="179"/>
        <v>219269.43107137195</v>
      </c>
      <c r="R384" s="599">
        <f t="shared" si="179"/>
        <v>219269.43107137195</v>
      </c>
      <c r="S384" s="599">
        <f t="shared" si="179"/>
        <v>219269.43107137195</v>
      </c>
      <c r="T384" s="599">
        <f t="shared" si="179"/>
        <v>219269.43107137195</v>
      </c>
      <c r="U384" s="599">
        <f t="shared" si="179"/>
        <v>219269.43107137195</v>
      </c>
      <c r="V384" s="599">
        <f t="shared" si="179"/>
        <v>219269.43107137195</v>
      </c>
      <c r="W384" s="599">
        <f t="shared" si="179"/>
        <v>219269.43107137195</v>
      </c>
      <c r="X384" s="599">
        <f t="shared" si="179"/>
        <v>219269.43107137195</v>
      </c>
      <c r="Y384" s="599">
        <f t="shared" si="179"/>
        <v>219269.43107137195</v>
      </c>
      <c r="Z384" s="599">
        <f t="shared" si="179"/>
        <v>219269.43107137195</v>
      </c>
      <c r="AA384" s="599">
        <f t="shared" si="179"/>
        <v>219269.43107137195</v>
      </c>
      <c r="AB384" s="599">
        <f t="shared" si="179"/>
        <v>219269.43107137195</v>
      </c>
      <c r="AC384" s="599">
        <f t="shared" si="179"/>
        <v>219269.43107137195</v>
      </c>
      <c r="AD384" s="599">
        <f t="shared" si="179"/>
        <v>219269.43107137195</v>
      </c>
      <c r="AE384" s="599">
        <f t="shared" si="179"/>
        <v>219269.43107137195</v>
      </c>
      <c r="AF384" s="599">
        <f t="shared" si="179"/>
        <v>219269.43107137195</v>
      </c>
      <c r="AG384" s="599">
        <f t="shared" si="179"/>
        <v>219269.43107137195</v>
      </c>
      <c r="AH384" s="599">
        <f t="shared" si="179"/>
        <v>219269.43107137195</v>
      </c>
      <c r="AI384" s="599">
        <f t="shared" si="179"/>
        <v>219269.43107137195</v>
      </c>
    </row>
    <row r="385" spans="1:43" s="589" customFormat="1" ht="11.25">
      <c r="A385" s="594"/>
      <c r="B385" s="751" t="s">
        <v>250</v>
      </c>
      <c r="C385" s="630"/>
      <c r="D385" s="631"/>
      <c r="E385" s="599"/>
      <c r="F385" s="599">
        <f t="shared" ref="F385:AI385" si="180">+F297</f>
        <v>0</v>
      </c>
      <c r="G385" s="599">
        <f t="shared" si="180"/>
        <v>0</v>
      </c>
      <c r="H385" s="599">
        <f t="shared" si="180"/>
        <v>0</v>
      </c>
      <c r="I385" s="599">
        <f t="shared" si="180"/>
        <v>0</v>
      </c>
      <c r="J385" s="599">
        <f t="shared" si="180"/>
        <v>0</v>
      </c>
      <c r="K385" s="599">
        <f t="shared" si="180"/>
        <v>126759.43834252824</v>
      </c>
      <c r="L385" s="599">
        <f t="shared" si="180"/>
        <v>126759.43834252824</v>
      </c>
      <c r="M385" s="599">
        <f t="shared" si="180"/>
        <v>126759.43834252824</v>
      </c>
      <c r="N385" s="599">
        <f t="shared" si="180"/>
        <v>126759.43834252824</v>
      </c>
      <c r="O385" s="599">
        <f t="shared" si="180"/>
        <v>126759.43834252824</v>
      </c>
      <c r="P385" s="599">
        <f t="shared" si="180"/>
        <v>126759.43834252824</v>
      </c>
      <c r="Q385" s="599">
        <f t="shared" si="180"/>
        <v>126759.43834252824</v>
      </c>
      <c r="R385" s="599">
        <f t="shared" si="180"/>
        <v>126759.43834252824</v>
      </c>
      <c r="S385" s="599">
        <f t="shared" si="180"/>
        <v>126759.43834252824</v>
      </c>
      <c r="T385" s="599">
        <f t="shared" si="180"/>
        <v>126759.43834252824</v>
      </c>
      <c r="U385" s="599">
        <f t="shared" si="180"/>
        <v>126759.43834252824</v>
      </c>
      <c r="V385" s="599">
        <f t="shared" si="180"/>
        <v>126759.43834252824</v>
      </c>
      <c r="W385" s="599">
        <f t="shared" si="180"/>
        <v>126759.43834252824</v>
      </c>
      <c r="X385" s="599">
        <f t="shared" si="180"/>
        <v>126759.43834252824</v>
      </c>
      <c r="Y385" s="599">
        <f t="shared" si="180"/>
        <v>126759.43834252824</v>
      </c>
      <c r="Z385" s="599">
        <f t="shared" si="180"/>
        <v>126759.43834252824</v>
      </c>
      <c r="AA385" s="599">
        <f t="shared" si="180"/>
        <v>219556.76662554336</v>
      </c>
      <c r="AB385" s="599">
        <f t="shared" si="180"/>
        <v>219556.76662554336</v>
      </c>
      <c r="AC385" s="599">
        <f t="shared" si="180"/>
        <v>219556.76662554336</v>
      </c>
      <c r="AD385" s="599">
        <f t="shared" si="180"/>
        <v>219556.76662554336</v>
      </c>
      <c r="AE385" s="599">
        <f t="shared" si="180"/>
        <v>219556.76662554336</v>
      </c>
      <c r="AF385" s="599">
        <f t="shared" si="180"/>
        <v>219556.76662554336</v>
      </c>
      <c r="AG385" s="599">
        <f t="shared" si="180"/>
        <v>219556.76662554336</v>
      </c>
      <c r="AH385" s="599">
        <f t="shared" si="180"/>
        <v>219556.76662554336</v>
      </c>
      <c r="AI385" s="599">
        <f t="shared" si="180"/>
        <v>219556.76662554336</v>
      </c>
    </row>
    <row r="386" spans="1:43" s="607" customFormat="1" ht="11.25">
      <c r="A386" s="605">
        <v>2</v>
      </c>
      <c r="B386" s="753" t="s">
        <v>247</v>
      </c>
      <c r="C386" s="627"/>
      <c r="D386" s="628"/>
      <c r="E386" s="606"/>
      <c r="F386" s="606">
        <f t="shared" ref="F386:AI386" si="181">+F299</f>
        <v>0</v>
      </c>
      <c r="G386" s="606">
        <f t="shared" si="181"/>
        <v>0</v>
      </c>
      <c r="H386" s="606">
        <f t="shared" si="181"/>
        <v>0</v>
      </c>
      <c r="I386" s="606">
        <f t="shared" si="181"/>
        <v>0</v>
      </c>
      <c r="J386" s="606">
        <f t="shared" si="181"/>
        <v>0</v>
      </c>
      <c r="K386" s="606">
        <f t="shared" si="181"/>
        <v>0</v>
      </c>
      <c r="L386" s="606">
        <f t="shared" si="181"/>
        <v>0</v>
      </c>
      <c r="M386" s="606">
        <f t="shared" si="181"/>
        <v>0</v>
      </c>
      <c r="N386" s="606">
        <f t="shared" si="181"/>
        <v>0</v>
      </c>
      <c r="O386" s="606">
        <f t="shared" si="181"/>
        <v>0</v>
      </c>
      <c r="P386" s="606">
        <f t="shared" si="181"/>
        <v>0</v>
      </c>
      <c r="Q386" s="606">
        <f t="shared" si="181"/>
        <v>0</v>
      </c>
      <c r="R386" s="606">
        <f t="shared" si="181"/>
        <v>0</v>
      </c>
      <c r="S386" s="606">
        <f t="shared" si="181"/>
        <v>0</v>
      </c>
      <c r="T386" s="606">
        <f t="shared" si="181"/>
        <v>0</v>
      </c>
      <c r="U386" s="606">
        <f t="shared" si="181"/>
        <v>0</v>
      </c>
      <c r="V386" s="606">
        <f t="shared" si="181"/>
        <v>0</v>
      </c>
      <c r="W386" s="606">
        <f t="shared" si="181"/>
        <v>0</v>
      </c>
      <c r="X386" s="606">
        <f t="shared" si="181"/>
        <v>0</v>
      </c>
      <c r="Y386" s="606">
        <f t="shared" si="181"/>
        <v>0</v>
      </c>
      <c r="Z386" s="606">
        <f t="shared" si="181"/>
        <v>0</v>
      </c>
      <c r="AA386" s="606">
        <f t="shared" si="181"/>
        <v>0</v>
      </c>
      <c r="AB386" s="606">
        <f t="shared" si="181"/>
        <v>0</v>
      </c>
      <c r="AC386" s="606">
        <f t="shared" si="181"/>
        <v>0</v>
      </c>
      <c r="AD386" s="606">
        <f t="shared" si="181"/>
        <v>0</v>
      </c>
      <c r="AE386" s="606">
        <f t="shared" si="181"/>
        <v>0</v>
      </c>
      <c r="AF386" s="606">
        <f t="shared" si="181"/>
        <v>0</v>
      </c>
      <c r="AG386" s="606">
        <f t="shared" si="181"/>
        <v>0</v>
      </c>
      <c r="AH386" s="606">
        <f t="shared" si="181"/>
        <v>0</v>
      </c>
      <c r="AI386" s="606">
        <f t="shared" si="181"/>
        <v>0</v>
      </c>
      <c r="AJ386" s="589"/>
      <c r="AK386" s="589"/>
      <c r="AL386" s="589"/>
      <c r="AM386" s="589"/>
      <c r="AN386" s="589"/>
      <c r="AO386" s="589"/>
      <c r="AP386" s="589"/>
      <c r="AQ386" s="589"/>
    </row>
    <row r="387" spans="1:43" s="607" customFormat="1" ht="11.25">
      <c r="A387" s="605">
        <v>3</v>
      </c>
      <c r="B387" s="753" t="s">
        <v>251</v>
      </c>
      <c r="C387" s="627"/>
      <c r="D387" s="628"/>
      <c r="E387" s="606"/>
      <c r="F387" s="606">
        <f t="shared" ref="F387:AI387" si="182">+F300</f>
        <v>0</v>
      </c>
      <c r="G387" s="606">
        <f t="shared" si="182"/>
        <v>0</v>
      </c>
      <c r="H387" s="606">
        <f t="shared" si="182"/>
        <v>0</v>
      </c>
      <c r="I387" s="606">
        <f t="shared" si="182"/>
        <v>0</v>
      </c>
      <c r="J387" s="606">
        <f t="shared" si="182"/>
        <v>0</v>
      </c>
      <c r="K387" s="606">
        <f t="shared" si="182"/>
        <v>0</v>
      </c>
      <c r="L387" s="606">
        <f t="shared" si="182"/>
        <v>0</v>
      </c>
      <c r="M387" s="606">
        <f t="shared" si="182"/>
        <v>0</v>
      </c>
      <c r="N387" s="606">
        <f t="shared" si="182"/>
        <v>0</v>
      </c>
      <c r="O387" s="606">
        <f t="shared" si="182"/>
        <v>0</v>
      </c>
      <c r="P387" s="606">
        <f t="shared" si="182"/>
        <v>0</v>
      </c>
      <c r="Q387" s="606">
        <f t="shared" si="182"/>
        <v>0</v>
      </c>
      <c r="R387" s="606">
        <f t="shared" si="182"/>
        <v>0</v>
      </c>
      <c r="S387" s="606">
        <f t="shared" si="182"/>
        <v>0</v>
      </c>
      <c r="T387" s="606">
        <f t="shared" si="182"/>
        <v>0</v>
      </c>
      <c r="U387" s="606">
        <f t="shared" si="182"/>
        <v>0</v>
      </c>
      <c r="V387" s="606">
        <f t="shared" si="182"/>
        <v>0</v>
      </c>
      <c r="W387" s="606">
        <f t="shared" si="182"/>
        <v>0</v>
      </c>
      <c r="X387" s="606">
        <f t="shared" si="182"/>
        <v>0</v>
      </c>
      <c r="Y387" s="606">
        <f t="shared" si="182"/>
        <v>0</v>
      </c>
      <c r="Z387" s="606">
        <f t="shared" si="182"/>
        <v>0</v>
      </c>
      <c r="AA387" s="606">
        <f t="shared" si="182"/>
        <v>0</v>
      </c>
      <c r="AB387" s="606">
        <f t="shared" si="182"/>
        <v>0</v>
      </c>
      <c r="AC387" s="606">
        <f t="shared" si="182"/>
        <v>0</v>
      </c>
      <c r="AD387" s="606">
        <f t="shared" si="182"/>
        <v>0</v>
      </c>
      <c r="AE387" s="606">
        <f t="shared" si="182"/>
        <v>0</v>
      </c>
      <c r="AF387" s="606">
        <f t="shared" si="182"/>
        <v>0</v>
      </c>
      <c r="AG387" s="606">
        <f t="shared" si="182"/>
        <v>0</v>
      </c>
      <c r="AH387" s="606">
        <f t="shared" si="182"/>
        <v>0</v>
      </c>
      <c r="AI387" s="606">
        <f t="shared" si="182"/>
        <v>0</v>
      </c>
      <c r="AJ387" s="589"/>
      <c r="AK387" s="589"/>
      <c r="AL387" s="589"/>
      <c r="AM387" s="589"/>
      <c r="AN387" s="589"/>
      <c r="AO387" s="589"/>
      <c r="AP387" s="589"/>
      <c r="AQ387" s="589"/>
    </row>
    <row r="388" spans="1:43" s="607" customFormat="1" ht="11.25">
      <c r="A388" s="605">
        <v>4</v>
      </c>
      <c r="B388" s="753" t="s">
        <v>400</v>
      </c>
      <c r="C388" s="627"/>
      <c r="D388" s="628"/>
      <c r="E388" s="606"/>
      <c r="F388" s="606">
        <f t="shared" ref="F388:AI388" si="183">+F301</f>
        <v>0</v>
      </c>
      <c r="G388" s="606">
        <f t="shared" si="183"/>
        <v>0</v>
      </c>
      <c r="H388" s="606">
        <f t="shared" si="183"/>
        <v>0</v>
      </c>
      <c r="I388" s="606">
        <f t="shared" si="183"/>
        <v>0</v>
      </c>
      <c r="J388" s="606">
        <f t="shared" si="183"/>
        <v>0</v>
      </c>
      <c r="K388" s="606">
        <f t="shared" si="183"/>
        <v>0</v>
      </c>
      <c r="L388" s="606">
        <f t="shared" si="183"/>
        <v>0</v>
      </c>
      <c r="M388" s="606">
        <f t="shared" si="183"/>
        <v>0</v>
      </c>
      <c r="N388" s="606">
        <f t="shared" si="183"/>
        <v>0</v>
      </c>
      <c r="O388" s="606">
        <f t="shared" si="183"/>
        <v>0</v>
      </c>
      <c r="P388" s="606">
        <f t="shared" si="183"/>
        <v>0</v>
      </c>
      <c r="Q388" s="606">
        <f t="shared" si="183"/>
        <v>0</v>
      </c>
      <c r="R388" s="606">
        <f t="shared" si="183"/>
        <v>0</v>
      </c>
      <c r="S388" s="606">
        <f t="shared" si="183"/>
        <v>0</v>
      </c>
      <c r="T388" s="606">
        <f t="shared" si="183"/>
        <v>0</v>
      </c>
      <c r="U388" s="606">
        <f t="shared" si="183"/>
        <v>0</v>
      </c>
      <c r="V388" s="606">
        <f t="shared" si="183"/>
        <v>0</v>
      </c>
      <c r="W388" s="606">
        <f t="shared" si="183"/>
        <v>0</v>
      </c>
      <c r="X388" s="606">
        <f t="shared" si="183"/>
        <v>0</v>
      </c>
      <c r="Y388" s="606">
        <f t="shared" si="183"/>
        <v>0</v>
      </c>
      <c r="Z388" s="606">
        <f t="shared" si="183"/>
        <v>0</v>
      </c>
      <c r="AA388" s="606">
        <f t="shared" si="183"/>
        <v>0</v>
      </c>
      <c r="AB388" s="606">
        <f t="shared" si="183"/>
        <v>0</v>
      </c>
      <c r="AC388" s="606">
        <f t="shared" si="183"/>
        <v>0</v>
      </c>
      <c r="AD388" s="606">
        <f t="shared" si="183"/>
        <v>0</v>
      </c>
      <c r="AE388" s="606">
        <f t="shared" si="183"/>
        <v>0</v>
      </c>
      <c r="AF388" s="606">
        <f t="shared" si="183"/>
        <v>0</v>
      </c>
      <c r="AG388" s="606">
        <f t="shared" si="183"/>
        <v>0</v>
      </c>
      <c r="AH388" s="606">
        <f t="shared" si="183"/>
        <v>0</v>
      </c>
      <c r="AI388" s="606">
        <f t="shared" si="183"/>
        <v>898882.48509758571</v>
      </c>
      <c r="AJ388" s="589"/>
      <c r="AK388" s="589"/>
      <c r="AL388" s="589"/>
      <c r="AM388" s="589"/>
      <c r="AN388" s="589"/>
      <c r="AO388" s="589"/>
      <c r="AP388" s="589"/>
      <c r="AQ388" s="589"/>
    </row>
    <row r="389" spans="1:43" s="589" customFormat="1" ht="11.25">
      <c r="A389" s="592" t="s">
        <v>243</v>
      </c>
      <c r="B389" s="749" t="s">
        <v>399</v>
      </c>
      <c r="C389" s="624"/>
      <c r="D389" s="625"/>
      <c r="E389" s="593"/>
      <c r="F389" s="593">
        <f>+F395+F396+F397+F399+F390</f>
        <v>864682.33999999985</v>
      </c>
      <c r="G389" s="593">
        <f t="shared" ref="G389:AI389" si="184">+G395+G396+G397+G399+G390</f>
        <v>77295.648049937503</v>
      </c>
      <c r="H389" s="593">
        <f t="shared" si="184"/>
        <v>609427.54840303014</v>
      </c>
      <c r="I389" s="593">
        <f t="shared" si="184"/>
        <v>574894.65973619686</v>
      </c>
      <c r="J389" s="593">
        <f t="shared" si="184"/>
        <v>28509.126981115227</v>
      </c>
      <c r="K389" s="593">
        <f t="shared" si="184"/>
        <v>219269.43107137227</v>
      </c>
      <c r="L389" s="593">
        <f t="shared" si="184"/>
        <v>219269.43107137183</v>
      </c>
      <c r="M389" s="593">
        <f t="shared" si="184"/>
        <v>219269.43107137183</v>
      </c>
      <c r="N389" s="593">
        <f t="shared" si="184"/>
        <v>219269.43107137183</v>
      </c>
      <c r="O389" s="593">
        <f t="shared" si="184"/>
        <v>219269.43107137183</v>
      </c>
      <c r="P389" s="593">
        <f t="shared" si="184"/>
        <v>219269.43107137183</v>
      </c>
      <c r="Q389" s="593">
        <f t="shared" si="184"/>
        <v>219269.43107137183</v>
      </c>
      <c r="R389" s="593">
        <f t="shared" si="184"/>
        <v>219269.43107137183</v>
      </c>
      <c r="S389" s="593">
        <f t="shared" si="184"/>
        <v>219269.43107137183</v>
      </c>
      <c r="T389" s="593">
        <f t="shared" si="184"/>
        <v>1337074.4662170287</v>
      </c>
      <c r="U389" s="593">
        <f t="shared" si="184"/>
        <v>219269.43107137183</v>
      </c>
      <c r="V389" s="593">
        <f t="shared" si="184"/>
        <v>219269.43107137183</v>
      </c>
      <c r="W389" s="593">
        <f t="shared" si="184"/>
        <v>219269.43107137183</v>
      </c>
      <c r="X389" s="593">
        <f t="shared" si="184"/>
        <v>492521.06306290673</v>
      </c>
      <c r="Y389" s="593">
        <f t="shared" si="184"/>
        <v>219269.43107137183</v>
      </c>
      <c r="Z389" s="593">
        <f t="shared" si="184"/>
        <v>219269.43107137183</v>
      </c>
      <c r="AA389" s="593">
        <f t="shared" si="184"/>
        <v>219269.43107137183</v>
      </c>
      <c r="AB389" s="593">
        <f t="shared" si="184"/>
        <v>219269.43107137183</v>
      </c>
      <c r="AC389" s="593">
        <f t="shared" si="184"/>
        <v>219269.43107137183</v>
      </c>
      <c r="AD389" s="593">
        <f t="shared" si="184"/>
        <v>1337074.4662170287</v>
      </c>
      <c r="AE389" s="593">
        <f t="shared" si="184"/>
        <v>219269.43107137183</v>
      </c>
      <c r="AF389" s="593">
        <f t="shared" si="184"/>
        <v>219269.43107137183</v>
      </c>
      <c r="AG389" s="593">
        <f t="shared" si="184"/>
        <v>219269.43107137183</v>
      </c>
      <c r="AH389" s="593">
        <f t="shared" si="184"/>
        <v>219269.43107137183</v>
      </c>
      <c r="AI389" s="593">
        <f t="shared" si="184"/>
        <v>219269.43107137183</v>
      </c>
    </row>
    <row r="390" spans="1:43" s="607" customFormat="1" ht="11.25">
      <c r="A390" s="605">
        <v>1</v>
      </c>
      <c r="B390" s="753" t="s">
        <v>246</v>
      </c>
      <c r="C390" s="627"/>
      <c r="D390" s="628"/>
      <c r="E390" s="606"/>
      <c r="F390" s="606">
        <f>+F391+F392+F393+F394</f>
        <v>0</v>
      </c>
      <c r="G390" s="606">
        <f t="shared" ref="G390:AI390" si="185">+G391+G392+G393+G394</f>
        <v>0</v>
      </c>
      <c r="H390" s="606">
        <f t="shared" si="185"/>
        <v>0</v>
      </c>
      <c r="I390" s="606">
        <f t="shared" si="185"/>
        <v>0</v>
      </c>
      <c r="J390" s="606">
        <f t="shared" si="185"/>
        <v>0</v>
      </c>
      <c r="K390" s="606">
        <f t="shared" si="185"/>
        <v>219269.43107137183</v>
      </c>
      <c r="L390" s="606">
        <f t="shared" si="185"/>
        <v>219269.43107137183</v>
      </c>
      <c r="M390" s="606">
        <f t="shared" si="185"/>
        <v>219269.43107137183</v>
      </c>
      <c r="N390" s="606">
        <f t="shared" si="185"/>
        <v>219269.43107137183</v>
      </c>
      <c r="O390" s="606">
        <f t="shared" si="185"/>
        <v>219269.43107137183</v>
      </c>
      <c r="P390" s="606">
        <f t="shared" si="185"/>
        <v>219269.43107137183</v>
      </c>
      <c r="Q390" s="606">
        <f t="shared" si="185"/>
        <v>219269.43107137183</v>
      </c>
      <c r="R390" s="606">
        <f t="shared" si="185"/>
        <v>219269.43107137183</v>
      </c>
      <c r="S390" s="606">
        <f t="shared" si="185"/>
        <v>219269.43107137183</v>
      </c>
      <c r="T390" s="606">
        <f t="shared" si="185"/>
        <v>219269.43107137183</v>
      </c>
      <c r="U390" s="606">
        <f t="shared" si="185"/>
        <v>219269.43107137183</v>
      </c>
      <c r="V390" s="606">
        <f t="shared" si="185"/>
        <v>219269.43107137183</v>
      </c>
      <c r="W390" s="606">
        <f t="shared" si="185"/>
        <v>219269.43107137183</v>
      </c>
      <c r="X390" s="606">
        <f t="shared" si="185"/>
        <v>219269.43107137183</v>
      </c>
      <c r="Y390" s="606">
        <f t="shared" si="185"/>
        <v>219269.43107137183</v>
      </c>
      <c r="Z390" s="606">
        <f t="shared" si="185"/>
        <v>219269.43107137183</v>
      </c>
      <c r="AA390" s="606">
        <f t="shared" si="185"/>
        <v>219269.43107137183</v>
      </c>
      <c r="AB390" s="606">
        <f t="shared" si="185"/>
        <v>219269.43107137183</v>
      </c>
      <c r="AC390" s="606">
        <f t="shared" si="185"/>
        <v>219269.43107137183</v>
      </c>
      <c r="AD390" s="606">
        <f t="shared" si="185"/>
        <v>219269.43107137183</v>
      </c>
      <c r="AE390" s="606">
        <f t="shared" si="185"/>
        <v>219269.43107137183</v>
      </c>
      <c r="AF390" s="606">
        <f t="shared" si="185"/>
        <v>219269.43107137183</v>
      </c>
      <c r="AG390" s="606">
        <f t="shared" si="185"/>
        <v>219269.43107137183</v>
      </c>
      <c r="AH390" s="606">
        <f t="shared" si="185"/>
        <v>219269.43107137183</v>
      </c>
      <c r="AI390" s="606">
        <f t="shared" si="185"/>
        <v>219269.43107137183</v>
      </c>
      <c r="AJ390" s="589"/>
      <c r="AK390" s="589"/>
      <c r="AL390" s="589"/>
      <c r="AM390" s="589"/>
      <c r="AN390" s="589"/>
      <c r="AO390" s="589"/>
      <c r="AP390" s="589"/>
      <c r="AQ390" s="589"/>
    </row>
    <row r="391" spans="1:43" s="589" customFormat="1" ht="11.25">
      <c r="A391" s="594"/>
      <c r="B391" s="751" t="s">
        <v>106</v>
      </c>
      <c r="C391" s="630"/>
      <c r="D391" s="631"/>
      <c r="E391" s="595"/>
      <c r="F391" s="595">
        <f t="shared" ref="F391:AI391" si="186">+F304</f>
        <v>0</v>
      </c>
      <c r="G391" s="595">
        <f t="shared" si="186"/>
        <v>0</v>
      </c>
      <c r="H391" s="595">
        <f t="shared" si="186"/>
        <v>0</v>
      </c>
      <c r="I391" s="595">
        <f t="shared" si="186"/>
        <v>0</v>
      </c>
      <c r="J391" s="595">
        <f t="shared" si="186"/>
        <v>0</v>
      </c>
      <c r="K391" s="595">
        <f t="shared" si="186"/>
        <v>14880.460500000001</v>
      </c>
      <c r="L391" s="595">
        <f t="shared" si="186"/>
        <v>14880.460500000001</v>
      </c>
      <c r="M391" s="595">
        <f t="shared" si="186"/>
        <v>14880.460500000001</v>
      </c>
      <c r="N391" s="595">
        <f t="shared" si="186"/>
        <v>14880.460500000001</v>
      </c>
      <c r="O391" s="595">
        <f t="shared" si="186"/>
        <v>14880.460500000001</v>
      </c>
      <c r="P391" s="595">
        <f t="shared" si="186"/>
        <v>14880.460500000001</v>
      </c>
      <c r="Q391" s="595">
        <f t="shared" si="186"/>
        <v>14880.460500000001</v>
      </c>
      <c r="R391" s="595">
        <f t="shared" si="186"/>
        <v>14880.460500000001</v>
      </c>
      <c r="S391" s="595">
        <f t="shared" si="186"/>
        <v>14880.460500000001</v>
      </c>
      <c r="T391" s="595">
        <f t="shared" si="186"/>
        <v>14880.460500000001</v>
      </c>
      <c r="U391" s="595">
        <f t="shared" si="186"/>
        <v>14880.460500000001</v>
      </c>
      <c r="V391" s="595">
        <f t="shared" si="186"/>
        <v>14880.460500000001</v>
      </c>
      <c r="W391" s="595">
        <f t="shared" si="186"/>
        <v>14880.460500000001</v>
      </c>
      <c r="X391" s="595">
        <f t="shared" si="186"/>
        <v>14880.460500000001</v>
      </c>
      <c r="Y391" s="595">
        <f t="shared" si="186"/>
        <v>14880.460500000001</v>
      </c>
      <c r="Z391" s="595">
        <f t="shared" si="186"/>
        <v>14880.460500000001</v>
      </c>
      <c r="AA391" s="595">
        <f t="shared" si="186"/>
        <v>14880.460500000001</v>
      </c>
      <c r="AB391" s="595">
        <f t="shared" si="186"/>
        <v>14880.460500000001</v>
      </c>
      <c r="AC391" s="595">
        <f t="shared" si="186"/>
        <v>14880.460500000001</v>
      </c>
      <c r="AD391" s="595">
        <f t="shared" si="186"/>
        <v>14880.460500000001</v>
      </c>
      <c r="AE391" s="595">
        <f t="shared" si="186"/>
        <v>14880.460500000001</v>
      </c>
      <c r="AF391" s="595">
        <f t="shared" si="186"/>
        <v>14880.460500000001</v>
      </c>
      <c r="AG391" s="595">
        <f t="shared" si="186"/>
        <v>14880.460500000001</v>
      </c>
      <c r="AH391" s="595">
        <f t="shared" si="186"/>
        <v>14880.460500000001</v>
      </c>
      <c r="AI391" s="595">
        <f t="shared" si="186"/>
        <v>14880.460500000001</v>
      </c>
    </row>
    <row r="392" spans="1:43" s="589" customFormat="1" ht="11.25">
      <c r="A392" s="594"/>
      <c r="B392" s="751" t="s">
        <v>254</v>
      </c>
      <c r="C392" s="630"/>
      <c r="D392" s="631"/>
      <c r="E392" s="595"/>
      <c r="F392" s="595">
        <f t="shared" ref="F392:AI392" si="187">+F305</f>
        <v>0</v>
      </c>
      <c r="G392" s="595">
        <f t="shared" si="187"/>
        <v>0</v>
      </c>
      <c r="H392" s="595">
        <f t="shared" si="187"/>
        <v>0</v>
      </c>
      <c r="I392" s="595">
        <f t="shared" si="187"/>
        <v>0</v>
      </c>
      <c r="J392" s="595">
        <f t="shared" si="187"/>
        <v>0</v>
      </c>
      <c r="K392" s="595">
        <f t="shared" si="187"/>
        <v>158388.97057137184</v>
      </c>
      <c r="L392" s="595">
        <f t="shared" si="187"/>
        <v>158388.97057137184</v>
      </c>
      <c r="M392" s="595">
        <f t="shared" si="187"/>
        <v>158388.97057137184</v>
      </c>
      <c r="N392" s="595">
        <f t="shared" si="187"/>
        <v>158388.97057137184</v>
      </c>
      <c r="O392" s="595">
        <f t="shared" si="187"/>
        <v>158388.97057137184</v>
      </c>
      <c r="P392" s="595">
        <f t="shared" si="187"/>
        <v>158388.97057137184</v>
      </c>
      <c r="Q392" s="595">
        <f t="shared" si="187"/>
        <v>158388.97057137184</v>
      </c>
      <c r="R392" s="595">
        <f t="shared" si="187"/>
        <v>158388.97057137184</v>
      </c>
      <c r="S392" s="595">
        <f t="shared" si="187"/>
        <v>158388.97057137184</v>
      </c>
      <c r="T392" s="595">
        <f t="shared" si="187"/>
        <v>158388.97057137184</v>
      </c>
      <c r="U392" s="595">
        <f t="shared" si="187"/>
        <v>158388.97057137184</v>
      </c>
      <c r="V392" s="595">
        <f t="shared" si="187"/>
        <v>158388.97057137184</v>
      </c>
      <c r="W392" s="595">
        <f t="shared" si="187"/>
        <v>158388.97057137184</v>
      </c>
      <c r="X392" s="595">
        <f t="shared" si="187"/>
        <v>158388.97057137184</v>
      </c>
      <c r="Y392" s="595">
        <f t="shared" si="187"/>
        <v>158388.97057137184</v>
      </c>
      <c r="Z392" s="595">
        <f t="shared" si="187"/>
        <v>158388.97057137184</v>
      </c>
      <c r="AA392" s="595">
        <f t="shared" si="187"/>
        <v>158388.97057137184</v>
      </c>
      <c r="AB392" s="595">
        <f t="shared" si="187"/>
        <v>158388.97057137184</v>
      </c>
      <c r="AC392" s="595">
        <f t="shared" si="187"/>
        <v>158388.97057137184</v>
      </c>
      <c r="AD392" s="595">
        <f t="shared" si="187"/>
        <v>158388.97057137184</v>
      </c>
      <c r="AE392" s="595">
        <f t="shared" si="187"/>
        <v>158388.97057137184</v>
      </c>
      <c r="AF392" s="595">
        <f t="shared" si="187"/>
        <v>158388.97057137184</v>
      </c>
      <c r="AG392" s="595">
        <f t="shared" si="187"/>
        <v>158388.97057137184</v>
      </c>
      <c r="AH392" s="595">
        <f t="shared" si="187"/>
        <v>158388.97057137184</v>
      </c>
      <c r="AI392" s="595">
        <f t="shared" si="187"/>
        <v>158388.97057137184</v>
      </c>
    </row>
    <row r="393" spans="1:43" s="589" customFormat="1" ht="11.25">
      <c r="A393" s="594"/>
      <c r="B393" s="751" t="s">
        <v>256</v>
      </c>
      <c r="C393" s="630"/>
      <c r="D393" s="631"/>
      <c r="E393" s="595"/>
      <c r="F393" s="595">
        <f t="shared" ref="F393:AI393" si="188">+F306</f>
        <v>0</v>
      </c>
      <c r="G393" s="595">
        <f t="shared" si="188"/>
        <v>0</v>
      </c>
      <c r="H393" s="595">
        <f t="shared" si="188"/>
        <v>0</v>
      </c>
      <c r="I393" s="595">
        <f t="shared" si="188"/>
        <v>0</v>
      </c>
      <c r="J393" s="595">
        <f t="shared" si="188"/>
        <v>0</v>
      </c>
      <c r="K393" s="595">
        <f t="shared" si="188"/>
        <v>46000</v>
      </c>
      <c r="L393" s="595">
        <f t="shared" si="188"/>
        <v>46000</v>
      </c>
      <c r="M393" s="595">
        <f t="shared" si="188"/>
        <v>46000</v>
      </c>
      <c r="N393" s="595">
        <f t="shared" si="188"/>
        <v>46000</v>
      </c>
      <c r="O393" s="595">
        <f t="shared" si="188"/>
        <v>46000</v>
      </c>
      <c r="P393" s="595">
        <f t="shared" si="188"/>
        <v>46000</v>
      </c>
      <c r="Q393" s="595">
        <f t="shared" si="188"/>
        <v>46000</v>
      </c>
      <c r="R393" s="595">
        <f t="shared" si="188"/>
        <v>46000</v>
      </c>
      <c r="S393" s="595">
        <f t="shared" si="188"/>
        <v>46000</v>
      </c>
      <c r="T393" s="595">
        <f t="shared" si="188"/>
        <v>46000</v>
      </c>
      <c r="U393" s="595">
        <f t="shared" si="188"/>
        <v>46000</v>
      </c>
      <c r="V393" s="595">
        <f t="shared" si="188"/>
        <v>46000</v>
      </c>
      <c r="W393" s="595">
        <f t="shared" si="188"/>
        <v>46000</v>
      </c>
      <c r="X393" s="595">
        <f t="shared" si="188"/>
        <v>46000</v>
      </c>
      <c r="Y393" s="595">
        <f t="shared" si="188"/>
        <v>46000</v>
      </c>
      <c r="Z393" s="595">
        <f t="shared" si="188"/>
        <v>46000</v>
      </c>
      <c r="AA393" s="595">
        <f t="shared" si="188"/>
        <v>46000</v>
      </c>
      <c r="AB393" s="595">
        <f t="shared" si="188"/>
        <v>46000</v>
      </c>
      <c r="AC393" s="595">
        <f t="shared" si="188"/>
        <v>46000</v>
      </c>
      <c r="AD393" s="595">
        <f t="shared" si="188"/>
        <v>46000</v>
      </c>
      <c r="AE393" s="595">
        <f t="shared" si="188"/>
        <v>46000</v>
      </c>
      <c r="AF393" s="595">
        <f t="shared" si="188"/>
        <v>46000</v>
      </c>
      <c r="AG393" s="595">
        <f t="shared" si="188"/>
        <v>46000</v>
      </c>
      <c r="AH393" s="595">
        <f t="shared" si="188"/>
        <v>46000</v>
      </c>
      <c r="AI393" s="595">
        <f t="shared" si="188"/>
        <v>46000</v>
      </c>
    </row>
    <row r="394" spans="1:43" s="589" customFormat="1" ht="11.25">
      <c r="A394" s="594"/>
      <c r="B394" s="751" t="s">
        <v>257</v>
      </c>
      <c r="C394" s="630"/>
      <c r="D394" s="631"/>
      <c r="E394" s="595"/>
      <c r="F394" s="595">
        <f t="shared" ref="F394:AI394" si="189">+F307</f>
        <v>0</v>
      </c>
      <c r="G394" s="595">
        <f t="shared" si="189"/>
        <v>0</v>
      </c>
      <c r="H394" s="595">
        <f t="shared" si="189"/>
        <v>0</v>
      </c>
      <c r="I394" s="595">
        <f t="shared" si="189"/>
        <v>0</v>
      </c>
      <c r="J394" s="595">
        <f t="shared" si="189"/>
        <v>0</v>
      </c>
      <c r="K394" s="595">
        <f t="shared" si="189"/>
        <v>0</v>
      </c>
      <c r="L394" s="595">
        <f t="shared" si="189"/>
        <v>0</v>
      </c>
      <c r="M394" s="595">
        <f t="shared" si="189"/>
        <v>0</v>
      </c>
      <c r="N394" s="595">
        <f t="shared" si="189"/>
        <v>0</v>
      </c>
      <c r="O394" s="595">
        <f t="shared" si="189"/>
        <v>0</v>
      </c>
      <c r="P394" s="595">
        <f t="shared" si="189"/>
        <v>0</v>
      </c>
      <c r="Q394" s="595">
        <f t="shared" si="189"/>
        <v>0</v>
      </c>
      <c r="R394" s="595">
        <f t="shared" si="189"/>
        <v>0</v>
      </c>
      <c r="S394" s="595">
        <f t="shared" si="189"/>
        <v>0</v>
      </c>
      <c r="T394" s="595">
        <f t="shared" si="189"/>
        <v>0</v>
      </c>
      <c r="U394" s="595">
        <f t="shared" si="189"/>
        <v>0</v>
      </c>
      <c r="V394" s="595">
        <f t="shared" si="189"/>
        <v>0</v>
      </c>
      <c r="W394" s="595">
        <f t="shared" si="189"/>
        <v>0</v>
      </c>
      <c r="X394" s="595">
        <f t="shared" si="189"/>
        <v>0</v>
      </c>
      <c r="Y394" s="595">
        <f t="shared" si="189"/>
        <v>0</v>
      </c>
      <c r="Z394" s="595">
        <f t="shared" si="189"/>
        <v>0</v>
      </c>
      <c r="AA394" s="595">
        <f t="shared" si="189"/>
        <v>0</v>
      </c>
      <c r="AB394" s="595">
        <f t="shared" si="189"/>
        <v>0</v>
      </c>
      <c r="AC394" s="595">
        <f t="shared" si="189"/>
        <v>0</v>
      </c>
      <c r="AD394" s="595">
        <f t="shared" si="189"/>
        <v>0</v>
      </c>
      <c r="AE394" s="595">
        <f t="shared" si="189"/>
        <v>0</v>
      </c>
      <c r="AF394" s="595">
        <f t="shared" si="189"/>
        <v>0</v>
      </c>
      <c r="AG394" s="595">
        <f t="shared" si="189"/>
        <v>0</v>
      </c>
      <c r="AH394" s="595">
        <f t="shared" si="189"/>
        <v>0</v>
      </c>
      <c r="AI394" s="595">
        <f t="shared" si="189"/>
        <v>0</v>
      </c>
    </row>
    <row r="395" spans="1:43" s="607" customFormat="1" ht="11.25">
      <c r="A395" s="605">
        <v>2</v>
      </c>
      <c r="B395" s="753" t="s">
        <v>248</v>
      </c>
      <c r="C395" s="627"/>
      <c r="D395" s="628"/>
      <c r="E395" s="606"/>
      <c r="F395" s="606">
        <f t="shared" ref="F395:AI395" si="190">+F308</f>
        <v>0</v>
      </c>
      <c r="G395" s="606">
        <f t="shared" si="190"/>
        <v>0</v>
      </c>
      <c r="H395" s="606">
        <f t="shared" si="190"/>
        <v>0</v>
      </c>
      <c r="I395" s="606">
        <f t="shared" si="190"/>
        <v>0</v>
      </c>
      <c r="J395" s="606">
        <f t="shared" si="190"/>
        <v>0</v>
      </c>
      <c r="K395" s="606">
        <f t="shared" si="190"/>
        <v>0</v>
      </c>
      <c r="L395" s="606">
        <f t="shared" si="190"/>
        <v>0</v>
      </c>
      <c r="M395" s="606">
        <f t="shared" si="190"/>
        <v>0</v>
      </c>
      <c r="N395" s="606">
        <f t="shared" si="190"/>
        <v>0</v>
      </c>
      <c r="O395" s="606">
        <f t="shared" si="190"/>
        <v>0</v>
      </c>
      <c r="P395" s="606">
        <f t="shared" si="190"/>
        <v>0</v>
      </c>
      <c r="Q395" s="606">
        <f t="shared" si="190"/>
        <v>0</v>
      </c>
      <c r="R395" s="606">
        <f t="shared" si="190"/>
        <v>0</v>
      </c>
      <c r="S395" s="606">
        <f t="shared" si="190"/>
        <v>0</v>
      </c>
      <c r="T395" s="606">
        <f t="shared" si="190"/>
        <v>0</v>
      </c>
      <c r="U395" s="606">
        <f t="shared" si="190"/>
        <v>0</v>
      </c>
      <c r="V395" s="606">
        <f t="shared" si="190"/>
        <v>0</v>
      </c>
      <c r="W395" s="606">
        <f t="shared" si="190"/>
        <v>0</v>
      </c>
      <c r="X395" s="606">
        <f t="shared" si="190"/>
        <v>0</v>
      </c>
      <c r="Y395" s="606">
        <f t="shared" si="190"/>
        <v>0</v>
      </c>
      <c r="Z395" s="606">
        <f t="shared" si="190"/>
        <v>0</v>
      </c>
      <c r="AA395" s="606">
        <f t="shared" si="190"/>
        <v>0</v>
      </c>
      <c r="AB395" s="606">
        <f t="shared" si="190"/>
        <v>0</v>
      </c>
      <c r="AC395" s="606">
        <f t="shared" si="190"/>
        <v>0</v>
      </c>
      <c r="AD395" s="606">
        <f t="shared" si="190"/>
        <v>0</v>
      </c>
      <c r="AE395" s="606">
        <f t="shared" si="190"/>
        <v>0</v>
      </c>
      <c r="AF395" s="606">
        <f t="shared" si="190"/>
        <v>0</v>
      </c>
      <c r="AG395" s="606">
        <f t="shared" si="190"/>
        <v>0</v>
      </c>
      <c r="AH395" s="606">
        <f t="shared" si="190"/>
        <v>0</v>
      </c>
      <c r="AI395" s="606">
        <f t="shared" si="190"/>
        <v>0</v>
      </c>
      <c r="AJ395" s="589"/>
      <c r="AK395" s="589"/>
      <c r="AL395" s="589"/>
      <c r="AM395" s="589"/>
      <c r="AN395" s="589"/>
      <c r="AO395" s="589"/>
      <c r="AP395" s="589"/>
      <c r="AQ395" s="589"/>
    </row>
    <row r="396" spans="1:43" s="607" customFormat="1" ht="11.25">
      <c r="A396" s="605">
        <v>3</v>
      </c>
      <c r="B396" s="753" t="s">
        <v>258</v>
      </c>
      <c r="C396" s="627"/>
      <c r="D396" s="628"/>
      <c r="E396" s="606"/>
      <c r="F396" s="606">
        <f t="shared" ref="F396:AI396" si="191">+F309</f>
        <v>0</v>
      </c>
      <c r="G396" s="606">
        <f t="shared" si="191"/>
        <v>0</v>
      </c>
      <c r="H396" s="606">
        <f t="shared" si="191"/>
        <v>0</v>
      </c>
      <c r="I396" s="606">
        <f t="shared" si="191"/>
        <v>0</v>
      </c>
      <c r="J396" s="606">
        <f t="shared" si="191"/>
        <v>0</v>
      </c>
      <c r="K396" s="606">
        <f t="shared" si="191"/>
        <v>0</v>
      </c>
      <c r="L396" s="606">
        <f t="shared" si="191"/>
        <v>0</v>
      </c>
      <c r="M396" s="606">
        <f t="shared" si="191"/>
        <v>0</v>
      </c>
      <c r="N396" s="606">
        <f t="shared" si="191"/>
        <v>0</v>
      </c>
      <c r="O396" s="606">
        <f t="shared" si="191"/>
        <v>0</v>
      </c>
      <c r="P396" s="606">
        <f t="shared" si="191"/>
        <v>0</v>
      </c>
      <c r="Q396" s="606">
        <f t="shared" si="191"/>
        <v>0</v>
      </c>
      <c r="R396" s="606">
        <f t="shared" si="191"/>
        <v>0</v>
      </c>
      <c r="S396" s="606">
        <f t="shared" si="191"/>
        <v>0</v>
      </c>
      <c r="T396" s="606">
        <f t="shared" si="191"/>
        <v>0</v>
      </c>
      <c r="U396" s="606">
        <f t="shared" si="191"/>
        <v>0</v>
      </c>
      <c r="V396" s="606">
        <f t="shared" si="191"/>
        <v>0</v>
      </c>
      <c r="W396" s="606">
        <f t="shared" si="191"/>
        <v>0</v>
      </c>
      <c r="X396" s="606">
        <f t="shared" si="191"/>
        <v>0</v>
      </c>
      <c r="Y396" s="606">
        <f t="shared" si="191"/>
        <v>0</v>
      </c>
      <c r="Z396" s="606">
        <f t="shared" si="191"/>
        <v>0</v>
      </c>
      <c r="AA396" s="606">
        <f t="shared" si="191"/>
        <v>0</v>
      </c>
      <c r="AB396" s="606">
        <f t="shared" si="191"/>
        <v>0</v>
      </c>
      <c r="AC396" s="606">
        <f t="shared" si="191"/>
        <v>0</v>
      </c>
      <c r="AD396" s="606">
        <f t="shared" si="191"/>
        <v>0</v>
      </c>
      <c r="AE396" s="606">
        <f t="shared" si="191"/>
        <v>0</v>
      </c>
      <c r="AF396" s="606">
        <f t="shared" si="191"/>
        <v>0</v>
      </c>
      <c r="AG396" s="606">
        <f t="shared" si="191"/>
        <v>0</v>
      </c>
      <c r="AH396" s="606">
        <f t="shared" si="191"/>
        <v>0</v>
      </c>
      <c r="AI396" s="606">
        <f t="shared" si="191"/>
        <v>0</v>
      </c>
      <c r="AJ396" s="589"/>
      <c r="AK396" s="589"/>
      <c r="AL396" s="589"/>
      <c r="AM396" s="589"/>
      <c r="AN396" s="589"/>
      <c r="AO396" s="589"/>
      <c r="AP396" s="589"/>
      <c r="AQ396" s="589"/>
    </row>
    <row r="397" spans="1:43" s="607" customFormat="1" ht="11.25">
      <c r="A397" s="605">
        <v>4</v>
      </c>
      <c r="B397" s="753" t="s">
        <v>443</v>
      </c>
      <c r="C397" s="627"/>
      <c r="D397" s="628"/>
      <c r="E397" s="606"/>
      <c r="F397" s="606">
        <f>+F398</f>
        <v>864682.33999999985</v>
      </c>
      <c r="G397" s="606">
        <f t="shared" ref="G397:AI397" si="192">+G398</f>
        <v>77295.648049937503</v>
      </c>
      <c r="H397" s="606">
        <f t="shared" si="192"/>
        <v>609427.54840303014</v>
      </c>
      <c r="I397" s="606">
        <f t="shared" si="192"/>
        <v>574894.65973619686</v>
      </c>
      <c r="J397" s="606">
        <f t="shared" si="192"/>
        <v>28509.126981115227</v>
      </c>
      <c r="K397" s="606">
        <f t="shared" si="192"/>
        <v>4.4019543565809727E-10</v>
      </c>
      <c r="L397" s="606">
        <f t="shared" si="192"/>
        <v>0</v>
      </c>
      <c r="M397" s="606">
        <f t="shared" si="192"/>
        <v>0</v>
      </c>
      <c r="N397" s="606">
        <f t="shared" si="192"/>
        <v>0</v>
      </c>
      <c r="O397" s="606">
        <f t="shared" si="192"/>
        <v>0</v>
      </c>
      <c r="P397" s="606">
        <f t="shared" si="192"/>
        <v>0</v>
      </c>
      <c r="Q397" s="606">
        <f t="shared" si="192"/>
        <v>0</v>
      </c>
      <c r="R397" s="606">
        <f t="shared" si="192"/>
        <v>0</v>
      </c>
      <c r="S397" s="606">
        <f t="shared" si="192"/>
        <v>0</v>
      </c>
      <c r="T397" s="606">
        <f t="shared" si="192"/>
        <v>0</v>
      </c>
      <c r="U397" s="606">
        <f t="shared" si="192"/>
        <v>0</v>
      </c>
      <c r="V397" s="606">
        <f t="shared" si="192"/>
        <v>0</v>
      </c>
      <c r="W397" s="606">
        <f t="shared" si="192"/>
        <v>0</v>
      </c>
      <c r="X397" s="606">
        <f t="shared" si="192"/>
        <v>0</v>
      </c>
      <c r="Y397" s="606">
        <f t="shared" si="192"/>
        <v>0</v>
      </c>
      <c r="Z397" s="606">
        <f t="shared" si="192"/>
        <v>0</v>
      </c>
      <c r="AA397" s="606">
        <f t="shared" si="192"/>
        <v>0</v>
      </c>
      <c r="AB397" s="606">
        <f t="shared" si="192"/>
        <v>0</v>
      </c>
      <c r="AC397" s="606">
        <f t="shared" si="192"/>
        <v>0</v>
      </c>
      <c r="AD397" s="606">
        <f t="shared" si="192"/>
        <v>0</v>
      </c>
      <c r="AE397" s="606">
        <f t="shared" si="192"/>
        <v>0</v>
      </c>
      <c r="AF397" s="606">
        <f t="shared" si="192"/>
        <v>0</v>
      </c>
      <c r="AG397" s="606">
        <f t="shared" si="192"/>
        <v>0</v>
      </c>
      <c r="AH397" s="606">
        <f t="shared" si="192"/>
        <v>0</v>
      </c>
      <c r="AI397" s="606">
        <f t="shared" si="192"/>
        <v>0</v>
      </c>
      <c r="AJ397" s="589"/>
      <c r="AK397" s="589"/>
      <c r="AL397" s="589"/>
      <c r="AM397" s="589"/>
      <c r="AN397" s="589"/>
      <c r="AO397" s="589"/>
      <c r="AP397" s="589"/>
      <c r="AQ397" s="589"/>
    </row>
    <row r="398" spans="1:43" s="607" customFormat="1" ht="11.25">
      <c r="A398" s="605"/>
      <c r="B398" s="751" t="s">
        <v>444</v>
      </c>
      <c r="C398" s="630"/>
      <c r="D398" s="631"/>
      <c r="E398" s="595"/>
      <c r="F398" s="595">
        <f>+F373</f>
        <v>864682.33999999985</v>
      </c>
      <c r="G398" s="595">
        <f t="shared" ref="G398:AI398" si="193">+G373</f>
        <v>77295.648049937503</v>
      </c>
      <c r="H398" s="595">
        <f t="shared" si="193"/>
        <v>609427.54840303014</v>
      </c>
      <c r="I398" s="595">
        <f t="shared" si="193"/>
        <v>574894.65973619686</v>
      </c>
      <c r="J398" s="595">
        <f t="shared" si="193"/>
        <v>28509.126981115227</v>
      </c>
      <c r="K398" s="595">
        <f t="shared" si="193"/>
        <v>4.4019543565809727E-10</v>
      </c>
      <c r="L398" s="595">
        <f t="shared" si="193"/>
        <v>0</v>
      </c>
      <c r="M398" s="595">
        <f t="shared" si="193"/>
        <v>0</v>
      </c>
      <c r="N398" s="595">
        <f t="shared" si="193"/>
        <v>0</v>
      </c>
      <c r="O398" s="595">
        <f t="shared" si="193"/>
        <v>0</v>
      </c>
      <c r="P398" s="595">
        <f t="shared" si="193"/>
        <v>0</v>
      </c>
      <c r="Q398" s="595">
        <f t="shared" si="193"/>
        <v>0</v>
      </c>
      <c r="R398" s="595">
        <f t="shared" si="193"/>
        <v>0</v>
      </c>
      <c r="S398" s="595">
        <f t="shared" si="193"/>
        <v>0</v>
      </c>
      <c r="T398" s="595">
        <f t="shared" si="193"/>
        <v>0</v>
      </c>
      <c r="U398" s="595">
        <f t="shared" si="193"/>
        <v>0</v>
      </c>
      <c r="V398" s="595">
        <f t="shared" si="193"/>
        <v>0</v>
      </c>
      <c r="W398" s="595">
        <f t="shared" si="193"/>
        <v>0</v>
      </c>
      <c r="X398" s="595">
        <f t="shared" si="193"/>
        <v>0</v>
      </c>
      <c r="Y398" s="595">
        <f t="shared" si="193"/>
        <v>0</v>
      </c>
      <c r="Z398" s="595">
        <f t="shared" si="193"/>
        <v>0</v>
      </c>
      <c r="AA398" s="595">
        <f t="shared" si="193"/>
        <v>0</v>
      </c>
      <c r="AB398" s="595">
        <f t="shared" si="193"/>
        <v>0</v>
      </c>
      <c r="AC398" s="595">
        <f t="shared" si="193"/>
        <v>0</v>
      </c>
      <c r="AD398" s="595">
        <f t="shared" si="193"/>
        <v>0</v>
      </c>
      <c r="AE398" s="595">
        <f t="shared" si="193"/>
        <v>0</v>
      </c>
      <c r="AF398" s="595">
        <f t="shared" si="193"/>
        <v>0</v>
      </c>
      <c r="AG398" s="595">
        <f t="shared" si="193"/>
        <v>0</v>
      </c>
      <c r="AH398" s="595">
        <f t="shared" si="193"/>
        <v>0</v>
      </c>
      <c r="AI398" s="595">
        <f t="shared" si="193"/>
        <v>0</v>
      </c>
      <c r="AJ398" s="589"/>
      <c r="AK398" s="589"/>
      <c r="AL398" s="589"/>
      <c r="AM398" s="589"/>
      <c r="AN398" s="589"/>
      <c r="AO398" s="589"/>
      <c r="AP398" s="589"/>
      <c r="AQ398" s="589"/>
    </row>
    <row r="399" spans="1:43" s="607" customFormat="1" ht="11.25">
      <c r="A399" s="605">
        <v>5</v>
      </c>
      <c r="B399" s="753" t="s">
        <v>402</v>
      </c>
      <c r="C399" s="627"/>
      <c r="D399" s="628"/>
      <c r="E399" s="606"/>
      <c r="F399" s="606">
        <f>SUM(F400:F403)</f>
        <v>0</v>
      </c>
      <c r="G399" s="606">
        <f t="shared" ref="G399:AI399" si="194">SUM(G400:G403)</f>
        <v>0</v>
      </c>
      <c r="H399" s="606">
        <f t="shared" si="194"/>
        <v>0</v>
      </c>
      <c r="I399" s="606">
        <f t="shared" si="194"/>
        <v>0</v>
      </c>
      <c r="J399" s="606">
        <f t="shared" si="194"/>
        <v>0</v>
      </c>
      <c r="K399" s="606">
        <f t="shared" si="194"/>
        <v>0</v>
      </c>
      <c r="L399" s="606">
        <f t="shared" si="194"/>
        <v>0</v>
      </c>
      <c r="M399" s="606">
        <f t="shared" si="194"/>
        <v>0</v>
      </c>
      <c r="N399" s="606">
        <f t="shared" si="194"/>
        <v>0</v>
      </c>
      <c r="O399" s="606">
        <f t="shared" si="194"/>
        <v>0</v>
      </c>
      <c r="P399" s="606">
        <f t="shared" si="194"/>
        <v>0</v>
      </c>
      <c r="Q399" s="606">
        <f t="shared" si="194"/>
        <v>0</v>
      </c>
      <c r="R399" s="606">
        <f t="shared" si="194"/>
        <v>0</v>
      </c>
      <c r="S399" s="606">
        <f t="shared" si="194"/>
        <v>0</v>
      </c>
      <c r="T399" s="606">
        <f t="shared" si="194"/>
        <v>1117805.0351456569</v>
      </c>
      <c r="U399" s="606">
        <f t="shared" si="194"/>
        <v>0</v>
      </c>
      <c r="V399" s="606">
        <f t="shared" si="194"/>
        <v>0</v>
      </c>
      <c r="W399" s="606">
        <f t="shared" si="194"/>
        <v>0</v>
      </c>
      <c r="X399" s="606">
        <f t="shared" si="194"/>
        <v>273251.6319915349</v>
      </c>
      <c r="Y399" s="606">
        <f t="shared" si="194"/>
        <v>0</v>
      </c>
      <c r="Z399" s="606">
        <f t="shared" si="194"/>
        <v>0</v>
      </c>
      <c r="AA399" s="606">
        <f t="shared" si="194"/>
        <v>0</v>
      </c>
      <c r="AB399" s="606">
        <f t="shared" si="194"/>
        <v>0</v>
      </c>
      <c r="AC399" s="606">
        <f t="shared" si="194"/>
        <v>0</v>
      </c>
      <c r="AD399" s="606">
        <f t="shared" si="194"/>
        <v>1117805.0351456569</v>
      </c>
      <c r="AE399" s="606">
        <f t="shared" si="194"/>
        <v>0</v>
      </c>
      <c r="AF399" s="606">
        <f t="shared" si="194"/>
        <v>0</v>
      </c>
      <c r="AG399" s="606">
        <f t="shared" si="194"/>
        <v>0</v>
      </c>
      <c r="AH399" s="606">
        <f t="shared" si="194"/>
        <v>0</v>
      </c>
      <c r="AI399" s="606">
        <f t="shared" si="194"/>
        <v>0</v>
      </c>
      <c r="AJ399" s="589"/>
      <c r="AK399" s="589"/>
      <c r="AL399" s="589"/>
      <c r="AM399" s="589"/>
      <c r="AN399" s="589"/>
      <c r="AO399" s="589"/>
      <c r="AP399" s="589"/>
      <c r="AQ399" s="589"/>
    </row>
    <row r="400" spans="1:43" s="607" customFormat="1" ht="11.25">
      <c r="A400" s="605"/>
      <c r="B400" s="751" t="str">
        <f>+B317</f>
        <v>Oprema na razbremenilnikih</v>
      </c>
      <c r="C400" s="630"/>
      <c r="D400" s="631"/>
      <c r="E400" s="595"/>
      <c r="F400" s="595">
        <f t="shared" ref="F400:AI400" si="195">+F317</f>
        <v>0</v>
      </c>
      <c r="G400" s="595">
        <f t="shared" si="195"/>
        <v>0</v>
      </c>
      <c r="H400" s="595">
        <f t="shared" si="195"/>
        <v>0</v>
      </c>
      <c r="I400" s="595">
        <f t="shared" si="195"/>
        <v>0</v>
      </c>
      <c r="J400" s="595">
        <f t="shared" si="195"/>
        <v>0</v>
      </c>
      <c r="K400" s="595">
        <f t="shared" si="195"/>
        <v>0</v>
      </c>
      <c r="L400" s="595">
        <f t="shared" si="195"/>
        <v>0</v>
      </c>
      <c r="M400" s="595">
        <f t="shared" si="195"/>
        <v>0</v>
      </c>
      <c r="N400" s="595">
        <f t="shared" si="195"/>
        <v>0</v>
      </c>
      <c r="O400" s="595">
        <f t="shared" si="195"/>
        <v>0</v>
      </c>
      <c r="P400" s="595">
        <f t="shared" si="195"/>
        <v>0</v>
      </c>
      <c r="Q400" s="595">
        <f t="shared" si="195"/>
        <v>0</v>
      </c>
      <c r="R400" s="595">
        <f t="shared" si="195"/>
        <v>0</v>
      </c>
      <c r="S400" s="595">
        <f t="shared" si="195"/>
        <v>0</v>
      </c>
      <c r="T400" s="595">
        <f t="shared" si="195"/>
        <v>91081.2</v>
      </c>
      <c r="U400" s="595">
        <f t="shared" si="195"/>
        <v>0</v>
      </c>
      <c r="V400" s="595">
        <f t="shared" si="195"/>
        <v>0</v>
      </c>
      <c r="W400" s="595">
        <f t="shared" si="195"/>
        <v>0</v>
      </c>
      <c r="X400" s="595">
        <f t="shared" si="195"/>
        <v>0</v>
      </c>
      <c r="Y400" s="595">
        <f t="shared" si="195"/>
        <v>0</v>
      </c>
      <c r="Z400" s="595">
        <f t="shared" si="195"/>
        <v>0</v>
      </c>
      <c r="AA400" s="595">
        <f t="shared" si="195"/>
        <v>0</v>
      </c>
      <c r="AB400" s="595">
        <f t="shared" si="195"/>
        <v>0</v>
      </c>
      <c r="AC400" s="595">
        <f t="shared" si="195"/>
        <v>0</v>
      </c>
      <c r="AD400" s="595">
        <f t="shared" si="195"/>
        <v>91081.2</v>
      </c>
      <c r="AE400" s="595">
        <f t="shared" si="195"/>
        <v>0</v>
      </c>
      <c r="AF400" s="595">
        <f t="shared" si="195"/>
        <v>0</v>
      </c>
      <c r="AG400" s="595">
        <f t="shared" si="195"/>
        <v>0</v>
      </c>
      <c r="AH400" s="595">
        <f t="shared" si="195"/>
        <v>0</v>
      </c>
      <c r="AI400" s="595">
        <f t="shared" si="195"/>
        <v>0</v>
      </c>
      <c r="AJ400" s="589"/>
      <c r="AK400" s="589"/>
      <c r="AL400" s="589"/>
      <c r="AM400" s="589"/>
      <c r="AN400" s="589"/>
      <c r="AO400" s="589"/>
      <c r="AP400" s="589"/>
      <c r="AQ400" s="589"/>
    </row>
    <row r="401" spans="1:43" s="607" customFormat="1" ht="11.25">
      <c r="A401" s="605"/>
      <c r="B401" s="751" t="str">
        <f>+B318</f>
        <v>Oprema na črpališčih</v>
      </c>
      <c r="C401" s="630"/>
      <c r="D401" s="631"/>
      <c r="E401" s="595"/>
      <c r="F401" s="595">
        <f t="shared" ref="F401:AI401" si="196">+F318</f>
        <v>0</v>
      </c>
      <c r="G401" s="595">
        <f t="shared" si="196"/>
        <v>0</v>
      </c>
      <c r="H401" s="595">
        <f t="shared" si="196"/>
        <v>0</v>
      </c>
      <c r="I401" s="595">
        <f t="shared" si="196"/>
        <v>0</v>
      </c>
      <c r="J401" s="595">
        <f t="shared" si="196"/>
        <v>0</v>
      </c>
      <c r="K401" s="595">
        <f t="shared" si="196"/>
        <v>0</v>
      </c>
      <c r="L401" s="595">
        <f t="shared" si="196"/>
        <v>0</v>
      </c>
      <c r="M401" s="595">
        <f t="shared" si="196"/>
        <v>0</v>
      </c>
      <c r="N401" s="595">
        <f t="shared" si="196"/>
        <v>0</v>
      </c>
      <c r="O401" s="595">
        <f t="shared" si="196"/>
        <v>0</v>
      </c>
      <c r="P401" s="595">
        <f t="shared" si="196"/>
        <v>0</v>
      </c>
      <c r="Q401" s="595">
        <f t="shared" si="196"/>
        <v>0</v>
      </c>
      <c r="R401" s="595">
        <f t="shared" si="196"/>
        <v>0</v>
      </c>
      <c r="S401" s="595">
        <f t="shared" si="196"/>
        <v>0</v>
      </c>
      <c r="T401" s="595">
        <f t="shared" si="196"/>
        <v>52508.4</v>
      </c>
      <c r="U401" s="595">
        <f t="shared" si="196"/>
        <v>0</v>
      </c>
      <c r="V401" s="595">
        <f t="shared" si="196"/>
        <v>0</v>
      </c>
      <c r="W401" s="595">
        <f t="shared" si="196"/>
        <v>0</v>
      </c>
      <c r="X401" s="595">
        <f t="shared" si="196"/>
        <v>0</v>
      </c>
      <c r="Y401" s="595">
        <f t="shared" si="196"/>
        <v>0</v>
      </c>
      <c r="Z401" s="595">
        <f t="shared" si="196"/>
        <v>0</v>
      </c>
      <c r="AA401" s="595">
        <f t="shared" si="196"/>
        <v>0</v>
      </c>
      <c r="AB401" s="595">
        <f t="shared" si="196"/>
        <v>0</v>
      </c>
      <c r="AC401" s="595">
        <f t="shared" si="196"/>
        <v>0</v>
      </c>
      <c r="AD401" s="595">
        <f t="shared" si="196"/>
        <v>52508.4</v>
      </c>
      <c r="AE401" s="595">
        <f t="shared" si="196"/>
        <v>0</v>
      </c>
      <c r="AF401" s="595">
        <f t="shared" si="196"/>
        <v>0</v>
      </c>
      <c r="AG401" s="595">
        <f t="shared" si="196"/>
        <v>0</v>
      </c>
      <c r="AH401" s="595">
        <f t="shared" si="196"/>
        <v>0</v>
      </c>
      <c r="AI401" s="595">
        <f t="shared" si="196"/>
        <v>0</v>
      </c>
      <c r="AJ401" s="589"/>
      <c r="AK401" s="589"/>
      <c r="AL401" s="589"/>
      <c r="AM401" s="589"/>
      <c r="AN401" s="589"/>
      <c r="AO401" s="589"/>
      <c r="AP401" s="589"/>
      <c r="AQ401" s="589"/>
    </row>
    <row r="402" spans="1:43" s="607" customFormat="1" ht="11.25">
      <c r="A402" s="605"/>
      <c r="B402" s="751" t="str">
        <f>+B319</f>
        <v>Električna oprema ČN in oprema za vodenje</v>
      </c>
      <c r="C402" s="630"/>
      <c r="D402" s="631"/>
      <c r="E402" s="595"/>
      <c r="F402" s="595">
        <f t="shared" ref="F402:AI402" si="197">+F319</f>
        <v>0</v>
      </c>
      <c r="G402" s="595">
        <f t="shared" si="197"/>
        <v>0</v>
      </c>
      <c r="H402" s="595">
        <f t="shared" si="197"/>
        <v>0</v>
      </c>
      <c r="I402" s="595">
        <f t="shared" si="197"/>
        <v>0</v>
      </c>
      <c r="J402" s="595">
        <f t="shared" si="197"/>
        <v>0</v>
      </c>
      <c r="K402" s="595">
        <f t="shared" si="197"/>
        <v>0</v>
      </c>
      <c r="L402" s="595">
        <f t="shared" si="197"/>
        <v>0</v>
      </c>
      <c r="M402" s="595">
        <f t="shared" si="197"/>
        <v>0</v>
      </c>
      <c r="N402" s="595">
        <f t="shared" si="197"/>
        <v>0</v>
      </c>
      <c r="O402" s="595">
        <f t="shared" si="197"/>
        <v>0</v>
      </c>
      <c r="P402" s="595">
        <f t="shared" si="197"/>
        <v>0</v>
      </c>
      <c r="Q402" s="595">
        <f t="shared" si="197"/>
        <v>0</v>
      </c>
      <c r="R402" s="595">
        <f t="shared" si="197"/>
        <v>0</v>
      </c>
      <c r="S402" s="595">
        <f t="shared" si="197"/>
        <v>0</v>
      </c>
      <c r="T402" s="595">
        <f t="shared" si="197"/>
        <v>0</v>
      </c>
      <c r="U402" s="595">
        <f t="shared" si="197"/>
        <v>0</v>
      </c>
      <c r="V402" s="595">
        <f t="shared" si="197"/>
        <v>0</v>
      </c>
      <c r="W402" s="595">
        <f t="shared" si="197"/>
        <v>0</v>
      </c>
      <c r="X402" s="595">
        <f t="shared" si="197"/>
        <v>273251.6319915349</v>
      </c>
      <c r="Y402" s="595">
        <f t="shared" si="197"/>
        <v>0</v>
      </c>
      <c r="Z402" s="595">
        <f t="shared" si="197"/>
        <v>0</v>
      </c>
      <c r="AA402" s="595">
        <f t="shared" si="197"/>
        <v>0</v>
      </c>
      <c r="AB402" s="595">
        <f t="shared" si="197"/>
        <v>0</v>
      </c>
      <c r="AC402" s="595">
        <f t="shared" si="197"/>
        <v>0</v>
      </c>
      <c r="AD402" s="595">
        <f t="shared" si="197"/>
        <v>0</v>
      </c>
      <c r="AE402" s="595">
        <f t="shared" si="197"/>
        <v>0</v>
      </c>
      <c r="AF402" s="595">
        <f t="shared" si="197"/>
        <v>0</v>
      </c>
      <c r="AG402" s="595">
        <f t="shared" si="197"/>
        <v>0</v>
      </c>
      <c r="AH402" s="595">
        <f t="shared" si="197"/>
        <v>0</v>
      </c>
      <c r="AI402" s="595">
        <f t="shared" si="197"/>
        <v>0</v>
      </c>
      <c r="AJ402" s="589"/>
      <c r="AK402" s="589"/>
      <c r="AL402" s="589"/>
      <c r="AM402" s="589"/>
      <c r="AN402" s="589"/>
      <c r="AO402" s="589"/>
      <c r="AP402" s="589"/>
      <c r="AQ402" s="589"/>
    </row>
    <row r="403" spans="1:43" s="607" customFormat="1" ht="11.25">
      <c r="A403" s="605"/>
      <c r="B403" s="751" t="str">
        <f>+B320</f>
        <v>Strojna oprema na ČN</v>
      </c>
      <c r="C403" s="630"/>
      <c r="D403" s="631"/>
      <c r="E403" s="595"/>
      <c r="F403" s="595">
        <f t="shared" ref="F403:AI403" si="198">+F320</f>
        <v>0</v>
      </c>
      <c r="G403" s="595">
        <f t="shared" si="198"/>
        <v>0</v>
      </c>
      <c r="H403" s="595">
        <f t="shared" si="198"/>
        <v>0</v>
      </c>
      <c r="I403" s="595">
        <f t="shared" si="198"/>
        <v>0</v>
      </c>
      <c r="J403" s="595">
        <f t="shared" si="198"/>
        <v>0</v>
      </c>
      <c r="K403" s="595">
        <f t="shared" si="198"/>
        <v>0</v>
      </c>
      <c r="L403" s="595">
        <f t="shared" si="198"/>
        <v>0</v>
      </c>
      <c r="M403" s="595">
        <f t="shared" si="198"/>
        <v>0</v>
      </c>
      <c r="N403" s="595">
        <f t="shared" si="198"/>
        <v>0</v>
      </c>
      <c r="O403" s="595">
        <f t="shared" si="198"/>
        <v>0</v>
      </c>
      <c r="P403" s="595">
        <f t="shared" si="198"/>
        <v>0</v>
      </c>
      <c r="Q403" s="595">
        <f t="shared" si="198"/>
        <v>0</v>
      </c>
      <c r="R403" s="595">
        <f t="shared" si="198"/>
        <v>0</v>
      </c>
      <c r="S403" s="595">
        <f t="shared" si="198"/>
        <v>0</v>
      </c>
      <c r="T403" s="595">
        <f t="shared" si="198"/>
        <v>974215.43514565681</v>
      </c>
      <c r="U403" s="595">
        <f t="shared" si="198"/>
        <v>0</v>
      </c>
      <c r="V403" s="595">
        <f t="shared" si="198"/>
        <v>0</v>
      </c>
      <c r="W403" s="595">
        <f t="shared" si="198"/>
        <v>0</v>
      </c>
      <c r="X403" s="595">
        <f t="shared" si="198"/>
        <v>0</v>
      </c>
      <c r="Y403" s="595">
        <f t="shared" si="198"/>
        <v>0</v>
      </c>
      <c r="Z403" s="595">
        <f t="shared" si="198"/>
        <v>0</v>
      </c>
      <c r="AA403" s="595">
        <f t="shared" si="198"/>
        <v>0</v>
      </c>
      <c r="AB403" s="595">
        <f t="shared" si="198"/>
        <v>0</v>
      </c>
      <c r="AC403" s="595">
        <f t="shared" si="198"/>
        <v>0</v>
      </c>
      <c r="AD403" s="595">
        <f t="shared" si="198"/>
        <v>974215.43514565681</v>
      </c>
      <c r="AE403" s="595">
        <f t="shared" si="198"/>
        <v>0</v>
      </c>
      <c r="AF403" s="595">
        <f t="shared" si="198"/>
        <v>0</v>
      </c>
      <c r="AG403" s="595">
        <f t="shared" si="198"/>
        <v>0</v>
      </c>
      <c r="AH403" s="595">
        <f t="shared" si="198"/>
        <v>0</v>
      </c>
      <c r="AI403" s="595">
        <f t="shared" si="198"/>
        <v>0</v>
      </c>
      <c r="AJ403" s="589"/>
      <c r="AK403" s="589"/>
      <c r="AL403" s="589"/>
      <c r="AM403" s="589"/>
      <c r="AN403" s="589"/>
      <c r="AO403" s="589"/>
      <c r="AP403" s="589"/>
      <c r="AQ403" s="589"/>
    </row>
    <row r="404" spans="1:43" s="589" customFormat="1" thickBot="1">
      <c r="A404" s="592" t="s">
        <v>155</v>
      </c>
      <c r="B404" s="749" t="s">
        <v>403</v>
      </c>
      <c r="C404" s="663">
        <f>NPV($C$328,G404:AI404)+F404</f>
        <v>-958525.12301657721</v>
      </c>
      <c r="D404" s="633">
        <f>SUM(F404:AI404)</f>
        <v>239373.37275480281</v>
      </c>
      <c r="E404" s="593"/>
      <c r="F404" s="593">
        <f>+F382-F389</f>
        <v>-864682.33999999985</v>
      </c>
      <c r="G404" s="593">
        <f t="shared" ref="G404:AI404" si="199">+G382-G389</f>
        <v>-77295.648049937503</v>
      </c>
      <c r="H404" s="593">
        <f t="shared" si="199"/>
        <v>-609427.54840303014</v>
      </c>
      <c r="I404" s="593">
        <f t="shared" si="199"/>
        <v>-574894.65973619686</v>
      </c>
      <c r="J404" s="593">
        <f t="shared" si="199"/>
        <v>-28509.126981115227</v>
      </c>
      <c r="K404" s="593">
        <f t="shared" si="199"/>
        <v>126759.43834252792</v>
      </c>
      <c r="L404" s="593">
        <f t="shared" si="199"/>
        <v>126759.43834252836</v>
      </c>
      <c r="M404" s="593">
        <f t="shared" si="199"/>
        <v>126759.43834252836</v>
      </c>
      <c r="N404" s="593">
        <f t="shared" si="199"/>
        <v>126759.43834252836</v>
      </c>
      <c r="O404" s="593">
        <f t="shared" si="199"/>
        <v>126759.43834252836</v>
      </c>
      <c r="P404" s="593">
        <f t="shared" si="199"/>
        <v>126759.43834252836</v>
      </c>
      <c r="Q404" s="593">
        <f t="shared" si="199"/>
        <v>126759.43834252836</v>
      </c>
      <c r="R404" s="593">
        <f t="shared" si="199"/>
        <v>126759.43834252836</v>
      </c>
      <c r="S404" s="593">
        <f t="shared" si="199"/>
        <v>126759.43834252836</v>
      </c>
      <c r="T404" s="593">
        <f t="shared" si="199"/>
        <v>-991045.59680312849</v>
      </c>
      <c r="U404" s="593">
        <f t="shared" si="199"/>
        <v>126759.43834252836</v>
      </c>
      <c r="V404" s="593">
        <f t="shared" si="199"/>
        <v>126759.43834252836</v>
      </c>
      <c r="W404" s="593">
        <f t="shared" si="199"/>
        <v>126759.43834252836</v>
      </c>
      <c r="X404" s="593">
        <f t="shared" si="199"/>
        <v>-146492.19364900654</v>
      </c>
      <c r="Y404" s="593">
        <f t="shared" si="199"/>
        <v>126759.43834252836</v>
      </c>
      <c r="Z404" s="593">
        <f t="shared" si="199"/>
        <v>126759.43834252836</v>
      </c>
      <c r="AA404" s="593">
        <f t="shared" si="199"/>
        <v>219556.76662554347</v>
      </c>
      <c r="AB404" s="593">
        <f t="shared" si="199"/>
        <v>219556.76662554347</v>
      </c>
      <c r="AC404" s="593">
        <f t="shared" si="199"/>
        <v>219556.76662554347</v>
      </c>
      <c r="AD404" s="593">
        <f t="shared" si="199"/>
        <v>-898248.26852011331</v>
      </c>
      <c r="AE404" s="593">
        <f t="shared" si="199"/>
        <v>219556.76662554347</v>
      </c>
      <c r="AF404" s="593">
        <f t="shared" si="199"/>
        <v>219556.76662554347</v>
      </c>
      <c r="AG404" s="593">
        <f t="shared" si="199"/>
        <v>219556.76662554347</v>
      </c>
      <c r="AH404" s="593">
        <f t="shared" si="199"/>
        <v>219556.76662554347</v>
      </c>
      <c r="AI404" s="593">
        <f t="shared" si="199"/>
        <v>1118439.2517231293</v>
      </c>
    </row>
    <row r="406" spans="1:43" ht="15">
      <c r="A406" s="557" t="s">
        <v>462</v>
      </c>
    </row>
    <row r="407" spans="1:43" ht="12.75" thickBot="1"/>
    <row r="408" spans="1:43" s="589" customFormat="1" ht="12" customHeight="1">
      <c r="A408" s="618"/>
      <c r="B408" s="756" t="s">
        <v>388</v>
      </c>
      <c r="C408" s="854"/>
      <c r="D408" s="855"/>
      <c r="E408" s="618"/>
      <c r="F408" s="618">
        <f t="shared" ref="F408:AI409" si="200">+F380</f>
        <v>1</v>
      </c>
      <c r="G408" s="618">
        <f t="shared" si="200"/>
        <v>2</v>
      </c>
      <c r="H408" s="618">
        <f t="shared" si="200"/>
        <v>3</v>
      </c>
      <c r="I408" s="618">
        <f t="shared" si="200"/>
        <v>4</v>
      </c>
      <c r="J408" s="618">
        <f t="shared" si="200"/>
        <v>5</v>
      </c>
      <c r="K408" s="618">
        <f t="shared" si="200"/>
        <v>6</v>
      </c>
      <c r="L408" s="618">
        <f t="shared" si="200"/>
        <v>7</v>
      </c>
      <c r="M408" s="618">
        <f t="shared" si="200"/>
        <v>8</v>
      </c>
      <c r="N408" s="618">
        <f t="shared" si="200"/>
        <v>9</v>
      </c>
      <c r="O408" s="618">
        <f t="shared" si="200"/>
        <v>10</v>
      </c>
      <c r="P408" s="618">
        <f t="shared" si="200"/>
        <v>11</v>
      </c>
      <c r="Q408" s="618">
        <f t="shared" si="200"/>
        <v>12</v>
      </c>
      <c r="R408" s="618">
        <f t="shared" si="200"/>
        <v>13</v>
      </c>
      <c r="S408" s="618">
        <f t="shared" si="200"/>
        <v>14</v>
      </c>
      <c r="T408" s="618">
        <f t="shared" si="200"/>
        <v>15</v>
      </c>
      <c r="U408" s="618">
        <f t="shared" si="200"/>
        <v>16</v>
      </c>
      <c r="V408" s="618">
        <f t="shared" si="200"/>
        <v>17</v>
      </c>
      <c r="W408" s="618">
        <f t="shared" si="200"/>
        <v>18</v>
      </c>
      <c r="X408" s="618">
        <f t="shared" si="200"/>
        <v>19</v>
      </c>
      <c r="Y408" s="618">
        <f t="shared" si="200"/>
        <v>20</v>
      </c>
      <c r="Z408" s="618">
        <f t="shared" si="200"/>
        <v>21</v>
      </c>
      <c r="AA408" s="618">
        <f t="shared" si="200"/>
        <v>22</v>
      </c>
      <c r="AB408" s="618">
        <f t="shared" si="200"/>
        <v>23</v>
      </c>
      <c r="AC408" s="618">
        <f t="shared" si="200"/>
        <v>24</v>
      </c>
      <c r="AD408" s="618">
        <f t="shared" si="200"/>
        <v>25</v>
      </c>
      <c r="AE408" s="618">
        <f t="shared" si="200"/>
        <v>26</v>
      </c>
      <c r="AF408" s="618">
        <f t="shared" si="200"/>
        <v>27</v>
      </c>
      <c r="AG408" s="618">
        <f t="shared" si="200"/>
        <v>28</v>
      </c>
      <c r="AH408" s="618">
        <f t="shared" si="200"/>
        <v>29</v>
      </c>
      <c r="AI408" s="618">
        <f t="shared" si="200"/>
        <v>30</v>
      </c>
    </row>
    <row r="409" spans="1:43" s="589" customFormat="1" ht="12" customHeight="1">
      <c r="A409" s="618" t="s">
        <v>147</v>
      </c>
      <c r="B409" s="756" t="s">
        <v>397</v>
      </c>
      <c r="C409" s="856"/>
      <c r="D409" s="857"/>
      <c r="E409" s="618"/>
      <c r="F409" s="655" t="str">
        <f t="shared" si="200"/>
        <v>do 2018</v>
      </c>
      <c r="G409" s="618">
        <f t="shared" si="200"/>
        <v>2019</v>
      </c>
      <c r="H409" s="618">
        <f t="shared" si="200"/>
        <v>2020</v>
      </c>
      <c r="I409" s="618">
        <f t="shared" si="200"/>
        <v>2021</v>
      </c>
      <c r="J409" s="618">
        <f t="shared" si="200"/>
        <v>2022</v>
      </c>
      <c r="K409" s="618">
        <f t="shared" si="200"/>
        <v>2023</v>
      </c>
      <c r="L409" s="618">
        <f t="shared" si="200"/>
        <v>2024</v>
      </c>
      <c r="M409" s="618">
        <f t="shared" si="200"/>
        <v>2025</v>
      </c>
      <c r="N409" s="618">
        <f t="shared" si="200"/>
        <v>2026</v>
      </c>
      <c r="O409" s="618">
        <f t="shared" si="200"/>
        <v>2027</v>
      </c>
      <c r="P409" s="618">
        <f t="shared" si="200"/>
        <v>2028</v>
      </c>
      <c r="Q409" s="618">
        <f t="shared" si="200"/>
        <v>2029</v>
      </c>
      <c r="R409" s="618">
        <f t="shared" si="200"/>
        <v>2030</v>
      </c>
      <c r="S409" s="618">
        <f t="shared" si="200"/>
        <v>2031</v>
      </c>
      <c r="T409" s="618">
        <f t="shared" si="200"/>
        <v>2032</v>
      </c>
      <c r="U409" s="618">
        <f t="shared" si="200"/>
        <v>2033</v>
      </c>
      <c r="V409" s="618">
        <f t="shared" si="200"/>
        <v>2034</v>
      </c>
      <c r="W409" s="618">
        <f t="shared" si="200"/>
        <v>2035</v>
      </c>
      <c r="X409" s="618">
        <f t="shared" si="200"/>
        <v>2036</v>
      </c>
      <c r="Y409" s="618">
        <f t="shared" si="200"/>
        <v>2037</v>
      </c>
      <c r="Z409" s="618">
        <f t="shared" si="200"/>
        <v>2038</v>
      </c>
      <c r="AA409" s="618">
        <f t="shared" si="200"/>
        <v>2039</v>
      </c>
      <c r="AB409" s="618">
        <f t="shared" si="200"/>
        <v>2040</v>
      </c>
      <c r="AC409" s="618">
        <f t="shared" si="200"/>
        <v>2041</v>
      </c>
      <c r="AD409" s="618">
        <f t="shared" si="200"/>
        <v>2042</v>
      </c>
      <c r="AE409" s="618">
        <f t="shared" si="200"/>
        <v>2043</v>
      </c>
      <c r="AF409" s="618">
        <f t="shared" si="200"/>
        <v>2044</v>
      </c>
      <c r="AG409" s="618">
        <f t="shared" si="200"/>
        <v>2045</v>
      </c>
      <c r="AH409" s="618">
        <f t="shared" si="200"/>
        <v>2046</v>
      </c>
      <c r="AI409" s="618">
        <f t="shared" si="200"/>
        <v>2047</v>
      </c>
    </row>
    <row r="410" spans="1:43" s="589" customFormat="1" ht="12" customHeight="1">
      <c r="A410" s="592" t="s">
        <v>242</v>
      </c>
      <c r="B410" s="749" t="s">
        <v>398</v>
      </c>
      <c r="C410" s="856"/>
      <c r="D410" s="857"/>
      <c r="E410" s="593"/>
      <c r="F410" s="593">
        <f t="shared" ref="F410:AI410" si="201">+F411+F414+F415+F416</f>
        <v>864682.33999999985</v>
      </c>
      <c r="G410" s="593">
        <f t="shared" si="201"/>
        <v>222366.13804993749</v>
      </c>
      <c r="H410" s="593">
        <f t="shared" si="201"/>
        <v>2475885.9384030299</v>
      </c>
      <c r="I410" s="593">
        <f t="shared" si="201"/>
        <v>2387794.5297361966</v>
      </c>
      <c r="J410" s="593">
        <f t="shared" si="201"/>
        <v>76215.776981115225</v>
      </c>
      <c r="K410" s="593">
        <f t="shared" si="201"/>
        <v>346028.86941390048</v>
      </c>
      <c r="L410" s="593">
        <f t="shared" si="201"/>
        <v>346028.86941390019</v>
      </c>
      <c r="M410" s="593">
        <f t="shared" si="201"/>
        <v>346028.86941390019</v>
      </c>
      <c r="N410" s="593">
        <f t="shared" si="201"/>
        <v>346028.86941390019</v>
      </c>
      <c r="O410" s="593">
        <f t="shared" si="201"/>
        <v>346028.86941390019</v>
      </c>
      <c r="P410" s="593">
        <f t="shared" si="201"/>
        <v>346028.86941390019</v>
      </c>
      <c r="Q410" s="593">
        <f t="shared" si="201"/>
        <v>346028.86941390019</v>
      </c>
      <c r="R410" s="593">
        <f t="shared" si="201"/>
        <v>346028.86941390019</v>
      </c>
      <c r="S410" s="593">
        <f t="shared" si="201"/>
        <v>346028.86941390019</v>
      </c>
      <c r="T410" s="593">
        <f t="shared" si="201"/>
        <v>346028.86941390019</v>
      </c>
      <c r="U410" s="593">
        <f t="shared" si="201"/>
        <v>346028.86941390019</v>
      </c>
      <c r="V410" s="593">
        <f t="shared" si="201"/>
        <v>346028.86941390019</v>
      </c>
      <c r="W410" s="593">
        <f t="shared" si="201"/>
        <v>346028.86941390019</v>
      </c>
      <c r="X410" s="593">
        <f t="shared" si="201"/>
        <v>346028.86941390019</v>
      </c>
      <c r="Y410" s="593">
        <f t="shared" si="201"/>
        <v>346028.86941390019</v>
      </c>
      <c r="Z410" s="593">
        <f t="shared" si="201"/>
        <v>346028.86941390019</v>
      </c>
      <c r="AA410" s="593">
        <f t="shared" si="201"/>
        <v>438826.1976969153</v>
      </c>
      <c r="AB410" s="593">
        <f t="shared" si="201"/>
        <v>438826.1976969153</v>
      </c>
      <c r="AC410" s="593">
        <f t="shared" si="201"/>
        <v>438826.1976969153</v>
      </c>
      <c r="AD410" s="593">
        <f t="shared" si="201"/>
        <v>438826.1976969153</v>
      </c>
      <c r="AE410" s="593">
        <f t="shared" si="201"/>
        <v>438826.1976969153</v>
      </c>
      <c r="AF410" s="593">
        <f t="shared" si="201"/>
        <v>438826.1976969153</v>
      </c>
      <c r="AG410" s="593">
        <f t="shared" si="201"/>
        <v>438826.1976969153</v>
      </c>
      <c r="AH410" s="593">
        <f t="shared" si="201"/>
        <v>438826.1976969153</v>
      </c>
      <c r="AI410" s="593">
        <f t="shared" si="201"/>
        <v>438826.1976969153</v>
      </c>
    </row>
    <row r="411" spans="1:43" s="607" customFormat="1" ht="12" customHeight="1">
      <c r="A411" s="605">
        <v>1</v>
      </c>
      <c r="B411" s="753" t="s">
        <v>245</v>
      </c>
      <c r="C411" s="856"/>
      <c r="D411" s="857"/>
      <c r="E411" s="606"/>
      <c r="F411" s="606">
        <f t="shared" ref="F411:AI411" si="202">+F412+F413</f>
        <v>0</v>
      </c>
      <c r="G411" s="606">
        <f t="shared" si="202"/>
        <v>0</v>
      </c>
      <c r="H411" s="606">
        <f t="shared" si="202"/>
        <v>0</v>
      </c>
      <c r="I411" s="606">
        <f t="shared" si="202"/>
        <v>0</v>
      </c>
      <c r="J411" s="606">
        <f t="shared" si="202"/>
        <v>0</v>
      </c>
      <c r="K411" s="606">
        <f t="shared" si="202"/>
        <v>346028.86941390019</v>
      </c>
      <c r="L411" s="606">
        <f t="shared" si="202"/>
        <v>346028.86941390019</v>
      </c>
      <c r="M411" s="606">
        <f t="shared" si="202"/>
        <v>346028.86941390019</v>
      </c>
      <c r="N411" s="606">
        <f t="shared" si="202"/>
        <v>346028.86941390019</v>
      </c>
      <c r="O411" s="606">
        <f t="shared" si="202"/>
        <v>346028.86941390019</v>
      </c>
      <c r="P411" s="606">
        <f t="shared" si="202"/>
        <v>346028.86941390019</v>
      </c>
      <c r="Q411" s="606">
        <f t="shared" si="202"/>
        <v>346028.86941390019</v>
      </c>
      <c r="R411" s="606">
        <f t="shared" si="202"/>
        <v>346028.86941390019</v>
      </c>
      <c r="S411" s="606">
        <f t="shared" si="202"/>
        <v>346028.86941390019</v>
      </c>
      <c r="T411" s="606">
        <f t="shared" si="202"/>
        <v>346028.86941390019</v>
      </c>
      <c r="U411" s="606">
        <f t="shared" si="202"/>
        <v>346028.86941390019</v>
      </c>
      <c r="V411" s="606">
        <f t="shared" si="202"/>
        <v>346028.86941390019</v>
      </c>
      <c r="W411" s="606">
        <f t="shared" si="202"/>
        <v>346028.86941390019</v>
      </c>
      <c r="X411" s="606">
        <f t="shared" si="202"/>
        <v>346028.86941390019</v>
      </c>
      <c r="Y411" s="606">
        <f t="shared" si="202"/>
        <v>346028.86941390019</v>
      </c>
      <c r="Z411" s="606">
        <f t="shared" si="202"/>
        <v>346028.86941390019</v>
      </c>
      <c r="AA411" s="606">
        <f t="shared" si="202"/>
        <v>438826.1976969153</v>
      </c>
      <c r="AB411" s="606">
        <f t="shared" si="202"/>
        <v>438826.1976969153</v>
      </c>
      <c r="AC411" s="606">
        <f t="shared" si="202"/>
        <v>438826.1976969153</v>
      </c>
      <c r="AD411" s="606">
        <f t="shared" si="202"/>
        <v>438826.1976969153</v>
      </c>
      <c r="AE411" s="606">
        <f t="shared" si="202"/>
        <v>438826.1976969153</v>
      </c>
      <c r="AF411" s="606">
        <f t="shared" si="202"/>
        <v>438826.1976969153</v>
      </c>
      <c r="AG411" s="606">
        <f t="shared" si="202"/>
        <v>438826.1976969153</v>
      </c>
      <c r="AH411" s="606">
        <f t="shared" si="202"/>
        <v>438826.1976969153</v>
      </c>
      <c r="AI411" s="606">
        <f t="shared" si="202"/>
        <v>438826.1976969153</v>
      </c>
      <c r="AJ411" s="589"/>
      <c r="AK411" s="589"/>
      <c r="AL411" s="589"/>
      <c r="AM411" s="589"/>
      <c r="AN411" s="589"/>
      <c r="AO411" s="589"/>
      <c r="AP411" s="589"/>
    </row>
    <row r="412" spans="1:43" s="589" customFormat="1" ht="12" customHeight="1">
      <c r="A412" s="594"/>
      <c r="B412" s="751" t="s">
        <v>249</v>
      </c>
      <c r="C412" s="856"/>
      <c r="D412" s="857"/>
      <c r="E412" s="595"/>
      <c r="F412" s="595">
        <f t="shared" ref="F412:AI412" si="203">+F296</f>
        <v>0</v>
      </c>
      <c r="G412" s="595">
        <f t="shared" si="203"/>
        <v>0</v>
      </c>
      <c r="H412" s="595">
        <f t="shared" si="203"/>
        <v>0</v>
      </c>
      <c r="I412" s="595">
        <f t="shared" si="203"/>
        <v>0</v>
      </c>
      <c r="J412" s="595">
        <f t="shared" si="203"/>
        <v>0</v>
      </c>
      <c r="K412" s="595">
        <f t="shared" si="203"/>
        <v>219269.43107137195</v>
      </c>
      <c r="L412" s="595">
        <f t="shared" si="203"/>
        <v>219269.43107137195</v>
      </c>
      <c r="M412" s="595">
        <f t="shared" si="203"/>
        <v>219269.43107137195</v>
      </c>
      <c r="N412" s="595">
        <f t="shared" si="203"/>
        <v>219269.43107137195</v>
      </c>
      <c r="O412" s="595">
        <f t="shared" si="203"/>
        <v>219269.43107137195</v>
      </c>
      <c r="P412" s="595">
        <f t="shared" si="203"/>
        <v>219269.43107137195</v>
      </c>
      <c r="Q412" s="595">
        <f t="shared" si="203"/>
        <v>219269.43107137195</v>
      </c>
      <c r="R412" s="595">
        <f t="shared" si="203"/>
        <v>219269.43107137195</v>
      </c>
      <c r="S412" s="595">
        <f t="shared" si="203"/>
        <v>219269.43107137195</v>
      </c>
      <c r="T412" s="595">
        <f t="shared" si="203"/>
        <v>219269.43107137195</v>
      </c>
      <c r="U412" s="595">
        <f t="shared" si="203"/>
        <v>219269.43107137195</v>
      </c>
      <c r="V412" s="595">
        <f t="shared" si="203"/>
        <v>219269.43107137195</v>
      </c>
      <c r="W412" s="595">
        <f t="shared" si="203"/>
        <v>219269.43107137195</v>
      </c>
      <c r="X412" s="595">
        <f t="shared" si="203"/>
        <v>219269.43107137195</v>
      </c>
      <c r="Y412" s="595">
        <f t="shared" si="203"/>
        <v>219269.43107137195</v>
      </c>
      <c r="Z412" s="595">
        <f t="shared" si="203"/>
        <v>219269.43107137195</v>
      </c>
      <c r="AA412" s="595">
        <f t="shared" si="203"/>
        <v>219269.43107137195</v>
      </c>
      <c r="AB412" s="595">
        <f t="shared" si="203"/>
        <v>219269.43107137195</v>
      </c>
      <c r="AC412" s="595">
        <f t="shared" si="203"/>
        <v>219269.43107137195</v>
      </c>
      <c r="AD412" s="595">
        <f t="shared" si="203"/>
        <v>219269.43107137195</v>
      </c>
      <c r="AE412" s="595">
        <f t="shared" si="203"/>
        <v>219269.43107137195</v>
      </c>
      <c r="AF412" s="595">
        <f t="shared" si="203"/>
        <v>219269.43107137195</v>
      </c>
      <c r="AG412" s="595">
        <f t="shared" si="203"/>
        <v>219269.43107137195</v>
      </c>
      <c r="AH412" s="595">
        <f t="shared" si="203"/>
        <v>219269.43107137195</v>
      </c>
      <c r="AI412" s="595">
        <f t="shared" si="203"/>
        <v>219269.43107137195</v>
      </c>
    </row>
    <row r="413" spans="1:43" s="589" customFormat="1" ht="12" customHeight="1">
      <c r="A413" s="594"/>
      <c r="B413" s="751" t="s">
        <v>250</v>
      </c>
      <c r="C413" s="856"/>
      <c r="D413" s="857"/>
      <c r="E413" s="595"/>
      <c r="F413" s="595">
        <f t="shared" ref="F413:AI413" si="204">+F297</f>
        <v>0</v>
      </c>
      <c r="G413" s="595">
        <f t="shared" si="204"/>
        <v>0</v>
      </c>
      <c r="H413" s="595">
        <f t="shared" si="204"/>
        <v>0</v>
      </c>
      <c r="I413" s="595">
        <f t="shared" si="204"/>
        <v>0</v>
      </c>
      <c r="J413" s="595">
        <f t="shared" si="204"/>
        <v>0</v>
      </c>
      <c r="K413" s="595">
        <f t="shared" si="204"/>
        <v>126759.43834252824</v>
      </c>
      <c r="L413" s="595">
        <f t="shared" si="204"/>
        <v>126759.43834252824</v>
      </c>
      <c r="M413" s="595">
        <f t="shared" si="204"/>
        <v>126759.43834252824</v>
      </c>
      <c r="N413" s="595">
        <f t="shared" si="204"/>
        <v>126759.43834252824</v>
      </c>
      <c r="O413" s="595">
        <f t="shared" si="204"/>
        <v>126759.43834252824</v>
      </c>
      <c r="P413" s="595">
        <f t="shared" si="204"/>
        <v>126759.43834252824</v>
      </c>
      <c r="Q413" s="595">
        <f t="shared" si="204"/>
        <v>126759.43834252824</v>
      </c>
      <c r="R413" s="595">
        <f t="shared" si="204"/>
        <v>126759.43834252824</v>
      </c>
      <c r="S413" s="595">
        <f t="shared" si="204"/>
        <v>126759.43834252824</v>
      </c>
      <c r="T413" s="595">
        <f t="shared" si="204"/>
        <v>126759.43834252824</v>
      </c>
      <c r="U413" s="595">
        <f t="shared" si="204"/>
        <v>126759.43834252824</v>
      </c>
      <c r="V413" s="595">
        <f t="shared" si="204"/>
        <v>126759.43834252824</v>
      </c>
      <c r="W413" s="595">
        <f t="shared" si="204"/>
        <v>126759.43834252824</v>
      </c>
      <c r="X413" s="595">
        <f t="shared" si="204"/>
        <v>126759.43834252824</v>
      </c>
      <c r="Y413" s="595">
        <f t="shared" si="204"/>
        <v>126759.43834252824</v>
      </c>
      <c r="Z413" s="595">
        <f t="shared" si="204"/>
        <v>126759.43834252824</v>
      </c>
      <c r="AA413" s="595">
        <f t="shared" si="204"/>
        <v>219556.76662554336</v>
      </c>
      <c r="AB413" s="595">
        <f t="shared" si="204"/>
        <v>219556.76662554336</v>
      </c>
      <c r="AC413" s="595">
        <f t="shared" si="204"/>
        <v>219556.76662554336</v>
      </c>
      <c r="AD413" s="595">
        <f t="shared" si="204"/>
        <v>219556.76662554336</v>
      </c>
      <c r="AE413" s="595">
        <f t="shared" si="204"/>
        <v>219556.76662554336</v>
      </c>
      <c r="AF413" s="595">
        <f t="shared" si="204"/>
        <v>219556.76662554336</v>
      </c>
      <c r="AG413" s="595">
        <f t="shared" si="204"/>
        <v>219556.76662554336</v>
      </c>
      <c r="AH413" s="595">
        <f t="shared" si="204"/>
        <v>219556.76662554336</v>
      </c>
      <c r="AI413" s="595">
        <f t="shared" si="204"/>
        <v>219556.76662554336</v>
      </c>
    </row>
    <row r="414" spans="1:43" s="607" customFormat="1" ht="12" customHeight="1">
      <c r="A414" s="605">
        <v>2</v>
      </c>
      <c r="B414" s="753" t="s">
        <v>247</v>
      </c>
      <c r="C414" s="856"/>
      <c r="D414" s="857"/>
      <c r="E414" s="606"/>
      <c r="F414" s="606">
        <f t="shared" ref="F414:AI414" si="205">+F299</f>
        <v>0</v>
      </c>
      <c r="G414" s="606">
        <f t="shared" si="205"/>
        <v>0</v>
      </c>
      <c r="H414" s="606">
        <f t="shared" si="205"/>
        <v>0</v>
      </c>
      <c r="I414" s="606">
        <f t="shared" si="205"/>
        <v>0</v>
      </c>
      <c r="J414" s="606">
        <f t="shared" si="205"/>
        <v>0</v>
      </c>
      <c r="K414" s="606">
        <f t="shared" si="205"/>
        <v>0</v>
      </c>
      <c r="L414" s="606">
        <f t="shared" si="205"/>
        <v>0</v>
      </c>
      <c r="M414" s="606">
        <f t="shared" si="205"/>
        <v>0</v>
      </c>
      <c r="N414" s="606">
        <f t="shared" si="205"/>
        <v>0</v>
      </c>
      <c r="O414" s="606">
        <f t="shared" si="205"/>
        <v>0</v>
      </c>
      <c r="P414" s="606">
        <f t="shared" si="205"/>
        <v>0</v>
      </c>
      <c r="Q414" s="606">
        <f t="shared" si="205"/>
        <v>0</v>
      </c>
      <c r="R414" s="606">
        <f t="shared" si="205"/>
        <v>0</v>
      </c>
      <c r="S414" s="606">
        <f t="shared" si="205"/>
        <v>0</v>
      </c>
      <c r="T414" s="606">
        <f t="shared" si="205"/>
        <v>0</v>
      </c>
      <c r="U414" s="606">
        <f t="shared" si="205"/>
        <v>0</v>
      </c>
      <c r="V414" s="606">
        <f t="shared" si="205"/>
        <v>0</v>
      </c>
      <c r="W414" s="606">
        <f t="shared" si="205"/>
        <v>0</v>
      </c>
      <c r="X414" s="606">
        <f t="shared" si="205"/>
        <v>0</v>
      </c>
      <c r="Y414" s="606">
        <f t="shared" si="205"/>
        <v>0</v>
      </c>
      <c r="Z414" s="606">
        <f t="shared" si="205"/>
        <v>0</v>
      </c>
      <c r="AA414" s="606">
        <f t="shared" si="205"/>
        <v>0</v>
      </c>
      <c r="AB414" s="606">
        <f t="shared" si="205"/>
        <v>0</v>
      </c>
      <c r="AC414" s="606">
        <f t="shared" si="205"/>
        <v>0</v>
      </c>
      <c r="AD414" s="606">
        <f t="shared" si="205"/>
        <v>0</v>
      </c>
      <c r="AE414" s="606">
        <f t="shared" si="205"/>
        <v>0</v>
      </c>
      <c r="AF414" s="606">
        <f t="shared" si="205"/>
        <v>0</v>
      </c>
      <c r="AG414" s="606">
        <f t="shared" si="205"/>
        <v>0</v>
      </c>
      <c r="AH414" s="606">
        <f t="shared" si="205"/>
        <v>0</v>
      </c>
      <c r="AI414" s="606">
        <f t="shared" si="205"/>
        <v>0</v>
      </c>
      <c r="AJ414" s="589"/>
      <c r="AK414" s="589"/>
      <c r="AL414" s="589"/>
      <c r="AM414" s="589"/>
      <c r="AN414" s="589"/>
      <c r="AO414" s="589"/>
      <c r="AP414" s="589"/>
    </row>
    <row r="415" spans="1:43" s="607" customFormat="1" ht="12" customHeight="1">
      <c r="A415" s="605">
        <v>3</v>
      </c>
      <c r="B415" s="753" t="s">
        <v>251</v>
      </c>
      <c r="C415" s="856"/>
      <c r="D415" s="857"/>
      <c r="E415" s="606"/>
      <c r="F415" s="606">
        <f t="shared" ref="F415:AI415" si="206">+F300</f>
        <v>0</v>
      </c>
      <c r="G415" s="606">
        <f t="shared" si="206"/>
        <v>0</v>
      </c>
      <c r="H415" s="606">
        <f t="shared" si="206"/>
        <v>0</v>
      </c>
      <c r="I415" s="606">
        <f t="shared" si="206"/>
        <v>0</v>
      </c>
      <c r="J415" s="606">
        <f t="shared" si="206"/>
        <v>0</v>
      </c>
      <c r="K415" s="606">
        <f t="shared" si="206"/>
        <v>0</v>
      </c>
      <c r="L415" s="606">
        <f t="shared" si="206"/>
        <v>0</v>
      </c>
      <c r="M415" s="606">
        <f t="shared" si="206"/>
        <v>0</v>
      </c>
      <c r="N415" s="606">
        <f t="shared" si="206"/>
        <v>0</v>
      </c>
      <c r="O415" s="606">
        <f t="shared" si="206"/>
        <v>0</v>
      </c>
      <c r="P415" s="606">
        <f t="shared" si="206"/>
        <v>0</v>
      </c>
      <c r="Q415" s="606">
        <f t="shared" si="206"/>
        <v>0</v>
      </c>
      <c r="R415" s="606">
        <f t="shared" si="206"/>
        <v>0</v>
      </c>
      <c r="S415" s="606">
        <f t="shared" si="206"/>
        <v>0</v>
      </c>
      <c r="T415" s="606">
        <f t="shared" si="206"/>
        <v>0</v>
      </c>
      <c r="U415" s="606">
        <f t="shared" si="206"/>
        <v>0</v>
      </c>
      <c r="V415" s="606">
        <f t="shared" si="206"/>
        <v>0</v>
      </c>
      <c r="W415" s="606">
        <f t="shared" si="206"/>
        <v>0</v>
      </c>
      <c r="X415" s="606">
        <f t="shared" si="206"/>
        <v>0</v>
      </c>
      <c r="Y415" s="606">
        <f t="shared" si="206"/>
        <v>0</v>
      </c>
      <c r="Z415" s="606">
        <f t="shared" si="206"/>
        <v>0</v>
      </c>
      <c r="AA415" s="606">
        <f t="shared" si="206"/>
        <v>0</v>
      </c>
      <c r="AB415" s="606">
        <f t="shared" si="206"/>
        <v>0</v>
      </c>
      <c r="AC415" s="606">
        <f t="shared" si="206"/>
        <v>0</v>
      </c>
      <c r="AD415" s="606">
        <f t="shared" si="206"/>
        <v>0</v>
      </c>
      <c r="AE415" s="606">
        <f t="shared" si="206"/>
        <v>0</v>
      </c>
      <c r="AF415" s="606">
        <f t="shared" si="206"/>
        <v>0</v>
      </c>
      <c r="AG415" s="606">
        <f t="shared" si="206"/>
        <v>0</v>
      </c>
      <c r="AH415" s="606">
        <f t="shared" si="206"/>
        <v>0</v>
      </c>
      <c r="AI415" s="606">
        <f t="shared" si="206"/>
        <v>0</v>
      </c>
      <c r="AJ415" s="589"/>
      <c r="AK415" s="589"/>
      <c r="AL415" s="589"/>
      <c r="AM415" s="589"/>
      <c r="AN415" s="589"/>
      <c r="AO415" s="589"/>
      <c r="AP415" s="589"/>
    </row>
    <row r="416" spans="1:43" s="607" customFormat="1" ht="12" customHeight="1">
      <c r="A416" s="605">
        <v>4</v>
      </c>
      <c r="B416" s="753" t="s">
        <v>463</v>
      </c>
      <c r="C416" s="856"/>
      <c r="D416" s="857"/>
      <c r="E416" s="606"/>
      <c r="F416" s="606">
        <f t="shared" ref="F416:AI416" si="207">+F417+F418+F419</f>
        <v>864682.33999999985</v>
      </c>
      <c r="G416" s="606">
        <f t="shared" si="207"/>
        <v>222366.13804993749</v>
      </c>
      <c r="H416" s="606">
        <f t="shared" si="207"/>
        <v>2475885.9384030299</v>
      </c>
      <c r="I416" s="606">
        <f t="shared" si="207"/>
        <v>2387794.5297361966</v>
      </c>
      <c r="J416" s="606">
        <f t="shared" si="207"/>
        <v>76215.776981115225</v>
      </c>
      <c r="K416" s="606">
        <f t="shared" si="207"/>
        <v>2.8921931516379118E-10</v>
      </c>
      <c r="L416" s="606">
        <f t="shared" si="207"/>
        <v>0</v>
      </c>
      <c r="M416" s="606">
        <f t="shared" si="207"/>
        <v>0</v>
      </c>
      <c r="N416" s="606">
        <f t="shared" si="207"/>
        <v>0</v>
      </c>
      <c r="O416" s="606">
        <f t="shared" si="207"/>
        <v>0</v>
      </c>
      <c r="P416" s="606">
        <f t="shared" si="207"/>
        <v>0</v>
      </c>
      <c r="Q416" s="606">
        <f t="shared" si="207"/>
        <v>0</v>
      </c>
      <c r="R416" s="606">
        <f t="shared" si="207"/>
        <v>0</v>
      </c>
      <c r="S416" s="606">
        <f t="shared" si="207"/>
        <v>0</v>
      </c>
      <c r="T416" s="606">
        <f t="shared" si="207"/>
        <v>0</v>
      </c>
      <c r="U416" s="606">
        <f t="shared" si="207"/>
        <v>0</v>
      </c>
      <c r="V416" s="606">
        <f t="shared" si="207"/>
        <v>0</v>
      </c>
      <c r="W416" s="606">
        <f t="shared" si="207"/>
        <v>0</v>
      </c>
      <c r="X416" s="606">
        <f t="shared" si="207"/>
        <v>0</v>
      </c>
      <c r="Y416" s="606">
        <f t="shared" si="207"/>
        <v>0</v>
      </c>
      <c r="Z416" s="606">
        <f t="shared" si="207"/>
        <v>0</v>
      </c>
      <c r="AA416" s="606">
        <f t="shared" si="207"/>
        <v>0</v>
      </c>
      <c r="AB416" s="606">
        <f t="shared" si="207"/>
        <v>0</v>
      </c>
      <c r="AC416" s="606">
        <f t="shared" si="207"/>
        <v>0</v>
      </c>
      <c r="AD416" s="606">
        <f t="shared" si="207"/>
        <v>0</v>
      </c>
      <c r="AE416" s="606">
        <f t="shared" si="207"/>
        <v>0</v>
      </c>
      <c r="AF416" s="606">
        <f t="shared" si="207"/>
        <v>0</v>
      </c>
      <c r="AG416" s="606">
        <f t="shared" si="207"/>
        <v>0</v>
      </c>
      <c r="AH416" s="606">
        <f t="shared" si="207"/>
        <v>0</v>
      </c>
      <c r="AI416" s="606">
        <f t="shared" si="207"/>
        <v>0</v>
      </c>
      <c r="AJ416" s="589"/>
      <c r="AK416" s="589"/>
      <c r="AL416" s="589"/>
      <c r="AM416" s="589"/>
      <c r="AN416" s="589"/>
      <c r="AO416" s="589"/>
      <c r="AP416" s="589"/>
    </row>
    <row r="417" spans="1:42" s="589" customFormat="1" ht="12" customHeight="1">
      <c r="A417" s="594"/>
      <c r="B417" s="751" t="str">
        <f>+'18 Viri financiranja'!B27</f>
        <v>EU sredstva</v>
      </c>
      <c r="C417" s="856"/>
      <c r="D417" s="857"/>
      <c r="E417" s="595"/>
      <c r="F417" s="595">
        <f>+F371</f>
        <v>0</v>
      </c>
      <c r="G417" s="595">
        <f t="shared" ref="G417:AI419" si="208">+G371</f>
        <v>116056.39</v>
      </c>
      <c r="H417" s="595">
        <f t="shared" si="208"/>
        <v>1493166.71</v>
      </c>
      <c r="I417" s="595">
        <f t="shared" si="208"/>
        <v>1450319.9</v>
      </c>
      <c r="J417" s="595">
        <f t="shared" si="208"/>
        <v>38165.32</v>
      </c>
      <c r="K417" s="595">
        <f t="shared" si="208"/>
        <v>-1.673470251262188E-10</v>
      </c>
      <c r="L417" s="595">
        <f t="shared" si="208"/>
        <v>0</v>
      </c>
      <c r="M417" s="595">
        <f t="shared" si="208"/>
        <v>0</v>
      </c>
      <c r="N417" s="595">
        <f t="shared" si="208"/>
        <v>0</v>
      </c>
      <c r="O417" s="595">
        <f t="shared" si="208"/>
        <v>0</v>
      </c>
      <c r="P417" s="595">
        <f t="shared" si="208"/>
        <v>0</v>
      </c>
      <c r="Q417" s="595">
        <f t="shared" si="208"/>
        <v>0</v>
      </c>
      <c r="R417" s="595">
        <f t="shared" si="208"/>
        <v>0</v>
      </c>
      <c r="S417" s="595">
        <f t="shared" si="208"/>
        <v>0</v>
      </c>
      <c r="T417" s="595">
        <f t="shared" si="208"/>
        <v>0</v>
      </c>
      <c r="U417" s="595">
        <f t="shared" si="208"/>
        <v>0</v>
      </c>
      <c r="V417" s="595">
        <f t="shared" si="208"/>
        <v>0</v>
      </c>
      <c r="W417" s="595">
        <f t="shared" si="208"/>
        <v>0</v>
      </c>
      <c r="X417" s="595">
        <f t="shared" si="208"/>
        <v>0</v>
      </c>
      <c r="Y417" s="595">
        <f t="shared" si="208"/>
        <v>0</v>
      </c>
      <c r="Z417" s="595">
        <f t="shared" si="208"/>
        <v>0</v>
      </c>
      <c r="AA417" s="595">
        <f t="shared" si="208"/>
        <v>0</v>
      </c>
      <c r="AB417" s="595">
        <f t="shared" si="208"/>
        <v>0</v>
      </c>
      <c r="AC417" s="595">
        <f t="shared" si="208"/>
        <v>0</v>
      </c>
      <c r="AD417" s="595">
        <f t="shared" si="208"/>
        <v>0</v>
      </c>
      <c r="AE417" s="595">
        <f t="shared" si="208"/>
        <v>0</v>
      </c>
      <c r="AF417" s="595">
        <f t="shared" si="208"/>
        <v>0</v>
      </c>
      <c r="AG417" s="595">
        <f t="shared" si="208"/>
        <v>0</v>
      </c>
      <c r="AH417" s="595">
        <f t="shared" si="208"/>
        <v>0</v>
      </c>
      <c r="AI417" s="595">
        <f t="shared" si="208"/>
        <v>0</v>
      </c>
    </row>
    <row r="418" spans="1:42" s="589" customFormat="1" ht="12" customHeight="1">
      <c r="A418" s="594"/>
      <c r="B418" s="751" t="str">
        <f>+'18 Viri financiranja'!B28</f>
        <v>Državni proračun - MOP</v>
      </c>
      <c r="C418" s="856"/>
      <c r="D418" s="857"/>
      <c r="E418" s="595"/>
      <c r="F418" s="595">
        <f>+F372</f>
        <v>0</v>
      </c>
      <c r="G418" s="595">
        <f t="shared" si="208"/>
        <v>29014.1</v>
      </c>
      <c r="H418" s="595">
        <f t="shared" si="208"/>
        <v>373291.68</v>
      </c>
      <c r="I418" s="595">
        <f t="shared" si="208"/>
        <v>362579.97</v>
      </c>
      <c r="J418" s="595">
        <f t="shared" si="208"/>
        <v>9541.33</v>
      </c>
      <c r="K418" s="595">
        <f t="shared" si="208"/>
        <v>1.6370904631912708E-11</v>
      </c>
      <c r="L418" s="595">
        <f t="shared" si="208"/>
        <v>0</v>
      </c>
      <c r="M418" s="595">
        <f t="shared" si="208"/>
        <v>0</v>
      </c>
      <c r="N418" s="595">
        <f t="shared" si="208"/>
        <v>0</v>
      </c>
      <c r="O418" s="595">
        <f t="shared" si="208"/>
        <v>0</v>
      </c>
      <c r="P418" s="595">
        <f t="shared" si="208"/>
        <v>0</v>
      </c>
      <c r="Q418" s="595">
        <f t="shared" si="208"/>
        <v>0</v>
      </c>
      <c r="R418" s="595">
        <f t="shared" si="208"/>
        <v>0</v>
      </c>
      <c r="S418" s="595">
        <f t="shared" si="208"/>
        <v>0</v>
      </c>
      <c r="T418" s="595">
        <f t="shared" si="208"/>
        <v>0</v>
      </c>
      <c r="U418" s="595">
        <f t="shared" si="208"/>
        <v>0</v>
      </c>
      <c r="V418" s="595">
        <f t="shared" si="208"/>
        <v>0</v>
      </c>
      <c r="W418" s="595">
        <f t="shared" si="208"/>
        <v>0</v>
      </c>
      <c r="X418" s="595">
        <f t="shared" si="208"/>
        <v>0</v>
      </c>
      <c r="Y418" s="595">
        <f t="shared" si="208"/>
        <v>0</v>
      </c>
      <c r="Z418" s="595">
        <f t="shared" si="208"/>
        <v>0</v>
      </c>
      <c r="AA418" s="595">
        <f t="shared" si="208"/>
        <v>0</v>
      </c>
      <c r="AB418" s="595">
        <f t="shared" si="208"/>
        <v>0</v>
      </c>
      <c r="AC418" s="595">
        <f t="shared" si="208"/>
        <v>0</v>
      </c>
      <c r="AD418" s="595">
        <f t="shared" si="208"/>
        <v>0</v>
      </c>
      <c r="AE418" s="595">
        <f t="shared" si="208"/>
        <v>0</v>
      </c>
      <c r="AF418" s="595">
        <f t="shared" si="208"/>
        <v>0</v>
      </c>
      <c r="AG418" s="595">
        <f t="shared" si="208"/>
        <v>0</v>
      </c>
      <c r="AH418" s="595">
        <f t="shared" si="208"/>
        <v>0</v>
      </c>
      <c r="AI418" s="595">
        <f t="shared" si="208"/>
        <v>0</v>
      </c>
    </row>
    <row r="419" spans="1:42" s="589" customFormat="1" ht="12" customHeight="1">
      <c r="A419" s="594"/>
      <c r="B419" s="751" t="str">
        <f>+'18 Viri financiranja'!B29</f>
        <v>Občinski proračun</v>
      </c>
      <c r="C419" s="856"/>
      <c r="D419" s="857"/>
      <c r="E419" s="595"/>
      <c r="F419" s="595">
        <f>+F373</f>
        <v>864682.33999999985</v>
      </c>
      <c r="G419" s="595">
        <f t="shared" si="208"/>
        <v>77295.648049937503</v>
      </c>
      <c r="H419" s="595">
        <f t="shared" si="208"/>
        <v>609427.54840303014</v>
      </c>
      <c r="I419" s="595">
        <f t="shared" si="208"/>
        <v>574894.65973619686</v>
      </c>
      <c r="J419" s="595">
        <f t="shared" si="208"/>
        <v>28509.126981115227</v>
      </c>
      <c r="K419" s="595">
        <f t="shared" si="208"/>
        <v>4.4019543565809727E-10</v>
      </c>
      <c r="L419" s="595">
        <f t="shared" si="208"/>
        <v>0</v>
      </c>
      <c r="M419" s="595">
        <f t="shared" si="208"/>
        <v>0</v>
      </c>
      <c r="N419" s="595">
        <f t="shared" si="208"/>
        <v>0</v>
      </c>
      <c r="O419" s="595">
        <f t="shared" si="208"/>
        <v>0</v>
      </c>
      <c r="P419" s="595">
        <f t="shared" si="208"/>
        <v>0</v>
      </c>
      <c r="Q419" s="595">
        <f t="shared" si="208"/>
        <v>0</v>
      </c>
      <c r="R419" s="595">
        <f t="shared" si="208"/>
        <v>0</v>
      </c>
      <c r="S419" s="595">
        <f t="shared" si="208"/>
        <v>0</v>
      </c>
      <c r="T419" s="595">
        <f t="shared" si="208"/>
        <v>0</v>
      </c>
      <c r="U419" s="595">
        <f t="shared" si="208"/>
        <v>0</v>
      </c>
      <c r="V419" s="595">
        <f t="shared" si="208"/>
        <v>0</v>
      </c>
      <c r="W419" s="595">
        <f t="shared" si="208"/>
        <v>0</v>
      </c>
      <c r="X419" s="595">
        <f t="shared" si="208"/>
        <v>0</v>
      </c>
      <c r="Y419" s="595">
        <f t="shared" si="208"/>
        <v>0</v>
      </c>
      <c r="Z419" s="595">
        <f t="shared" si="208"/>
        <v>0</v>
      </c>
      <c r="AA419" s="595">
        <f t="shared" si="208"/>
        <v>0</v>
      </c>
      <c r="AB419" s="595">
        <f t="shared" si="208"/>
        <v>0</v>
      </c>
      <c r="AC419" s="595">
        <f t="shared" si="208"/>
        <v>0</v>
      </c>
      <c r="AD419" s="595">
        <f t="shared" si="208"/>
        <v>0</v>
      </c>
      <c r="AE419" s="595">
        <f t="shared" si="208"/>
        <v>0</v>
      </c>
      <c r="AF419" s="595">
        <f t="shared" si="208"/>
        <v>0</v>
      </c>
      <c r="AG419" s="595">
        <f t="shared" si="208"/>
        <v>0</v>
      </c>
      <c r="AH419" s="595">
        <f t="shared" si="208"/>
        <v>0</v>
      </c>
      <c r="AI419" s="595">
        <f t="shared" si="208"/>
        <v>0</v>
      </c>
    </row>
    <row r="420" spans="1:42" s="589" customFormat="1" ht="12" customHeight="1">
      <c r="A420" s="592" t="s">
        <v>243</v>
      </c>
      <c r="B420" s="749" t="s">
        <v>399</v>
      </c>
      <c r="C420" s="856"/>
      <c r="D420" s="857"/>
      <c r="E420" s="593"/>
      <c r="F420" s="593">
        <f>+F426+F427+F428+F435+F421</f>
        <v>864682.33999999985</v>
      </c>
      <c r="G420" s="593">
        <f t="shared" ref="G420:AI420" si="209">+G426+G427+G428+G435+G421</f>
        <v>222366.13804993749</v>
      </c>
      <c r="H420" s="593">
        <f t="shared" si="209"/>
        <v>2475885.9384030299</v>
      </c>
      <c r="I420" s="593">
        <f t="shared" si="209"/>
        <v>2387794.5297361971</v>
      </c>
      <c r="J420" s="593">
        <f t="shared" si="209"/>
        <v>76215.77698111521</v>
      </c>
      <c r="K420" s="593">
        <f t="shared" si="209"/>
        <v>219269.43078655362</v>
      </c>
      <c r="L420" s="593">
        <f t="shared" si="209"/>
        <v>219269.52198046166</v>
      </c>
      <c r="M420" s="593">
        <f t="shared" si="209"/>
        <v>219269.43107137183</v>
      </c>
      <c r="N420" s="593">
        <f t="shared" si="209"/>
        <v>219269.43107137183</v>
      </c>
      <c r="O420" s="593">
        <f t="shared" si="209"/>
        <v>219269.43107137183</v>
      </c>
      <c r="P420" s="593">
        <f t="shared" si="209"/>
        <v>219269.43107137183</v>
      </c>
      <c r="Q420" s="593">
        <f t="shared" si="209"/>
        <v>219269.43107137183</v>
      </c>
      <c r="R420" s="593">
        <f t="shared" si="209"/>
        <v>219269.43107137183</v>
      </c>
      <c r="S420" s="593">
        <f t="shared" si="209"/>
        <v>219269.43107137183</v>
      </c>
      <c r="T420" s="593">
        <f t="shared" si="209"/>
        <v>1337074.4662170287</v>
      </c>
      <c r="U420" s="593">
        <f t="shared" si="209"/>
        <v>219269.43107137183</v>
      </c>
      <c r="V420" s="593">
        <f t="shared" si="209"/>
        <v>219269.43107137183</v>
      </c>
      <c r="W420" s="593">
        <f t="shared" si="209"/>
        <v>219269.43107137183</v>
      </c>
      <c r="X420" s="593">
        <f t="shared" si="209"/>
        <v>492521.06306290673</v>
      </c>
      <c r="Y420" s="593">
        <f t="shared" si="209"/>
        <v>219269.43107137183</v>
      </c>
      <c r="Z420" s="593">
        <f t="shared" si="209"/>
        <v>219269.43107137183</v>
      </c>
      <c r="AA420" s="593">
        <f t="shared" si="209"/>
        <v>219269.43107137183</v>
      </c>
      <c r="AB420" s="593">
        <f t="shared" si="209"/>
        <v>219269.43107137183</v>
      </c>
      <c r="AC420" s="593">
        <f t="shared" si="209"/>
        <v>219269.43107137183</v>
      </c>
      <c r="AD420" s="593">
        <f t="shared" si="209"/>
        <v>1337074.4662170287</v>
      </c>
      <c r="AE420" s="593">
        <f t="shared" si="209"/>
        <v>219269.43107137183</v>
      </c>
      <c r="AF420" s="593">
        <f t="shared" si="209"/>
        <v>219269.43107137183</v>
      </c>
      <c r="AG420" s="593">
        <f t="shared" si="209"/>
        <v>219269.43107137183</v>
      </c>
      <c r="AH420" s="593">
        <f t="shared" si="209"/>
        <v>219269.43107137183</v>
      </c>
      <c r="AI420" s="593">
        <f t="shared" si="209"/>
        <v>219269.43107137183</v>
      </c>
    </row>
    <row r="421" spans="1:42" s="607" customFormat="1" ht="12" customHeight="1">
      <c r="A421" s="605">
        <v>1</v>
      </c>
      <c r="B421" s="753" t="s">
        <v>246</v>
      </c>
      <c r="C421" s="856"/>
      <c r="D421" s="857"/>
      <c r="E421" s="606"/>
      <c r="F421" s="606">
        <f t="shared" ref="F421:AI421" si="210">+F422+F423+F424+F425</f>
        <v>0</v>
      </c>
      <c r="G421" s="606">
        <f t="shared" si="210"/>
        <v>0</v>
      </c>
      <c r="H421" s="606">
        <f t="shared" si="210"/>
        <v>0</v>
      </c>
      <c r="I421" s="606">
        <f t="shared" si="210"/>
        <v>0</v>
      </c>
      <c r="J421" s="606">
        <f t="shared" si="210"/>
        <v>0</v>
      </c>
      <c r="K421" s="606">
        <f t="shared" si="210"/>
        <v>219269.43107137183</v>
      </c>
      <c r="L421" s="606">
        <f t="shared" si="210"/>
        <v>219269.43107137183</v>
      </c>
      <c r="M421" s="606">
        <f t="shared" si="210"/>
        <v>219269.43107137183</v>
      </c>
      <c r="N421" s="606">
        <f t="shared" si="210"/>
        <v>219269.43107137183</v>
      </c>
      <c r="O421" s="606">
        <f t="shared" si="210"/>
        <v>219269.43107137183</v>
      </c>
      <c r="P421" s="606">
        <f t="shared" si="210"/>
        <v>219269.43107137183</v>
      </c>
      <c r="Q421" s="606">
        <f t="shared" si="210"/>
        <v>219269.43107137183</v>
      </c>
      <c r="R421" s="606">
        <f t="shared" si="210"/>
        <v>219269.43107137183</v>
      </c>
      <c r="S421" s="606">
        <f t="shared" si="210"/>
        <v>219269.43107137183</v>
      </c>
      <c r="T421" s="606">
        <f t="shared" si="210"/>
        <v>219269.43107137183</v>
      </c>
      <c r="U421" s="606">
        <f t="shared" si="210"/>
        <v>219269.43107137183</v>
      </c>
      <c r="V421" s="606">
        <f t="shared" si="210"/>
        <v>219269.43107137183</v>
      </c>
      <c r="W421" s="606">
        <f t="shared" si="210"/>
        <v>219269.43107137183</v>
      </c>
      <c r="X421" s="606">
        <f t="shared" si="210"/>
        <v>219269.43107137183</v>
      </c>
      <c r="Y421" s="606">
        <f t="shared" si="210"/>
        <v>219269.43107137183</v>
      </c>
      <c r="Z421" s="606">
        <f t="shared" si="210"/>
        <v>219269.43107137183</v>
      </c>
      <c r="AA421" s="606">
        <f t="shared" si="210"/>
        <v>219269.43107137183</v>
      </c>
      <c r="AB421" s="606">
        <f t="shared" si="210"/>
        <v>219269.43107137183</v>
      </c>
      <c r="AC421" s="606">
        <f t="shared" si="210"/>
        <v>219269.43107137183</v>
      </c>
      <c r="AD421" s="606">
        <f t="shared" si="210"/>
        <v>219269.43107137183</v>
      </c>
      <c r="AE421" s="606">
        <f t="shared" si="210"/>
        <v>219269.43107137183</v>
      </c>
      <c r="AF421" s="606">
        <f t="shared" si="210"/>
        <v>219269.43107137183</v>
      </c>
      <c r="AG421" s="606">
        <f t="shared" si="210"/>
        <v>219269.43107137183</v>
      </c>
      <c r="AH421" s="606">
        <f t="shared" si="210"/>
        <v>219269.43107137183</v>
      </c>
      <c r="AI421" s="606">
        <f t="shared" si="210"/>
        <v>219269.43107137183</v>
      </c>
      <c r="AJ421" s="589"/>
      <c r="AK421" s="589"/>
      <c r="AL421" s="589"/>
      <c r="AM421" s="589"/>
      <c r="AN421" s="589"/>
      <c r="AO421" s="589"/>
      <c r="AP421" s="589"/>
    </row>
    <row r="422" spans="1:42" s="589" customFormat="1" ht="12" customHeight="1">
      <c r="A422" s="594"/>
      <c r="B422" s="751" t="s">
        <v>106</v>
      </c>
      <c r="C422" s="856"/>
      <c r="D422" s="857"/>
      <c r="E422" s="595"/>
      <c r="F422" s="595">
        <f t="shared" ref="F422:AI422" si="211">+F304</f>
        <v>0</v>
      </c>
      <c r="G422" s="595">
        <f t="shared" si="211"/>
        <v>0</v>
      </c>
      <c r="H422" s="595">
        <f t="shared" si="211"/>
        <v>0</v>
      </c>
      <c r="I422" s="595">
        <f t="shared" si="211"/>
        <v>0</v>
      </c>
      <c r="J422" s="595">
        <f t="shared" si="211"/>
        <v>0</v>
      </c>
      <c r="K422" s="595">
        <f t="shared" si="211"/>
        <v>14880.460500000001</v>
      </c>
      <c r="L422" s="595">
        <f t="shared" si="211"/>
        <v>14880.460500000001</v>
      </c>
      <c r="M422" s="595">
        <f t="shared" si="211"/>
        <v>14880.460500000001</v>
      </c>
      <c r="N422" s="595">
        <f t="shared" si="211"/>
        <v>14880.460500000001</v>
      </c>
      <c r="O422" s="595">
        <f t="shared" si="211"/>
        <v>14880.460500000001</v>
      </c>
      <c r="P422" s="595">
        <f t="shared" si="211"/>
        <v>14880.460500000001</v>
      </c>
      <c r="Q422" s="595">
        <f t="shared" si="211"/>
        <v>14880.460500000001</v>
      </c>
      <c r="R422" s="595">
        <f t="shared" si="211"/>
        <v>14880.460500000001</v>
      </c>
      <c r="S422" s="595">
        <f t="shared" si="211"/>
        <v>14880.460500000001</v>
      </c>
      <c r="T422" s="595">
        <f t="shared" si="211"/>
        <v>14880.460500000001</v>
      </c>
      <c r="U422" s="595">
        <f t="shared" si="211"/>
        <v>14880.460500000001</v>
      </c>
      <c r="V422" s="595">
        <f t="shared" si="211"/>
        <v>14880.460500000001</v>
      </c>
      <c r="W422" s="595">
        <f t="shared" si="211"/>
        <v>14880.460500000001</v>
      </c>
      <c r="X422" s="595">
        <f t="shared" si="211"/>
        <v>14880.460500000001</v>
      </c>
      <c r="Y422" s="595">
        <f t="shared" si="211"/>
        <v>14880.460500000001</v>
      </c>
      <c r="Z422" s="595">
        <f t="shared" si="211"/>
        <v>14880.460500000001</v>
      </c>
      <c r="AA422" s="595">
        <f t="shared" si="211"/>
        <v>14880.460500000001</v>
      </c>
      <c r="AB422" s="595">
        <f t="shared" si="211"/>
        <v>14880.460500000001</v>
      </c>
      <c r="AC422" s="595">
        <f t="shared" si="211"/>
        <v>14880.460500000001</v>
      </c>
      <c r="AD422" s="595">
        <f t="shared" si="211"/>
        <v>14880.460500000001</v>
      </c>
      <c r="AE422" s="595">
        <f t="shared" si="211"/>
        <v>14880.460500000001</v>
      </c>
      <c r="AF422" s="595">
        <f t="shared" si="211"/>
        <v>14880.460500000001</v>
      </c>
      <c r="AG422" s="595">
        <f t="shared" si="211"/>
        <v>14880.460500000001</v>
      </c>
      <c r="AH422" s="595">
        <f t="shared" si="211"/>
        <v>14880.460500000001</v>
      </c>
      <c r="AI422" s="595">
        <f t="shared" si="211"/>
        <v>14880.460500000001</v>
      </c>
    </row>
    <row r="423" spans="1:42" s="589" customFormat="1" ht="12" customHeight="1">
      <c r="A423" s="594"/>
      <c r="B423" s="751" t="s">
        <v>254</v>
      </c>
      <c r="C423" s="856"/>
      <c r="D423" s="857"/>
      <c r="E423" s="595"/>
      <c r="F423" s="595">
        <f t="shared" ref="F423:AI423" si="212">+F305</f>
        <v>0</v>
      </c>
      <c r="G423" s="595">
        <f t="shared" si="212"/>
        <v>0</v>
      </c>
      <c r="H423" s="595">
        <f t="shared" si="212"/>
        <v>0</v>
      </c>
      <c r="I423" s="595">
        <f t="shared" si="212"/>
        <v>0</v>
      </c>
      <c r="J423" s="595">
        <f t="shared" si="212"/>
        <v>0</v>
      </c>
      <c r="K423" s="595">
        <f t="shared" si="212"/>
        <v>158388.97057137184</v>
      </c>
      <c r="L423" s="595">
        <f t="shared" si="212"/>
        <v>158388.97057137184</v>
      </c>
      <c r="M423" s="595">
        <f t="shared" si="212"/>
        <v>158388.97057137184</v>
      </c>
      <c r="N423" s="595">
        <f t="shared" si="212"/>
        <v>158388.97057137184</v>
      </c>
      <c r="O423" s="595">
        <f t="shared" si="212"/>
        <v>158388.97057137184</v>
      </c>
      <c r="P423" s="595">
        <f t="shared" si="212"/>
        <v>158388.97057137184</v>
      </c>
      <c r="Q423" s="595">
        <f t="shared" si="212"/>
        <v>158388.97057137184</v>
      </c>
      <c r="R423" s="595">
        <f t="shared" si="212"/>
        <v>158388.97057137184</v>
      </c>
      <c r="S423" s="595">
        <f t="shared" si="212"/>
        <v>158388.97057137184</v>
      </c>
      <c r="T423" s="595">
        <f t="shared" si="212"/>
        <v>158388.97057137184</v>
      </c>
      <c r="U423" s="595">
        <f t="shared" si="212"/>
        <v>158388.97057137184</v>
      </c>
      <c r="V423" s="595">
        <f t="shared" si="212"/>
        <v>158388.97057137184</v>
      </c>
      <c r="W423" s="595">
        <f t="shared" si="212"/>
        <v>158388.97057137184</v>
      </c>
      <c r="X423" s="595">
        <f t="shared" si="212"/>
        <v>158388.97057137184</v>
      </c>
      <c r="Y423" s="595">
        <f t="shared" si="212"/>
        <v>158388.97057137184</v>
      </c>
      <c r="Z423" s="595">
        <f t="shared" si="212"/>
        <v>158388.97057137184</v>
      </c>
      <c r="AA423" s="595">
        <f t="shared" si="212"/>
        <v>158388.97057137184</v>
      </c>
      <c r="AB423" s="595">
        <f t="shared" si="212"/>
        <v>158388.97057137184</v>
      </c>
      <c r="AC423" s="595">
        <f t="shared" si="212"/>
        <v>158388.97057137184</v>
      </c>
      <c r="AD423" s="595">
        <f t="shared" si="212"/>
        <v>158388.97057137184</v>
      </c>
      <c r="AE423" s="595">
        <f t="shared" si="212"/>
        <v>158388.97057137184</v>
      </c>
      <c r="AF423" s="595">
        <f t="shared" si="212"/>
        <v>158388.97057137184</v>
      </c>
      <c r="AG423" s="595">
        <f t="shared" si="212"/>
        <v>158388.97057137184</v>
      </c>
      <c r="AH423" s="595">
        <f t="shared" si="212"/>
        <v>158388.97057137184</v>
      </c>
      <c r="AI423" s="595">
        <f t="shared" si="212"/>
        <v>158388.97057137184</v>
      </c>
    </row>
    <row r="424" spans="1:42" s="589" customFormat="1" ht="12" customHeight="1">
      <c r="A424" s="594"/>
      <c r="B424" s="751" t="s">
        <v>256</v>
      </c>
      <c r="C424" s="856"/>
      <c r="D424" s="857"/>
      <c r="E424" s="595"/>
      <c r="F424" s="595">
        <f t="shared" ref="F424:AI424" si="213">+F306</f>
        <v>0</v>
      </c>
      <c r="G424" s="595">
        <f t="shared" si="213"/>
        <v>0</v>
      </c>
      <c r="H424" s="595">
        <f t="shared" si="213"/>
        <v>0</v>
      </c>
      <c r="I424" s="595">
        <f t="shared" si="213"/>
        <v>0</v>
      </c>
      <c r="J424" s="595">
        <f t="shared" si="213"/>
        <v>0</v>
      </c>
      <c r="K424" s="595">
        <f t="shared" si="213"/>
        <v>46000</v>
      </c>
      <c r="L424" s="595">
        <f t="shared" si="213"/>
        <v>46000</v>
      </c>
      <c r="M424" s="595">
        <f t="shared" si="213"/>
        <v>46000</v>
      </c>
      <c r="N424" s="595">
        <f t="shared" si="213"/>
        <v>46000</v>
      </c>
      <c r="O424" s="595">
        <f t="shared" si="213"/>
        <v>46000</v>
      </c>
      <c r="P424" s="595">
        <f t="shared" si="213"/>
        <v>46000</v>
      </c>
      <c r="Q424" s="595">
        <f t="shared" si="213"/>
        <v>46000</v>
      </c>
      <c r="R424" s="595">
        <f t="shared" si="213"/>
        <v>46000</v>
      </c>
      <c r="S424" s="595">
        <f t="shared" si="213"/>
        <v>46000</v>
      </c>
      <c r="T424" s="595">
        <f t="shared" si="213"/>
        <v>46000</v>
      </c>
      <c r="U424" s="595">
        <f t="shared" si="213"/>
        <v>46000</v>
      </c>
      <c r="V424" s="595">
        <f t="shared" si="213"/>
        <v>46000</v>
      </c>
      <c r="W424" s="595">
        <f t="shared" si="213"/>
        <v>46000</v>
      </c>
      <c r="X424" s="595">
        <f t="shared" si="213"/>
        <v>46000</v>
      </c>
      <c r="Y424" s="595">
        <f t="shared" si="213"/>
        <v>46000</v>
      </c>
      <c r="Z424" s="595">
        <f t="shared" si="213"/>
        <v>46000</v>
      </c>
      <c r="AA424" s="595">
        <f t="shared" si="213"/>
        <v>46000</v>
      </c>
      <c r="AB424" s="595">
        <f t="shared" si="213"/>
        <v>46000</v>
      </c>
      <c r="AC424" s="595">
        <f t="shared" si="213"/>
        <v>46000</v>
      </c>
      <c r="AD424" s="595">
        <f t="shared" si="213"/>
        <v>46000</v>
      </c>
      <c r="AE424" s="595">
        <f t="shared" si="213"/>
        <v>46000</v>
      </c>
      <c r="AF424" s="595">
        <f t="shared" si="213"/>
        <v>46000</v>
      </c>
      <c r="AG424" s="595">
        <f t="shared" si="213"/>
        <v>46000</v>
      </c>
      <c r="AH424" s="595">
        <f t="shared" si="213"/>
        <v>46000</v>
      </c>
      <c r="AI424" s="595">
        <f t="shared" si="213"/>
        <v>46000</v>
      </c>
    </row>
    <row r="425" spans="1:42" s="589" customFormat="1" ht="12" customHeight="1">
      <c r="A425" s="594"/>
      <c r="B425" s="751" t="s">
        <v>257</v>
      </c>
      <c r="C425" s="856"/>
      <c r="D425" s="857"/>
      <c r="E425" s="595"/>
      <c r="F425" s="595">
        <f t="shared" ref="F425:AI425" si="214">+F307</f>
        <v>0</v>
      </c>
      <c r="G425" s="595">
        <f t="shared" si="214"/>
        <v>0</v>
      </c>
      <c r="H425" s="595">
        <f t="shared" si="214"/>
        <v>0</v>
      </c>
      <c r="I425" s="595">
        <f t="shared" si="214"/>
        <v>0</v>
      </c>
      <c r="J425" s="595">
        <f t="shared" si="214"/>
        <v>0</v>
      </c>
      <c r="K425" s="595">
        <f t="shared" si="214"/>
        <v>0</v>
      </c>
      <c r="L425" s="595">
        <f t="shared" si="214"/>
        <v>0</v>
      </c>
      <c r="M425" s="595">
        <f t="shared" si="214"/>
        <v>0</v>
      </c>
      <c r="N425" s="595">
        <f t="shared" si="214"/>
        <v>0</v>
      </c>
      <c r="O425" s="595">
        <f t="shared" si="214"/>
        <v>0</v>
      </c>
      <c r="P425" s="595">
        <f t="shared" si="214"/>
        <v>0</v>
      </c>
      <c r="Q425" s="595">
        <f t="shared" si="214"/>
        <v>0</v>
      </c>
      <c r="R425" s="595">
        <f t="shared" si="214"/>
        <v>0</v>
      </c>
      <c r="S425" s="595">
        <f t="shared" si="214"/>
        <v>0</v>
      </c>
      <c r="T425" s="595">
        <f t="shared" si="214"/>
        <v>0</v>
      </c>
      <c r="U425" s="595">
        <f t="shared" si="214"/>
        <v>0</v>
      </c>
      <c r="V425" s="595">
        <f t="shared" si="214"/>
        <v>0</v>
      </c>
      <c r="W425" s="595">
        <f t="shared" si="214"/>
        <v>0</v>
      </c>
      <c r="X425" s="595">
        <f t="shared" si="214"/>
        <v>0</v>
      </c>
      <c r="Y425" s="595">
        <f t="shared" si="214"/>
        <v>0</v>
      </c>
      <c r="Z425" s="595">
        <f t="shared" si="214"/>
        <v>0</v>
      </c>
      <c r="AA425" s="595">
        <f t="shared" si="214"/>
        <v>0</v>
      </c>
      <c r="AB425" s="595">
        <f t="shared" si="214"/>
        <v>0</v>
      </c>
      <c r="AC425" s="595">
        <f t="shared" si="214"/>
        <v>0</v>
      </c>
      <c r="AD425" s="595">
        <f t="shared" si="214"/>
        <v>0</v>
      </c>
      <c r="AE425" s="595">
        <f t="shared" si="214"/>
        <v>0</v>
      </c>
      <c r="AF425" s="595">
        <f t="shared" si="214"/>
        <v>0</v>
      </c>
      <c r="AG425" s="595">
        <f t="shared" si="214"/>
        <v>0</v>
      </c>
      <c r="AH425" s="595">
        <f t="shared" si="214"/>
        <v>0</v>
      </c>
      <c r="AI425" s="595">
        <f t="shared" si="214"/>
        <v>0</v>
      </c>
    </row>
    <row r="426" spans="1:42" s="607" customFormat="1" ht="12" customHeight="1">
      <c r="A426" s="605">
        <v>2</v>
      </c>
      <c r="B426" s="753" t="s">
        <v>248</v>
      </c>
      <c r="C426" s="856"/>
      <c r="D426" s="857"/>
      <c r="E426" s="606"/>
      <c r="F426" s="606">
        <f t="shared" ref="F426:AI426" si="215">+F308</f>
        <v>0</v>
      </c>
      <c r="G426" s="606">
        <f t="shared" si="215"/>
        <v>0</v>
      </c>
      <c r="H426" s="606">
        <f t="shared" si="215"/>
        <v>0</v>
      </c>
      <c r="I426" s="606">
        <f t="shared" si="215"/>
        <v>0</v>
      </c>
      <c r="J426" s="606">
        <f t="shared" si="215"/>
        <v>0</v>
      </c>
      <c r="K426" s="606">
        <f t="shared" si="215"/>
        <v>0</v>
      </c>
      <c r="L426" s="606">
        <f t="shared" si="215"/>
        <v>0</v>
      </c>
      <c r="M426" s="606">
        <f t="shared" si="215"/>
        <v>0</v>
      </c>
      <c r="N426" s="606">
        <f t="shared" si="215"/>
        <v>0</v>
      </c>
      <c r="O426" s="606">
        <f t="shared" si="215"/>
        <v>0</v>
      </c>
      <c r="P426" s="606">
        <f t="shared" si="215"/>
        <v>0</v>
      </c>
      <c r="Q426" s="606">
        <f t="shared" si="215"/>
        <v>0</v>
      </c>
      <c r="R426" s="606">
        <f t="shared" si="215"/>
        <v>0</v>
      </c>
      <c r="S426" s="606">
        <f t="shared" si="215"/>
        <v>0</v>
      </c>
      <c r="T426" s="606">
        <f t="shared" si="215"/>
        <v>0</v>
      </c>
      <c r="U426" s="606">
        <f t="shared" si="215"/>
        <v>0</v>
      </c>
      <c r="V426" s="606">
        <f t="shared" si="215"/>
        <v>0</v>
      </c>
      <c r="W426" s="606">
        <f t="shared" si="215"/>
        <v>0</v>
      </c>
      <c r="X426" s="606">
        <f t="shared" si="215"/>
        <v>0</v>
      </c>
      <c r="Y426" s="606">
        <f t="shared" si="215"/>
        <v>0</v>
      </c>
      <c r="Z426" s="606">
        <f t="shared" si="215"/>
        <v>0</v>
      </c>
      <c r="AA426" s="606">
        <f t="shared" si="215"/>
        <v>0</v>
      </c>
      <c r="AB426" s="606">
        <f t="shared" si="215"/>
        <v>0</v>
      </c>
      <c r="AC426" s="606">
        <f t="shared" si="215"/>
        <v>0</v>
      </c>
      <c r="AD426" s="606">
        <f t="shared" si="215"/>
        <v>0</v>
      </c>
      <c r="AE426" s="606">
        <f t="shared" si="215"/>
        <v>0</v>
      </c>
      <c r="AF426" s="606">
        <f t="shared" si="215"/>
        <v>0</v>
      </c>
      <c r="AG426" s="606">
        <f t="shared" si="215"/>
        <v>0</v>
      </c>
      <c r="AH426" s="606">
        <f t="shared" si="215"/>
        <v>0</v>
      </c>
      <c r="AI426" s="606">
        <f t="shared" si="215"/>
        <v>0</v>
      </c>
      <c r="AJ426" s="589"/>
      <c r="AK426" s="589"/>
      <c r="AL426" s="589"/>
      <c r="AM426" s="589"/>
      <c r="AN426" s="589"/>
      <c r="AO426" s="589"/>
      <c r="AP426" s="589"/>
    </row>
    <row r="427" spans="1:42" s="607" customFormat="1" ht="12" customHeight="1">
      <c r="A427" s="605">
        <v>3</v>
      </c>
      <c r="B427" s="753" t="s">
        <v>258</v>
      </c>
      <c r="C427" s="856"/>
      <c r="D427" s="857"/>
      <c r="E427" s="606"/>
      <c r="F427" s="606">
        <f t="shared" ref="F427:AI427" si="216">+F309</f>
        <v>0</v>
      </c>
      <c r="G427" s="606">
        <f t="shared" si="216"/>
        <v>0</v>
      </c>
      <c r="H427" s="606">
        <f t="shared" si="216"/>
        <v>0</v>
      </c>
      <c r="I427" s="606">
        <f t="shared" si="216"/>
        <v>0</v>
      </c>
      <c r="J427" s="606">
        <f t="shared" si="216"/>
        <v>0</v>
      </c>
      <c r="K427" s="606">
        <f t="shared" si="216"/>
        <v>0</v>
      </c>
      <c r="L427" s="606">
        <f t="shared" si="216"/>
        <v>0</v>
      </c>
      <c r="M427" s="606">
        <f t="shared" si="216"/>
        <v>0</v>
      </c>
      <c r="N427" s="606">
        <f t="shared" si="216"/>
        <v>0</v>
      </c>
      <c r="O427" s="606">
        <f t="shared" si="216"/>
        <v>0</v>
      </c>
      <c r="P427" s="606">
        <f t="shared" si="216"/>
        <v>0</v>
      </c>
      <c r="Q427" s="606">
        <f t="shared" si="216"/>
        <v>0</v>
      </c>
      <c r="R427" s="606">
        <f t="shared" si="216"/>
        <v>0</v>
      </c>
      <c r="S427" s="606">
        <f t="shared" si="216"/>
        <v>0</v>
      </c>
      <c r="T427" s="606">
        <f t="shared" si="216"/>
        <v>0</v>
      </c>
      <c r="U427" s="606">
        <f t="shared" si="216"/>
        <v>0</v>
      </c>
      <c r="V427" s="606">
        <f t="shared" si="216"/>
        <v>0</v>
      </c>
      <c r="W427" s="606">
        <f t="shared" si="216"/>
        <v>0</v>
      </c>
      <c r="X427" s="606">
        <f t="shared" si="216"/>
        <v>0</v>
      </c>
      <c r="Y427" s="606">
        <f t="shared" si="216"/>
        <v>0</v>
      </c>
      <c r="Z427" s="606">
        <f t="shared" si="216"/>
        <v>0</v>
      </c>
      <c r="AA427" s="606">
        <f t="shared" si="216"/>
        <v>0</v>
      </c>
      <c r="AB427" s="606">
        <f t="shared" si="216"/>
        <v>0</v>
      </c>
      <c r="AC427" s="606">
        <f t="shared" si="216"/>
        <v>0</v>
      </c>
      <c r="AD427" s="606">
        <f t="shared" si="216"/>
        <v>0</v>
      </c>
      <c r="AE427" s="606">
        <f t="shared" si="216"/>
        <v>0</v>
      </c>
      <c r="AF427" s="606">
        <f t="shared" si="216"/>
        <v>0</v>
      </c>
      <c r="AG427" s="606">
        <f t="shared" si="216"/>
        <v>0</v>
      </c>
      <c r="AH427" s="606">
        <f t="shared" si="216"/>
        <v>0</v>
      </c>
      <c r="AI427" s="606">
        <f t="shared" si="216"/>
        <v>0</v>
      </c>
      <c r="AJ427" s="589"/>
      <c r="AK427" s="589"/>
      <c r="AL427" s="589"/>
      <c r="AM427" s="589"/>
      <c r="AN427" s="589"/>
      <c r="AO427" s="589"/>
      <c r="AP427" s="589"/>
    </row>
    <row r="428" spans="1:42" s="607" customFormat="1" ht="12" customHeight="1">
      <c r="A428" s="605">
        <v>4</v>
      </c>
      <c r="B428" s="753" t="s">
        <v>401</v>
      </c>
      <c r="C428" s="856"/>
      <c r="D428" s="857"/>
      <c r="E428" s="606"/>
      <c r="F428" s="606">
        <f t="shared" ref="F428:AI428" si="217">+F429+F430+F431+F432+F433+F434</f>
        <v>864682.33999999985</v>
      </c>
      <c r="G428" s="606">
        <f t="shared" si="217"/>
        <v>222366.13804993749</v>
      </c>
      <c r="H428" s="606">
        <f t="shared" si="217"/>
        <v>2475885.9384030299</v>
      </c>
      <c r="I428" s="606">
        <f t="shared" si="217"/>
        <v>2387794.5297361971</v>
      </c>
      <c r="J428" s="606">
        <f t="shared" si="217"/>
        <v>76215.77698111521</v>
      </c>
      <c r="K428" s="606">
        <f t="shared" si="217"/>
        <v>-2.8481820481829345E-4</v>
      </c>
      <c r="L428" s="606">
        <f t="shared" si="217"/>
        <v>9.090908983528509E-2</v>
      </c>
      <c r="M428" s="606">
        <f t="shared" si="217"/>
        <v>0</v>
      </c>
      <c r="N428" s="606">
        <f t="shared" si="217"/>
        <v>0</v>
      </c>
      <c r="O428" s="606">
        <f t="shared" si="217"/>
        <v>0</v>
      </c>
      <c r="P428" s="606">
        <f t="shared" si="217"/>
        <v>0</v>
      </c>
      <c r="Q428" s="606">
        <f t="shared" si="217"/>
        <v>0</v>
      </c>
      <c r="R428" s="606">
        <f t="shared" si="217"/>
        <v>0</v>
      </c>
      <c r="S428" s="606">
        <f t="shared" si="217"/>
        <v>0</v>
      </c>
      <c r="T428" s="606">
        <f t="shared" si="217"/>
        <v>0</v>
      </c>
      <c r="U428" s="606">
        <f t="shared" si="217"/>
        <v>0</v>
      </c>
      <c r="V428" s="606">
        <f t="shared" si="217"/>
        <v>0</v>
      </c>
      <c r="W428" s="606">
        <f t="shared" si="217"/>
        <v>0</v>
      </c>
      <c r="X428" s="606">
        <f t="shared" si="217"/>
        <v>0</v>
      </c>
      <c r="Y428" s="606">
        <f t="shared" si="217"/>
        <v>0</v>
      </c>
      <c r="Z428" s="606">
        <f t="shared" si="217"/>
        <v>0</v>
      </c>
      <c r="AA428" s="606">
        <f t="shared" si="217"/>
        <v>0</v>
      </c>
      <c r="AB428" s="606">
        <f t="shared" si="217"/>
        <v>0</v>
      </c>
      <c r="AC428" s="606">
        <f t="shared" si="217"/>
        <v>0</v>
      </c>
      <c r="AD428" s="606">
        <f t="shared" si="217"/>
        <v>0</v>
      </c>
      <c r="AE428" s="606">
        <f t="shared" si="217"/>
        <v>0</v>
      </c>
      <c r="AF428" s="606">
        <f t="shared" si="217"/>
        <v>0</v>
      </c>
      <c r="AG428" s="606">
        <f t="shared" si="217"/>
        <v>0</v>
      </c>
      <c r="AH428" s="606">
        <f t="shared" si="217"/>
        <v>0</v>
      </c>
      <c r="AI428" s="606">
        <f t="shared" si="217"/>
        <v>0</v>
      </c>
      <c r="AJ428" s="589"/>
      <c r="AK428" s="589"/>
      <c r="AL428" s="589"/>
      <c r="AM428" s="589"/>
      <c r="AN428" s="589"/>
      <c r="AO428" s="589"/>
      <c r="AP428" s="589"/>
    </row>
    <row r="429" spans="1:42" s="607" customFormat="1" ht="12" customHeight="1">
      <c r="A429" s="605"/>
      <c r="B429" s="751" t="str">
        <f>+B311</f>
        <v>Gradbena dela za kanalizacijo brez nepredvidenih del</v>
      </c>
      <c r="C429" s="856"/>
      <c r="D429" s="857"/>
      <c r="E429" s="595"/>
      <c r="F429" s="595">
        <f t="shared" ref="F429:AI429" si="218">+F311</f>
        <v>36801.82</v>
      </c>
      <c r="G429" s="595">
        <f t="shared" si="218"/>
        <v>169973.96383713456</v>
      </c>
      <c r="H429" s="595">
        <f t="shared" si="218"/>
        <v>1255408.1633445225</v>
      </c>
      <c r="I429" s="595">
        <f t="shared" si="218"/>
        <v>846742.68566652492</v>
      </c>
      <c r="J429" s="595">
        <f t="shared" si="218"/>
        <v>0</v>
      </c>
      <c r="K429" s="595">
        <f t="shared" si="218"/>
        <v>0</v>
      </c>
      <c r="L429" s="595">
        <f t="shared" si="218"/>
        <v>0</v>
      </c>
      <c r="M429" s="595">
        <f t="shared" si="218"/>
        <v>0</v>
      </c>
      <c r="N429" s="595">
        <f t="shared" si="218"/>
        <v>0</v>
      </c>
      <c r="O429" s="595">
        <f t="shared" si="218"/>
        <v>0</v>
      </c>
      <c r="P429" s="595">
        <f t="shared" si="218"/>
        <v>0</v>
      </c>
      <c r="Q429" s="595">
        <f t="shared" si="218"/>
        <v>0</v>
      </c>
      <c r="R429" s="595">
        <f t="shared" si="218"/>
        <v>0</v>
      </c>
      <c r="S429" s="595">
        <f t="shared" si="218"/>
        <v>0</v>
      </c>
      <c r="T429" s="595">
        <f t="shared" si="218"/>
        <v>0</v>
      </c>
      <c r="U429" s="595">
        <f t="shared" si="218"/>
        <v>0</v>
      </c>
      <c r="V429" s="595">
        <f t="shared" si="218"/>
        <v>0</v>
      </c>
      <c r="W429" s="595">
        <f t="shared" si="218"/>
        <v>0</v>
      </c>
      <c r="X429" s="595">
        <f t="shared" si="218"/>
        <v>0</v>
      </c>
      <c r="Y429" s="595">
        <f t="shared" si="218"/>
        <v>0</v>
      </c>
      <c r="Z429" s="595">
        <f t="shared" si="218"/>
        <v>0</v>
      </c>
      <c r="AA429" s="595">
        <f t="shared" si="218"/>
        <v>0</v>
      </c>
      <c r="AB429" s="595">
        <f t="shared" si="218"/>
        <v>0</v>
      </c>
      <c r="AC429" s="595">
        <f t="shared" si="218"/>
        <v>0</v>
      </c>
      <c r="AD429" s="595">
        <f t="shared" si="218"/>
        <v>0</v>
      </c>
      <c r="AE429" s="595">
        <f t="shared" si="218"/>
        <v>0</v>
      </c>
      <c r="AF429" s="595">
        <f t="shared" si="218"/>
        <v>0</v>
      </c>
      <c r="AG429" s="595">
        <f t="shared" si="218"/>
        <v>0</v>
      </c>
      <c r="AH429" s="595">
        <f t="shared" si="218"/>
        <v>0</v>
      </c>
      <c r="AI429" s="595">
        <f t="shared" si="218"/>
        <v>0</v>
      </c>
      <c r="AJ429" s="589"/>
      <c r="AK429" s="589"/>
      <c r="AL429" s="589"/>
      <c r="AM429" s="589"/>
      <c r="AN429" s="589"/>
      <c r="AO429" s="589"/>
      <c r="AP429" s="589"/>
    </row>
    <row r="430" spans="1:42" s="607" customFormat="1" ht="12" customHeight="1">
      <c r="A430" s="605"/>
      <c r="B430" s="751" t="str">
        <f>+B312</f>
        <v>Gradbene dela ČN Prevalje</v>
      </c>
      <c r="C430" s="856"/>
      <c r="D430" s="857"/>
      <c r="E430" s="595"/>
      <c r="F430" s="595">
        <f t="shared" ref="F430:AI430" si="219">+F312</f>
        <v>0</v>
      </c>
      <c r="G430" s="595">
        <f t="shared" si="219"/>
        <v>0</v>
      </c>
      <c r="H430" s="595">
        <f t="shared" si="219"/>
        <v>1025098.31</v>
      </c>
      <c r="I430" s="595">
        <f t="shared" si="219"/>
        <v>1405145.25</v>
      </c>
      <c r="J430" s="595">
        <f t="shared" si="219"/>
        <v>55556.37</v>
      </c>
      <c r="K430" s="595">
        <f t="shared" si="219"/>
        <v>0</v>
      </c>
      <c r="L430" s="595">
        <f t="shared" si="219"/>
        <v>0</v>
      </c>
      <c r="M430" s="595">
        <f t="shared" si="219"/>
        <v>0</v>
      </c>
      <c r="N430" s="595">
        <f t="shared" si="219"/>
        <v>0</v>
      </c>
      <c r="O430" s="595">
        <f t="shared" si="219"/>
        <v>0</v>
      </c>
      <c r="P430" s="595">
        <f t="shared" si="219"/>
        <v>0</v>
      </c>
      <c r="Q430" s="595">
        <f t="shared" si="219"/>
        <v>0</v>
      </c>
      <c r="R430" s="595">
        <f t="shared" si="219"/>
        <v>0</v>
      </c>
      <c r="S430" s="595">
        <f t="shared" si="219"/>
        <v>0</v>
      </c>
      <c r="T430" s="595">
        <f t="shared" si="219"/>
        <v>0</v>
      </c>
      <c r="U430" s="595">
        <f t="shared" si="219"/>
        <v>0</v>
      </c>
      <c r="V430" s="595">
        <f t="shared" si="219"/>
        <v>0</v>
      </c>
      <c r="W430" s="595">
        <f t="shared" si="219"/>
        <v>0</v>
      </c>
      <c r="X430" s="595">
        <f t="shared" si="219"/>
        <v>0</v>
      </c>
      <c r="Y430" s="595">
        <f t="shared" si="219"/>
        <v>0</v>
      </c>
      <c r="Z430" s="595">
        <f t="shared" si="219"/>
        <v>0</v>
      </c>
      <c r="AA430" s="595">
        <f t="shared" si="219"/>
        <v>0</v>
      </c>
      <c r="AB430" s="595">
        <f t="shared" si="219"/>
        <v>0</v>
      </c>
      <c r="AC430" s="595">
        <f t="shared" si="219"/>
        <v>0</v>
      </c>
      <c r="AD430" s="595">
        <f t="shared" si="219"/>
        <v>0</v>
      </c>
      <c r="AE430" s="595">
        <f t="shared" si="219"/>
        <v>0</v>
      </c>
      <c r="AF430" s="595">
        <f t="shared" si="219"/>
        <v>0</v>
      </c>
      <c r="AG430" s="595">
        <f t="shared" si="219"/>
        <v>0</v>
      </c>
      <c r="AH430" s="595">
        <f t="shared" si="219"/>
        <v>0</v>
      </c>
      <c r="AI430" s="595">
        <f t="shared" si="219"/>
        <v>0</v>
      </c>
      <c r="AJ430" s="589"/>
      <c r="AK430" s="589"/>
      <c r="AL430" s="589"/>
      <c r="AM430" s="589"/>
      <c r="AN430" s="589"/>
      <c r="AO430" s="589"/>
      <c r="AP430" s="589"/>
    </row>
    <row r="431" spans="1:42" s="607" customFormat="1" ht="12" customHeight="1">
      <c r="A431" s="605"/>
      <c r="B431" s="751" t="str">
        <f>+B313</f>
        <v>Stroški gradbenega nadzora</v>
      </c>
      <c r="C431" s="856"/>
      <c r="D431" s="857"/>
      <c r="E431" s="595"/>
      <c r="F431" s="595">
        <f t="shared" ref="F431:AI431" si="220">+F313</f>
        <v>0</v>
      </c>
      <c r="G431" s="595">
        <f t="shared" si="220"/>
        <v>2224.7780499374958</v>
      </c>
      <c r="H431" s="595">
        <f t="shared" si="220"/>
        <v>29111.3284030301</v>
      </c>
      <c r="I431" s="595">
        <f t="shared" si="220"/>
        <v>27802.826603196845</v>
      </c>
      <c r="J431" s="595">
        <f t="shared" si="220"/>
        <v>661.06698111521462</v>
      </c>
      <c r="K431" s="595">
        <f t="shared" si="220"/>
        <v>0</v>
      </c>
      <c r="L431" s="595">
        <f t="shared" si="220"/>
        <v>0</v>
      </c>
      <c r="M431" s="595">
        <f t="shared" si="220"/>
        <v>0</v>
      </c>
      <c r="N431" s="595">
        <f t="shared" si="220"/>
        <v>0</v>
      </c>
      <c r="O431" s="595">
        <f t="shared" si="220"/>
        <v>0</v>
      </c>
      <c r="P431" s="595">
        <f t="shared" si="220"/>
        <v>0</v>
      </c>
      <c r="Q431" s="595">
        <f t="shared" si="220"/>
        <v>0</v>
      </c>
      <c r="R431" s="595">
        <f t="shared" si="220"/>
        <v>0</v>
      </c>
      <c r="S431" s="595">
        <f t="shared" si="220"/>
        <v>0</v>
      </c>
      <c r="T431" s="595">
        <f t="shared" si="220"/>
        <v>0</v>
      </c>
      <c r="U431" s="595">
        <f t="shared" si="220"/>
        <v>0</v>
      </c>
      <c r="V431" s="595">
        <f t="shared" si="220"/>
        <v>0</v>
      </c>
      <c r="W431" s="595">
        <f t="shared" si="220"/>
        <v>0</v>
      </c>
      <c r="X431" s="595">
        <f t="shared" si="220"/>
        <v>0</v>
      </c>
      <c r="Y431" s="595">
        <f t="shared" si="220"/>
        <v>0</v>
      </c>
      <c r="Z431" s="595">
        <f t="shared" si="220"/>
        <v>0</v>
      </c>
      <c r="AA431" s="595">
        <f t="shared" si="220"/>
        <v>0</v>
      </c>
      <c r="AB431" s="595">
        <f t="shared" si="220"/>
        <v>0</v>
      </c>
      <c r="AC431" s="595">
        <f t="shared" si="220"/>
        <v>0</v>
      </c>
      <c r="AD431" s="595">
        <f t="shared" si="220"/>
        <v>0</v>
      </c>
      <c r="AE431" s="595">
        <f t="shared" si="220"/>
        <v>0</v>
      </c>
      <c r="AF431" s="595">
        <f t="shared" si="220"/>
        <v>0</v>
      </c>
      <c r="AG431" s="595">
        <f t="shared" si="220"/>
        <v>0</v>
      </c>
      <c r="AH431" s="595">
        <f t="shared" si="220"/>
        <v>0</v>
      </c>
      <c r="AI431" s="595">
        <f t="shared" si="220"/>
        <v>0</v>
      </c>
      <c r="AJ431" s="589"/>
      <c r="AK431" s="589"/>
      <c r="AL431" s="589"/>
      <c r="AM431" s="589"/>
      <c r="AN431" s="589"/>
      <c r="AO431" s="589"/>
      <c r="AP431" s="589"/>
    </row>
    <row r="432" spans="1:42" s="607" customFormat="1" ht="12" customHeight="1">
      <c r="A432" s="605"/>
      <c r="B432" s="751" t="str">
        <f>+B314</f>
        <v>Stroški obveščanja in informiranja javnosti</v>
      </c>
      <c r="C432" s="856"/>
      <c r="D432" s="857"/>
      <c r="E432" s="595"/>
      <c r="F432" s="595">
        <f t="shared" ref="F432:AI432" si="221">+F314</f>
        <v>0</v>
      </c>
      <c r="G432" s="595">
        <f t="shared" si="221"/>
        <v>0</v>
      </c>
      <c r="H432" s="595">
        <f t="shared" si="221"/>
        <v>6000</v>
      </c>
      <c r="I432" s="595">
        <f t="shared" si="221"/>
        <v>4530</v>
      </c>
      <c r="J432" s="595">
        <f t="shared" si="221"/>
        <v>6000</v>
      </c>
      <c r="K432" s="595">
        <f t="shared" si="221"/>
        <v>0</v>
      </c>
      <c r="L432" s="595">
        <f t="shared" si="221"/>
        <v>0</v>
      </c>
      <c r="M432" s="595">
        <f t="shared" si="221"/>
        <v>0</v>
      </c>
      <c r="N432" s="595">
        <f t="shared" si="221"/>
        <v>0</v>
      </c>
      <c r="O432" s="595">
        <f t="shared" si="221"/>
        <v>0</v>
      </c>
      <c r="P432" s="595">
        <f t="shared" si="221"/>
        <v>0</v>
      </c>
      <c r="Q432" s="595">
        <f t="shared" si="221"/>
        <v>0</v>
      </c>
      <c r="R432" s="595">
        <f t="shared" si="221"/>
        <v>0</v>
      </c>
      <c r="S432" s="595">
        <f t="shared" si="221"/>
        <v>0</v>
      </c>
      <c r="T432" s="595">
        <f t="shared" si="221"/>
        <v>0</v>
      </c>
      <c r="U432" s="595">
        <f t="shared" si="221"/>
        <v>0</v>
      </c>
      <c r="V432" s="595">
        <f t="shared" si="221"/>
        <v>0</v>
      </c>
      <c r="W432" s="595">
        <f t="shared" si="221"/>
        <v>0</v>
      </c>
      <c r="X432" s="595">
        <f t="shared" si="221"/>
        <v>0</v>
      </c>
      <c r="Y432" s="595">
        <f t="shared" si="221"/>
        <v>0</v>
      </c>
      <c r="Z432" s="595">
        <f t="shared" si="221"/>
        <v>0</v>
      </c>
      <c r="AA432" s="595">
        <f t="shared" si="221"/>
        <v>0</v>
      </c>
      <c r="AB432" s="595">
        <f t="shared" si="221"/>
        <v>0</v>
      </c>
      <c r="AC432" s="595">
        <f t="shared" si="221"/>
        <v>0</v>
      </c>
      <c r="AD432" s="595">
        <f t="shared" si="221"/>
        <v>0</v>
      </c>
      <c r="AE432" s="595">
        <f t="shared" si="221"/>
        <v>0</v>
      </c>
      <c r="AF432" s="595">
        <f t="shared" si="221"/>
        <v>0</v>
      </c>
      <c r="AG432" s="595">
        <f t="shared" si="221"/>
        <v>0</v>
      </c>
      <c r="AH432" s="595">
        <f t="shared" si="221"/>
        <v>0</v>
      </c>
      <c r="AI432" s="595">
        <f t="shared" si="221"/>
        <v>0</v>
      </c>
      <c r="AJ432" s="589"/>
      <c r="AK432" s="589"/>
      <c r="AL432" s="589"/>
      <c r="AM432" s="589"/>
      <c r="AN432" s="589"/>
      <c r="AO432" s="589"/>
      <c r="AP432" s="589"/>
    </row>
    <row r="433" spans="1:47" s="607" customFormat="1" ht="12" customHeight="1">
      <c r="A433" s="605"/>
      <c r="B433" s="751" t="str">
        <f>+B315</f>
        <v>Ostali stroški projekta</v>
      </c>
      <c r="C433" s="856"/>
      <c r="D433" s="857"/>
      <c r="E433" s="595"/>
      <c r="F433" s="595">
        <f t="shared" ref="F433:AI433" si="222">+F315</f>
        <v>827880.5199999999</v>
      </c>
      <c r="G433" s="595">
        <f t="shared" si="222"/>
        <v>33170</v>
      </c>
      <c r="H433" s="595">
        <f t="shared" si="222"/>
        <v>31047.14</v>
      </c>
      <c r="I433" s="595">
        <f t="shared" si="222"/>
        <v>18899.5</v>
      </c>
      <c r="J433" s="595">
        <f t="shared" si="222"/>
        <v>13998.34</v>
      </c>
      <c r="K433" s="595">
        <f t="shared" si="222"/>
        <v>0</v>
      </c>
      <c r="L433" s="595">
        <f t="shared" si="222"/>
        <v>0</v>
      </c>
      <c r="M433" s="595">
        <f t="shared" si="222"/>
        <v>0</v>
      </c>
      <c r="N433" s="595">
        <f t="shared" si="222"/>
        <v>0</v>
      </c>
      <c r="O433" s="595">
        <f t="shared" si="222"/>
        <v>0</v>
      </c>
      <c r="P433" s="595">
        <f t="shared" si="222"/>
        <v>0</v>
      </c>
      <c r="Q433" s="595">
        <f t="shared" si="222"/>
        <v>0</v>
      </c>
      <c r="R433" s="595">
        <f t="shared" si="222"/>
        <v>0</v>
      </c>
      <c r="S433" s="595">
        <f t="shared" si="222"/>
        <v>0</v>
      </c>
      <c r="T433" s="595">
        <f t="shared" si="222"/>
        <v>0</v>
      </c>
      <c r="U433" s="595">
        <f t="shared" si="222"/>
        <v>0</v>
      </c>
      <c r="V433" s="595">
        <f t="shared" si="222"/>
        <v>0</v>
      </c>
      <c r="W433" s="595">
        <f t="shared" si="222"/>
        <v>0</v>
      </c>
      <c r="X433" s="595">
        <f t="shared" si="222"/>
        <v>0</v>
      </c>
      <c r="Y433" s="595">
        <f t="shared" si="222"/>
        <v>0</v>
      </c>
      <c r="Z433" s="595">
        <f t="shared" si="222"/>
        <v>0</v>
      </c>
      <c r="AA433" s="595">
        <f t="shared" si="222"/>
        <v>0</v>
      </c>
      <c r="AB433" s="595">
        <f t="shared" si="222"/>
        <v>0</v>
      </c>
      <c r="AC433" s="595">
        <f t="shared" si="222"/>
        <v>0</v>
      </c>
      <c r="AD433" s="595">
        <f t="shared" si="222"/>
        <v>0</v>
      </c>
      <c r="AE433" s="595">
        <f t="shared" si="222"/>
        <v>0</v>
      </c>
      <c r="AF433" s="595">
        <f t="shared" si="222"/>
        <v>0</v>
      </c>
      <c r="AG433" s="595">
        <f t="shared" si="222"/>
        <v>0</v>
      </c>
      <c r="AH433" s="595">
        <f t="shared" si="222"/>
        <v>0</v>
      </c>
      <c r="AI433" s="595">
        <f t="shared" si="222"/>
        <v>0</v>
      </c>
      <c r="AJ433" s="589"/>
      <c r="AK433" s="589"/>
      <c r="AL433" s="589"/>
      <c r="AM433" s="589"/>
      <c r="AN433" s="589"/>
      <c r="AO433" s="589"/>
      <c r="AP433" s="589"/>
    </row>
    <row r="434" spans="1:47" s="607" customFormat="1" ht="12" customHeight="1">
      <c r="A434" s="605"/>
      <c r="B434" s="751" t="s">
        <v>464</v>
      </c>
      <c r="C434" s="856"/>
      <c r="D434" s="857"/>
      <c r="E434" s="595"/>
      <c r="F434" s="595">
        <f>+'Nov. investicije'!L55</f>
        <v>0</v>
      </c>
      <c r="G434" s="595">
        <f>+'Nov. investicije'!M55</f>
        <v>16997.396162865429</v>
      </c>
      <c r="H434" s="595">
        <f>+'Nov. investicije'!N55</f>
        <v>129220.99665547733</v>
      </c>
      <c r="I434" s="595">
        <f>+'Nov. investicije'!O55</f>
        <v>84674.26746647546</v>
      </c>
      <c r="J434" s="595">
        <f>+'Nov. investicije'!P55</f>
        <v>0</v>
      </c>
      <c r="K434" s="595">
        <f>+'Nov. investicije'!Q55</f>
        <v>-2.8481820481829345E-4</v>
      </c>
      <c r="L434" s="595">
        <f>+'Nov. investicije'!R55</f>
        <v>9.090908983528509E-2</v>
      </c>
      <c r="M434" s="595">
        <f>+'Nov. investicije'!S55</f>
        <v>0</v>
      </c>
      <c r="N434" s="595">
        <f>+'Nov. investicije'!T55</f>
        <v>0</v>
      </c>
      <c r="O434" s="595">
        <f>+'Nov. investicije'!U55</f>
        <v>0</v>
      </c>
      <c r="P434" s="595">
        <f>+'Nov. investicije'!V55</f>
        <v>0</v>
      </c>
      <c r="Q434" s="595">
        <f>+'Nov. investicije'!W55</f>
        <v>0</v>
      </c>
      <c r="R434" s="595">
        <f>+'Nov. investicije'!X55</f>
        <v>0</v>
      </c>
      <c r="S434" s="595">
        <f>+'Nov. investicije'!Y55</f>
        <v>0</v>
      </c>
      <c r="T434" s="595">
        <f>+'Nov. investicije'!Z55</f>
        <v>0</v>
      </c>
      <c r="U434" s="595">
        <f>+'Nov. investicije'!AA55</f>
        <v>0</v>
      </c>
      <c r="V434" s="595">
        <f>+'Nov. investicije'!AB55</f>
        <v>0</v>
      </c>
      <c r="W434" s="595">
        <f>+'Nov. investicije'!AC55</f>
        <v>0</v>
      </c>
      <c r="X434" s="595">
        <f>+'Nov. investicije'!AD55</f>
        <v>0</v>
      </c>
      <c r="Y434" s="595">
        <f>+'Nov. investicije'!AE55</f>
        <v>0</v>
      </c>
      <c r="Z434" s="595">
        <f>+'Nov. investicije'!AF55</f>
        <v>0</v>
      </c>
      <c r="AA434" s="595">
        <f>+'Nov. investicije'!AG55</f>
        <v>0</v>
      </c>
      <c r="AB434" s="595">
        <f>+'Nov. investicije'!AH55</f>
        <v>0</v>
      </c>
      <c r="AC434" s="595">
        <f>+'Nov. investicije'!AI55</f>
        <v>0</v>
      </c>
      <c r="AD434" s="595">
        <f>+'Nov. investicije'!AJ55</f>
        <v>0</v>
      </c>
      <c r="AE434" s="595">
        <f>+'Nov. investicije'!AK55</f>
        <v>0</v>
      </c>
      <c r="AF434" s="595">
        <f>+'Nov. investicije'!AL55</f>
        <v>0</v>
      </c>
      <c r="AG434" s="595">
        <f>+'Nov. investicije'!AM55</f>
        <v>0</v>
      </c>
      <c r="AH434" s="595">
        <f>+'Nov. investicije'!AN55</f>
        <v>0</v>
      </c>
      <c r="AI434" s="595">
        <f>+'Nov. investicije'!AO55</f>
        <v>0</v>
      </c>
      <c r="AJ434" s="589"/>
      <c r="AK434" s="589"/>
      <c r="AL434" s="589"/>
      <c r="AM434" s="589"/>
      <c r="AN434" s="589"/>
      <c r="AO434" s="589"/>
      <c r="AP434" s="589"/>
    </row>
    <row r="435" spans="1:47" s="607" customFormat="1" ht="12" customHeight="1">
      <c r="A435" s="605">
        <v>5</v>
      </c>
      <c r="B435" s="753" t="s">
        <v>402</v>
      </c>
      <c r="C435" s="856"/>
      <c r="D435" s="857"/>
      <c r="E435" s="606"/>
      <c r="F435" s="606">
        <f t="shared" ref="F435:AI435" si="223">SUM(F436:F439)</f>
        <v>0</v>
      </c>
      <c r="G435" s="606">
        <f t="shared" si="223"/>
        <v>0</v>
      </c>
      <c r="H435" s="606">
        <f t="shared" si="223"/>
        <v>0</v>
      </c>
      <c r="I435" s="606">
        <f t="shared" si="223"/>
        <v>0</v>
      </c>
      <c r="J435" s="606">
        <f t="shared" si="223"/>
        <v>0</v>
      </c>
      <c r="K435" s="606">
        <f t="shared" si="223"/>
        <v>0</v>
      </c>
      <c r="L435" s="606">
        <f t="shared" si="223"/>
        <v>0</v>
      </c>
      <c r="M435" s="606">
        <f t="shared" si="223"/>
        <v>0</v>
      </c>
      <c r="N435" s="606">
        <f t="shared" si="223"/>
        <v>0</v>
      </c>
      <c r="O435" s="606">
        <f t="shared" si="223"/>
        <v>0</v>
      </c>
      <c r="P435" s="606">
        <f t="shared" si="223"/>
        <v>0</v>
      </c>
      <c r="Q435" s="606">
        <f t="shared" si="223"/>
        <v>0</v>
      </c>
      <c r="R435" s="606">
        <f t="shared" si="223"/>
        <v>0</v>
      </c>
      <c r="S435" s="606">
        <f t="shared" si="223"/>
        <v>0</v>
      </c>
      <c r="T435" s="606">
        <f t="shared" si="223"/>
        <v>1117805.0351456569</v>
      </c>
      <c r="U435" s="606">
        <f t="shared" si="223"/>
        <v>0</v>
      </c>
      <c r="V435" s="606">
        <f t="shared" si="223"/>
        <v>0</v>
      </c>
      <c r="W435" s="606">
        <f t="shared" si="223"/>
        <v>0</v>
      </c>
      <c r="X435" s="606">
        <f t="shared" si="223"/>
        <v>273251.6319915349</v>
      </c>
      <c r="Y435" s="606">
        <f t="shared" si="223"/>
        <v>0</v>
      </c>
      <c r="Z435" s="606">
        <f t="shared" si="223"/>
        <v>0</v>
      </c>
      <c r="AA435" s="606">
        <f t="shared" si="223"/>
        <v>0</v>
      </c>
      <c r="AB435" s="606">
        <f t="shared" si="223"/>
        <v>0</v>
      </c>
      <c r="AC435" s="606">
        <f t="shared" si="223"/>
        <v>0</v>
      </c>
      <c r="AD435" s="606">
        <f t="shared" si="223"/>
        <v>1117805.0351456569</v>
      </c>
      <c r="AE435" s="606">
        <f t="shared" si="223"/>
        <v>0</v>
      </c>
      <c r="AF435" s="606">
        <f t="shared" si="223"/>
        <v>0</v>
      </c>
      <c r="AG435" s="606">
        <f t="shared" si="223"/>
        <v>0</v>
      </c>
      <c r="AH435" s="606">
        <f t="shared" si="223"/>
        <v>0</v>
      </c>
      <c r="AI435" s="606">
        <f t="shared" si="223"/>
        <v>0</v>
      </c>
      <c r="AJ435" s="589"/>
      <c r="AK435" s="589"/>
      <c r="AL435" s="589"/>
      <c r="AM435" s="589"/>
      <c r="AN435" s="589"/>
      <c r="AO435" s="589"/>
      <c r="AP435" s="589"/>
    </row>
    <row r="436" spans="1:47" s="607" customFormat="1" ht="12" customHeight="1">
      <c r="A436" s="605"/>
      <c r="B436" s="751" t="str">
        <f>+B400</f>
        <v>Oprema na razbremenilnikih</v>
      </c>
      <c r="C436" s="856"/>
      <c r="D436" s="857"/>
      <c r="E436" s="595"/>
      <c r="F436" s="595">
        <f>+F400</f>
        <v>0</v>
      </c>
      <c r="G436" s="595">
        <f t="shared" ref="G436:AI439" si="224">+G400</f>
        <v>0</v>
      </c>
      <c r="H436" s="595">
        <f t="shared" si="224"/>
        <v>0</v>
      </c>
      <c r="I436" s="595">
        <f t="shared" si="224"/>
        <v>0</v>
      </c>
      <c r="J436" s="595">
        <f t="shared" si="224"/>
        <v>0</v>
      </c>
      <c r="K436" s="595">
        <f t="shared" si="224"/>
        <v>0</v>
      </c>
      <c r="L436" s="595">
        <f t="shared" si="224"/>
        <v>0</v>
      </c>
      <c r="M436" s="595">
        <f t="shared" si="224"/>
        <v>0</v>
      </c>
      <c r="N436" s="595">
        <f t="shared" si="224"/>
        <v>0</v>
      </c>
      <c r="O436" s="595">
        <f t="shared" si="224"/>
        <v>0</v>
      </c>
      <c r="P436" s="595">
        <f t="shared" si="224"/>
        <v>0</v>
      </c>
      <c r="Q436" s="595">
        <f t="shared" si="224"/>
        <v>0</v>
      </c>
      <c r="R436" s="595">
        <f t="shared" si="224"/>
        <v>0</v>
      </c>
      <c r="S436" s="595">
        <f t="shared" si="224"/>
        <v>0</v>
      </c>
      <c r="T436" s="595">
        <f t="shared" si="224"/>
        <v>91081.2</v>
      </c>
      <c r="U436" s="595">
        <f t="shared" si="224"/>
        <v>0</v>
      </c>
      <c r="V436" s="595">
        <f t="shared" si="224"/>
        <v>0</v>
      </c>
      <c r="W436" s="595">
        <f t="shared" si="224"/>
        <v>0</v>
      </c>
      <c r="X436" s="595">
        <f t="shared" si="224"/>
        <v>0</v>
      </c>
      <c r="Y436" s="595">
        <f t="shared" si="224"/>
        <v>0</v>
      </c>
      <c r="Z436" s="595">
        <f t="shared" si="224"/>
        <v>0</v>
      </c>
      <c r="AA436" s="595">
        <f t="shared" si="224"/>
        <v>0</v>
      </c>
      <c r="AB436" s="595">
        <f t="shared" si="224"/>
        <v>0</v>
      </c>
      <c r="AC436" s="595">
        <f t="shared" si="224"/>
        <v>0</v>
      </c>
      <c r="AD436" s="595">
        <f t="shared" si="224"/>
        <v>91081.2</v>
      </c>
      <c r="AE436" s="595">
        <f t="shared" si="224"/>
        <v>0</v>
      </c>
      <c r="AF436" s="595">
        <f t="shared" si="224"/>
        <v>0</v>
      </c>
      <c r="AG436" s="595">
        <f t="shared" si="224"/>
        <v>0</v>
      </c>
      <c r="AH436" s="595">
        <f t="shared" si="224"/>
        <v>0</v>
      </c>
      <c r="AI436" s="595">
        <f t="shared" si="224"/>
        <v>0</v>
      </c>
      <c r="AJ436" s="589"/>
      <c r="AK436" s="589"/>
      <c r="AL436" s="589"/>
      <c r="AM436" s="589"/>
      <c r="AN436" s="589"/>
      <c r="AO436" s="589"/>
      <c r="AP436" s="589"/>
    </row>
    <row r="437" spans="1:47" s="607" customFormat="1" ht="12" customHeight="1">
      <c r="A437" s="605"/>
      <c r="B437" s="751" t="str">
        <f>+B401</f>
        <v>Oprema na črpališčih</v>
      </c>
      <c r="C437" s="856"/>
      <c r="D437" s="857"/>
      <c r="E437" s="595"/>
      <c r="F437" s="595">
        <f>+F401</f>
        <v>0</v>
      </c>
      <c r="G437" s="595">
        <f t="shared" si="224"/>
        <v>0</v>
      </c>
      <c r="H437" s="595">
        <f t="shared" si="224"/>
        <v>0</v>
      </c>
      <c r="I437" s="595">
        <f t="shared" si="224"/>
        <v>0</v>
      </c>
      <c r="J437" s="595">
        <f t="shared" si="224"/>
        <v>0</v>
      </c>
      <c r="K437" s="595">
        <f t="shared" si="224"/>
        <v>0</v>
      </c>
      <c r="L437" s="595">
        <f t="shared" si="224"/>
        <v>0</v>
      </c>
      <c r="M437" s="595">
        <f t="shared" si="224"/>
        <v>0</v>
      </c>
      <c r="N437" s="595">
        <f t="shared" si="224"/>
        <v>0</v>
      </c>
      <c r="O437" s="595">
        <f t="shared" si="224"/>
        <v>0</v>
      </c>
      <c r="P437" s="595">
        <f t="shared" si="224"/>
        <v>0</v>
      </c>
      <c r="Q437" s="595">
        <f t="shared" si="224"/>
        <v>0</v>
      </c>
      <c r="R437" s="595">
        <f t="shared" si="224"/>
        <v>0</v>
      </c>
      <c r="S437" s="595">
        <f t="shared" si="224"/>
        <v>0</v>
      </c>
      <c r="T437" s="595">
        <f t="shared" si="224"/>
        <v>52508.4</v>
      </c>
      <c r="U437" s="595">
        <f t="shared" si="224"/>
        <v>0</v>
      </c>
      <c r="V437" s="595">
        <f t="shared" si="224"/>
        <v>0</v>
      </c>
      <c r="W437" s="595">
        <f t="shared" si="224"/>
        <v>0</v>
      </c>
      <c r="X437" s="595">
        <f t="shared" si="224"/>
        <v>0</v>
      </c>
      <c r="Y437" s="595">
        <f t="shared" si="224"/>
        <v>0</v>
      </c>
      <c r="Z437" s="595">
        <f t="shared" si="224"/>
        <v>0</v>
      </c>
      <c r="AA437" s="595">
        <f t="shared" si="224"/>
        <v>0</v>
      </c>
      <c r="AB437" s="595">
        <f t="shared" si="224"/>
        <v>0</v>
      </c>
      <c r="AC437" s="595">
        <f t="shared" si="224"/>
        <v>0</v>
      </c>
      <c r="AD437" s="595">
        <f t="shared" si="224"/>
        <v>52508.4</v>
      </c>
      <c r="AE437" s="595">
        <f t="shared" si="224"/>
        <v>0</v>
      </c>
      <c r="AF437" s="595">
        <f t="shared" si="224"/>
        <v>0</v>
      </c>
      <c r="AG437" s="595">
        <f t="shared" si="224"/>
        <v>0</v>
      </c>
      <c r="AH437" s="595">
        <f t="shared" si="224"/>
        <v>0</v>
      </c>
      <c r="AI437" s="595">
        <f t="shared" si="224"/>
        <v>0</v>
      </c>
      <c r="AJ437" s="589"/>
      <c r="AK437" s="589"/>
      <c r="AL437" s="589"/>
      <c r="AM437" s="589"/>
      <c r="AN437" s="589"/>
      <c r="AO437" s="589"/>
      <c r="AP437" s="589"/>
    </row>
    <row r="438" spans="1:47" s="607" customFormat="1" ht="12" customHeight="1">
      <c r="A438" s="605"/>
      <c r="B438" s="751" t="str">
        <f>+B402</f>
        <v>Električna oprema ČN in oprema za vodenje</v>
      </c>
      <c r="C438" s="856"/>
      <c r="D438" s="857"/>
      <c r="E438" s="595"/>
      <c r="F438" s="595">
        <f>+F402</f>
        <v>0</v>
      </c>
      <c r="G438" s="595">
        <f t="shared" si="224"/>
        <v>0</v>
      </c>
      <c r="H438" s="595">
        <f t="shared" si="224"/>
        <v>0</v>
      </c>
      <c r="I438" s="595">
        <f t="shared" si="224"/>
        <v>0</v>
      </c>
      <c r="J438" s="595">
        <f t="shared" si="224"/>
        <v>0</v>
      </c>
      <c r="K438" s="595">
        <f t="shared" si="224"/>
        <v>0</v>
      </c>
      <c r="L438" s="595">
        <f t="shared" si="224"/>
        <v>0</v>
      </c>
      <c r="M438" s="595">
        <f t="shared" si="224"/>
        <v>0</v>
      </c>
      <c r="N438" s="595">
        <f t="shared" si="224"/>
        <v>0</v>
      </c>
      <c r="O438" s="595">
        <f t="shared" si="224"/>
        <v>0</v>
      </c>
      <c r="P438" s="595">
        <f t="shared" si="224"/>
        <v>0</v>
      </c>
      <c r="Q438" s="595">
        <f t="shared" si="224"/>
        <v>0</v>
      </c>
      <c r="R438" s="595">
        <f t="shared" si="224"/>
        <v>0</v>
      </c>
      <c r="S438" s="595">
        <f t="shared" si="224"/>
        <v>0</v>
      </c>
      <c r="T438" s="595">
        <f t="shared" si="224"/>
        <v>0</v>
      </c>
      <c r="U438" s="595">
        <f t="shared" si="224"/>
        <v>0</v>
      </c>
      <c r="V438" s="595">
        <f t="shared" si="224"/>
        <v>0</v>
      </c>
      <c r="W438" s="595">
        <f t="shared" si="224"/>
        <v>0</v>
      </c>
      <c r="X438" s="595">
        <f t="shared" si="224"/>
        <v>273251.6319915349</v>
      </c>
      <c r="Y438" s="595">
        <f t="shared" si="224"/>
        <v>0</v>
      </c>
      <c r="Z438" s="595">
        <f t="shared" si="224"/>
        <v>0</v>
      </c>
      <c r="AA438" s="595">
        <f t="shared" si="224"/>
        <v>0</v>
      </c>
      <c r="AB438" s="595">
        <f t="shared" si="224"/>
        <v>0</v>
      </c>
      <c r="AC438" s="595">
        <f t="shared" si="224"/>
        <v>0</v>
      </c>
      <c r="AD438" s="595">
        <f t="shared" si="224"/>
        <v>0</v>
      </c>
      <c r="AE438" s="595">
        <f t="shared" si="224"/>
        <v>0</v>
      </c>
      <c r="AF438" s="595">
        <f t="shared" si="224"/>
        <v>0</v>
      </c>
      <c r="AG438" s="595">
        <f t="shared" si="224"/>
        <v>0</v>
      </c>
      <c r="AH438" s="595">
        <f t="shared" si="224"/>
        <v>0</v>
      </c>
      <c r="AI438" s="595">
        <f t="shared" si="224"/>
        <v>0</v>
      </c>
      <c r="AJ438" s="589"/>
      <c r="AK438" s="589"/>
      <c r="AL438" s="589"/>
      <c r="AM438" s="589"/>
      <c r="AN438" s="589"/>
      <c r="AO438" s="589"/>
      <c r="AP438" s="589"/>
    </row>
    <row r="439" spans="1:47" s="607" customFormat="1" ht="12" customHeight="1">
      <c r="A439" s="605"/>
      <c r="B439" s="751" t="str">
        <f>+B403</f>
        <v>Strojna oprema na ČN</v>
      </c>
      <c r="C439" s="856"/>
      <c r="D439" s="857"/>
      <c r="E439" s="595"/>
      <c r="F439" s="595">
        <f>+F403</f>
        <v>0</v>
      </c>
      <c r="G439" s="595">
        <f t="shared" si="224"/>
        <v>0</v>
      </c>
      <c r="H439" s="595">
        <f t="shared" si="224"/>
        <v>0</v>
      </c>
      <c r="I439" s="595">
        <f t="shared" si="224"/>
        <v>0</v>
      </c>
      <c r="J439" s="595">
        <f t="shared" si="224"/>
        <v>0</v>
      </c>
      <c r="K439" s="595">
        <f t="shared" si="224"/>
        <v>0</v>
      </c>
      <c r="L439" s="595">
        <f t="shared" si="224"/>
        <v>0</v>
      </c>
      <c r="M439" s="595">
        <f t="shared" si="224"/>
        <v>0</v>
      </c>
      <c r="N439" s="595">
        <f t="shared" si="224"/>
        <v>0</v>
      </c>
      <c r="O439" s="595">
        <f t="shared" si="224"/>
        <v>0</v>
      </c>
      <c r="P439" s="595">
        <f t="shared" si="224"/>
        <v>0</v>
      </c>
      <c r="Q439" s="595">
        <f t="shared" si="224"/>
        <v>0</v>
      </c>
      <c r="R439" s="595">
        <f t="shared" si="224"/>
        <v>0</v>
      </c>
      <c r="S439" s="595">
        <f t="shared" si="224"/>
        <v>0</v>
      </c>
      <c r="T439" s="595">
        <f t="shared" si="224"/>
        <v>974215.43514565681</v>
      </c>
      <c r="U439" s="595">
        <f t="shared" si="224"/>
        <v>0</v>
      </c>
      <c r="V439" s="595">
        <f t="shared" si="224"/>
        <v>0</v>
      </c>
      <c r="W439" s="595">
        <f t="shared" si="224"/>
        <v>0</v>
      </c>
      <c r="X439" s="595">
        <f t="shared" si="224"/>
        <v>0</v>
      </c>
      <c r="Y439" s="595">
        <f t="shared" si="224"/>
        <v>0</v>
      </c>
      <c r="Z439" s="595">
        <f t="shared" si="224"/>
        <v>0</v>
      </c>
      <c r="AA439" s="595">
        <f t="shared" si="224"/>
        <v>0</v>
      </c>
      <c r="AB439" s="595">
        <f t="shared" si="224"/>
        <v>0</v>
      </c>
      <c r="AC439" s="595">
        <f t="shared" si="224"/>
        <v>0</v>
      </c>
      <c r="AD439" s="595">
        <f t="shared" si="224"/>
        <v>974215.43514565681</v>
      </c>
      <c r="AE439" s="595">
        <f t="shared" si="224"/>
        <v>0</v>
      </c>
      <c r="AF439" s="595">
        <f t="shared" si="224"/>
        <v>0</v>
      </c>
      <c r="AG439" s="595">
        <f t="shared" si="224"/>
        <v>0</v>
      </c>
      <c r="AH439" s="595">
        <f t="shared" si="224"/>
        <v>0</v>
      </c>
      <c r="AI439" s="595">
        <f t="shared" si="224"/>
        <v>0</v>
      </c>
      <c r="AJ439" s="589"/>
      <c r="AK439" s="589"/>
      <c r="AL439" s="589"/>
      <c r="AM439" s="589"/>
      <c r="AN439" s="589"/>
      <c r="AO439" s="589"/>
      <c r="AP439" s="589"/>
    </row>
    <row r="440" spans="1:47" s="589" customFormat="1" ht="12" customHeight="1">
      <c r="A440" s="592" t="s">
        <v>155</v>
      </c>
      <c r="B440" s="749" t="s">
        <v>403</v>
      </c>
      <c r="C440" s="856"/>
      <c r="D440" s="857"/>
      <c r="E440" s="593"/>
      <c r="F440" s="593">
        <f t="shared" ref="F440:AI440" si="225">+F410-F420</f>
        <v>0</v>
      </c>
      <c r="G440" s="593">
        <f t="shared" si="225"/>
        <v>0</v>
      </c>
      <c r="H440" s="593">
        <f t="shared" si="225"/>
        <v>0</v>
      </c>
      <c r="I440" s="593">
        <f t="shared" si="225"/>
        <v>0</v>
      </c>
      <c r="J440" s="593">
        <f t="shared" si="225"/>
        <v>0</v>
      </c>
      <c r="K440" s="593">
        <f t="shared" si="225"/>
        <v>126759.43862734686</v>
      </c>
      <c r="L440" s="593">
        <f t="shared" si="225"/>
        <v>126759.34743343852</v>
      </c>
      <c r="M440" s="593">
        <f t="shared" si="225"/>
        <v>126759.43834252836</v>
      </c>
      <c r="N440" s="593">
        <f t="shared" si="225"/>
        <v>126759.43834252836</v>
      </c>
      <c r="O440" s="593">
        <f t="shared" si="225"/>
        <v>126759.43834252836</v>
      </c>
      <c r="P440" s="593">
        <f t="shared" si="225"/>
        <v>126759.43834252836</v>
      </c>
      <c r="Q440" s="593">
        <f t="shared" si="225"/>
        <v>126759.43834252836</v>
      </c>
      <c r="R440" s="593">
        <f t="shared" si="225"/>
        <v>126759.43834252836</v>
      </c>
      <c r="S440" s="593">
        <f t="shared" si="225"/>
        <v>126759.43834252836</v>
      </c>
      <c r="T440" s="593">
        <f t="shared" si="225"/>
        <v>-991045.59680312849</v>
      </c>
      <c r="U440" s="593">
        <f t="shared" si="225"/>
        <v>126759.43834252836</v>
      </c>
      <c r="V440" s="593">
        <f t="shared" si="225"/>
        <v>126759.43834252836</v>
      </c>
      <c r="W440" s="593">
        <f t="shared" si="225"/>
        <v>126759.43834252836</v>
      </c>
      <c r="X440" s="593">
        <f t="shared" si="225"/>
        <v>-146492.19364900654</v>
      </c>
      <c r="Y440" s="593">
        <f t="shared" si="225"/>
        <v>126759.43834252836</v>
      </c>
      <c r="Z440" s="593">
        <f t="shared" si="225"/>
        <v>126759.43834252836</v>
      </c>
      <c r="AA440" s="593">
        <f t="shared" si="225"/>
        <v>219556.76662554347</v>
      </c>
      <c r="AB440" s="593">
        <f t="shared" si="225"/>
        <v>219556.76662554347</v>
      </c>
      <c r="AC440" s="593">
        <f t="shared" si="225"/>
        <v>219556.76662554347</v>
      </c>
      <c r="AD440" s="593">
        <f t="shared" si="225"/>
        <v>-898248.26852011331</v>
      </c>
      <c r="AE440" s="593">
        <f t="shared" si="225"/>
        <v>219556.76662554347</v>
      </c>
      <c r="AF440" s="593">
        <f t="shared" si="225"/>
        <v>219556.76662554347</v>
      </c>
      <c r="AG440" s="593">
        <f t="shared" si="225"/>
        <v>219556.76662554347</v>
      </c>
      <c r="AH440" s="593">
        <f t="shared" si="225"/>
        <v>219556.76662554347</v>
      </c>
      <c r="AI440" s="593">
        <f t="shared" si="225"/>
        <v>219556.76662554347</v>
      </c>
    </row>
    <row r="441" spans="1:47" s="589" customFormat="1" ht="12" customHeight="1">
      <c r="A441" s="592" t="s">
        <v>244</v>
      </c>
      <c r="B441" s="749" t="s">
        <v>465</v>
      </c>
      <c r="C441" s="856"/>
      <c r="D441" s="857"/>
      <c r="E441" s="593">
        <v>0</v>
      </c>
      <c r="F441" s="593">
        <f>+E441+F440</f>
        <v>0</v>
      </c>
      <c r="G441" s="593">
        <f t="shared" ref="G441:J441" si="226">+F441+G440</f>
        <v>0</v>
      </c>
      <c r="H441" s="593">
        <f>+G441+H440</f>
        <v>0</v>
      </c>
      <c r="I441" s="593">
        <f t="shared" si="226"/>
        <v>0</v>
      </c>
      <c r="J441" s="593">
        <f t="shared" si="226"/>
        <v>0</v>
      </c>
      <c r="K441" s="593">
        <f>+J441+K440</f>
        <v>126759.43862734686</v>
      </c>
      <c r="L441" s="593">
        <f>+K441+L440</f>
        <v>253518.78606078538</v>
      </c>
      <c r="M441" s="593">
        <f t="shared" ref="M441:AI441" si="227">+L441+M440</f>
        <v>380278.22440331371</v>
      </c>
      <c r="N441" s="593">
        <f t="shared" si="227"/>
        <v>507037.66274584207</v>
      </c>
      <c r="O441" s="593">
        <f t="shared" si="227"/>
        <v>633797.10108837043</v>
      </c>
      <c r="P441" s="593">
        <f t="shared" si="227"/>
        <v>760556.53943089885</v>
      </c>
      <c r="Q441" s="593">
        <f t="shared" si="227"/>
        <v>887315.97777342726</v>
      </c>
      <c r="R441" s="593">
        <f t="shared" si="227"/>
        <v>1014075.4161159557</v>
      </c>
      <c r="S441" s="593">
        <f t="shared" si="227"/>
        <v>1140834.8544584841</v>
      </c>
      <c r="T441" s="593">
        <f t="shared" si="227"/>
        <v>149789.25765535561</v>
      </c>
      <c r="U441" s="593">
        <f t="shared" si="227"/>
        <v>276548.69599788397</v>
      </c>
      <c r="V441" s="593">
        <f t="shared" si="227"/>
        <v>403308.13434041233</v>
      </c>
      <c r="W441" s="593">
        <f t="shared" si="227"/>
        <v>530067.57268294063</v>
      </c>
      <c r="X441" s="593">
        <f t="shared" si="227"/>
        <v>383575.37903393409</v>
      </c>
      <c r="Y441" s="593">
        <f t="shared" si="227"/>
        <v>510334.81737646245</v>
      </c>
      <c r="Z441" s="593">
        <f t="shared" si="227"/>
        <v>637094.25571899081</v>
      </c>
      <c r="AA441" s="593">
        <f t="shared" si="227"/>
        <v>856651.02234453429</v>
      </c>
      <c r="AB441" s="593">
        <f t="shared" si="227"/>
        <v>1076207.7889700779</v>
      </c>
      <c r="AC441" s="593">
        <f t="shared" si="227"/>
        <v>1295764.5555956215</v>
      </c>
      <c r="AD441" s="593">
        <f t="shared" si="227"/>
        <v>397516.28707550815</v>
      </c>
      <c r="AE441" s="593">
        <f t="shared" si="227"/>
        <v>617073.05370105163</v>
      </c>
      <c r="AF441" s="593">
        <f t="shared" si="227"/>
        <v>836629.8203265951</v>
      </c>
      <c r="AG441" s="593">
        <f t="shared" si="227"/>
        <v>1056186.5869521387</v>
      </c>
      <c r="AH441" s="593">
        <f t="shared" si="227"/>
        <v>1275743.3535776823</v>
      </c>
      <c r="AI441" s="593">
        <f t="shared" si="227"/>
        <v>1495300.1202032259</v>
      </c>
    </row>
    <row r="442" spans="1:47" s="589" customFormat="1" ht="12" customHeight="1" thickBot="1">
      <c r="A442" s="592"/>
      <c r="B442" s="749" t="s">
        <v>466</v>
      </c>
      <c r="C442" s="858"/>
      <c r="D442" s="859"/>
      <c r="E442" s="664" t="str">
        <f>IF(E441&gt;-0.01,"DA","NE")</f>
        <v>DA</v>
      </c>
      <c r="F442" s="664" t="str">
        <f>IF(F441&gt;-0.01,"DA","NE")</f>
        <v>DA</v>
      </c>
      <c r="G442" s="664" t="str">
        <f>IF(G441&gt;-0.01,"DA","NE")</f>
        <v>DA</v>
      </c>
      <c r="H442" s="664" t="str">
        <f>IF(H441&gt;-0.01,"DA","NE")</f>
        <v>DA</v>
      </c>
      <c r="I442" s="664" t="str">
        <f t="shared" ref="I442:AI442" si="228">IF(I441&gt;-0.01,"DA","NE")</f>
        <v>DA</v>
      </c>
      <c r="J442" s="664" t="str">
        <f t="shared" si="228"/>
        <v>DA</v>
      </c>
      <c r="K442" s="664" t="str">
        <f t="shared" si="228"/>
        <v>DA</v>
      </c>
      <c r="L442" s="664" t="str">
        <f t="shared" si="228"/>
        <v>DA</v>
      </c>
      <c r="M442" s="664" t="str">
        <f t="shared" si="228"/>
        <v>DA</v>
      </c>
      <c r="N442" s="664" t="str">
        <f t="shared" si="228"/>
        <v>DA</v>
      </c>
      <c r="O442" s="664" t="str">
        <f t="shared" si="228"/>
        <v>DA</v>
      </c>
      <c r="P442" s="664" t="str">
        <f t="shared" si="228"/>
        <v>DA</v>
      </c>
      <c r="Q442" s="664" t="str">
        <f t="shared" si="228"/>
        <v>DA</v>
      </c>
      <c r="R442" s="664" t="str">
        <f t="shared" si="228"/>
        <v>DA</v>
      </c>
      <c r="S442" s="664" t="str">
        <f t="shared" si="228"/>
        <v>DA</v>
      </c>
      <c r="T442" s="664" t="str">
        <f t="shared" si="228"/>
        <v>DA</v>
      </c>
      <c r="U442" s="664" t="str">
        <f t="shared" si="228"/>
        <v>DA</v>
      </c>
      <c r="V442" s="664" t="str">
        <f t="shared" si="228"/>
        <v>DA</v>
      </c>
      <c r="W442" s="664" t="str">
        <f t="shared" si="228"/>
        <v>DA</v>
      </c>
      <c r="X442" s="664" t="str">
        <f t="shared" si="228"/>
        <v>DA</v>
      </c>
      <c r="Y442" s="664" t="str">
        <f t="shared" si="228"/>
        <v>DA</v>
      </c>
      <c r="Z442" s="664" t="str">
        <f t="shared" si="228"/>
        <v>DA</v>
      </c>
      <c r="AA442" s="664" t="str">
        <f t="shared" si="228"/>
        <v>DA</v>
      </c>
      <c r="AB442" s="664" t="str">
        <f t="shared" si="228"/>
        <v>DA</v>
      </c>
      <c r="AC442" s="664" t="str">
        <f t="shared" si="228"/>
        <v>DA</v>
      </c>
      <c r="AD442" s="664" t="str">
        <f t="shared" si="228"/>
        <v>DA</v>
      </c>
      <c r="AE442" s="664" t="str">
        <f t="shared" si="228"/>
        <v>DA</v>
      </c>
      <c r="AF442" s="664" t="str">
        <f t="shared" si="228"/>
        <v>DA</v>
      </c>
      <c r="AG442" s="664" t="str">
        <f t="shared" si="228"/>
        <v>DA</v>
      </c>
      <c r="AH442" s="664" t="str">
        <f t="shared" si="228"/>
        <v>DA</v>
      </c>
      <c r="AI442" s="664" t="str">
        <f t="shared" si="228"/>
        <v>DA</v>
      </c>
    </row>
    <row r="446" spans="1:47" ht="15">
      <c r="A446" s="557" t="s">
        <v>477</v>
      </c>
    </row>
    <row r="447" spans="1:47" ht="12.75" thickBot="1"/>
    <row r="448" spans="1:47" s="589" customFormat="1" ht="11.25">
      <c r="A448" s="588" t="s">
        <v>520</v>
      </c>
      <c r="B448" s="748" t="s">
        <v>388</v>
      </c>
      <c r="C448" s="665"/>
      <c r="D448" s="666"/>
      <c r="E448" s="588"/>
      <c r="F448" s="588">
        <f>+F408</f>
        <v>1</v>
      </c>
      <c r="G448" s="588">
        <f t="shared" ref="G448:AI449" si="229">+G408</f>
        <v>2</v>
      </c>
      <c r="H448" s="588">
        <f t="shared" si="229"/>
        <v>3</v>
      </c>
      <c r="I448" s="588">
        <f t="shared" si="229"/>
        <v>4</v>
      </c>
      <c r="J448" s="588">
        <f t="shared" si="229"/>
        <v>5</v>
      </c>
      <c r="K448" s="588">
        <f t="shared" si="229"/>
        <v>6</v>
      </c>
      <c r="L448" s="588">
        <f t="shared" si="229"/>
        <v>7</v>
      </c>
      <c r="M448" s="588">
        <f t="shared" si="229"/>
        <v>8</v>
      </c>
      <c r="N448" s="588">
        <f t="shared" si="229"/>
        <v>9</v>
      </c>
      <c r="O448" s="588">
        <f t="shared" si="229"/>
        <v>10</v>
      </c>
      <c r="P448" s="588">
        <f t="shared" si="229"/>
        <v>11</v>
      </c>
      <c r="Q448" s="588">
        <f t="shared" si="229"/>
        <v>12</v>
      </c>
      <c r="R448" s="588">
        <f t="shared" si="229"/>
        <v>13</v>
      </c>
      <c r="S448" s="588">
        <f t="shared" si="229"/>
        <v>14</v>
      </c>
      <c r="T448" s="588">
        <f t="shared" si="229"/>
        <v>15</v>
      </c>
      <c r="U448" s="588">
        <f t="shared" si="229"/>
        <v>16</v>
      </c>
      <c r="V448" s="588">
        <f t="shared" si="229"/>
        <v>17</v>
      </c>
      <c r="W448" s="588">
        <f t="shared" si="229"/>
        <v>18</v>
      </c>
      <c r="X448" s="588">
        <f t="shared" si="229"/>
        <v>19</v>
      </c>
      <c r="Y448" s="588">
        <f t="shared" si="229"/>
        <v>20</v>
      </c>
      <c r="Z448" s="588">
        <f t="shared" si="229"/>
        <v>21</v>
      </c>
      <c r="AA448" s="588">
        <f t="shared" si="229"/>
        <v>22</v>
      </c>
      <c r="AB448" s="588">
        <f t="shared" si="229"/>
        <v>23</v>
      </c>
      <c r="AC448" s="588">
        <f t="shared" si="229"/>
        <v>24</v>
      </c>
      <c r="AD448" s="588">
        <f t="shared" si="229"/>
        <v>25</v>
      </c>
      <c r="AE448" s="588">
        <f t="shared" si="229"/>
        <v>26</v>
      </c>
      <c r="AF448" s="588">
        <f t="shared" si="229"/>
        <v>27</v>
      </c>
      <c r="AG448" s="588">
        <f t="shared" si="229"/>
        <v>28</v>
      </c>
      <c r="AH448" s="588">
        <f t="shared" si="229"/>
        <v>29</v>
      </c>
      <c r="AI448" s="588">
        <f t="shared" si="229"/>
        <v>30</v>
      </c>
      <c r="AJ448" s="667">
        <v>1</v>
      </c>
      <c r="AK448" s="667">
        <v>2</v>
      </c>
      <c r="AL448" s="667">
        <v>3</v>
      </c>
      <c r="AM448" s="667">
        <v>4</v>
      </c>
      <c r="AN448" s="667">
        <v>5</v>
      </c>
      <c r="AO448" s="667">
        <v>6</v>
      </c>
      <c r="AP448" s="667">
        <v>7</v>
      </c>
      <c r="AQ448" s="667">
        <v>8</v>
      </c>
      <c r="AR448" s="667">
        <v>9</v>
      </c>
      <c r="AS448" s="667">
        <v>10</v>
      </c>
      <c r="AT448" s="667">
        <v>11</v>
      </c>
      <c r="AU448" s="667">
        <v>12</v>
      </c>
    </row>
    <row r="449" spans="1:47" s="589" customFormat="1" ht="11.25">
      <c r="A449" s="668"/>
      <c r="B449" s="748" t="s">
        <v>397</v>
      </c>
      <c r="C449" s="669" t="s">
        <v>418</v>
      </c>
      <c r="D449" s="670" t="s">
        <v>419</v>
      </c>
      <c r="E449" s="588"/>
      <c r="F449" s="588" t="str">
        <f>+F409</f>
        <v>do 2018</v>
      </c>
      <c r="G449" s="588">
        <f t="shared" si="229"/>
        <v>2019</v>
      </c>
      <c r="H449" s="588">
        <f t="shared" si="229"/>
        <v>2020</v>
      </c>
      <c r="I449" s="588">
        <f t="shared" si="229"/>
        <v>2021</v>
      </c>
      <c r="J449" s="588">
        <f t="shared" si="229"/>
        <v>2022</v>
      </c>
      <c r="K449" s="588">
        <f t="shared" si="229"/>
        <v>2023</v>
      </c>
      <c r="L449" s="588">
        <f t="shared" si="229"/>
        <v>2024</v>
      </c>
      <c r="M449" s="588">
        <f t="shared" si="229"/>
        <v>2025</v>
      </c>
      <c r="N449" s="588">
        <f t="shared" si="229"/>
        <v>2026</v>
      </c>
      <c r="O449" s="588">
        <f t="shared" si="229"/>
        <v>2027</v>
      </c>
      <c r="P449" s="588">
        <f t="shared" si="229"/>
        <v>2028</v>
      </c>
      <c r="Q449" s="588">
        <f t="shared" si="229"/>
        <v>2029</v>
      </c>
      <c r="R449" s="588">
        <f t="shared" si="229"/>
        <v>2030</v>
      </c>
      <c r="S449" s="588">
        <f t="shared" si="229"/>
        <v>2031</v>
      </c>
      <c r="T449" s="588">
        <f t="shared" si="229"/>
        <v>2032</v>
      </c>
      <c r="U449" s="588">
        <f t="shared" si="229"/>
        <v>2033</v>
      </c>
      <c r="V449" s="588">
        <f t="shared" si="229"/>
        <v>2034</v>
      </c>
      <c r="W449" s="588">
        <f t="shared" si="229"/>
        <v>2035</v>
      </c>
      <c r="X449" s="588">
        <f t="shared" si="229"/>
        <v>2036</v>
      </c>
      <c r="Y449" s="588">
        <f t="shared" si="229"/>
        <v>2037</v>
      </c>
      <c r="Z449" s="588">
        <f t="shared" si="229"/>
        <v>2038</v>
      </c>
      <c r="AA449" s="588">
        <f t="shared" si="229"/>
        <v>2039</v>
      </c>
      <c r="AB449" s="588">
        <f t="shared" si="229"/>
        <v>2040</v>
      </c>
      <c r="AC449" s="588">
        <f t="shared" si="229"/>
        <v>2041</v>
      </c>
      <c r="AD449" s="588">
        <f t="shared" si="229"/>
        <v>2042</v>
      </c>
      <c r="AE449" s="588">
        <f t="shared" si="229"/>
        <v>2043</v>
      </c>
      <c r="AF449" s="588">
        <f t="shared" si="229"/>
        <v>2044</v>
      </c>
      <c r="AG449" s="588">
        <f t="shared" si="229"/>
        <v>2045</v>
      </c>
      <c r="AH449" s="588">
        <f t="shared" si="229"/>
        <v>2046</v>
      </c>
      <c r="AI449" s="588">
        <f t="shared" si="229"/>
        <v>2047</v>
      </c>
      <c r="AJ449" s="667">
        <f>+AI449+1</f>
        <v>2048</v>
      </c>
      <c r="AK449" s="667">
        <f t="shared" ref="AK449:AU449" si="230">+AJ449+1</f>
        <v>2049</v>
      </c>
      <c r="AL449" s="667">
        <f t="shared" si="230"/>
        <v>2050</v>
      </c>
      <c r="AM449" s="667">
        <f t="shared" si="230"/>
        <v>2051</v>
      </c>
      <c r="AN449" s="667">
        <f t="shared" si="230"/>
        <v>2052</v>
      </c>
      <c r="AO449" s="667">
        <f t="shared" si="230"/>
        <v>2053</v>
      </c>
      <c r="AP449" s="667">
        <f t="shared" si="230"/>
        <v>2054</v>
      </c>
      <c r="AQ449" s="667">
        <f t="shared" si="230"/>
        <v>2055</v>
      </c>
      <c r="AR449" s="667">
        <f t="shared" si="230"/>
        <v>2056</v>
      </c>
      <c r="AS449" s="667">
        <f t="shared" si="230"/>
        <v>2057</v>
      </c>
      <c r="AT449" s="667">
        <f t="shared" si="230"/>
        <v>2058</v>
      </c>
      <c r="AU449" s="667">
        <f t="shared" si="230"/>
        <v>2059</v>
      </c>
    </row>
    <row r="450" spans="1:47" s="589" customFormat="1" ht="11.25">
      <c r="A450" s="671">
        <v>1</v>
      </c>
      <c r="B450" s="749" t="s">
        <v>478</v>
      </c>
      <c r="C450" s="624">
        <f>NPV($C$490,G450:AI450)+F450</f>
        <v>9881229.2306346055</v>
      </c>
      <c r="D450" s="625">
        <f>SUM(F450:AI450)</f>
        <v>21984377.212567303</v>
      </c>
      <c r="E450" s="593"/>
      <c r="F450" s="593">
        <f>+F451+F454+F457+F459</f>
        <v>0</v>
      </c>
      <c r="G450" s="593">
        <f>+G451+G454+G457+G459</f>
        <v>0</v>
      </c>
      <c r="H450" s="593">
        <f>+H451+H454+H457+H459+H462</f>
        <v>0</v>
      </c>
      <c r="I450" s="593">
        <f t="shared" ref="I450:AU450" si="231">+I451+I454+I457+I459+I462</f>
        <v>0</v>
      </c>
      <c r="J450" s="593">
        <f t="shared" si="231"/>
        <v>0</v>
      </c>
      <c r="K450" s="593">
        <f t="shared" si="231"/>
        <v>1039817.8716645639</v>
      </c>
      <c r="L450" s="593">
        <f t="shared" si="231"/>
        <v>707247.82647268882</v>
      </c>
      <c r="M450" s="593">
        <f t="shared" si="231"/>
        <v>720217.09939443052</v>
      </c>
      <c r="N450" s="593">
        <f t="shared" si="231"/>
        <v>733440.7877159419</v>
      </c>
      <c r="O450" s="593">
        <f t="shared" si="231"/>
        <v>746923.83848740044</v>
      </c>
      <c r="P450" s="593">
        <f t="shared" si="231"/>
        <v>761114.201817489</v>
      </c>
      <c r="Q450" s="593">
        <f t="shared" si="231"/>
        <v>775587.31827689125</v>
      </c>
      <c r="R450" s="593">
        <f t="shared" si="231"/>
        <v>790348.81914989417</v>
      </c>
      <c r="S450" s="593">
        <f t="shared" si="231"/>
        <v>803877.75171986152</v>
      </c>
      <c r="T450" s="593">
        <f t="shared" si="231"/>
        <v>817656.97288274835</v>
      </c>
      <c r="U450" s="593">
        <f t="shared" si="231"/>
        <v>831691.07622533222</v>
      </c>
      <c r="V450" s="593">
        <f t="shared" si="231"/>
        <v>845984.74057216488</v>
      </c>
      <c r="W450" s="593">
        <f t="shared" si="231"/>
        <v>860542.73157890351</v>
      </c>
      <c r="X450" s="593">
        <f t="shared" si="231"/>
        <v>875369.90335565573</v>
      </c>
      <c r="Y450" s="593">
        <f t="shared" si="231"/>
        <v>890471.20012090425</v>
      </c>
      <c r="Z450" s="593">
        <f t="shared" si="231"/>
        <v>905851.65788658964</v>
      </c>
      <c r="AA450" s="593">
        <f t="shared" si="231"/>
        <v>921516.4061749489</v>
      </c>
      <c r="AB450" s="593">
        <f t="shared" si="231"/>
        <v>937470.66976770456</v>
      </c>
      <c r="AC450" s="593">
        <f t="shared" si="231"/>
        <v>953206.67534243013</v>
      </c>
      <c r="AD450" s="593">
        <f t="shared" si="231"/>
        <v>969227.99812517897</v>
      </c>
      <c r="AE450" s="593">
        <f t="shared" si="231"/>
        <v>985539.78648508759</v>
      </c>
      <c r="AF450" s="593">
        <f t="shared" si="231"/>
        <v>1002147.2833604971</v>
      </c>
      <c r="AG450" s="593">
        <f t="shared" si="231"/>
        <v>1019055.8280163693</v>
      </c>
      <c r="AH450" s="593">
        <f t="shared" si="231"/>
        <v>1036270.8578347457</v>
      </c>
      <c r="AI450" s="593">
        <f t="shared" si="231"/>
        <v>1053797.9101388815</v>
      </c>
      <c r="AJ450" s="672">
        <f t="shared" si="231"/>
        <v>1053797.9101388815</v>
      </c>
      <c r="AK450" s="672">
        <f t="shared" si="231"/>
        <v>1053797.9101388815</v>
      </c>
      <c r="AL450" s="672">
        <f t="shared" si="231"/>
        <v>1053797.9101388815</v>
      </c>
      <c r="AM450" s="672">
        <f t="shared" si="231"/>
        <v>1053797.9101388815</v>
      </c>
      <c r="AN450" s="672">
        <f t="shared" si="231"/>
        <v>1053797.9101388815</v>
      </c>
      <c r="AO450" s="672">
        <f t="shared" si="231"/>
        <v>1053797.9101388815</v>
      </c>
      <c r="AP450" s="672">
        <f t="shared" si="231"/>
        <v>1053797.9101388815</v>
      </c>
      <c r="AQ450" s="672">
        <f t="shared" si="231"/>
        <v>1053797.9101388815</v>
      </c>
      <c r="AR450" s="672">
        <f t="shared" si="231"/>
        <v>1053797.9101388815</v>
      </c>
      <c r="AS450" s="672">
        <f t="shared" si="231"/>
        <v>1053797.9101388815</v>
      </c>
      <c r="AT450" s="672">
        <f t="shared" si="231"/>
        <v>1053797.9101388815</v>
      </c>
      <c r="AU450" s="672">
        <f t="shared" si="231"/>
        <v>1053797.9101388815</v>
      </c>
    </row>
    <row r="451" spans="1:47" s="548" customFormat="1" ht="14.25" customHeight="1">
      <c r="A451" s="673"/>
      <c r="B451" s="679" t="s">
        <v>728</v>
      </c>
      <c r="C451" s="624">
        <f>NPV($C$490,G451:AI451)+F451</f>
        <v>4033702.1990690744</v>
      </c>
      <c r="D451" s="625">
        <f>SUM(F451:AI451)</f>
        <v>9075733.2034788374</v>
      </c>
      <c r="E451" s="593"/>
      <c r="F451" s="593">
        <f>+F452*32</f>
        <v>0</v>
      </c>
      <c r="G451" s="593">
        <f>+G452*32</f>
        <v>0</v>
      </c>
      <c r="H451" s="593">
        <f>+H452*H453</f>
        <v>0</v>
      </c>
      <c r="I451" s="593">
        <f>+I452*I453</f>
        <v>0</v>
      </c>
      <c r="J451" s="593">
        <f t="shared" ref="J451:AI451" si="232">+J452*J453</f>
        <v>0</v>
      </c>
      <c r="K451" s="593">
        <f t="shared" si="232"/>
        <v>290379.04291157192</v>
      </c>
      <c r="L451" s="593">
        <f t="shared" si="232"/>
        <v>296143.74256536015</v>
      </c>
      <c r="M451" s="593">
        <f t="shared" si="232"/>
        <v>302022.88492054032</v>
      </c>
      <c r="N451" s="593">
        <f t="shared" si="232"/>
        <v>308018.74193101941</v>
      </c>
      <c r="O451" s="593">
        <f t="shared" si="232"/>
        <v>314133.63065427617</v>
      </c>
      <c r="P451" s="593">
        <f t="shared" si="232"/>
        <v>320369.91414677125</v>
      </c>
      <c r="Q451" s="593">
        <f t="shared" si="232"/>
        <v>326730.00237713463</v>
      </c>
      <c r="R451" s="593">
        <f t="shared" si="232"/>
        <v>333216.353157481</v>
      </c>
      <c r="S451" s="593">
        <f t="shared" si="232"/>
        <v>338773.64797161106</v>
      </c>
      <c r="T451" s="593">
        <f t="shared" si="232"/>
        <v>344423.62588895176</v>
      </c>
      <c r="U451" s="593">
        <f t="shared" si="232"/>
        <v>350167.83265395375</v>
      </c>
      <c r="V451" s="593">
        <f t="shared" si="232"/>
        <v>356007.83979058819</v>
      </c>
      <c r="W451" s="593">
        <f t="shared" si="232"/>
        <v>361945.24503228965</v>
      </c>
      <c r="X451" s="593">
        <f t="shared" si="232"/>
        <v>367981.67275907163</v>
      </c>
      <c r="Y451" s="593">
        <f t="shared" si="232"/>
        <v>374118.77444193058</v>
      </c>
      <c r="Z451" s="593">
        <f t="shared" si="232"/>
        <v>380358.22909466259</v>
      </c>
      <c r="AA451" s="593">
        <f t="shared" si="232"/>
        <v>386701.74373321474</v>
      </c>
      <c r="AB451" s="593">
        <f t="shared" si="232"/>
        <v>393151.05384269787</v>
      </c>
      <c r="AC451" s="593">
        <f t="shared" si="232"/>
        <v>399345.92926228273</v>
      </c>
      <c r="AD451" s="593">
        <f t="shared" si="232"/>
        <v>405638.41724347486</v>
      </c>
      <c r="AE451" s="593">
        <f t="shared" si="232"/>
        <v>412030.05586598336</v>
      </c>
      <c r="AF451" s="593">
        <f t="shared" si="232"/>
        <v>418522.4074450169</v>
      </c>
      <c r="AG451" s="593">
        <f t="shared" si="232"/>
        <v>425117.05891316221</v>
      </c>
      <c r="AH451" s="593">
        <f t="shared" si="232"/>
        <v>431815.62220827938</v>
      </c>
      <c r="AI451" s="593">
        <f t="shared" si="232"/>
        <v>438619.73466751026</v>
      </c>
      <c r="AJ451" s="672">
        <f t="shared" ref="AJ451:AU452" si="233">+AI451</f>
        <v>438619.73466751026</v>
      </c>
      <c r="AK451" s="672">
        <f t="shared" si="233"/>
        <v>438619.73466751026</v>
      </c>
      <c r="AL451" s="672">
        <f t="shared" si="233"/>
        <v>438619.73466751026</v>
      </c>
      <c r="AM451" s="672">
        <f t="shared" si="233"/>
        <v>438619.73466751026</v>
      </c>
      <c r="AN451" s="672">
        <f t="shared" si="233"/>
        <v>438619.73466751026</v>
      </c>
      <c r="AO451" s="672">
        <f t="shared" si="233"/>
        <v>438619.73466751026</v>
      </c>
      <c r="AP451" s="672">
        <f t="shared" si="233"/>
        <v>438619.73466751026</v>
      </c>
      <c r="AQ451" s="672">
        <f t="shared" si="233"/>
        <v>438619.73466751026</v>
      </c>
      <c r="AR451" s="672">
        <f t="shared" si="233"/>
        <v>438619.73466751026</v>
      </c>
      <c r="AS451" s="672">
        <f t="shared" si="233"/>
        <v>438619.73466751026</v>
      </c>
      <c r="AT451" s="672">
        <f t="shared" si="233"/>
        <v>438619.73466751026</v>
      </c>
      <c r="AU451" s="672">
        <f t="shared" si="233"/>
        <v>438619.73466751026</v>
      </c>
    </row>
    <row r="452" spans="1:47" s="589" customFormat="1" ht="11.25">
      <c r="A452" s="674"/>
      <c r="B452" s="751" t="s">
        <v>479</v>
      </c>
      <c r="C452" s="675"/>
      <c r="D452" s="676"/>
      <c r="E452" s="595"/>
      <c r="F452" s="595"/>
      <c r="G452" s="595"/>
      <c r="H452" s="595"/>
      <c r="I452" s="595"/>
      <c r="J452" s="595"/>
      <c r="K452" s="595">
        <f>+'Količine s projektom'!J81+'Količine s projektom'!J82</f>
        <v>4588</v>
      </c>
      <c r="L452" s="595">
        <f>+'Količine s projektom'!K81+'Količine s projektom'!K82</f>
        <v>4587.335760124879</v>
      </c>
      <c r="M452" s="595">
        <f>+'Količine s projektom'!L81+'Količine s projektom'!L82</f>
        <v>4586.6716164168492</v>
      </c>
      <c r="N452" s="595">
        <f>+'Količine s projektom'!M81+'Količine s projektom'!M82</f>
        <v>4586.0075688619863</v>
      </c>
      <c r="O452" s="595">
        <f>+'Količine s projektom'!N81+'Količine s projektom'!N82</f>
        <v>4585.3436174463714</v>
      </c>
      <c r="P452" s="595">
        <f>+'Količine s projektom'!O81+'Količine s projektom'!O82</f>
        <v>4584.6797621560836</v>
      </c>
      <c r="Q452" s="595">
        <f>+'Količine s projektom'!P81+'Količine s projektom'!P82</f>
        <v>4584.0160029772078</v>
      </c>
      <c r="R452" s="595">
        <f>+'Količine s projektom'!Q81+'Količine s projektom'!Q82</f>
        <v>4583.3523398958278</v>
      </c>
      <c r="S452" s="595">
        <f>+'Količine s projektom'!R81+'Količine s projektom'!R82</f>
        <v>4568.4238101377077</v>
      </c>
      <c r="T452" s="595">
        <f>+'Količine s projektom'!S81+'Količine s projektom'!S82</f>
        <v>4553.5439043962924</v>
      </c>
      <c r="U452" s="595">
        <f>+'Količine s projektom'!T81+'Količine s projektom'!T82</f>
        <v>4538.7124642973104</v>
      </c>
      <c r="V452" s="595">
        <f>+'Količine s projektom'!U81+'Količine s projektom'!U82</f>
        <v>4523.9293319823391</v>
      </c>
      <c r="W452" s="595">
        <f>+'Količine s projektom'!V81+'Količine s projektom'!V82</f>
        <v>4509.1943501071146</v>
      </c>
      <c r="X452" s="595">
        <f>+'Količine s projektom'!W81+'Količine s projektom'!W82</f>
        <v>4494.5073618398646</v>
      </c>
      <c r="Y452" s="595">
        <f>+'Količine s projektom'!X81+'Količine s projektom'!X82</f>
        <v>4479.8682108596358</v>
      </c>
      <c r="Z452" s="595">
        <f>+'Količine s projektom'!Y81+'Količine s projektom'!Y82</f>
        <v>4465.2767413546326</v>
      </c>
      <c r="AA452" s="595">
        <f>+'Količine s projektom'!Z81+'Količine s projektom'!Z82</f>
        <v>4450.7327980205546</v>
      </c>
      <c r="AB452" s="595">
        <f>+'Količine s projektom'!AA81+'Količine s projektom'!AA82</f>
        <v>4436.2362260589489</v>
      </c>
      <c r="AC452" s="595">
        <f>+'Količine s projektom'!AB81+'Količine s projektom'!AB82</f>
        <v>4417.7822897560782</v>
      </c>
      <c r="AD452" s="595">
        <f>+'Količine s projektom'!AC81+'Količine s projektom'!AC82</f>
        <v>4399.40511847376</v>
      </c>
      <c r="AE452" s="595">
        <f>+'Količine s projektom'!AD81+'Količine s projektom'!AD82</f>
        <v>4381.1043928834633</v>
      </c>
      <c r="AF452" s="595">
        <f>+'Količine s projektom'!AE81+'Količine s projektom'!AE82</f>
        <v>4362.8797949850041</v>
      </c>
      <c r="AG452" s="595">
        <f>+'Količine s projektom'!AF81+'Količine s projektom'!AF82</f>
        <v>4344.7310081010246</v>
      </c>
      <c r="AH452" s="595">
        <f>+'Količine s projektom'!AG81+'Količine s projektom'!AG82</f>
        <v>4326.657716871483</v>
      </c>
      <c r="AI452" s="595">
        <f>+'Količine s projektom'!AH81+'Količine s projektom'!AH82</f>
        <v>4308.6596072481816</v>
      </c>
      <c r="AJ452" s="677">
        <f t="shared" si="233"/>
        <v>4308.6596072481816</v>
      </c>
      <c r="AK452" s="677">
        <f t="shared" si="233"/>
        <v>4308.6596072481816</v>
      </c>
      <c r="AL452" s="677">
        <f t="shared" si="233"/>
        <v>4308.6596072481816</v>
      </c>
      <c r="AM452" s="677">
        <f t="shared" si="233"/>
        <v>4308.6596072481816</v>
      </c>
      <c r="AN452" s="677">
        <f t="shared" si="233"/>
        <v>4308.6596072481816</v>
      </c>
      <c r="AO452" s="677">
        <f t="shared" si="233"/>
        <v>4308.6596072481816</v>
      </c>
      <c r="AP452" s="677">
        <f t="shared" si="233"/>
        <v>4308.6596072481816</v>
      </c>
      <c r="AQ452" s="677">
        <f t="shared" si="233"/>
        <v>4308.6596072481816</v>
      </c>
      <c r="AR452" s="677">
        <f t="shared" si="233"/>
        <v>4308.6596072481816</v>
      </c>
      <c r="AS452" s="677">
        <f t="shared" si="233"/>
        <v>4308.6596072481816</v>
      </c>
      <c r="AT452" s="677">
        <f t="shared" si="233"/>
        <v>4308.6596072481816</v>
      </c>
      <c r="AU452" s="677">
        <f t="shared" si="233"/>
        <v>4308.6596072481816</v>
      </c>
    </row>
    <row r="453" spans="1:47" s="589" customFormat="1" ht="11.25">
      <c r="A453" s="674"/>
      <c r="B453" s="751" t="s">
        <v>703</v>
      </c>
      <c r="C453" s="675"/>
      <c r="D453" s="676"/>
      <c r="E453" s="595"/>
      <c r="F453" s="595"/>
      <c r="G453" s="595"/>
      <c r="H453" s="595"/>
      <c r="I453" s="595"/>
      <c r="J453" s="595"/>
      <c r="K453" s="595">
        <f>+'17 Sive plače'!Y40</f>
        <v>63.290985813333023</v>
      </c>
      <c r="L453" s="595">
        <f>+'17 Sive plače'!Z40</f>
        <v>64.556805529599686</v>
      </c>
      <c r="M453" s="595">
        <f>+'17 Sive plače'!AA40</f>
        <v>65.847941640191678</v>
      </c>
      <c r="N453" s="595">
        <f>+'17 Sive plače'!AB40</f>
        <v>67.164900472995512</v>
      </c>
      <c r="O453" s="595">
        <f>+'17 Sive plače'!AC40</f>
        <v>68.508198482455427</v>
      </c>
      <c r="P453" s="595">
        <f>+'17 Sive plače'!AD40</f>
        <v>69.87836245210454</v>
      </c>
      <c r="Q453" s="595">
        <f>+'17 Sive plače'!AE40</f>
        <v>71.275929701146637</v>
      </c>
      <c r="R453" s="595">
        <f>+'17 Sive plače'!AF40</f>
        <v>72.70144829516957</v>
      </c>
      <c r="S453" s="595">
        <f>+'17 Sive plače'!AG40</f>
        <v>74.15547726107296</v>
      </c>
      <c r="T453" s="595">
        <f>+'17 Sive plače'!AH40</f>
        <v>75.638586806294413</v>
      </c>
      <c r="U453" s="595">
        <f>+'17 Sive plače'!AI40</f>
        <v>77.151358542420297</v>
      </c>
      <c r="V453" s="595">
        <f>+'17 Sive plače'!AJ40</f>
        <v>78.694385713268701</v>
      </c>
      <c r="W453" s="595">
        <f>+'17 Sive plače'!AK40</f>
        <v>80.268273427534069</v>
      </c>
      <c r="X453" s="595">
        <f>+'17 Sive plače'!AL40</f>
        <v>81.873638896084756</v>
      </c>
      <c r="Y453" s="595">
        <f>+'17 Sive plače'!AM40</f>
        <v>83.511111674006457</v>
      </c>
      <c r="Z453" s="595">
        <f>+'17 Sive plače'!AN40</f>
        <v>85.181333907486589</v>
      </c>
      <c r="AA453" s="595">
        <f>+'17 Sive plače'!AO40</f>
        <v>86.884960585636321</v>
      </c>
      <c r="AB453" s="595">
        <f>+'17 Sive plače'!AP40</f>
        <v>88.622659797349044</v>
      </c>
      <c r="AC453" s="595">
        <f>+'17 Sive plače'!AQ40</f>
        <v>90.395112993296024</v>
      </c>
      <c r="AD453" s="595">
        <f>+'17 Sive plače'!AR40</f>
        <v>92.203015253161951</v>
      </c>
      <c r="AE453" s="595">
        <f>+'17 Sive plače'!AS40</f>
        <v>94.047075558225188</v>
      </c>
      <c r="AF453" s="595">
        <f>+'17 Sive plače'!AT40</f>
        <v>95.928017069389696</v>
      </c>
      <c r="AG453" s="595">
        <f>+'17 Sive plače'!AU40</f>
        <v>97.846577410777485</v>
      </c>
      <c r="AH453" s="595">
        <f>+'17 Sive plače'!AV40</f>
        <v>99.803508958993035</v>
      </c>
      <c r="AI453" s="595">
        <f>+'17 Sive plače'!AW40</f>
        <v>101.7995791381729</v>
      </c>
      <c r="AJ453" s="677"/>
      <c r="AK453" s="677"/>
      <c r="AL453" s="677"/>
      <c r="AM453" s="677"/>
      <c r="AN453" s="677"/>
      <c r="AO453" s="677"/>
      <c r="AP453" s="677"/>
      <c r="AQ453" s="677"/>
      <c r="AR453" s="677"/>
      <c r="AS453" s="677"/>
      <c r="AT453" s="677"/>
      <c r="AU453" s="677"/>
    </row>
    <row r="454" spans="1:47" s="548" customFormat="1" ht="22.5">
      <c r="A454" s="678"/>
      <c r="B454" s="679" t="s">
        <v>503</v>
      </c>
      <c r="C454" s="624">
        <f>NPV($C$490,G454:AI454)+F454</f>
        <v>558725.14370394521</v>
      </c>
      <c r="D454" s="625">
        <f>SUM(F454:AI454)</f>
        <v>1196748.5328056233</v>
      </c>
      <c r="E454" s="593"/>
      <c r="F454" s="593">
        <v>0</v>
      </c>
      <c r="G454" s="593">
        <v>0</v>
      </c>
      <c r="H454" s="593">
        <f>510*H455</f>
        <v>0</v>
      </c>
      <c r="I454" s="593">
        <f t="shared" ref="I454:AI454" si="234">510*I455</f>
        <v>0</v>
      </c>
      <c r="J454" s="593">
        <f t="shared" si="234"/>
        <v>0</v>
      </c>
      <c r="K454" s="593">
        <f t="shared" si="234"/>
        <v>48916.048846678255</v>
      </c>
      <c r="L454" s="593">
        <f t="shared" si="234"/>
        <v>48908.966895898506</v>
      </c>
      <c r="M454" s="593">
        <f t="shared" si="234"/>
        <v>48901.88597042708</v>
      </c>
      <c r="N454" s="593">
        <f t="shared" si="234"/>
        <v>48894.806070115359</v>
      </c>
      <c r="O454" s="593">
        <f t="shared" si="234"/>
        <v>48887.727194815096</v>
      </c>
      <c r="P454" s="593">
        <f t="shared" si="234"/>
        <v>48880.649344377678</v>
      </c>
      <c r="Q454" s="593">
        <f t="shared" si="234"/>
        <v>48873.572518654677</v>
      </c>
      <c r="R454" s="593">
        <f t="shared" si="234"/>
        <v>48866.496717498034</v>
      </c>
      <c r="S454" s="593">
        <f t="shared" si="234"/>
        <v>48707.332661077569</v>
      </c>
      <c r="T454" s="593">
        <f t="shared" si="234"/>
        <v>48548.687021129772</v>
      </c>
      <c r="U454" s="593">
        <f t="shared" si="234"/>
        <v>48390.558109109632</v>
      </c>
      <c r="V454" s="593">
        <f t="shared" si="234"/>
        <v>48232.944241972131</v>
      </c>
      <c r="W454" s="593">
        <f t="shared" si="234"/>
        <v>48075.84374215448</v>
      </c>
      <c r="X454" s="593">
        <f t="shared" si="234"/>
        <v>47919.254937557387</v>
      </c>
      <c r="Y454" s="593">
        <f t="shared" si="234"/>
        <v>47763.176161528216</v>
      </c>
      <c r="Z454" s="593">
        <f t="shared" si="234"/>
        <v>47607.605752842246</v>
      </c>
      <c r="AA454" s="593">
        <f t="shared" si="234"/>
        <v>47452.542055685684</v>
      </c>
      <c r="AB454" s="593">
        <f t="shared" si="234"/>
        <v>47297.983419638833</v>
      </c>
      <c r="AC454" s="593">
        <f t="shared" si="234"/>
        <v>47101.232406211719</v>
      </c>
      <c r="AD454" s="593">
        <f t="shared" si="234"/>
        <v>46905.299841235574</v>
      </c>
      <c r="AE454" s="593">
        <f t="shared" si="234"/>
        <v>46710.182320114305</v>
      </c>
      <c r="AF454" s="593">
        <f t="shared" si="234"/>
        <v>46515.876452413126</v>
      </c>
      <c r="AG454" s="593">
        <f t="shared" si="234"/>
        <v>46322.378861801917</v>
      </c>
      <c r="AH454" s="593">
        <f t="shared" si="234"/>
        <v>46129.686185994353</v>
      </c>
      <c r="AI454" s="593">
        <f t="shared" si="234"/>
        <v>45937.795076691466</v>
      </c>
      <c r="AJ454" s="672">
        <f t="shared" ref="AJ454:AU456" si="235">+AI454</f>
        <v>45937.795076691466</v>
      </c>
      <c r="AK454" s="672">
        <f t="shared" si="235"/>
        <v>45937.795076691466</v>
      </c>
      <c r="AL454" s="672">
        <f t="shared" si="235"/>
        <v>45937.795076691466</v>
      </c>
      <c r="AM454" s="672">
        <f t="shared" si="235"/>
        <v>45937.795076691466</v>
      </c>
      <c r="AN454" s="672">
        <f t="shared" si="235"/>
        <v>45937.795076691466</v>
      </c>
      <c r="AO454" s="672">
        <f t="shared" si="235"/>
        <v>45937.795076691466</v>
      </c>
      <c r="AP454" s="672">
        <f t="shared" si="235"/>
        <v>45937.795076691466</v>
      </c>
      <c r="AQ454" s="672">
        <f t="shared" si="235"/>
        <v>45937.795076691466</v>
      </c>
      <c r="AR454" s="672">
        <f t="shared" si="235"/>
        <v>45937.795076691466</v>
      </c>
      <c r="AS454" s="672">
        <f t="shared" si="235"/>
        <v>45937.795076691466</v>
      </c>
      <c r="AT454" s="672">
        <f t="shared" si="235"/>
        <v>45937.795076691466</v>
      </c>
      <c r="AU454" s="672">
        <f t="shared" si="235"/>
        <v>45937.795076691466</v>
      </c>
    </row>
    <row r="455" spans="1:47" s="589" customFormat="1" ht="11.25">
      <c r="A455" s="674"/>
      <c r="B455" s="751" t="s">
        <v>487</v>
      </c>
      <c r="C455" s="675"/>
      <c r="D455" s="676"/>
      <c r="E455" s="595"/>
      <c r="F455" s="595"/>
      <c r="G455" s="595"/>
      <c r="H455" s="595"/>
      <c r="I455" s="595"/>
      <c r="J455" s="595"/>
      <c r="K455" s="595">
        <f t="shared" ref="K455:AI455" si="236">+K456/2.4</f>
        <v>95.913821267996582</v>
      </c>
      <c r="L455" s="595">
        <f t="shared" si="236"/>
        <v>95.899935089997072</v>
      </c>
      <c r="M455" s="595">
        <f t="shared" si="236"/>
        <v>95.886050922406042</v>
      </c>
      <c r="N455" s="595">
        <f t="shared" si="236"/>
        <v>95.87216876493207</v>
      </c>
      <c r="O455" s="595">
        <f t="shared" si="236"/>
        <v>95.858288617284501</v>
      </c>
      <c r="P455" s="595">
        <f t="shared" si="236"/>
        <v>95.844410479171913</v>
      </c>
      <c r="Q455" s="595">
        <f t="shared" si="236"/>
        <v>95.830534350303282</v>
      </c>
      <c r="R455" s="595">
        <f t="shared" si="236"/>
        <v>95.816660230388308</v>
      </c>
      <c r="S455" s="595">
        <f t="shared" si="236"/>
        <v>95.504573845250135</v>
      </c>
      <c r="T455" s="595">
        <f t="shared" si="236"/>
        <v>95.193503962999557</v>
      </c>
      <c r="U455" s="595">
        <f t="shared" si="236"/>
        <v>94.883447272763988</v>
      </c>
      <c r="V455" s="595">
        <f t="shared" si="236"/>
        <v>94.57440047445516</v>
      </c>
      <c r="W455" s="595">
        <f t="shared" si="236"/>
        <v>94.266360278734282</v>
      </c>
      <c r="X455" s="595">
        <f t="shared" si="236"/>
        <v>93.959323406975273</v>
      </c>
      <c r="Y455" s="595">
        <f t="shared" si="236"/>
        <v>93.65328659123179</v>
      </c>
      <c r="Z455" s="595">
        <f t="shared" si="236"/>
        <v>93.348246574200488</v>
      </c>
      <c r="AA455" s="595">
        <f t="shared" si="236"/>
        <v>93.044200109187614</v>
      </c>
      <c r="AB455" s="595">
        <f t="shared" si="236"/>
        <v>92.741143960076144</v>
      </c>
      <c r="AC455" s="595">
        <f t="shared" si="236"/>
        <v>92.355357659238663</v>
      </c>
      <c r="AD455" s="595">
        <f t="shared" si="236"/>
        <v>91.971176159285434</v>
      </c>
      <c r="AE455" s="595">
        <f t="shared" si="236"/>
        <v>91.588592784537852</v>
      </c>
      <c r="AF455" s="595">
        <f t="shared" si="236"/>
        <v>91.207600887084567</v>
      </c>
      <c r="AG455" s="595">
        <f t="shared" si="236"/>
        <v>90.82819384667043</v>
      </c>
      <c r="AH455" s="595">
        <f t="shared" si="236"/>
        <v>90.450365070577163</v>
      </c>
      <c r="AI455" s="595">
        <f t="shared" si="236"/>
        <v>90.074107993512683</v>
      </c>
      <c r="AJ455" s="677">
        <f t="shared" si="235"/>
        <v>90.074107993512683</v>
      </c>
      <c r="AK455" s="677">
        <f t="shared" si="235"/>
        <v>90.074107993512683</v>
      </c>
      <c r="AL455" s="677">
        <f t="shared" si="235"/>
        <v>90.074107993512683</v>
      </c>
      <c r="AM455" s="677">
        <f t="shared" si="235"/>
        <v>90.074107993512683</v>
      </c>
      <c r="AN455" s="677">
        <f t="shared" si="235"/>
        <v>90.074107993512683</v>
      </c>
      <c r="AO455" s="677">
        <f t="shared" si="235"/>
        <v>90.074107993512683</v>
      </c>
      <c r="AP455" s="677">
        <f t="shared" si="235"/>
        <v>90.074107993512683</v>
      </c>
      <c r="AQ455" s="677">
        <f t="shared" si="235"/>
        <v>90.074107993512683</v>
      </c>
      <c r="AR455" s="677">
        <f t="shared" si="235"/>
        <v>90.074107993512683</v>
      </c>
      <c r="AS455" s="677">
        <f t="shared" si="235"/>
        <v>90.074107993512683</v>
      </c>
      <c r="AT455" s="677">
        <f t="shared" si="235"/>
        <v>90.074107993512683</v>
      </c>
      <c r="AU455" s="677">
        <f t="shared" si="235"/>
        <v>90.074107993512683</v>
      </c>
    </row>
    <row r="456" spans="1:47" s="589" customFormat="1" ht="11.25">
      <c r="A456" s="674"/>
      <c r="B456" s="751" t="s">
        <v>480</v>
      </c>
      <c r="C456" s="675"/>
      <c r="D456" s="676"/>
      <c r="E456" s="595"/>
      <c r="F456" s="595"/>
      <c r="G456" s="595"/>
      <c r="H456" s="595"/>
      <c r="I456" s="595"/>
      <c r="J456" s="595"/>
      <c r="K456" s="595">
        <f>+'Količine s projektom'!J31-'Količine brez projekta'!J32</f>
        <v>230.1931710431918</v>
      </c>
      <c r="L456" s="595">
        <f>+'Količine s projektom'!K31-'Količine brez projekta'!K32</f>
        <v>230.15984421599296</v>
      </c>
      <c r="M456" s="595">
        <f>+'Količine s projektom'!L31-'Količine brez projekta'!L32</f>
        <v>230.12652221377448</v>
      </c>
      <c r="N456" s="595">
        <f>+'Količine s projektom'!M31-'Količine brez projekta'!M32</f>
        <v>230.09320503583695</v>
      </c>
      <c r="O456" s="595">
        <f>+'Količine s projektom'!N31-'Količine brez projekta'!N32</f>
        <v>230.05989268148278</v>
      </c>
      <c r="P456" s="595">
        <f>+'Količine s projektom'!O31-'Količine brez projekta'!O32</f>
        <v>230.02658515001258</v>
      </c>
      <c r="Q456" s="595">
        <f>+'Količine s projektom'!P31-'Količine brez projekta'!P32</f>
        <v>229.99328244072785</v>
      </c>
      <c r="R456" s="595">
        <f>+'Količine s projektom'!Q31-'Količine brez projekta'!Q32</f>
        <v>229.95998455293193</v>
      </c>
      <c r="S456" s="595">
        <f>+'Količine s projektom'!R31-'Količine brez projekta'!R32</f>
        <v>229.21097722860031</v>
      </c>
      <c r="T456" s="595">
        <f>+'Količine s projektom'!S31-'Količine brez projekta'!S32</f>
        <v>228.46440951119894</v>
      </c>
      <c r="U456" s="595">
        <f>+'Količine s projektom'!T31-'Količine brez projekta'!T32</f>
        <v>227.72027345463357</v>
      </c>
      <c r="V456" s="595">
        <f>+'Količine s projektom'!U31-'Količine brez projekta'!U32</f>
        <v>226.97856113869238</v>
      </c>
      <c r="W456" s="595">
        <f>+'Količine s projektom'!V31-'Količine brez projekta'!V32</f>
        <v>226.23926466896228</v>
      </c>
      <c r="X456" s="595">
        <f>+'Količine s projektom'!W31-'Količine brez projekta'!W32</f>
        <v>225.50237617674065</v>
      </c>
      <c r="Y456" s="595">
        <f>+'Količine s projektom'!X31-'Količine brez projekta'!X32</f>
        <v>224.7678878189563</v>
      </c>
      <c r="Z456" s="595">
        <f>+'Količine s projektom'!Y31-'Količine brez projekta'!Y32</f>
        <v>224.03579177808115</v>
      </c>
      <c r="AA456" s="595">
        <f>+'Količine s projektom'!Z31-'Količine brez projekta'!Z32</f>
        <v>223.30608026205027</v>
      </c>
      <c r="AB456" s="595">
        <f>+'Količine s projektom'!AA31-'Količine brez projekta'!AA32</f>
        <v>222.57874550418273</v>
      </c>
      <c r="AC456" s="595">
        <f>+'Količine s projektom'!AB31-'Količine brez projekta'!AB32</f>
        <v>221.65285838217278</v>
      </c>
      <c r="AD456" s="595">
        <f>+'Količine s projektom'!AC31-'Količine brez projekta'!AC32</f>
        <v>220.73082278228503</v>
      </c>
      <c r="AE456" s="595">
        <f>+'Količine s projektom'!AD31-'Količine brez projekta'!AD32</f>
        <v>219.81262268289083</v>
      </c>
      <c r="AF456" s="595">
        <f>+'Količine s projektom'!AE31-'Količine brez projekta'!AE32</f>
        <v>218.89824212900294</v>
      </c>
      <c r="AG456" s="595">
        <f>+'Količine s projektom'!AF31-'Količine brez projekta'!AF32</f>
        <v>217.98766523200902</v>
      </c>
      <c r="AH456" s="595">
        <f>+'Količine s projektom'!AG31-'Količine brez projekta'!AG32</f>
        <v>217.08087616938519</v>
      </c>
      <c r="AI456" s="595">
        <f>+'Količine s projektom'!AH31-'Količine brez projekta'!AH32</f>
        <v>216.17785918443042</v>
      </c>
      <c r="AJ456" s="677">
        <f t="shared" si="235"/>
        <v>216.17785918443042</v>
      </c>
      <c r="AK456" s="677">
        <f t="shared" si="235"/>
        <v>216.17785918443042</v>
      </c>
      <c r="AL456" s="677">
        <f t="shared" si="235"/>
        <v>216.17785918443042</v>
      </c>
      <c r="AM456" s="677">
        <f t="shared" si="235"/>
        <v>216.17785918443042</v>
      </c>
      <c r="AN456" s="677">
        <f t="shared" si="235"/>
        <v>216.17785918443042</v>
      </c>
      <c r="AO456" s="677">
        <f t="shared" si="235"/>
        <v>216.17785918443042</v>
      </c>
      <c r="AP456" s="677">
        <f t="shared" si="235"/>
        <v>216.17785918443042</v>
      </c>
      <c r="AQ456" s="677">
        <f t="shared" si="235"/>
        <v>216.17785918443042</v>
      </c>
      <c r="AR456" s="677">
        <f t="shared" si="235"/>
        <v>216.17785918443042</v>
      </c>
      <c r="AS456" s="677">
        <f t="shared" si="235"/>
        <v>216.17785918443042</v>
      </c>
      <c r="AT456" s="677">
        <f t="shared" si="235"/>
        <v>216.17785918443042</v>
      </c>
      <c r="AU456" s="677">
        <f t="shared" si="235"/>
        <v>216.17785918443042</v>
      </c>
    </row>
    <row r="457" spans="1:47" s="548" customFormat="1" ht="22.5">
      <c r="A457" s="678"/>
      <c r="B457" s="679" t="s">
        <v>481</v>
      </c>
      <c r="C457" s="624">
        <f>NPV($C$490,G457:AI457)+F457</f>
        <v>270543.55928203551</v>
      </c>
      <c r="D457" s="625">
        <f>SUM(F457:AI457)</f>
        <v>345289.75656478771</v>
      </c>
      <c r="E457" s="593"/>
      <c r="F457" s="593">
        <v>0</v>
      </c>
      <c r="G457" s="593">
        <v>0</v>
      </c>
      <c r="H457" s="593">
        <f>+H458*1500</f>
        <v>0</v>
      </c>
      <c r="I457" s="593">
        <v>0</v>
      </c>
      <c r="J457" s="593">
        <v>0</v>
      </c>
      <c r="K457" s="593">
        <f>1500*K458</f>
        <v>345289.75656478771</v>
      </c>
      <c r="L457" s="593"/>
      <c r="M457" s="593"/>
      <c r="N457" s="593"/>
      <c r="O457" s="593"/>
      <c r="P457" s="593"/>
      <c r="Q457" s="593"/>
      <c r="R457" s="593"/>
      <c r="S457" s="593"/>
      <c r="T457" s="593"/>
      <c r="U457" s="593"/>
      <c r="V457" s="593"/>
      <c r="W457" s="593"/>
      <c r="X457" s="593"/>
      <c r="Y457" s="593"/>
      <c r="Z457" s="593"/>
      <c r="AA457" s="593"/>
      <c r="AB457" s="593"/>
      <c r="AC457" s="593"/>
      <c r="AD457" s="593"/>
      <c r="AE457" s="593"/>
      <c r="AF457" s="593"/>
      <c r="AG457" s="593"/>
      <c r="AH457" s="593"/>
      <c r="AI457" s="593"/>
      <c r="AJ457" s="672"/>
      <c r="AK457" s="672"/>
      <c r="AL457" s="672"/>
      <c r="AM457" s="672"/>
      <c r="AN457" s="672"/>
      <c r="AO457" s="672"/>
      <c r="AP457" s="672"/>
      <c r="AQ457" s="672"/>
      <c r="AR457" s="672"/>
      <c r="AS457" s="672"/>
      <c r="AT457" s="672"/>
      <c r="AU457" s="672"/>
    </row>
    <row r="458" spans="1:47" s="589" customFormat="1" ht="11.25">
      <c r="A458" s="674"/>
      <c r="B458" s="751" t="s">
        <v>482</v>
      </c>
      <c r="C458" s="675"/>
      <c r="D458" s="676"/>
      <c r="E458" s="595"/>
      <c r="F458" s="595"/>
      <c r="G458" s="595"/>
      <c r="H458" s="595">
        <f>+H456</f>
        <v>0</v>
      </c>
      <c r="I458" s="595"/>
      <c r="J458" s="595"/>
      <c r="K458" s="595">
        <f>+K456</f>
        <v>230.1931710431918</v>
      </c>
      <c r="L458" s="595"/>
      <c r="M458" s="595"/>
      <c r="N458" s="595"/>
      <c r="O458" s="595"/>
      <c r="P458" s="595"/>
      <c r="Q458" s="595"/>
      <c r="R458" s="595"/>
      <c r="S458" s="595"/>
      <c r="T458" s="595"/>
      <c r="U458" s="595"/>
      <c r="V458" s="595"/>
      <c r="W458" s="595"/>
      <c r="X458" s="595"/>
      <c r="Y458" s="595"/>
      <c r="Z458" s="595"/>
      <c r="AA458" s="595"/>
      <c r="AB458" s="595"/>
      <c r="AC458" s="595"/>
      <c r="AD458" s="595"/>
      <c r="AE458" s="595"/>
      <c r="AF458" s="595"/>
      <c r="AG458" s="595"/>
      <c r="AH458" s="595"/>
      <c r="AI458" s="595"/>
      <c r="AJ458" s="677"/>
      <c r="AK458" s="677"/>
      <c r="AL458" s="677"/>
      <c r="AM458" s="677"/>
      <c r="AN458" s="677"/>
      <c r="AO458" s="677"/>
      <c r="AP458" s="677"/>
      <c r="AQ458" s="677"/>
      <c r="AR458" s="677"/>
      <c r="AS458" s="677"/>
      <c r="AT458" s="677"/>
      <c r="AU458" s="677"/>
    </row>
    <row r="459" spans="1:47" s="548" customFormat="1" ht="11.25">
      <c r="A459" s="673"/>
      <c r="B459" s="679" t="s">
        <v>483</v>
      </c>
      <c r="C459" s="624">
        <f>NPV($C$490,G459:AI459)+F459</f>
        <v>-169068.36635390678</v>
      </c>
      <c r="D459" s="625">
        <f>SUM(F459:AI459)</f>
        <v>-367071.95779249741</v>
      </c>
      <c r="E459" s="593"/>
      <c r="F459" s="593">
        <f>+-F460*F461</f>
        <v>0</v>
      </c>
      <c r="G459" s="593">
        <f t="shared" ref="G459:AI459" si="237">+-G460*G461</f>
        <v>0</v>
      </c>
      <c r="H459" s="593">
        <f t="shared" si="237"/>
        <v>0</v>
      </c>
      <c r="I459" s="593">
        <f t="shared" si="237"/>
        <v>0</v>
      </c>
      <c r="J459" s="593">
        <f t="shared" si="237"/>
        <v>0</v>
      </c>
      <c r="K459" s="593">
        <f t="shared" si="237"/>
        <v>-13202.979611563176</v>
      </c>
      <c r="L459" s="593">
        <f t="shared" si="237"/>
        <v>-13596.764574603998</v>
      </c>
      <c r="M459" s="593">
        <f t="shared" si="237"/>
        <v>-14002.294355987284</v>
      </c>
      <c r="N459" s="593">
        <f t="shared" si="237"/>
        <v>-14419.919250342955</v>
      </c>
      <c r="O459" s="593">
        <f t="shared" si="237"/>
        <v>-14850</v>
      </c>
      <c r="P459" s="593">
        <f t="shared" si="237"/>
        <v>-14850</v>
      </c>
      <c r="Q459" s="593">
        <f t="shared" si="237"/>
        <v>-14850</v>
      </c>
      <c r="R459" s="593">
        <f t="shared" si="237"/>
        <v>-14850</v>
      </c>
      <c r="S459" s="593">
        <f t="shared" si="237"/>
        <v>-14850</v>
      </c>
      <c r="T459" s="593">
        <f t="shared" si="237"/>
        <v>-14850</v>
      </c>
      <c r="U459" s="593">
        <f t="shared" si="237"/>
        <v>-14850</v>
      </c>
      <c r="V459" s="593">
        <f t="shared" si="237"/>
        <v>-14850</v>
      </c>
      <c r="W459" s="593">
        <f t="shared" si="237"/>
        <v>-14850</v>
      </c>
      <c r="X459" s="593">
        <f t="shared" si="237"/>
        <v>-14850</v>
      </c>
      <c r="Y459" s="593">
        <f t="shared" si="237"/>
        <v>-14850</v>
      </c>
      <c r="Z459" s="593">
        <f t="shared" si="237"/>
        <v>-14850</v>
      </c>
      <c r="AA459" s="593">
        <f t="shared" si="237"/>
        <v>-14850</v>
      </c>
      <c r="AB459" s="593">
        <f t="shared" si="237"/>
        <v>-14850</v>
      </c>
      <c r="AC459" s="593">
        <f t="shared" si="237"/>
        <v>-14850</v>
      </c>
      <c r="AD459" s="593">
        <f t="shared" si="237"/>
        <v>-14850</v>
      </c>
      <c r="AE459" s="593">
        <f t="shared" si="237"/>
        <v>-14850</v>
      </c>
      <c r="AF459" s="593">
        <f t="shared" si="237"/>
        <v>-14850</v>
      </c>
      <c r="AG459" s="593">
        <f t="shared" si="237"/>
        <v>-14850</v>
      </c>
      <c r="AH459" s="593">
        <f t="shared" si="237"/>
        <v>-14850</v>
      </c>
      <c r="AI459" s="593">
        <f t="shared" si="237"/>
        <v>-14850</v>
      </c>
      <c r="AJ459" s="672">
        <f t="shared" ref="AJ459:AU461" si="238">+AI459</f>
        <v>-14850</v>
      </c>
      <c r="AK459" s="672">
        <f t="shared" si="238"/>
        <v>-14850</v>
      </c>
      <c r="AL459" s="672">
        <f t="shared" si="238"/>
        <v>-14850</v>
      </c>
      <c r="AM459" s="672">
        <f t="shared" si="238"/>
        <v>-14850</v>
      </c>
      <c r="AN459" s="672">
        <f t="shared" si="238"/>
        <v>-14850</v>
      </c>
      <c r="AO459" s="672">
        <f t="shared" si="238"/>
        <v>-14850</v>
      </c>
      <c r="AP459" s="672">
        <f t="shared" si="238"/>
        <v>-14850</v>
      </c>
      <c r="AQ459" s="672">
        <f t="shared" si="238"/>
        <v>-14850</v>
      </c>
      <c r="AR459" s="672">
        <f t="shared" si="238"/>
        <v>-14850</v>
      </c>
      <c r="AS459" s="672">
        <f t="shared" si="238"/>
        <v>-14850</v>
      </c>
      <c r="AT459" s="672">
        <f t="shared" si="238"/>
        <v>-14850</v>
      </c>
      <c r="AU459" s="672">
        <f t="shared" si="238"/>
        <v>-14850</v>
      </c>
    </row>
    <row r="460" spans="1:47" s="589" customFormat="1" ht="11.25">
      <c r="A460" s="674"/>
      <c r="B460" s="751" t="s">
        <v>484</v>
      </c>
      <c r="C460" s="675"/>
      <c r="D460" s="676"/>
      <c r="E460" s="595"/>
      <c r="F460" s="595">
        <f>+'17 CO'!B13</f>
        <v>0</v>
      </c>
      <c r="G460" s="595">
        <f>+'17 CO'!C13</f>
        <v>0</v>
      </c>
      <c r="H460" s="595">
        <v>0</v>
      </c>
      <c r="I460" s="595"/>
      <c r="J460" s="595"/>
      <c r="K460" s="595">
        <f>+'17 CO'!G13</f>
        <v>330</v>
      </c>
      <c r="L460" s="595">
        <f>+'17 CO'!H13</f>
        <v>330</v>
      </c>
      <c r="M460" s="595">
        <f>+'17 CO'!I13</f>
        <v>330</v>
      </c>
      <c r="N460" s="595">
        <f>+'17 CO'!J13</f>
        <v>330</v>
      </c>
      <c r="O460" s="595">
        <f>+'17 CO'!K13</f>
        <v>330</v>
      </c>
      <c r="P460" s="595">
        <f>+'17 CO'!L13</f>
        <v>330</v>
      </c>
      <c r="Q460" s="595">
        <f>+'17 CO'!M13</f>
        <v>330</v>
      </c>
      <c r="R460" s="595">
        <f>+'17 CO'!N13</f>
        <v>330</v>
      </c>
      <c r="S460" s="595">
        <f>+'17 CO'!O13</f>
        <v>330</v>
      </c>
      <c r="T460" s="595">
        <f>+'17 CO'!P13</f>
        <v>330</v>
      </c>
      <c r="U460" s="595">
        <f>+'17 CO'!Q13</f>
        <v>330</v>
      </c>
      <c r="V460" s="595">
        <f>+'17 CO'!R13</f>
        <v>330</v>
      </c>
      <c r="W460" s="595">
        <f>+'17 CO'!S13</f>
        <v>330</v>
      </c>
      <c r="X460" s="595">
        <f>+'17 CO'!T13</f>
        <v>330</v>
      </c>
      <c r="Y460" s="595">
        <f>+'17 CO'!U13</f>
        <v>330</v>
      </c>
      <c r="Z460" s="595">
        <f>+'17 CO'!V13</f>
        <v>330</v>
      </c>
      <c r="AA460" s="595">
        <f>+'17 CO'!W13</f>
        <v>330</v>
      </c>
      <c r="AB460" s="595">
        <f>+'17 CO'!X13</f>
        <v>330</v>
      </c>
      <c r="AC460" s="595">
        <f>+'17 CO'!Y13</f>
        <v>330</v>
      </c>
      <c r="AD460" s="595">
        <f>+'17 CO'!Z13</f>
        <v>330</v>
      </c>
      <c r="AE460" s="595">
        <f>+'17 CO'!AA13</f>
        <v>330</v>
      </c>
      <c r="AF460" s="595">
        <f>+'17 CO'!AB13</f>
        <v>330</v>
      </c>
      <c r="AG460" s="595">
        <f>+'17 CO'!AC13</f>
        <v>330</v>
      </c>
      <c r="AH460" s="595">
        <f>+'17 CO'!AD13</f>
        <v>330</v>
      </c>
      <c r="AI460" s="595">
        <f>+'17 CO'!AE13</f>
        <v>330</v>
      </c>
      <c r="AJ460" s="677">
        <f t="shared" si="238"/>
        <v>330</v>
      </c>
      <c r="AK460" s="677">
        <f t="shared" si="238"/>
        <v>330</v>
      </c>
      <c r="AL460" s="677">
        <f t="shared" si="238"/>
        <v>330</v>
      </c>
      <c r="AM460" s="677">
        <f t="shared" si="238"/>
        <v>330</v>
      </c>
      <c r="AN460" s="677">
        <f t="shared" si="238"/>
        <v>330</v>
      </c>
      <c r="AO460" s="677">
        <f t="shared" si="238"/>
        <v>330</v>
      </c>
      <c r="AP460" s="677">
        <f t="shared" si="238"/>
        <v>330</v>
      </c>
      <c r="AQ460" s="677">
        <f t="shared" si="238"/>
        <v>330</v>
      </c>
      <c r="AR460" s="677">
        <f t="shared" si="238"/>
        <v>330</v>
      </c>
      <c r="AS460" s="677">
        <f t="shared" si="238"/>
        <v>330</v>
      </c>
      <c r="AT460" s="677">
        <f t="shared" si="238"/>
        <v>330</v>
      </c>
      <c r="AU460" s="677">
        <f t="shared" si="238"/>
        <v>330</v>
      </c>
    </row>
    <row r="461" spans="1:47" s="589" customFormat="1" ht="11.25">
      <c r="A461" s="674"/>
      <c r="B461" s="751" t="s">
        <v>485</v>
      </c>
      <c r="C461" s="675"/>
      <c r="D461" s="676"/>
      <c r="E461" s="595"/>
      <c r="F461" s="595">
        <f>+'17 CO'!B15</f>
        <v>34.541396060607802</v>
      </c>
      <c r="G461" s="595">
        <f>+'17 CO'!C15</f>
        <v>35.571609146689696</v>
      </c>
      <c r="H461" s="595">
        <f>+'17 CO'!D15</f>
        <v>36.632548813737571</v>
      </c>
      <c r="I461" s="595">
        <f>+'17 CO'!E15</f>
        <v>37.725131496215923</v>
      </c>
      <c r="J461" s="595">
        <f>+'17 CO'!F15</f>
        <v>38.850300961670293</v>
      </c>
      <c r="K461" s="595">
        <f>+'17 CO'!G15</f>
        <v>40.00902912594902</v>
      </c>
      <c r="L461" s="595">
        <f>+'17 CO'!H15</f>
        <v>41.20231689273939</v>
      </c>
      <c r="M461" s="595">
        <f>+'17 CO'!I15</f>
        <v>42.431195018143285</v>
      </c>
      <c r="N461" s="595">
        <f>+'17 CO'!J15</f>
        <v>43.696725001039255</v>
      </c>
      <c r="O461" s="595">
        <f>+'17 CO'!K15</f>
        <v>45</v>
      </c>
      <c r="P461" s="595">
        <f>+'17 CO'!L15</f>
        <v>45</v>
      </c>
      <c r="Q461" s="595">
        <f>+'17 CO'!M15</f>
        <v>45</v>
      </c>
      <c r="R461" s="595">
        <f>+'17 CO'!N15</f>
        <v>45</v>
      </c>
      <c r="S461" s="595">
        <f>+'17 CO'!O15</f>
        <v>45</v>
      </c>
      <c r="T461" s="595">
        <f>+'17 CO'!P15</f>
        <v>45</v>
      </c>
      <c r="U461" s="595">
        <f>+'17 CO'!Q15</f>
        <v>45</v>
      </c>
      <c r="V461" s="595">
        <f>+'17 CO'!R15</f>
        <v>45</v>
      </c>
      <c r="W461" s="595">
        <f>+'17 CO'!S15</f>
        <v>45</v>
      </c>
      <c r="X461" s="595">
        <f>+'17 CO'!T15</f>
        <v>45</v>
      </c>
      <c r="Y461" s="595">
        <f>+'17 CO'!U15</f>
        <v>45</v>
      </c>
      <c r="Z461" s="595">
        <f>+'17 CO'!V15</f>
        <v>45</v>
      </c>
      <c r="AA461" s="595">
        <f>+'17 CO'!W15</f>
        <v>45</v>
      </c>
      <c r="AB461" s="595">
        <f>+'17 CO'!X15</f>
        <v>45</v>
      </c>
      <c r="AC461" s="595">
        <f>+'17 CO'!Y15</f>
        <v>45</v>
      </c>
      <c r="AD461" s="595">
        <f>+'17 CO'!Z15</f>
        <v>45</v>
      </c>
      <c r="AE461" s="595">
        <f>+'17 CO'!AA15</f>
        <v>45</v>
      </c>
      <c r="AF461" s="595">
        <f>+'17 CO'!AB15</f>
        <v>45</v>
      </c>
      <c r="AG461" s="595">
        <f>+'17 CO'!AC15</f>
        <v>45</v>
      </c>
      <c r="AH461" s="595">
        <f>+'17 CO'!AD15</f>
        <v>45</v>
      </c>
      <c r="AI461" s="595">
        <f>+'17 CO'!AE15</f>
        <v>45</v>
      </c>
      <c r="AJ461" s="677">
        <f t="shared" si="238"/>
        <v>45</v>
      </c>
      <c r="AK461" s="677">
        <f t="shared" si="238"/>
        <v>45</v>
      </c>
      <c r="AL461" s="677">
        <f t="shared" si="238"/>
        <v>45</v>
      </c>
      <c r="AM461" s="677">
        <f t="shared" si="238"/>
        <v>45</v>
      </c>
      <c r="AN461" s="677">
        <f t="shared" si="238"/>
        <v>45</v>
      </c>
      <c r="AO461" s="677">
        <f t="shared" si="238"/>
        <v>45</v>
      </c>
      <c r="AP461" s="677">
        <f t="shared" si="238"/>
        <v>45</v>
      </c>
      <c r="AQ461" s="677">
        <f t="shared" si="238"/>
        <v>45</v>
      </c>
      <c r="AR461" s="677">
        <f t="shared" si="238"/>
        <v>45</v>
      </c>
      <c r="AS461" s="677">
        <f t="shared" si="238"/>
        <v>45</v>
      </c>
      <c r="AT461" s="677">
        <f t="shared" si="238"/>
        <v>45</v>
      </c>
      <c r="AU461" s="677">
        <f t="shared" si="238"/>
        <v>45</v>
      </c>
    </row>
    <row r="462" spans="1:47" s="548" customFormat="1" ht="11.25">
      <c r="A462" s="673"/>
      <c r="B462" s="679" t="s">
        <v>527</v>
      </c>
      <c r="C462" s="624">
        <f>NPV($C$490,G462:AI462)+F462</f>
        <v>5187326.6949334573</v>
      </c>
      <c r="D462" s="625">
        <f>SUM(F462:AI462)</f>
        <v>11733677.677510554</v>
      </c>
      <c r="E462" s="593"/>
      <c r="F462" s="593">
        <f>+(F463+F464)*F465</f>
        <v>0</v>
      </c>
      <c r="G462" s="593">
        <f t="shared" ref="G462:AU462" si="239">+(G463+G464)*G465</f>
        <v>0</v>
      </c>
      <c r="H462" s="593">
        <f t="shared" si="239"/>
        <v>0</v>
      </c>
      <c r="I462" s="593">
        <f t="shared" si="239"/>
        <v>0</v>
      </c>
      <c r="J462" s="593">
        <f t="shared" si="239"/>
        <v>0</v>
      </c>
      <c r="K462" s="593">
        <f t="shared" si="239"/>
        <v>368436.00295308913</v>
      </c>
      <c r="L462" s="593">
        <f t="shared" si="239"/>
        <v>375791.88158603414</v>
      </c>
      <c r="M462" s="593">
        <f t="shared" si="239"/>
        <v>383294.62285945041</v>
      </c>
      <c r="N462" s="593">
        <f t="shared" si="239"/>
        <v>390947.15896515001</v>
      </c>
      <c r="O462" s="593">
        <f t="shared" si="239"/>
        <v>398752.48063830909</v>
      </c>
      <c r="P462" s="593">
        <f t="shared" si="239"/>
        <v>406713.63832634001</v>
      </c>
      <c r="Q462" s="593">
        <f t="shared" si="239"/>
        <v>414833.74338110193</v>
      </c>
      <c r="R462" s="593">
        <f t="shared" si="239"/>
        <v>423115.96927491511</v>
      </c>
      <c r="S462" s="593">
        <f t="shared" si="239"/>
        <v>431246.77108717285</v>
      </c>
      <c r="T462" s="593">
        <f t="shared" si="239"/>
        <v>439534.65997266676</v>
      </c>
      <c r="U462" s="593">
        <f t="shared" si="239"/>
        <v>447982.68546226888</v>
      </c>
      <c r="V462" s="593">
        <f t="shared" si="239"/>
        <v>456593.95653960458</v>
      </c>
      <c r="W462" s="593">
        <f t="shared" si="239"/>
        <v>465371.64280445938</v>
      </c>
      <c r="X462" s="593">
        <f t="shared" si="239"/>
        <v>474318.97565902676</v>
      </c>
      <c r="Y462" s="593">
        <f t="shared" si="239"/>
        <v>483439.24951744539</v>
      </c>
      <c r="Z462" s="593">
        <f t="shared" si="239"/>
        <v>492735.82303908485</v>
      </c>
      <c r="AA462" s="593">
        <f t="shared" si="239"/>
        <v>502212.12038604839</v>
      </c>
      <c r="AB462" s="593">
        <f t="shared" si="239"/>
        <v>511871.63250536792</v>
      </c>
      <c r="AC462" s="593">
        <f t="shared" si="239"/>
        <v>521609.51367393567</v>
      </c>
      <c r="AD462" s="593">
        <f t="shared" si="239"/>
        <v>531534.28104046849</v>
      </c>
      <c r="AE462" s="593">
        <f t="shared" si="239"/>
        <v>541649.54829899</v>
      </c>
      <c r="AF462" s="593">
        <f t="shared" si="239"/>
        <v>551958.99946306704</v>
      </c>
      <c r="AG462" s="593">
        <f t="shared" si="239"/>
        <v>562466.39024140511</v>
      </c>
      <c r="AH462" s="593">
        <f t="shared" si="239"/>
        <v>573175.54944047192</v>
      </c>
      <c r="AI462" s="593">
        <f t="shared" si="239"/>
        <v>584090.38039467973</v>
      </c>
      <c r="AJ462" s="672">
        <f t="shared" si="239"/>
        <v>584090.38039467973</v>
      </c>
      <c r="AK462" s="672">
        <f t="shared" si="239"/>
        <v>584090.38039467973</v>
      </c>
      <c r="AL462" s="672">
        <f t="shared" si="239"/>
        <v>584090.38039467973</v>
      </c>
      <c r="AM462" s="672">
        <f t="shared" si="239"/>
        <v>584090.38039467973</v>
      </c>
      <c r="AN462" s="672">
        <f t="shared" si="239"/>
        <v>584090.38039467973</v>
      </c>
      <c r="AO462" s="672">
        <f t="shared" si="239"/>
        <v>584090.38039467973</v>
      </c>
      <c r="AP462" s="672">
        <f t="shared" si="239"/>
        <v>584090.38039467973</v>
      </c>
      <c r="AQ462" s="672">
        <f t="shared" si="239"/>
        <v>584090.38039467973</v>
      </c>
      <c r="AR462" s="672">
        <f t="shared" si="239"/>
        <v>584090.38039467973</v>
      </c>
      <c r="AS462" s="672">
        <f t="shared" si="239"/>
        <v>584090.38039467973</v>
      </c>
      <c r="AT462" s="672">
        <f t="shared" si="239"/>
        <v>584090.38039467973</v>
      </c>
      <c r="AU462" s="672">
        <f t="shared" si="239"/>
        <v>584090.38039467973</v>
      </c>
    </row>
    <row r="463" spans="1:47" s="589" customFormat="1" ht="22.5">
      <c r="A463" s="680"/>
      <c r="B463" s="751" t="s">
        <v>528</v>
      </c>
      <c r="C463" s="675"/>
      <c r="D463" s="676"/>
      <c r="E463" s="595"/>
      <c r="F463" s="595"/>
      <c r="G463" s="595"/>
      <c r="H463" s="595"/>
      <c r="I463" s="595"/>
      <c r="J463" s="595"/>
      <c r="K463" s="595">
        <f>+'17 Sive plače'!C68</f>
        <v>14851</v>
      </c>
      <c r="L463" s="595">
        <f t="shared" ref="L463:AA463" si="240">+K463</f>
        <v>14851</v>
      </c>
      <c r="M463" s="595">
        <f t="shared" si="240"/>
        <v>14851</v>
      </c>
      <c r="N463" s="595">
        <f t="shared" si="240"/>
        <v>14851</v>
      </c>
      <c r="O463" s="595">
        <f t="shared" si="240"/>
        <v>14851</v>
      </c>
      <c r="P463" s="595">
        <f t="shared" si="240"/>
        <v>14851</v>
      </c>
      <c r="Q463" s="595">
        <f t="shared" si="240"/>
        <v>14851</v>
      </c>
      <c r="R463" s="595">
        <f t="shared" si="240"/>
        <v>14851</v>
      </c>
      <c r="S463" s="595">
        <f t="shared" si="240"/>
        <v>14851</v>
      </c>
      <c r="T463" s="595">
        <f t="shared" si="240"/>
        <v>14851</v>
      </c>
      <c r="U463" s="595">
        <f t="shared" si="240"/>
        <v>14851</v>
      </c>
      <c r="V463" s="595">
        <f t="shared" si="240"/>
        <v>14851</v>
      </c>
      <c r="W463" s="595">
        <f t="shared" si="240"/>
        <v>14851</v>
      </c>
      <c r="X463" s="595">
        <f t="shared" si="240"/>
        <v>14851</v>
      </c>
      <c r="Y463" s="595">
        <f t="shared" si="240"/>
        <v>14851</v>
      </c>
      <c r="Z463" s="595">
        <f t="shared" si="240"/>
        <v>14851</v>
      </c>
      <c r="AA463" s="595">
        <f t="shared" si="240"/>
        <v>14851</v>
      </c>
      <c r="AB463" s="595">
        <f t="shared" ref="AB463:AQ463" si="241">+AA463</f>
        <v>14851</v>
      </c>
      <c r="AC463" s="595">
        <f t="shared" si="241"/>
        <v>14851</v>
      </c>
      <c r="AD463" s="595">
        <f t="shared" si="241"/>
        <v>14851</v>
      </c>
      <c r="AE463" s="595">
        <f t="shared" si="241"/>
        <v>14851</v>
      </c>
      <c r="AF463" s="595">
        <f t="shared" si="241"/>
        <v>14851</v>
      </c>
      <c r="AG463" s="595">
        <f t="shared" si="241"/>
        <v>14851</v>
      </c>
      <c r="AH463" s="595">
        <f t="shared" si="241"/>
        <v>14851</v>
      </c>
      <c r="AI463" s="595">
        <f t="shared" si="241"/>
        <v>14851</v>
      </c>
      <c r="AJ463" s="677">
        <f t="shared" si="241"/>
        <v>14851</v>
      </c>
      <c r="AK463" s="677">
        <f t="shared" si="241"/>
        <v>14851</v>
      </c>
      <c r="AL463" s="677">
        <f t="shared" si="241"/>
        <v>14851</v>
      </c>
      <c r="AM463" s="677">
        <f t="shared" si="241"/>
        <v>14851</v>
      </c>
      <c r="AN463" s="677">
        <f t="shared" si="241"/>
        <v>14851</v>
      </c>
      <c r="AO463" s="677">
        <f t="shared" si="241"/>
        <v>14851</v>
      </c>
      <c r="AP463" s="677">
        <f t="shared" si="241"/>
        <v>14851</v>
      </c>
      <c r="AQ463" s="677">
        <f t="shared" si="241"/>
        <v>14851</v>
      </c>
      <c r="AR463" s="677">
        <f t="shared" ref="AJ463:AU465" si="242">+AQ463</f>
        <v>14851</v>
      </c>
      <c r="AS463" s="677">
        <f t="shared" si="242"/>
        <v>14851</v>
      </c>
      <c r="AT463" s="677">
        <f t="shared" si="242"/>
        <v>14851</v>
      </c>
      <c r="AU463" s="677">
        <f t="shared" si="242"/>
        <v>14851</v>
      </c>
    </row>
    <row r="464" spans="1:47" s="589" customFormat="1" ht="11.25">
      <c r="A464" s="674"/>
      <c r="B464" s="751" t="s">
        <v>524</v>
      </c>
      <c r="C464" s="675"/>
      <c r="D464" s="676"/>
      <c r="E464" s="595"/>
      <c r="F464" s="595"/>
      <c r="G464" s="595"/>
      <c r="H464" s="595"/>
      <c r="I464" s="595"/>
      <c r="J464" s="595"/>
      <c r="K464" s="595">
        <f>+'Količine s projektom'!J80-'Količine s projektom'!J83</f>
        <v>4588</v>
      </c>
      <c r="L464" s="595">
        <f>+'Količine s projektom'!K80-'Količine s projektom'!K83</f>
        <v>4587.335760124879</v>
      </c>
      <c r="M464" s="595">
        <f>+'Količine s projektom'!L80-'Količine s projektom'!L83</f>
        <v>4586.6716164168492</v>
      </c>
      <c r="N464" s="595">
        <f>+'Količine s projektom'!M80-'Količine s projektom'!M83</f>
        <v>4586.0075688619863</v>
      </c>
      <c r="O464" s="595">
        <f>+'Količine s projektom'!N80-'Količine s projektom'!N83</f>
        <v>4585.3436174463714</v>
      </c>
      <c r="P464" s="595">
        <f>+'Količine s projektom'!O80-'Količine s projektom'!O83</f>
        <v>4584.6797621560836</v>
      </c>
      <c r="Q464" s="595">
        <f>+'Količine s projektom'!P80-'Količine s projektom'!P83</f>
        <v>4584.0160029772078</v>
      </c>
      <c r="R464" s="595">
        <f>+'Količine s projektom'!Q80-'Količine s projektom'!Q83</f>
        <v>4583.3523398958278</v>
      </c>
      <c r="S464" s="595">
        <f>+'Količine s projektom'!R80-'Količine s projektom'!R83</f>
        <v>4568.4238101377077</v>
      </c>
      <c r="T464" s="595">
        <f>+'Količine s projektom'!S80-'Količine s projektom'!S83</f>
        <v>4553.5439043962924</v>
      </c>
      <c r="U464" s="595">
        <f>+'Količine s projektom'!T80-'Količine s projektom'!T83</f>
        <v>4538.7124642973104</v>
      </c>
      <c r="V464" s="595">
        <f>+'Količine s projektom'!U80-'Količine s projektom'!U83</f>
        <v>4523.9293319823391</v>
      </c>
      <c r="W464" s="595">
        <f>+'Količine s projektom'!V80-'Količine s projektom'!V83</f>
        <v>4509.1943501071146</v>
      </c>
      <c r="X464" s="595">
        <f>+'Količine s projektom'!W80-'Količine s projektom'!W83</f>
        <v>4494.5073618398646</v>
      </c>
      <c r="Y464" s="595">
        <f>+'Količine s projektom'!X80-'Količine s projektom'!X83</f>
        <v>4479.8682108596358</v>
      </c>
      <c r="Z464" s="595">
        <f>+'Količine s projektom'!Y80-'Količine s projektom'!Y83</f>
        <v>4465.2767413546326</v>
      </c>
      <c r="AA464" s="595">
        <f>+'Količine s projektom'!Z80-'Količine s projektom'!Z83</f>
        <v>4450.7327980205546</v>
      </c>
      <c r="AB464" s="595">
        <f>+'Količine s projektom'!AA80-'Količine s projektom'!AA83</f>
        <v>4436.2362260589489</v>
      </c>
      <c r="AC464" s="595">
        <f>+'Količine s projektom'!AB80-'Količine s projektom'!AB83</f>
        <v>4417.7822897560782</v>
      </c>
      <c r="AD464" s="595">
        <f>+'Količine s projektom'!AC80-'Količine s projektom'!AC83</f>
        <v>4399.40511847376</v>
      </c>
      <c r="AE464" s="595">
        <f>+'Količine s projektom'!AD80-'Količine s projektom'!AD83</f>
        <v>4381.1043928834633</v>
      </c>
      <c r="AF464" s="595">
        <f>+'Količine s projektom'!AE80-'Količine s projektom'!AE83</f>
        <v>4362.8797949850041</v>
      </c>
      <c r="AG464" s="595">
        <f>+'Količine s projektom'!AF80-'Količine s projektom'!AF83</f>
        <v>4344.7310081010246</v>
      </c>
      <c r="AH464" s="595">
        <f>+'Količine s projektom'!AG80-'Količine s projektom'!AG83</f>
        <v>4326.657716871483</v>
      </c>
      <c r="AI464" s="595">
        <f>+'Količine s projektom'!AH80-'Količine s projektom'!AH83</f>
        <v>4308.6596072481816</v>
      </c>
      <c r="AJ464" s="677">
        <f t="shared" si="242"/>
        <v>4308.6596072481816</v>
      </c>
      <c r="AK464" s="677">
        <f t="shared" si="242"/>
        <v>4308.6596072481816</v>
      </c>
      <c r="AL464" s="677">
        <f t="shared" si="242"/>
        <v>4308.6596072481816</v>
      </c>
      <c r="AM464" s="677">
        <f t="shared" si="242"/>
        <v>4308.6596072481816</v>
      </c>
      <c r="AN464" s="677">
        <f t="shared" si="242"/>
        <v>4308.6596072481816</v>
      </c>
      <c r="AO464" s="677">
        <f t="shared" si="242"/>
        <v>4308.6596072481816</v>
      </c>
      <c r="AP464" s="677">
        <f t="shared" si="242"/>
        <v>4308.6596072481816</v>
      </c>
      <c r="AQ464" s="677">
        <f t="shared" si="242"/>
        <v>4308.6596072481816</v>
      </c>
      <c r="AR464" s="677">
        <f t="shared" si="242"/>
        <v>4308.6596072481816</v>
      </c>
      <c r="AS464" s="677">
        <f t="shared" si="242"/>
        <v>4308.6596072481816</v>
      </c>
      <c r="AT464" s="677">
        <f t="shared" si="242"/>
        <v>4308.6596072481816</v>
      </c>
      <c r="AU464" s="677">
        <f t="shared" si="242"/>
        <v>4308.6596072481816</v>
      </c>
    </row>
    <row r="465" spans="1:47" s="589" customFormat="1" ht="11.25">
      <c r="A465" s="674"/>
      <c r="B465" s="751" t="s">
        <v>519</v>
      </c>
      <c r="C465" s="675"/>
      <c r="D465" s="676"/>
      <c r="E465" s="595"/>
      <c r="F465" s="595"/>
      <c r="G465" s="595"/>
      <c r="H465" s="595"/>
      <c r="I465" s="595"/>
      <c r="J465" s="595"/>
      <c r="K465" s="595">
        <f>+'17 Sive plače'!R61</f>
        <v>18.953444259122854</v>
      </c>
      <c r="L465" s="595">
        <f>+'17 Sive plače'!S61</f>
        <v>19.33251314430531</v>
      </c>
      <c r="M465" s="595">
        <f>+'17 Sive plače'!T61</f>
        <v>19.719163407191417</v>
      </c>
      <c r="N465" s="595">
        <f>+'17 Sive plače'!U61</f>
        <v>20.113546675335243</v>
      </c>
      <c r="O465" s="595">
        <f>+'17 Sive plače'!V61</f>
        <v>20.515817608841949</v>
      </c>
      <c r="P465" s="595">
        <f>+'17 Sive plače'!W61</f>
        <v>20.926133961018788</v>
      </c>
      <c r="Q465" s="595">
        <f>+'17 Sive plače'!X61</f>
        <v>21.344656640239165</v>
      </c>
      <c r="R465" s="595">
        <f>+'17 Sive plače'!Y61</f>
        <v>21.771549773043947</v>
      </c>
      <c r="S465" s="595">
        <f>+'17 Sive plače'!Z61</f>
        <v>22.206980768504827</v>
      </c>
      <c r="T465" s="595">
        <f>+'17 Sive plače'!AA61</f>
        <v>22.651120383874925</v>
      </c>
      <c r="U465" s="595">
        <f>+'17 Sive plače'!AB61</f>
        <v>23.104142791552423</v>
      </c>
      <c r="V465" s="595">
        <f>+'17 Sive plače'!AC61</f>
        <v>23.566225647383472</v>
      </c>
      <c r="W465" s="595">
        <f>+'17 Sive plače'!AD61</f>
        <v>24.037550160331143</v>
      </c>
      <c r="X465" s="595">
        <f>+'17 Sive plače'!AE61</f>
        <v>24.518301163537767</v>
      </c>
      <c r="Y465" s="595">
        <f>+'17 Sive plače'!AF61</f>
        <v>25.008667186808523</v>
      </c>
      <c r="Z465" s="595">
        <f>+'17 Sive plače'!AG61</f>
        <v>25.508840530544695</v>
      </c>
      <c r="AA465" s="595">
        <f>+'17 Sive plače'!AH61</f>
        <v>26.019017341155589</v>
      </c>
      <c r="AB465" s="595">
        <f>+'17 Sive plače'!AI61</f>
        <v>26.539397687978699</v>
      </c>
      <c r="AC465" s="595">
        <f>+'17 Sive plače'!AJ61</f>
        <v>27.070185641738274</v>
      </c>
      <c r="AD465" s="595">
        <f>+'17 Sive plače'!AK61</f>
        <v>27.611589354573038</v>
      </c>
      <c r="AE465" s="595">
        <f>+'17 Sive plače'!AL61</f>
        <v>28.163821141664499</v>
      </c>
      <c r="AF465" s="595">
        <f>+'17 Sive plače'!AM61</f>
        <v>28.72709756449779</v>
      </c>
      <c r="AG465" s="595">
        <f>+'17 Sive plače'!AN61</f>
        <v>29.301639515787745</v>
      </c>
      <c r="AH465" s="595">
        <f>+'17 Sive plače'!AO61</f>
        <v>29.8876723061035</v>
      </c>
      <c r="AI465" s="595">
        <f>+'17 Sive plače'!AP61</f>
        <v>30.48542575222557</v>
      </c>
      <c r="AJ465" s="677">
        <f t="shared" si="242"/>
        <v>30.48542575222557</v>
      </c>
      <c r="AK465" s="677">
        <f t="shared" si="242"/>
        <v>30.48542575222557</v>
      </c>
      <c r="AL465" s="677">
        <f t="shared" si="242"/>
        <v>30.48542575222557</v>
      </c>
      <c r="AM465" s="677">
        <f t="shared" si="242"/>
        <v>30.48542575222557</v>
      </c>
      <c r="AN465" s="677">
        <f t="shared" si="242"/>
        <v>30.48542575222557</v>
      </c>
      <c r="AO465" s="677">
        <f t="shared" si="242"/>
        <v>30.48542575222557</v>
      </c>
      <c r="AP465" s="677">
        <f t="shared" si="242"/>
        <v>30.48542575222557</v>
      </c>
      <c r="AQ465" s="677">
        <f t="shared" si="242"/>
        <v>30.48542575222557</v>
      </c>
      <c r="AR465" s="677">
        <f t="shared" si="242"/>
        <v>30.48542575222557</v>
      </c>
      <c r="AS465" s="677">
        <f t="shared" si="242"/>
        <v>30.48542575222557</v>
      </c>
      <c r="AT465" s="677">
        <f t="shared" si="242"/>
        <v>30.48542575222557</v>
      </c>
      <c r="AU465" s="677">
        <f t="shared" si="242"/>
        <v>30.48542575222557</v>
      </c>
    </row>
    <row r="466" spans="1:47" s="589" customFormat="1" ht="11.25">
      <c r="A466" s="671"/>
      <c r="B466" s="749" t="s">
        <v>486</v>
      </c>
      <c r="C466" s="624">
        <f>NPV($C$490,G466:AI466)+F466</f>
        <v>1665818.1478852225</v>
      </c>
      <c r="D466" s="625">
        <f>SUM(F466:AI466)</f>
        <v>6856733.3739429945</v>
      </c>
      <c r="E466" s="593"/>
      <c r="F466" s="593">
        <v>0</v>
      </c>
      <c r="G466" s="593">
        <v>0</v>
      </c>
      <c r="H466" s="593">
        <v>0</v>
      </c>
      <c r="I466" s="593">
        <v>0</v>
      </c>
      <c r="J466" s="593">
        <v>0</v>
      </c>
      <c r="K466" s="593">
        <v>0</v>
      </c>
      <c r="L466" s="593">
        <v>0</v>
      </c>
      <c r="M466" s="593">
        <v>0</v>
      </c>
      <c r="N466" s="593">
        <v>0</v>
      </c>
      <c r="O466" s="593">
        <v>0</v>
      </c>
      <c r="P466" s="593">
        <v>0</v>
      </c>
      <c r="Q466" s="593">
        <v>0</v>
      </c>
      <c r="R466" s="593">
        <v>0</v>
      </c>
      <c r="S466" s="593">
        <v>0</v>
      </c>
      <c r="T466" s="593">
        <v>0</v>
      </c>
      <c r="U466" s="593">
        <v>0</v>
      </c>
      <c r="V466" s="593">
        <v>0</v>
      </c>
      <c r="W466" s="593">
        <v>0</v>
      </c>
      <c r="X466" s="593">
        <v>0</v>
      </c>
      <c r="Y466" s="593">
        <v>0</v>
      </c>
      <c r="Z466" s="593">
        <v>0</v>
      </c>
      <c r="AA466" s="593">
        <v>0</v>
      </c>
      <c r="AB466" s="593">
        <v>0</v>
      </c>
      <c r="AC466" s="593">
        <v>0</v>
      </c>
      <c r="AD466" s="593">
        <v>0</v>
      </c>
      <c r="AE466" s="593">
        <v>0</v>
      </c>
      <c r="AF466" s="593">
        <v>0</v>
      </c>
      <c r="AG466" s="593">
        <v>0</v>
      </c>
      <c r="AH466" s="593">
        <v>0</v>
      </c>
      <c r="AI466" s="593">
        <f>NPV(C490,AJ485:AU485)</f>
        <v>6856733.3739429945</v>
      </c>
      <c r="AJ466" s="677"/>
      <c r="AK466" s="677"/>
      <c r="AL466" s="677"/>
      <c r="AM466" s="677"/>
      <c r="AN466" s="677"/>
      <c r="AO466" s="677"/>
      <c r="AP466" s="677"/>
      <c r="AQ466" s="677"/>
      <c r="AR466" s="677"/>
      <c r="AS466" s="677"/>
      <c r="AT466" s="677"/>
      <c r="AU466" s="677"/>
    </row>
    <row r="467" spans="1:47" s="589" customFormat="1" ht="11.25">
      <c r="A467" s="671"/>
      <c r="B467" s="749" t="s">
        <v>246</v>
      </c>
      <c r="C467" s="624">
        <f>NPV($C$490,G467:AI467)+F467</f>
        <v>2307226.0481397281</v>
      </c>
      <c r="D467" s="625">
        <f>SUM(F467:AI467)</f>
        <v>4974561.3595521385</v>
      </c>
      <c r="E467" s="593"/>
      <c r="F467" s="593">
        <f>+F468+F469+F470+F471</f>
        <v>0</v>
      </c>
      <c r="G467" s="593">
        <f t="shared" ref="G467:J467" si="243">+G468+G469+G470+G471</f>
        <v>0</v>
      </c>
      <c r="H467" s="593">
        <f t="shared" si="243"/>
        <v>0</v>
      </c>
      <c r="I467" s="593">
        <f t="shared" si="243"/>
        <v>0</v>
      </c>
      <c r="J467" s="593">
        <f t="shared" si="243"/>
        <v>0</v>
      </c>
      <c r="K467" s="593">
        <f>+(K468+K469+K470+K471)*$C$4</f>
        <v>198982.45438208553</v>
      </c>
      <c r="L467" s="593">
        <f t="shared" ref="L467:AI467" si="244">+(L468+L469+L470+L471)*$C$4</f>
        <v>198982.45438208553</v>
      </c>
      <c r="M467" s="593">
        <f t="shared" si="244"/>
        <v>198982.45438208553</v>
      </c>
      <c r="N467" s="593">
        <f t="shared" si="244"/>
        <v>198982.45438208553</v>
      </c>
      <c r="O467" s="593">
        <f t="shared" si="244"/>
        <v>198982.45438208553</v>
      </c>
      <c r="P467" s="593">
        <f t="shared" si="244"/>
        <v>198982.45438208553</v>
      </c>
      <c r="Q467" s="593">
        <f t="shared" si="244"/>
        <v>198982.45438208553</v>
      </c>
      <c r="R467" s="593">
        <f t="shared" si="244"/>
        <v>198982.45438208553</v>
      </c>
      <c r="S467" s="593">
        <f t="shared" si="244"/>
        <v>198982.45438208553</v>
      </c>
      <c r="T467" s="593">
        <f t="shared" si="244"/>
        <v>198982.45438208553</v>
      </c>
      <c r="U467" s="593">
        <f t="shared" si="244"/>
        <v>198982.45438208553</v>
      </c>
      <c r="V467" s="593">
        <f t="shared" si="244"/>
        <v>198982.45438208553</v>
      </c>
      <c r="W467" s="593">
        <f t="shared" si="244"/>
        <v>198982.45438208553</v>
      </c>
      <c r="X467" s="593">
        <f t="shared" si="244"/>
        <v>198982.45438208553</v>
      </c>
      <c r="Y467" s="593">
        <f t="shared" si="244"/>
        <v>198982.45438208553</v>
      </c>
      <c r="Z467" s="593">
        <f t="shared" si="244"/>
        <v>198982.45438208553</v>
      </c>
      <c r="AA467" s="593">
        <f t="shared" si="244"/>
        <v>198982.45438208553</v>
      </c>
      <c r="AB467" s="593">
        <f t="shared" si="244"/>
        <v>198982.45438208553</v>
      </c>
      <c r="AC467" s="593">
        <f t="shared" si="244"/>
        <v>198982.45438208553</v>
      </c>
      <c r="AD467" s="593">
        <f t="shared" si="244"/>
        <v>198982.45438208553</v>
      </c>
      <c r="AE467" s="593">
        <f t="shared" si="244"/>
        <v>198982.45438208553</v>
      </c>
      <c r="AF467" s="593">
        <f t="shared" si="244"/>
        <v>198982.45438208553</v>
      </c>
      <c r="AG467" s="593">
        <f t="shared" si="244"/>
        <v>198982.45438208553</v>
      </c>
      <c r="AH467" s="593">
        <f t="shared" si="244"/>
        <v>198982.45438208553</v>
      </c>
      <c r="AI467" s="593">
        <f t="shared" si="244"/>
        <v>198982.45438208553</v>
      </c>
      <c r="AJ467" s="672">
        <f>+AJ468+AJ469+AJ470+AJ471</f>
        <v>197012.33107137182</v>
      </c>
      <c r="AK467" s="672">
        <f t="shared" ref="AK467:AU467" si="245">+AK468+AK469+AK470+AK471</f>
        <v>197012.33107137182</v>
      </c>
      <c r="AL467" s="672">
        <f t="shared" si="245"/>
        <v>197012.33107137182</v>
      </c>
      <c r="AM467" s="672">
        <f t="shared" si="245"/>
        <v>197012.33107137182</v>
      </c>
      <c r="AN467" s="672">
        <f t="shared" si="245"/>
        <v>197012.33107137182</v>
      </c>
      <c r="AO467" s="672">
        <f t="shared" si="245"/>
        <v>197012.33107137182</v>
      </c>
      <c r="AP467" s="672">
        <f t="shared" si="245"/>
        <v>197012.33107137182</v>
      </c>
      <c r="AQ467" s="672">
        <f t="shared" si="245"/>
        <v>197012.33107137182</v>
      </c>
      <c r="AR467" s="672">
        <f t="shared" si="245"/>
        <v>197012.33107137182</v>
      </c>
      <c r="AS467" s="672">
        <f t="shared" si="245"/>
        <v>197012.33107137182</v>
      </c>
      <c r="AT467" s="672">
        <f t="shared" si="245"/>
        <v>197012.33107137182</v>
      </c>
      <c r="AU467" s="672">
        <f t="shared" si="245"/>
        <v>197012.33107137182</v>
      </c>
    </row>
    <row r="468" spans="1:47" s="589" customFormat="1" ht="11.25">
      <c r="A468" s="674">
        <v>1</v>
      </c>
      <c r="B468" s="751" t="s">
        <v>106</v>
      </c>
      <c r="C468" s="630"/>
      <c r="D468" s="631"/>
      <c r="E468" s="595"/>
      <c r="F468" s="595">
        <f t="shared" ref="F468:AI468" si="246">+F304</f>
        <v>0</v>
      </c>
      <c r="G468" s="595">
        <f t="shared" si="246"/>
        <v>0</v>
      </c>
      <c r="H468" s="595">
        <f t="shared" si="246"/>
        <v>0</v>
      </c>
      <c r="I468" s="595">
        <f t="shared" si="246"/>
        <v>0</v>
      </c>
      <c r="J468" s="595">
        <f t="shared" si="246"/>
        <v>0</v>
      </c>
      <c r="K468" s="595">
        <f t="shared" si="246"/>
        <v>14880.460500000001</v>
      </c>
      <c r="L468" s="595">
        <f t="shared" si="246"/>
        <v>14880.460500000001</v>
      </c>
      <c r="M468" s="595">
        <f t="shared" si="246"/>
        <v>14880.460500000001</v>
      </c>
      <c r="N468" s="595">
        <f t="shared" si="246"/>
        <v>14880.460500000001</v>
      </c>
      <c r="O468" s="595">
        <f t="shared" si="246"/>
        <v>14880.460500000001</v>
      </c>
      <c r="P468" s="595">
        <f t="shared" si="246"/>
        <v>14880.460500000001</v>
      </c>
      <c r="Q468" s="595">
        <f t="shared" si="246"/>
        <v>14880.460500000001</v>
      </c>
      <c r="R468" s="595">
        <f t="shared" si="246"/>
        <v>14880.460500000001</v>
      </c>
      <c r="S468" s="595">
        <f t="shared" si="246"/>
        <v>14880.460500000001</v>
      </c>
      <c r="T468" s="595">
        <f t="shared" si="246"/>
        <v>14880.460500000001</v>
      </c>
      <c r="U468" s="595">
        <f t="shared" si="246"/>
        <v>14880.460500000001</v>
      </c>
      <c r="V468" s="595">
        <f t="shared" si="246"/>
        <v>14880.460500000001</v>
      </c>
      <c r="W468" s="595">
        <f t="shared" si="246"/>
        <v>14880.460500000001</v>
      </c>
      <c r="X468" s="595">
        <f t="shared" si="246"/>
        <v>14880.460500000001</v>
      </c>
      <c r="Y468" s="595">
        <f t="shared" si="246"/>
        <v>14880.460500000001</v>
      </c>
      <c r="Z468" s="595">
        <f t="shared" si="246"/>
        <v>14880.460500000001</v>
      </c>
      <c r="AA468" s="595">
        <f t="shared" si="246"/>
        <v>14880.460500000001</v>
      </c>
      <c r="AB468" s="595">
        <f t="shared" si="246"/>
        <v>14880.460500000001</v>
      </c>
      <c r="AC468" s="595">
        <f t="shared" si="246"/>
        <v>14880.460500000001</v>
      </c>
      <c r="AD468" s="595">
        <f t="shared" si="246"/>
        <v>14880.460500000001</v>
      </c>
      <c r="AE468" s="595">
        <f t="shared" si="246"/>
        <v>14880.460500000001</v>
      </c>
      <c r="AF468" s="595">
        <f t="shared" si="246"/>
        <v>14880.460500000001</v>
      </c>
      <c r="AG468" s="595">
        <f t="shared" si="246"/>
        <v>14880.460500000001</v>
      </c>
      <c r="AH468" s="595">
        <f t="shared" si="246"/>
        <v>14880.460500000001</v>
      </c>
      <c r="AI468" s="595">
        <f t="shared" si="246"/>
        <v>14880.460500000001</v>
      </c>
      <c r="AJ468" s="677">
        <f t="shared" ref="AJ468:AU470" si="247">+AI468</f>
        <v>14880.460500000001</v>
      </c>
      <c r="AK468" s="677">
        <f t="shared" si="247"/>
        <v>14880.460500000001</v>
      </c>
      <c r="AL468" s="677">
        <f t="shared" si="247"/>
        <v>14880.460500000001</v>
      </c>
      <c r="AM468" s="677">
        <f t="shared" si="247"/>
        <v>14880.460500000001</v>
      </c>
      <c r="AN468" s="677">
        <f t="shared" si="247"/>
        <v>14880.460500000001</v>
      </c>
      <c r="AO468" s="677">
        <f t="shared" si="247"/>
        <v>14880.460500000001</v>
      </c>
      <c r="AP468" s="677">
        <f t="shared" si="247"/>
        <v>14880.460500000001</v>
      </c>
      <c r="AQ468" s="677">
        <f t="shared" si="247"/>
        <v>14880.460500000001</v>
      </c>
      <c r="AR468" s="677">
        <f t="shared" si="247"/>
        <v>14880.460500000001</v>
      </c>
      <c r="AS468" s="677">
        <f t="shared" si="247"/>
        <v>14880.460500000001</v>
      </c>
      <c r="AT468" s="677">
        <f t="shared" si="247"/>
        <v>14880.460500000001</v>
      </c>
      <c r="AU468" s="677">
        <f t="shared" si="247"/>
        <v>14880.460500000001</v>
      </c>
    </row>
    <row r="469" spans="1:47" s="589" customFormat="1" ht="11.25">
      <c r="A469" s="674">
        <v>1</v>
      </c>
      <c r="B469" s="751" t="s">
        <v>254</v>
      </c>
      <c r="C469" s="630"/>
      <c r="D469" s="631"/>
      <c r="E469" s="595"/>
      <c r="F469" s="595">
        <f t="shared" ref="F469:AI469" si="248">+F305</f>
        <v>0</v>
      </c>
      <c r="G469" s="595">
        <f t="shared" si="248"/>
        <v>0</v>
      </c>
      <c r="H469" s="595">
        <f t="shared" si="248"/>
        <v>0</v>
      </c>
      <c r="I469" s="595">
        <f t="shared" si="248"/>
        <v>0</v>
      </c>
      <c r="J469" s="595">
        <f t="shared" si="248"/>
        <v>0</v>
      </c>
      <c r="K469" s="595">
        <f t="shared" si="248"/>
        <v>158388.97057137184</v>
      </c>
      <c r="L469" s="595">
        <f t="shared" si="248"/>
        <v>158388.97057137184</v>
      </c>
      <c r="M469" s="595">
        <f t="shared" si="248"/>
        <v>158388.97057137184</v>
      </c>
      <c r="N469" s="595">
        <f t="shared" si="248"/>
        <v>158388.97057137184</v>
      </c>
      <c r="O469" s="595">
        <f t="shared" si="248"/>
        <v>158388.97057137184</v>
      </c>
      <c r="P469" s="595">
        <f t="shared" si="248"/>
        <v>158388.97057137184</v>
      </c>
      <c r="Q469" s="595">
        <f t="shared" si="248"/>
        <v>158388.97057137184</v>
      </c>
      <c r="R469" s="595">
        <f t="shared" si="248"/>
        <v>158388.97057137184</v>
      </c>
      <c r="S469" s="595">
        <f t="shared" si="248"/>
        <v>158388.97057137184</v>
      </c>
      <c r="T469" s="595">
        <f t="shared" si="248"/>
        <v>158388.97057137184</v>
      </c>
      <c r="U469" s="595">
        <f t="shared" si="248"/>
        <v>158388.97057137184</v>
      </c>
      <c r="V469" s="595">
        <f t="shared" si="248"/>
        <v>158388.97057137184</v>
      </c>
      <c r="W469" s="595">
        <f t="shared" si="248"/>
        <v>158388.97057137184</v>
      </c>
      <c r="X469" s="595">
        <f t="shared" si="248"/>
        <v>158388.97057137184</v>
      </c>
      <c r="Y469" s="595">
        <f t="shared" si="248"/>
        <v>158388.97057137184</v>
      </c>
      <c r="Z469" s="595">
        <f t="shared" si="248"/>
        <v>158388.97057137184</v>
      </c>
      <c r="AA469" s="595">
        <f t="shared" si="248"/>
        <v>158388.97057137184</v>
      </c>
      <c r="AB469" s="595">
        <f t="shared" si="248"/>
        <v>158388.97057137184</v>
      </c>
      <c r="AC469" s="595">
        <f t="shared" si="248"/>
        <v>158388.97057137184</v>
      </c>
      <c r="AD469" s="595">
        <f t="shared" si="248"/>
        <v>158388.97057137184</v>
      </c>
      <c r="AE469" s="595">
        <f t="shared" si="248"/>
        <v>158388.97057137184</v>
      </c>
      <c r="AF469" s="595">
        <f t="shared" si="248"/>
        <v>158388.97057137184</v>
      </c>
      <c r="AG469" s="595">
        <f t="shared" si="248"/>
        <v>158388.97057137184</v>
      </c>
      <c r="AH469" s="595">
        <f t="shared" si="248"/>
        <v>158388.97057137184</v>
      </c>
      <c r="AI469" s="595">
        <f t="shared" si="248"/>
        <v>158388.97057137184</v>
      </c>
      <c r="AJ469" s="677">
        <f t="shared" si="247"/>
        <v>158388.97057137184</v>
      </c>
      <c r="AK469" s="677">
        <f t="shared" si="247"/>
        <v>158388.97057137184</v>
      </c>
      <c r="AL469" s="677">
        <f t="shared" si="247"/>
        <v>158388.97057137184</v>
      </c>
      <c r="AM469" s="677">
        <f t="shared" si="247"/>
        <v>158388.97057137184</v>
      </c>
      <c r="AN469" s="677">
        <f t="shared" si="247"/>
        <v>158388.97057137184</v>
      </c>
      <c r="AO469" s="677">
        <f t="shared" si="247"/>
        <v>158388.97057137184</v>
      </c>
      <c r="AP469" s="677">
        <f t="shared" si="247"/>
        <v>158388.97057137184</v>
      </c>
      <c r="AQ469" s="677">
        <f t="shared" si="247"/>
        <v>158388.97057137184</v>
      </c>
      <c r="AR469" s="677">
        <f t="shared" si="247"/>
        <v>158388.97057137184</v>
      </c>
      <c r="AS469" s="677">
        <f t="shared" si="247"/>
        <v>158388.97057137184</v>
      </c>
      <c r="AT469" s="677">
        <f t="shared" si="247"/>
        <v>158388.97057137184</v>
      </c>
      <c r="AU469" s="677">
        <f t="shared" si="247"/>
        <v>158388.97057137184</v>
      </c>
    </row>
    <row r="470" spans="1:47" s="589" customFormat="1" ht="11.25">
      <c r="A470" s="674">
        <f>+'17 Sive plače'!C16</f>
        <v>0.51615000000000011</v>
      </c>
      <c r="B470" s="751" t="s">
        <v>256</v>
      </c>
      <c r="C470" s="630"/>
      <c r="D470" s="631"/>
      <c r="E470" s="595"/>
      <c r="F470" s="595">
        <f t="shared" ref="F470:AI470" si="249">+F306*$A$470</f>
        <v>0</v>
      </c>
      <c r="G470" s="595">
        <f t="shared" si="249"/>
        <v>0</v>
      </c>
      <c r="H470" s="595">
        <f t="shared" si="249"/>
        <v>0</v>
      </c>
      <c r="I470" s="595">
        <f t="shared" si="249"/>
        <v>0</v>
      </c>
      <c r="J470" s="595">
        <f t="shared" si="249"/>
        <v>0</v>
      </c>
      <c r="K470" s="595">
        <f t="shared" si="249"/>
        <v>23742.900000000005</v>
      </c>
      <c r="L470" s="595">
        <f t="shared" si="249"/>
        <v>23742.900000000005</v>
      </c>
      <c r="M470" s="595">
        <f t="shared" si="249"/>
        <v>23742.900000000005</v>
      </c>
      <c r="N470" s="595">
        <f t="shared" si="249"/>
        <v>23742.900000000005</v>
      </c>
      <c r="O470" s="595">
        <f t="shared" si="249"/>
        <v>23742.900000000005</v>
      </c>
      <c r="P470" s="595">
        <f t="shared" si="249"/>
        <v>23742.900000000005</v>
      </c>
      <c r="Q470" s="595">
        <f t="shared" si="249"/>
        <v>23742.900000000005</v>
      </c>
      <c r="R470" s="595">
        <f t="shared" si="249"/>
        <v>23742.900000000005</v>
      </c>
      <c r="S470" s="595">
        <f t="shared" si="249"/>
        <v>23742.900000000005</v>
      </c>
      <c r="T470" s="595">
        <f t="shared" si="249"/>
        <v>23742.900000000005</v>
      </c>
      <c r="U470" s="595">
        <f t="shared" si="249"/>
        <v>23742.900000000005</v>
      </c>
      <c r="V470" s="595">
        <f t="shared" si="249"/>
        <v>23742.900000000005</v>
      </c>
      <c r="W470" s="595">
        <f t="shared" si="249"/>
        <v>23742.900000000005</v>
      </c>
      <c r="X470" s="595">
        <f t="shared" si="249"/>
        <v>23742.900000000005</v>
      </c>
      <c r="Y470" s="595">
        <f t="shared" si="249"/>
        <v>23742.900000000005</v>
      </c>
      <c r="Z470" s="595">
        <f t="shared" si="249"/>
        <v>23742.900000000005</v>
      </c>
      <c r="AA470" s="595">
        <f t="shared" si="249"/>
        <v>23742.900000000005</v>
      </c>
      <c r="AB470" s="595">
        <f t="shared" si="249"/>
        <v>23742.900000000005</v>
      </c>
      <c r="AC470" s="595">
        <f t="shared" si="249"/>
        <v>23742.900000000005</v>
      </c>
      <c r="AD470" s="595">
        <f t="shared" si="249"/>
        <v>23742.900000000005</v>
      </c>
      <c r="AE470" s="595">
        <f t="shared" si="249"/>
        <v>23742.900000000005</v>
      </c>
      <c r="AF470" s="595">
        <f t="shared" si="249"/>
        <v>23742.900000000005</v>
      </c>
      <c r="AG470" s="595">
        <f t="shared" si="249"/>
        <v>23742.900000000005</v>
      </c>
      <c r="AH470" s="595">
        <f t="shared" si="249"/>
        <v>23742.900000000005</v>
      </c>
      <c r="AI470" s="595">
        <f t="shared" si="249"/>
        <v>23742.900000000005</v>
      </c>
      <c r="AJ470" s="677">
        <f t="shared" si="247"/>
        <v>23742.900000000005</v>
      </c>
      <c r="AK470" s="677">
        <f t="shared" si="247"/>
        <v>23742.900000000005</v>
      </c>
      <c r="AL470" s="677">
        <f t="shared" si="247"/>
        <v>23742.900000000005</v>
      </c>
      <c r="AM470" s="677">
        <f t="shared" si="247"/>
        <v>23742.900000000005</v>
      </c>
      <c r="AN470" s="677">
        <f t="shared" si="247"/>
        <v>23742.900000000005</v>
      </c>
      <c r="AO470" s="677">
        <f t="shared" si="247"/>
        <v>23742.900000000005</v>
      </c>
      <c r="AP470" s="677">
        <f t="shared" si="247"/>
        <v>23742.900000000005</v>
      </c>
      <c r="AQ470" s="677">
        <f t="shared" si="247"/>
        <v>23742.900000000005</v>
      </c>
      <c r="AR470" s="677">
        <f t="shared" si="247"/>
        <v>23742.900000000005</v>
      </c>
      <c r="AS470" s="677">
        <f t="shared" si="247"/>
        <v>23742.900000000005</v>
      </c>
      <c r="AT470" s="677">
        <f t="shared" si="247"/>
        <v>23742.900000000005</v>
      </c>
      <c r="AU470" s="677">
        <f t="shared" si="247"/>
        <v>23742.900000000005</v>
      </c>
    </row>
    <row r="471" spans="1:47" s="589" customFormat="1" ht="11.25">
      <c r="A471" s="674"/>
      <c r="B471" s="751" t="s">
        <v>257</v>
      </c>
      <c r="C471" s="630"/>
      <c r="D471" s="631"/>
      <c r="E471" s="595"/>
      <c r="F471" s="595">
        <f t="shared" ref="F471:AI471" si="250">+F307</f>
        <v>0</v>
      </c>
      <c r="G471" s="595">
        <f t="shared" si="250"/>
        <v>0</v>
      </c>
      <c r="H471" s="595">
        <f t="shared" si="250"/>
        <v>0</v>
      </c>
      <c r="I471" s="595">
        <f t="shared" si="250"/>
        <v>0</v>
      </c>
      <c r="J471" s="595">
        <f t="shared" si="250"/>
        <v>0</v>
      </c>
      <c r="K471" s="595">
        <f t="shared" si="250"/>
        <v>0</v>
      </c>
      <c r="L471" s="595">
        <f t="shared" si="250"/>
        <v>0</v>
      </c>
      <c r="M471" s="595">
        <f t="shared" si="250"/>
        <v>0</v>
      </c>
      <c r="N471" s="595">
        <f t="shared" si="250"/>
        <v>0</v>
      </c>
      <c r="O471" s="595">
        <f t="shared" si="250"/>
        <v>0</v>
      </c>
      <c r="P471" s="595">
        <f t="shared" si="250"/>
        <v>0</v>
      </c>
      <c r="Q471" s="595">
        <f t="shared" si="250"/>
        <v>0</v>
      </c>
      <c r="R471" s="595">
        <f t="shared" si="250"/>
        <v>0</v>
      </c>
      <c r="S471" s="595">
        <f t="shared" si="250"/>
        <v>0</v>
      </c>
      <c r="T471" s="595">
        <f t="shared" si="250"/>
        <v>0</v>
      </c>
      <c r="U471" s="595">
        <f t="shared" si="250"/>
        <v>0</v>
      </c>
      <c r="V471" s="595">
        <f t="shared" si="250"/>
        <v>0</v>
      </c>
      <c r="W471" s="595">
        <f t="shared" si="250"/>
        <v>0</v>
      </c>
      <c r="X471" s="595">
        <f t="shared" si="250"/>
        <v>0</v>
      </c>
      <c r="Y471" s="595">
        <f t="shared" si="250"/>
        <v>0</v>
      </c>
      <c r="Z471" s="595">
        <f t="shared" si="250"/>
        <v>0</v>
      </c>
      <c r="AA471" s="595">
        <f t="shared" si="250"/>
        <v>0</v>
      </c>
      <c r="AB471" s="595">
        <f t="shared" si="250"/>
        <v>0</v>
      </c>
      <c r="AC471" s="595">
        <f t="shared" si="250"/>
        <v>0</v>
      </c>
      <c r="AD471" s="595">
        <f t="shared" si="250"/>
        <v>0</v>
      </c>
      <c r="AE471" s="595">
        <f t="shared" si="250"/>
        <v>0</v>
      </c>
      <c r="AF471" s="595">
        <f t="shared" si="250"/>
        <v>0</v>
      </c>
      <c r="AG471" s="595">
        <f t="shared" si="250"/>
        <v>0</v>
      </c>
      <c r="AH471" s="595">
        <f t="shared" si="250"/>
        <v>0</v>
      </c>
      <c r="AI471" s="595">
        <f t="shared" si="250"/>
        <v>0</v>
      </c>
      <c r="AJ471" s="677">
        <v>0</v>
      </c>
      <c r="AK471" s="677">
        <v>0</v>
      </c>
      <c r="AL471" s="677">
        <v>0</v>
      </c>
      <c r="AM471" s="677">
        <v>0</v>
      </c>
      <c r="AN471" s="677">
        <v>0</v>
      </c>
      <c r="AO471" s="677">
        <v>0</v>
      </c>
      <c r="AP471" s="677">
        <v>0</v>
      </c>
      <c r="AQ471" s="677">
        <v>0</v>
      </c>
      <c r="AR471" s="677">
        <v>0</v>
      </c>
      <c r="AS471" s="677">
        <v>0</v>
      </c>
      <c r="AT471" s="677">
        <v>0</v>
      </c>
      <c r="AU471" s="677">
        <v>0</v>
      </c>
    </row>
    <row r="472" spans="1:47" s="589" customFormat="1" ht="11.25">
      <c r="A472" s="671"/>
      <c r="B472" s="749" t="s">
        <v>248</v>
      </c>
      <c r="C472" s="624">
        <f>NPV($C$490,G472:AI472)+F472</f>
        <v>0</v>
      </c>
      <c r="D472" s="625">
        <f>SUM(F472:AI472)</f>
        <v>0</v>
      </c>
      <c r="E472" s="593"/>
      <c r="F472" s="593">
        <f t="shared" ref="F472:AI472" si="251">+F308</f>
        <v>0</v>
      </c>
      <c r="G472" s="593">
        <f t="shared" si="251"/>
        <v>0</v>
      </c>
      <c r="H472" s="593">
        <f t="shared" si="251"/>
        <v>0</v>
      </c>
      <c r="I472" s="593">
        <f t="shared" si="251"/>
        <v>0</v>
      </c>
      <c r="J472" s="593">
        <f t="shared" si="251"/>
        <v>0</v>
      </c>
      <c r="K472" s="593">
        <f t="shared" si="251"/>
        <v>0</v>
      </c>
      <c r="L472" s="593">
        <f t="shared" si="251"/>
        <v>0</v>
      </c>
      <c r="M472" s="593">
        <f t="shared" si="251"/>
        <v>0</v>
      </c>
      <c r="N472" s="593">
        <f t="shared" si="251"/>
        <v>0</v>
      </c>
      <c r="O472" s="593">
        <f t="shared" si="251"/>
        <v>0</v>
      </c>
      <c r="P472" s="593">
        <f t="shared" si="251"/>
        <v>0</v>
      </c>
      <c r="Q472" s="593">
        <f t="shared" si="251"/>
        <v>0</v>
      </c>
      <c r="R472" s="593">
        <f t="shared" si="251"/>
        <v>0</v>
      </c>
      <c r="S472" s="593">
        <f t="shared" si="251"/>
        <v>0</v>
      </c>
      <c r="T472" s="593">
        <f t="shared" si="251"/>
        <v>0</v>
      </c>
      <c r="U472" s="593">
        <f t="shared" si="251"/>
        <v>0</v>
      </c>
      <c r="V472" s="593">
        <f t="shared" si="251"/>
        <v>0</v>
      </c>
      <c r="W472" s="593">
        <f t="shared" si="251"/>
        <v>0</v>
      </c>
      <c r="X472" s="593">
        <f t="shared" si="251"/>
        <v>0</v>
      </c>
      <c r="Y472" s="593">
        <f t="shared" si="251"/>
        <v>0</v>
      </c>
      <c r="Z472" s="593">
        <f t="shared" si="251"/>
        <v>0</v>
      </c>
      <c r="AA472" s="593">
        <f t="shared" si="251"/>
        <v>0</v>
      </c>
      <c r="AB472" s="593">
        <f t="shared" si="251"/>
        <v>0</v>
      </c>
      <c r="AC472" s="593">
        <f t="shared" si="251"/>
        <v>0</v>
      </c>
      <c r="AD472" s="593">
        <f t="shared" si="251"/>
        <v>0</v>
      </c>
      <c r="AE472" s="593">
        <f t="shared" si="251"/>
        <v>0</v>
      </c>
      <c r="AF472" s="593">
        <f t="shared" si="251"/>
        <v>0</v>
      </c>
      <c r="AG472" s="593">
        <f t="shared" si="251"/>
        <v>0</v>
      </c>
      <c r="AH472" s="593">
        <f t="shared" si="251"/>
        <v>0</v>
      </c>
      <c r="AI472" s="593">
        <f t="shared" si="251"/>
        <v>0</v>
      </c>
      <c r="AJ472" s="681">
        <f>+AI472</f>
        <v>0</v>
      </c>
      <c r="AK472" s="681">
        <v>0</v>
      </c>
      <c r="AL472" s="681">
        <v>0</v>
      </c>
      <c r="AM472" s="681">
        <v>0</v>
      </c>
      <c r="AN472" s="681">
        <v>0</v>
      </c>
      <c r="AO472" s="681">
        <v>0</v>
      </c>
      <c r="AP472" s="681">
        <v>0</v>
      </c>
      <c r="AQ472" s="681">
        <v>0</v>
      </c>
      <c r="AR472" s="681">
        <v>0</v>
      </c>
      <c r="AS472" s="681">
        <v>0</v>
      </c>
      <c r="AT472" s="681">
        <v>0</v>
      </c>
      <c r="AU472" s="681">
        <v>0</v>
      </c>
    </row>
    <row r="473" spans="1:47" s="589" customFormat="1" ht="11.25">
      <c r="A473" s="671"/>
      <c r="B473" s="749" t="s">
        <v>258</v>
      </c>
      <c r="C473" s="624">
        <f>NPV($C$490,G473:AI473)+F473</f>
        <v>0</v>
      </c>
      <c r="D473" s="625">
        <f>SUM(F473:AI473)</f>
        <v>0</v>
      </c>
      <c r="E473" s="593"/>
      <c r="F473" s="593">
        <f t="shared" ref="F473:AI473" si="252">+F309</f>
        <v>0</v>
      </c>
      <c r="G473" s="593">
        <f t="shared" si="252"/>
        <v>0</v>
      </c>
      <c r="H473" s="593">
        <f t="shared" si="252"/>
        <v>0</v>
      </c>
      <c r="I473" s="593">
        <f t="shared" si="252"/>
        <v>0</v>
      </c>
      <c r="J473" s="593">
        <f t="shared" si="252"/>
        <v>0</v>
      </c>
      <c r="K473" s="593">
        <f t="shared" si="252"/>
        <v>0</v>
      </c>
      <c r="L473" s="593">
        <f t="shared" si="252"/>
        <v>0</v>
      </c>
      <c r="M473" s="593">
        <f t="shared" si="252"/>
        <v>0</v>
      </c>
      <c r="N473" s="593">
        <f t="shared" si="252"/>
        <v>0</v>
      </c>
      <c r="O473" s="593">
        <f t="shared" si="252"/>
        <v>0</v>
      </c>
      <c r="P473" s="593">
        <f t="shared" si="252"/>
        <v>0</v>
      </c>
      <c r="Q473" s="593">
        <f t="shared" si="252"/>
        <v>0</v>
      </c>
      <c r="R473" s="593">
        <f t="shared" si="252"/>
        <v>0</v>
      </c>
      <c r="S473" s="593">
        <f t="shared" si="252"/>
        <v>0</v>
      </c>
      <c r="T473" s="593">
        <f t="shared" si="252"/>
        <v>0</v>
      </c>
      <c r="U473" s="593">
        <f t="shared" si="252"/>
        <v>0</v>
      </c>
      <c r="V473" s="593">
        <f t="shared" si="252"/>
        <v>0</v>
      </c>
      <c r="W473" s="593">
        <f t="shared" si="252"/>
        <v>0</v>
      </c>
      <c r="X473" s="593">
        <f t="shared" si="252"/>
        <v>0</v>
      </c>
      <c r="Y473" s="593">
        <f t="shared" si="252"/>
        <v>0</v>
      </c>
      <c r="Z473" s="593">
        <f t="shared" si="252"/>
        <v>0</v>
      </c>
      <c r="AA473" s="593">
        <f t="shared" si="252"/>
        <v>0</v>
      </c>
      <c r="AB473" s="593">
        <f t="shared" si="252"/>
        <v>0</v>
      </c>
      <c r="AC473" s="593">
        <f t="shared" si="252"/>
        <v>0</v>
      </c>
      <c r="AD473" s="593">
        <f t="shared" si="252"/>
        <v>0</v>
      </c>
      <c r="AE473" s="593">
        <f t="shared" si="252"/>
        <v>0</v>
      </c>
      <c r="AF473" s="593">
        <f t="shared" si="252"/>
        <v>0</v>
      </c>
      <c r="AG473" s="593">
        <f t="shared" si="252"/>
        <v>0</v>
      </c>
      <c r="AH473" s="593">
        <f t="shared" si="252"/>
        <v>0</v>
      </c>
      <c r="AI473" s="593">
        <f t="shared" si="252"/>
        <v>0</v>
      </c>
      <c r="AJ473" s="681">
        <v>0</v>
      </c>
      <c r="AK473" s="681">
        <v>0</v>
      </c>
      <c r="AL473" s="681">
        <v>0</v>
      </c>
      <c r="AM473" s="681">
        <v>0</v>
      </c>
      <c r="AN473" s="681">
        <v>0</v>
      </c>
      <c r="AO473" s="681">
        <v>0</v>
      </c>
      <c r="AP473" s="681">
        <v>0</v>
      </c>
      <c r="AQ473" s="681">
        <v>0</v>
      </c>
      <c r="AR473" s="681">
        <v>0</v>
      </c>
      <c r="AS473" s="681">
        <v>0</v>
      </c>
      <c r="AT473" s="681">
        <v>0</v>
      </c>
      <c r="AU473" s="681">
        <v>0</v>
      </c>
    </row>
    <row r="474" spans="1:47" s="589" customFormat="1" ht="11.25">
      <c r="A474" s="671"/>
      <c r="B474" s="749" t="s">
        <v>401</v>
      </c>
      <c r="C474" s="624">
        <f>NPV($C$490,G474:AI474)+F474</f>
        <v>4765438.481740457</v>
      </c>
      <c r="D474" s="625">
        <f>SUM(F474:AI474)</f>
        <v>5311560.7196924239</v>
      </c>
      <c r="E474" s="593"/>
      <c r="F474" s="593">
        <f>+(F475+F476+F477+F478+F479)*$C$5</f>
        <v>464112.35039800004</v>
      </c>
      <c r="G474" s="593">
        <f t="shared" ref="G474:J474" si="253">+(G475+G476+G477+G478+G479)*$C$5</f>
        <v>188242.97852760981</v>
      </c>
      <c r="H474" s="593">
        <f t="shared" si="253"/>
        <v>2314654.1668107463</v>
      </c>
      <c r="I474" s="593">
        <f t="shared" si="253"/>
        <v>2278331.5010427651</v>
      </c>
      <c r="J474" s="593">
        <f t="shared" si="253"/>
        <v>66219.722913302627</v>
      </c>
      <c r="K474" s="593">
        <f t="shared" ref="K474:AU474" si="254">+K475+K476+K477+K478+K479</f>
        <v>0</v>
      </c>
      <c r="L474" s="593">
        <f t="shared" si="254"/>
        <v>0</v>
      </c>
      <c r="M474" s="593">
        <f t="shared" si="254"/>
        <v>0</v>
      </c>
      <c r="N474" s="593">
        <f t="shared" si="254"/>
        <v>0</v>
      </c>
      <c r="O474" s="593">
        <f t="shared" si="254"/>
        <v>0</v>
      </c>
      <c r="P474" s="593">
        <f t="shared" si="254"/>
        <v>0</v>
      </c>
      <c r="Q474" s="593">
        <f t="shared" si="254"/>
        <v>0</v>
      </c>
      <c r="R474" s="593">
        <f t="shared" si="254"/>
        <v>0</v>
      </c>
      <c r="S474" s="593">
        <f t="shared" si="254"/>
        <v>0</v>
      </c>
      <c r="T474" s="593">
        <f t="shared" si="254"/>
        <v>0</v>
      </c>
      <c r="U474" s="593">
        <f t="shared" si="254"/>
        <v>0</v>
      </c>
      <c r="V474" s="593">
        <f t="shared" si="254"/>
        <v>0</v>
      </c>
      <c r="W474" s="593">
        <f t="shared" si="254"/>
        <v>0</v>
      </c>
      <c r="X474" s="593">
        <f t="shared" si="254"/>
        <v>0</v>
      </c>
      <c r="Y474" s="593">
        <f t="shared" si="254"/>
        <v>0</v>
      </c>
      <c r="Z474" s="593">
        <f t="shared" si="254"/>
        <v>0</v>
      </c>
      <c r="AA474" s="593">
        <f t="shared" si="254"/>
        <v>0</v>
      </c>
      <c r="AB474" s="593">
        <f t="shared" si="254"/>
        <v>0</v>
      </c>
      <c r="AC474" s="593">
        <f t="shared" si="254"/>
        <v>0</v>
      </c>
      <c r="AD474" s="593">
        <f t="shared" si="254"/>
        <v>0</v>
      </c>
      <c r="AE474" s="593">
        <f t="shared" si="254"/>
        <v>0</v>
      </c>
      <c r="AF474" s="593">
        <f t="shared" si="254"/>
        <v>0</v>
      </c>
      <c r="AG474" s="593">
        <f t="shared" si="254"/>
        <v>0</v>
      </c>
      <c r="AH474" s="593">
        <f t="shared" si="254"/>
        <v>0</v>
      </c>
      <c r="AI474" s="593">
        <f t="shared" si="254"/>
        <v>0</v>
      </c>
      <c r="AJ474" s="681">
        <f t="shared" si="254"/>
        <v>0</v>
      </c>
      <c r="AK474" s="681">
        <f t="shared" si="254"/>
        <v>0</v>
      </c>
      <c r="AL474" s="681">
        <f t="shared" si="254"/>
        <v>0</v>
      </c>
      <c r="AM474" s="681">
        <f t="shared" si="254"/>
        <v>0</v>
      </c>
      <c r="AN474" s="681">
        <f t="shared" si="254"/>
        <v>0</v>
      </c>
      <c r="AO474" s="681">
        <f t="shared" si="254"/>
        <v>0</v>
      </c>
      <c r="AP474" s="681">
        <f t="shared" si="254"/>
        <v>0</v>
      </c>
      <c r="AQ474" s="681">
        <f t="shared" si="254"/>
        <v>0</v>
      </c>
      <c r="AR474" s="681">
        <f t="shared" si="254"/>
        <v>0</v>
      </c>
      <c r="AS474" s="681">
        <f t="shared" si="254"/>
        <v>0</v>
      </c>
      <c r="AT474" s="681">
        <f t="shared" si="254"/>
        <v>0</v>
      </c>
      <c r="AU474" s="681">
        <f t="shared" si="254"/>
        <v>0</v>
      </c>
    </row>
    <row r="475" spans="1:47" s="607" customFormat="1" ht="11.25">
      <c r="A475" s="674"/>
      <c r="B475" s="751" t="s">
        <v>414</v>
      </c>
      <c r="C475" s="630"/>
      <c r="D475" s="631"/>
      <c r="E475" s="595"/>
      <c r="F475" s="595">
        <f t="shared" ref="F475:AI475" si="255">+F311</f>
        <v>36801.82</v>
      </c>
      <c r="G475" s="595">
        <f t="shared" si="255"/>
        <v>169973.96383713456</v>
      </c>
      <c r="H475" s="595">
        <f t="shared" si="255"/>
        <v>1255408.1633445225</v>
      </c>
      <c r="I475" s="595">
        <f t="shared" si="255"/>
        <v>846742.68566652492</v>
      </c>
      <c r="J475" s="595">
        <f t="shared" si="255"/>
        <v>0</v>
      </c>
      <c r="K475" s="595">
        <f t="shared" si="255"/>
        <v>0</v>
      </c>
      <c r="L475" s="595">
        <f t="shared" si="255"/>
        <v>0</v>
      </c>
      <c r="M475" s="595">
        <f t="shared" si="255"/>
        <v>0</v>
      </c>
      <c r="N475" s="595">
        <f t="shared" si="255"/>
        <v>0</v>
      </c>
      <c r="O475" s="595">
        <f t="shared" si="255"/>
        <v>0</v>
      </c>
      <c r="P475" s="595">
        <f t="shared" si="255"/>
        <v>0</v>
      </c>
      <c r="Q475" s="595">
        <f t="shared" si="255"/>
        <v>0</v>
      </c>
      <c r="R475" s="595">
        <f t="shared" si="255"/>
        <v>0</v>
      </c>
      <c r="S475" s="595">
        <f t="shared" si="255"/>
        <v>0</v>
      </c>
      <c r="T475" s="595">
        <f t="shared" si="255"/>
        <v>0</v>
      </c>
      <c r="U475" s="595">
        <f t="shared" si="255"/>
        <v>0</v>
      </c>
      <c r="V475" s="595">
        <f t="shared" si="255"/>
        <v>0</v>
      </c>
      <c r="W475" s="595">
        <f t="shared" si="255"/>
        <v>0</v>
      </c>
      <c r="X475" s="595">
        <f t="shared" si="255"/>
        <v>0</v>
      </c>
      <c r="Y475" s="595">
        <f t="shared" si="255"/>
        <v>0</v>
      </c>
      <c r="Z475" s="595">
        <f t="shared" si="255"/>
        <v>0</v>
      </c>
      <c r="AA475" s="595">
        <f t="shared" si="255"/>
        <v>0</v>
      </c>
      <c r="AB475" s="595">
        <f t="shared" si="255"/>
        <v>0</v>
      </c>
      <c r="AC475" s="595">
        <f t="shared" si="255"/>
        <v>0</v>
      </c>
      <c r="AD475" s="595">
        <f t="shared" si="255"/>
        <v>0</v>
      </c>
      <c r="AE475" s="595">
        <f t="shared" si="255"/>
        <v>0</v>
      </c>
      <c r="AF475" s="595">
        <f t="shared" si="255"/>
        <v>0</v>
      </c>
      <c r="AG475" s="595">
        <f t="shared" si="255"/>
        <v>0</v>
      </c>
      <c r="AH475" s="595">
        <f t="shared" si="255"/>
        <v>0</v>
      </c>
      <c r="AI475" s="595">
        <f t="shared" si="255"/>
        <v>0</v>
      </c>
      <c r="AJ475" s="682"/>
      <c r="AK475" s="682"/>
      <c r="AL475" s="682"/>
      <c r="AM475" s="682"/>
      <c r="AN475" s="682"/>
      <c r="AO475" s="682"/>
      <c r="AP475" s="682"/>
      <c r="AQ475" s="682"/>
      <c r="AR475" s="682"/>
      <c r="AS475" s="682"/>
      <c r="AT475" s="682"/>
      <c r="AU475" s="682"/>
    </row>
    <row r="476" spans="1:47" s="607" customFormat="1" ht="11.25">
      <c r="A476" s="674"/>
      <c r="B476" s="751" t="s">
        <v>416</v>
      </c>
      <c r="C476" s="630"/>
      <c r="D476" s="631"/>
      <c r="E476" s="595"/>
      <c r="F476" s="595">
        <f t="shared" ref="F476:AI476" si="256">+F312</f>
        <v>0</v>
      </c>
      <c r="G476" s="595">
        <f t="shared" si="256"/>
        <v>0</v>
      </c>
      <c r="H476" s="595">
        <f t="shared" si="256"/>
        <v>1025098.31</v>
      </c>
      <c r="I476" s="595">
        <f t="shared" si="256"/>
        <v>1405145.25</v>
      </c>
      <c r="J476" s="595">
        <f t="shared" si="256"/>
        <v>55556.37</v>
      </c>
      <c r="K476" s="595">
        <f t="shared" si="256"/>
        <v>0</v>
      </c>
      <c r="L476" s="595">
        <f t="shared" si="256"/>
        <v>0</v>
      </c>
      <c r="M476" s="595">
        <f t="shared" si="256"/>
        <v>0</v>
      </c>
      <c r="N476" s="595">
        <f t="shared" si="256"/>
        <v>0</v>
      </c>
      <c r="O476" s="595">
        <f t="shared" si="256"/>
        <v>0</v>
      </c>
      <c r="P476" s="595">
        <f t="shared" si="256"/>
        <v>0</v>
      </c>
      <c r="Q476" s="595">
        <f t="shared" si="256"/>
        <v>0</v>
      </c>
      <c r="R476" s="595">
        <f t="shared" si="256"/>
        <v>0</v>
      </c>
      <c r="S476" s="595">
        <f t="shared" si="256"/>
        <v>0</v>
      </c>
      <c r="T476" s="595">
        <f t="shared" si="256"/>
        <v>0</v>
      </c>
      <c r="U476" s="595">
        <f t="shared" si="256"/>
        <v>0</v>
      </c>
      <c r="V476" s="595">
        <f t="shared" si="256"/>
        <v>0</v>
      </c>
      <c r="W476" s="595">
        <f t="shared" si="256"/>
        <v>0</v>
      </c>
      <c r="X476" s="595">
        <f t="shared" si="256"/>
        <v>0</v>
      </c>
      <c r="Y476" s="595">
        <f t="shared" si="256"/>
        <v>0</v>
      </c>
      <c r="Z476" s="595">
        <f t="shared" si="256"/>
        <v>0</v>
      </c>
      <c r="AA476" s="595">
        <f t="shared" si="256"/>
        <v>0</v>
      </c>
      <c r="AB476" s="595">
        <f t="shared" si="256"/>
        <v>0</v>
      </c>
      <c r="AC476" s="595">
        <f t="shared" si="256"/>
        <v>0</v>
      </c>
      <c r="AD476" s="595">
        <f t="shared" si="256"/>
        <v>0</v>
      </c>
      <c r="AE476" s="595">
        <f t="shared" si="256"/>
        <v>0</v>
      </c>
      <c r="AF476" s="595">
        <f t="shared" si="256"/>
        <v>0</v>
      </c>
      <c r="AG476" s="595">
        <f t="shared" si="256"/>
        <v>0</v>
      </c>
      <c r="AH476" s="595">
        <f t="shared" si="256"/>
        <v>0</v>
      </c>
      <c r="AI476" s="595">
        <f t="shared" si="256"/>
        <v>0</v>
      </c>
      <c r="AJ476" s="681"/>
      <c r="AK476" s="681"/>
      <c r="AL476" s="681"/>
      <c r="AM476" s="681"/>
      <c r="AN476" s="681"/>
      <c r="AO476" s="681"/>
      <c r="AP476" s="681"/>
      <c r="AQ476" s="681"/>
      <c r="AR476" s="681"/>
      <c r="AS476" s="681"/>
      <c r="AT476" s="681"/>
      <c r="AU476" s="681"/>
    </row>
    <row r="477" spans="1:47" s="607" customFormat="1" ht="11.25">
      <c r="A477" s="674">
        <f>+A470</f>
        <v>0.51615000000000011</v>
      </c>
      <c r="B477" s="751" t="s">
        <v>49</v>
      </c>
      <c r="C477" s="630"/>
      <c r="D477" s="631"/>
      <c r="E477" s="595"/>
      <c r="F477" s="595">
        <f t="shared" ref="F477:AI477" si="257">+F313*$A$477</f>
        <v>0</v>
      </c>
      <c r="G477" s="595">
        <f t="shared" si="257"/>
        <v>1148.3191904752387</v>
      </c>
      <c r="H477" s="595">
        <f t="shared" si="257"/>
        <v>15025.81215522399</v>
      </c>
      <c r="I477" s="595">
        <f t="shared" si="257"/>
        <v>14350.428951240054</v>
      </c>
      <c r="J477" s="595">
        <f t="shared" si="257"/>
        <v>341.2097223026181</v>
      </c>
      <c r="K477" s="595">
        <f t="shared" si="257"/>
        <v>0</v>
      </c>
      <c r="L477" s="595">
        <f t="shared" si="257"/>
        <v>0</v>
      </c>
      <c r="M477" s="595">
        <f t="shared" si="257"/>
        <v>0</v>
      </c>
      <c r="N477" s="595">
        <f t="shared" si="257"/>
        <v>0</v>
      </c>
      <c r="O477" s="595">
        <f t="shared" si="257"/>
        <v>0</v>
      </c>
      <c r="P477" s="595">
        <f t="shared" si="257"/>
        <v>0</v>
      </c>
      <c r="Q477" s="595">
        <f t="shared" si="257"/>
        <v>0</v>
      </c>
      <c r="R477" s="595">
        <f t="shared" si="257"/>
        <v>0</v>
      </c>
      <c r="S477" s="595">
        <f t="shared" si="257"/>
        <v>0</v>
      </c>
      <c r="T477" s="595">
        <f t="shared" si="257"/>
        <v>0</v>
      </c>
      <c r="U477" s="595">
        <f t="shared" si="257"/>
        <v>0</v>
      </c>
      <c r="V477" s="595">
        <f t="shared" si="257"/>
        <v>0</v>
      </c>
      <c r="W477" s="595">
        <f t="shared" si="257"/>
        <v>0</v>
      </c>
      <c r="X477" s="595">
        <f t="shared" si="257"/>
        <v>0</v>
      </c>
      <c r="Y477" s="595">
        <f t="shared" si="257"/>
        <v>0</v>
      </c>
      <c r="Z477" s="595">
        <f t="shared" si="257"/>
        <v>0</v>
      </c>
      <c r="AA477" s="595">
        <f t="shared" si="257"/>
        <v>0</v>
      </c>
      <c r="AB477" s="595">
        <f t="shared" si="257"/>
        <v>0</v>
      </c>
      <c r="AC477" s="595">
        <f t="shared" si="257"/>
        <v>0</v>
      </c>
      <c r="AD477" s="595">
        <f t="shared" si="257"/>
        <v>0</v>
      </c>
      <c r="AE477" s="595">
        <f t="shared" si="257"/>
        <v>0</v>
      </c>
      <c r="AF477" s="595">
        <f t="shared" si="257"/>
        <v>0</v>
      </c>
      <c r="AG477" s="595">
        <f t="shared" si="257"/>
        <v>0</v>
      </c>
      <c r="AH477" s="595">
        <f t="shared" si="257"/>
        <v>0</v>
      </c>
      <c r="AI477" s="595">
        <f t="shared" si="257"/>
        <v>0</v>
      </c>
      <c r="AJ477" s="681"/>
      <c r="AK477" s="681"/>
      <c r="AL477" s="681"/>
      <c r="AM477" s="681"/>
      <c r="AN477" s="681"/>
      <c r="AO477" s="681"/>
      <c r="AP477" s="681"/>
      <c r="AQ477" s="681"/>
      <c r="AR477" s="681"/>
      <c r="AS477" s="681"/>
      <c r="AT477" s="681"/>
      <c r="AU477" s="681"/>
    </row>
    <row r="478" spans="1:47" s="607" customFormat="1" ht="11.25">
      <c r="A478" s="674">
        <f>+A470</f>
        <v>0.51615000000000011</v>
      </c>
      <c r="B478" s="751" t="s">
        <v>50</v>
      </c>
      <c r="C478" s="630"/>
      <c r="D478" s="631"/>
      <c r="E478" s="595"/>
      <c r="F478" s="595">
        <f t="shared" ref="F478:AI478" si="258">+F314*$A$477</f>
        <v>0</v>
      </c>
      <c r="G478" s="595">
        <f t="shared" si="258"/>
        <v>0</v>
      </c>
      <c r="H478" s="595">
        <f t="shared" si="258"/>
        <v>3096.9000000000005</v>
      </c>
      <c r="I478" s="595">
        <f t="shared" si="258"/>
        <v>2338.1595000000007</v>
      </c>
      <c r="J478" s="595">
        <f t="shared" si="258"/>
        <v>3096.9000000000005</v>
      </c>
      <c r="K478" s="595">
        <f t="shared" si="258"/>
        <v>0</v>
      </c>
      <c r="L478" s="595">
        <f t="shared" si="258"/>
        <v>0</v>
      </c>
      <c r="M478" s="595">
        <f t="shared" si="258"/>
        <v>0</v>
      </c>
      <c r="N478" s="595">
        <f t="shared" si="258"/>
        <v>0</v>
      </c>
      <c r="O478" s="595">
        <f t="shared" si="258"/>
        <v>0</v>
      </c>
      <c r="P478" s="595">
        <f t="shared" si="258"/>
        <v>0</v>
      </c>
      <c r="Q478" s="595">
        <f t="shared" si="258"/>
        <v>0</v>
      </c>
      <c r="R478" s="595">
        <f t="shared" si="258"/>
        <v>0</v>
      </c>
      <c r="S478" s="595">
        <f t="shared" si="258"/>
        <v>0</v>
      </c>
      <c r="T478" s="595">
        <f t="shared" si="258"/>
        <v>0</v>
      </c>
      <c r="U478" s="595">
        <f t="shared" si="258"/>
        <v>0</v>
      </c>
      <c r="V478" s="595">
        <f t="shared" si="258"/>
        <v>0</v>
      </c>
      <c r="W478" s="595">
        <f t="shared" si="258"/>
        <v>0</v>
      </c>
      <c r="X478" s="595">
        <f t="shared" si="258"/>
        <v>0</v>
      </c>
      <c r="Y478" s="595">
        <f t="shared" si="258"/>
        <v>0</v>
      </c>
      <c r="Z478" s="595">
        <f t="shared" si="258"/>
        <v>0</v>
      </c>
      <c r="AA478" s="595">
        <f t="shared" si="258"/>
        <v>0</v>
      </c>
      <c r="AB478" s="595">
        <f t="shared" si="258"/>
        <v>0</v>
      </c>
      <c r="AC478" s="595">
        <f t="shared" si="258"/>
        <v>0</v>
      </c>
      <c r="AD478" s="595">
        <f t="shared" si="258"/>
        <v>0</v>
      </c>
      <c r="AE478" s="595">
        <f t="shared" si="258"/>
        <v>0</v>
      </c>
      <c r="AF478" s="595">
        <f t="shared" si="258"/>
        <v>0</v>
      </c>
      <c r="AG478" s="595">
        <f t="shared" si="258"/>
        <v>0</v>
      </c>
      <c r="AH478" s="595">
        <f t="shared" si="258"/>
        <v>0</v>
      </c>
      <c r="AI478" s="595">
        <f t="shared" si="258"/>
        <v>0</v>
      </c>
      <c r="AJ478" s="681"/>
      <c r="AK478" s="681"/>
      <c r="AL478" s="681"/>
      <c r="AM478" s="681"/>
      <c r="AN478" s="681"/>
      <c r="AO478" s="681"/>
      <c r="AP478" s="681"/>
      <c r="AQ478" s="681"/>
      <c r="AR478" s="681"/>
      <c r="AS478" s="681"/>
      <c r="AT478" s="681"/>
      <c r="AU478" s="681"/>
    </row>
    <row r="479" spans="1:47" s="607" customFormat="1" ht="11.25">
      <c r="A479" s="674">
        <f>+A470</f>
        <v>0.51615000000000011</v>
      </c>
      <c r="B479" s="751" t="s">
        <v>184</v>
      </c>
      <c r="C479" s="630"/>
      <c r="D479" s="631"/>
      <c r="E479" s="595"/>
      <c r="F479" s="595">
        <f t="shared" ref="F479:AI479" si="259">+F315*$A$477</f>
        <v>427310.53039800003</v>
      </c>
      <c r="G479" s="595">
        <f t="shared" si="259"/>
        <v>17120.695500000005</v>
      </c>
      <c r="H479" s="595">
        <f t="shared" si="259"/>
        <v>16024.981311000003</v>
      </c>
      <c r="I479" s="595">
        <f t="shared" si="259"/>
        <v>9754.9769250000027</v>
      </c>
      <c r="J479" s="595">
        <f t="shared" si="259"/>
        <v>7225.2431910000014</v>
      </c>
      <c r="K479" s="595">
        <f t="shared" si="259"/>
        <v>0</v>
      </c>
      <c r="L479" s="595">
        <f t="shared" si="259"/>
        <v>0</v>
      </c>
      <c r="M479" s="595">
        <f t="shared" si="259"/>
        <v>0</v>
      </c>
      <c r="N479" s="595">
        <f t="shared" si="259"/>
        <v>0</v>
      </c>
      <c r="O479" s="595">
        <f t="shared" si="259"/>
        <v>0</v>
      </c>
      <c r="P479" s="595">
        <f t="shared" si="259"/>
        <v>0</v>
      </c>
      <c r="Q479" s="595">
        <f t="shared" si="259"/>
        <v>0</v>
      </c>
      <c r="R479" s="595">
        <f t="shared" si="259"/>
        <v>0</v>
      </c>
      <c r="S479" s="595">
        <f t="shared" si="259"/>
        <v>0</v>
      </c>
      <c r="T479" s="595">
        <f t="shared" si="259"/>
        <v>0</v>
      </c>
      <c r="U479" s="595">
        <f t="shared" si="259"/>
        <v>0</v>
      </c>
      <c r="V479" s="595">
        <f t="shared" si="259"/>
        <v>0</v>
      </c>
      <c r="W479" s="595">
        <f t="shared" si="259"/>
        <v>0</v>
      </c>
      <c r="X479" s="595">
        <f t="shared" si="259"/>
        <v>0</v>
      </c>
      <c r="Y479" s="595">
        <f t="shared" si="259"/>
        <v>0</v>
      </c>
      <c r="Z479" s="595">
        <f t="shared" si="259"/>
        <v>0</v>
      </c>
      <c r="AA479" s="595">
        <f t="shared" si="259"/>
        <v>0</v>
      </c>
      <c r="AB479" s="595">
        <f t="shared" si="259"/>
        <v>0</v>
      </c>
      <c r="AC479" s="595">
        <f t="shared" si="259"/>
        <v>0</v>
      </c>
      <c r="AD479" s="595">
        <f t="shared" si="259"/>
        <v>0</v>
      </c>
      <c r="AE479" s="595">
        <f t="shared" si="259"/>
        <v>0</v>
      </c>
      <c r="AF479" s="595">
        <f t="shared" si="259"/>
        <v>0</v>
      </c>
      <c r="AG479" s="595">
        <f t="shared" si="259"/>
        <v>0</v>
      </c>
      <c r="AH479" s="595">
        <f t="shared" si="259"/>
        <v>0</v>
      </c>
      <c r="AI479" s="595">
        <f t="shared" si="259"/>
        <v>0</v>
      </c>
      <c r="AJ479" s="681"/>
      <c r="AK479" s="681"/>
      <c r="AL479" s="681"/>
      <c r="AM479" s="681"/>
      <c r="AN479" s="681"/>
      <c r="AO479" s="681"/>
      <c r="AP479" s="681"/>
      <c r="AQ479" s="681"/>
      <c r="AR479" s="681"/>
      <c r="AS479" s="681"/>
      <c r="AT479" s="681"/>
      <c r="AU479" s="681"/>
    </row>
    <row r="480" spans="1:47" s="589" customFormat="1" ht="11.25">
      <c r="A480" s="671"/>
      <c r="B480" s="749" t="s">
        <v>402</v>
      </c>
      <c r="C480" s="624">
        <f>NPV($C$490,G480:AI480)+F480</f>
        <v>679379.19579156046</v>
      </c>
      <c r="D480" s="625">
        <f>SUM(F480:AI480)</f>
        <v>1663375.3086135287</v>
      </c>
      <c r="E480" s="593"/>
      <c r="F480" s="593">
        <f t="shared" ref="F480:AU480" si="260">SUM(F481:F484)</f>
        <v>0</v>
      </c>
      <c r="G480" s="593">
        <f t="shared" si="260"/>
        <v>0</v>
      </c>
      <c r="H480" s="593">
        <f t="shared" si="260"/>
        <v>0</v>
      </c>
      <c r="I480" s="593">
        <f t="shared" si="260"/>
        <v>0</v>
      </c>
      <c r="J480" s="593">
        <f t="shared" si="260"/>
        <v>0</v>
      </c>
      <c r="K480" s="593">
        <f t="shared" si="260"/>
        <v>0</v>
      </c>
      <c r="L480" s="593">
        <f t="shared" si="260"/>
        <v>0</v>
      </c>
      <c r="M480" s="593">
        <f t="shared" si="260"/>
        <v>0</v>
      </c>
      <c r="N480" s="593">
        <f t="shared" si="260"/>
        <v>0</v>
      </c>
      <c r="O480" s="593">
        <f t="shared" si="260"/>
        <v>0</v>
      </c>
      <c r="P480" s="593">
        <f t="shared" si="260"/>
        <v>0</v>
      </c>
      <c r="Q480" s="593">
        <f t="shared" si="260"/>
        <v>0</v>
      </c>
      <c r="R480" s="593">
        <f t="shared" si="260"/>
        <v>0</v>
      </c>
      <c r="S480" s="593">
        <f t="shared" si="260"/>
        <v>0</v>
      </c>
      <c r="T480" s="593">
        <f t="shared" si="260"/>
        <v>741104.73830157053</v>
      </c>
      <c r="U480" s="593">
        <f t="shared" si="260"/>
        <v>0</v>
      </c>
      <c r="V480" s="593">
        <f t="shared" si="260"/>
        <v>0</v>
      </c>
      <c r="W480" s="593">
        <f t="shared" si="260"/>
        <v>0</v>
      </c>
      <c r="X480" s="593">
        <f t="shared" si="260"/>
        <v>181165.83201038765</v>
      </c>
      <c r="Y480" s="593">
        <f t="shared" si="260"/>
        <v>0</v>
      </c>
      <c r="Z480" s="593">
        <f t="shared" si="260"/>
        <v>0</v>
      </c>
      <c r="AA480" s="593">
        <f t="shared" si="260"/>
        <v>0</v>
      </c>
      <c r="AB480" s="593">
        <f t="shared" si="260"/>
        <v>0</v>
      </c>
      <c r="AC480" s="593">
        <f t="shared" si="260"/>
        <v>0</v>
      </c>
      <c r="AD480" s="593">
        <f t="shared" si="260"/>
        <v>741104.73830157053</v>
      </c>
      <c r="AE480" s="593">
        <f t="shared" si="260"/>
        <v>0</v>
      </c>
      <c r="AF480" s="593">
        <f t="shared" si="260"/>
        <v>0</v>
      </c>
      <c r="AG480" s="593">
        <f t="shared" si="260"/>
        <v>0</v>
      </c>
      <c r="AH480" s="593">
        <f t="shared" si="260"/>
        <v>0</v>
      </c>
      <c r="AI480" s="593">
        <f t="shared" si="260"/>
        <v>0</v>
      </c>
      <c r="AJ480" s="672">
        <f t="shared" si="260"/>
        <v>0</v>
      </c>
      <c r="AK480" s="672">
        <f t="shared" si="260"/>
        <v>0</v>
      </c>
      <c r="AL480" s="672">
        <f t="shared" si="260"/>
        <v>181165.83201038765</v>
      </c>
      <c r="AM480" s="672">
        <f t="shared" si="260"/>
        <v>0</v>
      </c>
      <c r="AN480" s="672">
        <f t="shared" si="260"/>
        <v>741104.73830157053</v>
      </c>
      <c r="AO480" s="672">
        <f t="shared" si="260"/>
        <v>0</v>
      </c>
      <c r="AP480" s="672">
        <f t="shared" si="260"/>
        <v>0</v>
      </c>
      <c r="AQ480" s="672">
        <f t="shared" si="260"/>
        <v>0</v>
      </c>
      <c r="AR480" s="672">
        <f t="shared" si="260"/>
        <v>0</v>
      </c>
      <c r="AS480" s="672">
        <f t="shared" si="260"/>
        <v>0</v>
      </c>
      <c r="AT480" s="672">
        <f t="shared" si="260"/>
        <v>0</v>
      </c>
      <c r="AU480" s="672">
        <f t="shared" si="260"/>
        <v>0</v>
      </c>
    </row>
    <row r="481" spans="1:48" s="607" customFormat="1" ht="11.25">
      <c r="A481" s="674">
        <f>+'17 Sive plače'!D27</f>
        <v>0.66300000000000003</v>
      </c>
      <c r="B481" s="750" t="s">
        <v>226</v>
      </c>
      <c r="C481" s="630"/>
      <c r="D481" s="631"/>
      <c r="E481" s="595"/>
      <c r="F481" s="595">
        <f t="shared" ref="F481:AU481" si="261">+F317*$A$481</f>
        <v>0</v>
      </c>
      <c r="G481" s="595">
        <f t="shared" si="261"/>
        <v>0</v>
      </c>
      <c r="H481" s="595">
        <f t="shared" si="261"/>
        <v>0</v>
      </c>
      <c r="I481" s="595">
        <f t="shared" si="261"/>
        <v>0</v>
      </c>
      <c r="J481" s="595">
        <f t="shared" si="261"/>
        <v>0</v>
      </c>
      <c r="K481" s="595">
        <f t="shared" si="261"/>
        <v>0</v>
      </c>
      <c r="L481" s="595">
        <f t="shared" si="261"/>
        <v>0</v>
      </c>
      <c r="M481" s="595">
        <f t="shared" si="261"/>
        <v>0</v>
      </c>
      <c r="N481" s="595">
        <f t="shared" si="261"/>
        <v>0</v>
      </c>
      <c r="O481" s="595">
        <f t="shared" si="261"/>
        <v>0</v>
      </c>
      <c r="P481" s="595">
        <f t="shared" si="261"/>
        <v>0</v>
      </c>
      <c r="Q481" s="595">
        <f t="shared" si="261"/>
        <v>0</v>
      </c>
      <c r="R481" s="595">
        <f t="shared" si="261"/>
        <v>0</v>
      </c>
      <c r="S481" s="595">
        <f t="shared" si="261"/>
        <v>0</v>
      </c>
      <c r="T481" s="595">
        <f t="shared" si="261"/>
        <v>60386.835599999999</v>
      </c>
      <c r="U481" s="595">
        <f t="shared" si="261"/>
        <v>0</v>
      </c>
      <c r="V481" s="595">
        <f t="shared" si="261"/>
        <v>0</v>
      </c>
      <c r="W481" s="595">
        <f t="shared" si="261"/>
        <v>0</v>
      </c>
      <c r="X481" s="595">
        <f t="shared" si="261"/>
        <v>0</v>
      </c>
      <c r="Y481" s="595">
        <f t="shared" si="261"/>
        <v>0</v>
      </c>
      <c r="Z481" s="595">
        <f t="shared" si="261"/>
        <v>0</v>
      </c>
      <c r="AA481" s="595">
        <f t="shared" si="261"/>
        <v>0</v>
      </c>
      <c r="AB481" s="595">
        <f t="shared" si="261"/>
        <v>0</v>
      </c>
      <c r="AC481" s="595">
        <f t="shared" si="261"/>
        <v>0</v>
      </c>
      <c r="AD481" s="595">
        <f t="shared" si="261"/>
        <v>60386.835599999999</v>
      </c>
      <c r="AE481" s="595">
        <f t="shared" si="261"/>
        <v>0</v>
      </c>
      <c r="AF481" s="595">
        <f t="shared" si="261"/>
        <v>0</v>
      </c>
      <c r="AG481" s="595">
        <f t="shared" si="261"/>
        <v>0</v>
      </c>
      <c r="AH481" s="595">
        <f t="shared" si="261"/>
        <v>0</v>
      </c>
      <c r="AI481" s="595">
        <f t="shared" si="261"/>
        <v>0</v>
      </c>
      <c r="AJ481" s="677">
        <f t="shared" si="261"/>
        <v>0</v>
      </c>
      <c r="AK481" s="677">
        <f t="shared" si="261"/>
        <v>0</v>
      </c>
      <c r="AL481" s="677">
        <f t="shared" si="261"/>
        <v>0</v>
      </c>
      <c r="AM481" s="677">
        <f t="shared" si="261"/>
        <v>0</v>
      </c>
      <c r="AN481" s="677">
        <f t="shared" si="261"/>
        <v>60386.835599999999</v>
      </c>
      <c r="AO481" s="677">
        <f t="shared" si="261"/>
        <v>0</v>
      </c>
      <c r="AP481" s="677">
        <f t="shared" si="261"/>
        <v>0</v>
      </c>
      <c r="AQ481" s="677">
        <f t="shared" si="261"/>
        <v>0</v>
      </c>
      <c r="AR481" s="677">
        <f t="shared" si="261"/>
        <v>0</v>
      </c>
      <c r="AS481" s="677">
        <f t="shared" si="261"/>
        <v>0</v>
      </c>
      <c r="AT481" s="677">
        <f t="shared" si="261"/>
        <v>0</v>
      </c>
      <c r="AU481" s="677">
        <f t="shared" si="261"/>
        <v>0</v>
      </c>
    </row>
    <row r="482" spans="1:48" s="607" customFormat="1" ht="11.25">
      <c r="A482" s="674">
        <f>+A481</f>
        <v>0.66300000000000003</v>
      </c>
      <c r="B482" s="750" t="s">
        <v>227</v>
      </c>
      <c r="C482" s="630"/>
      <c r="D482" s="631"/>
      <c r="E482" s="595"/>
      <c r="F482" s="595">
        <f t="shared" ref="F482:AU482" si="262">+F318*$A$481</f>
        <v>0</v>
      </c>
      <c r="G482" s="595">
        <f t="shared" si="262"/>
        <v>0</v>
      </c>
      <c r="H482" s="595">
        <f t="shared" si="262"/>
        <v>0</v>
      </c>
      <c r="I482" s="595">
        <f t="shared" si="262"/>
        <v>0</v>
      </c>
      <c r="J482" s="595">
        <f t="shared" si="262"/>
        <v>0</v>
      </c>
      <c r="K482" s="595">
        <f t="shared" si="262"/>
        <v>0</v>
      </c>
      <c r="L482" s="595">
        <f t="shared" si="262"/>
        <v>0</v>
      </c>
      <c r="M482" s="595">
        <f t="shared" si="262"/>
        <v>0</v>
      </c>
      <c r="N482" s="595">
        <f t="shared" si="262"/>
        <v>0</v>
      </c>
      <c r="O482" s="595">
        <f t="shared" si="262"/>
        <v>0</v>
      </c>
      <c r="P482" s="595">
        <f t="shared" si="262"/>
        <v>0</v>
      </c>
      <c r="Q482" s="595">
        <f t="shared" si="262"/>
        <v>0</v>
      </c>
      <c r="R482" s="595">
        <f t="shared" si="262"/>
        <v>0</v>
      </c>
      <c r="S482" s="595">
        <f t="shared" si="262"/>
        <v>0</v>
      </c>
      <c r="T482" s="595">
        <f t="shared" si="262"/>
        <v>34813.069200000005</v>
      </c>
      <c r="U482" s="595">
        <f t="shared" si="262"/>
        <v>0</v>
      </c>
      <c r="V482" s="595">
        <f t="shared" si="262"/>
        <v>0</v>
      </c>
      <c r="W482" s="595">
        <f t="shared" si="262"/>
        <v>0</v>
      </c>
      <c r="X482" s="595">
        <f t="shared" si="262"/>
        <v>0</v>
      </c>
      <c r="Y482" s="595">
        <f t="shared" si="262"/>
        <v>0</v>
      </c>
      <c r="Z482" s="595">
        <f t="shared" si="262"/>
        <v>0</v>
      </c>
      <c r="AA482" s="595">
        <f t="shared" si="262"/>
        <v>0</v>
      </c>
      <c r="AB482" s="595">
        <f t="shared" si="262"/>
        <v>0</v>
      </c>
      <c r="AC482" s="595">
        <f t="shared" si="262"/>
        <v>0</v>
      </c>
      <c r="AD482" s="595">
        <f t="shared" si="262"/>
        <v>34813.069200000005</v>
      </c>
      <c r="AE482" s="595">
        <f t="shared" si="262"/>
        <v>0</v>
      </c>
      <c r="AF482" s="595">
        <f t="shared" si="262"/>
        <v>0</v>
      </c>
      <c r="AG482" s="595">
        <f t="shared" si="262"/>
        <v>0</v>
      </c>
      <c r="AH482" s="595">
        <f t="shared" si="262"/>
        <v>0</v>
      </c>
      <c r="AI482" s="595">
        <f t="shared" si="262"/>
        <v>0</v>
      </c>
      <c r="AJ482" s="677">
        <f t="shared" si="262"/>
        <v>0</v>
      </c>
      <c r="AK482" s="677">
        <f t="shared" si="262"/>
        <v>0</v>
      </c>
      <c r="AL482" s="677">
        <f t="shared" si="262"/>
        <v>0</v>
      </c>
      <c r="AM482" s="677">
        <f t="shared" si="262"/>
        <v>0</v>
      </c>
      <c r="AN482" s="677">
        <f t="shared" si="262"/>
        <v>34813.069200000005</v>
      </c>
      <c r="AO482" s="677">
        <f t="shared" si="262"/>
        <v>0</v>
      </c>
      <c r="AP482" s="677">
        <f t="shared" si="262"/>
        <v>0</v>
      </c>
      <c r="AQ482" s="677">
        <f t="shared" si="262"/>
        <v>0</v>
      </c>
      <c r="AR482" s="677">
        <f t="shared" si="262"/>
        <v>0</v>
      </c>
      <c r="AS482" s="677">
        <f t="shared" si="262"/>
        <v>0</v>
      </c>
      <c r="AT482" s="677">
        <f t="shared" si="262"/>
        <v>0</v>
      </c>
      <c r="AU482" s="677">
        <f t="shared" si="262"/>
        <v>0</v>
      </c>
    </row>
    <row r="483" spans="1:48" s="607" customFormat="1" ht="11.25">
      <c r="A483" s="674">
        <f>+A482</f>
        <v>0.66300000000000003</v>
      </c>
      <c r="B483" s="750" t="s">
        <v>228</v>
      </c>
      <c r="C483" s="630"/>
      <c r="D483" s="631"/>
      <c r="E483" s="595"/>
      <c r="F483" s="595">
        <f t="shared" ref="F483:AU483" si="263">+F319*$A$481</f>
        <v>0</v>
      </c>
      <c r="G483" s="595">
        <f t="shared" si="263"/>
        <v>0</v>
      </c>
      <c r="H483" s="595">
        <f t="shared" si="263"/>
        <v>0</v>
      </c>
      <c r="I483" s="595">
        <f t="shared" si="263"/>
        <v>0</v>
      </c>
      <c r="J483" s="595">
        <f t="shared" si="263"/>
        <v>0</v>
      </c>
      <c r="K483" s="595">
        <f t="shared" si="263"/>
        <v>0</v>
      </c>
      <c r="L483" s="595">
        <f t="shared" si="263"/>
        <v>0</v>
      </c>
      <c r="M483" s="595">
        <f t="shared" si="263"/>
        <v>0</v>
      </c>
      <c r="N483" s="595">
        <f t="shared" si="263"/>
        <v>0</v>
      </c>
      <c r="O483" s="595">
        <f t="shared" si="263"/>
        <v>0</v>
      </c>
      <c r="P483" s="595">
        <f t="shared" si="263"/>
        <v>0</v>
      </c>
      <c r="Q483" s="595">
        <f t="shared" si="263"/>
        <v>0</v>
      </c>
      <c r="R483" s="595">
        <f t="shared" si="263"/>
        <v>0</v>
      </c>
      <c r="S483" s="595">
        <f t="shared" si="263"/>
        <v>0</v>
      </c>
      <c r="T483" s="595">
        <f t="shared" si="263"/>
        <v>0</v>
      </c>
      <c r="U483" s="595">
        <f t="shared" si="263"/>
        <v>0</v>
      </c>
      <c r="V483" s="595">
        <f t="shared" si="263"/>
        <v>0</v>
      </c>
      <c r="W483" s="595">
        <f t="shared" si="263"/>
        <v>0</v>
      </c>
      <c r="X483" s="595">
        <f t="shared" si="263"/>
        <v>181165.83201038765</v>
      </c>
      <c r="Y483" s="595">
        <f t="shared" si="263"/>
        <v>0</v>
      </c>
      <c r="Z483" s="595">
        <f t="shared" si="263"/>
        <v>0</v>
      </c>
      <c r="AA483" s="595">
        <f t="shared" si="263"/>
        <v>0</v>
      </c>
      <c r="AB483" s="595">
        <f t="shared" si="263"/>
        <v>0</v>
      </c>
      <c r="AC483" s="595">
        <f t="shared" si="263"/>
        <v>0</v>
      </c>
      <c r="AD483" s="595">
        <f t="shared" si="263"/>
        <v>0</v>
      </c>
      <c r="AE483" s="595">
        <f t="shared" si="263"/>
        <v>0</v>
      </c>
      <c r="AF483" s="595">
        <f t="shared" si="263"/>
        <v>0</v>
      </c>
      <c r="AG483" s="595">
        <f t="shared" si="263"/>
        <v>0</v>
      </c>
      <c r="AH483" s="595">
        <f t="shared" si="263"/>
        <v>0</v>
      </c>
      <c r="AI483" s="595">
        <f t="shared" si="263"/>
        <v>0</v>
      </c>
      <c r="AJ483" s="677">
        <f t="shared" si="263"/>
        <v>0</v>
      </c>
      <c r="AK483" s="677">
        <f t="shared" si="263"/>
        <v>0</v>
      </c>
      <c r="AL483" s="677">
        <f t="shared" si="263"/>
        <v>181165.83201038765</v>
      </c>
      <c r="AM483" s="677">
        <f t="shared" si="263"/>
        <v>0</v>
      </c>
      <c r="AN483" s="677">
        <f t="shared" si="263"/>
        <v>0</v>
      </c>
      <c r="AO483" s="677">
        <f t="shared" si="263"/>
        <v>0</v>
      </c>
      <c r="AP483" s="677">
        <f t="shared" si="263"/>
        <v>0</v>
      </c>
      <c r="AQ483" s="677">
        <f t="shared" si="263"/>
        <v>0</v>
      </c>
      <c r="AR483" s="677">
        <f t="shared" si="263"/>
        <v>0</v>
      </c>
      <c r="AS483" s="677">
        <f t="shared" si="263"/>
        <v>0</v>
      </c>
      <c r="AT483" s="677">
        <f t="shared" si="263"/>
        <v>0</v>
      </c>
      <c r="AU483" s="677">
        <f t="shared" si="263"/>
        <v>0</v>
      </c>
    </row>
    <row r="484" spans="1:48" s="607" customFormat="1" ht="11.25">
      <c r="A484" s="674">
        <f>+A483</f>
        <v>0.66300000000000003</v>
      </c>
      <c r="B484" s="750" t="s">
        <v>229</v>
      </c>
      <c r="C484" s="630"/>
      <c r="D484" s="631"/>
      <c r="E484" s="595"/>
      <c r="F484" s="595">
        <f t="shared" ref="F484:AU484" si="264">+F320*$A$481</f>
        <v>0</v>
      </c>
      <c r="G484" s="595">
        <f t="shared" si="264"/>
        <v>0</v>
      </c>
      <c r="H484" s="595">
        <f t="shared" si="264"/>
        <v>0</v>
      </c>
      <c r="I484" s="595">
        <f t="shared" si="264"/>
        <v>0</v>
      </c>
      <c r="J484" s="595">
        <f t="shared" si="264"/>
        <v>0</v>
      </c>
      <c r="K484" s="595">
        <f t="shared" si="264"/>
        <v>0</v>
      </c>
      <c r="L484" s="595">
        <f t="shared" si="264"/>
        <v>0</v>
      </c>
      <c r="M484" s="595">
        <f t="shared" si="264"/>
        <v>0</v>
      </c>
      <c r="N484" s="595">
        <f t="shared" si="264"/>
        <v>0</v>
      </c>
      <c r="O484" s="595">
        <f t="shared" si="264"/>
        <v>0</v>
      </c>
      <c r="P484" s="595">
        <f t="shared" si="264"/>
        <v>0</v>
      </c>
      <c r="Q484" s="595">
        <f t="shared" si="264"/>
        <v>0</v>
      </c>
      <c r="R484" s="595">
        <f t="shared" si="264"/>
        <v>0</v>
      </c>
      <c r="S484" s="595">
        <f t="shared" si="264"/>
        <v>0</v>
      </c>
      <c r="T484" s="595">
        <f t="shared" si="264"/>
        <v>645904.83350157051</v>
      </c>
      <c r="U484" s="595">
        <f t="shared" si="264"/>
        <v>0</v>
      </c>
      <c r="V484" s="595">
        <f t="shared" si="264"/>
        <v>0</v>
      </c>
      <c r="W484" s="595">
        <f t="shared" si="264"/>
        <v>0</v>
      </c>
      <c r="X484" s="595">
        <f t="shared" si="264"/>
        <v>0</v>
      </c>
      <c r="Y484" s="595">
        <f t="shared" si="264"/>
        <v>0</v>
      </c>
      <c r="Z484" s="595">
        <f t="shared" si="264"/>
        <v>0</v>
      </c>
      <c r="AA484" s="595">
        <f t="shared" si="264"/>
        <v>0</v>
      </c>
      <c r="AB484" s="595">
        <f t="shared" si="264"/>
        <v>0</v>
      </c>
      <c r="AC484" s="595">
        <f t="shared" si="264"/>
        <v>0</v>
      </c>
      <c r="AD484" s="595">
        <f t="shared" si="264"/>
        <v>645904.83350157051</v>
      </c>
      <c r="AE484" s="595">
        <f t="shared" si="264"/>
        <v>0</v>
      </c>
      <c r="AF484" s="595">
        <f t="shared" si="264"/>
        <v>0</v>
      </c>
      <c r="AG484" s="595">
        <f t="shared" si="264"/>
        <v>0</v>
      </c>
      <c r="AH484" s="595">
        <f t="shared" si="264"/>
        <v>0</v>
      </c>
      <c r="AI484" s="595">
        <f t="shared" si="264"/>
        <v>0</v>
      </c>
      <c r="AJ484" s="677">
        <f t="shared" si="264"/>
        <v>0</v>
      </c>
      <c r="AK484" s="677">
        <f t="shared" si="264"/>
        <v>0</v>
      </c>
      <c r="AL484" s="677">
        <f t="shared" si="264"/>
        <v>0</v>
      </c>
      <c r="AM484" s="677">
        <f t="shared" si="264"/>
        <v>0</v>
      </c>
      <c r="AN484" s="677">
        <f t="shared" si="264"/>
        <v>645904.83350157051</v>
      </c>
      <c r="AO484" s="677">
        <f t="shared" si="264"/>
        <v>0</v>
      </c>
      <c r="AP484" s="677">
        <f t="shared" si="264"/>
        <v>0</v>
      </c>
      <c r="AQ484" s="677">
        <f t="shared" si="264"/>
        <v>0</v>
      </c>
      <c r="AR484" s="677">
        <f t="shared" si="264"/>
        <v>0</v>
      </c>
      <c r="AS484" s="677">
        <f t="shared" si="264"/>
        <v>0</v>
      </c>
      <c r="AT484" s="677">
        <f t="shared" si="264"/>
        <v>0</v>
      </c>
      <c r="AU484" s="677">
        <f t="shared" si="264"/>
        <v>0</v>
      </c>
    </row>
    <row r="485" spans="1:48" s="589" customFormat="1" ht="11.25">
      <c r="A485" s="671"/>
      <c r="B485" s="749" t="s">
        <v>403</v>
      </c>
      <c r="C485" s="624">
        <f>NPV($C$490,G485:AI485)+F485</f>
        <v>3795003.652848084</v>
      </c>
      <c r="D485" s="625">
        <f>SUM(F485:AI485)</f>
        <v>16891613.198652212</v>
      </c>
      <c r="E485" s="593"/>
      <c r="F485" s="593">
        <f t="shared" ref="F485:AI485" si="265">+F450+F466+-F467-F472-F473-F474-F480</f>
        <v>-464112.35039800004</v>
      </c>
      <c r="G485" s="593">
        <f t="shared" si="265"/>
        <v>-188242.97852760981</v>
      </c>
      <c r="H485" s="593">
        <f t="shared" si="265"/>
        <v>-2314654.1668107463</v>
      </c>
      <c r="I485" s="593">
        <f t="shared" si="265"/>
        <v>-2278331.5010427651</v>
      </c>
      <c r="J485" s="593">
        <f t="shared" si="265"/>
        <v>-66219.722913302627</v>
      </c>
      <c r="K485" s="593">
        <f t="shared" si="265"/>
        <v>840835.41728247842</v>
      </c>
      <c r="L485" s="593">
        <f t="shared" si="265"/>
        <v>508265.37209060328</v>
      </c>
      <c r="M485" s="593">
        <f t="shared" si="265"/>
        <v>521234.64501234499</v>
      </c>
      <c r="N485" s="593">
        <f t="shared" si="265"/>
        <v>534458.33333385643</v>
      </c>
      <c r="O485" s="593">
        <f t="shared" si="265"/>
        <v>547941.38410531497</v>
      </c>
      <c r="P485" s="593">
        <f t="shared" si="265"/>
        <v>562131.74743540352</v>
      </c>
      <c r="Q485" s="593">
        <f t="shared" si="265"/>
        <v>576604.86389480578</v>
      </c>
      <c r="R485" s="593">
        <f t="shared" si="265"/>
        <v>591366.3647678087</v>
      </c>
      <c r="S485" s="593">
        <f t="shared" si="265"/>
        <v>604895.29733777605</v>
      </c>
      <c r="T485" s="593">
        <f t="shared" si="265"/>
        <v>-122430.21980090765</v>
      </c>
      <c r="U485" s="593">
        <f t="shared" si="265"/>
        <v>632708.62184324674</v>
      </c>
      <c r="V485" s="593">
        <f t="shared" si="265"/>
        <v>647002.28619007929</v>
      </c>
      <c r="W485" s="593">
        <f t="shared" si="265"/>
        <v>661560.27719681803</v>
      </c>
      <c r="X485" s="593">
        <f t="shared" si="265"/>
        <v>495221.61696318258</v>
      </c>
      <c r="Y485" s="593">
        <f t="shared" si="265"/>
        <v>691488.74573881878</v>
      </c>
      <c r="Z485" s="593">
        <f t="shared" si="265"/>
        <v>706869.20350450417</v>
      </c>
      <c r="AA485" s="593">
        <f t="shared" si="265"/>
        <v>722533.95179286343</v>
      </c>
      <c r="AB485" s="593">
        <f t="shared" si="265"/>
        <v>738488.21538561909</v>
      </c>
      <c r="AC485" s="593">
        <f t="shared" si="265"/>
        <v>754224.22096034465</v>
      </c>
      <c r="AD485" s="593">
        <f t="shared" si="265"/>
        <v>29140.805441522971</v>
      </c>
      <c r="AE485" s="593">
        <f t="shared" si="265"/>
        <v>786557.33210300212</v>
      </c>
      <c r="AF485" s="593">
        <f t="shared" si="265"/>
        <v>803164.82897841162</v>
      </c>
      <c r="AG485" s="593">
        <f t="shared" si="265"/>
        <v>820073.37363428366</v>
      </c>
      <c r="AH485" s="593">
        <f t="shared" si="265"/>
        <v>837288.40345266019</v>
      </c>
      <c r="AI485" s="593">
        <f t="shared" si="265"/>
        <v>7711548.829699791</v>
      </c>
      <c r="AJ485" s="672">
        <f t="shared" ref="AJ485:AU485" si="266">+AJ450+AJ466-AJ467-AJ472-AJ473-AJ474-AJ480</f>
        <v>856785.57906750974</v>
      </c>
      <c r="AK485" s="672">
        <f t="shared" si="266"/>
        <v>856785.57906750974</v>
      </c>
      <c r="AL485" s="672">
        <f t="shared" si="266"/>
        <v>675619.74705712206</v>
      </c>
      <c r="AM485" s="672">
        <f t="shared" si="266"/>
        <v>856785.57906750974</v>
      </c>
      <c r="AN485" s="672">
        <f t="shared" si="266"/>
        <v>115680.84076593921</v>
      </c>
      <c r="AO485" s="672">
        <f t="shared" si="266"/>
        <v>856785.57906750974</v>
      </c>
      <c r="AP485" s="672">
        <f t="shared" si="266"/>
        <v>856785.57906750974</v>
      </c>
      <c r="AQ485" s="672">
        <f t="shared" si="266"/>
        <v>856785.57906750974</v>
      </c>
      <c r="AR485" s="672">
        <f t="shared" si="266"/>
        <v>856785.57906750974</v>
      </c>
      <c r="AS485" s="672">
        <f t="shared" si="266"/>
        <v>856785.57906750974</v>
      </c>
      <c r="AT485" s="672">
        <f t="shared" si="266"/>
        <v>856785.57906750974</v>
      </c>
      <c r="AU485" s="672">
        <f t="shared" si="266"/>
        <v>856785.57906750974</v>
      </c>
    </row>
    <row r="489" spans="1:48" ht="15.75" thickBot="1">
      <c r="A489" s="589"/>
      <c r="B489" s="766" t="s">
        <v>489</v>
      </c>
      <c r="C489" s="683"/>
      <c r="D489" s="684"/>
      <c r="E489" s="684"/>
      <c r="F489" s="577"/>
      <c r="G489" s="577"/>
      <c r="H489" s="577"/>
      <c r="I489" s="577"/>
      <c r="J489" s="577"/>
      <c r="K489" s="577"/>
      <c r="L489" s="577"/>
      <c r="M489" s="577"/>
      <c r="N489" s="577"/>
      <c r="O489" s="577"/>
      <c r="P489" s="577"/>
      <c r="Q489" s="577"/>
      <c r="R489" s="577"/>
      <c r="S489" s="577"/>
      <c r="T489" s="577"/>
      <c r="U489" s="577"/>
      <c r="V489" s="577"/>
      <c r="W489" s="577"/>
      <c r="X489" s="577"/>
      <c r="Y489" s="577"/>
      <c r="Z489" s="577"/>
      <c r="AA489" s="577"/>
      <c r="AB489" s="577"/>
      <c r="AC489" s="577"/>
      <c r="AD489" s="577"/>
      <c r="AE489" s="577"/>
      <c r="AF489" s="577"/>
      <c r="AG489" s="577"/>
      <c r="AH489" s="577"/>
      <c r="AI489" s="577"/>
      <c r="AJ489" s="577"/>
      <c r="AK489" s="577"/>
      <c r="AL489" s="577"/>
      <c r="AM489" s="577"/>
      <c r="AN489" s="577"/>
      <c r="AO489" s="577"/>
      <c r="AP489" s="577"/>
      <c r="AQ489" s="577"/>
      <c r="AR489" s="577"/>
      <c r="AS489" s="577"/>
      <c r="AT489" s="577"/>
      <c r="AU489" s="577"/>
      <c r="AV489" s="577"/>
    </row>
    <row r="490" spans="1:48" ht="15.75" thickTop="1">
      <c r="A490" s="589"/>
      <c r="B490" s="767" t="s">
        <v>490</v>
      </c>
      <c r="C490" s="578">
        <v>0.05</v>
      </c>
      <c r="D490" s="684"/>
      <c r="E490" s="684"/>
      <c r="F490" s="577"/>
      <c r="G490" s="577"/>
      <c r="H490" s="577"/>
      <c r="I490" s="577"/>
      <c r="J490" s="577"/>
      <c r="K490" s="577"/>
      <c r="L490" s="577"/>
      <c r="M490" s="577"/>
      <c r="N490" s="577"/>
      <c r="O490" s="577"/>
      <c r="P490" s="577"/>
      <c r="Q490" s="577"/>
      <c r="R490" s="577"/>
      <c r="S490" s="577"/>
      <c r="T490" s="577"/>
      <c r="U490" s="577"/>
      <c r="V490" s="577"/>
      <c r="W490" s="577"/>
      <c r="X490" s="577"/>
      <c r="Y490" s="577"/>
      <c r="Z490" s="577"/>
      <c r="AA490" s="577"/>
      <c r="AB490" s="577"/>
      <c r="AC490" s="577"/>
      <c r="AD490" s="577"/>
      <c r="AE490" s="577"/>
      <c r="AF490" s="577"/>
      <c r="AG490" s="577"/>
      <c r="AH490" s="577"/>
      <c r="AI490" s="577"/>
      <c r="AJ490" s="577"/>
      <c r="AK490" s="577"/>
      <c r="AL490" s="577"/>
      <c r="AM490" s="577"/>
      <c r="AN490" s="577"/>
      <c r="AO490" s="577"/>
      <c r="AP490" s="577"/>
      <c r="AQ490" s="577"/>
      <c r="AR490" s="577"/>
      <c r="AS490" s="577"/>
      <c r="AT490" s="577"/>
      <c r="AU490" s="577"/>
      <c r="AV490" s="577"/>
    </row>
    <row r="491" spans="1:48" ht="15">
      <c r="A491" s="589"/>
      <c r="B491" s="768" t="s">
        <v>491</v>
      </c>
      <c r="C491" s="579">
        <f>+C485</f>
        <v>3795003.652848084</v>
      </c>
      <c r="D491" s="684"/>
      <c r="E491" s="684"/>
      <c r="F491" s="577"/>
      <c r="G491" s="577"/>
      <c r="H491" s="577"/>
      <c r="I491" s="577"/>
      <c r="J491" s="577"/>
      <c r="K491" s="577"/>
      <c r="L491" s="577"/>
      <c r="M491" s="577"/>
      <c r="N491" s="577"/>
      <c r="O491" s="577"/>
      <c r="P491" s="577"/>
      <c r="Q491" s="577"/>
      <c r="R491" s="577"/>
      <c r="S491" s="577"/>
      <c r="T491" s="577"/>
      <c r="U491" s="577"/>
      <c r="V491" s="577"/>
      <c r="W491" s="577"/>
      <c r="X491" s="577"/>
      <c r="Y491" s="577"/>
      <c r="Z491" s="577"/>
      <c r="AA491" s="577"/>
      <c r="AB491" s="577"/>
      <c r="AC491" s="577"/>
      <c r="AD491" s="577"/>
      <c r="AE491" s="577"/>
      <c r="AF491" s="577"/>
      <c r="AG491" s="577"/>
      <c r="AH491" s="577"/>
      <c r="AI491" s="577"/>
      <c r="AJ491" s="577"/>
      <c r="AK491" s="577"/>
      <c r="AL491" s="577"/>
      <c r="AM491" s="577"/>
      <c r="AN491" s="577"/>
      <c r="AO491" s="577"/>
      <c r="AP491" s="577"/>
      <c r="AQ491" s="577"/>
      <c r="AR491" s="577"/>
      <c r="AS491" s="577"/>
      <c r="AT491" s="577"/>
      <c r="AU491" s="577"/>
      <c r="AV491" s="577"/>
    </row>
    <row r="492" spans="1:48" ht="15">
      <c r="A492" s="589"/>
      <c r="B492" s="768" t="s">
        <v>492</v>
      </c>
      <c r="C492" s="580">
        <f>IRR(E485:AI485)</f>
        <v>9.4823773238608577E-2</v>
      </c>
      <c r="D492" s="684"/>
      <c r="E492" s="684"/>
      <c r="F492" s="577"/>
      <c r="G492" s="577"/>
      <c r="H492" s="577"/>
      <c r="I492" s="577"/>
      <c r="J492" s="577"/>
      <c r="K492" s="577"/>
      <c r="L492" s="577"/>
      <c r="M492" s="577"/>
      <c r="N492" s="577"/>
      <c r="O492" s="577"/>
      <c r="P492" s="577"/>
      <c r="Q492" s="577"/>
      <c r="R492" s="577"/>
      <c r="S492" s="577"/>
      <c r="T492" s="577"/>
      <c r="U492" s="577"/>
      <c r="V492" s="577"/>
      <c r="W492" s="577"/>
      <c r="X492" s="577"/>
      <c r="Y492" s="577"/>
      <c r="Z492" s="577"/>
      <c r="AA492" s="577"/>
      <c r="AB492" s="577"/>
      <c r="AC492" s="577"/>
      <c r="AD492" s="577"/>
      <c r="AE492" s="577"/>
      <c r="AF492" s="577"/>
      <c r="AG492" s="577"/>
      <c r="AH492" s="577"/>
      <c r="AI492" s="577"/>
      <c r="AJ492" s="577"/>
      <c r="AK492" s="577"/>
      <c r="AL492" s="577"/>
      <c r="AM492" s="577"/>
      <c r="AN492" s="577"/>
      <c r="AO492" s="577"/>
      <c r="AP492" s="577"/>
      <c r="AQ492" s="577"/>
      <c r="AR492" s="577"/>
      <c r="AS492" s="577"/>
      <c r="AT492" s="577"/>
      <c r="AU492" s="577"/>
      <c r="AV492" s="577"/>
    </row>
    <row r="493" spans="1:48" ht="15">
      <c r="A493" s="589"/>
      <c r="B493" s="768" t="s">
        <v>493</v>
      </c>
      <c r="C493" s="581">
        <f>+D513/D519</f>
        <v>1.4895487934724245</v>
      </c>
      <c r="D493" s="684"/>
      <c r="E493" s="684"/>
      <c r="F493" s="577"/>
      <c r="G493" s="577"/>
      <c r="H493" s="577"/>
      <c r="I493" s="577"/>
      <c r="J493" s="577"/>
      <c r="K493" s="577"/>
      <c r="L493" s="577"/>
      <c r="M493" s="577"/>
      <c r="N493" s="577"/>
      <c r="O493" s="577"/>
      <c r="P493" s="577"/>
      <c r="Q493" s="577"/>
      <c r="R493" s="577"/>
      <c r="S493" s="577"/>
      <c r="T493" s="577"/>
      <c r="U493" s="577"/>
      <c r="V493" s="577"/>
      <c r="W493" s="577"/>
      <c r="X493" s="577"/>
      <c r="Y493" s="577"/>
      <c r="Z493" s="577"/>
      <c r="AA493" s="577"/>
      <c r="AB493" s="577"/>
      <c r="AC493" s="577"/>
      <c r="AD493" s="577"/>
      <c r="AE493" s="577"/>
      <c r="AF493" s="577"/>
      <c r="AG493" s="577"/>
      <c r="AH493" s="577"/>
      <c r="AI493" s="577"/>
      <c r="AJ493" s="577"/>
      <c r="AK493" s="577"/>
      <c r="AL493" s="577"/>
      <c r="AM493" s="577"/>
      <c r="AN493" s="577"/>
      <c r="AO493" s="577"/>
      <c r="AP493" s="577"/>
      <c r="AQ493" s="577"/>
      <c r="AR493" s="577"/>
      <c r="AS493" s="577"/>
      <c r="AT493" s="577"/>
      <c r="AU493" s="577"/>
      <c r="AV493" s="577"/>
    </row>
    <row r="494" spans="1:48">
      <c r="A494" s="589"/>
      <c r="B494" s="554"/>
      <c r="C494" s="589"/>
      <c r="D494" s="589"/>
      <c r="E494" s="589"/>
    </row>
    <row r="495" spans="1:48">
      <c r="A495" s="589"/>
      <c r="B495" s="636" t="s">
        <v>734</v>
      </c>
      <c r="C495" s="637" t="s">
        <v>735</v>
      </c>
      <c r="D495" s="685">
        <f>+D474/L485</f>
        <v>10.450369061824629</v>
      </c>
      <c r="E495" s="589"/>
    </row>
    <row r="496" spans="1:48">
      <c r="A496" s="589"/>
      <c r="B496" s="636" t="s">
        <v>736</v>
      </c>
      <c r="C496" s="637" t="s">
        <v>24</v>
      </c>
      <c r="D496" s="615">
        <f>+C491</f>
        <v>3795003.652848084</v>
      </c>
      <c r="E496" s="589"/>
    </row>
    <row r="497" spans="1:48">
      <c r="A497" s="589"/>
      <c r="B497" s="636" t="s">
        <v>737</v>
      </c>
      <c r="C497" s="637" t="s">
        <v>342</v>
      </c>
      <c r="D497" s="686">
        <f>+C492</f>
        <v>9.4823773238608577E-2</v>
      </c>
      <c r="E497" s="589"/>
    </row>
    <row r="498" spans="1:48">
      <c r="A498" s="589"/>
      <c r="B498" s="636" t="s">
        <v>738</v>
      </c>
      <c r="C498" s="637"/>
      <c r="D498" s="687">
        <f>+D496/C474</f>
        <v>0.79635980348697188</v>
      </c>
      <c r="E498" s="589"/>
    </row>
    <row r="499" spans="1:48">
      <c r="A499" s="589"/>
      <c r="B499" s="688" t="s">
        <v>739</v>
      </c>
      <c r="C499" s="589"/>
      <c r="D499" s="687">
        <f>+C493</f>
        <v>1.4895487934724245</v>
      </c>
      <c r="E499" s="589"/>
    </row>
    <row r="500" spans="1:48">
      <c r="A500" s="589"/>
      <c r="B500" s="554"/>
      <c r="C500" s="589"/>
      <c r="D500" s="589"/>
      <c r="E500" s="589"/>
    </row>
    <row r="501" spans="1:48">
      <c r="A501" s="589"/>
      <c r="B501" s="554"/>
      <c r="C501" s="589"/>
      <c r="D501" s="589"/>
      <c r="E501" s="589"/>
    </row>
    <row r="502" spans="1:48">
      <c r="A502" s="589"/>
      <c r="B502" s="554"/>
      <c r="C502" s="589"/>
      <c r="D502" s="589"/>
      <c r="E502" s="589"/>
    </row>
    <row r="503" spans="1:48">
      <c r="A503" s="589"/>
      <c r="B503" s="554"/>
      <c r="C503" s="589"/>
      <c r="D503" s="589"/>
      <c r="E503" s="589"/>
    </row>
    <row r="504" spans="1:48">
      <c r="A504" s="589"/>
      <c r="B504" s="554"/>
      <c r="C504" s="589"/>
      <c r="D504" s="589"/>
      <c r="E504" s="589"/>
    </row>
    <row r="505" spans="1:48" ht="15.75" thickBot="1">
      <c r="A505" s="589"/>
      <c r="B505" s="766" t="s">
        <v>494</v>
      </c>
      <c r="C505" s="683"/>
      <c r="D505" s="683" t="s">
        <v>495</v>
      </c>
      <c r="E505" s="683" t="s">
        <v>496</v>
      </c>
      <c r="F505" s="577"/>
      <c r="G505" s="577"/>
      <c r="H505" s="577"/>
      <c r="I505" s="577"/>
      <c r="J505" s="577"/>
      <c r="K505" s="577"/>
      <c r="L505" s="577"/>
      <c r="M505" s="577"/>
      <c r="N505" s="577"/>
      <c r="O505" s="577"/>
      <c r="P505" s="577"/>
      <c r="Q505" s="577"/>
      <c r="R505" s="577"/>
      <c r="S505" s="577"/>
      <c r="T505" s="577"/>
      <c r="U505" s="577"/>
      <c r="V505" s="577"/>
      <c r="W505" s="577"/>
      <c r="X505" s="577"/>
      <c r="Y505" s="577"/>
      <c r="Z505" s="577"/>
      <c r="AA505" s="577"/>
      <c r="AB505" s="577"/>
      <c r="AC505" s="577"/>
      <c r="AD505" s="577"/>
      <c r="AE505" s="577"/>
      <c r="AF505" s="577"/>
      <c r="AG505" s="577"/>
      <c r="AH505" s="577"/>
      <c r="AI505" s="577"/>
      <c r="AJ505" s="577"/>
      <c r="AK505" s="577"/>
      <c r="AL505" s="577"/>
      <c r="AM505" s="577"/>
      <c r="AN505" s="577"/>
      <c r="AO505" s="577"/>
      <c r="AP505" s="577"/>
      <c r="AQ505" s="577"/>
      <c r="AR505" s="577"/>
      <c r="AS505" s="577"/>
      <c r="AT505" s="577"/>
      <c r="AU505" s="577"/>
      <c r="AV505" s="577"/>
    </row>
    <row r="506" spans="1:48" ht="16.5" thickTop="1" thickBot="1">
      <c r="A506" s="589"/>
      <c r="B506" s="766"/>
      <c r="C506" s="683"/>
      <c r="D506" s="683" t="s">
        <v>497</v>
      </c>
      <c r="E506" s="683"/>
      <c r="F506" s="577"/>
      <c r="G506" s="577"/>
      <c r="H506" s="577"/>
      <c r="I506" s="577"/>
      <c r="J506" s="577"/>
      <c r="K506" s="577"/>
      <c r="L506" s="577"/>
      <c r="M506" s="577"/>
      <c r="N506" s="577"/>
      <c r="O506" s="577"/>
      <c r="P506" s="577"/>
      <c r="Q506" s="577"/>
      <c r="R506" s="577"/>
      <c r="S506" s="577"/>
      <c r="T506" s="577"/>
      <c r="U506" s="577"/>
      <c r="V506" s="577"/>
      <c r="W506" s="577"/>
      <c r="X506" s="577"/>
      <c r="Y506" s="577"/>
      <c r="Z506" s="577"/>
      <c r="AA506" s="577"/>
      <c r="AB506" s="577"/>
      <c r="AC506" s="577"/>
      <c r="AD506" s="577"/>
      <c r="AE506" s="577"/>
      <c r="AF506" s="577"/>
      <c r="AG506" s="577"/>
      <c r="AH506" s="577"/>
      <c r="AI506" s="577"/>
      <c r="AJ506" s="577"/>
      <c r="AK506" s="577"/>
      <c r="AL506" s="577"/>
      <c r="AM506" s="577"/>
      <c r="AN506" s="577"/>
      <c r="AO506" s="577"/>
      <c r="AP506" s="577"/>
      <c r="AQ506" s="577"/>
      <c r="AR506" s="577"/>
      <c r="AS506" s="577"/>
      <c r="AT506" s="577"/>
      <c r="AU506" s="577"/>
      <c r="AV506" s="577"/>
    </row>
    <row r="507" spans="1:48" ht="15.75" thickTop="1">
      <c r="A507" s="589"/>
      <c r="B507" s="769" t="s">
        <v>488</v>
      </c>
      <c r="C507" s="689" t="s">
        <v>24</v>
      </c>
      <c r="D507" s="690">
        <f>+C451</f>
        <v>4033702.1990690744</v>
      </c>
      <c r="E507" s="691">
        <f t="shared" ref="E507:E512" si="267">+D507/$D$513</f>
        <v>0.34932758711743844</v>
      </c>
      <c r="F507" s="577"/>
    </row>
    <row r="508" spans="1:48" ht="23.25">
      <c r="A508" s="589"/>
      <c r="B508" s="769" t="str">
        <f>+B454</f>
        <v>b. Zmanjšanje stroškov končnih uporabnikov za čiščenje greznice (510 EUR po gospodinjstvu)</v>
      </c>
      <c r="C508" s="689" t="s">
        <v>24</v>
      </c>
      <c r="D508" s="690">
        <f>+C454</f>
        <v>558725.14370394521</v>
      </c>
      <c r="E508" s="691">
        <f t="shared" si="267"/>
        <v>4.8386840842387369E-2</v>
      </c>
      <c r="F508" s="577"/>
    </row>
    <row r="509" spans="1:48" ht="23.25">
      <c r="A509" s="589"/>
      <c r="B509" s="769" t="str">
        <f>+B457</f>
        <v>c. Oportunitetni strošek izgradnje nepretočne greznice ali male čistilne naprave (1.500 EUR po gospodinjstvu)</v>
      </c>
      <c r="C509" s="689" t="s">
        <v>24</v>
      </c>
      <c r="D509" s="690">
        <f>+C457</f>
        <v>270543.55928203551</v>
      </c>
      <c r="E509" s="691">
        <f t="shared" si="267"/>
        <v>2.3429674306637813E-2</v>
      </c>
      <c r="F509" s="577"/>
    </row>
    <row r="510" spans="1:48" ht="15">
      <c r="A510" s="589"/>
      <c r="B510" s="769" t="str">
        <f>+B459</f>
        <v>d. Učinek podnebnih sprememb</v>
      </c>
      <c r="C510" s="689" t="s">
        <v>24</v>
      </c>
      <c r="D510" s="690">
        <f>+C459</f>
        <v>-169068.36635390678</v>
      </c>
      <c r="E510" s="691">
        <f t="shared" si="267"/>
        <v>-1.4641696774225848E-2</v>
      </c>
      <c r="F510" s="577"/>
    </row>
    <row r="511" spans="1:48" ht="15">
      <c r="A511" s="589"/>
      <c r="B511" s="769" t="str">
        <f>+B462</f>
        <v>e. Koristi zaradi manjšega vpliva na zdravje</v>
      </c>
      <c r="C511" s="689" t="s">
        <v>24</v>
      </c>
      <c r="D511" s="690">
        <f>+C462</f>
        <v>5187326.6949334573</v>
      </c>
      <c r="E511" s="691">
        <f t="shared" si="267"/>
        <v>0.44923403575732113</v>
      </c>
      <c r="F511" s="577"/>
    </row>
    <row r="512" spans="1:48" ht="15">
      <c r="A512" s="589"/>
      <c r="B512" s="769" t="str">
        <f>+B466</f>
        <v>2. Ekonomski preostanek vrednosti</v>
      </c>
      <c r="C512" s="689" t="str">
        <f>+C511</f>
        <v>EUR</v>
      </c>
      <c r="D512" s="690">
        <f>+C466</f>
        <v>1665818.1478852225</v>
      </c>
      <c r="E512" s="691">
        <f t="shared" si="267"/>
        <v>0.14426355875044114</v>
      </c>
      <c r="F512" s="577"/>
    </row>
    <row r="513" spans="1:6" ht="15">
      <c r="A513" s="589"/>
      <c r="B513" s="770" t="s">
        <v>8</v>
      </c>
      <c r="C513" s="692" t="s">
        <v>24</v>
      </c>
      <c r="D513" s="693">
        <f>+D511+D510+D509+D507+D508+D512</f>
        <v>11547047.378519827</v>
      </c>
      <c r="E513" s="694">
        <f>SUM(E507:E512)</f>
        <v>1</v>
      </c>
      <c r="F513" s="583">
        <f>+D513-D519</f>
        <v>3795003.6528480817</v>
      </c>
    </row>
    <row r="514" spans="1:6" ht="15.75" thickBot="1">
      <c r="A514" s="589"/>
      <c r="B514" s="766" t="s">
        <v>498</v>
      </c>
      <c r="C514" s="683"/>
      <c r="D514" s="683" t="s">
        <v>495</v>
      </c>
      <c r="E514" s="683" t="s">
        <v>499</v>
      </c>
      <c r="F514" s="577"/>
    </row>
    <row r="515" spans="1:6" ht="16.5" thickTop="1" thickBot="1">
      <c r="A515" s="589"/>
      <c r="B515" s="766"/>
      <c r="C515" s="683"/>
      <c r="D515" s="683" t="s">
        <v>497</v>
      </c>
      <c r="E515" s="683"/>
      <c r="F515" s="577"/>
    </row>
    <row r="516" spans="1:6" ht="15.75" thickTop="1">
      <c r="A516" s="589"/>
      <c r="B516" s="769" t="s">
        <v>500</v>
      </c>
      <c r="C516" s="689" t="s">
        <v>24</v>
      </c>
      <c r="D516" s="690">
        <f>+C467</f>
        <v>2307226.0481397281</v>
      </c>
      <c r="E516" s="691">
        <f>+D516/D519</f>
        <v>0.29762810038068999</v>
      </c>
      <c r="F516" s="584"/>
    </row>
    <row r="517" spans="1:6" ht="15">
      <c r="A517" s="589"/>
      <c r="B517" s="769" t="s">
        <v>501</v>
      </c>
      <c r="C517" s="689" t="s">
        <v>24</v>
      </c>
      <c r="D517" s="690">
        <f>+C474</f>
        <v>4765438.481740457</v>
      </c>
      <c r="E517" s="691">
        <f>+D517/D519</f>
        <v>0.6147331788079553</v>
      </c>
      <c r="F517" s="577"/>
    </row>
    <row r="518" spans="1:6" ht="15">
      <c r="A518" s="589"/>
      <c r="B518" s="769" t="s">
        <v>502</v>
      </c>
      <c r="C518" s="689" t="s">
        <v>24</v>
      </c>
      <c r="D518" s="690">
        <f>+C480</f>
        <v>679379.19579156046</v>
      </c>
      <c r="E518" s="691">
        <f>+D518/D519</f>
        <v>8.7638720811354751E-2</v>
      </c>
      <c r="F518" s="577"/>
    </row>
    <row r="519" spans="1:6" ht="15">
      <c r="A519" s="589"/>
      <c r="B519" s="770" t="s">
        <v>8</v>
      </c>
      <c r="C519" s="692" t="s">
        <v>24</v>
      </c>
      <c r="D519" s="693">
        <f>+D518+D517+D516</f>
        <v>7752043.7256717458</v>
      </c>
      <c r="E519" s="695">
        <f>SUM(E516:E518)</f>
        <v>1</v>
      </c>
      <c r="F519" s="577"/>
    </row>
    <row r="520" spans="1:6">
      <c r="D520" s="550"/>
    </row>
    <row r="521" spans="1:6" ht="15">
      <c r="A521" s="585"/>
      <c r="B521" s="771"/>
      <c r="C521" s="586"/>
      <c r="D521" s="584"/>
      <c r="E521" s="577"/>
      <c r="F521" s="577"/>
    </row>
  </sheetData>
  <mergeCells count="3">
    <mergeCell ref="AJ291:AP291"/>
    <mergeCell ref="E358:E373"/>
    <mergeCell ref="C408:D442"/>
  </mergeCells>
  <conditionalFormatting sqref="E442:AI442">
    <cfRule type="cellIs" dxfId="7" priority="2" operator="equal">
      <formula>"DA"</formula>
    </cfRule>
  </conditionalFormatting>
  <conditionalFormatting sqref="C343">
    <cfRule type="cellIs" dxfId="6" priority="1" operator="greaterThan">
      <formula>$C$9</formula>
    </cfRule>
  </conditionalFormatting>
  <hyperlinks>
    <hyperlink ref="A328" location="_ftn1" display="_ftn1" xr:uid="{D3F716AB-288E-4276-999A-518288167BB3}"/>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1B29D-6070-4C93-A2AF-D7B22A4C895D}">
  <dimension ref="A2:AV521"/>
  <sheetViews>
    <sheetView workbookViewId="0">
      <selection activeCell="F17" sqref="F17:H19"/>
    </sheetView>
  </sheetViews>
  <sheetFormatPr defaultRowHeight="12"/>
  <cols>
    <col min="1" max="1" width="6.1640625" style="385" customWidth="1"/>
    <col min="2" max="2" width="60.33203125" style="747" customWidth="1"/>
    <col min="3" max="3" width="16.5" style="385" customWidth="1"/>
    <col min="4" max="4" width="13.33203125" style="385" customWidth="1"/>
    <col min="5" max="5" width="11.6640625" style="385" customWidth="1"/>
    <col min="6" max="7" width="12.5" style="385" customWidth="1"/>
    <col min="8" max="9" width="12.33203125" style="385" customWidth="1"/>
    <col min="10" max="10" width="10.83203125" style="385" customWidth="1"/>
    <col min="11" max="17" width="9.5" style="385" customWidth="1"/>
    <col min="18" max="18" width="10" style="385" customWidth="1"/>
    <col min="19" max="27" width="9.5" style="385" customWidth="1"/>
    <col min="28" max="28" width="9.83203125" style="385" customWidth="1"/>
    <col min="29" max="34" width="9.5" style="385" customWidth="1"/>
    <col min="35" max="36" width="9.5" style="385" bestFit="1" customWidth="1"/>
    <col min="37" max="38" width="10" style="385" customWidth="1"/>
    <col min="39" max="39" width="9.5" style="385" customWidth="1"/>
    <col min="40" max="40" width="9.83203125" style="385" bestFit="1" customWidth="1"/>
    <col min="41" max="41" width="10" style="385" customWidth="1"/>
    <col min="42" max="44" width="9.5" style="385" customWidth="1"/>
    <col min="45" max="45" width="9.5" style="385" bestFit="1" customWidth="1"/>
    <col min="46" max="46" width="9.5" style="385" customWidth="1"/>
    <col min="47" max="16384" width="9.33203125" style="385"/>
  </cols>
  <sheetData>
    <row r="2" spans="1:35">
      <c r="B2" s="744" t="s">
        <v>417</v>
      </c>
      <c r="C2" s="548" t="s">
        <v>544</v>
      </c>
    </row>
    <row r="3" spans="1:35">
      <c r="B3" s="745" t="s">
        <v>886</v>
      </c>
      <c r="C3" s="549">
        <v>1</v>
      </c>
    </row>
    <row r="4" spans="1:35">
      <c r="B4" s="745" t="s">
        <v>887</v>
      </c>
      <c r="C4" s="549">
        <v>0.99</v>
      </c>
      <c r="E4" s="385" t="str">
        <f>+E354</f>
        <v>FNPV/C</v>
      </c>
      <c r="F4" s="550">
        <f>+D354</f>
        <v>-4235731.2222636156</v>
      </c>
    </row>
    <row r="5" spans="1:35">
      <c r="B5" s="745" t="s">
        <v>543</v>
      </c>
      <c r="C5" s="549">
        <v>1</v>
      </c>
      <c r="F5" s="550"/>
    </row>
    <row r="6" spans="1:35">
      <c r="B6" s="385"/>
      <c r="E6" s="385" t="s">
        <v>554</v>
      </c>
      <c r="F6" s="550">
        <f>+C491</f>
        <v>3840691.2973657004</v>
      </c>
    </row>
    <row r="7" spans="1:35">
      <c r="B7" s="385"/>
    </row>
    <row r="8" spans="1:35">
      <c r="B8" s="385"/>
    </row>
    <row r="13" spans="1:35" ht="13.5" customHeight="1">
      <c r="A13" s="551" t="s">
        <v>455</v>
      </c>
      <c r="B13" s="746"/>
      <c r="C13" s="552"/>
      <c r="D13" s="552"/>
      <c r="E13" s="552"/>
      <c r="F13" s="552"/>
      <c r="G13" s="552"/>
      <c r="H13" s="552"/>
      <c r="I13" s="552"/>
      <c r="J13" s="552"/>
      <c r="K13" s="552"/>
      <c r="L13" s="552"/>
      <c r="M13" s="552"/>
      <c r="N13" s="552"/>
      <c r="O13" s="552"/>
      <c r="P13" s="552"/>
      <c r="Q13" s="552"/>
      <c r="R13" s="552"/>
      <c r="S13" s="552"/>
      <c r="T13" s="552"/>
      <c r="U13" s="552"/>
      <c r="V13" s="552"/>
      <c r="W13" s="552"/>
      <c r="X13" s="552"/>
      <c r="Y13" s="552"/>
      <c r="Z13" s="552"/>
      <c r="AA13" s="552"/>
      <c r="AB13" s="552"/>
      <c r="AC13" s="552"/>
      <c r="AD13" s="552"/>
      <c r="AE13" s="552"/>
      <c r="AF13" s="552"/>
      <c r="AG13" s="552"/>
      <c r="AH13" s="552"/>
      <c r="AI13" s="552"/>
    </row>
    <row r="14" spans="1:35" ht="13.5" customHeight="1"/>
    <row r="15" spans="1:35" ht="12.75">
      <c r="A15" s="553" t="s">
        <v>663</v>
      </c>
    </row>
    <row r="16" spans="1:35">
      <c r="F16" s="554"/>
    </row>
    <row r="17" spans="1:35" s="589" customFormat="1" ht="11.25">
      <c r="A17" s="601"/>
      <c r="B17" s="748" t="s">
        <v>388</v>
      </c>
      <c r="C17" s="588"/>
      <c r="D17" s="588"/>
      <c r="E17" s="588"/>
      <c r="F17" s="588">
        <v>1</v>
      </c>
      <c r="G17" s="588">
        <f>+F17+1</f>
        <v>2</v>
      </c>
      <c r="H17" s="588">
        <f>+G17+1</f>
        <v>3</v>
      </c>
      <c r="I17" s="588">
        <f t="shared" ref="I17:X18" si="0">+H17+1</f>
        <v>4</v>
      </c>
      <c r="J17" s="588">
        <f t="shared" si="0"/>
        <v>5</v>
      </c>
      <c r="K17" s="588">
        <f t="shared" si="0"/>
        <v>6</v>
      </c>
      <c r="L17" s="588">
        <f t="shared" si="0"/>
        <v>7</v>
      </c>
      <c r="M17" s="588">
        <f t="shared" si="0"/>
        <v>8</v>
      </c>
      <c r="N17" s="588">
        <f t="shared" si="0"/>
        <v>9</v>
      </c>
      <c r="O17" s="588">
        <f t="shared" si="0"/>
        <v>10</v>
      </c>
      <c r="P17" s="588">
        <f t="shared" si="0"/>
        <v>11</v>
      </c>
      <c r="Q17" s="588">
        <f t="shared" si="0"/>
        <v>12</v>
      </c>
      <c r="R17" s="588">
        <f t="shared" si="0"/>
        <v>13</v>
      </c>
      <c r="S17" s="588">
        <f t="shared" si="0"/>
        <v>14</v>
      </c>
      <c r="T17" s="588">
        <f t="shared" si="0"/>
        <v>15</v>
      </c>
      <c r="U17" s="588">
        <f t="shared" si="0"/>
        <v>16</v>
      </c>
      <c r="V17" s="588">
        <f t="shared" si="0"/>
        <v>17</v>
      </c>
      <c r="W17" s="588">
        <f t="shared" si="0"/>
        <v>18</v>
      </c>
      <c r="X17" s="588">
        <f t="shared" si="0"/>
        <v>19</v>
      </c>
      <c r="Y17" s="588">
        <f t="shared" ref="Y17:AG18" si="1">+X17+1</f>
        <v>20</v>
      </c>
      <c r="Z17" s="588">
        <f t="shared" si="1"/>
        <v>21</v>
      </c>
      <c r="AA17" s="588">
        <f t="shared" si="1"/>
        <v>22</v>
      </c>
      <c r="AB17" s="588">
        <f t="shared" si="1"/>
        <v>23</v>
      </c>
      <c r="AC17" s="588">
        <f t="shared" si="1"/>
        <v>24</v>
      </c>
      <c r="AD17" s="588">
        <f t="shared" si="1"/>
        <v>25</v>
      </c>
      <c r="AE17" s="588">
        <f t="shared" si="1"/>
        <v>26</v>
      </c>
      <c r="AF17" s="588">
        <f t="shared" si="1"/>
        <v>27</v>
      </c>
      <c r="AG17" s="588">
        <f t="shared" si="1"/>
        <v>28</v>
      </c>
      <c r="AH17" s="588">
        <f>+AG17+1</f>
        <v>29</v>
      </c>
      <c r="AI17" s="588">
        <f>+AH17+1</f>
        <v>30</v>
      </c>
    </row>
    <row r="18" spans="1:35" s="589" customFormat="1" ht="11.25">
      <c r="A18" s="601" t="s">
        <v>147</v>
      </c>
      <c r="B18" s="748" t="s">
        <v>387</v>
      </c>
      <c r="C18" s="590"/>
      <c r="D18" s="590"/>
      <c r="E18" s="590"/>
      <c r="F18" s="591">
        <v>2018</v>
      </c>
      <c r="G18" s="591">
        <f>+F18+1</f>
        <v>2019</v>
      </c>
      <c r="H18" s="591">
        <f>+G18+1</f>
        <v>2020</v>
      </c>
      <c r="I18" s="591">
        <f t="shared" si="0"/>
        <v>2021</v>
      </c>
      <c r="J18" s="591">
        <f t="shared" si="0"/>
        <v>2022</v>
      </c>
      <c r="K18" s="591">
        <f t="shared" si="0"/>
        <v>2023</v>
      </c>
      <c r="L18" s="591">
        <f t="shared" si="0"/>
        <v>2024</v>
      </c>
      <c r="M18" s="591">
        <f t="shared" si="0"/>
        <v>2025</v>
      </c>
      <c r="N18" s="591">
        <f t="shared" si="0"/>
        <v>2026</v>
      </c>
      <c r="O18" s="591">
        <f t="shared" si="0"/>
        <v>2027</v>
      </c>
      <c r="P18" s="591">
        <f t="shared" si="0"/>
        <v>2028</v>
      </c>
      <c r="Q18" s="591">
        <f t="shared" si="0"/>
        <v>2029</v>
      </c>
      <c r="R18" s="591">
        <f t="shared" si="0"/>
        <v>2030</v>
      </c>
      <c r="S18" s="591">
        <f t="shared" si="0"/>
        <v>2031</v>
      </c>
      <c r="T18" s="591">
        <f t="shared" si="0"/>
        <v>2032</v>
      </c>
      <c r="U18" s="591">
        <f t="shared" si="0"/>
        <v>2033</v>
      </c>
      <c r="V18" s="591">
        <f t="shared" si="0"/>
        <v>2034</v>
      </c>
      <c r="W18" s="591">
        <f t="shared" si="0"/>
        <v>2035</v>
      </c>
      <c r="X18" s="591">
        <f t="shared" si="0"/>
        <v>2036</v>
      </c>
      <c r="Y18" s="591">
        <f t="shared" si="1"/>
        <v>2037</v>
      </c>
      <c r="Z18" s="591">
        <f t="shared" si="1"/>
        <v>2038</v>
      </c>
      <c r="AA18" s="591">
        <f t="shared" si="1"/>
        <v>2039</v>
      </c>
      <c r="AB18" s="591">
        <f t="shared" si="1"/>
        <v>2040</v>
      </c>
      <c r="AC18" s="591">
        <f t="shared" si="1"/>
        <v>2041</v>
      </c>
      <c r="AD18" s="591">
        <f t="shared" si="1"/>
        <v>2042</v>
      </c>
      <c r="AE18" s="591">
        <f t="shared" si="1"/>
        <v>2043</v>
      </c>
      <c r="AF18" s="591">
        <f t="shared" si="1"/>
        <v>2044</v>
      </c>
      <c r="AG18" s="591">
        <f t="shared" si="1"/>
        <v>2045</v>
      </c>
      <c r="AH18" s="591">
        <f>+AG18+1</f>
        <v>2046</v>
      </c>
      <c r="AI18" s="591">
        <f>+AH18+1</f>
        <v>2047</v>
      </c>
    </row>
    <row r="19" spans="1:35" s="589" customFormat="1" ht="11.25">
      <c r="A19" s="602" t="s">
        <v>242</v>
      </c>
      <c r="B19" s="749" t="s">
        <v>252</v>
      </c>
      <c r="C19" s="592"/>
      <c r="D19" s="592"/>
      <c r="E19" s="592"/>
      <c r="F19" s="593">
        <f>+F20+F24+F25</f>
        <v>197592</v>
      </c>
      <c r="G19" s="593">
        <f t="shared" ref="G19:AI19" si="2">+G20+G24+G25</f>
        <v>201079</v>
      </c>
      <c r="H19" s="593">
        <f t="shared" si="2"/>
        <v>186114</v>
      </c>
      <c r="I19" s="593">
        <f t="shared" si="2"/>
        <v>186114</v>
      </c>
      <c r="J19" s="593">
        <f t="shared" si="2"/>
        <v>186114</v>
      </c>
      <c r="K19" s="593">
        <f t="shared" si="2"/>
        <v>186114</v>
      </c>
      <c r="L19" s="593">
        <f t="shared" si="2"/>
        <v>186114</v>
      </c>
      <c r="M19" s="593">
        <f t="shared" si="2"/>
        <v>186114</v>
      </c>
      <c r="N19" s="593">
        <f t="shared" si="2"/>
        <v>186114</v>
      </c>
      <c r="O19" s="593">
        <f t="shared" si="2"/>
        <v>186114</v>
      </c>
      <c r="P19" s="593">
        <f t="shared" si="2"/>
        <v>186114</v>
      </c>
      <c r="Q19" s="593">
        <f t="shared" si="2"/>
        <v>186114</v>
      </c>
      <c r="R19" s="593">
        <f t="shared" si="2"/>
        <v>186114</v>
      </c>
      <c r="S19" s="593">
        <f t="shared" si="2"/>
        <v>186114</v>
      </c>
      <c r="T19" s="593">
        <f t="shared" si="2"/>
        <v>186114</v>
      </c>
      <c r="U19" s="593">
        <f t="shared" si="2"/>
        <v>186114</v>
      </c>
      <c r="V19" s="593">
        <f t="shared" si="2"/>
        <v>186114</v>
      </c>
      <c r="W19" s="593">
        <f t="shared" si="2"/>
        <v>186114</v>
      </c>
      <c r="X19" s="593">
        <f t="shared" si="2"/>
        <v>186114</v>
      </c>
      <c r="Y19" s="593">
        <f t="shared" si="2"/>
        <v>186114</v>
      </c>
      <c r="Z19" s="593">
        <f t="shared" si="2"/>
        <v>186114</v>
      </c>
      <c r="AA19" s="593">
        <f t="shared" si="2"/>
        <v>186114</v>
      </c>
      <c r="AB19" s="593">
        <f t="shared" si="2"/>
        <v>186114</v>
      </c>
      <c r="AC19" s="593">
        <f t="shared" si="2"/>
        <v>186114</v>
      </c>
      <c r="AD19" s="593">
        <f t="shared" si="2"/>
        <v>186114</v>
      </c>
      <c r="AE19" s="593">
        <f t="shared" si="2"/>
        <v>186114</v>
      </c>
      <c r="AF19" s="593">
        <f t="shared" si="2"/>
        <v>186114</v>
      </c>
      <c r="AG19" s="593">
        <f t="shared" si="2"/>
        <v>186114</v>
      </c>
      <c r="AH19" s="593">
        <f t="shared" si="2"/>
        <v>186114</v>
      </c>
      <c r="AI19" s="593">
        <f t="shared" si="2"/>
        <v>186114</v>
      </c>
    </row>
    <row r="20" spans="1:35" s="589" customFormat="1" ht="11.25">
      <c r="A20" s="603">
        <v>1</v>
      </c>
      <c r="B20" s="750" t="s">
        <v>245</v>
      </c>
      <c r="C20" s="594"/>
      <c r="D20" s="594"/>
      <c r="E20" s="594"/>
      <c r="F20" s="595">
        <f>+F21+F22+F23</f>
        <v>195819</v>
      </c>
      <c r="G20" s="595">
        <f t="shared" ref="G20:AI20" si="3">+G21+G22+G23</f>
        <v>198095</v>
      </c>
      <c r="H20" s="595">
        <f t="shared" si="3"/>
        <v>186114</v>
      </c>
      <c r="I20" s="595">
        <f t="shared" si="3"/>
        <v>186114</v>
      </c>
      <c r="J20" s="595">
        <f t="shared" si="3"/>
        <v>186114</v>
      </c>
      <c r="K20" s="595">
        <f t="shared" si="3"/>
        <v>186114</v>
      </c>
      <c r="L20" s="595">
        <f t="shared" si="3"/>
        <v>186114</v>
      </c>
      <c r="M20" s="595">
        <f t="shared" si="3"/>
        <v>186114</v>
      </c>
      <c r="N20" s="595">
        <f t="shared" si="3"/>
        <v>186114</v>
      </c>
      <c r="O20" s="595">
        <f t="shared" si="3"/>
        <v>186114</v>
      </c>
      <c r="P20" s="595">
        <f t="shared" si="3"/>
        <v>186114</v>
      </c>
      <c r="Q20" s="595">
        <f t="shared" si="3"/>
        <v>186114</v>
      </c>
      <c r="R20" s="595">
        <f t="shared" si="3"/>
        <v>186114</v>
      </c>
      <c r="S20" s="595">
        <f t="shared" si="3"/>
        <v>186114</v>
      </c>
      <c r="T20" s="595">
        <f t="shared" si="3"/>
        <v>186114</v>
      </c>
      <c r="U20" s="595">
        <f t="shared" si="3"/>
        <v>186114</v>
      </c>
      <c r="V20" s="595">
        <f t="shared" si="3"/>
        <v>186114</v>
      </c>
      <c r="W20" s="595">
        <f t="shared" si="3"/>
        <v>186114</v>
      </c>
      <c r="X20" s="595">
        <f t="shared" si="3"/>
        <v>186114</v>
      </c>
      <c r="Y20" s="595">
        <f t="shared" si="3"/>
        <v>186114</v>
      </c>
      <c r="Z20" s="595">
        <f t="shared" si="3"/>
        <v>186114</v>
      </c>
      <c r="AA20" s="595">
        <f t="shared" si="3"/>
        <v>186114</v>
      </c>
      <c r="AB20" s="595">
        <f t="shared" si="3"/>
        <v>186114</v>
      </c>
      <c r="AC20" s="595">
        <f t="shared" si="3"/>
        <v>186114</v>
      </c>
      <c r="AD20" s="595">
        <f t="shared" si="3"/>
        <v>186114</v>
      </c>
      <c r="AE20" s="595">
        <f t="shared" si="3"/>
        <v>186114</v>
      </c>
      <c r="AF20" s="595">
        <f t="shared" si="3"/>
        <v>186114</v>
      </c>
      <c r="AG20" s="595">
        <f t="shared" si="3"/>
        <v>186114</v>
      </c>
      <c r="AH20" s="595">
        <f t="shared" si="3"/>
        <v>186114</v>
      </c>
      <c r="AI20" s="595">
        <f t="shared" si="3"/>
        <v>186114</v>
      </c>
    </row>
    <row r="21" spans="1:35" s="589" customFormat="1" ht="11.25">
      <c r="A21" s="603"/>
      <c r="B21" s="751" t="s">
        <v>249</v>
      </c>
      <c r="C21" s="596"/>
      <c r="D21" s="596"/>
      <c r="E21" s="596"/>
      <c r="F21" s="595">
        <f>+'Bilance JKP'!C5</f>
        <v>58189.7048</v>
      </c>
      <c r="G21" s="595">
        <f>+'Bilance JKP'!D5</f>
        <v>61668.26</v>
      </c>
      <c r="H21" s="595">
        <f>+'Bilance JKP'!E5</f>
        <v>71767</v>
      </c>
      <c r="I21" s="595">
        <f t="shared" ref="I21:X25" si="4">+H21</f>
        <v>71767</v>
      </c>
      <c r="J21" s="595">
        <f t="shared" si="4"/>
        <v>71767</v>
      </c>
      <c r="K21" s="595">
        <f t="shared" si="4"/>
        <v>71767</v>
      </c>
      <c r="L21" s="595">
        <f t="shared" si="4"/>
        <v>71767</v>
      </c>
      <c r="M21" s="595">
        <f t="shared" si="4"/>
        <v>71767</v>
      </c>
      <c r="N21" s="595">
        <f t="shared" si="4"/>
        <v>71767</v>
      </c>
      <c r="O21" s="595">
        <f t="shared" si="4"/>
        <v>71767</v>
      </c>
      <c r="P21" s="595">
        <f t="shared" si="4"/>
        <v>71767</v>
      </c>
      <c r="Q21" s="595">
        <f t="shared" si="4"/>
        <v>71767</v>
      </c>
      <c r="R21" s="595">
        <f t="shared" si="4"/>
        <v>71767</v>
      </c>
      <c r="S21" s="595">
        <f t="shared" si="4"/>
        <v>71767</v>
      </c>
      <c r="T21" s="595">
        <f t="shared" si="4"/>
        <v>71767</v>
      </c>
      <c r="U21" s="595">
        <f t="shared" si="4"/>
        <v>71767</v>
      </c>
      <c r="V21" s="595">
        <f t="shared" si="4"/>
        <v>71767</v>
      </c>
      <c r="W21" s="595">
        <f t="shared" si="4"/>
        <v>71767</v>
      </c>
      <c r="X21" s="595">
        <f t="shared" si="4"/>
        <v>71767</v>
      </c>
      <c r="Y21" s="595">
        <f t="shared" ref="Y21:AI25" si="5">+X21</f>
        <v>71767</v>
      </c>
      <c r="Z21" s="595">
        <f t="shared" si="5"/>
        <v>71767</v>
      </c>
      <c r="AA21" s="595">
        <f t="shared" si="5"/>
        <v>71767</v>
      </c>
      <c r="AB21" s="595">
        <f t="shared" si="5"/>
        <v>71767</v>
      </c>
      <c r="AC21" s="595">
        <f t="shared" si="5"/>
        <v>71767</v>
      </c>
      <c r="AD21" s="595">
        <f t="shared" si="5"/>
        <v>71767</v>
      </c>
      <c r="AE21" s="595">
        <f t="shared" si="5"/>
        <v>71767</v>
      </c>
      <c r="AF21" s="595">
        <f t="shared" si="5"/>
        <v>71767</v>
      </c>
      <c r="AG21" s="595">
        <f t="shared" si="5"/>
        <v>71767</v>
      </c>
      <c r="AH21" s="595">
        <f t="shared" si="5"/>
        <v>71767</v>
      </c>
      <c r="AI21" s="595">
        <f t="shared" si="5"/>
        <v>71767</v>
      </c>
    </row>
    <row r="22" spans="1:35" s="589" customFormat="1" ht="11.25">
      <c r="A22" s="603"/>
      <c r="B22" s="751" t="s">
        <v>250</v>
      </c>
      <c r="C22" s="596"/>
      <c r="D22" s="596"/>
      <c r="E22" s="596"/>
      <c r="F22" s="595">
        <f>+'Bilance JKP'!C6</f>
        <v>127620.29519999999</v>
      </c>
      <c r="G22" s="595">
        <f>+'Bilance JKP'!D6</f>
        <v>133319.74</v>
      </c>
      <c r="H22" s="595">
        <f>+'Bilance JKP'!E6</f>
        <v>112964</v>
      </c>
      <c r="I22" s="595">
        <f t="shared" si="4"/>
        <v>112964</v>
      </c>
      <c r="J22" s="595">
        <f t="shared" si="4"/>
        <v>112964</v>
      </c>
      <c r="K22" s="595">
        <f t="shared" si="4"/>
        <v>112964</v>
      </c>
      <c r="L22" s="595">
        <f t="shared" si="4"/>
        <v>112964</v>
      </c>
      <c r="M22" s="595">
        <f t="shared" si="4"/>
        <v>112964</v>
      </c>
      <c r="N22" s="595">
        <f t="shared" si="4"/>
        <v>112964</v>
      </c>
      <c r="O22" s="595">
        <f t="shared" si="4"/>
        <v>112964</v>
      </c>
      <c r="P22" s="595">
        <f t="shared" si="4"/>
        <v>112964</v>
      </c>
      <c r="Q22" s="595">
        <f t="shared" si="4"/>
        <v>112964</v>
      </c>
      <c r="R22" s="595">
        <f t="shared" si="4"/>
        <v>112964</v>
      </c>
      <c r="S22" s="595">
        <f t="shared" si="4"/>
        <v>112964</v>
      </c>
      <c r="T22" s="595">
        <f t="shared" si="4"/>
        <v>112964</v>
      </c>
      <c r="U22" s="595">
        <f t="shared" si="4"/>
        <v>112964</v>
      </c>
      <c r="V22" s="595">
        <f t="shared" si="4"/>
        <v>112964</v>
      </c>
      <c r="W22" s="595">
        <f t="shared" si="4"/>
        <v>112964</v>
      </c>
      <c r="X22" s="595">
        <f t="shared" si="4"/>
        <v>112964</v>
      </c>
      <c r="Y22" s="595">
        <f t="shared" si="5"/>
        <v>112964</v>
      </c>
      <c r="Z22" s="595">
        <f t="shared" si="5"/>
        <v>112964</v>
      </c>
      <c r="AA22" s="595">
        <f t="shared" si="5"/>
        <v>112964</v>
      </c>
      <c r="AB22" s="595">
        <f t="shared" si="5"/>
        <v>112964</v>
      </c>
      <c r="AC22" s="595">
        <f t="shared" si="5"/>
        <v>112964</v>
      </c>
      <c r="AD22" s="595">
        <f t="shared" si="5"/>
        <v>112964</v>
      </c>
      <c r="AE22" s="595">
        <f t="shared" si="5"/>
        <v>112964</v>
      </c>
      <c r="AF22" s="595">
        <f t="shared" si="5"/>
        <v>112964</v>
      </c>
      <c r="AG22" s="595">
        <f t="shared" si="5"/>
        <v>112964</v>
      </c>
      <c r="AH22" s="595">
        <f t="shared" si="5"/>
        <v>112964</v>
      </c>
      <c r="AI22" s="595">
        <f t="shared" si="5"/>
        <v>112964</v>
      </c>
    </row>
    <row r="23" spans="1:35" s="589" customFormat="1" ht="11.25">
      <c r="A23" s="603"/>
      <c r="B23" s="751" t="s">
        <v>853</v>
      </c>
      <c r="C23" s="596"/>
      <c r="D23" s="596"/>
      <c r="E23" s="596"/>
      <c r="F23" s="595">
        <f>+'Bilance JKP'!C7</f>
        <v>10009</v>
      </c>
      <c r="G23" s="595">
        <f>+'Bilance JKP'!D7</f>
        <v>3107</v>
      </c>
      <c r="H23" s="595">
        <f>+'Bilance JKP'!E7</f>
        <v>1383</v>
      </c>
      <c r="I23" s="595">
        <f t="shared" si="4"/>
        <v>1383</v>
      </c>
      <c r="J23" s="595">
        <f t="shared" si="4"/>
        <v>1383</v>
      </c>
      <c r="K23" s="595">
        <f t="shared" si="4"/>
        <v>1383</v>
      </c>
      <c r="L23" s="595">
        <f t="shared" si="4"/>
        <v>1383</v>
      </c>
      <c r="M23" s="595">
        <f t="shared" si="4"/>
        <v>1383</v>
      </c>
      <c r="N23" s="595">
        <f t="shared" si="4"/>
        <v>1383</v>
      </c>
      <c r="O23" s="595">
        <f t="shared" si="4"/>
        <v>1383</v>
      </c>
      <c r="P23" s="595">
        <f t="shared" si="4"/>
        <v>1383</v>
      </c>
      <c r="Q23" s="595">
        <f t="shared" si="4"/>
        <v>1383</v>
      </c>
      <c r="R23" s="595">
        <f t="shared" si="4"/>
        <v>1383</v>
      </c>
      <c r="S23" s="595">
        <f t="shared" si="4"/>
        <v>1383</v>
      </c>
      <c r="T23" s="595">
        <f t="shared" si="4"/>
        <v>1383</v>
      </c>
      <c r="U23" s="595">
        <f t="shared" si="4"/>
        <v>1383</v>
      </c>
      <c r="V23" s="595">
        <f t="shared" si="4"/>
        <v>1383</v>
      </c>
      <c r="W23" s="595">
        <f t="shared" si="4"/>
        <v>1383</v>
      </c>
      <c r="X23" s="595">
        <f t="shared" si="4"/>
        <v>1383</v>
      </c>
      <c r="Y23" s="595">
        <f t="shared" si="5"/>
        <v>1383</v>
      </c>
      <c r="Z23" s="595">
        <f t="shared" si="5"/>
        <v>1383</v>
      </c>
      <c r="AA23" s="595">
        <f t="shared" si="5"/>
        <v>1383</v>
      </c>
      <c r="AB23" s="595">
        <f t="shared" si="5"/>
        <v>1383</v>
      </c>
      <c r="AC23" s="595">
        <f t="shared" si="5"/>
        <v>1383</v>
      </c>
      <c r="AD23" s="595">
        <f t="shared" si="5"/>
        <v>1383</v>
      </c>
      <c r="AE23" s="595">
        <f t="shared" si="5"/>
        <v>1383</v>
      </c>
      <c r="AF23" s="595">
        <f t="shared" si="5"/>
        <v>1383</v>
      </c>
      <c r="AG23" s="595">
        <f t="shared" si="5"/>
        <v>1383</v>
      </c>
      <c r="AH23" s="595">
        <f t="shared" si="5"/>
        <v>1383</v>
      </c>
      <c r="AI23" s="595">
        <f t="shared" si="5"/>
        <v>1383</v>
      </c>
    </row>
    <row r="24" spans="1:35" s="589" customFormat="1" ht="11.25">
      <c r="A24" s="603">
        <v>2</v>
      </c>
      <c r="B24" s="750" t="s">
        <v>247</v>
      </c>
      <c r="C24" s="594"/>
      <c r="D24" s="594"/>
      <c r="E24" s="594"/>
      <c r="F24" s="595">
        <f>+'Bilance JKP'!C8</f>
        <v>1773</v>
      </c>
      <c r="G24" s="595">
        <f>+'Bilance JKP'!D8</f>
        <v>2984</v>
      </c>
      <c r="H24" s="595">
        <f>+'Bilance JKP'!E8</f>
        <v>0</v>
      </c>
      <c r="I24" s="595">
        <f t="shared" si="4"/>
        <v>0</v>
      </c>
      <c r="J24" s="595">
        <f t="shared" si="4"/>
        <v>0</v>
      </c>
      <c r="K24" s="595">
        <f t="shared" si="4"/>
        <v>0</v>
      </c>
      <c r="L24" s="595">
        <f t="shared" si="4"/>
        <v>0</v>
      </c>
      <c r="M24" s="595">
        <f t="shared" si="4"/>
        <v>0</v>
      </c>
      <c r="N24" s="595">
        <f t="shared" si="4"/>
        <v>0</v>
      </c>
      <c r="O24" s="595">
        <f t="shared" si="4"/>
        <v>0</v>
      </c>
      <c r="P24" s="595">
        <f t="shared" si="4"/>
        <v>0</v>
      </c>
      <c r="Q24" s="595">
        <f t="shared" si="4"/>
        <v>0</v>
      </c>
      <c r="R24" s="595">
        <f t="shared" si="4"/>
        <v>0</v>
      </c>
      <c r="S24" s="595">
        <f t="shared" si="4"/>
        <v>0</v>
      </c>
      <c r="T24" s="595">
        <f t="shared" si="4"/>
        <v>0</v>
      </c>
      <c r="U24" s="595">
        <f t="shared" si="4"/>
        <v>0</v>
      </c>
      <c r="V24" s="595">
        <f t="shared" si="4"/>
        <v>0</v>
      </c>
      <c r="W24" s="595">
        <f t="shared" si="4"/>
        <v>0</v>
      </c>
      <c r="X24" s="595">
        <f t="shared" si="4"/>
        <v>0</v>
      </c>
      <c r="Y24" s="595">
        <f t="shared" si="5"/>
        <v>0</v>
      </c>
      <c r="Z24" s="595">
        <f t="shared" si="5"/>
        <v>0</v>
      </c>
      <c r="AA24" s="595">
        <f t="shared" si="5"/>
        <v>0</v>
      </c>
      <c r="AB24" s="595">
        <f t="shared" si="5"/>
        <v>0</v>
      </c>
      <c r="AC24" s="595">
        <f t="shared" si="5"/>
        <v>0</v>
      </c>
      <c r="AD24" s="595">
        <f t="shared" si="5"/>
        <v>0</v>
      </c>
      <c r="AE24" s="595">
        <f t="shared" si="5"/>
        <v>0</v>
      </c>
      <c r="AF24" s="595">
        <f t="shared" si="5"/>
        <v>0</v>
      </c>
      <c r="AG24" s="595">
        <f t="shared" si="5"/>
        <v>0</v>
      </c>
      <c r="AH24" s="595">
        <f t="shared" si="5"/>
        <v>0</v>
      </c>
      <c r="AI24" s="595">
        <f t="shared" si="5"/>
        <v>0</v>
      </c>
    </row>
    <row r="25" spans="1:35" s="589" customFormat="1" ht="11.25">
      <c r="A25" s="603">
        <v>3</v>
      </c>
      <c r="B25" s="750" t="s">
        <v>251</v>
      </c>
      <c r="C25" s="594"/>
      <c r="D25" s="594"/>
      <c r="E25" s="594"/>
      <c r="F25" s="595">
        <f>+'Bilance JKP'!C9</f>
        <v>0</v>
      </c>
      <c r="G25" s="595">
        <f>+'Bilance JKP'!D9</f>
        <v>0</v>
      </c>
      <c r="H25" s="595">
        <f>+'Bilance JKP'!E9</f>
        <v>0</v>
      </c>
      <c r="I25" s="595">
        <f t="shared" si="4"/>
        <v>0</v>
      </c>
      <c r="J25" s="595">
        <f t="shared" si="4"/>
        <v>0</v>
      </c>
      <c r="K25" s="595">
        <f t="shared" si="4"/>
        <v>0</v>
      </c>
      <c r="L25" s="595">
        <f t="shared" si="4"/>
        <v>0</v>
      </c>
      <c r="M25" s="595">
        <f t="shared" si="4"/>
        <v>0</v>
      </c>
      <c r="N25" s="595">
        <f t="shared" si="4"/>
        <v>0</v>
      </c>
      <c r="O25" s="595">
        <f t="shared" si="4"/>
        <v>0</v>
      </c>
      <c r="P25" s="595">
        <f t="shared" si="4"/>
        <v>0</v>
      </c>
      <c r="Q25" s="595">
        <f t="shared" si="4"/>
        <v>0</v>
      </c>
      <c r="R25" s="595">
        <f t="shared" si="4"/>
        <v>0</v>
      </c>
      <c r="S25" s="595">
        <f t="shared" si="4"/>
        <v>0</v>
      </c>
      <c r="T25" s="595">
        <f t="shared" si="4"/>
        <v>0</v>
      </c>
      <c r="U25" s="595">
        <f t="shared" si="4"/>
        <v>0</v>
      </c>
      <c r="V25" s="595">
        <f t="shared" si="4"/>
        <v>0</v>
      </c>
      <c r="W25" s="595">
        <f t="shared" si="4"/>
        <v>0</v>
      </c>
      <c r="X25" s="595">
        <f t="shared" si="4"/>
        <v>0</v>
      </c>
      <c r="Y25" s="595">
        <f t="shared" si="5"/>
        <v>0</v>
      </c>
      <c r="Z25" s="595">
        <f t="shared" si="5"/>
        <v>0</v>
      </c>
      <c r="AA25" s="595">
        <f t="shared" si="5"/>
        <v>0</v>
      </c>
      <c r="AB25" s="595">
        <f t="shared" si="5"/>
        <v>0</v>
      </c>
      <c r="AC25" s="595">
        <f t="shared" si="5"/>
        <v>0</v>
      </c>
      <c r="AD25" s="595">
        <f t="shared" si="5"/>
        <v>0</v>
      </c>
      <c r="AE25" s="595">
        <f t="shared" si="5"/>
        <v>0</v>
      </c>
      <c r="AF25" s="595">
        <f t="shared" si="5"/>
        <v>0</v>
      </c>
      <c r="AG25" s="595">
        <f t="shared" si="5"/>
        <v>0</v>
      </c>
      <c r="AH25" s="595">
        <f t="shared" si="5"/>
        <v>0</v>
      </c>
      <c r="AI25" s="595">
        <f t="shared" si="5"/>
        <v>0</v>
      </c>
    </row>
    <row r="26" spans="1:35" s="589" customFormat="1" ht="11.25">
      <c r="A26" s="602" t="s">
        <v>243</v>
      </c>
      <c r="B26" s="749" t="s">
        <v>253</v>
      </c>
      <c r="C26" s="592"/>
      <c r="D26" s="592"/>
      <c r="E26" s="592"/>
      <c r="F26" s="593">
        <f>+F27+F34+F35</f>
        <v>197217</v>
      </c>
      <c r="G26" s="593">
        <f>+G27+G34+G35</f>
        <v>193507</v>
      </c>
      <c r="H26" s="593">
        <f>+H27+H34+H35</f>
        <v>186114</v>
      </c>
      <c r="I26" s="593">
        <f t="shared" ref="I26:AI26" si="6">+I27+I34+I35</f>
        <v>186114</v>
      </c>
      <c r="J26" s="593">
        <f t="shared" si="6"/>
        <v>186114</v>
      </c>
      <c r="K26" s="593">
        <f t="shared" si="6"/>
        <v>186114</v>
      </c>
      <c r="L26" s="593">
        <f t="shared" si="6"/>
        <v>186114</v>
      </c>
      <c r="M26" s="593">
        <f t="shared" si="6"/>
        <v>186114</v>
      </c>
      <c r="N26" s="593">
        <f t="shared" si="6"/>
        <v>186114</v>
      </c>
      <c r="O26" s="593">
        <f t="shared" si="6"/>
        <v>186114</v>
      </c>
      <c r="P26" s="593">
        <f t="shared" si="6"/>
        <v>186114</v>
      </c>
      <c r="Q26" s="593">
        <f t="shared" si="6"/>
        <v>186114</v>
      </c>
      <c r="R26" s="593">
        <f t="shared" si="6"/>
        <v>186114</v>
      </c>
      <c r="S26" s="593">
        <f t="shared" si="6"/>
        <v>186114</v>
      </c>
      <c r="T26" s="593">
        <f t="shared" si="6"/>
        <v>186114</v>
      </c>
      <c r="U26" s="593">
        <f t="shared" si="6"/>
        <v>186114</v>
      </c>
      <c r="V26" s="593">
        <f t="shared" si="6"/>
        <v>186114</v>
      </c>
      <c r="W26" s="593">
        <f t="shared" si="6"/>
        <v>186114</v>
      </c>
      <c r="X26" s="593">
        <f t="shared" si="6"/>
        <v>186114</v>
      </c>
      <c r="Y26" s="593">
        <f t="shared" si="6"/>
        <v>186114</v>
      </c>
      <c r="Z26" s="593">
        <f t="shared" si="6"/>
        <v>186114</v>
      </c>
      <c r="AA26" s="593">
        <f t="shared" si="6"/>
        <v>186114</v>
      </c>
      <c r="AB26" s="593">
        <f t="shared" si="6"/>
        <v>186114</v>
      </c>
      <c r="AC26" s="593">
        <f t="shared" si="6"/>
        <v>186114</v>
      </c>
      <c r="AD26" s="593">
        <f t="shared" si="6"/>
        <v>186114</v>
      </c>
      <c r="AE26" s="593">
        <f t="shared" si="6"/>
        <v>186114</v>
      </c>
      <c r="AF26" s="593">
        <f t="shared" si="6"/>
        <v>186114</v>
      </c>
      <c r="AG26" s="593">
        <f t="shared" si="6"/>
        <v>186114</v>
      </c>
      <c r="AH26" s="593">
        <f t="shared" si="6"/>
        <v>186114</v>
      </c>
      <c r="AI26" s="593">
        <f t="shared" si="6"/>
        <v>186114</v>
      </c>
    </row>
    <row r="27" spans="1:35" s="589" customFormat="1" ht="11.25">
      <c r="A27" s="603">
        <v>1</v>
      </c>
      <c r="B27" s="750" t="s">
        <v>246</v>
      </c>
      <c r="C27" s="594"/>
      <c r="D27" s="594"/>
      <c r="E27" s="594"/>
      <c r="F27" s="595">
        <f>+F28+F29+F31+F32+F33</f>
        <v>192894</v>
      </c>
      <c r="G27" s="595">
        <f>+G28+G29+G31+G32+G33</f>
        <v>193350</v>
      </c>
      <c r="H27" s="595">
        <f>+H28+H29+H31+H32+H33</f>
        <v>186114</v>
      </c>
      <c r="I27" s="595">
        <f t="shared" ref="I27:AI27" si="7">+I28+I29+I31+I32+I33</f>
        <v>186114</v>
      </c>
      <c r="J27" s="595">
        <f t="shared" si="7"/>
        <v>186114</v>
      </c>
      <c r="K27" s="595">
        <f t="shared" si="7"/>
        <v>186114</v>
      </c>
      <c r="L27" s="595">
        <f t="shared" si="7"/>
        <v>186114</v>
      </c>
      <c r="M27" s="595">
        <f t="shared" si="7"/>
        <v>186114</v>
      </c>
      <c r="N27" s="595">
        <f t="shared" si="7"/>
        <v>186114</v>
      </c>
      <c r="O27" s="595">
        <f t="shared" si="7"/>
        <v>186114</v>
      </c>
      <c r="P27" s="595">
        <f t="shared" si="7"/>
        <v>186114</v>
      </c>
      <c r="Q27" s="595">
        <f t="shared" si="7"/>
        <v>186114</v>
      </c>
      <c r="R27" s="595">
        <f t="shared" si="7"/>
        <v>186114</v>
      </c>
      <c r="S27" s="595">
        <f t="shared" si="7"/>
        <v>186114</v>
      </c>
      <c r="T27" s="595">
        <f t="shared" si="7"/>
        <v>186114</v>
      </c>
      <c r="U27" s="595">
        <f t="shared" si="7"/>
        <v>186114</v>
      </c>
      <c r="V27" s="595">
        <f t="shared" si="7"/>
        <v>186114</v>
      </c>
      <c r="W27" s="595">
        <f t="shared" si="7"/>
        <v>186114</v>
      </c>
      <c r="X27" s="595">
        <f t="shared" si="7"/>
        <v>186114</v>
      </c>
      <c r="Y27" s="595">
        <f t="shared" si="7"/>
        <v>186114</v>
      </c>
      <c r="Z27" s="595">
        <f t="shared" si="7"/>
        <v>186114</v>
      </c>
      <c r="AA27" s="595">
        <f t="shared" si="7"/>
        <v>186114</v>
      </c>
      <c r="AB27" s="595">
        <f t="shared" si="7"/>
        <v>186114</v>
      </c>
      <c r="AC27" s="595">
        <f t="shared" si="7"/>
        <v>186114</v>
      </c>
      <c r="AD27" s="595">
        <f t="shared" si="7"/>
        <v>186114</v>
      </c>
      <c r="AE27" s="595">
        <f t="shared" si="7"/>
        <v>186114</v>
      </c>
      <c r="AF27" s="595">
        <f t="shared" si="7"/>
        <v>186114</v>
      </c>
      <c r="AG27" s="595">
        <f t="shared" si="7"/>
        <v>186114</v>
      </c>
      <c r="AH27" s="595">
        <f t="shared" si="7"/>
        <v>186114</v>
      </c>
      <c r="AI27" s="595">
        <f t="shared" si="7"/>
        <v>186114</v>
      </c>
    </row>
    <row r="28" spans="1:35" s="589" customFormat="1" ht="11.25">
      <c r="A28" s="603"/>
      <c r="B28" s="751" t="s">
        <v>106</v>
      </c>
      <c r="C28" s="596"/>
      <c r="D28" s="596"/>
      <c r="E28" s="596"/>
      <c r="F28" s="595">
        <f>+'Bilance JKP'!C12</f>
        <v>14727</v>
      </c>
      <c r="G28" s="595">
        <f>+'Bilance JKP'!D12</f>
        <v>4320</v>
      </c>
      <c r="H28" s="595">
        <f>+'Bilance JKP'!E12</f>
        <v>3883</v>
      </c>
      <c r="I28" s="595">
        <f t="shared" ref="I28:X35" si="8">+H28</f>
        <v>3883</v>
      </c>
      <c r="J28" s="595">
        <f t="shared" si="8"/>
        <v>3883</v>
      </c>
      <c r="K28" s="595">
        <f t="shared" si="8"/>
        <v>3883</v>
      </c>
      <c r="L28" s="595">
        <f t="shared" si="8"/>
        <v>3883</v>
      </c>
      <c r="M28" s="595">
        <f t="shared" si="8"/>
        <v>3883</v>
      </c>
      <c r="N28" s="595">
        <f t="shared" si="8"/>
        <v>3883</v>
      </c>
      <c r="O28" s="595">
        <f t="shared" si="8"/>
        <v>3883</v>
      </c>
      <c r="P28" s="595">
        <f t="shared" si="8"/>
        <v>3883</v>
      </c>
      <c r="Q28" s="595">
        <f t="shared" si="8"/>
        <v>3883</v>
      </c>
      <c r="R28" s="595">
        <f t="shared" si="8"/>
        <v>3883</v>
      </c>
      <c r="S28" s="595">
        <f t="shared" si="8"/>
        <v>3883</v>
      </c>
      <c r="T28" s="595">
        <f t="shared" si="8"/>
        <v>3883</v>
      </c>
      <c r="U28" s="595">
        <f t="shared" si="8"/>
        <v>3883</v>
      </c>
      <c r="V28" s="595">
        <f t="shared" si="8"/>
        <v>3883</v>
      </c>
      <c r="W28" s="595">
        <f t="shared" si="8"/>
        <v>3883</v>
      </c>
      <c r="X28" s="595">
        <f t="shared" si="8"/>
        <v>3883</v>
      </c>
      <c r="Y28" s="595">
        <f t="shared" ref="Y28:AI35" si="9">+X28</f>
        <v>3883</v>
      </c>
      <c r="Z28" s="595">
        <f t="shared" si="9"/>
        <v>3883</v>
      </c>
      <c r="AA28" s="595">
        <f t="shared" si="9"/>
        <v>3883</v>
      </c>
      <c r="AB28" s="595">
        <f t="shared" si="9"/>
        <v>3883</v>
      </c>
      <c r="AC28" s="595">
        <f t="shared" si="9"/>
        <v>3883</v>
      </c>
      <c r="AD28" s="595">
        <f t="shared" si="9"/>
        <v>3883</v>
      </c>
      <c r="AE28" s="595">
        <f t="shared" si="9"/>
        <v>3883</v>
      </c>
      <c r="AF28" s="595">
        <f t="shared" si="9"/>
        <v>3883</v>
      </c>
      <c r="AG28" s="595">
        <f t="shared" si="9"/>
        <v>3883</v>
      </c>
      <c r="AH28" s="595">
        <f t="shared" si="9"/>
        <v>3883</v>
      </c>
      <c r="AI28" s="595">
        <f t="shared" si="9"/>
        <v>3883</v>
      </c>
    </row>
    <row r="29" spans="1:35" s="589" customFormat="1" ht="11.25">
      <c r="A29" s="603"/>
      <c r="B29" s="751" t="s">
        <v>254</v>
      </c>
      <c r="C29" s="596"/>
      <c r="D29" s="596"/>
      <c r="E29" s="596"/>
      <c r="F29" s="595">
        <f>+'Bilance JKP'!C13</f>
        <v>156927</v>
      </c>
      <c r="G29" s="595">
        <f>+'Bilance JKP'!D13</f>
        <v>175102</v>
      </c>
      <c r="H29" s="595">
        <f>+'Bilance JKP'!E13</f>
        <v>169535</v>
      </c>
      <c r="I29" s="595">
        <f t="shared" si="8"/>
        <v>169535</v>
      </c>
      <c r="J29" s="595">
        <f t="shared" si="8"/>
        <v>169535</v>
      </c>
      <c r="K29" s="595">
        <f t="shared" si="8"/>
        <v>169535</v>
      </c>
      <c r="L29" s="595">
        <f t="shared" si="8"/>
        <v>169535</v>
      </c>
      <c r="M29" s="595">
        <f t="shared" si="8"/>
        <v>169535</v>
      </c>
      <c r="N29" s="595">
        <f t="shared" si="8"/>
        <v>169535</v>
      </c>
      <c r="O29" s="595">
        <f t="shared" si="8"/>
        <v>169535</v>
      </c>
      <c r="P29" s="595">
        <f t="shared" si="8"/>
        <v>169535</v>
      </c>
      <c r="Q29" s="595">
        <f t="shared" si="8"/>
        <v>169535</v>
      </c>
      <c r="R29" s="595">
        <f t="shared" si="8"/>
        <v>169535</v>
      </c>
      <c r="S29" s="595">
        <f t="shared" si="8"/>
        <v>169535</v>
      </c>
      <c r="T29" s="595">
        <f t="shared" si="8"/>
        <v>169535</v>
      </c>
      <c r="U29" s="595">
        <f t="shared" si="8"/>
        <v>169535</v>
      </c>
      <c r="V29" s="595">
        <f t="shared" si="8"/>
        <v>169535</v>
      </c>
      <c r="W29" s="595">
        <f t="shared" si="8"/>
        <v>169535</v>
      </c>
      <c r="X29" s="595">
        <f t="shared" si="8"/>
        <v>169535</v>
      </c>
      <c r="Y29" s="595">
        <f t="shared" si="9"/>
        <v>169535</v>
      </c>
      <c r="Z29" s="595">
        <f t="shared" si="9"/>
        <v>169535</v>
      </c>
      <c r="AA29" s="595">
        <f t="shared" si="9"/>
        <v>169535</v>
      </c>
      <c r="AB29" s="595">
        <f t="shared" si="9"/>
        <v>169535</v>
      </c>
      <c r="AC29" s="595">
        <f t="shared" si="9"/>
        <v>169535</v>
      </c>
      <c r="AD29" s="595">
        <f t="shared" si="9"/>
        <v>169535</v>
      </c>
      <c r="AE29" s="595">
        <f t="shared" si="9"/>
        <v>169535</v>
      </c>
      <c r="AF29" s="595">
        <f t="shared" si="9"/>
        <v>169535</v>
      </c>
      <c r="AG29" s="595">
        <f t="shared" si="9"/>
        <v>169535</v>
      </c>
      <c r="AH29" s="595">
        <f t="shared" si="9"/>
        <v>169535</v>
      </c>
      <c r="AI29" s="595">
        <f t="shared" si="9"/>
        <v>169535</v>
      </c>
    </row>
    <row r="30" spans="1:35" s="600" customFormat="1" ht="11.25">
      <c r="A30" s="604"/>
      <c r="B30" s="752" t="s">
        <v>888</v>
      </c>
      <c r="C30" s="598"/>
      <c r="D30" s="598"/>
      <c r="E30" s="598"/>
      <c r="F30" s="599">
        <f>+'Bilance JKP'!C14</f>
        <v>322</v>
      </c>
      <c r="G30" s="599">
        <f>+'Bilance JKP'!D14</f>
        <v>110000</v>
      </c>
      <c r="H30" s="599">
        <f>+'Bilance JKP'!E14</f>
        <v>112964</v>
      </c>
      <c r="I30" s="599">
        <f t="shared" si="8"/>
        <v>112964</v>
      </c>
      <c r="J30" s="599">
        <f t="shared" si="8"/>
        <v>112964</v>
      </c>
      <c r="K30" s="599">
        <f t="shared" si="8"/>
        <v>112964</v>
      </c>
      <c r="L30" s="599">
        <f t="shared" si="8"/>
        <v>112964</v>
      </c>
      <c r="M30" s="599">
        <f t="shared" si="8"/>
        <v>112964</v>
      </c>
      <c r="N30" s="599">
        <f t="shared" si="8"/>
        <v>112964</v>
      </c>
      <c r="O30" s="599">
        <f t="shared" si="8"/>
        <v>112964</v>
      </c>
      <c r="P30" s="599">
        <f t="shared" si="8"/>
        <v>112964</v>
      </c>
      <c r="Q30" s="599">
        <f t="shared" si="8"/>
        <v>112964</v>
      </c>
      <c r="R30" s="599">
        <f t="shared" si="8"/>
        <v>112964</v>
      </c>
      <c r="S30" s="599">
        <f t="shared" si="8"/>
        <v>112964</v>
      </c>
      <c r="T30" s="599">
        <f t="shared" si="8"/>
        <v>112964</v>
      </c>
      <c r="U30" s="599">
        <f t="shared" si="8"/>
        <v>112964</v>
      </c>
      <c r="V30" s="599">
        <f t="shared" si="8"/>
        <v>112964</v>
      </c>
      <c r="W30" s="599">
        <f t="shared" si="8"/>
        <v>112964</v>
      </c>
      <c r="X30" s="599">
        <f t="shared" si="8"/>
        <v>112964</v>
      </c>
      <c r="Y30" s="599">
        <f t="shared" si="9"/>
        <v>112964</v>
      </c>
      <c r="Z30" s="599">
        <f t="shared" si="9"/>
        <v>112964</v>
      </c>
      <c r="AA30" s="599">
        <f t="shared" si="9"/>
        <v>112964</v>
      </c>
      <c r="AB30" s="599">
        <f t="shared" si="9"/>
        <v>112964</v>
      </c>
      <c r="AC30" s="599">
        <f t="shared" si="9"/>
        <v>112964</v>
      </c>
      <c r="AD30" s="599">
        <f t="shared" si="9"/>
        <v>112964</v>
      </c>
      <c r="AE30" s="599">
        <f t="shared" si="9"/>
        <v>112964</v>
      </c>
      <c r="AF30" s="599">
        <f t="shared" si="9"/>
        <v>112964</v>
      </c>
      <c r="AG30" s="599">
        <f t="shared" si="9"/>
        <v>112964</v>
      </c>
      <c r="AH30" s="599">
        <f t="shared" si="9"/>
        <v>112964</v>
      </c>
      <c r="AI30" s="599">
        <f t="shared" si="9"/>
        <v>112964</v>
      </c>
    </row>
    <row r="31" spans="1:35" s="589" customFormat="1" ht="11.25">
      <c r="A31" s="603"/>
      <c r="B31" s="751" t="s">
        <v>255</v>
      </c>
      <c r="C31" s="596"/>
      <c r="D31" s="596"/>
      <c r="E31" s="596"/>
      <c r="F31" s="595">
        <f>+'Bilance JKP'!C15</f>
        <v>2367</v>
      </c>
      <c r="G31" s="595">
        <f>+'Bilance JKP'!D15</f>
        <v>1848</v>
      </c>
      <c r="H31" s="595">
        <f>+'Bilance JKP'!E15</f>
        <v>0</v>
      </c>
      <c r="I31" s="595">
        <f t="shared" si="8"/>
        <v>0</v>
      </c>
      <c r="J31" s="595">
        <f t="shared" si="8"/>
        <v>0</v>
      </c>
      <c r="K31" s="595">
        <f t="shared" si="8"/>
        <v>0</v>
      </c>
      <c r="L31" s="595">
        <f t="shared" si="8"/>
        <v>0</v>
      </c>
      <c r="M31" s="595">
        <f t="shared" si="8"/>
        <v>0</v>
      </c>
      <c r="N31" s="595">
        <f t="shared" si="8"/>
        <v>0</v>
      </c>
      <c r="O31" s="595">
        <f t="shared" si="8"/>
        <v>0</v>
      </c>
      <c r="P31" s="595">
        <f t="shared" si="8"/>
        <v>0</v>
      </c>
      <c r="Q31" s="595">
        <f t="shared" si="8"/>
        <v>0</v>
      </c>
      <c r="R31" s="595">
        <f t="shared" si="8"/>
        <v>0</v>
      </c>
      <c r="S31" s="595">
        <f t="shared" si="8"/>
        <v>0</v>
      </c>
      <c r="T31" s="595">
        <f t="shared" si="8"/>
        <v>0</v>
      </c>
      <c r="U31" s="595">
        <f t="shared" si="8"/>
        <v>0</v>
      </c>
      <c r="V31" s="595">
        <f t="shared" si="8"/>
        <v>0</v>
      </c>
      <c r="W31" s="595">
        <f t="shared" si="8"/>
        <v>0</v>
      </c>
      <c r="X31" s="595">
        <f t="shared" si="8"/>
        <v>0</v>
      </c>
      <c r="Y31" s="595">
        <f t="shared" si="9"/>
        <v>0</v>
      </c>
      <c r="Z31" s="595">
        <f t="shared" si="9"/>
        <v>0</v>
      </c>
      <c r="AA31" s="595">
        <f t="shared" si="9"/>
        <v>0</v>
      </c>
      <c r="AB31" s="595">
        <f t="shared" si="9"/>
        <v>0</v>
      </c>
      <c r="AC31" s="595">
        <f t="shared" si="9"/>
        <v>0</v>
      </c>
      <c r="AD31" s="595">
        <f t="shared" si="9"/>
        <v>0</v>
      </c>
      <c r="AE31" s="595">
        <f t="shared" si="9"/>
        <v>0</v>
      </c>
      <c r="AF31" s="595">
        <f t="shared" si="9"/>
        <v>0</v>
      </c>
      <c r="AG31" s="595">
        <f t="shared" si="9"/>
        <v>0</v>
      </c>
      <c r="AH31" s="595">
        <f t="shared" si="9"/>
        <v>0</v>
      </c>
      <c r="AI31" s="595">
        <f t="shared" si="9"/>
        <v>0</v>
      </c>
    </row>
    <row r="32" spans="1:35" s="589" customFormat="1" ht="11.25">
      <c r="A32" s="603"/>
      <c r="B32" s="751" t="s">
        <v>256</v>
      </c>
      <c r="C32" s="596"/>
      <c r="D32" s="596"/>
      <c r="E32" s="596"/>
      <c r="F32" s="595">
        <f>+'Bilance JKP'!C16</f>
        <v>15107</v>
      </c>
      <c r="G32" s="595">
        <f>+'Bilance JKP'!D16</f>
        <v>10975</v>
      </c>
      <c r="H32" s="595">
        <f>+'Bilance JKP'!E16</f>
        <v>7744</v>
      </c>
      <c r="I32" s="595">
        <f t="shared" si="8"/>
        <v>7744</v>
      </c>
      <c r="J32" s="595">
        <f t="shared" si="8"/>
        <v>7744</v>
      </c>
      <c r="K32" s="595">
        <f t="shared" si="8"/>
        <v>7744</v>
      </c>
      <c r="L32" s="595">
        <f t="shared" si="8"/>
        <v>7744</v>
      </c>
      <c r="M32" s="595">
        <f t="shared" si="8"/>
        <v>7744</v>
      </c>
      <c r="N32" s="595">
        <f t="shared" si="8"/>
        <v>7744</v>
      </c>
      <c r="O32" s="595">
        <f t="shared" si="8"/>
        <v>7744</v>
      </c>
      <c r="P32" s="595">
        <f t="shared" si="8"/>
        <v>7744</v>
      </c>
      <c r="Q32" s="595">
        <f t="shared" si="8"/>
        <v>7744</v>
      </c>
      <c r="R32" s="595">
        <f t="shared" si="8"/>
        <v>7744</v>
      </c>
      <c r="S32" s="595">
        <f t="shared" si="8"/>
        <v>7744</v>
      </c>
      <c r="T32" s="595">
        <f t="shared" si="8"/>
        <v>7744</v>
      </c>
      <c r="U32" s="595">
        <f t="shared" si="8"/>
        <v>7744</v>
      </c>
      <c r="V32" s="595">
        <f t="shared" si="8"/>
        <v>7744</v>
      </c>
      <c r="W32" s="595">
        <f t="shared" si="8"/>
        <v>7744</v>
      </c>
      <c r="X32" s="595">
        <f t="shared" si="8"/>
        <v>7744</v>
      </c>
      <c r="Y32" s="595">
        <f t="shared" si="9"/>
        <v>7744</v>
      </c>
      <c r="Z32" s="595">
        <f t="shared" si="9"/>
        <v>7744</v>
      </c>
      <c r="AA32" s="595">
        <f t="shared" si="9"/>
        <v>7744</v>
      </c>
      <c r="AB32" s="595">
        <f t="shared" si="9"/>
        <v>7744</v>
      </c>
      <c r="AC32" s="595">
        <f t="shared" si="9"/>
        <v>7744</v>
      </c>
      <c r="AD32" s="595">
        <f t="shared" si="9"/>
        <v>7744</v>
      </c>
      <c r="AE32" s="595">
        <f t="shared" si="9"/>
        <v>7744</v>
      </c>
      <c r="AF32" s="595">
        <f t="shared" si="9"/>
        <v>7744</v>
      </c>
      <c r="AG32" s="595">
        <f t="shared" si="9"/>
        <v>7744</v>
      </c>
      <c r="AH32" s="595">
        <f t="shared" si="9"/>
        <v>7744</v>
      </c>
      <c r="AI32" s="595">
        <f t="shared" si="9"/>
        <v>7744</v>
      </c>
    </row>
    <row r="33" spans="1:35" s="589" customFormat="1" ht="11.25">
      <c r="A33" s="603"/>
      <c r="B33" s="751" t="s">
        <v>257</v>
      </c>
      <c r="C33" s="596"/>
      <c r="D33" s="596"/>
      <c r="E33" s="596"/>
      <c r="F33" s="595">
        <f>+'Bilance JKP'!C17</f>
        <v>3766</v>
      </c>
      <c r="G33" s="595">
        <f>+'Bilance JKP'!D17</f>
        <v>1105</v>
      </c>
      <c r="H33" s="595">
        <f>+'Bilance JKP'!E17</f>
        <v>4952</v>
      </c>
      <c r="I33" s="595">
        <f t="shared" si="8"/>
        <v>4952</v>
      </c>
      <c r="J33" s="595">
        <f t="shared" si="8"/>
        <v>4952</v>
      </c>
      <c r="K33" s="595">
        <f t="shared" si="8"/>
        <v>4952</v>
      </c>
      <c r="L33" s="595">
        <f t="shared" si="8"/>
        <v>4952</v>
      </c>
      <c r="M33" s="595">
        <f t="shared" si="8"/>
        <v>4952</v>
      </c>
      <c r="N33" s="595">
        <f t="shared" si="8"/>
        <v>4952</v>
      </c>
      <c r="O33" s="595">
        <f t="shared" si="8"/>
        <v>4952</v>
      </c>
      <c r="P33" s="595">
        <f t="shared" si="8"/>
        <v>4952</v>
      </c>
      <c r="Q33" s="595">
        <f t="shared" si="8"/>
        <v>4952</v>
      </c>
      <c r="R33" s="595">
        <f t="shared" si="8"/>
        <v>4952</v>
      </c>
      <c r="S33" s="595">
        <f t="shared" si="8"/>
        <v>4952</v>
      </c>
      <c r="T33" s="595">
        <f t="shared" si="8"/>
        <v>4952</v>
      </c>
      <c r="U33" s="595">
        <f t="shared" si="8"/>
        <v>4952</v>
      </c>
      <c r="V33" s="595">
        <f t="shared" si="8"/>
        <v>4952</v>
      </c>
      <c r="W33" s="595">
        <f t="shared" si="8"/>
        <v>4952</v>
      </c>
      <c r="X33" s="595">
        <f t="shared" si="8"/>
        <v>4952</v>
      </c>
      <c r="Y33" s="595">
        <f t="shared" si="9"/>
        <v>4952</v>
      </c>
      <c r="Z33" s="595">
        <f t="shared" si="9"/>
        <v>4952</v>
      </c>
      <c r="AA33" s="595">
        <f t="shared" si="9"/>
        <v>4952</v>
      </c>
      <c r="AB33" s="595">
        <f t="shared" si="9"/>
        <v>4952</v>
      </c>
      <c r="AC33" s="595">
        <f t="shared" si="9"/>
        <v>4952</v>
      </c>
      <c r="AD33" s="595">
        <f t="shared" si="9"/>
        <v>4952</v>
      </c>
      <c r="AE33" s="595">
        <f t="shared" si="9"/>
        <v>4952</v>
      </c>
      <c r="AF33" s="595">
        <f t="shared" si="9"/>
        <v>4952</v>
      </c>
      <c r="AG33" s="595">
        <f t="shared" si="9"/>
        <v>4952</v>
      </c>
      <c r="AH33" s="595">
        <f t="shared" si="9"/>
        <v>4952</v>
      </c>
      <c r="AI33" s="595">
        <f t="shared" si="9"/>
        <v>4952</v>
      </c>
    </row>
    <row r="34" spans="1:35" s="589" customFormat="1" ht="11.25">
      <c r="A34" s="603">
        <v>2</v>
      </c>
      <c r="B34" s="750" t="s">
        <v>248</v>
      </c>
      <c r="C34" s="594"/>
      <c r="D34" s="594"/>
      <c r="E34" s="594"/>
      <c r="F34" s="595">
        <f>+'Bilance JKP'!C18</f>
        <v>0</v>
      </c>
      <c r="G34" s="595">
        <f>+'Bilance JKP'!D18</f>
        <v>157</v>
      </c>
      <c r="H34" s="595">
        <f>+'Bilance JKP'!E18</f>
        <v>0</v>
      </c>
      <c r="I34" s="595">
        <f t="shared" si="8"/>
        <v>0</v>
      </c>
      <c r="J34" s="595">
        <f t="shared" si="8"/>
        <v>0</v>
      </c>
      <c r="K34" s="595">
        <f t="shared" si="8"/>
        <v>0</v>
      </c>
      <c r="L34" s="595">
        <f t="shared" si="8"/>
        <v>0</v>
      </c>
      <c r="M34" s="595">
        <f t="shared" si="8"/>
        <v>0</v>
      </c>
      <c r="N34" s="595">
        <f t="shared" si="8"/>
        <v>0</v>
      </c>
      <c r="O34" s="595">
        <f t="shared" si="8"/>
        <v>0</v>
      </c>
      <c r="P34" s="595">
        <f t="shared" si="8"/>
        <v>0</v>
      </c>
      <c r="Q34" s="595">
        <f t="shared" si="8"/>
        <v>0</v>
      </c>
      <c r="R34" s="595">
        <f t="shared" si="8"/>
        <v>0</v>
      </c>
      <c r="S34" s="595">
        <f t="shared" si="8"/>
        <v>0</v>
      </c>
      <c r="T34" s="595">
        <f t="shared" si="8"/>
        <v>0</v>
      </c>
      <c r="U34" s="595">
        <f t="shared" si="8"/>
        <v>0</v>
      </c>
      <c r="V34" s="595">
        <f t="shared" si="8"/>
        <v>0</v>
      </c>
      <c r="W34" s="595">
        <f t="shared" si="8"/>
        <v>0</v>
      </c>
      <c r="X34" s="595">
        <f t="shared" si="8"/>
        <v>0</v>
      </c>
      <c r="Y34" s="595">
        <f t="shared" si="9"/>
        <v>0</v>
      </c>
      <c r="Z34" s="595">
        <f t="shared" si="9"/>
        <v>0</v>
      </c>
      <c r="AA34" s="595">
        <f t="shared" si="9"/>
        <v>0</v>
      </c>
      <c r="AB34" s="595">
        <f t="shared" si="9"/>
        <v>0</v>
      </c>
      <c r="AC34" s="595">
        <f t="shared" si="9"/>
        <v>0</v>
      </c>
      <c r="AD34" s="595">
        <f t="shared" si="9"/>
        <v>0</v>
      </c>
      <c r="AE34" s="595">
        <f t="shared" si="9"/>
        <v>0</v>
      </c>
      <c r="AF34" s="595">
        <f t="shared" si="9"/>
        <v>0</v>
      </c>
      <c r="AG34" s="595">
        <f t="shared" si="9"/>
        <v>0</v>
      </c>
      <c r="AH34" s="595">
        <f t="shared" si="9"/>
        <v>0</v>
      </c>
      <c r="AI34" s="595">
        <f t="shared" si="9"/>
        <v>0</v>
      </c>
    </row>
    <row r="35" spans="1:35" s="589" customFormat="1" ht="11.25">
      <c r="A35" s="603">
        <v>3</v>
      </c>
      <c r="B35" s="750" t="s">
        <v>258</v>
      </c>
      <c r="C35" s="594"/>
      <c r="D35" s="594"/>
      <c r="E35" s="594"/>
      <c r="F35" s="595">
        <f>+'Bilance JKP'!C19</f>
        <v>4323</v>
      </c>
      <c r="G35" s="595">
        <f>+'Bilance JKP'!D19</f>
        <v>0</v>
      </c>
      <c r="H35" s="595">
        <f>+'Bilance JKP'!E19</f>
        <v>0</v>
      </c>
      <c r="I35" s="595">
        <f t="shared" si="8"/>
        <v>0</v>
      </c>
      <c r="J35" s="595">
        <f t="shared" si="8"/>
        <v>0</v>
      </c>
      <c r="K35" s="595">
        <f t="shared" si="8"/>
        <v>0</v>
      </c>
      <c r="L35" s="595">
        <f t="shared" si="8"/>
        <v>0</v>
      </c>
      <c r="M35" s="595">
        <f t="shared" si="8"/>
        <v>0</v>
      </c>
      <c r="N35" s="595">
        <f t="shared" si="8"/>
        <v>0</v>
      </c>
      <c r="O35" s="595">
        <f t="shared" si="8"/>
        <v>0</v>
      </c>
      <c r="P35" s="595">
        <f t="shared" si="8"/>
        <v>0</v>
      </c>
      <c r="Q35" s="595">
        <f t="shared" si="8"/>
        <v>0</v>
      </c>
      <c r="R35" s="595">
        <f t="shared" si="8"/>
        <v>0</v>
      </c>
      <c r="S35" s="595">
        <f t="shared" si="8"/>
        <v>0</v>
      </c>
      <c r="T35" s="595">
        <f t="shared" si="8"/>
        <v>0</v>
      </c>
      <c r="U35" s="595">
        <f t="shared" si="8"/>
        <v>0</v>
      </c>
      <c r="V35" s="595">
        <f t="shared" si="8"/>
        <v>0</v>
      </c>
      <c r="W35" s="595">
        <f t="shared" si="8"/>
        <v>0</v>
      </c>
      <c r="X35" s="595">
        <f t="shared" si="8"/>
        <v>0</v>
      </c>
      <c r="Y35" s="595">
        <f t="shared" si="9"/>
        <v>0</v>
      </c>
      <c r="Z35" s="595">
        <f t="shared" si="9"/>
        <v>0</v>
      </c>
      <c r="AA35" s="595">
        <f t="shared" si="9"/>
        <v>0</v>
      </c>
      <c r="AB35" s="595">
        <f t="shared" si="9"/>
        <v>0</v>
      </c>
      <c r="AC35" s="595">
        <f t="shared" si="9"/>
        <v>0</v>
      </c>
      <c r="AD35" s="595">
        <f t="shared" si="9"/>
        <v>0</v>
      </c>
      <c r="AE35" s="595">
        <f t="shared" si="9"/>
        <v>0</v>
      </c>
      <c r="AF35" s="595">
        <f t="shared" si="9"/>
        <v>0</v>
      </c>
      <c r="AG35" s="595">
        <f t="shared" si="9"/>
        <v>0</v>
      </c>
      <c r="AH35" s="595">
        <f t="shared" si="9"/>
        <v>0</v>
      </c>
      <c r="AI35" s="595">
        <f t="shared" si="9"/>
        <v>0</v>
      </c>
    </row>
    <row r="36" spans="1:35" s="589" customFormat="1" ht="11.25">
      <c r="A36" s="602" t="s">
        <v>155</v>
      </c>
      <c r="B36" s="749" t="s">
        <v>259</v>
      </c>
      <c r="C36" s="592"/>
      <c r="D36" s="592"/>
      <c r="E36" s="592"/>
      <c r="F36" s="593">
        <f t="shared" ref="F36:AI36" si="10">+F19-F26</f>
        <v>375</v>
      </c>
      <c r="G36" s="593">
        <f t="shared" si="10"/>
        <v>7572</v>
      </c>
      <c r="H36" s="593">
        <f t="shared" si="10"/>
        <v>0</v>
      </c>
      <c r="I36" s="593">
        <f t="shared" si="10"/>
        <v>0</v>
      </c>
      <c r="J36" s="593">
        <f t="shared" si="10"/>
        <v>0</v>
      </c>
      <c r="K36" s="593">
        <f t="shared" si="10"/>
        <v>0</v>
      </c>
      <c r="L36" s="593">
        <f t="shared" si="10"/>
        <v>0</v>
      </c>
      <c r="M36" s="593">
        <f t="shared" si="10"/>
        <v>0</v>
      </c>
      <c r="N36" s="593">
        <f t="shared" si="10"/>
        <v>0</v>
      </c>
      <c r="O36" s="593">
        <f t="shared" si="10"/>
        <v>0</v>
      </c>
      <c r="P36" s="593">
        <f t="shared" si="10"/>
        <v>0</v>
      </c>
      <c r="Q36" s="593">
        <f t="shared" si="10"/>
        <v>0</v>
      </c>
      <c r="R36" s="593">
        <f t="shared" si="10"/>
        <v>0</v>
      </c>
      <c r="S36" s="593">
        <f t="shared" si="10"/>
        <v>0</v>
      </c>
      <c r="T36" s="593">
        <f t="shared" si="10"/>
        <v>0</v>
      </c>
      <c r="U36" s="593">
        <f t="shared" si="10"/>
        <v>0</v>
      </c>
      <c r="V36" s="593">
        <f t="shared" si="10"/>
        <v>0</v>
      </c>
      <c r="W36" s="593">
        <f t="shared" si="10"/>
        <v>0</v>
      </c>
      <c r="X36" s="593">
        <f t="shared" si="10"/>
        <v>0</v>
      </c>
      <c r="Y36" s="593">
        <f t="shared" si="10"/>
        <v>0</v>
      </c>
      <c r="Z36" s="593">
        <f t="shared" si="10"/>
        <v>0</v>
      </c>
      <c r="AA36" s="593">
        <f t="shared" si="10"/>
        <v>0</v>
      </c>
      <c r="AB36" s="593">
        <f t="shared" si="10"/>
        <v>0</v>
      </c>
      <c r="AC36" s="593">
        <f t="shared" si="10"/>
        <v>0</v>
      </c>
      <c r="AD36" s="593">
        <f t="shared" si="10"/>
        <v>0</v>
      </c>
      <c r="AE36" s="593">
        <f t="shared" si="10"/>
        <v>0</v>
      </c>
      <c r="AF36" s="593">
        <f t="shared" si="10"/>
        <v>0</v>
      </c>
      <c r="AG36" s="593">
        <f t="shared" si="10"/>
        <v>0</v>
      </c>
      <c r="AH36" s="593">
        <f t="shared" si="10"/>
        <v>0</v>
      </c>
      <c r="AI36" s="593">
        <f t="shared" si="10"/>
        <v>0</v>
      </c>
    </row>
    <row r="38" spans="1:35" s="589" customFormat="1" ht="11.25">
      <c r="A38" s="588"/>
      <c r="B38" s="748" t="s">
        <v>388</v>
      </c>
      <c r="C38" s="588"/>
      <c r="D38" s="588"/>
      <c r="E38" s="588"/>
      <c r="F38" s="588">
        <v>1</v>
      </c>
      <c r="G38" s="588">
        <f>+F38+1</f>
        <v>2</v>
      </c>
      <c r="H38" s="588">
        <f>+G38+1</f>
        <v>3</v>
      </c>
      <c r="I38" s="588">
        <f t="shared" ref="I38:X39" si="11">+H38+1</f>
        <v>4</v>
      </c>
      <c r="J38" s="588">
        <f t="shared" si="11"/>
        <v>5</v>
      </c>
      <c r="K38" s="588">
        <f t="shared" si="11"/>
        <v>6</v>
      </c>
      <c r="L38" s="588">
        <f t="shared" si="11"/>
        <v>7</v>
      </c>
      <c r="M38" s="588">
        <f t="shared" si="11"/>
        <v>8</v>
      </c>
      <c r="N38" s="588">
        <f t="shared" si="11"/>
        <v>9</v>
      </c>
      <c r="O38" s="588">
        <f t="shared" si="11"/>
        <v>10</v>
      </c>
      <c r="P38" s="588">
        <f t="shared" si="11"/>
        <v>11</v>
      </c>
      <c r="Q38" s="588">
        <f t="shared" si="11"/>
        <v>12</v>
      </c>
      <c r="R38" s="588">
        <f t="shared" si="11"/>
        <v>13</v>
      </c>
      <c r="S38" s="588">
        <f t="shared" si="11"/>
        <v>14</v>
      </c>
      <c r="T38" s="588">
        <f t="shared" si="11"/>
        <v>15</v>
      </c>
      <c r="U38" s="588">
        <f t="shared" si="11"/>
        <v>16</v>
      </c>
      <c r="V38" s="588">
        <f t="shared" si="11"/>
        <v>17</v>
      </c>
      <c r="W38" s="588">
        <f t="shared" si="11"/>
        <v>18</v>
      </c>
      <c r="X38" s="588">
        <f t="shared" si="11"/>
        <v>19</v>
      </c>
      <c r="Y38" s="588">
        <f t="shared" ref="Y38:AG39" si="12">+X38+1</f>
        <v>20</v>
      </c>
      <c r="Z38" s="588">
        <f t="shared" si="12"/>
        <v>21</v>
      </c>
      <c r="AA38" s="588">
        <f t="shared" si="12"/>
        <v>22</v>
      </c>
      <c r="AB38" s="588">
        <f t="shared" si="12"/>
        <v>23</v>
      </c>
      <c r="AC38" s="588">
        <f t="shared" si="12"/>
        <v>24</v>
      </c>
      <c r="AD38" s="588">
        <f t="shared" si="12"/>
        <v>25</v>
      </c>
      <c r="AE38" s="588">
        <f t="shared" si="12"/>
        <v>26</v>
      </c>
      <c r="AF38" s="588">
        <f t="shared" si="12"/>
        <v>27</v>
      </c>
      <c r="AG38" s="588">
        <f t="shared" si="12"/>
        <v>28</v>
      </c>
      <c r="AH38" s="588">
        <f>+AG38+1</f>
        <v>29</v>
      </c>
      <c r="AI38" s="588">
        <f>+AH38+1</f>
        <v>30</v>
      </c>
    </row>
    <row r="39" spans="1:35" s="589" customFormat="1" ht="11.25">
      <c r="A39" s="588" t="s">
        <v>147</v>
      </c>
      <c r="B39" s="748" t="s">
        <v>389</v>
      </c>
      <c r="C39" s="590"/>
      <c r="D39" s="590"/>
      <c r="E39" s="590"/>
      <c r="F39" s="591">
        <v>2018</v>
      </c>
      <c r="G39" s="591">
        <f>+F39+1</f>
        <v>2019</v>
      </c>
      <c r="H39" s="591">
        <f>+G39+1</f>
        <v>2020</v>
      </c>
      <c r="I39" s="591">
        <f t="shared" si="11"/>
        <v>2021</v>
      </c>
      <c r="J39" s="591">
        <f t="shared" si="11"/>
        <v>2022</v>
      </c>
      <c r="K39" s="591">
        <f t="shared" si="11"/>
        <v>2023</v>
      </c>
      <c r="L39" s="591">
        <f t="shared" si="11"/>
        <v>2024</v>
      </c>
      <c r="M39" s="591">
        <f t="shared" si="11"/>
        <v>2025</v>
      </c>
      <c r="N39" s="591">
        <f t="shared" si="11"/>
        <v>2026</v>
      </c>
      <c r="O39" s="591">
        <f t="shared" si="11"/>
        <v>2027</v>
      </c>
      <c r="P39" s="591">
        <f t="shared" si="11"/>
        <v>2028</v>
      </c>
      <c r="Q39" s="591">
        <f t="shared" si="11"/>
        <v>2029</v>
      </c>
      <c r="R39" s="591">
        <f t="shared" si="11"/>
        <v>2030</v>
      </c>
      <c r="S39" s="591">
        <f t="shared" si="11"/>
        <v>2031</v>
      </c>
      <c r="T39" s="591">
        <f t="shared" si="11"/>
        <v>2032</v>
      </c>
      <c r="U39" s="591">
        <f t="shared" si="11"/>
        <v>2033</v>
      </c>
      <c r="V39" s="591">
        <f t="shared" si="11"/>
        <v>2034</v>
      </c>
      <c r="W39" s="591">
        <f t="shared" si="11"/>
        <v>2035</v>
      </c>
      <c r="X39" s="591">
        <f t="shared" si="11"/>
        <v>2036</v>
      </c>
      <c r="Y39" s="591">
        <f t="shared" si="12"/>
        <v>2037</v>
      </c>
      <c r="Z39" s="591">
        <f t="shared" si="12"/>
        <v>2038</v>
      </c>
      <c r="AA39" s="591">
        <f t="shared" si="12"/>
        <v>2039</v>
      </c>
      <c r="AB39" s="591">
        <f t="shared" si="12"/>
        <v>2040</v>
      </c>
      <c r="AC39" s="591">
        <f t="shared" si="12"/>
        <v>2041</v>
      </c>
      <c r="AD39" s="591">
        <f t="shared" si="12"/>
        <v>2042</v>
      </c>
      <c r="AE39" s="591">
        <f t="shared" si="12"/>
        <v>2043</v>
      </c>
      <c r="AF39" s="591">
        <f t="shared" si="12"/>
        <v>2044</v>
      </c>
      <c r="AG39" s="591">
        <f t="shared" si="12"/>
        <v>2045</v>
      </c>
      <c r="AH39" s="591">
        <f>+AG39+1</f>
        <v>2046</v>
      </c>
      <c r="AI39" s="591">
        <f>+AH39+1</f>
        <v>2047</v>
      </c>
    </row>
    <row r="40" spans="1:35" s="589" customFormat="1" ht="11.25">
      <c r="A40" s="602" t="s">
        <v>242</v>
      </c>
      <c r="B40" s="749" t="s">
        <v>252</v>
      </c>
      <c r="C40" s="592"/>
      <c r="D40" s="592"/>
      <c r="E40" s="592"/>
      <c r="F40" s="593">
        <f t="shared" ref="F40:AI40" si="13">+F41+F45+F46</f>
        <v>2114</v>
      </c>
      <c r="G40" s="593">
        <f t="shared" si="13"/>
        <v>14298</v>
      </c>
      <c r="H40" s="593">
        <f t="shared" si="13"/>
        <v>5373</v>
      </c>
      <c r="I40" s="593">
        <f t="shared" si="13"/>
        <v>5373</v>
      </c>
      <c r="J40" s="593">
        <f t="shared" si="13"/>
        <v>5373</v>
      </c>
      <c r="K40" s="593">
        <f t="shared" si="13"/>
        <v>5373</v>
      </c>
      <c r="L40" s="593">
        <f t="shared" si="13"/>
        <v>5373</v>
      </c>
      <c r="M40" s="593">
        <f t="shared" si="13"/>
        <v>5373</v>
      </c>
      <c r="N40" s="593">
        <f t="shared" si="13"/>
        <v>5373</v>
      </c>
      <c r="O40" s="593">
        <f t="shared" si="13"/>
        <v>5373</v>
      </c>
      <c r="P40" s="593">
        <f t="shared" si="13"/>
        <v>5373</v>
      </c>
      <c r="Q40" s="593">
        <f t="shared" si="13"/>
        <v>5373</v>
      </c>
      <c r="R40" s="593">
        <f t="shared" si="13"/>
        <v>5373</v>
      </c>
      <c r="S40" s="593">
        <f t="shared" si="13"/>
        <v>5373</v>
      </c>
      <c r="T40" s="593">
        <f t="shared" si="13"/>
        <v>5373</v>
      </c>
      <c r="U40" s="593">
        <f t="shared" si="13"/>
        <v>5373</v>
      </c>
      <c r="V40" s="593">
        <f t="shared" si="13"/>
        <v>5373</v>
      </c>
      <c r="W40" s="593">
        <f t="shared" si="13"/>
        <v>5373</v>
      </c>
      <c r="X40" s="593">
        <f t="shared" si="13"/>
        <v>5373</v>
      </c>
      <c r="Y40" s="593">
        <f t="shared" si="13"/>
        <v>5373</v>
      </c>
      <c r="Z40" s="593">
        <f t="shared" si="13"/>
        <v>5373</v>
      </c>
      <c r="AA40" s="593">
        <f t="shared" si="13"/>
        <v>5373</v>
      </c>
      <c r="AB40" s="593">
        <f t="shared" si="13"/>
        <v>5373</v>
      </c>
      <c r="AC40" s="593">
        <f t="shared" si="13"/>
        <v>5373</v>
      </c>
      <c r="AD40" s="593">
        <f t="shared" si="13"/>
        <v>5373</v>
      </c>
      <c r="AE40" s="593">
        <f t="shared" si="13"/>
        <v>5373</v>
      </c>
      <c r="AF40" s="593">
        <f t="shared" si="13"/>
        <v>5373</v>
      </c>
      <c r="AG40" s="593">
        <f t="shared" si="13"/>
        <v>5373</v>
      </c>
      <c r="AH40" s="593">
        <f t="shared" si="13"/>
        <v>5373</v>
      </c>
      <c r="AI40" s="593">
        <f t="shared" si="13"/>
        <v>5373</v>
      </c>
    </row>
    <row r="41" spans="1:35" s="589" customFormat="1" ht="11.25">
      <c r="A41" s="603">
        <v>1</v>
      </c>
      <c r="B41" s="750" t="s">
        <v>245</v>
      </c>
      <c r="C41" s="594"/>
      <c r="D41" s="594"/>
      <c r="E41" s="594"/>
      <c r="F41" s="595">
        <f>+F42+F43+F44</f>
        <v>2114</v>
      </c>
      <c r="G41" s="595">
        <f>+G42+G43+G44</f>
        <v>14034</v>
      </c>
      <c r="H41" s="595">
        <f>+H42+H43+H44</f>
        <v>5373</v>
      </c>
      <c r="I41" s="595">
        <f t="shared" ref="I41:X46" si="14">+H41</f>
        <v>5373</v>
      </c>
      <c r="J41" s="595">
        <f t="shared" si="14"/>
        <v>5373</v>
      </c>
      <c r="K41" s="595">
        <f t="shared" si="14"/>
        <v>5373</v>
      </c>
      <c r="L41" s="595">
        <f t="shared" si="14"/>
        <v>5373</v>
      </c>
      <c r="M41" s="595">
        <f t="shared" si="14"/>
        <v>5373</v>
      </c>
      <c r="N41" s="595">
        <f t="shared" si="14"/>
        <v>5373</v>
      </c>
      <c r="O41" s="595">
        <f t="shared" si="14"/>
        <v>5373</v>
      </c>
      <c r="P41" s="595">
        <f t="shared" si="14"/>
        <v>5373</v>
      </c>
      <c r="Q41" s="595">
        <f t="shared" si="14"/>
        <v>5373</v>
      </c>
      <c r="R41" s="595">
        <f t="shared" si="14"/>
        <v>5373</v>
      </c>
      <c r="S41" s="595">
        <f t="shared" si="14"/>
        <v>5373</v>
      </c>
      <c r="T41" s="595">
        <f t="shared" si="14"/>
        <v>5373</v>
      </c>
      <c r="U41" s="595">
        <f t="shared" si="14"/>
        <v>5373</v>
      </c>
      <c r="V41" s="595">
        <f t="shared" si="14"/>
        <v>5373</v>
      </c>
      <c r="W41" s="595">
        <f t="shared" si="14"/>
        <v>5373</v>
      </c>
      <c r="X41" s="595">
        <f t="shared" si="14"/>
        <v>5373</v>
      </c>
      <c r="Y41" s="595">
        <f t="shared" ref="Y41:AI46" si="15">+X41</f>
        <v>5373</v>
      </c>
      <c r="Z41" s="595">
        <f t="shared" si="15"/>
        <v>5373</v>
      </c>
      <c r="AA41" s="595">
        <f t="shared" si="15"/>
        <v>5373</v>
      </c>
      <c r="AB41" s="595">
        <f t="shared" si="15"/>
        <v>5373</v>
      </c>
      <c r="AC41" s="595">
        <f t="shared" si="15"/>
        <v>5373</v>
      </c>
      <c r="AD41" s="595">
        <f t="shared" si="15"/>
        <v>5373</v>
      </c>
      <c r="AE41" s="595">
        <f t="shared" si="15"/>
        <v>5373</v>
      </c>
      <c r="AF41" s="595">
        <f t="shared" si="15"/>
        <v>5373</v>
      </c>
      <c r="AG41" s="595">
        <f t="shared" si="15"/>
        <v>5373</v>
      </c>
      <c r="AH41" s="595">
        <f t="shared" si="15"/>
        <v>5373</v>
      </c>
      <c r="AI41" s="595">
        <f t="shared" si="15"/>
        <v>5373</v>
      </c>
    </row>
    <row r="42" spans="1:35" s="589" customFormat="1" ht="11.25">
      <c r="A42" s="603"/>
      <c r="B42" s="751" t="s">
        <v>249</v>
      </c>
      <c r="C42" s="596"/>
      <c r="D42" s="596"/>
      <c r="E42" s="596"/>
      <c r="F42" s="595">
        <f>+'Bilance JKP'!C25</f>
        <v>1312</v>
      </c>
      <c r="G42" s="595">
        <f>+'Bilance JKP'!D25</f>
        <v>12697</v>
      </c>
      <c r="H42" s="595">
        <f>+'Bilance JKP'!E25</f>
        <v>3796</v>
      </c>
      <c r="I42" s="595">
        <f t="shared" si="14"/>
        <v>3796</v>
      </c>
      <c r="J42" s="595">
        <f t="shared" si="14"/>
        <v>3796</v>
      </c>
      <c r="K42" s="595">
        <f t="shared" si="14"/>
        <v>3796</v>
      </c>
      <c r="L42" s="595">
        <f t="shared" si="14"/>
        <v>3796</v>
      </c>
      <c r="M42" s="595">
        <f t="shared" si="14"/>
        <v>3796</v>
      </c>
      <c r="N42" s="595">
        <f t="shared" si="14"/>
        <v>3796</v>
      </c>
      <c r="O42" s="595">
        <f t="shared" si="14"/>
        <v>3796</v>
      </c>
      <c r="P42" s="595">
        <f t="shared" si="14"/>
        <v>3796</v>
      </c>
      <c r="Q42" s="595">
        <f t="shared" si="14"/>
        <v>3796</v>
      </c>
      <c r="R42" s="595">
        <f t="shared" si="14"/>
        <v>3796</v>
      </c>
      <c r="S42" s="595">
        <f t="shared" si="14"/>
        <v>3796</v>
      </c>
      <c r="T42" s="595">
        <f t="shared" si="14"/>
        <v>3796</v>
      </c>
      <c r="U42" s="595">
        <f t="shared" si="14"/>
        <v>3796</v>
      </c>
      <c r="V42" s="595">
        <f t="shared" si="14"/>
        <v>3796</v>
      </c>
      <c r="W42" s="595">
        <f t="shared" si="14"/>
        <v>3796</v>
      </c>
      <c r="X42" s="595">
        <f t="shared" si="14"/>
        <v>3796</v>
      </c>
      <c r="Y42" s="595">
        <f t="shared" si="15"/>
        <v>3796</v>
      </c>
      <c r="Z42" s="595">
        <f t="shared" si="15"/>
        <v>3796</v>
      </c>
      <c r="AA42" s="595">
        <f t="shared" si="15"/>
        <v>3796</v>
      </c>
      <c r="AB42" s="595">
        <f t="shared" si="15"/>
        <v>3796</v>
      </c>
      <c r="AC42" s="595">
        <f t="shared" si="15"/>
        <v>3796</v>
      </c>
      <c r="AD42" s="595">
        <f t="shared" si="15"/>
        <v>3796</v>
      </c>
      <c r="AE42" s="595">
        <f t="shared" si="15"/>
        <v>3796</v>
      </c>
      <c r="AF42" s="595">
        <f t="shared" si="15"/>
        <v>3796</v>
      </c>
      <c r="AG42" s="595">
        <f t="shared" si="15"/>
        <v>3796</v>
      </c>
      <c r="AH42" s="595">
        <f t="shared" si="15"/>
        <v>3796</v>
      </c>
      <c r="AI42" s="595">
        <f t="shared" si="15"/>
        <v>3796</v>
      </c>
    </row>
    <row r="43" spans="1:35" s="589" customFormat="1" ht="11.25">
      <c r="A43" s="603"/>
      <c r="B43" s="751" t="s">
        <v>250</v>
      </c>
      <c r="C43" s="596"/>
      <c r="D43" s="596"/>
      <c r="E43" s="596"/>
      <c r="F43" s="595">
        <f>+'Bilance JKP'!C26</f>
        <v>802</v>
      </c>
      <c r="G43" s="595">
        <f>+'Bilance JKP'!D26</f>
        <v>1062</v>
      </c>
      <c r="H43" s="595">
        <f>+'Bilance JKP'!E26</f>
        <v>1577</v>
      </c>
      <c r="I43" s="595">
        <f t="shared" si="14"/>
        <v>1577</v>
      </c>
      <c r="J43" s="595">
        <f t="shared" si="14"/>
        <v>1577</v>
      </c>
      <c r="K43" s="595">
        <f t="shared" si="14"/>
        <v>1577</v>
      </c>
      <c r="L43" s="595">
        <f t="shared" si="14"/>
        <v>1577</v>
      </c>
      <c r="M43" s="595">
        <f t="shared" si="14"/>
        <v>1577</v>
      </c>
      <c r="N43" s="595">
        <f t="shared" si="14"/>
        <v>1577</v>
      </c>
      <c r="O43" s="595">
        <f t="shared" si="14"/>
        <v>1577</v>
      </c>
      <c r="P43" s="595">
        <f t="shared" si="14"/>
        <v>1577</v>
      </c>
      <c r="Q43" s="595">
        <f t="shared" si="14"/>
        <v>1577</v>
      </c>
      <c r="R43" s="595">
        <f t="shared" si="14"/>
        <v>1577</v>
      </c>
      <c r="S43" s="595">
        <f t="shared" si="14"/>
        <v>1577</v>
      </c>
      <c r="T43" s="595">
        <f t="shared" si="14"/>
        <v>1577</v>
      </c>
      <c r="U43" s="595">
        <f t="shared" si="14"/>
        <v>1577</v>
      </c>
      <c r="V43" s="595">
        <f t="shared" si="14"/>
        <v>1577</v>
      </c>
      <c r="W43" s="595">
        <f t="shared" si="14"/>
        <v>1577</v>
      </c>
      <c r="X43" s="595">
        <f t="shared" si="14"/>
        <v>1577</v>
      </c>
      <c r="Y43" s="595">
        <f t="shared" si="15"/>
        <v>1577</v>
      </c>
      <c r="Z43" s="595">
        <f t="shared" si="15"/>
        <v>1577</v>
      </c>
      <c r="AA43" s="595">
        <f t="shared" si="15"/>
        <v>1577</v>
      </c>
      <c r="AB43" s="595">
        <f t="shared" si="15"/>
        <v>1577</v>
      </c>
      <c r="AC43" s="595">
        <f t="shared" si="15"/>
        <v>1577</v>
      </c>
      <c r="AD43" s="595">
        <f t="shared" si="15"/>
        <v>1577</v>
      </c>
      <c r="AE43" s="595">
        <f t="shared" si="15"/>
        <v>1577</v>
      </c>
      <c r="AF43" s="595">
        <f t="shared" si="15"/>
        <v>1577</v>
      </c>
      <c r="AG43" s="595">
        <f t="shared" si="15"/>
        <v>1577</v>
      </c>
      <c r="AH43" s="595">
        <f t="shared" si="15"/>
        <v>1577</v>
      </c>
      <c r="AI43" s="595">
        <f t="shared" si="15"/>
        <v>1577</v>
      </c>
    </row>
    <row r="44" spans="1:35" s="589" customFormat="1" ht="11.25">
      <c r="A44" s="603"/>
      <c r="B44" s="751" t="str">
        <f>+'Bilance JKP'!B27</f>
        <v>Ostali poslovni prihodki</v>
      </c>
      <c r="C44" s="596"/>
      <c r="D44" s="596"/>
      <c r="E44" s="596"/>
      <c r="F44" s="595">
        <f>+'Bilance JKP'!C27</f>
        <v>0</v>
      </c>
      <c r="G44" s="595">
        <f>+'Bilance JKP'!D27</f>
        <v>275</v>
      </c>
      <c r="H44" s="595">
        <f>+'Bilance JKP'!E27</f>
        <v>0</v>
      </c>
      <c r="I44" s="595">
        <f t="shared" si="14"/>
        <v>0</v>
      </c>
      <c r="J44" s="595">
        <f t="shared" si="14"/>
        <v>0</v>
      </c>
      <c r="K44" s="595">
        <f t="shared" si="14"/>
        <v>0</v>
      </c>
      <c r="L44" s="595">
        <f t="shared" si="14"/>
        <v>0</v>
      </c>
      <c r="M44" s="595">
        <f t="shared" si="14"/>
        <v>0</v>
      </c>
      <c r="N44" s="595">
        <f t="shared" si="14"/>
        <v>0</v>
      </c>
      <c r="O44" s="595">
        <f t="shared" si="14"/>
        <v>0</v>
      </c>
      <c r="P44" s="595">
        <f t="shared" si="14"/>
        <v>0</v>
      </c>
      <c r="Q44" s="595">
        <f t="shared" si="14"/>
        <v>0</v>
      </c>
      <c r="R44" s="595">
        <f t="shared" si="14"/>
        <v>0</v>
      </c>
      <c r="S44" s="595">
        <f t="shared" si="14"/>
        <v>0</v>
      </c>
      <c r="T44" s="595">
        <f t="shared" si="14"/>
        <v>0</v>
      </c>
      <c r="U44" s="595">
        <f t="shared" si="14"/>
        <v>0</v>
      </c>
      <c r="V44" s="595">
        <f t="shared" si="14"/>
        <v>0</v>
      </c>
      <c r="W44" s="595">
        <f t="shared" si="14"/>
        <v>0</v>
      </c>
      <c r="X44" s="595">
        <f t="shared" si="14"/>
        <v>0</v>
      </c>
      <c r="Y44" s="595">
        <f t="shared" si="15"/>
        <v>0</v>
      </c>
      <c r="Z44" s="595">
        <f t="shared" si="15"/>
        <v>0</v>
      </c>
      <c r="AA44" s="595">
        <f t="shared" si="15"/>
        <v>0</v>
      </c>
      <c r="AB44" s="595">
        <f t="shared" si="15"/>
        <v>0</v>
      </c>
      <c r="AC44" s="595">
        <f t="shared" si="15"/>
        <v>0</v>
      </c>
      <c r="AD44" s="595">
        <f t="shared" si="15"/>
        <v>0</v>
      </c>
      <c r="AE44" s="595">
        <f t="shared" si="15"/>
        <v>0</v>
      </c>
      <c r="AF44" s="595">
        <f t="shared" si="15"/>
        <v>0</v>
      </c>
      <c r="AG44" s="595">
        <f t="shared" si="15"/>
        <v>0</v>
      </c>
      <c r="AH44" s="595">
        <f t="shared" si="15"/>
        <v>0</v>
      </c>
      <c r="AI44" s="595">
        <f t="shared" si="15"/>
        <v>0</v>
      </c>
    </row>
    <row r="45" spans="1:35" s="589" customFormat="1" ht="11.25">
      <c r="A45" s="603">
        <v>2</v>
      </c>
      <c r="B45" s="750" t="s">
        <v>247</v>
      </c>
      <c r="C45" s="594"/>
      <c r="D45" s="594"/>
      <c r="E45" s="594"/>
      <c r="F45" s="595">
        <f>+'Bilance JKP'!C28</f>
        <v>0</v>
      </c>
      <c r="G45" s="595">
        <f>+'Bilance JKP'!D28</f>
        <v>264</v>
      </c>
      <c r="H45" s="595">
        <f>+'Bilance JKP'!E28</f>
        <v>0</v>
      </c>
      <c r="I45" s="595">
        <f t="shared" si="14"/>
        <v>0</v>
      </c>
      <c r="J45" s="595">
        <f t="shared" si="14"/>
        <v>0</v>
      </c>
      <c r="K45" s="595">
        <f t="shared" si="14"/>
        <v>0</v>
      </c>
      <c r="L45" s="595">
        <f t="shared" si="14"/>
        <v>0</v>
      </c>
      <c r="M45" s="595">
        <f t="shared" si="14"/>
        <v>0</v>
      </c>
      <c r="N45" s="595">
        <f t="shared" si="14"/>
        <v>0</v>
      </c>
      <c r="O45" s="595">
        <f t="shared" si="14"/>
        <v>0</v>
      </c>
      <c r="P45" s="595">
        <f t="shared" si="14"/>
        <v>0</v>
      </c>
      <c r="Q45" s="595">
        <f t="shared" si="14"/>
        <v>0</v>
      </c>
      <c r="R45" s="595">
        <f t="shared" si="14"/>
        <v>0</v>
      </c>
      <c r="S45" s="595">
        <f t="shared" si="14"/>
        <v>0</v>
      </c>
      <c r="T45" s="595">
        <f t="shared" si="14"/>
        <v>0</v>
      </c>
      <c r="U45" s="595">
        <f t="shared" si="14"/>
        <v>0</v>
      </c>
      <c r="V45" s="595">
        <f t="shared" si="14"/>
        <v>0</v>
      </c>
      <c r="W45" s="595">
        <f t="shared" si="14"/>
        <v>0</v>
      </c>
      <c r="X45" s="595">
        <f t="shared" si="14"/>
        <v>0</v>
      </c>
      <c r="Y45" s="595">
        <f t="shared" si="15"/>
        <v>0</v>
      </c>
      <c r="Z45" s="595">
        <f t="shared" si="15"/>
        <v>0</v>
      </c>
      <c r="AA45" s="595">
        <f t="shared" si="15"/>
        <v>0</v>
      </c>
      <c r="AB45" s="595">
        <f t="shared" si="15"/>
        <v>0</v>
      </c>
      <c r="AC45" s="595">
        <f t="shared" si="15"/>
        <v>0</v>
      </c>
      <c r="AD45" s="595">
        <f t="shared" si="15"/>
        <v>0</v>
      </c>
      <c r="AE45" s="595">
        <f t="shared" si="15"/>
        <v>0</v>
      </c>
      <c r="AF45" s="595">
        <f t="shared" si="15"/>
        <v>0</v>
      </c>
      <c r="AG45" s="595">
        <f t="shared" si="15"/>
        <v>0</v>
      </c>
      <c r="AH45" s="595">
        <f t="shared" si="15"/>
        <v>0</v>
      </c>
      <c r="AI45" s="595">
        <f t="shared" si="15"/>
        <v>0</v>
      </c>
    </row>
    <row r="46" spans="1:35" s="589" customFormat="1" ht="11.25">
      <c r="A46" s="603">
        <v>3</v>
      </c>
      <c r="B46" s="750" t="s">
        <v>251</v>
      </c>
      <c r="C46" s="594"/>
      <c r="D46" s="594"/>
      <c r="E46" s="594"/>
      <c r="F46" s="595">
        <f>+'Bilance JKP'!C29</f>
        <v>0</v>
      </c>
      <c r="G46" s="595">
        <f>+'Bilance JKP'!D29</f>
        <v>0</v>
      </c>
      <c r="H46" s="595">
        <f>+'Bilance JKP'!E29</f>
        <v>0</v>
      </c>
      <c r="I46" s="595">
        <f t="shared" si="14"/>
        <v>0</v>
      </c>
      <c r="J46" s="595">
        <f t="shared" si="14"/>
        <v>0</v>
      </c>
      <c r="K46" s="595">
        <f t="shared" si="14"/>
        <v>0</v>
      </c>
      <c r="L46" s="595">
        <f t="shared" si="14"/>
        <v>0</v>
      </c>
      <c r="M46" s="595">
        <f t="shared" si="14"/>
        <v>0</v>
      </c>
      <c r="N46" s="595">
        <f t="shared" si="14"/>
        <v>0</v>
      </c>
      <c r="O46" s="595">
        <f t="shared" si="14"/>
        <v>0</v>
      </c>
      <c r="P46" s="595">
        <f t="shared" si="14"/>
        <v>0</v>
      </c>
      <c r="Q46" s="595">
        <f t="shared" si="14"/>
        <v>0</v>
      </c>
      <c r="R46" s="595">
        <f t="shared" si="14"/>
        <v>0</v>
      </c>
      <c r="S46" s="595">
        <f t="shared" si="14"/>
        <v>0</v>
      </c>
      <c r="T46" s="595">
        <f t="shared" si="14"/>
        <v>0</v>
      </c>
      <c r="U46" s="595">
        <f t="shared" si="14"/>
        <v>0</v>
      </c>
      <c r="V46" s="595">
        <f t="shared" si="14"/>
        <v>0</v>
      </c>
      <c r="W46" s="595">
        <f t="shared" si="14"/>
        <v>0</v>
      </c>
      <c r="X46" s="595">
        <f t="shared" si="14"/>
        <v>0</v>
      </c>
      <c r="Y46" s="595">
        <f t="shared" si="15"/>
        <v>0</v>
      </c>
      <c r="Z46" s="595">
        <f t="shared" si="15"/>
        <v>0</v>
      </c>
      <c r="AA46" s="595">
        <f t="shared" si="15"/>
        <v>0</v>
      </c>
      <c r="AB46" s="595">
        <f t="shared" si="15"/>
        <v>0</v>
      </c>
      <c r="AC46" s="595">
        <f t="shared" si="15"/>
        <v>0</v>
      </c>
      <c r="AD46" s="595">
        <f t="shared" si="15"/>
        <v>0</v>
      </c>
      <c r="AE46" s="595">
        <f t="shared" si="15"/>
        <v>0</v>
      </c>
      <c r="AF46" s="595">
        <f t="shared" si="15"/>
        <v>0</v>
      </c>
      <c r="AG46" s="595">
        <f t="shared" si="15"/>
        <v>0</v>
      </c>
      <c r="AH46" s="595">
        <f t="shared" si="15"/>
        <v>0</v>
      </c>
      <c r="AI46" s="595">
        <f t="shared" si="15"/>
        <v>0</v>
      </c>
    </row>
    <row r="47" spans="1:35" s="589" customFormat="1" ht="11.25">
      <c r="A47" s="602" t="s">
        <v>243</v>
      </c>
      <c r="B47" s="749" t="s">
        <v>253</v>
      </c>
      <c r="C47" s="592"/>
      <c r="D47" s="592"/>
      <c r="E47" s="592"/>
      <c r="F47" s="593">
        <f t="shared" ref="F47:AI47" si="16">+F48+F55+F56</f>
        <v>6664</v>
      </c>
      <c r="G47" s="593">
        <f t="shared" si="16"/>
        <v>13393</v>
      </c>
      <c r="H47" s="593">
        <f t="shared" si="16"/>
        <v>5373</v>
      </c>
      <c r="I47" s="593">
        <f t="shared" si="16"/>
        <v>5373</v>
      </c>
      <c r="J47" s="593">
        <f t="shared" si="16"/>
        <v>5373</v>
      </c>
      <c r="K47" s="593">
        <f t="shared" si="16"/>
        <v>5373</v>
      </c>
      <c r="L47" s="593">
        <f t="shared" si="16"/>
        <v>5373</v>
      </c>
      <c r="M47" s="593">
        <f t="shared" si="16"/>
        <v>5373</v>
      </c>
      <c r="N47" s="593">
        <f t="shared" si="16"/>
        <v>5373</v>
      </c>
      <c r="O47" s="593">
        <f t="shared" si="16"/>
        <v>5373</v>
      </c>
      <c r="P47" s="593">
        <f t="shared" si="16"/>
        <v>5373</v>
      </c>
      <c r="Q47" s="593">
        <f t="shared" si="16"/>
        <v>5373</v>
      </c>
      <c r="R47" s="593">
        <f t="shared" si="16"/>
        <v>5373</v>
      </c>
      <c r="S47" s="593">
        <f t="shared" si="16"/>
        <v>5373</v>
      </c>
      <c r="T47" s="593">
        <f t="shared" si="16"/>
        <v>5373</v>
      </c>
      <c r="U47" s="593">
        <f t="shared" si="16"/>
        <v>5373</v>
      </c>
      <c r="V47" s="593">
        <f t="shared" si="16"/>
        <v>5373</v>
      </c>
      <c r="W47" s="593">
        <f t="shared" si="16"/>
        <v>5373</v>
      </c>
      <c r="X47" s="593">
        <f t="shared" si="16"/>
        <v>5373</v>
      </c>
      <c r="Y47" s="593">
        <f t="shared" si="16"/>
        <v>5373</v>
      </c>
      <c r="Z47" s="593">
        <f t="shared" si="16"/>
        <v>5373</v>
      </c>
      <c r="AA47" s="593">
        <f t="shared" si="16"/>
        <v>5373</v>
      </c>
      <c r="AB47" s="593">
        <f t="shared" si="16"/>
        <v>5373</v>
      </c>
      <c r="AC47" s="593">
        <f t="shared" si="16"/>
        <v>5373</v>
      </c>
      <c r="AD47" s="593">
        <f t="shared" si="16"/>
        <v>5373</v>
      </c>
      <c r="AE47" s="593">
        <f t="shared" si="16"/>
        <v>5373</v>
      </c>
      <c r="AF47" s="593">
        <f t="shared" si="16"/>
        <v>5373</v>
      </c>
      <c r="AG47" s="593">
        <f t="shared" si="16"/>
        <v>5373</v>
      </c>
      <c r="AH47" s="593">
        <f t="shared" si="16"/>
        <v>5373</v>
      </c>
      <c r="AI47" s="593">
        <f t="shared" si="16"/>
        <v>5373</v>
      </c>
    </row>
    <row r="48" spans="1:35" s="589" customFormat="1" ht="11.25">
      <c r="A48" s="603">
        <v>1</v>
      </c>
      <c r="B48" s="750" t="s">
        <v>246</v>
      </c>
      <c r="C48" s="594"/>
      <c r="D48" s="594"/>
      <c r="E48" s="594"/>
      <c r="F48" s="595">
        <f>+F49+F50+F52+F53+F54</f>
        <v>6664</v>
      </c>
      <c r="G48" s="595">
        <f>+G49+G50+G52+G53+G54</f>
        <v>13393</v>
      </c>
      <c r="H48" s="595">
        <f>+H49+H50+H52+H53+H54</f>
        <v>5373</v>
      </c>
      <c r="I48" s="595">
        <f t="shared" ref="I48:AI48" si="17">+I49+I50+I52+I53+I54</f>
        <v>5373</v>
      </c>
      <c r="J48" s="595">
        <f t="shared" si="17"/>
        <v>5373</v>
      </c>
      <c r="K48" s="595">
        <f t="shared" si="17"/>
        <v>5373</v>
      </c>
      <c r="L48" s="595">
        <f t="shared" si="17"/>
        <v>5373</v>
      </c>
      <c r="M48" s="595">
        <f t="shared" si="17"/>
        <v>5373</v>
      </c>
      <c r="N48" s="595">
        <f t="shared" si="17"/>
        <v>5373</v>
      </c>
      <c r="O48" s="595">
        <f t="shared" si="17"/>
        <v>5373</v>
      </c>
      <c r="P48" s="595">
        <f t="shared" si="17"/>
        <v>5373</v>
      </c>
      <c r="Q48" s="595">
        <f t="shared" si="17"/>
        <v>5373</v>
      </c>
      <c r="R48" s="595">
        <f t="shared" si="17"/>
        <v>5373</v>
      </c>
      <c r="S48" s="595">
        <f t="shared" si="17"/>
        <v>5373</v>
      </c>
      <c r="T48" s="595">
        <f t="shared" si="17"/>
        <v>5373</v>
      </c>
      <c r="U48" s="595">
        <f t="shared" si="17"/>
        <v>5373</v>
      </c>
      <c r="V48" s="595">
        <f t="shared" si="17"/>
        <v>5373</v>
      </c>
      <c r="W48" s="595">
        <f t="shared" si="17"/>
        <v>5373</v>
      </c>
      <c r="X48" s="595">
        <f t="shared" si="17"/>
        <v>5373</v>
      </c>
      <c r="Y48" s="595">
        <f t="shared" si="17"/>
        <v>5373</v>
      </c>
      <c r="Z48" s="595">
        <f t="shared" si="17"/>
        <v>5373</v>
      </c>
      <c r="AA48" s="595">
        <f t="shared" si="17"/>
        <v>5373</v>
      </c>
      <c r="AB48" s="595">
        <f t="shared" si="17"/>
        <v>5373</v>
      </c>
      <c r="AC48" s="595">
        <f t="shared" si="17"/>
        <v>5373</v>
      </c>
      <c r="AD48" s="595">
        <f t="shared" si="17"/>
        <v>5373</v>
      </c>
      <c r="AE48" s="595">
        <f t="shared" si="17"/>
        <v>5373</v>
      </c>
      <c r="AF48" s="595">
        <f t="shared" si="17"/>
        <v>5373</v>
      </c>
      <c r="AG48" s="595">
        <f t="shared" si="17"/>
        <v>5373</v>
      </c>
      <c r="AH48" s="595">
        <f t="shared" si="17"/>
        <v>5373</v>
      </c>
      <c r="AI48" s="595">
        <f t="shared" si="17"/>
        <v>5373</v>
      </c>
    </row>
    <row r="49" spans="1:35" s="589" customFormat="1" ht="11.25">
      <c r="A49" s="603"/>
      <c r="B49" s="751" t="s">
        <v>106</v>
      </c>
      <c r="C49" s="596"/>
      <c r="D49" s="596"/>
      <c r="E49" s="596"/>
      <c r="F49" s="595">
        <f>+'Bilance JKP'!C32</f>
        <v>907</v>
      </c>
      <c r="G49" s="595">
        <f>+'Bilance JKP'!D32</f>
        <v>1608</v>
      </c>
      <c r="H49" s="595">
        <f>+'Bilance JKP'!E32</f>
        <v>1361</v>
      </c>
      <c r="I49" s="595">
        <f t="shared" ref="I49:X56" si="18">+H49</f>
        <v>1361</v>
      </c>
      <c r="J49" s="595">
        <f t="shared" si="18"/>
        <v>1361</v>
      </c>
      <c r="K49" s="595">
        <f t="shared" si="18"/>
        <v>1361</v>
      </c>
      <c r="L49" s="595">
        <f t="shared" si="18"/>
        <v>1361</v>
      </c>
      <c r="M49" s="595">
        <f t="shared" si="18"/>
        <v>1361</v>
      </c>
      <c r="N49" s="595">
        <f t="shared" si="18"/>
        <v>1361</v>
      </c>
      <c r="O49" s="595">
        <f t="shared" si="18"/>
        <v>1361</v>
      </c>
      <c r="P49" s="595">
        <f t="shared" si="18"/>
        <v>1361</v>
      </c>
      <c r="Q49" s="595">
        <f t="shared" si="18"/>
        <v>1361</v>
      </c>
      <c r="R49" s="595">
        <f t="shared" si="18"/>
        <v>1361</v>
      </c>
      <c r="S49" s="595">
        <f t="shared" si="18"/>
        <v>1361</v>
      </c>
      <c r="T49" s="595">
        <f t="shared" si="18"/>
        <v>1361</v>
      </c>
      <c r="U49" s="595">
        <f t="shared" si="18"/>
        <v>1361</v>
      </c>
      <c r="V49" s="595">
        <f t="shared" si="18"/>
        <v>1361</v>
      </c>
      <c r="W49" s="595">
        <f t="shared" si="18"/>
        <v>1361</v>
      </c>
      <c r="X49" s="595">
        <f t="shared" si="18"/>
        <v>1361</v>
      </c>
      <c r="Y49" s="595">
        <f t="shared" ref="Y49:AI56" si="19">+X49</f>
        <v>1361</v>
      </c>
      <c r="Z49" s="595">
        <f t="shared" si="19"/>
        <v>1361</v>
      </c>
      <c r="AA49" s="595">
        <f t="shared" si="19"/>
        <v>1361</v>
      </c>
      <c r="AB49" s="595">
        <f t="shared" si="19"/>
        <v>1361</v>
      </c>
      <c r="AC49" s="595">
        <f t="shared" si="19"/>
        <v>1361</v>
      </c>
      <c r="AD49" s="595">
        <f t="shared" si="19"/>
        <v>1361</v>
      </c>
      <c r="AE49" s="595">
        <f t="shared" si="19"/>
        <v>1361</v>
      </c>
      <c r="AF49" s="595">
        <f t="shared" si="19"/>
        <v>1361</v>
      </c>
      <c r="AG49" s="595">
        <f t="shared" si="19"/>
        <v>1361</v>
      </c>
      <c r="AH49" s="595">
        <f t="shared" si="19"/>
        <v>1361</v>
      </c>
      <c r="AI49" s="595">
        <f t="shared" si="19"/>
        <v>1361</v>
      </c>
    </row>
    <row r="50" spans="1:35" s="589" customFormat="1" ht="11.25">
      <c r="A50" s="603"/>
      <c r="B50" s="751" t="s">
        <v>254</v>
      </c>
      <c r="C50" s="596"/>
      <c r="D50" s="596"/>
      <c r="E50" s="596"/>
      <c r="F50" s="595">
        <f>+'Bilance JKP'!C33</f>
        <v>5560</v>
      </c>
      <c r="G50" s="595">
        <f>+'Bilance JKP'!D33</f>
        <v>10746</v>
      </c>
      <c r="H50" s="595">
        <f>+'Bilance JKP'!E33</f>
        <v>3388</v>
      </c>
      <c r="I50" s="595">
        <f t="shared" si="18"/>
        <v>3388</v>
      </c>
      <c r="J50" s="595">
        <f t="shared" si="18"/>
        <v>3388</v>
      </c>
      <c r="K50" s="595">
        <f t="shared" si="18"/>
        <v>3388</v>
      </c>
      <c r="L50" s="595">
        <f t="shared" si="18"/>
        <v>3388</v>
      </c>
      <c r="M50" s="595">
        <f t="shared" si="18"/>
        <v>3388</v>
      </c>
      <c r="N50" s="595">
        <f t="shared" si="18"/>
        <v>3388</v>
      </c>
      <c r="O50" s="595">
        <f t="shared" si="18"/>
        <v>3388</v>
      </c>
      <c r="P50" s="595">
        <f t="shared" si="18"/>
        <v>3388</v>
      </c>
      <c r="Q50" s="595">
        <f t="shared" si="18"/>
        <v>3388</v>
      </c>
      <c r="R50" s="595">
        <f t="shared" si="18"/>
        <v>3388</v>
      </c>
      <c r="S50" s="595">
        <f t="shared" si="18"/>
        <v>3388</v>
      </c>
      <c r="T50" s="595">
        <f t="shared" si="18"/>
        <v>3388</v>
      </c>
      <c r="U50" s="595">
        <f t="shared" si="18"/>
        <v>3388</v>
      </c>
      <c r="V50" s="595">
        <f t="shared" si="18"/>
        <v>3388</v>
      </c>
      <c r="W50" s="595">
        <f t="shared" si="18"/>
        <v>3388</v>
      </c>
      <c r="X50" s="595">
        <f t="shared" si="18"/>
        <v>3388</v>
      </c>
      <c r="Y50" s="595">
        <f t="shared" si="19"/>
        <v>3388</v>
      </c>
      <c r="Z50" s="595">
        <f t="shared" si="19"/>
        <v>3388</v>
      </c>
      <c r="AA50" s="595">
        <f t="shared" si="19"/>
        <v>3388</v>
      </c>
      <c r="AB50" s="595">
        <f t="shared" si="19"/>
        <v>3388</v>
      </c>
      <c r="AC50" s="595">
        <f t="shared" si="19"/>
        <v>3388</v>
      </c>
      <c r="AD50" s="595">
        <f t="shared" si="19"/>
        <v>3388</v>
      </c>
      <c r="AE50" s="595">
        <f t="shared" si="19"/>
        <v>3388</v>
      </c>
      <c r="AF50" s="595">
        <f t="shared" si="19"/>
        <v>3388</v>
      </c>
      <c r="AG50" s="595">
        <f t="shared" si="19"/>
        <v>3388</v>
      </c>
      <c r="AH50" s="595">
        <f t="shared" si="19"/>
        <v>3388</v>
      </c>
      <c r="AI50" s="595">
        <f t="shared" si="19"/>
        <v>3388</v>
      </c>
    </row>
    <row r="51" spans="1:35" s="600" customFormat="1" ht="11.25">
      <c r="A51" s="604"/>
      <c r="B51" s="752" t="s">
        <v>264</v>
      </c>
      <c r="C51" s="598"/>
      <c r="D51" s="598"/>
      <c r="E51" s="598"/>
      <c r="F51" s="599">
        <f>+'Bilance JKP'!C34</f>
        <v>0</v>
      </c>
      <c r="G51" s="599">
        <f>+'Bilance JKP'!D34</f>
        <v>913</v>
      </c>
      <c r="H51" s="599">
        <f>+'Bilance JKP'!E34</f>
        <v>1577</v>
      </c>
      <c r="I51" s="599">
        <f t="shared" si="18"/>
        <v>1577</v>
      </c>
      <c r="J51" s="599">
        <f t="shared" si="18"/>
        <v>1577</v>
      </c>
      <c r="K51" s="599">
        <f t="shared" si="18"/>
        <v>1577</v>
      </c>
      <c r="L51" s="599">
        <f t="shared" si="18"/>
        <v>1577</v>
      </c>
      <c r="M51" s="599">
        <f t="shared" si="18"/>
        <v>1577</v>
      </c>
      <c r="N51" s="599">
        <f t="shared" si="18"/>
        <v>1577</v>
      </c>
      <c r="O51" s="599">
        <f t="shared" si="18"/>
        <v>1577</v>
      </c>
      <c r="P51" s="599">
        <f t="shared" si="18"/>
        <v>1577</v>
      </c>
      <c r="Q51" s="599">
        <f t="shared" si="18"/>
        <v>1577</v>
      </c>
      <c r="R51" s="599">
        <f t="shared" si="18"/>
        <v>1577</v>
      </c>
      <c r="S51" s="599">
        <f t="shared" si="18"/>
        <v>1577</v>
      </c>
      <c r="T51" s="599">
        <f t="shared" si="18"/>
        <v>1577</v>
      </c>
      <c r="U51" s="599">
        <f t="shared" si="18"/>
        <v>1577</v>
      </c>
      <c r="V51" s="599">
        <f t="shared" si="18"/>
        <v>1577</v>
      </c>
      <c r="W51" s="599">
        <f t="shared" si="18"/>
        <v>1577</v>
      </c>
      <c r="X51" s="599">
        <f t="shared" si="18"/>
        <v>1577</v>
      </c>
      <c r="Y51" s="599">
        <f t="shared" si="19"/>
        <v>1577</v>
      </c>
      <c r="Z51" s="599">
        <f t="shared" si="19"/>
        <v>1577</v>
      </c>
      <c r="AA51" s="599">
        <f t="shared" si="19"/>
        <v>1577</v>
      </c>
      <c r="AB51" s="599">
        <f t="shared" si="19"/>
        <v>1577</v>
      </c>
      <c r="AC51" s="599">
        <f t="shared" si="19"/>
        <v>1577</v>
      </c>
      <c r="AD51" s="599">
        <f t="shared" si="19"/>
        <v>1577</v>
      </c>
      <c r="AE51" s="599">
        <f t="shared" si="19"/>
        <v>1577</v>
      </c>
      <c r="AF51" s="599">
        <f t="shared" si="19"/>
        <v>1577</v>
      </c>
      <c r="AG51" s="599">
        <f t="shared" si="19"/>
        <v>1577</v>
      </c>
      <c r="AH51" s="599">
        <f t="shared" si="19"/>
        <v>1577</v>
      </c>
      <c r="AI51" s="599">
        <f t="shared" si="19"/>
        <v>1577</v>
      </c>
    </row>
    <row r="52" spans="1:35" s="589" customFormat="1" ht="11.25">
      <c r="A52" s="603"/>
      <c r="B52" s="751" t="s">
        <v>255</v>
      </c>
      <c r="C52" s="596"/>
      <c r="D52" s="596"/>
      <c r="E52" s="596"/>
      <c r="F52" s="595">
        <f>+'Bilance JKP'!C35</f>
        <v>0</v>
      </c>
      <c r="G52" s="595">
        <f>+'Bilance JKP'!D35</f>
        <v>49</v>
      </c>
      <c r="H52" s="595">
        <f>+'Bilance JKP'!E35</f>
        <v>14</v>
      </c>
      <c r="I52" s="595">
        <f t="shared" si="18"/>
        <v>14</v>
      </c>
      <c r="J52" s="595">
        <f t="shared" si="18"/>
        <v>14</v>
      </c>
      <c r="K52" s="595">
        <f t="shared" si="18"/>
        <v>14</v>
      </c>
      <c r="L52" s="595">
        <f t="shared" si="18"/>
        <v>14</v>
      </c>
      <c r="M52" s="595">
        <f t="shared" si="18"/>
        <v>14</v>
      </c>
      <c r="N52" s="595">
        <f t="shared" si="18"/>
        <v>14</v>
      </c>
      <c r="O52" s="595">
        <f t="shared" si="18"/>
        <v>14</v>
      </c>
      <c r="P52" s="595">
        <f t="shared" si="18"/>
        <v>14</v>
      </c>
      <c r="Q52" s="595">
        <f t="shared" si="18"/>
        <v>14</v>
      </c>
      <c r="R52" s="595">
        <f t="shared" si="18"/>
        <v>14</v>
      </c>
      <c r="S52" s="595">
        <f t="shared" si="18"/>
        <v>14</v>
      </c>
      <c r="T52" s="595">
        <f t="shared" si="18"/>
        <v>14</v>
      </c>
      <c r="U52" s="595">
        <f t="shared" si="18"/>
        <v>14</v>
      </c>
      <c r="V52" s="595">
        <f t="shared" si="18"/>
        <v>14</v>
      </c>
      <c r="W52" s="595">
        <f t="shared" si="18"/>
        <v>14</v>
      </c>
      <c r="X52" s="595">
        <f t="shared" si="18"/>
        <v>14</v>
      </c>
      <c r="Y52" s="595">
        <f t="shared" si="19"/>
        <v>14</v>
      </c>
      <c r="Z52" s="595">
        <f t="shared" si="19"/>
        <v>14</v>
      </c>
      <c r="AA52" s="595">
        <f t="shared" si="19"/>
        <v>14</v>
      </c>
      <c r="AB52" s="595">
        <f t="shared" si="19"/>
        <v>14</v>
      </c>
      <c r="AC52" s="595">
        <f t="shared" si="19"/>
        <v>14</v>
      </c>
      <c r="AD52" s="595">
        <f t="shared" si="19"/>
        <v>14</v>
      </c>
      <c r="AE52" s="595">
        <f t="shared" si="19"/>
        <v>14</v>
      </c>
      <c r="AF52" s="595">
        <f t="shared" si="19"/>
        <v>14</v>
      </c>
      <c r="AG52" s="595">
        <f t="shared" si="19"/>
        <v>14</v>
      </c>
      <c r="AH52" s="595">
        <f t="shared" si="19"/>
        <v>14</v>
      </c>
      <c r="AI52" s="595">
        <f t="shared" si="19"/>
        <v>14</v>
      </c>
    </row>
    <row r="53" spans="1:35" s="589" customFormat="1" ht="11.25">
      <c r="A53" s="603"/>
      <c r="B53" s="751" t="s">
        <v>256</v>
      </c>
      <c r="C53" s="596"/>
      <c r="D53" s="596"/>
      <c r="E53" s="596"/>
      <c r="F53" s="595">
        <f>+'Bilance JKP'!C36</f>
        <v>197</v>
      </c>
      <c r="G53" s="595">
        <f>+'Bilance JKP'!D36</f>
        <v>892</v>
      </c>
      <c r="H53" s="595">
        <f>+'Bilance JKP'!E36</f>
        <v>552</v>
      </c>
      <c r="I53" s="595">
        <f t="shared" si="18"/>
        <v>552</v>
      </c>
      <c r="J53" s="595">
        <f t="shared" si="18"/>
        <v>552</v>
      </c>
      <c r="K53" s="595">
        <f t="shared" si="18"/>
        <v>552</v>
      </c>
      <c r="L53" s="595">
        <f t="shared" si="18"/>
        <v>552</v>
      </c>
      <c r="M53" s="595">
        <f t="shared" si="18"/>
        <v>552</v>
      </c>
      <c r="N53" s="595">
        <f t="shared" si="18"/>
        <v>552</v>
      </c>
      <c r="O53" s="595">
        <f t="shared" si="18"/>
        <v>552</v>
      </c>
      <c r="P53" s="595">
        <f t="shared" si="18"/>
        <v>552</v>
      </c>
      <c r="Q53" s="595">
        <f t="shared" si="18"/>
        <v>552</v>
      </c>
      <c r="R53" s="595">
        <f t="shared" si="18"/>
        <v>552</v>
      </c>
      <c r="S53" s="595">
        <f t="shared" si="18"/>
        <v>552</v>
      </c>
      <c r="T53" s="595">
        <f t="shared" si="18"/>
        <v>552</v>
      </c>
      <c r="U53" s="595">
        <f t="shared" si="18"/>
        <v>552</v>
      </c>
      <c r="V53" s="595">
        <f t="shared" si="18"/>
        <v>552</v>
      </c>
      <c r="W53" s="595">
        <f t="shared" si="18"/>
        <v>552</v>
      </c>
      <c r="X53" s="595">
        <f t="shared" si="18"/>
        <v>552</v>
      </c>
      <c r="Y53" s="595">
        <f t="shared" si="19"/>
        <v>552</v>
      </c>
      <c r="Z53" s="595">
        <f t="shared" si="19"/>
        <v>552</v>
      </c>
      <c r="AA53" s="595">
        <f t="shared" si="19"/>
        <v>552</v>
      </c>
      <c r="AB53" s="595">
        <f t="shared" si="19"/>
        <v>552</v>
      </c>
      <c r="AC53" s="595">
        <f t="shared" si="19"/>
        <v>552</v>
      </c>
      <c r="AD53" s="595">
        <f t="shared" si="19"/>
        <v>552</v>
      </c>
      <c r="AE53" s="595">
        <f t="shared" si="19"/>
        <v>552</v>
      </c>
      <c r="AF53" s="595">
        <f t="shared" si="19"/>
        <v>552</v>
      </c>
      <c r="AG53" s="595">
        <f t="shared" si="19"/>
        <v>552</v>
      </c>
      <c r="AH53" s="595">
        <f t="shared" si="19"/>
        <v>552</v>
      </c>
      <c r="AI53" s="595">
        <f t="shared" si="19"/>
        <v>552</v>
      </c>
    </row>
    <row r="54" spans="1:35" s="589" customFormat="1" ht="11.25">
      <c r="A54" s="603"/>
      <c r="B54" s="751" t="s">
        <v>257</v>
      </c>
      <c r="C54" s="596"/>
      <c r="D54" s="596"/>
      <c r="E54" s="596"/>
      <c r="F54" s="595">
        <f>+'Bilance JKP'!C37</f>
        <v>0</v>
      </c>
      <c r="G54" s="595">
        <f>+'Bilance JKP'!D37</f>
        <v>98</v>
      </c>
      <c r="H54" s="595">
        <f>+'Bilance JKP'!E37</f>
        <v>58</v>
      </c>
      <c r="I54" s="595">
        <f t="shared" si="18"/>
        <v>58</v>
      </c>
      <c r="J54" s="595">
        <f t="shared" si="18"/>
        <v>58</v>
      </c>
      <c r="K54" s="595">
        <f t="shared" si="18"/>
        <v>58</v>
      </c>
      <c r="L54" s="595">
        <f t="shared" si="18"/>
        <v>58</v>
      </c>
      <c r="M54" s="595">
        <f t="shared" si="18"/>
        <v>58</v>
      </c>
      <c r="N54" s="595">
        <f t="shared" si="18"/>
        <v>58</v>
      </c>
      <c r="O54" s="595">
        <f t="shared" si="18"/>
        <v>58</v>
      </c>
      <c r="P54" s="595">
        <f t="shared" si="18"/>
        <v>58</v>
      </c>
      <c r="Q54" s="595">
        <f t="shared" si="18"/>
        <v>58</v>
      </c>
      <c r="R54" s="595">
        <f t="shared" si="18"/>
        <v>58</v>
      </c>
      <c r="S54" s="595">
        <f t="shared" si="18"/>
        <v>58</v>
      </c>
      <c r="T54" s="595">
        <f t="shared" si="18"/>
        <v>58</v>
      </c>
      <c r="U54" s="595">
        <f t="shared" si="18"/>
        <v>58</v>
      </c>
      <c r="V54" s="595">
        <f t="shared" si="18"/>
        <v>58</v>
      </c>
      <c r="W54" s="595">
        <f t="shared" si="18"/>
        <v>58</v>
      </c>
      <c r="X54" s="595">
        <f t="shared" si="18"/>
        <v>58</v>
      </c>
      <c r="Y54" s="595">
        <f t="shared" si="19"/>
        <v>58</v>
      </c>
      <c r="Z54" s="595">
        <f t="shared" si="19"/>
        <v>58</v>
      </c>
      <c r="AA54" s="595">
        <f t="shared" si="19"/>
        <v>58</v>
      </c>
      <c r="AB54" s="595">
        <f t="shared" si="19"/>
        <v>58</v>
      </c>
      <c r="AC54" s="595">
        <f t="shared" si="19"/>
        <v>58</v>
      </c>
      <c r="AD54" s="595">
        <f t="shared" si="19"/>
        <v>58</v>
      </c>
      <c r="AE54" s="595">
        <f t="shared" si="19"/>
        <v>58</v>
      </c>
      <c r="AF54" s="595">
        <f t="shared" si="19"/>
        <v>58</v>
      </c>
      <c r="AG54" s="595">
        <f t="shared" si="19"/>
        <v>58</v>
      </c>
      <c r="AH54" s="595">
        <f t="shared" si="19"/>
        <v>58</v>
      </c>
      <c r="AI54" s="595">
        <f t="shared" si="19"/>
        <v>58</v>
      </c>
    </row>
    <row r="55" spans="1:35" s="589" customFormat="1" ht="11.25">
      <c r="A55" s="603">
        <v>2</v>
      </c>
      <c r="B55" s="750" t="s">
        <v>248</v>
      </c>
      <c r="C55" s="594"/>
      <c r="D55" s="594"/>
      <c r="E55" s="594"/>
      <c r="F55" s="595">
        <f>+'Bilance JKP'!C38</f>
        <v>0</v>
      </c>
      <c r="G55" s="595">
        <f>+'Bilance JKP'!D38</f>
        <v>0</v>
      </c>
      <c r="H55" s="595">
        <f>+'Bilance JKP'!E38</f>
        <v>0</v>
      </c>
      <c r="I55" s="595">
        <f t="shared" si="18"/>
        <v>0</v>
      </c>
      <c r="J55" s="595">
        <f t="shared" si="18"/>
        <v>0</v>
      </c>
      <c r="K55" s="595">
        <f t="shared" si="18"/>
        <v>0</v>
      </c>
      <c r="L55" s="595">
        <f t="shared" si="18"/>
        <v>0</v>
      </c>
      <c r="M55" s="595">
        <f t="shared" si="18"/>
        <v>0</v>
      </c>
      <c r="N55" s="595">
        <f t="shared" si="18"/>
        <v>0</v>
      </c>
      <c r="O55" s="595">
        <f t="shared" si="18"/>
        <v>0</v>
      </c>
      <c r="P55" s="595">
        <f t="shared" si="18"/>
        <v>0</v>
      </c>
      <c r="Q55" s="595">
        <f t="shared" si="18"/>
        <v>0</v>
      </c>
      <c r="R55" s="595">
        <f t="shared" si="18"/>
        <v>0</v>
      </c>
      <c r="S55" s="595">
        <f t="shared" si="18"/>
        <v>0</v>
      </c>
      <c r="T55" s="595">
        <f t="shared" si="18"/>
        <v>0</v>
      </c>
      <c r="U55" s="595">
        <f t="shared" si="18"/>
        <v>0</v>
      </c>
      <c r="V55" s="595">
        <f t="shared" si="18"/>
        <v>0</v>
      </c>
      <c r="W55" s="595">
        <f t="shared" si="18"/>
        <v>0</v>
      </c>
      <c r="X55" s="595">
        <f t="shared" si="18"/>
        <v>0</v>
      </c>
      <c r="Y55" s="595">
        <f t="shared" si="19"/>
        <v>0</v>
      </c>
      <c r="Z55" s="595">
        <f t="shared" si="19"/>
        <v>0</v>
      </c>
      <c r="AA55" s="595">
        <f t="shared" si="19"/>
        <v>0</v>
      </c>
      <c r="AB55" s="595">
        <f t="shared" si="19"/>
        <v>0</v>
      </c>
      <c r="AC55" s="595">
        <f t="shared" si="19"/>
        <v>0</v>
      </c>
      <c r="AD55" s="595">
        <f t="shared" si="19"/>
        <v>0</v>
      </c>
      <c r="AE55" s="595">
        <f t="shared" si="19"/>
        <v>0</v>
      </c>
      <c r="AF55" s="595">
        <f t="shared" si="19"/>
        <v>0</v>
      </c>
      <c r="AG55" s="595">
        <f t="shared" si="19"/>
        <v>0</v>
      </c>
      <c r="AH55" s="595">
        <f t="shared" si="19"/>
        <v>0</v>
      </c>
      <c r="AI55" s="595">
        <f t="shared" si="19"/>
        <v>0</v>
      </c>
    </row>
    <row r="56" spans="1:35" s="589" customFormat="1" ht="11.25">
      <c r="A56" s="603">
        <v>3</v>
      </c>
      <c r="B56" s="750" t="s">
        <v>258</v>
      </c>
      <c r="C56" s="594"/>
      <c r="D56" s="594"/>
      <c r="E56" s="594"/>
      <c r="F56" s="595">
        <f>+'Bilance JKP'!C39</f>
        <v>0</v>
      </c>
      <c r="G56" s="595">
        <f>+'Bilance JKP'!D39</f>
        <v>0</v>
      </c>
      <c r="H56" s="595">
        <f>+'Bilance JKP'!E39</f>
        <v>0</v>
      </c>
      <c r="I56" s="595">
        <f t="shared" si="18"/>
        <v>0</v>
      </c>
      <c r="J56" s="595">
        <f t="shared" si="18"/>
        <v>0</v>
      </c>
      <c r="K56" s="595">
        <f t="shared" si="18"/>
        <v>0</v>
      </c>
      <c r="L56" s="595">
        <f t="shared" si="18"/>
        <v>0</v>
      </c>
      <c r="M56" s="595">
        <f t="shared" si="18"/>
        <v>0</v>
      </c>
      <c r="N56" s="595">
        <f t="shared" si="18"/>
        <v>0</v>
      </c>
      <c r="O56" s="595">
        <f t="shared" si="18"/>
        <v>0</v>
      </c>
      <c r="P56" s="595">
        <f t="shared" si="18"/>
        <v>0</v>
      </c>
      <c r="Q56" s="595">
        <f t="shared" si="18"/>
        <v>0</v>
      </c>
      <c r="R56" s="595">
        <f t="shared" si="18"/>
        <v>0</v>
      </c>
      <c r="S56" s="595">
        <f t="shared" si="18"/>
        <v>0</v>
      </c>
      <c r="T56" s="595">
        <f t="shared" si="18"/>
        <v>0</v>
      </c>
      <c r="U56" s="595">
        <f t="shared" si="18"/>
        <v>0</v>
      </c>
      <c r="V56" s="595">
        <f t="shared" si="18"/>
        <v>0</v>
      </c>
      <c r="W56" s="595">
        <f t="shared" si="18"/>
        <v>0</v>
      </c>
      <c r="X56" s="595">
        <f t="shared" si="18"/>
        <v>0</v>
      </c>
      <c r="Y56" s="595">
        <f t="shared" si="19"/>
        <v>0</v>
      </c>
      <c r="Z56" s="595">
        <f t="shared" si="19"/>
        <v>0</v>
      </c>
      <c r="AA56" s="595">
        <f t="shared" si="19"/>
        <v>0</v>
      </c>
      <c r="AB56" s="595">
        <f t="shared" si="19"/>
        <v>0</v>
      </c>
      <c r="AC56" s="595">
        <f t="shared" si="19"/>
        <v>0</v>
      </c>
      <c r="AD56" s="595">
        <f t="shared" si="19"/>
        <v>0</v>
      </c>
      <c r="AE56" s="595">
        <f t="shared" si="19"/>
        <v>0</v>
      </c>
      <c r="AF56" s="595">
        <f t="shared" si="19"/>
        <v>0</v>
      </c>
      <c r="AG56" s="595">
        <f t="shared" si="19"/>
        <v>0</v>
      </c>
      <c r="AH56" s="595">
        <f t="shared" si="19"/>
        <v>0</v>
      </c>
      <c r="AI56" s="595">
        <f t="shared" si="19"/>
        <v>0</v>
      </c>
    </row>
    <row r="57" spans="1:35" s="589" customFormat="1" ht="11.25">
      <c r="A57" s="602" t="s">
        <v>155</v>
      </c>
      <c r="B57" s="749" t="s">
        <v>259</v>
      </c>
      <c r="C57" s="592"/>
      <c r="D57" s="592"/>
      <c r="E57" s="592"/>
      <c r="F57" s="593">
        <f t="shared" ref="F57:AI57" si="20">+F40-F47</f>
        <v>-4550</v>
      </c>
      <c r="G57" s="593">
        <f t="shared" si="20"/>
        <v>905</v>
      </c>
      <c r="H57" s="593">
        <f t="shared" si="20"/>
        <v>0</v>
      </c>
      <c r="I57" s="593">
        <f t="shared" si="20"/>
        <v>0</v>
      </c>
      <c r="J57" s="593">
        <f t="shared" si="20"/>
        <v>0</v>
      </c>
      <c r="K57" s="593">
        <f t="shared" si="20"/>
        <v>0</v>
      </c>
      <c r="L57" s="593">
        <f t="shared" si="20"/>
        <v>0</v>
      </c>
      <c r="M57" s="593">
        <f t="shared" si="20"/>
        <v>0</v>
      </c>
      <c r="N57" s="593">
        <f t="shared" si="20"/>
        <v>0</v>
      </c>
      <c r="O57" s="593">
        <f t="shared" si="20"/>
        <v>0</v>
      </c>
      <c r="P57" s="593">
        <f t="shared" si="20"/>
        <v>0</v>
      </c>
      <c r="Q57" s="593">
        <f t="shared" si="20"/>
        <v>0</v>
      </c>
      <c r="R57" s="593">
        <f t="shared" si="20"/>
        <v>0</v>
      </c>
      <c r="S57" s="593">
        <f t="shared" si="20"/>
        <v>0</v>
      </c>
      <c r="T57" s="593">
        <f t="shared" si="20"/>
        <v>0</v>
      </c>
      <c r="U57" s="593">
        <f t="shared" si="20"/>
        <v>0</v>
      </c>
      <c r="V57" s="593">
        <f t="shared" si="20"/>
        <v>0</v>
      </c>
      <c r="W57" s="593">
        <f t="shared" si="20"/>
        <v>0</v>
      </c>
      <c r="X57" s="593">
        <f t="shared" si="20"/>
        <v>0</v>
      </c>
      <c r="Y57" s="593">
        <f t="shared" si="20"/>
        <v>0</v>
      </c>
      <c r="Z57" s="593">
        <f t="shared" si="20"/>
        <v>0</v>
      </c>
      <c r="AA57" s="593">
        <f t="shared" si="20"/>
        <v>0</v>
      </c>
      <c r="AB57" s="593">
        <f t="shared" si="20"/>
        <v>0</v>
      </c>
      <c r="AC57" s="593">
        <f t="shared" si="20"/>
        <v>0</v>
      </c>
      <c r="AD57" s="593">
        <f t="shared" si="20"/>
        <v>0</v>
      </c>
      <c r="AE57" s="593">
        <f t="shared" si="20"/>
        <v>0</v>
      </c>
      <c r="AF57" s="593">
        <f t="shared" si="20"/>
        <v>0</v>
      </c>
      <c r="AG57" s="593">
        <f t="shared" si="20"/>
        <v>0</v>
      </c>
      <c r="AH57" s="593">
        <f t="shared" si="20"/>
        <v>0</v>
      </c>
      <c r="AI57" s="593">
        <f t="shared" si="20"/>
        <v>0</v>
      </c>
    </row>
    <row r="59" spans="1:35" s="589" customFormat="1" ht="11.25">
      <c r="A59" s="588"/>
      <c r="B59" s="748" t="s">
        <v>388</v>
      </c>
      <c r="C59" s="588"/>
      <c r="D59" s="588"/>
      <c r="E59" s="588"/>
      <c r="F59" s="588">
        <f t="shared" ref="F59:AI60" si="21">+F38</f>
        <v>1</v>
      </c>
      <c r="G59" s="588">
        <f t="shared" si="21"/>
        <v>2</v>
      </c>
      <c r="H59" s="588">
        <f t="shared" si="21"/>
        <v>3</v>
      </c>
      <c r="I59" s="588">
        <f t="shared" si="21"/>
        <v>4</v>
      </c>
      <c r="J59" s="588">
        <f t="shared" si="21"/>
        <v>5</v>
      </c>
      <c r="K59" s="588">
        <f t="shared" si="21"/>
        <v>6</v>
      </c>
      <c r="L59" s="588">
        <f t="shared" si="21"/>
        <v>7</v>
      </c>
      <c r="M59" s="588">
        <f t="shared" si="21"/>
        <v>8</v>
      </c>
      <c r="N59" s="588">
        <f t="shared" si="21"/>
        <v>9</v>
      </c>
      <c r="O59" s="588">
        <f t="shared" si="21"/>
        <v>10</v>
      </c>
      <c r="P59" s="588">
        <f t="shared" si="21"/>
        <v>11</v>
      </c>
      <c r="Q59" s="588">
        <f t="shared" si="21"/>
        <v>12</v>
      </c>
      <c r="R59" s="588">
        <f t="shared" si="21"/>
        <v>13</v>
      </c>
      <c r="S59" s="588">
        <f t="shared" si="21"/>
        <v>14</v>
      </c>
      <c r="T59" s="588">
        <f t="shared" si="21"/>
        <v>15</v>
      </c>
      <c r="U59" s="588">
        <f t="shared" si="21"/>
        <v>16</v>
      </c>
      <c r="V59" s="588">
        <f t="shared" si="21"/>
        <v>17</v>
      </c>
      <c r="W59" s="588">
        <f t="shared" si="21"/>
        <v>18</v>
      </c>
      <c r="X59" s="588">
        <f t="shared" si="21"/>
        <v>19</v>
      </c>
      <c r="Y59" s="588">
        <f t="shared" si="21"/>
        <v>20</v>
      </c>
      <c r="Z59" s="588">
        <f t="shared" si="21"/>
        <v>21</v>
      </c>
      <c r="AA59" s="588">
        <f t="shared" si="21"/>
        <v>22</v>
      </c>
      <c r="AB59" s="588">
        <f t="shared" si="21"/>
        <v>23</v>
      </c>
      <c r="AC59" s="588">
        <f t="shared" si="21"/>
        <v>24</v>
      </c>
      <c r="AD59" s="588">
        <f t="shared" si="21"/>
        <v>25</v>
      </c>
      <c r="AE59" s="588">
        <f t="shared" si="21"/>
        <v>26</v>
      </c>
      <c r="AF59" s="588">
        <f t="shared" si="21"/>
        <v>27</v>
      </c>
      <c r="AG59" s="588">
        <f t="shared" si="21"/>
        <v>28</v>
      </c>
      <c r="AH59" s="588">
        <f t="shared" si="21"/>
        <v>29</v>
      </c>
      <c r="AI59" s="588">
        <f t="shared" si="21"/>
        <v>30</v>
      </c>
    </row>
    <row r="60" spans="1:35" s="589" customFormat="1" ht="11.25">
      <c r="A60" s="588" t="s">
        <v>147</v>
      </c>
      <c r="B60" s="748" t="s">
        <v>390</v>
      </c>
      <c r="C60" s="590"/>
      <c r="D60" s="590"/>
      <c r="E60" s="590"/>
      <c r="F60" s="591">
        <f t="shared" si="21"/>
        <v>2018</v>
      </c>
      <c r="G60" s="591">
        <f t="shared" si="21"/>
        <v>2019</v>
      </c>
      <c r="H60" s="591">
        <f t="shared" si="21"/>
        <v>2020</v>
      </c>
      <c r="I60" s="591">
        <f t="shared" si="21"/>
        <v>2021</v>
      </c>
      <c r="J60" s="591">
        <f t="shared" si="21"/>
        <v>2022</v>
      </c>
      <c r="K60" s="591">
        <f t="shared" si="21"/>
        <v>2023</v>
      </c>
      <c r="L60" s="591">
        <f t="shared" si="21"/>
        <v>2024</v>
      </c>
      <c r="M60" s="591">
        <f t="shared" si="21"/>
        <v>2025</v>
      </c>
      <c r="N60" s="591">
        <f t="shared" si="21"/>
        <v>2026</v>
      </c>
      <c r="O60" s="591">
        <f t="shared" si="21"/>
        <v>2027</v>
      </c>
      <c r="P60" s="591">
        <f t="shared" si="21"/>
        <v>2028</v>
      </c>
      <c r="Q60" s="591">
        <f t="shared" si="21"/>
        <v>2029</v>
      </c>
      <c r="R60" s="591">
        <f t="shared" si="21"/>
        <v>2030</v>
      </c>
      <c r="S60" s="591">
        <f t="shared" si="21"/>
        <v>2031</v>
      </c>
      <c r="T60" s="591">
        <f t="shared" si="21"/>
        <v>2032</v>
      </c>
      <c r="U60" s="591">
        <f t="shared" si="21"/>
        <v>2033</v>
      </c>
      <c r="V60" s="591">
        <f t="shared" si="21"/>
        <v>2034</v>
      </c>
      <c r="W60" s="591">
        <f t="shared" si="21"/>
        <v>2035</v>
      </c>
      <c r="X60" s="591">
        <f t="shared" si="21"/>
        <v>2036</v>
      </c>
      <c r="Y60" s="591">
        <f t="shared" si="21"/>
        <v>2037</v>
      </c>
      <c r="Z60" s="591">
        <f t="shared" si="21"/>
        <v>2038</v>
      </c>
      <c r="AA60" s="591">
        <f t="shared" si="21"/>
        <v>2039</v>
      </c>
      <c r="AB60" s="591">
        <f t="shared" si="21"/>
        <v>2040</v>
      </c>
      <c r="AC60" s="591">
        <f t="shared" si="21"/>
        <v>2041</v>
      </c>
      <c r="AD60" s="591">
        <f t="shared" si="21"/>
        <v>2042</v>
      </c>
      <c r="AE60" s="591">
        <f t="shared" si="21"/>
        <v>2043</v>
      </c>
      <c r="AF60" s="591">
        <f t="shared" si="21"/>
        <v>2044</v>
      </c>
      <c r="AG60" s="591">
        <f t="shared" si="21"/>
        <v>2045</v>
      </c>
      <c r="AH60" s="591">
        <f t="shared" si="21"/>
        <v>2046</v>
      </c>
      <c r="AI60" s="591">
        <f t="shared" si="21"/>
        <v>2047</v>
      </c>
    </row>
    <row r="61" spans="1:35" s="589" customFormat="1" ht="11.25">
      <c r="A61" s="602" t="s">
        <v>242</v>
      </c>
      <c r="B61" s="749" t="s">
        <v>252</v>
      </c>
      <c r="C61" s="592"/>
      <c r="D61" s="592"/>
      <c r="E61" s="592"/>
      <c r="F61" s="593">
        <f>+F62+F66+F67</f>
        <v>199706</v>
      </c>
      <c r="G61" s="593">
        <f t="shared" ref="G61:AI61" si="22">+G62+G66+G67</f>
        <v>215377</v>
      </c>
      <c r="H61" s="593">
        <f t="shared" si="22"/>
        <v>191487</v>
      </c>
      <c r="I61" s="593">
        <f t="shared" si="22"/>
        <v>191487</v>
      </c>
      <c r="J61" s="593">
        <f t="shared" si="22"/>
        <v>191487</v>
      </c>
      <c r="K61" s="593">
        <f t="shared" si="22"/>
        <v>191487</v>
      </c>
      <c r="L61" s="593">
        <f t="shared" si="22"/>
        <v>191487</v>
      </c>
      <c r="M61" s="593">
        <f t="shared" si="22"/>
        <v>191487</v>
      </c>
      <c r="N61" s="593">
        <f t="shared" si="22"/>
        <v>191487</v>
      </c>
      <c r="O61" s="593">
        <f t="shared" si="22"/>
        <v>191487</v>
      </c>
      <c r="P61" s="593">
        <f t="shared" si="22"/>
        <v>191487</v>
      </c>
      <c r="Q61" s="593">
        <f t="shared" si="22"/>
        <v>191487</v>
      </c>
      <c r="R61" s="593">
        <f t="shared" si="22"/>
        <v>191487</v>
      </c>
      <c r="S61" s="593">
        <f t="shared" si="22"/>
        <v>191487</v>
      </c>
      <c r="T61" s="593">
        <f t="shared" si="22"/>
        <v>191487</v>
      </c>
      <c r="U61" s="593">
        <f t="shared" si="22"/>
        <v>191487</v>
      </c>
      <c r="V61" s="593">
        <f t="shared" si="22"/>
        <v>191487</v>
      </c>
      <c r="W61" s="593">
        <f t="shared" si="22"/>
        <v>191487</v>
      </c>
      <c r="X61" s="593">
        <f t="shared" si="22"/>
        <v>191487</v>
      </c>
      <c r="Y61" s="593">
        <f t="shared" si="22"/>
        <v>191487</v>
      </c>
      <c r="Z61" s="593">
        <f t="shared" si="22"/>
        <v>191487</v>
      </c>
      <c r="AA61" s="593">
        <f t="shared" si="22"/>
        <v>191487</v>
      </c>
      <c r="AB61" s="593">
        <f t="shared" si="22"/>
        <v>191487</v>
      </c>
      <c r="AC61" s="593">
        <f t="shared" si="22"/>
        <v>191487</v>
      </c>
      <c r="AD61" s="593">
        <f t="shared" si="22"/>
        <v>191487</v>
      </c>
      <c r="AE61" s="593">
        <f t="shared" si="22"/>
        <v>191487</v>
      </c>
      <c r="AF61" s="593">
        <f t="shared" si="22"/>
        <v>191487</v>
      </c>
      <c r="AG61" s="593">
        <f t="shared" si="22"/>
        <v>191487</v>
      </c>
      <c r="AH61" s="593">
        <f t="shared" si="22"/>
        <v>191487</v>
      </c>
      <c r="AI61" s="593">
        <f t="shared" si="22"/>
        <v>191487</v>
      </c>
    </row>
    <row r="62" spans="1:35" s="589" customFormat="1" ht="11.25">
      <c r="A62" s="603">
        <v>1</v>
      </c>
      <c r="B62" s="750" t="s">
        <v>245</v>
      </c>
      <c r="C62" s="594"/>
      <c r="D62" s="594"/>
      <c r="E62" s="594"/>
      <c r="F62" s="595">
        <f>+F63+F64+F65</f>
        <v>197933</v>
      </c>
      <c r="G62" s="595">
        <f t="shared" ref="G62:AI62" si="23">+G63+G64+G65</f>
        <v>212129</v>
      </c>
      <c r="H62" s="595">
        <f t="shared" si="23"/>
        <v>191487</v>
      </c>
      <c r="I62" s="595">
        <f t="shared" si="23"/>
        <v>191487</v>
      </c>
      <c r="J62" s="595">
        <f t="shared" si="23"/>
        <v>191487</v>
      </c>
      <c r="K62" s="595">
        <f t="shared" si="23"/>
        <v>191487</v>
      </c>
      <c r="L62" s="595">
        <f t="shared" si="23"/>
        <v>191487</v>
      </c>
      <c r="M62" s="595">
        <f t="shared" si="23"/>
        <v>191487</v>
      </c>
      <c r="N62" s="595">
        <f t="shared" si="23"/>
        <v>191487</v>
      </c>
      <c r="O62" s="595">
        <f t="shared" si="23"/>
        <v>191487</v>
      </c>
      <c r="P62" s="595">
        <f t="shared" si="23"/>
        <v>191487</v>
      </c>
      <c r="Q62" s="595">
        <f t="shared" si="23"/>
        <v>191487</v>
      </c>
      <c r="R62" s="595">
        <f t="shared" si="23"/>
        <v>191487</v>
      </c>
      <c r="S62" s="595">
        <f t="shared" si="23"/>
        <v>191487</v>
      </c>
      <c r="T62" s="595">
        <f t="shared" si="23"/>
        <v>191487</v>
      </c>
      <c r="U62" s="595">
        <f t="shared" si="23"/>
        <v>191487</v>
      </c>
      <c r="V62" s="595">
        <f t="shared" si="23"/>
        <v>191487</v>
      </c>
      <c r="W62" s="595">
        <f t="shared" si="23"/>
        <v>191487</v>
      </c>
      <c r="X62" s="595">
        <f t="shared" si="23"/>
        <v>191487</v>
      </c>
      <c r="Y62" s="595">
        <f t="shared" si="23"/>
        <v>191487</v>
      </c>
      <c r="Z62" s="595">
        <f t="shared" si="23"/>
        <v>191487</v>
      </c>
      <c r="AA62" s="595">
        <f t="shared" si="23"/>
        <v>191487</v>
      </c>
      <c r="AB62" s="595">
        <f t="shared" si="23"/>
        <v>191487</v>
      </c>
      <c r="AC62" s="595">
        <f t="shared" si="23"/>
        <v>191487</v>
      </c>
      <c r="AD62" s="595">
        <f t="shared" si="23"/>
        <v>191487</v>
      </c>
      <c r="AE62" s="595">
        <f t="shared" si="23"/>
        <v>191487</v>
      </c>
      <c r="AF62" s="595">
        <f t="shared" si="23"/>
        <v>191487</v>
      </c>
      <c r="AG62" s="595">
        <f t="shared" si="23"/>
        <v>191487</v>
      </c>
      <c r="AH62" s="595">
        <f t="shared" si="23"/>
        <v>191487</v>
      </c>
      <c r="AI62" s="595">
        <f t="shared" si="23"/>
        <v>191487</v>
      </c>
    </row>
    <row r="63" spans="1:35" s="589" customFormat="1" ht="11.25">
      <c r="A63" s="603"/>
      <c r="B63" s="751" t="s">
        <v>249</v>
      </c>
      <c r="C63" s="596"/>
      <c r="D63" s="596"/>
      <c r="E63" s="596"/>
      <c r="F63" s="595">
        <f>+F42+F21</f>
        <v>59501.7048</v>
      </c>
      <c r="G63" s="595">
        <f t="shared" ref="G63:AI67" si="24">+G42+G21</f>
        <v>74365.260000000009</v>
      </c>
      <c r="H63" s="595">
        <f t="shared" si="24"/>
        <v>75563</v>
      </c>
      <c r="I63" s="595">
        <f t="shared" si="24"/>
        <v>75563</v>
      </c>
      <c r="J63" s="595">
        <f t="shared" si="24"/>
        <v>75563</v>
      </c>
      <c r="K63" s="595">
        <f t="shared" si="24"/>
        <v>75563</v>
      </c>
      <c r="L63" s="595">
        <f t="shared" si="24"/>
        <v>75563</v>
      </c>
      <c r="M63" s="595">
        <f t="shared" si="24"/>
        <v>75563</v>
      </c>
      <c r="N63" s="595">
        <f t="shared" si="24"/>
        <v>75563</v>
      </c>
      <c r="O63" s="595">
        <f t="shared" si="24"/>
        <v>75563</v>
      </c>
      <c r="P63" s="595">
        <f t="shared" si="24"/>
        <v>75563</v>
      </c>
      <c r="Q63" s="595">
        <f t="shared" si="24"/>
        <v>75563</v>
      </c>
      <c r="R63" s="595">
        <f t="shared" si="24"/>
        <v>75563</v>
      </c>
      <c r="S63" s="595">
        <f t="shared" si="24"/>
        <v>75563</v>
      </c>
      <c r="T63" s="595">
        <f t="shared" si="24"/>
        <v>75563</v>
      </c>
      <c r="U63" s="595">
        <f t="shared" si="24"/>
        <v>75563</v>
      </c>
      <c r="V63" s="595">
        <f t="shared" si="24"/>
        <v>75563</v>
      </c>
      <c r="W63" s="595">
        <f t="shared" si="24"/>
        <v>75563</v>
      </c>
      <c r="X63" s="595">
        <f t="shared" si="24"/>
        <v>75563</v>
      </c>
      <c r="Y63" s="595">
        <f t="shared" si="24"/>
        <v>75563</v>
      </c>
      <c r="Z63" s="595">
        <f t="shared" si="24"/>
        <v>75563</v>
      </c>
      <c r="AA63" s="595">
        <f t="shared" si="24"/>
        <v>75563</v>
      </c>
      <c r="AB63" s="595">
        <f t="shared" si="24"/>
        <v>75563</v>
      </c>
      <c r="AC63" s="595">
        <f t="shared" si="24"/>
        <v>75563</v>
      </c>
      <c r="AD63" s="595">
        <f t="shared" si="24"/>
        <v>75563</v>
      </c>
      <c r="AE63" s="595">
        <f t="shared" si="24"/>
        <v>75563</v>
      </c>
      <c r="AF63" s="595">
        <f t="shared" si="24"/>
        <v>75563</v>
      </c>
      <c r="AG63" s="595">
        <f t="shared" si="24"/>
        <v>75563</v>
      </c>
      <c r="AH63" s="595">
        <f t="shared" si="24"/>
        <v>75563</v>
      </c>
      <c r="AI63" s="595">
        <f t="shared" si="24"/>
        <v>75563</v>
      </c>
    </row>
    <row r="64" spans="1:35" s="589" customFormat="1" ht="11.25">
      <c r="A64" s="603"/>
      <c r="B64" s="751" t="s">
        <v>250</v>
      </c>
      <c r="C64" s="596"/>
      <c r="D64" s="596"/>
      <c r="E64" s="596"/>
      <c r="F64" s="595">
        <f>+F43+F22</f>
        <v>128422.29519999999</v>
      </c>
      <c r="G64" s="595">
        <f t="shared" si="24"/>
        <v>134381.74</v>
      </c>
      <c r="H64" s="595">
        <f t="shared" si="24"/>
        <v>114541</v>
      </c>
      <c r="I64" s="595">
        <f t="shared" si="24"/>
        <v>114541</v>
      </c>
      <c r="J64" s="595">
        <f t="shared" si="24"/>
        <v>114541</v>
      </c>
      <c r="K64" s="595">
        <f t="shared" si="24"/>
        <v>114541</v>
      </c>
      <c r="L64" s="595">
        <f t="shared" si="24"/>
        <v>114541</v>
      </c>
      <c r="M64" s="595">
        <f t="shared" si="24"/>
        <v>114541</v>
      </c>
      <c r="N64" s="595">
        <f t="shared" si="24"/>
        <v>114541</v>
      </c>
      <c r="O64" s="595">
        <f t="shared" si="24"/>
        <v>114541</v>
      </c>
      <c r="P64" s="595">
        <f t="shared" si="24"/>
        <v>114541</v>
      </c>
      <c r="Q64" s="595">
        <f t="shared" si="24"/>
        <v>114541</v>
      </c>
      <c r="R64" s="595">
        <f t="shared" si="24"/>
        <v>114541</v>
      </c>
      <c r="S64" s="595">
        <f t="shared" si="24"/>
        <v>114541</v>
      </c>
      <c r="T64" s="595">
        <f t="shared" si="24"/>
        <v>114541</v>
      </c>
      <c r="U64" s="595">
        <f t="shared" si="24"/>
        <v>114541</v>
      </c>
      <c r="V64" s="595">
        <f t="shared" si="24"/>
        <v>114541</v>
      </c>
      <c r="W64" s="595">
        <f t="shared" si="24"/>
        <v>114541</v>
      </c>
      <c r="X64" s="595">
        <f t="shared" si="24"/>
        <v>114541</v>
      </c>
      <c r="Y64" s="595">
        <f t="shared" si="24"/>
        <v>114541</v>
      </c>
      <c r="Z64" s="595">
        <f t="shared" si="24"/>
        <v>114541</v>
      </c>
      <c r="AA64" s="595">
        <f t="shared" si="24"/>
        <v>114541</v>
      </c>
      <c r="AB64" s="595">
        <f t="shared" si="24"/>
        <v>114541</v>
      </c>
      <c r="AC64" s="595">
        <f t="shared" si="24"/>
        <v>114541</v>
      </c>
      <c r="AD64" s="595">
        <f t="shared" si="24"/>
        <v>114541</v>
      </c>
      <c r="AE64" s="595">
        <f t="shared" si="24"/>
        <v>114541</v>
      </c>
      <c r="AF64" s="595">
        <f t="shared" si="24"/>
        <v>114541</v>
      </c>
      <c r="AG64" s="595">
        <f t="shared" si="24"/>
        <v>114541</v>
      </c>
      <c r="AH64" s="595">
        <f t="shared" si="24"/>
        <v>114541</v>
      </c>
      <c r="AI64" s="595">
        <f t="shared" si="24"/>
        <v>114541</v>
      </c>
    </row>
    <row r="65" spans="1:35" s="589" customFormat="1" ht="11.25">
      <c r="A65" s="603"/>
      <c r="B65" s="751" t="s">
        <v>853</v>
      </c>
      <c r="C65" s="596"/>
      <c r="D65" s="596"/>
      <c r="E65" s="596"/>
      <c r="F65" s="595">
        <f>+F44+F23</f>
        <v>10009</v>
      </c>
      <c r="G65" s="595">
        <f t="shared" si="24"/>
        <v>3382</v>
      </c>
      <c r="H65" s="595">
        <f t="shared" si="24"/>
        <v>1383</v>
      </c>
      <c r="I65" s="595">
        <f t="shared" si="24"/>
        <v>1383</v>
      </c>
      <c r="J65" s="595">
        <f t="shared" si="24"/>
        <v>1383</v>
      </c>
      <c r="K65" s="595">
        <f t="shared" si="24"/>
        <v>1383</v>
      </c>
      <c r="L65" s="595">
        <f t="shared" si="24"/>
        <v>1383</v>
      </c>
      <c r="M65" s="595">
        <f t="shared" si="24"/>
        <v>1383</v>
      </c>
      <c r="N65" s="595">
        <f t="shared" si="24"/>
        <v>1383</v>
      </c>
      <c r="O65" s="595">
        <f t="shared" si="24"/>
        <v>1383</v>
      </c>
      <c r="P65" s="595">
        <f t="shared" si="24"/>
        <v>1383</v>
      </c>
      <c r="Q65" s="595">
        <f t="shared" si="24"/>
        <v>1383</v>
      </c>
      <c r="R65" s="595">
        <f t="shared" si="24"/>
        <v>1383</v>
      </c>
      <c r="S65" s="595">
        <f t="shared" si="24"/>
        <v>1383</v>
      </c>
      <c r="T65" s="595">
        <f t="shared" si="24"/>
        <v>1383</v>
      </c>
      <c r="U65" s="595">
        <f t="shared" si="24"/>
        <v>1383</v>
      </c>
      <c r="V65" s="595">
        <f t="shared" si="24"/>
        <v>1383</v>
      </c>
      <c r="W65" s="595">
        <f t="shared" si="24"/>
        <v>1383</v>
      </c>
      <c r="X65" s="595">
        <f t="shared" si="24"/>
        <v>1383</v>
      </c>
      <c r="Y65" s="595">
        <f t="shared" si="24"/>
        <v>1383</v>
      </c>
      <c r="Z65" s="595">
        <f t="shared" si="24"/>
        <v>1383</v>
      </c>
      <c r="AA65" s="595">
        <f t="shared" si="24"/>
        <v>1383</v>
      </c>
      <c r="AB65" s="595">
        <f t="shared" si="24"/>
        <v>1383</v>
      </c>
      <c r="AC65" s="595">
        <f t="shared" si="24"/>
        <v>1383</v>
      </c>
      <c r="AD65" s="595">
        <f t="shared" si="24"/>
        <v>1383</v>
      </c>
      <c r="AE65" s="595">
        <f t="shared" si="24"/>
        <v>1383</v>
      </c>
      <c r="AF65" s="595">
        <f t="shared" si="24"/>
        <v>1383</v>
      </c>
      <c r="AG65" s="595">
        <f t="shared" si="24"/>
        <v>1383</v>
      </c>
      <c r="AH65" s="595">
        <f t="shared" si="24"/>
        <v>1383</v>
      </c>
      <c r="AI65" s="595">
        <f t="shared" si="24"/>
        <v>1383</v>
      </c>
    </row>
    <row r="66" spans="1:35" s="589" customFormat="1" ht="11.25">
      <c r="A66" s="603">
        <v>2</v>
      </c>
      <c r="B66" s="750" t="s">
        <v>247</v>
      </c>
      <c r="C66" s="594"/>
      <c r="D66" s="594"/>
      <c r="E66" s="594"/>
      <c r="F66" s="595">
        <f>+F45+F24</f>
        <v>1773</v>
      </c>
      <c r="G66" s="595">
        <f t="shared" si="24"/>
        <v>3248</v>
      </c>
      <c r="H66" s="595">
        <f t="shared" si="24"/>
        <v>0</v>
      </c>
      <c r="I66" s="595">
        <f t="shared" si="24"/>
        <v>0</v>
      </c>
      <c r="J66" s="595">
        <f t="shared" si="24"/>
        <v>0</v>
      </c>
      <c r="K66" s="595">
        <f t="shared" si="24"/>
        <v>0</v>
      </c>
      <c r="L66" s="595">
        <f t="shared" si="24"/>
        <v>0</v>
      </c>
      <c r="M66" s="595">
        <f t="shared" si="24"/>
        <v>0</v>
      </c>
      <c r="N66" s="595">
        <f t="shared" si="24"/>
        <v>0</v>
      </c>
      <c r="O66" s="595">
        <f t="shared" si="24"/>
        <v>0</v>
      </c>
      <c r="P66" s="595">
        <f t="shared" si="24"/>
        <v>0</v>
      </c>
      <c r="Q66" s="595">
        <f t="shared" si="24"/>
        <v>0</v>
      </c>
      <c r="R66" s="595">
        <f t="shared" si="24"/>
        <v>0</v>
      </c>
      <c r="S66" s="595">
        <f t="shared" si="24"/>
        <v>0</v>
      </c>
      <c r="T66" s="595">
        <f t="shared" si="24"/>
        <v>0</v>
      </c>
      <c r="U66" s="595">
        <f t="shared" si="24"/>
        <v>0</v>
      </c>
      <c r="V66" s="595">
        <f t="shared" si="24"/>
        <v>0</v>
      </c>
      <c r="W66" s="595">
        <f t="shared" si="24"/>
        <v>0</v>
      </c>
      <c r="X66" s="595">
        <f t="shared" si="24"/>
        <v>0</v>
      </c>
      <c r="Y66" s="595">
        <f t="shared" si="24"/>
        <v>0</v>
      </c>
      <c r="Z66" s="595">
        <f t="shared" si="24"/>
        <v>0</v>
      </c>
      <c r="AA66" s="595">
        <f t="shared" si="24"/>
        <v>0</v>
      </c>
      <c r="AB66" s="595">
        <f t="shared" si="24"/>
        <v>0</v>
      </c>
      <c r="AC66" s="595">
        <f t="shared" si="24"/>
        <v>0</v>
      </c>
      <c r="AD66" s="595">
        <f t="shared" si="24"/>
        <v>0</v>
      </c>
      <c r="AE66" s="595">
        <f t="shared" si="24"/>
        <v>0</v>
      </c>
      <c r="AF66" s="595">
        <f t="shared" si="24"/>
        <v>0</v>
      </c>
      <c r="AG66" s="595">
        <f t="shared" si="24"/>
        <v>0</v>
      </c>
      <c r="AH66" s="595">
        <f t="shared" si="24"/>
        <v>0</v>
      </c>
      <c r="AI66" s="595">
        <f t="shared" si="24"/>
        <v>0</v>
      </c>
    </row>
    <row r="67" spans="1:35" s="589" customFormat="1" ht="11.25">
      <c r="A67" s="603">
        <v>3</v>
      </c>
      <c r="B67" s="750" t="s">
        <v>251</v>
      </c>
      <c r="C67" s="594"/>
      <c r="D67" s="594"/>
      <c r="E67" s="594"/>
      <c r="F67" s="595">
        <f t="shared" ref="F67:U67" si="25">+F46+F25</f>
        <v>0</v>
      </c>
      <c r="G67" s="595">
        <f t="shared" si="25"/>
        <v>0</v>
      </c>
      <c r="H67" s="595">
        <f t="shared" si="25"/>
        <v>0</v>
      </c>
      <c r="I67" s="595">
        <f t="shared" si="25"/>
        <v>0</v>
      </c>
      <c r="J67" s="595">
        <f t="shared" si="25"/>
        <v>0</v>
      </c>
      <c r="K67" s="595">
        <f t="shared" si="25"/>
        <v>0</v>
      </c>
      <c r="L67" s="595">
        <f t="shared" si="25"/>
        <v>0</v>
      </c>
      <c r="M67" s="595">
        <f t="shared" si="25"/>
        <v>0</v>
      </c>
      <c r="N67" s="595">
        <f t="shared" si="25"/>
        <v>0</v>
      </c>
      <c r="O67" s="595">
        <f t="shared" si="25"/>
        <v>0</v>
      </c>
      <c r="P67" s="595">
        <f t="shared" si="25"/>
        <v>0</v>
      </c>
      <c r="Q67" s="595">
        <f t="shared" si="25"/>
        <v>0</v>
      </c>
      <c r="R67" s="595">
        <f t="shared" si="25"/>
        <v>0</v>
      </c>
      <c r="S67" s="595">
        <f t="shared" si="25"/>
        <v>0</v>
      </c>
      <c r="T67" s="595">
        <f t="shared" si="25"/>
        <v>0</v>
      </c>
      <c r="U67" s="595">
        <f t="shared" si="25"/>
        <v>0</v>
      </c>
      <c r="V67" s="595">
        <f t="shared" si="24"/>
        <v>0</v>
      </c>
      <c r="W67" s="595">
        <f t="shared" si="24"/>
        <v>0</v>
      </c>
      <c r="X67" s="595">
        <f t="shared" si="24"/>
        <v>0</v>
      </c>
      <c r="Y67" s="595">
        <f t="shared" si="24"/>
        <v>0</v>
      </c>
      <c r="Z67" s="595">
        <f t="shared" si="24"/>
        <v>0</v>
      </c>
      <c r="AA67" s="595">
        <f t="shared" si="24"/>
        <v>0</v>
      </c>
      <c r="AB67" s="595">
        <f t="shared" si="24"/>
        <v>0</v>
      </c>
      <c r="AC67" s="595">
        <f t="shared" si="24"/>
        <v>0</v>
      </c>
      <c r="AD67" s="595">
        <f t="shared" si="24"/>
        <v>0</v>
      </c>
      <c r="AE67" s="595">
        <f t="shared" si="24"/>
        <v>0</v>
      </c>
      <c r="AF67" s="595">
        <f t="shared" si="24"/>
        <v>0</v>
      </c>
      <c r="AG67" s="595">
        <f t="shared" si="24"/>
        <v>0</v>
      </c>
      <c r="AH67" s="595">
        <f t="shared" si="24"/>
        <v>0</v>
      </c>
      <c r="AI67" s="595">
        <f t="shared" si="24"/>
        <v>0</v>
      </c>
    </row>
    <row r="68" spans="1:35" s="589" customFormat="1" ht="11.25">
      <c r="A68" s="602" t="s">
        <v>243</v>
      </c>
      <c r="B68" s="749" t="s">
        <v>253</v>
      </c>
      <c r="C68" s="592"/>
      <c r="D68" s="592"/>
      <c r="E68" s="592"/>
      <c r="F68" s="593">
        <f>+F69+F76+F77</f>
        <v>203881</v>
      </c>
      <c r="G68" s="593">
        <f t="shared" ref="G68:AI68" si="26">+G69+G76+G77</f>
        <v>206900</v>
      </c>
      <c r="H68" s="593">
        <f t="shared" si="26"/>
        <v>191487</v>
      </c>
      <c r="I68" s="593">
        <f t="shared" si="26"/>
        <v>191487</v>
      </c>
      <c r="J68" s="593">
        <f t="shared" si="26"/>
        <v>191487</v>
      </c>
      <c r="K68" s="593">
        <f t="shared" si="26"/>
        <v>191487</v>
      </c>
      <c r="L68" s="593">
        <f t="shared" si="26"/>
        <v>191487</v>
      </c>
      <c r="M68" s="593">
        <f t="shared" si="26"/>
        <v>191487</v>
      </c>
      <c r="N68" s="593">
        <f t="shared" si="26"/>
        <v>191487</v>
      </c>
      <c r="O68" s="593">
        <f t="shared" si="26"/>
        <v>191487</v>
      </c>
      <c r="P68" s="593">
        <f t="shared" si="26"/>
        <v>191487</v>
      </c>
      <c r="Q68" s="593">
        <f t="shared" si="26"/>
        <v>191487</v>
      </c>
      <c r="R68" s="593">
        <f t="shared" si="26"/>
        <v>191487</v>
      </c>
      <c r="S68" s="593">
        <f t="shared" si="26"/>
        <v>191487</v>
      </c>
      <c r="T68" s="593">
        <f t="shared" si="26"/>
        <v>191487</v>
      </c>
      <c r="U68" s="593">
        <f t="shared" si="26"/>
        <v>191487</v>
      </c>
      <c r="V68" s="593">
        <f t="shared" si="26"/>
        <v>191487</v>
      </c>
      <c r="W68" s="593">
        <f t="shared" si="26"/>
        <v>191487</v>
      </c>
      <c r="X68" s="593">
        <f t="shared" si="26"/>
        <v>191487</v>
      </c>
      <c r="Y68" s="593">
        <f t="shared" si="26"/>
        <v>191487</v>
      </c>
      <c r="Z68" s="593">
        <f t="shared" si="26"/>
        <v>191487</v>
      </c>
      <c r="AA68" s="593">
        <f t="shared" si="26"/>
        <v>191487</v>
      </c>
      <c r="AB68" s="593">
        <f t="shared" si="26"/>
        <v>191487</v>
      </c>
      <c r="AC68" s="593">
        <f t="shared" si="26"/>
        <v>191487</v>
      </c>
      <c r="AD68" s="593">
        <f t="shared" si="26"/>
        <v>191487</v>
      </c>
      <c r="AE68" s="593">
        <f t="shared" si="26"/>
        <v>191487</v>
      </c>
      <c r="AF68" s="593">
        <f t="shared" si="26"/>
        <v>191487</v>
      </c>
      <c r="AG68" s="593">
        <f t="shared" si="26"/>
        <v>191487</v>
      </c>
      <c r="AH68" s="593">
        <f t="shared" si="26"/>
        <v>191487</v>
      </c>
      <c r="AI68" s="593">
        <f t="shared" si="26"/>
        <v>191487</v>
      </c>
    </row>
    <row r="69" spans="1:35" s="589" customFormat="1" ht="11.25">
      <c r="A69" s="603">
        <v>1</v>
      </c>
      <c r="B69" s="750" t="s">
        <v>246</v>
      </c>
      <c r="C69" s="594"/>
      <c r="D69" s="594"/>
      <c r="E69" s="594"/>
      <c r="F69" s="595">
        <f>+F70+F71+F73+F74+F75</f>
        <v>199558</v>
      </c>
      <c r="G69" s="595">
        <f t="shared" ref="G69:AI69" si="27">+G70+G71+G73+G74+G75</f>
        <v>206743</v>
      </c>
      <c r="H69" s="595">
        <f t="shared" si="27"/>
        <v>191487</v>
      </c>
      <c r="I69" s="595">
        <f t="shared" si="27"/>
        <v>191487</v>
      </c>
      <c r="J69" s="595">
        <f t="shared" si="27"/>
        <v>191487</v>
      </c>
      <c r="K69" s="595">
        <f t="shared" si="27"/>
        <v>191487</v>
      </c>
      <c r="L69" s="595">
        <f t="shared" si="27"/>
        <v>191487</v>
      </c>
      <c r="M69" s="595">
        <f t="shared" si="27"/>
        <v>191487</v>
      </c>
      <c r="N69" s="595">
        <f t="shared" si="27"/>
        <v>191487</v>
      </c>
      <c r="O69" s="595">
        <f t="shared" si="27"/>
        <v>191487</v>
      </c>
      <c r="P69" s="595">
        <f t="shared" si="27"/>
        <v>191487</v>
      </c>
      <c r="Q69" s="595">
        <f t="shared" si="27"/>
        <v>191487</v>
      </c>
      <c r="R69" s="595">
        <f t="shared" si="27"/>
        <v>191487</v>
      </c>
      <c r="S69" s="595">
        <f t="shared" si="27"/>
        <v>191487</v>
      </c>
      <c r="T69" s="595">
        <f t="shared" si="27"/>
        <v>191487</v>
      </c>
      <c r="U69" s="595">
        <f t="shared" si="27"/>
        <v>191487</v>
      </c>
      <c r="V69" s="595">
        <f t="shared" si="27"/>
        <v>191487</v>
      </c>
      <c r="W69" s="595">
        <f t="shared" si="27"/>
        <v>191487</v>
      </c>
      <c r="X69" s="595">
        <f t="shared" si="27"/>
        <v>191487</v>
      </c>
      <c r="Y69" s="595">
        <f t="shared" si="27"/>
        <v>191487</v>
      </c>
      <c r="Z69" s="595">
        <f t="shared" si="27"/>
        <v>191487</v>
      </c>
      <c r="AA69" s="595">
        <f t="shared" si="27"/>
        <v>191487</v>
      </c>
      <c r="AB69" s="595">
        <f t="shared" si="27"/>
        <v>191487</v>
      </c>
      <c r="AC69" s="595">
        <f t="shared" si="27"/>
        <v>191487</v>
      </c>
      <c r="AD69" s="595">
        <f t="shared" si="27"/>
        <v>191487</v>
      </c>
      <c r="AE69" s="595">
        <f t="shared" si="27"/>
        <v>191487</v>
      </c>
      <c r="AF69" s="595">
        <f t="shared" si="27"/>
        <v>191487</v>
      </c>
      <c r="AG69" s="595">
        <f t="shared" si="27"/>
        <v>191487</v>
      </c>
      <c r="AH69" s="595">
        <f t="shared" si="27"/>
        <v>191487</v>
      </c>
      <c r="AI69" s="595">
        <f t="shared" si="27"/>
        <v>191487</v>
      </c>
    </row>
    <row r="70" spans="1:35" s="589" customFormat="1" ht="11.25">
      <c r="A70" s="603"/>
      <c r="B70" s="751" t="s">
        <v>106</v>
      </c>
      <c r="C70" s="596"/>
      <c r="D70" s="596"/>
      <c r="E70" s="596"/>
      <c r="F70" s="595">
        <f t="shared" ref="F70:AI77" si="28">+F28+F49</f>
        <v>15634</v>
      </c>
      <c r="G70" s="595">
        <f t="shared" si="28"/>
        <v>5928</v>
      </c>
      <c r="H70" s="595">
        <f t="shared" si="28"/>
        <v>5244</v>
      </c>
      <c r="I70" s="595">
        <f t="shared" si="28"/>
        <v>5244</v>
      </c>
      <c r="J70" s="595">
        <f t="shared" si="28"/>
        <v>5244</v>
      </c>
      <c r="K70" s="595">
        <f t="shared" si="28"/>
        <v>5244</v>
      </c>
      <c r="L70" s="595">
        <f t="shared" si="28"/>
        <v>5244</v>
      </c>
      <c r="M70" s="595">
        <f t="shared" si="28"/>
        <v>5244</v>
      </c>
      <c r="N70" s="595">
        <f t="shared" si="28"/>
        <v>5244</v>
      </c>
      <c r="O70" s="595">
        <f t="shared" si="28"/>
        <v>5244</v>
      </c>
      <c r="P70" s="595">
        <f t="shared" si="28"/>
        <v>5244</v>
      </c>
      <c r="Q70" s="595">
        <f t="shared" si="28"/>
        <v>5244</v>
      </c>
      <c r="R70" s="595">
        <f t="shared" si="28"/>
        <v>5244</v>
      </c>
      <c r="S70" s="595">
        <f t="shared" si="28"/>
        <v>5244</v>
      </c>
      <c r="T70" s="595">
        <f t="shared" si="28"/>
        <v>5244</v>
      </c>
      <c r="U70" s="595">
        <f t="shared" si="28"/>
        <v>5244</v>
      </c>
      <c r="V70" s="595">
        <f t="shared" si="28"/>
        <v>5244</v>
      </c>
      <c r="W70" s="595">
        <f t="shared" si="28"/>
        <v>5244</v>
      </c>
      <c r="X70" s="595">
        <f t="shared" si="28"/>
        <v>5244</v>
      </c>
      <c r="Y70" s="595">
        <f t="shared" si="28"/>
        <v>5244</v>
      </c>
      <c r="Z70" s="595">
        <f t="shared" si="28"/>
        <v>5244</v>
      </c>
      <c r="AA70" s="595">
        <f t="shared" si="28"/>
        <v>5244</v>
      </c>
      <c r="AB70" s="595">
        <f t="shared" si="28"/>
        <v>5244</v>
      </c>
      <c r="AC70" s="595">
        <f t="shared" si="28"/>
        <v>5244</v>
      </c>
      <c r="AD70" s="595">
        <f t="shared" si="28"/>
        <v>5244</v>
      </c>
      <c r="AE70" s="595">
        <f t="shared" si="28"/>
        <v>5244</v>
      </c>
      <c r="AF70" s="595">
        <f t="shared" si="28"/>
        <v>5244</v>
      </c>
      <c r="AG70" s="595">
        <f t="shared" si="28"/>
        <v>5244</v>
      </c>
      <c r="AH70" s="595">
        <f t="shared" si="28"/>
        <v>5244</v>
      </c>
      <c r="AI70" s="595">
        <f t="shared" si="28"/>
        <v>5244</v>
      </c>
    </row>
    <row r="71" spans="1:35" s="589" customFormat="1" ht="11.25">
      <c r="A71" s="603"/>
      <c r="B71" s="751" t="s">
        <v>254</v>
      </c>
      <c r="C71" s="596"/>
      <c r="D71" s="596"/>
      <c r="E71" s="596"/>
      <c r="F71" s="595">
        <f t="shared" si="28"/>
        <v>162487</v>
      </c>
      <c r="G71" s="595">
        <f t="shared" si="28"/>
        <v>185848</v>
      </c>
      <c r="H71" s="595">
        <f t="shared" si="28"/>
        <v>172923</v>
      </c>
      <c r="I71" s="595">
        <f t="shared" si="28"/>
        <v>172923</v>
      </c>
      <c r="J71" s="595">
        <f t="shared" si="28"/>
        <v>172923</v>
      </c>
      <c r="K71" s="595">
        <f t="shared" si="28"/>
        <v>172923</v>
      </c>
      <c r="L71" s="595">
        <f t="shared" si="28"/>
        <v>172923</v>
      </c>
      <c r="M71" s="595">
        <f t="shared" si="28"/>
        <v>172923</v>
      </c>
      <c r="N71" s="595">
        <f t="shared" si="28"/>
        <v>172923</v>
      </c>
      <c r="O71" s="595">
        <f t="shared" si="28"/>
        <v>172923</v>
      </c>
      <c r="P71" s="595">
        <f t="shared" si="28"/>
        <v>172923</v>
      </c>
      <c r="Q71" s="595">
        <f t="shared" si="28"/>
        <v>172923</v>
      </c>
      <c r="R71" s="595">
        <f t="shared" si="28"/>
        <v>172923</v>
      </c>
      <c r="S71" s="595">
        <f t="shared" si="28"/>
        <v>172923</v>
      </c>
      <c r="T71" s="595">
        <f t="shared" si="28"/>
        <v>172923</v>
      </c>
      <c r="U71" s="595">
        <f t="shared" si="28"/>
        <v>172923</v>
      </c>
      <c r="V71" s="595">
        <f t="shared" si="28"/>
        <v>172923</v>
      </c>
      <c r="W71" s="595">
        <f t="shared" si="28"/>
        <v>172923</v>
      </c>
      <c r="X71" s="595">
        <f t="shared" si="28"/>
        <v>172923</v>
      </c>
      <c r="Y71" s="595">
        <f t="shared" si="28"/>
        <v>172923</v>
      </c>
      <c r="Z71" s="595">
        <f t="shared" si="28"/>
        <v>172923</v>
      </c>
      <c r="AA71" s="595">
        <f t="shared" si="28"/>
        <v>172923</v>
      </c>
      <c r="AB71" s="595">
        <f t="shared" si="28"/>
        <v>172923</v>
      </c>
      <c r="AC71" s="595">
        <f t="shared" si="28"/>
        <v>172923</v>
      </c>
      <c r="AD71" s="595">
        <f t="shared" si="28"/>
        <v>172923</v>
      </c>
      <c r="AE71" s="595">
        <f t="shared" si="28"/>
        <v>172923</v>
      </c>
      <c r="AF71" s="595">
        <f t="shared" si="28"/>
        <v>172923</v>
      </c>
      <c r="AG71" s="595">
        <f t="shared" si="28"/>
        <v>172923</v>
      </c>
      <c r="AH71" s="595">
        <f t="shared" si="28"/>
        <v>172923</v>
      </c>
      <c r="AI71" s="595">
        <f t="shared" si="28"/>
        <v>172923</v>
      </c>
    </row>
    <row r="72" spans="1:35" s="589" customFormat="1" ht="11.25">
      <c r="A72" s="604"/>
      <c r="B72" s="752" t="s">
        <v>264</v>
      </c>
      <c r="C72" s="598"/>
      <c r="D72" s="598"/>
      <c r="E72" s="598"/>
      <c r="F72" s="599">
        <f t="shared" si="28"/>
        <v>322</v>
      </c>
      <c r="G72" s="599">
        <f t="shared" si="28"/>
        <v>110913</v>
      </c>
      <c r="H72" s="599">
        <f t="shared" si="28"/>
        <v>114541</v>
      </c>
      <c r="I72" s="599">
        <f t="shared" si="28"/>
        <v>114541</v>
      </c>
      <c r="J72" s="599">
        <f t="shared" si="28"/>
        <v>114541</v>
      </c>
      <c r="K72" s="599">
        <f t="shared" si="28"/>
        <v>114541</v>
      </c>
      <c r="L72" s="599">
        <f t="shared" si="28"/>
        <v>114541</v>
      </c>
      <c r="M72" s="599">
        <f t="shared" si="28"/>
        <v>114541</v>
      </c>
      <c r="N72" s="599">
        <f t="shared" si="28"/>
        <v>114541</v>
      </c>
      <c r="O72" s="599">
        <f t="shared" si="28"/>
        <v>114541</v>
      </c>
      <c r="P72" s="599">
        <f t="shared" si="28"/>
        <v>114541</v>
      </c>
      <c r="Q72" s="599">
        <f t="shared" si="28"/>
        <v>114541</v>
      </c>
      <c r="R72" s="599">
        <f t="shared" si="28"/>
        <v>114541</v>
      </c>
      <c r="S72" s="599">
        <f t="shared" si="28"/>
        <v>114541</v>
      </c>
      <c r="T72" s="599">
        <f t="shared" si="28"/>
        <v>114541</v>
      </c>
      <c r="U72" s="599">
        <f t="shared" si="28"/>
        <v>114541</v>
      </c>
      <c r="V72" s="599">
        <f t="shared" si="28"/>
        <v>114541</v>
      </c>
      <c r="W72" s="599">
        <f t="shared" si="28"/>
        <v>114541</v>
      </c>
      <c r="X72" s="599">
        <f t="shared" si="28"/>
        <v>114541</v>
      </c>
      <c r="Y72" s="599">
        <f t="shared" si="28"/>
        <v>114541</v>
      </c>
      <c r="Z72" s="599">
        <f t="shared" si="28"/>
        <v>114541</v>
      </c>
      <c r="AA72" s="599">
        <f t="shared" si="28"/>
        <v>114541</v>
      </c>
      <c r="AB72" s="599">
        <f t="shared" si="28"/>
        <v>114541</v>
      </c>
      <c r="AC72" s="599">
        <f t="shared" si="28"/>
        <v>114541</v>
      </c>
      <c r="AD72" s="599">
        <f t="shared" si="28"/>
        <v>114541</v>
      </c>
      <c r="AE72" s="599">
        <f t="shared" si="28"/>
        <v>114541</v>
      </c>
      <c r="AF72" s="599">
        <f t="shared" si="28"/>
        <v>114541</v>
      </c>
      <c r="AG72" s="599">
        <f t="shared" si="28"/>
        <v>114541</v>
      </c>
      <c r="AH72" s="599">
        <f t="shared" si="28"/>
        <v>114541</v>
      </c>
      <c r="AI72" s="599">
        <f t="shared" si="28"/>
        <v>114541</v>
      </c>
    </row>
    <row r="73" spans="1:35" s="589" customFormat="1" ht="11.25">
      <c r="A73" s="603"/>
      <c r="B73" s="751" t="s">
        <v>255</v>
      </c>
      <c r="C73" s="596"/>
      <c r="D73" s="596"/>
      <c r="E73" s="596"/>
      <c r="F73" s="595">
        <f t="shared" si="28"/>
        <v>2367</v>
      </c>
      <c r="G73" s="595">
        <f t="shared" si="28"/>
        <v>1897</v>
      </c>
      <c r="H73" s="595">
        <f t="shared" si="28"/>
        <v>14</v>
      </c>
      <c r="I73" s="595">
        <f t="shared" si="28"/>
        <v>14</v>
      </c>
      <c r="J73" s="595">
        <f t="shared" si="28"/>
        <v>14</v>
      </c>
      <c r="K73" s="595">
        <f t="shared" si="28"/>
        <v>14</v>
      </c>
      <c r="L73" s="595">
        <f t="shared" si="28"/>
        <v>14</v>
      </c>
      <c r="M73" s="595">
        <f t="shared" si="28"/>
        <v>14</v>
      </c>
      <c r="N73" s="595">
        <f t="shared" si="28"/>
        <v>14</v>
      </c>
      <c r="O73" s="595">
        <f t="shared" si="28"/>
        <v>14</v>
      </c>
      <c r="P73" s="595">
        <f t="shared" si="28"/>
        <v>14</v>
      </c>
      <c r="Q73" s="595">
        <f t="shared" si="28"/>
        <v>14</v>
      </c>
      <c r="R73" s="595">
        <f t="shared" si="28"/>
        <v>14</v>
      </c>
      <c r="S73" s="595">
        <f t="shared" si="28"/>
        <v>14</v>
      </c>
      <c r="T73" s="595">
        <f t="shared" si="28"/>
        <v>14</v>
      </c>
      <c r="U73" s="595">
        <f t="shared" si="28"/>
        <v>14</v>
      </c>
      <c r="V73" s="595">
        <f t="shared" si="28"/>
        <v>14</v>
      </c>
      <c r="W73" s="595">
        <f t="shared" si="28"/>
        <v>14</v>
      </c>
      <c r="X73" s="595">
        <f t="shared" si="28"/>
        <v>14</v>
      </c>
      <c r="Y73" s="595">
        <f t="shared" si="28"/>
        <v>14</v>
      </c>
      <c r="Z73" s="595">
        <f t="shared" si="28"/>
        <v>14</v>
      </c>
      <c r="AA73" s="595">
        <f t="shared" si="28"/>
        <v>14</v>
      </c>
      <c r="AB73" s="595">
        <f t="shared" si="28"/>
        <v>14</v>
      </c>
      <c r="AC73" s="595">
        <f t="shared" si="28"/>
        <v>14</v>
      </c>
      <c r="AD73" s="595">
        <f t="shared" si="28"/>
        <v>14</v>
      </c>
      <c r="AE73" s="595">
        <f t="shared" si="28"/>
        <v>14</v>
      </c>
      <c r="AF73" s="595">
        <f t="shared" si="28"/>
        <v>14</v>
      </c>
      <c r="AG73" s="595">
        <f t="shared" si="28"/>
        <v>14</v>
      </c>
      <c r="AH73" s="595">
        <f t="shared" si="28"/>
        <v>14</v>
      </c>
      <c r="AI73" s="595">
        <f t="shared" si="28"/>
        <v>14</v>
      </c>
    </row>
    <row r="74" spans="1:35" s="589" customFormat="1" ht="11.25">
      <c r="A74" s="603"/>
      <c r="B74" s="751" t="s">
        <v>256</v>
      </c>
      <c r="C74" s="596"/>
      <c r="D74" s="596"/>
      <c r="E74" s="596"/>
      <c r="F74" s="595">
        <f t="shared" si="28"/>
        <v>15304</v>
      </c>
      <c r="G74" s="595">
        <f t="shared" si="28"/>
        <v>11867</v>
      </c>
      <c r="H74" s="595">
        <f t="shared" si="28"/>
        <v>8296</v>
      </c>
      <c r="I74" s="595">
        <f t="shared" si="28"/>
        <v>8296</v>
      </c>
      <c r="J74" s="595">
        <f t="shared" si="28"/>
        <v>8296</v>
      </c>
      <c r="K74" s="595">
        <f t="shared" si="28"/>
        <v>8296</v>
      </c>
      <c r="L74" s="595">
        <f t="shared" si="28"/>
        <v>8296</v>
      </c>
      <c r="M74" s="595">
        <f t="shared" si="28"/>
        <v>8296</v>
      </c>
      <c r="N74" s="595">
        <f t="shared" si="28"/>
        <v>8296</v>
      </c>
      <c r="O74" s="595">
        <f t="shared" si="28"/>
        <v>8296</v>
      </c>
      <c r="P74" s="595">
        <f t="shared" si="28"/>
        <v>8296</v>
      </c>
      <c r="Q74" s="595">
        <f t="shared" si="28"/>
        <v>8296</v>
      </c>
      <c r="R74" s="595">
        <f t="shared" si="28"/>
        <v>8296</v>
      </c>
      <c r="S74" s="595">
        <f t="shared" si="28"/>
        <v>8296</v>
      </c>
      <c r="T74" s="595">
        <f t="shared" si="28"/>
        <v>8296</v>
      </c>
      <c r="U74" s="595">
        <f t="shared" si="28"/>
        <v>8296</v>
      </c>
      <c r="V74" s="595">
        <f t="shared" si="28"/>
        <v>8296</v>
      </c>
      <c r="W74" s="595">
        <f t="shared" si="28"/>
        <v>8296</v>
      </c>
      <c r="X74" s="595">
        <f t="shared" si="28"/>
        <v>8296</v>
      </c>
      <c r="Y74" s="595">
        <f t="shared" si="28"/>
        <v>8296</v>
      </c>
      <c r="Z74" s="595">
        <f t="shared" si="28"/>
        <v>8296</v>
      </c>
      <c r="AA74" s="595">
        <f t="shared" si="28"/>
        <v>8296</v>
      </c>
      <c r="AB74" s="595">
        <f t="shared" si="28"/>
        <v>8296</v>
      </c>
      <c r="AC74" s="595">
        <f t="shared" si="28"/>
        <v>8296</v>
      </c>
      <c r="AD74" s="595">
        <f t="shared" si="28"/>
        <v>8296</v>
      </c>
      <c r="AE74" s="595">
        <f t="shared" si="28"/>
        <v>8296</v>
      </c>
      <c r="AF74" s="595">
        <f t="shared" si="28"/>
        <v>8296</v>
      </c>
      <c r="AG74" s="595">
        <f t="shared" si="28"/>
        <v>8296</v>
      </c>
      <c r="AH74" s="595">
        <f t="shared" si="28"/>
        <v>8296</v>
      </c>
      <c r="AI74" s="595">
        <f t="shared" si="28"/>
        <v>8296</v>
      </c>
    </row>
    <row r="75" spans="1:35" s="589" customFormat="1" ht="11.25">
      <c r="A75" s="603"/>
      <c r="B75" s="751" t="s">
        <v>257</v>
      </c>
      <c r="C75" s="596"/>
      <c r="D75" s="596"/>
      <c r="E75" s="596"/>
      <c r="F75" s="595">
        <f t="shared" si="28"/>
        <v>3766</v>
      </c>
      <c r="G75" s="595">
        <f t="shared" si="28"/>
        <v>1203</v>
      </c>
      <c r="H75" s="595">
        <f t="shared" si="28"/>
        <v>5010</v>
      </c>
      <c r="I75" s="595">
        <f t="shared" si="28"/>
        <v>5010</v>
      </c>
      <c r="J75" s="595">
        <f t="shared" si="28"/>
        <v>5010</v>
      </c>
      <c r="K75" s="595">
        <f t="shared" si="28"/>
        <v>5010</v>
      </c>
      <c r="L75" s="595">
        <f t="shared" si="28"/>
        <v>5010</v>
      </c>
      <c r="M75" s="595">
        <f t="shared" si="28"/>
        <v>5010</v>
      </c>
      <c r="N75" s="595">
        <f t="shared" si="28"/>
        <v>5010</v>
      </c>
      <c r="O75" s="595">
        <f t="shared" si="28"/>
        <v>5010</v>
      </c>
      <c r="P75" s="595">
        <f t="shared" si="28"/>
        <v>5010</v>
      </c>
      <c r="Q75" s="595">
        <f t="shared" si="28"/>
        <v>5010</v>
      </c>
      <c r="R75" s="595">
        <f t="shared" si="28"/>
        <v>5010</v>
      </c>
      <c r="S75" s="595">
        <f t="shared" si="28"/>
        <v>5010</v>
      </c>
      <c r="T75" s="595">
        <f t="shared" si="28"/>
        <v>5010</v>
      </c>
      <c r="U75" s="595">
        <f t="shared" si="28"/>
        <v>5010</v>
      </c>
      <c r="V75" s="595">
        <f t="shared" si="28"/>
        <v>5010</v>
      </c>
      <c r="W75" s="595">
        <f t="shared" si="28"/>
        <v>5010</v>
      </c>
      <c r="X75" s="595">
        <f t="shared" si="28"/>
        <v>5010</v>
      </c>
      <c r="Y75" s="595">
        <f t="shared" si="28"/>
        <v>5010</v>
      </c>
      <c r="Z75" s="595">
        <f t="shared" si="28"/>
        <v>5010</v>
      </c>
      <c r="AA75" s="595">
        <f t="shared" si="28"/>
        <v>5010</v>
      </c>
      <c r="AB75" s="595">
        <f t="shared" si="28"/>
        <v>5010</v>
      </c>
      <c r="AC75" s="595">
        <f t="shared" si="28"/>
        <v>5010</v>
      </c>
      <c r="AD75" s="595">
        <f t="shared" si="28"/>
        <v>5010</v>
      </c>
      <c r="AE75" s="595">
        <f t="shared" si="28"/>
        <v>5010</v>
      </c>
      <c r="AF75" s="595">
        <f t="shared" si="28"/>
        <v>5010</v>
      </c>
      <c r="AG75" s="595">
        <f t="shared" si="28"/>
        <v>5010</v>
      </c>
      <c r="AH75" s="595">
        <f t="shared" si="28"/>
        <v>5010</v>
      </c>
      <c r="AI75" s="595">
        <f t="shared" si="28"/>
        <v>5010</v>
      </c>
    </row>
    <row r="76" spans="1:35" s="589" customFormat="1" ht="11.25">
      <c r="A76" s="603">
        <v>2</v>
      </c>
      <c r="B76" s="750" t="s">
        <v>248</v>
      </c>
      <c r="C76" s="594"/>
      <c r="D76" s="594"/>
      <c r="E76" s="594"/>
      <c r="F76" s="595">
        <f t="shared" si="28"/>
        <v>0</v>
      </c>
      <c r="G76" s="595">
        <f t="shared" si="28"/>
        <v>157</v>
      </c>
      <c r="H76" s="595">
        <f t="shared" si="28"/>
        <v>0</v>
      </c>
      <c r="I76" s="595">
        <f t="shared" si="28"/>
        <v>0</v>
      </c>
      <c r="J76" s="595">
        <f t="shared" si="28"/>
        <v>0</v>
      </c>
      <c r="K76" s="595">
        <f t="shared" si="28"/>
        <v>0</v>
      </c>
      <c r="L76" s="595">
        <f t="shared" si="28"/>
        <v>0</v>
      </c>
      <c r="M76" s="595">
        <f t="shared" si="28"/>
        <v>0</v>
      </c>
      <c r="N76" s="595">
        <f t="shared" si="28"/>
        <v>0</v>
      </c>
      <c r="O76" s="595">
        <f t="shared" si="28"/>
        <v>0</v>
      </c>
      <c r="P76" s="595">
        <f t="shared" si="28"/>
        <v>0</v>
      </c>
      <c r="Q76" s="595">
        <f t="shared" si="28"/>
        <v>0</v>
      </c>
      <c r="R76" s="595">
        <f t="shared" si="28"/>
        <v>0</v>
      </c>
      <c r="S76" s="595">
        <f t="shared" si="28"/>
        <v>0</v>
      </c>
      <c r="T76" s="595">
        <f t="shared" si="28"/>
        <v>0</v>
      </c>
      <c r="U76" s="595">
        <f t="shared" si="28"/>
        <v>0</v>
      </c>
      <c r="V76" s="595">
        <f t="shared" si="28"/>
        <v>0</v>
      </c>
      <c r="W76" s="595">
        <f t="shared" si="28"/>
        <v>0</v>
      </c>
      <c r="X76" s="595">
        <f t="shared" si="28"/>
        <v>0</v>
      </c>
      <c r="Y76" s="595">
        <f t="shared" si="28"/>
        <v>0</v>
      </c>
      <c r="Z76" s="595">
        <f t="shared" si="28"/>
        <v>0</v>
      </c>
      <c r="AA76" s="595">
        <f t="shared" si="28"/>
        <v>0</v>
      </c>
      <c r="AB76" s="595">
        <f t="shared" si="28"/>
        <v>0</v>
      </c>
      <c r="AC76" s="595">
        <f t="shared" si="28"/>
        <v>0</v>
      </c>
      <c r="AD76" s="595">
        <f t="shared" si="28"/>
        <v>0</v>
      </c>
      <c r="AE76" s="595">
        <f t="shared" si="28"/>
        <v>0</v>
      </c>
      <c r="AF76" s="595">
        <f t="shared" si="28"/>
        <v>0</v>
      </c>
      <c r="AG76" s="595">
        <f t="shared" si="28"/>
        <v>0</v>
      </c>
      <c r="AH76" s="595">
        <f t="shared" si="28"/>
        <v>0</v>
      </c>
      <c r="AI76" s="595">
        <f t="shared" si="28"/>
        <v>0</v>
      </c>
    </row>
    <row r="77" spans="1:35" s="589" customFormat="1" ht="11.25">
      <c r="A77" s="603">
        <v>3</v>
      </c>
      <c r="B77" s="750" t="s">
        <v>258</v>
      </c>
      <c r="C77" s="594"/>
      <c r="D77" s="594"/>
      <c r="E77" s="594"/>
      <c r="F77" s="595">
        <f t="shared" si="28"/>
        <v>4323</v>
      </c>
      <c r="G77" s="595">
        <f t="shared" si="28"/>
        <v>0</v>
      </c>
      <c r="H77" s="595">
        <f t="shared" si="28"/>
        <v>0</v>
      </c>
      <c r="I77" s="595">
        <f t="shared" si="28"/>
        <v>0</v>
      </c>
      <c r="J77" s="595">
        <f t="shared" si="28"/>
        <v>0</v>
      </c>
      <c r="K77" s="595">
        <f t="shared" si="28"/>
        <v>0</v>
      </c>
      <c r="L77" s="595">
        <f t="shared" si="28"/>
        <v>0</v>
      </c>
      <c r="M77" s="595">
        <f t="shared" si="28"/>
        <v>0</v>
      </c>
      <c r="N77" s="595">
        <f t="shared" si="28"/>
        <v>0</v>
      </c>
      <c r="O77" s="595">
        <f t="shared" si="28"/>
        <v>0</v>
      </c>
      <c r="P77" s="595">
        <f t="shared" si="28"/>
        <v>0</v>
      </c>
      <c r="Q77" s="595">
        <f t="shared" si="28"/>
        <v>0</v>
      </c>
      <c r="R77" s="595">
        <f t="shared" si="28"/>
        <v>0</v>
      </c>
      <c r="S77" s="595">
        <f t="shared" si="28"/>
        <v>0</v>
      </c>
      <c r="T77" s="595">
        <f t="shared" si="28"/>
        <v>0</v>
      </c>
      <c r="U77" s="595">
        <f t="shared" si="28"/>
        <v>0</v>
      </c>
      <c r="V77" s="595">
        <f t="shared" si="28"/>
        <v>0</v>
      </c>
      <c r="W77" s="595">
        <f t="shared" si="28"/>
        <v>0</v>
      </c>
      <c r="X77" s="595">
        <f t="shared" si="28"/>
        <v>0</v>
      </c>
      <c r="Y77" s="595">
        <f t="shared" si="28"/>
        <v>0</v>
      </c>
      <c r="Z77" s="595">
        <f t="shared" si="28"/>
        <v>0</v>
      </c>
      <c r="AA77" s="595">
        <f t="shared" si="28"/>
        <v>0</v>
      </c>
      <c r="AB77" s="595">
        <f t="shared" si="28"/>
        <v>0</v>
      </c>
      <c r="AC77" s="595">
        <f t="shared" si="28"/>
        <v>0</v>
      </c>
      <c r="AD77" s="595">
        <f t="shared" si="28"/>
        <v>0</v>
      </c>
      <c r="AE77" s="595">
        <f t="shared" si="28"/>
        <v>0</v>
      </c>
      <c r="AF77" s="595">
        <f t="shared" si="28"/>
        <v>0</v>
      </c>
      <c r="AG77" s="595">
        <f t="shared" si="28"/>
        <v>0</v>
      </c>
      <c r="AH77" s="595">
        <f t="shared" si="28"/>
        <v>0</v>
      </c>
      <c r="AI77" s="595">
        <f t="shared" si="28"/>
        <v>0</v>
      </c>
    </row>
    <row r="78" spans="1:35" s="589" customFormat="1" ht="11.25">
      <c r="A78" s="602" t="s">
        <v>155</v>
      </c>
      <c r="B78" s="749" t="s">
        <v>259</v>
      </c>
      <c r="C78" s="592"/>
      <c r="D78" s="592"/>
      <c r="E78" s="592"/>
      <c r="F78" s="593">
        <f>+F61-F68</f>
        <v>-4175</v>
      </c>
      <c r="G78" s="593">
        <f t="shared" ref="G78:AI78" si="29">+G61-G68</f>
        <v>8477</v>
      </c>
      <c r="H78" s="593">
        <f t="shared" si="29"/>
        <v>0</v>
      </c>
      <c r="I78" s="593">
        <f t="shared" si="29"/>
        <v>0</v>
      </c>
      <c r="J78" s="593">
        <f t="shared" si="29"/>
        <v>0</v>
      </c>
      <c r="K78" s="593">
        <f t="shared" si="29"/>
        <v>0</v>
      </c>
      <c r="L78" s="593">
        <f t="shared" si="29"/>
        <v>0</v>
      </c>
      <c r="M78" s="593">
        <f t="shared" si="29"/>
        <v>0</v>
      </c>
      <c r="N78" s="593">
        <f t="shared" si="29"/>
        <v>0</v>
      </c>
      <c r="O78" s="593">
        <f t="shared" si="29"/>
        <v>0</v>
      </c>
      <c r="P78" s="593">
        <f t="shared" si="29"/>
        <v>0</v>
      </c>
      <c r="Q78" s="593">
        <f t="shared" si="29"/>
        <v>0</v>
      </c>
      <c r="R78" s="593">
        <f t="shared" si="29"/>
        <v>0</v>
      </c>
      <c r="S78" s="593">
        <f t="shared" si="29"/>
        <v>0</v>
      </c>
      <c r="T78" s="593">
        <f t="shared" si="29"/>
        <v>0</v>
      </c>
      <c r="U78" s="593">
        <f t="shared" si="29"/>
        <v>0</v>
      </c>
      <c r="V78" s="593">
        <f t="shared" si="29"/>
        <v>0</v>
      </c>
      <c r="W78" s="593">
        <f t="shared" si="29"/>
        <v>0</v>
      </c>
      <c r="X78" s="593">
        <f t="shared" si="29"/>
        <v>0</v>
      </c>
      <c r="Y78" s="593">
        <f t="shared" si="29"/>
        <v>0</v>
      </c>
      <c r="Z78" s="593">
        <f t="shared" si="29"/>
        <v>0</v>
      </c>
      <c r="AA78" s="593">
        <f t="shared" si="29"/>
        <v>0</v>
      </c>
      <c r="AB78" s="593">
        <f t="shared" si="29"/>
        <v>0</v>
      </c>
      <c r="AC78" s="593">
        <f t="shared" si="29"/>
        <v>0</v>
      </c>
      <c r="AD78" s="593">
        <f t="shared" si="29"/>
        <v>0</v>
      </c>
      <c r="AE78" s="593">
        <f t="shared" si="29"/>
        <v>0</v>
      </c>
      <c r="AF78" s="593">
        <f t="shared" si="29"/>
        <v>0</v>
      </c>
      <c r="AG78" s="593">
        <f t="shared" si="29"/>
        <v>0</v>
      </c>
      <c r="AH78" s="593">
        <f t="shared" si="29"/>
        <v>0</v>
      </c>
      <c r="AI78" s="593">
        <f t="shared" si="29"/>
        <v>0</v>
      </c>
    </row>
    <row r="79" spans="1:35">
      <c r="F79" s="550"/>
      <c r="G79" s="550"/>
      <c r="H79" s="550"/>
      <c r="I79" s="550"/>
      <c r="J79" s="550"/>
      <c r="K79" s="550"/>
      <c r="L79" s="550"/>
      <c r="M79" s="550"/>
      <c r="N79" s="550"/>
      <c r="O79" s="550"/>
      <c r="P79" s="550"/>
      <c r="Q79" s="550"/>
      <c r="R79" s="550"/>
      <c r="S79" s="550"/>
      <c r="T79" s="550"/>
      <c r="U79" s="550"/>
      <c r="V79" s="550"/>
      <c r="W79" s="550"/>
      <c r="X79" s="550"/>
      <c r="Y79" s="550"/>
      <c r="Z79" s="550"/>
      <c r="AA79" s="550"/>
      <c r="AB79" s="550"/>
      <c r="AC79" s="550"/>
      <c r="AD79" s="550"/>
      <c r="AE79" s="550"/>
      <c r="AF79" s="550"/>
      <c r="AG79" s="550"/>
      <c r="AH79" s="550"/>
      <c r="AI79" s="550"/>
    </row>
    <row r="80" spans="1:35" ht="12.75">
      <c r="A80" s="553" t="s">
        <v>662</v>
      </c>
    </row>
    <row r="82" spans="1:35" s="589" customFormat="1" ht="11.25">
      <c r="A82" s="588"/>
      <c r="B82" s="748" t="s">
        <v>388</v>
      </c>
      <c r="C82" s="588"/>
      <c r="D82" s="588"/>
      <c r="E82" s="588"/>
      <c r="F82" s="588">
        <f t="shared" ref="F82:AI83" si="30">+F59</f>
        <v>1</v>
      </c>
      <c r="G82" s="588">
        <f t="shared" si="30"/>
        <v>2</v>
      </c>
      <c r="H82" s="588">
        <f t="shared" si="30"/>
        <v>3</v>
      </c>
      <c r="I82" s="588">
        <f t="shared" si="30"/>
        <v>4</v>
      </c>
      <c r="J82" s="588">
        <f t="shared" si="30"/>
        <v>5</v>
      </c>
      <c r="K82" s="588">
        <f t="shared" si="30"/>
        <v>6</v>
      </c>
      <c r="L82" s="588">
        <f t="shared" si="30"/>
        <v>7</v>
      </c>
      <c r="M82" s="588">
        <f t="shared" si="30"/>
        <v>8</v>
      </c>
      <c r="N82" s="588">
        <f t="shared" si="30"/>
        <v>9</v>
      </c>
      <c r="O82" s="588">
        <f t="shared" si="30"/>
        <v>10</v>
      </c>
      <c r="P82" s="588">
        <f t="shared" si="30"/>
        <v>11</v>
      </c>
      <c r="Q82" s="588">
        <f t="shared" si="30"/>
        <v>12</v>
      </c>
      <c r="R82" s="588">
        <f t="shared" si="30"/>
        <v>13</v>
      </c>
      <c r="S82" s="588">
        <f t="shared" si="30"/>
        <v>14</v>
      </c>
      <c r="T82" s="588">
        <f t="shared" si="30"/>
        <v>15</v>
      </c>
      <c r="U82" s="588">
        <f t="shared" si="30"/>
        <v>16</v>
      </c>
      <c r="V82" s="588">
        <f t="shared" si="30"/>
        <v>17</v>
      </c>
      <c r="W82" s="588">
        <f t="shared" si="30"/>
        <v>18</v>
      </c>
      <c r="X82" s="588">
        <f t="shared" si="30"/>
        <v>19</v>
      </c>
      <c r="Y82" s="588">
        <f t="shared" si="30"/>
        <v>20</v>
      </c>
      <c r="Z82" s="588">
        <f t="shared" si="30"/>
        <v>21</v>
      </c>
      <c r="AA82" s="588">
        <f t="shared" si="30"/>
        <v>22</v>
      </c>
      <c r="AB82" s="588">
        <f t="shared" si="30"/>
        <v>23</v>
      </c>
      <c r="AC82" s="588">
        <f t="shared" si="30"/>
        <v>24</v>
      </c>
      <c r="AD82" s="588">
        <f t="shared" si="30"/>
        <v>25</v>
      </c>
      <c r="AE82" s="588">
        <f t="shared" si="30"/>
        <v>26</v>
      </c>
      <c r="AF82" s="588">
        <f t="shared" si="30"/>
        <v>27</v>
      </c>
      <c r="AG82" s="588">
        <f t="shared" si="30"/>
        <v>28</v>
      </c>
      <c r="AH82" s="588">
        <f t="shared" si="30"/>
        <v>29</v>
      </c>
      <c r="AI82" s="588">
        <f t="shared" si="30"/>
        <v>30</v>
      </c>
    </row>
    <row r="83" spans="1:35" s="589" customFormat="1" ht="11.25">
      <c r="A83" s="588" t="s">
        <v>147</v>
      </c>
      <c r="B83" s="748" t="s">
        <v>392</v>
      </c>
      <c r="C83" s="590"/>
      <c r="D83" s="590"/>
      <c r="E83" s="590"/>
      <c r="F83" s="591">
        <f t="shared" si="30"/>
        <v>2018</v>
      </c>
      <c r="G83" s="591">
        <f t="shared" si="30"/>
        <v>2019</v>
      </c>
      <c r="H83" s="591">
        <f t="shared" si="30"/>
        <v>2020</v>
      </c>
      <c r="I83" s="591">
        <f t="shared" si="30"/>
        <v>2021</v>
      </c>
      <c r="J83" s="591">
        <f t="shared" si="30"/>
        <v>2022</v>
      </c>
      <c r="K83" s="591">
        <f t="shared" si="30"/>
        <v>2023</v>
      </c>
      <c r="L83" s="591">
        <f t="shared" si="30"/>
        <v>2024</v>
      </c>
      <c r="M83" s="591">
        <f t="shared" si="30"/>
        <v>2025</v>
      </c>
      <c r="N83" s="591">
        <f t="shared" si="30"/>
        <v>2026</v>
      </c>
      <c r="O83" s="591">
        <f t="shared" si="30"/>
        <v>2027</v>
      </c>
      <c r="P83" s="591">
        <f t="shared" si="30"/>
        <v>2028</v>
      </c>
      <c r="Q83" s="591">
        <f t="shared" si="30"/>
        <v>2029</v>
      </c>
      <c r="R83" s="591">
        <f t="shared" si="30"/>
        <v>2030</v>
      </c>
      <c r="S83" s="591">
        <f t="shared" si="30"/>
        <v>2031</v>
      </c>
      <c r="T83" s="591">
        <f t="shared" si="30"/>
        <v>2032</v>
      </c>
      <c r="U83" s="591">
        <f t="shared" si="30"/>
        <v>2033</v>
      </c>
      <c r="V83" s="591">
        <f t="shared" si="30"/>
        <v>2034</v>
      </c>
      <c r="W83" s="591">
        <f t="shared" si="30"/>
        <v>2035</v>
      </c>
      <c r="X83" s="591">
        <f t="shared" si="30"/>
        <v>2036</v>
      </c>
      <c r="Y83" s="591">
        <f t="shared" si="30"/>
        <v>2037</v>
      </c>
      <c r="Z83" s="591">
        <f t="shared" si="30"/>
        <v>2038</v>
      </c>
      <c r="AA83" s="591">
        <f t="shared" si="30"/>
        <v>2039</v>
      </c>
      <c r="AB83" s="591">
        <f t="shared" si="30"/>
        <v>2040</v>
      </c>
      <c r="AC83" s="591">
        <f t="shared" si="30"/>
        <v>2041</v>
      </c>
      <c r="AD83" s="591">
        <f t="shared" si="30"/>
        <v>2042</v>
      </c>
      <c r="AE83" s="591">
        <f t="shared" si="30"/>
        <v>2043</v>
      </c>
      <c r="AF83" s="591">
        <f t="shared" si="30"/>
        <v>2044</v>
      </c>
      <c r="AG83" s="591">
        <f t="shared" si="30"/>
        <v>2045</v>
      </c>
      <c r="AH83" s="591">
        <f t="shared" si="30"/>
        <v>2046</v>
      </c>
      <c r="AI83" s="591">
        <f t="shared" si="30"/>
        <v>2047</v>
      </c>
    </row>
    <row r="84" spans="1:35" s="589" customFormat="1" ht="11.25">
      <c r="A84" s="592" t="s">
        <v>242</v>
      </c>
      <c r="B84" s="749" t="s">
        <v>391</v>
      </c>
      <c r="C84" s="592"/>
      <c r="D84" s="592"/>
      <c r="E84" s="592"/>
      <c r="F84" s="593">
        <f>+F85+F86</f>
        <v>128422.29519999999</v>
      </c>
      <c r="G84" s="593">
        <f t="shared" ref="G84:AI84" si="31">+G85+G86</f>
        <v>134381.74</v>
      </c>
      <c r="H84" s="593">
        <f t="shared" si="31"/>
        <v>114541</v>
      </c>
      <c r="I84" s="593">
        <f t="shared" si="31"/>
        <v>114541</v>
      </c>
      <c r="J84" s="593">
        <f t="shared" si="31"/>
        <v>114541</v>
      </c>
      <c r="K84" s="593">
        <f t="shared" si="31"/>
        <v>114541</v>
      </c>
      <c r="L84" s="593">
        <f t="shared" si="31"/>
        <v>114541</v>
      </c>
      <c r="M84" s="593">
        <f t="shared" si="31"/>
        <v>114541</v>
      </c>
      <c r="N84" s="593">
        <f t="shared" si="31"/>
        <v>114541</v>
      </c>
      <c r="O84" s="593">
        <f t="shared" si="31"/>
        <v>114541</v>
      </c>
      <c r="P84" s="593">
        <f t="shared" si="31"/>
        <v>114541</v>
      </c>
      <c r="Q84" s="593">
        <f t="shared" si="31"/>
        <v>114541</v>
      </c>
      <c r="R84" s="593">
        <f t="shared" si="31"/>
        <v>114541</v>
      </c>
      <c r="S84" s="593">
        <f t="shared" si="31"/>
        <v>114541</v>
      </c>
      <c r="T84" s="593">
        <f t="shared" si="31"/>
        <v>114541</v>
      </c>
      <c r="U84" s="593">
        <f t="shared" si="31"/>
        <v>114541</v>
      </c>
      <c r="V84" s="593">
        <f t="shared" si="31"/>
        <v>114541</v>
      </c>
      <c r="W84" s="593">
        <f t="shared" si="31"/>
        <v>114541</v>
      </c>
      <c r="X84" s="593">
        <f t="shared" si="31"/>
        <v>114541</v>
      </c>
      <c r="Y84" s="593">
        <f t="shared" si="31"/>
        <v>114541</v>
      </c>
      <c r="Z84" s="593">
        <f t="shared" si="31"/>
        <v>114541</v>
      </c>
      <c r="AA84" s="593">
        <f t="shared" si="31"/>
        <v>114541</v>
      </c>
      <c r="AB84" s="593">
        <f t="shared" si="31"/>
        <v>114541</v>
      </c>
      <c r="AC84" s="593">
        <f t="shared" si="31"/>
        <v>114541</v>
      </c>
      <c r="AD84" s="593">
        <f t="shared" si="31"/>
        <v>114541</v>
      </c>
      <c r="AE84" s="593">
        <f t="shared" si="31"/>
        <v>114541</v>
      </c>
      <c r="AF84" s="593">
        <f t="shared" si="31"/>
        <v>114541</v>
      </c>
      <c r="AG84" s="593">
        <f t="shared" si="31"/>
        <v>114541</v>
      </c>
      <c r="AH84" s="593">
        <f t="shared" si="31"/>
        <v>114541</v>
      </c>
      <c r="AI84" s="593">
        <f t="shared" si="31"/>
        <v>114541</v>
      </c>
    </row>
    <row r="85" spans="1:35" s="589" customFormat="1" ht="11.25">
      <c r="A85" s="594"/>
      <c r="B85" s="750" t="s">
        <v>393</v>
      </c>
      <c r="C85" s="594"/>
      <c r="D85" s="594"/>
      <c r="E85" s="594"/>
      <c r="F85" s="595">
        <f t="shared" ref="F85:AI85" si="32">+F22</f>
        <v>127620.29519999999</v>
      </c>
      <c r="G85" s="595">
        <f t="shared" si="32"/>
        <v>133319.74</v>
      </c>
      <c r="H85" s="595">
        <f t="shared" si="32"/>
        <v>112964</v>
      </c>
      <c r="I85" s="595">
        <f t="shared" si="32"/>
        <v>112964</v>
      </c>
      <c r="J85" s="595">
        <f t="shared" si="32"/>
        <v>112964</v>
      </c>
      <c r="K85" s="595">
        <f t="shared" si="32"/>
        <v>112964</v>
      </c>
      <c r="L85" s="595">
        <f t="shared" si="32"/>
        <v>112964</v>
      </c>
      <c r="M85" s="595">
        <f t="shared" si="32"/>
        <v>112964</v>
      </c>
      <c r="N85" s="595">
        <f t="shared" si="32"/>
        <v>112964</v>
      </c>
      <c r="O85" s="595">
        <f t="shared" si="32"/>
        <v>112964</v>
      </c>
      <c r="P85" s="595">
        <f t="shared" si="32"/>
        <v>112964</v>
      </c>
      <c r="Q85" s="595">
        <f t="shared" si="32"/>
        <v>112964</v>
      </c>
      <c r="R85" s="595">
        <f t="shared" si="32"/>
        <v>112964</v>
      </c>
      <c r="S85" s="595">
        <f t="shared" si="32"/>
        <v>112964</v>
      </c>
      <c r="T85" s="595">
        <f t="shared" si="32"/>
        <v>112964</v>
      </c>
      <c r="U85" s="595">
        <f t="shared" si="32"/>
        <v>112964</v>
      </c>
      <c r="V85" s="595">
        <f t="shared" si="32"/>
        <v>112964</v>
      </c>
      <c r="W85" s="595">
        <f t="shared" si="32"/>
        <v>112964</v>
      </c>
      <c r="X85" s="595">
        <f t="shared" si="32"/>
        <v>112964</v>
      </c>
      <c r="Y85" s="595">
        <f t="shared" si="32"/>
        <v>112964</v>
      </c>
      <c r="Z85" s="595">
        <f t="shared" si="32"/>
        <v>112964</v>
      </c>
      <c r="AA85" s="595">
        <f t="shared" si="32"/>
        <v>112964</v>
      </c>
      <c r="AB85" s="595">
        <f t="shared" si="32"/>
        <v>112964</v>
      </c>
      <c r="AC85" s="595">
        <f t="shared" si="32"/>
        <v>112964</v>
      </c>
      <c r="AD85" s="595">
        <f t="shared" si="32"/>
        <v>112964</v>
      </c>
      <c r="AE85" s="595">
        <f t="shared" si="32"/>
        <v>112964</v>
      </c>
      <c r="AF85" s="595">
        <f t="shared" si="32"/>
        <v>112964</v>
      </c>
      <c r="AG85" s="595">
        <f t="shared" si="32"/>
        <v>112964</v>
      </c>
      <c r="AH85" s="595">
        <f t="shared" si="32"/>
        <v>112964</v>
      </c>
      <c r="AI85" s="595">
        <f t="shared" si="32"/>
        <v>112964</v>
      </c>
    </row>
    <row r="86" spans="1:35" s="589" customFormat="1" ht="11.25">
      <c r="A86" s="594"/>
      <c r="B86" s="750" t="s">
        <v>394</v>
      </c>
      <c r="C86" s="594"/>
      <c r="D86" s="594"/>
      <c r="E86" s="594"/>
      <c r="F86" s="595">
        <f t="shared" ref="F86:AI86" si="33">+F43</f>
        <v>802</v>
      </c>
      <c r="G86" s="595">
        <f t="shared" si="33"/>
        <v>1062</v>
      </c>
      <c r="H86" s="595">
        <f t="shared" si="33"/>
        <v>1577</v>
      </c>
      <c r="I86" s="595">
        <f t="shared" si="33"/>
        <v>1577</v>
      </c>
      <c r="J86" s="595">
        <f t="shared" si="33"/>
        <v>1577</v>
      </c>
      <c r="K86" s="595">
        <f t="shared" si="33"/>
        <v>1577</v>
      </c>
      <c r="L86" s="595">
        <f t="shared" si="33"/>
        <v>1577</v>
      </c>
      <c r="M86" s="595">
        <f t="shared" si="33"/>
        <v>1577</v>
      </c>
      <c r="N86" s="595">
        <f t="shared" si="33"/>
        <v>1577</v>
      </c>
      <c r="O86" s="595">
        <f t="shared" si="33"/>
        <v>1577</v>
      </c>
      <c r="P86" s="595">
        <f t="shared" si="33"/>
        <v>1577</v>
      </c>
      <c r="Q86" s="595">
        <f t="shared" si="33"/>
        <v>1577</v>
      </c>
      <c r="R86" s="595">
        <f t="shared" si="33"/>
        <v>1577</v>
      </c>
      <c r="S86" s="595">
        <f t="shared" si="33"/>
        <v>1577</v>
      </c>
      <c r="T86" s="595">
        <f t="shared" si="33"/>
        <v>1577</v>
      </c>
      <c r="U86" s="595">
        <f t="shared" si="33"/>
        <v>1577</v>
      </c>
      <c r="V86" s="595">
        <f t="shared" si="33"/>
        <v>1577</v>
      </c>
      <c r="W86" s="595">
        <f t="shared" si="33"/>
        <v>1577</v>
      </c>
      <c r="X86" s="595">
        <f t="shared" si="33"/>
        <v>1577</v>
      </c>
      <c r="Y86" s="595">
        <f t="shared" si="33"/>
        <v>1577</v>
      </c>
      <c r="Z86" s="595">
        <f t="shared" si="33"/>
        <v>1577</v>
      </c>
      <c r="AA86" s="595">
        <f t="shared" si="33"/>
        <v>1577</v>
      </c>
      <c r="AB86" s="595">
        <f t="shared" si="33"/>
        <v>1577</v>
      </c>
      <c r="AC86" s="595">
        <f t="shared" si="33"/>
        <v>1577</v>
      </c>
      <c r="AD86" s="595">
        <f t="shared" si="33"/>
        <v>1577</v>
      </c>
      <c r="AE86" s="595">
        <f t="shared" si="33"/>
        <v>1577</v>
      </c>
      <c r="AF86" s="595">
        <f t="shared" si="33"/>
        <v>1577</v>
      </c>
      <c r="AG86" s="595">
        <f t="shared" si="33"/>
        <v>1577</v>
      </c>
      <c r="AH86" s="595">
        <f t="shared" si="33"/>
        <v>1577</v>
      </c>
      <c r="AI86" s="595">
        <f t="shared" si="33"/>
        <v>1577</v>
      </c>
    </row>
    <row r="87" spans="1:35" s="589" customFormat="1" ht="11.25">
      <c r="A87" s="592" t="s">
        <v>243</v>
      </c>
      <c r="B87" s="749" t="s">
        <v>253</v>
      </c>
      <c r="C87" s="592"/>
      <c r="D87" s="592"/>
      <c r="E87" s="592"/>
      <c r="F87" s="593">
        <f>+F88+F89</f>
        <v>322</v>
      </c>
      <c r="G87" s="593">
        <f t="shared" ref="G87:AI87" si="34">+G88+G89</f>
        <v>110913</v>
      </c>
      <c r="H87" s="593">
        <f t="shared" si="34"/>
        <v>114541</v>
      </c>
      <c r="I87" s="593">
        <f t="shared" si="34"/>
        <v>114541</v>
      </c>
      <c r="J87" s="593">
        <f t="shared" si="34"/>
        <v>114541</v>
      </c>
      <c r="K87" s="593">
        <f t="shared" si="34"/>
        <v>114541</v>
      </c>
      <c r="L87" s="593">
        <f t="shared" si="34"/>
        <v>114541</v>
      </c>
      <c r="M87" s="593">
        <f t="shared" si="34"/>
        <v>114541</v>
      </c>
      <c r="N87" s="593">
        <f t="shared" si="34"/>
        <v>114541</v>
      </c>
      <c r="O87" s="593">
        <f t="shared" si="34"/>
        <v>114541</v>
      </c>
      <c r="P87" s="593">
        <f t="shared" si="34"/>
        <v>114541</v>
      </c>
      <c r="Q87" s="593">
        <f t="shared" si="34"/>
        <v>114541</v>
      </c>
      <c r="R87" s="593">
        <f t="shared" si="34"/>
        <v>114541</v>
      </c>
      <c r="S87" s="593">
        <f t="shared" si="34"/>
        <v>114541</v>
      </c>
      <c r="T87" s="593">
        <f t="shared" si="34"/>
        <v>114541</v>
      </c>
      <c r="U87" s="593">
        <f t="shared" si="34"/>
        <v>114541</v>
      </c>
      <c r="V87" s="593">
        <f t="shared" si="34"/>
        <v>114541</v>
      </c>
      <c r="W87" s="593">
        <f t="shared" si="34"/>
        <v>114541</v>
      </c>
      <c r="X87" s="593">
        <f t="shared" si="34"/>
        <v>114541</v>
      </c>
      <c r="Y87" s="593">
        <f t="shared" si="34"/>
        <v>114541</v>
      </c>
      <c r="Z87" s="593">
        <f t="shared" si="34"/>
        <v>114541</v>
      </c>
      <c r="AA87" s="593">
        <f t="shared" si="34"/>
        <v>114541</v>
      </c>
      <c r="AB87" s="593">
        <f t="shared" si="34"/>
        <v>114541</v>
      </c>
      <c r="AC87" s="593">
        <f t="shared" si="34"/>
        <v>114541</v>
      </c>
      <c r="AD87" s="593">
        <f t="shared" si="34"/>
        <v>114541</v>
      </c>
      <c r="AE87" s="593">
        <f t="shared" si="34"/>
        <v>114541</v>
      </c>
      <c r="AF87" s="593">
        <f t="shared" si="34"/>
        <v>114541</v>
      </c>
      <c r="AG87" s="593">
        <f t="shared" si="34"/>
        <v>114541</v>
      </c>
      <c r="AH87" s="593">
        <f t="shared" si="34"/>
        <v>114541</v>
      </c>
      <c r="AI87" s="593">
        <f t="shared" si="34"/>
        <v>114541</v>
      </c>
    </row>
    <row r="88" spans="1:35" s="589" customFormat="1" ht="11.25">
      <c r="A88" s="594"/>
      <c r="B88" s="750" t="s">
        <v>395</v>
      </c>
      <c r="C88" s="594"/>
      <c r="D88" s="594"/>
      <c r="E88" s="594"/>
      <c r="F88" s="595">
        <f t="shared" ref="F88:AI88" si="35">+F30</f>
        <v>322</v>
      </c>
      <c r="G88" s="595">
        <f t="shared" si="35"/>
        <v>110000</v>
      </c>
      <c r="H88" s="595">
        <f t="shared" si="35"/>
        <v>112964</v>
      </c>
      <c r="I88" s="595">
        <f t="shared" si="35"/>
        <v>112964</v>
      </c>
      <c r="J88" s="595">
        <f t="shared" si="35"/>
        <v>112964</v>
      </c>
      <c r="K88" s="595">
        <f t="shared" si="35"/>
        <v>112964</v>
      </c>
      <c r="L88" s="595">
        <f t="shared" si="35"/>
        <v>112964</v>
      </c>
      <c r="M88" s="595">
        <f t="shared" si="35"/>
        <v>112964</v>
      </c>
      <c r="N88" s="595">
        <f t="shared" si="35"/>
        <v>112964</v>
      </c>
      <c r="O88" s="595">
        <f t="shared" si="35"/>
        <v>112964</v>
      </c>
      <c r="P88" s="595">
        <f t="shared" si="35"/>
        <v>112964</v>
      </c>
      <c r="Q88" s="595">
        <f t="shared" si="35"/>
        <v>112964</v>
      </c>
      <c r="R88" s="595">
        <f t="shared" si="35"/>
        <v>112964</v>
      </c>
      <c r="S88" s="595">
        <f t="shared" si="35"/>
        <v>112964</v>
      </c>
      <c r="T88" s="595">
        <f t="shared" si="35"/>
        <v>112964</v>
      </c>
      <c r="U88" s="595">
        <f t="shared" si="35"/>
        <v>112964</v>
      </c>
      <c r="V88" s="595">
        <f t="shared" si="35"/>
        <v>112964</v>
      </c>
      <c r="W88" s="595">
        <f t="shared" si="35"/>
        <v>112964</v>
      </c>
      <c r="X88" s="595">
        <f t="shared" si="35"/>
        <v>112964</v>
      </c>
      <c r="Y88" s="595">
        <f t="shared" si="35"/>
        <v>112964</v>
      </c>
      <c r="Z88" s="595">
        <f t="shared" si="35"/>
        <v>112964</v>
      </c>
      <c r="AA88" s="595">
        <f t="shared" si="35"/>
        <v>112964</v>
      </c>
      <c r="AB88" s="595">
        <f t="shared" si="35"/>
        <v>112964</v>
      </c>
      <c r="AC88" s="595">
        <f t="shared" si="35"/>
        <v>112964</v>
      </c>
      <c r="AD88" s="595">
        <f t="shared" si="35"/>
        <v>112964</v>
      </c>
      <c r="AE88" s="595">
        <f t="shared" si="35"/>
        <v>112964</v>
      </c>
      <c r="AF88" s="595">
        <f t="shared" si="35"/>
        <v>112964</v>
      </c>
      <c r="AG88" s="595">
        <f t="shared" si="35"/>
        <v>112964</v>
      </c>
      <c r="AH88" s="595">
        <f t="shared" si="35"/>
        <v>112964</v>
      </c>
      <c r="AI88" s="595">
        <f t="shared" si="35"/>
        <v>112964</v>
      </c>
    </row>
    <row r="89" spans="1:35" s="589" customFormat="1" ht="11.25">
      <c r="A89" s="594"/>
      <c r="B89" s="750" t="s">
        <v>396</v>
      </c>
      <c r="C89" s="594"/>
      <c r="D89" s="594"/>
      <c r="E89" s="594"/>
      <c r="F89" s="595">
        <f t="shared" ref="F89:AI89" si="36">+F51</f>
        <v>0</v>
      </c>
      <c r="G89" s="595">
        <f t="shared" si="36"/>
        <v>913</v>
      </c>
      <c r="H89" s="595">
        <f t="shared" si="36"/>
        <v>1577</v>
      </c>
      <c r="I89" s="595">
        <f t="shared" si="36"/>
        <v>1577</v>
      </c>
      <c r="J89" s="595">
        <f t="shared" si="36"/>
        <v>1577</v>
      </c>
      <c r="K89" s="595">
        <f t="shared" si="36"/>
        <v>1577</v>
      </c>
      <c r="L89" s="595">
        <f t="shared" si="36"/>
        <v>1577</v>
      </c>
      <c r="M89" s="595">
        <f t="shared" si="36"/>
        <v>1577</v>
      </c>
      <c r="N89" s="595">
        <f t="shared" si="36"/>
        <v>1577</v>
      </c>
      <c r="O89" s="595">
        <f t="shared" si="36"/>
        <v>1577</v>
      </c>
      <c r="P89" s="595">
        <f t="shared" si="36"/>
        <v>1577</v>
      </c>
      <c r="Q89" s="595">
        <f t="shared" si="36"/>
        <v>1577</v>
      </c>
      <c r="R89" s="595">
        <f t="shared" si="36"/>
        <v>1577</v>
      </c>
      <c r="S89" s="595">
        <f t="shared" si="36"/>
        <v>1577</v>
      </c>
      <c r="T89" s="595">
        <f t="shared" si="36"/>
        <v>1577</v>
      </c>
      <c r="U89" s="595">
        <f t="shared" si="36"/>
        <v>1577</v>
      </c>
      <c r="V89" s="595">
        <f t="shared" si="36"/>
        <v>1577</v>
      </c>
      <c r="W89" s="595">
        <f t="shared" si="36"/>
        <v>1577</v>
      </c>
      <c r="X89" s="595">
        <f t="shared" si="36"/>
        <v>1577</v>
      </c>
      <c r="Y89" s="595">
        <f t="shared" si="36"/>
        <v>1577</v>
      </c>
      <c r="Z89" s="595">
        <f t="shared" si="36"/>
        <v>1577</v>
      </c>
      <c r="AA89" s="595">
        <f t="shared" si="36"/>
        <v>1577</v>
      </c>
      <c r="AB89" s="595">
        <f t="shared" si="36"/>
        <v>1577</v>
      </c>
      <c r="AC89" s="595">
        <f t="shared" si="36"/>
        <v>1577</v>
      </c>
      <c r="AD89" s="595">
        <f t="shared" si="36"/>
        <v>1577</v>
      </c>
      <c r="AE89" s="595">
        <f t="shared" si="36"/>
        <v>1577</v>
      </c>
      <c r="AF89" s="595">
        <f t="shared" si="36"/>
        <v>1577</v>
      </c>
      <c r="AG89" s="595">
        <f t="shared" si="36"/>
        <v>1577</v>
      </c>
      <c r="AH89" s="595">
        <f t="shared" si="36"/>
        <v>1577</v>
      </c>
      <c r="AI89" s="595">
        <f t="shared" si="36"/>
        <v>1577</v>
      </c>
    </row>
    <row r="90" spans="1:35" s="589" customFormat="1" ht="11.25">
      <c r="A90" s="592" t="s">
        <v>155</v>
      </c>
      <c r="B90" s="749" t="s">
        <v>259</v>
      </c>
      <c r="C90" s="592"/>
      <c r="D90" s="592"/>
      <c r="E90" s="592"/>
      <c r="F90" s="593">
        <f>+F84-F87</f>
        <v>128100.29519999999</v>
      </c>
      <c r="G90" s="593">
        <f t="shared" ref="G90:AI90" si="37">+G84-G87</f>
        <v>23468.739999999991</v>
      </c>
      <c r="H90" s="593">
        <f t="shared" si="37"/>
        <v>0</v>
      </c>
      <c r="I90" s="593">
        <f t="shared" si="37"/>
        <v>0</v>
      </c>
      <c r="J90" s="593">
        <f t="shared" si="37"/>
        <v>0</v>
      </c>
      <c r="K90" s="593">
        <f t="shared" si="37"/>
        <v>0</v>
      </c>
      <c r="L90" s="593">
        <f t="shared" si="37"/>
        <v>0</v>
      </c>
      <c r="M90" s="593">
        <f t="shared" si="37"/>
        <v>0</v>
      </c>
      <c r="N90" s="593">
        <f t="shared" si="37"/>
        <v>0</v>
      </c>
      <c r="O90" s="593">
        <f t="shared" si="37"/>
        <v>0</v>
      </c>
      <c r="P90" s="593">
        <f t="shared" si="37"/>
        <v>0</v>
      </c>
      <c r="Q90" s="593">
        <f t="shared" si="37"/>
        <v>0</v>
      </c>
      <c r="R90" s="593">
        <f t="shared" si="37"/>
        <v>0</v>
      </c>
      <c r="S90" s="593">
        <f t="shared" si="37"/>
        <v>0</v>
      </c>
      <c r="T90" s="593">
        <f t="shared" si="37"/>
        <v>0</v>
      </c>
      <c r="U90" s="593">
        <f t="shared" si="37"/>
        <v>0</v>
      </c>
      <c r="V90" s="593">
        <f t="shared" si="37"/>
        <v>0</v>
      </c>
      <c r="W90" s="593">
        <f t="shared" si="37"/>
        <v>0</v>
      </c>
      <c r="X90" s="593">
        <f t="shared" si="37"/>
        <v>0</v>
      </c>
      <c r="Y90" s="593">
        <f t="shared" si="37"/>
        <v>0</v>
      </c>
      <c r="Z90" s="593">
        <f t="shared" si="37"/>
        <v>0</v>
      </c>
      <c r="AA90" s="593">
        <f t="shared" si="37"/>
        <v>0</v>
      </c>
      <c r="AB90" s="593">
        <f t="shared" si="37"/>
        <v>0</v>
      </c>
      <c r="AC90" s="593">
        <f t="shared" si="37"/>
        <v>0</v>
      </c>
      <c r="AD90" s="593">
        <f t="shared" si="37"/>
        <v>0</v>
      </c>
      <c r="AE90" s="593">
        <f t="shared" si="37"/>
        <v>0</v>
      </c>
      <c r="AF90" s="593">
        <f t="shared" si="37"/>
        <v>0</v>
      </c>
      <c r="AG90" s="593">
        <f t="shared" si="37"/>
        <v>0</v>
      </c>
      <c r="AH90" s="593">
        <f t="shared" si="37"/>
        <v>0</v>
      </c>
      <c r="AI90" s="593">
        <f t="shared" si="37"/>
        <v>0</v>
      </c>
    </row>
    <row r="92" spans="1:35" ht="12.75">
      <c r="A92" s="553" t="s">
        <v>660</v>
      </c>
    </row>
    <row r="94" spans="1:35" s="589" customFormat="1" ht="11.25">
      <c r="A94" s="588"/>
      <c r="B94" s="748" t="s">
        <v>388</v>
      </c>
      <c r="C94" s="588"/>
      <c r="D94" s="588"/>
      <c r="E94" s="588"/>
      <c r="F94" s="588">
        <f>+F82</f>
        <v>1</v>
      </c>
      <c r="G94" s="588">
        <f t="shared" ref="G94:AI95" si="38">+G82</f>
        <v>2</v>
      </c>
      <c r="H94" s="588">
        <f t="shared" si="38"/>
        <v>3</v>
      </c>
      <c r="I94" s="588">
        <f t="shared" si="38"/>
        <v>4</v>
      </c>
      <c r="J94" s="588">
        <f t="shared" si="38"/>
        <v>5</v>
      </c>
      <c r="K94" s="588">
        <f t="shared" si="38"/>
        <v>6</v>
      </c>
      <c r="L94" s="588">
        <f t="shared" si="38"/>
        <v>7</v>
      </c>
      <c r="M94" s="588">
        <f t="shared" si="38"/>
        <v>8</v>
      </c>
      <c r="N94" s="588">
        <f t="shared" si="38"/>
        <v>9</v>
      </c>
      <c r="O94" s="588">
        <f t="shared" si="38"/>
        <v>10</v>
      </c>
      <c r="P94" s="588">
        <f t="shared" si="38"/>
        <v>11</v>
      </c>
      <c r="Q94" s="588">
        <f t="shared" si="38"/>
        <v>12</v>
      </c>
      <c r="R94" s="588">
        <f t="shared" si="38"/>
        <v>13</v>
      </c>
      <c r="S94" s="588">
        <f t="shared" si="38"/>
        <v>14</v>
      </c>
      <c r="T94" s="588">
        <f t="shared" si="38"/>
        <v>15</v>
      </c>
      <c r="U94" s="588">
        <f t="shared" si="38"/>
        <v>16</v>
      </c>
      <c r="V94" s="588">
        <f t="shared" si="38"/>
        <v>17</v>
      </c>
      <c r="W94" s="588">
        <f t="shared" si="38"/>
        <v>18</v>
      </c>
      <c r="X94" s="588">
        <f t="shared" si="38"/>
        <v>19</v>
      </c>
      <c r="Y94" s="588">
        <f t="shared" si="38"/>
        <v>20</v>
      </c>
      <c r="Z94" s="588">
        <f t="shared" si="38"/>
        <v>21</v>
      </c>
      <c r="AA94" s="588">
        <f t="shared" si="38"/>
        <v>22</v>
      </c>
      <c r="AB94" s="588">
        <f t="shared" si="38"/>
        <v>23</v>
      </c>
      <c r="AC94" s="588">
        <f t="shared" si="38"/>
        <v>24</v>
      </c>
      <c r="AD94" s="588">
        <f t="shared" si="38"/>
        <v>25</v>
      </c>
      <c r="AE94" s="588">
        <f t="shared" si="38"/>
        <v>26</v>
      </c>
      <c r="AF94" s="588">
        <f t="shared" si="38"/>
        <v>27</v>
      </c>
      <c r="AG94" s="588">
        <f t="shared" si="38"/>
        <v>28</v>
      </c>
      <c r="AH94" s="588">
        <f t="shared" si="38"/>
        <v>29</v>
      </c>
      <c r="AI94" s="588">
        <f t="shared" si="38"/>
        <v>30</v>
      </c>
    </row>
    <row r="95" spans="1:35" s="589" customFormat="1" ht="11.25">
      <c r="A95" s="588" t="s">
        <v>147</v>
      </c>
      <c r="B95" s="748" t="s">
        <v>390</v>
      </c>
      <c r="C95" s="590"/>
      <c r="D95" s="590"/>
      <c r="E95" s="590"/>
      <c r="F95" s="591">
        <f>+F83</f>
        <v>2018</v>
      </c>
      <c r="G95" s="591">
        <f t="shared" si="38"/>
        <v>2019</v>
      </c>
      <c r="H95" s="591">
        <f t="shared" si="38"/>
        <v>2020</v>
      </c>
      <c r="I95" s="591">
        <f t="shared" si="38"/>
        <v>2021</v>
      </c>
      <c r="J95" s="591">
        <f t="shared" si="38"/>
        <v>2022</v>
      </c>
      <c r="K95" s="591">
        <f t="shared" si="38"/>
        <v>2023</v>
      </c>
      <c r="L95" s="591">
        <f t="shared" si="38"/>
        <v>2024</v>
      </c>
      <c r="M95" s="591">
        <f t="shared" si="38"/>
        <v>2025</v>
      </c>
      <c r="N95" s="591">
        <f t="shared" si="38"/>
        <v>2026</v>
      </c>
      <c r="O95" s="591">
        <f t="shared" si="38"/>
        <v>2027</v>
      </c>
      <c r="P95" s="591">
        <f t="shared" si="38"/>
        <v>2028</v>
      </c>
      <c r="Q95" s="591">
        <f t="shared" si="38"/>
        <v>2029</v>
      </c>
      <c r="R95" s="591">
        <f t="shared" si="38"/>
        <v>2030</v>
      </c>
      <c r="S95" s="591">
        <f t="shared" si="38"/>
        <v>2031</v>
      </c>
      <c r="T95" s="591">
        <f t="shared" si="38"/>
        <v>2032</v>
      </c>
      <c r="U95" s="591">
        <f t="shared" si="38"/>
        <v>2033</v>
      </c>
      <c r="V95" s="591">
        <f t="shared" si="38"/>
        <v>2034</v>
      </c>
      <c r="W95" s="591">
        <f t="shared" si="38"/>
        <v>2035</v>
      </c>
      <c r="X95" s="591">
        <f t="shared" si="38"/>
        <v>2036</v>
      </c>
      <c r="Y95" s="591">
        <f t="shared" si="38"/>
        <v>2037</v>
      </c>
      <c r="Z95" s="591">
        <f t="shared" si="38"/>
        <v>2038</v>
      </c>
      <c r="AA95" s="591">
        <f t="shared" si="38"/>
        <v>2039</v>
      </c>
      <c r="AB95" s="591">
        <f t="shared" si="38"/>
        <v>2040</v>
      </c>
      <c r="AC95" s="591">
        <f t="shared" si="38"/>
        <v>2041</v>
      </c>
      <c r="AD95" s="591">
        <f t="shared" si="38"/>
        <v>2042</v>
      </c>
      <c r="AE95" s="591">
        <f t="shared" si="38"/>
        <v>2043</v>
      </c>
      <c r="AF95" s="591">
        <f t="shared" si="38"/>
        <v>2044</v>
      </c>
      <c r="AG95" s="591">
        <f t="shared" si="38"/>
        <v>2045</v>
      </c>
      <c r="AH95" s="591">
        <f t="shared" si="38"/>
        <v>2046</v>
      </c>
      <c r="AI95" s="591">
        <f t="shared" si="38"/>
        <v>2047</v>
      </c>
    </row>
    <row r="96" spans="1:35" s="589" customFormat="1" ht="11.25">
      <c r="A96" s="592" t="s">
        <v>242</v>
      </c>
      <c r="B96" s="749" t="s">
        <v>252</v>
      </c>
      <c r="C96" s="592"/>
      <c r="D96" s="592"/>
      <c r="E96" s="592"/>
      <c r="F96" s="593">
        <f>+F97+F101+F102</f>
        <v>199706</v>
      </c>
      <c r="G96" s="593">
        <f t="shared" ref="G96:AI96" si="39">+G97+G101+G102</f>
        <v>215377</v>
      </c>
      <c r="H96" s="593">
        <f t="shared" si="39"/>
        <v>191487</v>
      </c>
      <c r="I96" s="593">
        <f t="shared" si="39"/>
        <v>191487</v>
      </c>
      <c r="J96" s="593">
        <f t="shared" si="39"/>
        <v>191487</v>
      </c>
      <c r="K96" s="593">
        <f t="shared" si="39"/>
        <v>191487</v>
      </c>
      <c r="L96" s="593">
        <f t="shared" si="39"/>
        <v>191487</v>
      </c>
      <c r="M96" s="593">
        <f t="shared" si="39"/>
        <v>191487</v>
      </c>
      <c r="N96" s="593">
        <f t="shared" si="39"/>
        <v>191487</v>
      </c>
      <c r="O96" s="593">
        <f t="shared" si="39"/>
        <v>191487</v>
      </c>
      <c r="P96" s="593">
        <f t="shared" si="39"/>
        <v>191487</v>
      </c>
      <c r="Q96" s="593">
        <f t="shared" si="39"/>
        <v>191487</v>
      </c>
      <c r="R96" s="593">
        <f t="shared" si="39"/>
        <v>191487</v>
      </c>
      <c r="S96" s="593">
        <f t="shared" si="39"/>
        <v>191487</v>
      </c>
      <c r="T96" s="593">
        <f t="shared" si="39"/>
        <v>191487</v>
      </c>
      <c r="U96" s="593">
        <f t="shared" si="39"/>
        <v>191487</v>
      </c>
      <c r="V96" s="593">
        <f t="shared" si="39"/>
        <v>191487</v>
      </c>
      <c r="W96" s="593">
        <f t="shared" si="39"/>
        <v>191487</v>
      </c>
      <c r="X96" s="593">
        <f t="shared" si="39"/>
        <v>191487</v>
      </c>
      <c r="Y96" s="593">
        <f t="shared" si="39"/>
        <v>191487</v>
      </c>
      <c r="Z96" s="593">
        <f t="shared" si="39"/>
        <v>191487</v>
      </c>
      <c r="AA96" s="593">
        <f t="shared" si="39"/>
        <v>191487</v>
      </c>
      <c r="AB96" s="593">
        <f t="shared" si="39"/>
        <v>191487</v>
      </c>
      <c r="AC96" s="593">
        <f t="shared" si="39"/>
        <v>191487</v>
      </c>
      <c r="AD96" s="593">
        <f t="shared" si="39"/>
        <v>191487</v>
      </c>
      <c r="AE96" s="593">
        <f t="shared" si="39"/>
        <v>191487</v>
      </c>
      <c r="AF96" s="593">
        <f t="shared" si="39"/>
        <v>191487</v>
      </c>
      <c r="AG96" s="593">
        <f t="shared" si="39"/>
        <v>191487</v>
      </c>
      <c r="AH96" s="593">
        <f t="shared" si="39"/>
        <v>191487</v>
      </c>
      <c r="AI96" s="593">
        <f t="shared" si="39"/>
        <v>191487</v>
      </c>
    </row>
    <row r="97" spans="1:35" s="589" customFormat="1" ht="11.25">
      <c r="A97" s="594">
        <v>1</v>
      </c>
      <c r="B97" s="750" t="s">
        <v>245</v>
      </c>
      <c r="C97" s="594"/>
      <c r="D97" s="594"/>
      <c r="E97" s="594"/>
      <c r="F97" s="595">
        <f>+F98+F99+F100</f>
        <v>197933</v>
      </c>
      <c r="G97" s="595">
        <f t="shared" ref="G97:AI97" si="40">+G98+G99+G100</f>
        <v>212129</v>
      </c>
      <c r="H97" s="595">
        <f t="shared" si="40"/>
        <v>191487</v>
      </c>
      <c r="I97" s="595">
        <f t="shared" si="40"/>
        <v>191487</v>
      </c>
      <c r="J97" s="595">
        <f t="shared" si="40"/>
        <v>191487</v>
      </c>
      <c r="K97" s="595">
        <f t="shared" si="40"/>
        <v>191487</v>
      </c>
      <c r="L97" s="595">
        <f t="shared" si="40"/>
        <v>191487</v>
      </c>
      <c r="M97" s="595">
        <f t="shared" si="40"/>
        <v>191487</v>
      </c>
      <c r="N97" s="595">
        <f t="shared" si="40"/>
        <v>191487</v>
      </c>
      <c r="O97" s="595">
        <f t="shared" si="40"/>
        <v>191487</v>
      </c>
      <c r="P97" s="595">
        <f t="shared" si="40"/>
        <v>191487</v>
      </c>
      <c r="Q97" s="595">
        <f t="shared" si="40"/>
        <v>191487</v>
      </c>
      <c r="R97" s="595">
        <f t="shared" si="40"/>
        <v>191487</v>
      </c>
      <c r="S97" s="595">
        <f t="shared" si="40"/>
        <v>191487</v>
      </c>
      <c r="T97" s="595">
        <f t="shared" si="40"/>
        <v>191487</v>
      </c>
      <c r="U97" s="595">
        <f t="shared" si="40"/>
        <v>191487</v>
      </c>
      <c r="V97" s="595">
        <f t="shared" si="40"/>
        <v>191487</v>
      </c>
      <c r="W97" s="595">
        <f t="shared" si="40"/>
        <v>191487</v>
      </c>
      <c r="X97" s="595">
        <f t="shared" si="40"/>
        <v>191487</v>
      </c>
      <c r="Y97" s="595">
        <f t="shared" si="40"/>
        <v>191487</v>
      </c>
      <c r="Z97" s="595">
        <f t="shared" si="40"/>
        <v>191487</v>
      </c>
      <c r="AA97" s="595">
        <f t="shared" si="40"/>
        <v>191487</v>
      </c>
      <c r="AB97" s="595">
        <f t="shared" si="40"/>
        <v>191487</v>
      </c>
      <c r="AC97" s="595">
        <f t="shared" si="40"/>
        <v>191487</v>
      </c>
      <c r="AD97" s="595">
        <f t="shared" si="40"/>
        <v>191487</v>
      </c>
      <c r="AE97" s="595">
        <f t="shared" si="40"/>
        <v>191487</v>
      </c>
      <c r="AF97" s="595">
        <f t="shared" si="40"/>
        <v>191487</v>
      </c>
      <c r="AG97" s="595">
        <f t="shared" si="40"/>
        <v>191487</v>
      </c>
      <c r="AH97" s="595">
        <f t="shared" si="40"/>
        <v>191487</v>
      </c>
      <c r="AI97" s="595">
        <f t="shared" si="40"/>
        <v>191487</v>
      </c>
    </row>
    <row r="98" spans="1:35" s="589" customFormat="1" ht="11.25">
      <c r="A98" s="594"/>
      <c r="B98" s="751" t="s">
        <v>249</v>
      </c>
      <c r="C98" s="596"/>
      <c r="D98" s="596"/>
      <c r="E98" s="596"/>
      <c r="F98" s="595">
        <f>+F63</f>
        <v>59501.7048</v>
      </c>
      <c r="G98" s="595">
        <f t="shared" ref="G98:AI102" si="41">+G63</f>
        <v>74365.260000000009</v>
      </c>
      <c r="H98" s="595">
        <f t="shared" si="41"/>
        <v>75563</v>
      </c>
      <c r="I98" s="595">
        <f t="shared" si="41"/>
        <v>75563</v>
      </c>
      <c r="J98" s="595">
        <f t="shared" si="41"/>
        <v>75563</v>
      </c>
      <c r="K98" s="595">
        <f t="shared" si="41"/>
        <v>75563</v>
      </c>
      <c r="L98" s="595">
        <f t="shared" si="41"/>
        <v>75563</v>
      </c>
      <c r="M98" s="595">
        <f t="shared" si="41"/>
        <v>75563</v>
      </c>
      <c r="N98" s="595">
        <f t="shared" si="41"/>
        <v>75563</v>
      </c>
      <c r="O98" s="595">
        <f t="shared" si="41"/>
        <v>75563</v>
      </c>
      <c r="P98" s="595">
        <f t="shared" si="41"/>
        <v>75563</v>
      </c>
      <c r="Q98" s="595">
        <f t="shared" si="41"/>
        <v>75563</v>
      </c>
      <c r="R98" s="595">
        <f t="shared" si="41"/>
        <v>75563</v>
      </c>
      <c r="S98" s="595">
        <f t="shared" si="41"/>
        <v>75563</v>
      </c>
      <c r="T98" s="595">
        <f t="shared" si="41"/>
        <v>75563</v>
      </c>
      <c r="U98" s="595">
        <f t="shared" si="41"/>
        <v>75563</v>
      </c>
      <c r="V98" s="595">
        <f t="shared" si="41"/>
        <v>75563</v>
      </c>
      <c r="W98" s="595">
        <f t="shared" si="41"/>
        <v>75563</v>
      </c>
      <c r="X98" s="595">
        <f t="shared" si="41"/>
        <v>75563</v>
      </c>
      <c r="Y98" s="595">
        <f t="shared" si="41"/>
        <v>75563</v>
      </c>
      <c r="Z98" s="595">
        <f t="shared" si="41"/>
        <v>75563</v>
      </c>
      <c r="AA98" s="595">
        <f t="shared" si="41"/>
        <v>75563</v>
      </c>
      <c r="AB98" s="595">
        <f t="shared" si="41"/>
        <v>75563</v>
      </c>
      <c r="AC98" s="595">
        <f t="shared" si="41"/>
        <v>75563</v>
      </c>
      <c r="AD98" s="595">
        <f t="shared" si="41"/>
        <v>75563</v>
      </c>
      <c r="AE98" s="595">
        <f t="shared" si="41"/>
        <v>75563</v>
      </c>
      <c r="AF98" s="595">
        <f t="shared" si="41"/>
        <v>75563</v>
      </c>
      <c r="AG98" s="595">
        <f t="shared" si="41"/>
        <v>75563</v>
      </c>
      <c r="AH98" s="595">
        <f t="shared" si="41"/>
        <v>75563</v>
      </c>
      <c r="AI98" s="595">
        <f t="shared" si="41"/>
        <v>75563</v>
      </c>
    </row>
    <row r="99" spans="1:35" s="589" customFormat="1" ht="11.25">
      <c r="A99" s="594"/>
      <c r="B99" s="751" t="s">
        <v>250</v>
      </c>
      <c r="C99" s="596"/>
      <c r="D99" s="596"/>
      <c r="E99" s="596"/>
      <c r="F99" s="595">
        <f>+F64</f>
        <v>128422.29519999999</v>
      </c>
      <c r="G99" s="595">
        <f t="shared" si="41"/>
        <v>134381.74</v>
      </c>
      <c r="H99" s="595">
        <f t="shared" si="41"/>
        <v>114541</v>
      </c>
      <c r="I99" s="595">
        <f t="shared" si="41"/>
        <v>114541</v>
      </c>
      <c r="J99" s="595">
        <f t="shared" si="41"/>
        <v>114541</v>
      </c>
      <c r="K99" s="595">
        <f t="shared" si="41"/>
        <v>114541</v>
      </c>
      <c r="L99" s="595">
        <f t="shared" si="41"/>
        <v>114541</v>
      </c>
      <c r="M99" s="595">
        <f t="shared" si="41"/>
        <v>114541</v>
      </c>
      <c r="N99" s="595">
        <f t="shared" si="41"/>
        <v>114541</v>
      </c>
      <c r="O99" s="595">
        <f t="shared" si="41"/>
        <v>114541</v>
      </c>
      <c r="P99" s="595">
        <f t="shared" si="41"/>
        <v>114541</v>
      </c>
      <c r="Q99" s="595">
        <f t="shared" si="41"/>
        <v>114541</v>
      </c>
      <c r="R99" s="595">
        <f t="shared" si="41"/>
        <v>114541</v>
      </c>
      <c r="S99" s="595">
        <f t="shared" si="41"/>
        <v>114541</v>
      </c>
      <c r="T99" s="595">
        <f t="shared" si="41"/>
        <v>114541</v>
      </c>
      <c r="U99" s="595">
        <f t="shared" si="41"/>
        <v>114541</v>
      </c>
      <c r="V99" s="595">
        <f t="shared" si="41"/>
        <v>114541</v>
      </c>
      <c r="W99" s="595">
        <f t="shared" si="41"/>
        <v>114541</v>
      </c>
      <c r="X99" s="595">
        <f t="shared" si="41"/>
        <v>114541</v>
      </c>
      <c r="Y99" s="595">
        <f t="shared" si="41"/>
        <v>114541</v>
      </c>
      <c r="Z99" s="595">
        <f t="shared" si="41"/>
        <v>114541</v>
      </c>
      <c r="AA99" s="595">
        <f t="shared" si="41"/>
        <v>114541</v>
      </c>
      <c r="AB99" s="595">
        <f t="shared" si="41"/>
        <v>114541</v>
      </c>
      <c r="AC99" s="595">
        <f t="shared" si="41"/>
        <v>114541</v>
      </c>
      <c r="AD99" s="595">
        <f t="shared" si="41"/>
        <v>114541</v>
      </c>
      <c r="AE99" s="595">
        <f t="shared" si="41"/>
        <v>114541</v>
      </c>
      <c r="AF99" s="595">
        <f t="shared" si="41"/>
        <v>114541</v>
      </c>
      <c r="AG99" s="595">
        <f t="shared" si="41"/>
        <v>114541</v>
      </c>
      <c r="AH99" s="595">
        <f t="shared" si="41"/>
        <v>114541</v>
      </c>
      <c r="AI99" s="595">
        <f t="shared" si="41"/>
        <v>114541</v>
      </c>
    </row>
    <row r="100" spans="1:35" s="589" customFormat="1" ht="11.25">
      <c r="A100" s="594"/>
      <c r="B100" s="751" t="str">
        <f>+B65</f>
        <v>Ostali poslovni prihodki</v>
      </c>
      <c r="C100" s="596"/>
      <c r="D100" s="596"/>
      <c r="E100" s="596"/>
      <c r="F100" s="595">
        <f>+F65</f>
        <v>10009</v>
      </c>
      <c r="G100" s="595">
        <f t="shared" si="41"/>
        <v>3382</v>
      </c>
      <c r="H100" s="595">
        <f t="shared" si="41"/>
        <v>1383</v>
      </c>
      <c r="I100" s="595">
        <f t="shared" si="41"/>
        <v>1383</v>
      </c>
      <c r="J100" s="595">
        <f t="shared" si="41"/>
        <v>1383</v>
      </c>
      <c r="K100" s="595">
        <f t="shared" si="41"/>
        <v>1383</v>
      </c>
      <c r="L100" s="595">
        <f t="shared" si="41"/>
        <v>1383</v>
      </c>
      <c r="M100" s="595">
        <f t="shared" si="41"/>
        <v>1383</v>
      </c>
      <c r="N100" s="595">
        <f t="shared" si="41"/>
        <v>1383</v>
      </c>
      <c r="O100" s="595">
        <f t="shared" si="41"/>
        <v>1383</v>
      </c>
      <c r="P100" s="595">
        <f t="shared" si="41"/>
        <v>1383</v>
      </c>
      <c r="Q100" s="595">
        <f t="shared" si="41"/>
        <v>1383</v>
      </c>
      <c r="R100" s="595">
        <f t="shared" si="41"/>
        <v>1383</v>
      </c>
      <c r="S100" s="595">
        <f t="shared" si="41"/>
        <v>1383</v>
      </c>
      <c r="T100" s="595">
        <f t="shared" si="41"/>
        <v>1383</v>
      </c>
      <c r="U100" s="595">
        <f t="shared" si="41"/>
        <v>1383</v>
      </c>
      <c r="V100" s="595">
        <f t="shared" si="41"/>
        <v>1383</v>
      </c>
      <c r="W100" s="595">
        <f t="shared" si="41"/>
        <v>1383</v>
      </c>
      <c r="X100" s="595">
        <f t="shared" si="41"/>
        <v>1383</v>
      </c>
      <c r="Y100" s="595">
        <f t="shared" si="41"/>
        <v>1383</v>
      </c>
      <c r="Z100" s="595">
        <f t="shared" si="41"/>
        <v>1383</v>
      </c>
      <c r="AA100" s="595">
        <f t="shared" si="41"/>
        <v>1383</v>
      </c>
      <c r="AB100" s="595">
        <f t="shared" si="41"/>
        <v>1383</v>
      </c>
      <c r="AC100" s="595">
        <f t="shared" si="41"/>
        <v>1383</v>
      </c>
      <c r="AD100" s="595">
        <f t="shared" si="41"/>
        <v>1383</v>
      </c>
      <c r="AE100" s="595">
        <f t="shared" si="41"/>
        <v>1383</v>
      </c>
      <c r="AF100" s="595">
        <f t="shared" si="41"/>
        <v>1383</v>
      </c>
      <c r="AG100" s="595">
        <f t="shared" si="41"/>
        <v>1383</v>
      </c>
      <c r="AH100" s="595">
        <f t="shared" si="41"/>
        <v>1383</v>
      </c>
      <c r="AI100" s="595">
        <f t="shared" si="41"/>
        <v>1383</v>
      </c>
    </row>
    <row r="101" spans="1:35" s="589" customFormat="1" ht="11.25">
      <c r="A101" s="594">
        <v>2</v>
      </c>
      <c r="B101" s="750" t="s">
        <v>247</v>
      </c>
      <c r="C101" s="594"/>
      <c r="D101" s="594"/>
      <c r="E101" s="594"/>
      <c r="F101" s="595">
        <f>+F66</f>
        <v>1773</v>
      </c>
      <c r="G101" s="595">
        <f t="shared" si="41"/>
        <v>3248</v>
      </c>
      <c r="H101" s="595">
        <f t="shared" si="41"/>
        <v>0</v>
      </c>
      <c r="I101" s="595">
        <f t="shared" si="41"/>
        <v>0</v>
      </c>
      <c r="J101" s="595">
        <f t="shared" si="41"/>
        <v>0</v>
      </c>
      <c r="K101" s="595">
        <f t="shared" si="41"/>
        <v>0</v>
      </c>
      <c r="L101" s="595">
        <f t="shared" si="41"/>
        <v>0</v>
      </c>
      <c r="M101" s="595">
        <f t="shared" si="41"/>
        <v>0</v>
      </c>
      <c r="N101" s="595">
        <f t="shared" si="41"/>
        <v>0</v>
      </c>
      <c r="O101" s="595">
        <f t="shared" si="41"/>
        <v>0</v>
      </c>
      <c r="P101" s="595">
        <f t="shared" si="41"/>
        <v>0</v>
      </c>
      <c r="Q101" s="595">
        <f t="shared" si="41"/>
        <v>0</v>
      </c>
      <c r="R101" s="595">
        <f t="shared" si="41"/>
        <v>0</v>
      </c>
      <c r="S101" s="595">
        <f t="shared" si="41"/>
        <v>0</v>
      </c>
      <c r="T101" s="595">
        <f t="shared" si="41"/>
        <v>0</v>
      </c>
      <c r="U101" s="595">
        <f t="shared" si="41"/>
        <v>0</v>
      </c>
      <c r="V101" s="595">
        <f t="shared" si="41"/>
        <v>0</v>
      </c>
      <c r="W101" s="595">
        <f t="shared" si="41"/>
        <v>0</v>
      </c>
      <c r="X101" s="595">
        <f t="shared" si="41"/>
        <v>0</v>
      </c>
      <c r="Y101" s="595">
        <f t="shared" si="41"/>
        <v>0</v>
      </c>
      <c r="Z101" s="595">
        <f t="shared" si="41"/>
        <v>0</v>
      </c>
      <c r="AA101" s="595">
        <f t="shared" si="41"/>
        <v>0</v>
      </c>
      <c r="AB101" s="595">
        <f t="shared" si="41"/>
        <v>0</v>
      </c>
      <c r="AC101" s="595">
        <f t="shared" si="41"/>
        <v>0</v>
      </c>
      <c r="AD101" s="595">
        <f t="shared" si="41"/>
        <v>0</v>
      </c>
      <c r="AE101" s="595">
        <f t="shared" si="41"/>
        <v>0</v>
      </c>
      <c r="AF101" s="595">
        <f t="shared" si="41"/>
        <v>0</v>
      </c>
      <c r="AG101" s="595">
        <f t="shared" si="41"/>
        <v>0</v>
      </c>
      <c r="AH101" s="595">
        <f t="shared" si="41"/>
        <v>0</v>
      </c>
      <c r="AI101" s="595">
        <f t="shared" si="41"/>
        <v>0</v>
      </c>
    </row>
    <row r="102" spans="1:35" s="589" customFormat="1" ht="11.25">
      <c r="A102" s="594">
        <v>3</v>
      </c>
      <c r="B102" s="750" t="s">
        <v>251</v>
      </c>
      <c r="C102" s="594"/>
      <c r="D102" s="594"/>
      <c r="E102" s="594"/>
      <c r="F102" s="595">
        <f>+F67</f>
        <v>0</v>
      </c>
      <c r="G102" s="595">
        <f t="shared" si="41"/>
        <v>0</v>
      </c>
      <c r="H102" s="595">
        <f t="shared" si="41"/>
        <v>0</v>
      </c>
      <c r="I102" s="595">
        <f t="shared" si="41"/>
        <v>0</v>
      </c>
      <c r="J102" s="595">
        <f t="shared" si="41"/>
        <v>0</v>
      </c>
      <c r="K102" s="595">
        <f t="shared" si="41"/>
        <v>0</v>
      </c>
      <c r="L102" s="595">
        <f t="shared" si="41"/>
        <v>0</v>
      </c>
      <c r="M102" s="595">
        <f t="shared" si="41"/>
        <v>0</v>
      </c>
      <c r="N102" s="595">
        <f t="shared" si="41"/>
        <v>0</v>
      </c>
      <c r="O102" s="595">
        <f t="shared" si="41"/>
        <v>0</v>
      </c>
      <c r="P102" s="595">
        <f t="shared" si="41"/>
        <v>0</v>
      </c>
      <c r="Q102" s="595">
        <f t="shared" si="41"/>
        <v>0</v>
      </c>
      <c r="R102" s="595">
        <f t="shared" si="41"/>
        <v>0</v>
      </c>
      <c r="S102" s="595">
        <f t="shared" si="41"/>
        <v>0</v>
      </c>
      <c r="T102" s="595">
        <f t="shared" si="41"/>
        <v>0</v>
      </c>
      <c r="U102" s="595">
        <f t="shared" si="41"/>
        <v>0</v>
      </c>
      <c r="V102" s="595">
        <f t="shared" si="41"/>
        <v>0</v>
      </c>
      <c r="W102" s="595">
        <f t="shared" si="41"/>
        <v>0</v>
      </c>
      <c r="X102" s="595">
        <f t="shared" si="41"/>
        <v>0</v>
      </c>
      <c r="Y102" s="595">
        <f t="shared" si="41"/>
        <v>0</v>
      </c>
      <c r="Z102" s="595">
        <f t="shared" si="41"/>
        <v>0</v>
      </c>
      <c r="AA102" s="595">
        <f t="shared" si="41"/>
        <v>0</v>
      </c>
      <c r="AB102" s="595">
        <f t="shared" si="41"/>
        <v>0</v>
      </c>
      <c r="AC102" s="595">
        <f t="shared" si="41"/>
        <v>0</v>
      </c>
      <c r="AD102" s="595">
        <f t="shared" si="41"/>
        <v>0</v>
      </c>
      <c r="AE102" s="595">
        <f t="shared" si="41"/>
        <v>0</v>
      </c>
      <c r="AF102" s="595">
        <f t="shared" si="41"/>
        <v>0</v>
      </c>
      <c r="AG102" s="595">
        <f t="shared" si="41"/>
        <v>0</v>
      </c>
      <c r="AH102" s="595">
        <f t="shared" si="41"/>
        <v>0</v>
      </c>
      <c r="AI102" s="595">
        <f t="shared" si="41"/>
        <v>0</v>
      </c>
    </row>
    <row r="103" spans="1:35" s="589" customFormat="1" ht="11.25">
      <c r="A103" s="592" t="s">
        <v>243</v>
      </c>
      <c r="B103" s="749" t="s">
        <v>253</v>
      </c>
      <c r="C103" s="592"/>
      <c r="D103" s="592"/>
      <c r="E103" s="592"/>
      <c r="F103" s="593">
        <f>+F104+F111+F112</f>
        <v>203881</v>
      </c>
      <c r="G103" s="593">
        <f t="shared" ref="G103:AI103" si="42">+G104+G111+G112</f>
        <v>206900</v>
      </c>
      <c r="H103" s="593">
        <f t="shared" si="42"/>
        <v>191487</v>
      </c>
      <c r="I103" s="593">
        <f t="shared" si="42"/>
        <v>191487</v>
      </c>
      <c r="J103" s="593">
        <f t="shared" si="42"/>
        <v>191487</v>
      </c>
      <c r="K103" s="593">
        <f t="shared" si="42"/>
        <v>191487</v>
      </c>
      <c r="L103" s="593">
        <f t="shared" si="42"/>
        <v>191487</v>
      </c>
      <c r="M103" s="593">
        <f t="shared" si="42"/>
        <v>191487</v>
      </c>
      <c r="N103" s="593">
        <f t="shared" si="42"/>
        <v>191487</v>
      </c>
      <c r="O103" s="593">
        <f t="shared" si="42"/>
        <v>191487</v>
      </c>
      <c r="P103" s="593">
        <f t="shared" si="42"/>
        <v>191487</v>
      </c>
      <c r="Q103" s="593">
        <f t="shared" si="42"/>
        <v>191487</v>
      </c>
      <c r="R103" s="593">
        <f t="shared" si="42"/>
        <v>191487</v>
      </c>
      <c r="S103" s="593">
        <f t="shared" si="42"/>
        <v>191487</v>
      </c>
      <c r="T103" s="593">
        <f t="shared" si="42"/>
        <v>191487</v>
      </c>
      <c r="U103" s="593">
        <f t="shared" si="42"/>
        <v>191487</v>
      </c>
      <c r="V103" s="593">
        <f t="shared" si="42"/>
        <v>191487</v>
      </c>
      <c r="W103" s="593">
        <f t="shared" si="42"/>
        <v>191487</v>
      </c>
      <c r="X103" s="593">
        <f t="shared" si="42"/>
        <v>191487</v>
      </c>
      <c r="Y103" s="593">
        <f t="shared" si="42"/>
        <v>191487</v>
      </c>
      <c r="Z103" s="593">
        <f t="shared" si="42"/>
        <v>191487</v>
      </c>
      <c r="AA103" s="593">
        <f t="shared" si="42"/>
        <v>191487</v>
      </c>
      <c r="AB103" s="593">
        <f t="shared" si="42"/>
        <v>191487</v>
      </c>
      <c r="AC103" s="593">
        <f t="shared" si="42"/>
        <v>191487</v>
      </c>
      <c r="AD103" s="593">
        <f t="shared" si="42"/>
        <v>191487</v>
      </c>
      <c r="AE103" s="593">
        <f t="shared" si="42"/>
        <v>191487</v>
      </c>
      <c r="AF103" s="593">
        <f t="shared" si="42"/>
        <v>191487</v>
      </c>
      <c r="AG103" s="593">
        <f t="shared" si="42"/>
        <v>191487</v>
      </c>
      <c r="AH103" s="593">
        <f t="shared" si="42"/>
        <v>191487</v>
      </c>
      <c r="AI103" s="593">
        <f t="shared" si="42"/>
        <v>191487</v>
      </c>
    </row>
    <row r="104" spans="1:35" s="589" customFormat="1" ht="11.25">
      <c r="A104" s="594"/>
      <c r="B104" s="750" t="s">
        <v>246</v>
      </c>
      <c r="C104" s="594"/>
      <c r="D104" s="594"/>
      <c r="E104" s="594"/>
      <c r="F104" s="595">
        <f>+F105+F106+F107+F108+F109+F110</f>
        <v>199558</v>
      </c>
      <c r="G104" s="595">
        <f t="shared" ref="G104:AI104" si="43">+G105+G106+G107+G108+G109+G110</f>
        <v>206743</v>
      </c>
      <c r="H104" s="595">
        <f t="shared" si="43"/>
        <v>191487</v>
      </c>
      <c r="I104" s="595">
        <f t="shared" si="43"/>
        <v>191487</v>
      </c>
      <c r="J104" s="595">
        <f t="shared" si="43"/>
        <v>191487</v>
      </c>
      <c r="K104" s="595">
        <f t="shared" si="43"/>
        <v>191487</v>
      </c>
      <c r="L104" s="595">
        <f t="shared" si="43"/>
        <v>191487</v>
      </c>
      <c r="M104" s="595">
        <f t="shared" si="43"/>
        <v>191487</v>
      </c>
      <c r="N104" s="595">
        <f t="shared" si="43"/>
        <v>191487</v>
      </c>
      <c r="O104" s="595">
        <f t="shared" si="43"/>
        <v>191487</v>
      </c>
      <c r="P104" s="595">
        <f t="shared" si="43"/>
        <v>191487</v>
      </c>
      <c r="Q104" s="595">
        <f t="shared" si="43"/>
        <v>191487</v>
      </c>
      <c r="R104" s="595">
        <f t="shared" si="43"/>
        <v>191487</v>
      </c>
      <c r="S104" s="595">
        <f t="shared" si="43"/>
        <v>191487</v>
      </c>
      <c r="T104" s="595">
        <f t="shared" si="43"/>
        <v>191487</v>
      </c>
      <c r="U104" s="595">
        <f t="shared" si="43"/>
        <v>191487</v>
      </c>
      <c r="V104" s="595">
        <f t="shared" si="43"/>
        <v>191487</v>
      </c>
      <c r="W104" s="595">
        <f t="shared" si="43"/>
        <v>191487</v>
      </c>
      <c r="X104" s="595">
        <f t="shared" si="43"/>
        <v>191487</v>
      </c>
      <c r="Y104" s="595">
        <f t="shared" si="43"/>
        <v>191487</v>
      </c>
      <c r="Z104" s="595">
        <f t="shared" si="43"/>
        <v>191487</v>
      </c>
      <c r="AA104" s="595">
        <f t="shared" si="43"/>
        <v>191487</v>
      </c>
      <c r="AB104" s="595">
        <f t="shared" si="43"/>
        <v>191487</v>
      </c>
      <c r="AC104" s="595">
        <f t="shared" si="43"/>
        <v>191487</v>
      </c>
      <c r="AD104" s="595">
        <f t="shared" si="43"/>
        <v>191487</v>
      </c>
      <c r="AE104" s="595">
        <f t="shared" si="43"/>
        <v>191487</v>
      </c>
      <c r="AF104" s="595">
        <f t="shared" si="43"/>
        <v>191487</v>
      </c>
      <c r="AG104" s="595">
        <f t="shared" si="43"/>
        <v>191487</v>
      </c>
      <c r="AH104" s="595">
        <f t="shared" si="43"/>
        <v>191487</v>
      </c>
      <c r="AI104" s="595">
        <f t="shared" si="43"/>
        <v>191487</v>
      </c>
    </row>
    <row r="105" spans="1:35" s="589" customFormat="1" ht="11.25">
      <c r="A105" s="594"/>
      <c r="B105" s="751" t="s">
        <v>106</v>
      </c>
      <c r="C105" s="596"/>
      <c r="D105" s="596"/>
      <c r="E105" s="596"/>
      <c r="F105" s="595">
        <f>+F70</f>
        <v>15634</v>
      </c>
      <c r="G105" s="595">
        <f t="shared" ref="G105:AI105" si="44">+G70</f>
        <v>5928</v>
      </c>
      <c r="H105" s="595">
        <f t="shared" si="44"/>
        <v>5244</v>
      </c>
      <c r="I105" s="595">
        <f t="shared" si="44"/>
        <v>5244</v>
      </c>
      <c r="J105" s="595">
        <f t="shared" si="44"/>
        <v>5244</v>
      </c>
      <c r="K105" s="595">
        <f t="shared" si="44"/>
        <v>5244</v>
      </c>
      <c r="L105" s="595">
        <f t="shared" si="44"/>
        <v>5244</v>
      </c>
      <c r="M105" s="595">
        <f t="shared" si="44"/>
        <v>5244</v>
      </c>
      <c r="N105" s="595">
        <f t="shared" si="44"/>
        <v>5244</v>
      </c>
      <c r="O105" s="595">
        <f t="shared" si="44"/>
        <v>5244</v>
      </c>
      <c r="P105" s="595">
        <f t="shared" si="44"/>
        <v>5244</v>
      </c>
      <c r="Q105" s="595">
        <f t="shared" si="44"/>
        <v>5244</v>
      </c>
      <c r="R105" s="595">
        <f t="shared" si="44"/>
        <v>5244</v>
      </c>
      <c r="S105" s="595">
        <f t="shared" si="44"/>
        <v>5244</v>
      </c>
      <c r="T105" s="595">
        <f t="shared" si="44"/>
        <v>5244</v>
      </c>
      <c r="U105" s="595">
        <f t="shared" si="44"/>
        <v>5244</v>
      </c>
      <c r="V105" s="595">
        <f t="shared" si="44"/>
        <v>5244</v>
      </c>
      <c r="W105" s="595">
        <f t="shared" si="44"/>
        <v>5244</v>
      </c>
      <c r="X105" s="595">
        <f t="shared" si="44"/>
        <v>5244</v>
      </c>
      <c r="Y105" s="595">
        <f t="shared" si="44"/>
        <v>5244</v>
      </c>
      <c r="Z105" s="595">
        <f t="shared" si="44"/>
        <v>5244</v>
      </c>
      <c r="AA105" s="595">
        <f t="shared" si="44"/>
        <v>5244</v>
      </c>
      <c r="AB105" s="595">
        <f t="shared" si="44"/>
        <v>5244</v>
      </c>
      <c r="AC105" s="595">
        <f t="shared" si="44"/>
        <v>5244</v>
      </c>
      <c r="AD105" s="595">
        <f t="shared" si="44"/>
        <v>5244</v>
      </c>
      <c r="AE105" s="595">
        <f t="shared" si="44"/>
        <v>5244</v>
      </c>
      <c r="AF105" s="595">
        <f t="shared" si="44"/>
        <v>5244</v>
      </c>
      <c r="AG105" s="595">
        <f t="shared" si="44"/>
        <v>5244</v>
      </c>
      <c r="AH105" s="595">
        <f t="shared" si="44"/>
        <v>5244</v>
      </c>
      <c r="AI105" s="595">
        <f t="shared" si="44"/>
        <v>5244</v>
      </c>
    </row>
    <row r="106" spans="1:35" s="589" customFormat="1" ht="11.25">
      <c r="A106" s="594"/>
      <c r="B106" s="751" t="s">
        <v>254</v>
      </c>
      <c r="C106" s="596"/>
      <c r="D106" s="596"/>
      <c r="E106" s="596"/>
      <c r="F106" s="595">
        <f>+F71-F72</f>
        <v>162165</v>
      </c>
      <c r="G106" s="595">
        <f t="shared" ref="G106:AI106" si="45">+G71-G72</f>
        <v>74935</v>
      </c>
      <c r="H106" s="595">
        <f t="shared" si="45"/>
        <v>58382</v>
      </c>
      <c r="I106" s="595">
        <f t="shared" si="45"/>
        <v>58382</v>
      </c>
      <c r="J106" s="595">
        <f t="shared" si="45"/>
        <v>58382</v>
      </c>
      <c r="K106" s="595">
        <f t="shared" si="45"/>
        <v>58382</v>
      </c>
      <c r="L106" s="595">
        <f t="shared" si="45"/>
        <v>58382</v>
      </c>
      <c r="M106" s="595">
        <f t="shared" si="45"/>
        <v>58382</v>
      </c>
      <c r="N106" s="595">
        <f t="shared" si="45"/>
        <v>58382</v>
      </c>
      <c r="O106" s="595">
        <f t="shared" si="45"/>
        <v>58382</v>
      </c>
      <c r="P106" s="595">
        <f t="shared" si="45"/>
        <v>58382</v>
      </c>
      <c r="Q106" s="595">
        <f t="shared" si="45"/>
        <v>58382</v>
      </c>
      <c r="R106" s="595">
        <f t="shared" si="45"/>
        <v>58382</v>
      </c>
      <c r="S106" s="595">
        <f t="shared" si="45"/>
        <v>58382</v>
      </c>
      <c r="T106" s="595">
        <f t="shared" si="45"/>
        <v>58382</v>
      </c>
      <c r="U106" s="595">
        <f t="shared" si="45"/>
        <v>58382</v>
      </c>
      <c r="V106" s="595">
        <f t="shared" si="45"/>
        <v>58382</v>
      </c>
      <c r="W106" s="595">
        <f t="shared" si="45"/>
        <v>58382</v>
      </c>
      <c r="X106" s="595">
        <f t="shared" si="45"/>
        <v>58382</v>
      </c>
      <c r="Y106" s="595">
        <f t="shared" si="45"/>
        <v>58382</v>
      </c>
      <c r="Z106" s="595">
        <f t="shared" si="45"/>
        <v>58382</v>
      </c>
      <c r="AA106" s="595">
        <f t="shared" si="45"/>
        <v>58382</v>
      </c>
      <c r="AB106" s="595">
        <f t="shared" si="45"/>
        <v>58382</v>
      </c>
      <c r="AC106" s="595">
        <f t="shared" si="45"/>
        <v>58382</v>
      </c>
      <c r="AD106" s="595">
        <f t="shared" si="45"/>
        <v>58382</v>
      </c>
      <c r="AE106" s="595">
        <f t="shared" si="45"/>
        <v>58382</v>
      </c>
      <c r="AF106" s="595">
        <f t="shared" si="45"/>
        <v>58382</v>
      </c>
      <c r="AG106" s="595">
        <f t="shared" si="45"/>
        <v>58382</v>
      </c>
      <c r="AH106" s="595">
        <f t="shared" si="45"/>
        <v>58382</v>
      </c>
      <c r="AI106" s="595">
        <f t="shared" si="45"/>
        <v>58382</v>
      </c>
    </row>
    <row r="107" spans="1:35" s="589" customFormat="1" ht="11.25">
      <c r="A107" s="594"/>
      <c r="B107" s="751" t="s">
        <v>664</v>
      </c>
      <c r="C107" s="596"/>
      <c r="D107" s="596"/>
      <c r="E107" s="596"/>
      <c r="F107" s="595">
        <f t="shared" ref="F107:AI112" si="46">+F72</f>
        <v>322</v>
      </c>
      <c r="G107" s="595">
        <f t="shared" si="46"/>
        <v>110913</v>
      </c>
      <c r="H107" s="595">
        <f t="shared" si="46"/>
        <v>114541</v>
      </c>
      <c r="I107" s="595">
        <f t="shared" si="46"/>
        <v>114541</v>
      </c>
      <c r="J107" s="595">
        <f t="shared" si="46"/>
        <v>114541</v>
      </c>
      <c r="K107" s="595">
        <f t="shared" si="46"/>
        <v>114541</v>
      </c>
      <c r="L107" s="595">
        <f t="shared" si="46"/>
        <v>114541</v>
      </c>
      <c r="M107" s="595">
        <f t="shared" si="46"/>
        <v>114541</v>
      </c>
      <c r="N107" s="595">
        <f t="shared" si="46"/>
        <v>114541</v>
      </c>
      <c r="O107" s="595">
        <f t="shared" si="46"/>
        <v>114541</v>
      </c>
      <c r="P107" s="595">
        <f t="shared" si="46"/>
        <v>114541</v>
      </c>
      <c r="Q107" s="595">
        <f t="shared" si="46"/>
        <v>114541</v>
      </c>
      <c r="R107" s="595">
        <f t="shared" si="46"/>
        <v>114541</v>
      </c>
      <c r="S107" s="595">
        <f t="shared" si="46"/>
        <v>114541</v>
      </c>
      <c r="T107" s="595">
        <f t="shared" si="46"/>
        <v>114541</v>
      </c>
      <c r="U107" s="595">
        <f t="shared" si="46"/>
        <v>114541</v>
      </c>
      <c r="V107" s="595">
        <f t="shared" si="46"/>
        <v>114541</v>
      </c>
      <c r="W107" s="595">
        <f t="shared" si="46"/>
        <v>114541</v>
      </c>
      <c r="X107" s="595">
        <f t="shared" si="46"/>
        <v>114541</v>
      </c>
      <c r="Y107" s="595">
        <f t="shared" si="46"/>
        <v>114541</v>
      </c>
      <c r="Z107" s="595">
        <f t="shared" si="46"/>
        <v>114541</v>
      </c>
      <c r="AA107" s="595">
        <f t="shared" si="46"/>
        <v>114541</v>
      </c>
      <c r="AB107" s="595">
        <f t="shared" si="46"/>
        <v>114541</v>
      </c>
      <c r="AC107" s="595">
        <f t="shared" si="46"/>
        <v>114541</v>
      </c>
      <c r="AD107" s="595">
        <f t="shared" si="46"/>
        <v>114541</v>
      </c>
      <c r="AE107" s="595">
        <f t="shared" si="46"/>
        <v>114541</v>
      </c>
      <c r="AF107" s="595">
        <f t="shared" si="46"/>
        <v>114541</v>
      </c>
      <c r="AG107" s="595">
        <f t="shared" si="46"/>
        <v>114541</v>
      </c>
      <c r="AH107" s="595">
        <f t="shared" si="46"/>
        <v>114541</v>
      </c>
      <c r="AI107" s="595">
        <f t="shared" si="46"/>
        <v>114541</v>
      </c>
    </row>
    <row r="108" spans="1:35" s="589" customFormat="1" ht="11.25">
      <c r="A108" s="594"/>
      <c r="B108" s="751" t="s">
        <v>665</v>
      </c>
      <c r="C108" s="596"/>
      <c r="D108" s="596"/>
      <c r="E108" s="596"/>
      <c r="F108" s="595">
        <f t="shared" si="46"/>
        <v>2367</v>
      </c>
      <c r="G108" s="595">
        <f t="shared" si="46"/>
        <v>1897</v>
      </c>
      <c r="H108" s="595">
        <f t="shared" si="46"/>
        <v>14</v>
      </c>
      <c r="I108" s="595">
        <f t="shared" si="46"/>
        <v>14</v>
      </c>
      <c r="J108" s="595">
        <f t="shared" si="46"/>
        <v>14</v>
      </c>
      <c r="K108" s="595">
        <f t="shared" si="46"/>
        <v>14</v>
      </c>
      <c r="L108" s="595">
        <f t="shared" si="46"/>
        <v>14</v>
      </c>
      <c r="M108" s="595">
        <f t="shared" si="46"/>
        <v>14</v>
      </c>
      <c r="N108" s="595">
        <f t="shared" si="46"/>
        <v>14</v>
      </c>
      <c r="O108" s="595">
        <f t="shared" si="46"/>
        <v>14</v>
      </c>
      <c r="P108" s="595">
        <f t="shared" si="46"/>
        <v>14</v>
      </c>
      <c r="Q108" s="595">
        <f t="shared" si="46"/>
        <v>14</v>
      </c>
      <c r="R108" s="595">
        <f t="shared" si="46"/>
        <v>14</v>
      </c>
      <c r="S108" s="595">
        <f t="shared" si="46"/>
        <v>14</v>
      </c>
      <c r="T108" s="595">
        <f t="shared" si="46"/>
        <v>14</v>
      </c>
      <c r="U108" s="595">
        <f t="shared" si="46"/>
        <v>14</v>
      </c>
      <c r="V108" s="595">
        <f t="shared" si="46"/>
        <v>14</v>
      </c>
      <c r="W108" s="595">
        <f t="shared" si="46"/>
        <v>14</v>
      </c>
      <c r="X108" s="595">
        <f t="shared" si="46"/>
        <v>14</v>
      </c>
      <c r="Y108" s="595">
        <f t="shared" si="46"/>
        <v>14</v>
      </c>
      <c r="Z108" s="595">
        <f t="shared" si="46"/>
        <v>14</v>
      </c>
      <c r="AA108" s="595">
        <f t="shared" si="46"/>
        <v>14</v>
      </c>
      <c r="AB108" s="595">
        <f t="shared" si="46"/>
        <v>14</v>
      </c>
      <c r="AC108" s="595">
        <f t="shared" si="46"/>
        <v>14</v>
      </c>
      <c r="AD108" s="595">
        <f t="shared" si="46"/>
        <v>14</v>
      </c>
      <c r="AE108" s="595">
        <f t="shared" si="46"/>
        <v>14</v>
      </c>
      <c r="AF108" s="595">
        <f t="shared" si="46"/>
        <v>14</v>
      </c>
      <c r="AG108" s="595">
        <f t="shared" si="46"/>
        <v>14</v>
      </c>
      <c r="AH108" s="595">
        <f t="shared" si="46"/>
        <v>14</v>
      </c>
      <c r="AI108" s="595">
        <f t="shared" si="46"/>
        <v>14</v>
      </c>
    </row>
    <row r="109" spans="1:35" s="589" customFormat="1" ht="11.25">
      <c r="A109" s="594"/>
      <c r="B109" s="751" t="s">
        <v>256</v>
      </c>
      <c r="C109" s="596"/>
      <c r="D109" s="596"/>
      <c r="E109" s="596"/>
      <c r="F109" s="595">
        <f t="shared" si="46"/>
        <v>15304</v>
      </c>
      <c r="G109" s="595">
        <f t="shared" si="46"/>
        <v>11867</v>
      </c>
      <c r="H109" s="595">
        <f t="shared" si="46"/>
        <v>8296</v>
      </c>
      <c r="I109" s="595">
        <f t="shared" si="46"/>
        <v>8296</v>
      </c>
      <c r="J109" s="595">
        <f t="shared" si="46"/>
        <v>8296</v>
      </c>
      <c r="K109" s="595">
        <f t="shared" si="46"/>
        <v>8296</v>
      </c>
      <c r="L109" s="595">
        <f t="shared" si="46"/>
        <v>8296</v>
      </c>
      <c r="M109" s="595">
        <f t="shared" si="46"/>
        <v>8296</v>
      </c>
      <c r="N109" s="595">
        <f t="shared" si="46"/>
        <v>8296</v>
      </c>
      <c r="O109" s="595">
        <f t="shared" si="46"/>
        <v>8296</v>
      </c>
      <c r="P109" s="595">
        <f t="shared" si="46"/>
        <v>8296</v>
      </c>
      <c r="Q109" s="595">
        <f t="shared" si="46"/>
        <v>8296</v>
      </c>
      <c r="R109" s="595">
        <f t="shared" si="46"/>
        <v>8296</v>
      </c>
      <c r="S109" s="595">
        <f t="shared" si="46"/>
        <v>8296</v>
      </c>
      <c r="T109" s="595">
        <f t="shared" si="46"/>
        <v>8296</v>
      </c>
      <c r="U109" s="595">
        <f t="shared" si="46"/>
        <v>8296</v>
      </c>
      <c r="V109" s="595">
        <f t="shared" si="46"/>
        <v>8296</v>
      </c>
      <c r="W109" s="595">
        <f t="shared" si="46"/>
        <v>8296</v>
      </c>
      <c r="X109" s="595">
        <f t="shared" si="46"/>
        <v>8296</v>
      </c>
      <c r="Y109" s="595">
        <f t="shared" si="46"/>
        <v>8296</v>
      </c>
      <c r="Z109" s="595">
        <f t="shared" si="46"/>
        <v>8296</v>
      </c>
      <c r="AA109" s="595">
        <f t="shared" si="46"/>
        <v>8296</v>
      </c>
      <c r="AB109" s="595">
        <f t="shared" si="46"/>
        <v>8296</v>
      </c>
      <c r="AC109" s="595">
        <f t="shared" si="46"/>
        <v>8296</v>
      </c>
      <c r="AD109" s="595">
        <f t="shared" si="46"/>
        <v>8296</v>
      </c>
      <c r="AE109" s="595">
        <f t="shared" si="46"/>
        <v>8296</v>
      </c>
      <c r="AF109" s="595">
        <f t="shared" si="46"/>
        <v>8296</v>
      </c>
      <c r="AG109" s="595">
        <f t="shared" si="46"/>
        <v>8296</v>
      </c>
      <c r="AH109" s="595">
        <f t="shared" si="46"/>
        <v>8296</v>
      </c>
      <c r="AI109" s="595">
        <f t="shared" si="46"/>
        <v>8296</v>
      </c>
    </row>
    <row r="110" spans="1:35" s="589" customFormat="1" ht="11.25">
      <c r="A110" s="594"/>
      <c r="B110" s="751" t="s">
        <v>257</v>
      </c>
      <c r="C110" s="596"/>
      <c r="D110" s="596"/>
      <c r="E110" s="596"/>
      <c r="F110" s="595">
        <f t="shared" si="46"/>
        <v>3766</v>
      </c>
      <c r="G110" s="595">
        <f t="shared" si="46"/>
        <v>1203</v>
      </c>
      <c r="H110" s="595">
        <f t="shared" si="46"/>
        <v>5010</v>
      </c>
      <c r="I110" s="595">
        <f t="shared" si="46"/>
        <v>5010</v>
      </c>
      <c r="J110" s="595">
        <f t="shared" si="46"/>
        <v>5010</v>
      </c>
      <c r="K110" s="595">
        <f t="shared" si="46"/>
        <v>5010</v>
      </c>
      <c r="L110" s="595">
        <f t="shared" si="46"/>
        <v>5010</v>
      </c>
      <c r="M110" s="595">
        <f t="shared" si="46"/>
        <v>5010</v>
      </c>
      <c r="N110" s="595">
        <f t="shared" si="46"/>
        <v>5010</v>
      </c>
      <c r="O110" s="595">
        <f t="shared" si="46"/>
        <v>5010</v>
      </c>
      <c r="P110" s="595">
        <f t="shared" si="46"/>
        <v>5010</v>
      </c>
      <c r="Q110" s="595">
        <f t="shared" si="46"/>
        <v>5010</v>
      </c>
      <c r="R110" s="595">
        <f t="shared" si="46"/>
        <v>5010</v>
      </c>
      <c r="S110" s="595">
        <f t="shared" si="46"/>
        <v>5010</v>
      </c>
      <c r="T110" s="595">
        <f t="shared" si="46"/>
        <v>5010</v>
      </c>
      <c r="U110" s="595">
        <f t="shared" si="46"/>
        <v>5010</v>
      </c>
      <c r="V110" s="595">
        <f t="shared" si="46"/>
        <v>5010</v>
      </c>
      <c r="W110" s="595">
        <f t="shared" si="46"/>
        <v>5010</v>
      </c>
      <c r="X110" s="595">
        <f t="shared" si="46"/>
        <v>5010</v>
      </c>
      <c r="Y110" s="595">
        <f t="shared" si="46"/>
        <v>5010</v>
      </c>
      <c r="Z110" s="595">
        <f t="shared" si="46"/>
        <v>5010</v>
      </c>
      <c r="AA110" s="595">
        <f t="shared" si="46"/>
        <v>5010</v>
      </c>
      <c r="AB110" s="595">
        <f t="shared" si="46"/>
        <v>5010</v>
      </c>
      <c r="AC110" s="595">
        <f t="shared" si="46"/>
        <v>5010</v>
      </c>
      <c r="AD110" s="595">
        <f t="shared" si="46"/>
        <v>5010</v>
      </c>
      <c r="AE110" s="595">
        <f t="shared" si="46"/>
        <v>5010</v>
      </c>
      <c r="AF110" s="595">
        <f t="shared" si="46"/>
        <v>5010</v>
      </c>
      <c r="AG110" s="595">
        <f t="shared" si="46"/>
        <v>5010</v>
      </c>
      <c r="AH110" s="595">
        <f t="shared" si="46"/>
        <v>5010</v>
      </c>
      <c r="AI110" s="595">
        <f t="shared" si="46"/>
        <v>5010</v>
      </c>
    </row>
    <row r="111" spans="1:35" s="589" customFormat="1" ht="11.25">
      <c r="A111" s="594"/>
      <c r="B111" s="750" t="s">
        <v>248</v>
      </c>
      <c r="C111" s="594"/>
      <c r="D111" s="594"/>
      <c r="E111" s="594"/>
      <c r="F111" s="595">
        <f t="shared" si="46"/>
        <v>0</v>
      </c>
      <c r="G111" s="595">
        <f t="shared" si="46"/>
        <v>157</v>
      </c>
      <c r="H111" s="595">
        <f t="shared" si="46"/>
        <v>0</v>
      </c>
      <c r="I111" s="595">
        <f t="shared" si="46"/>
        <v>0</v>
      </c>
      <c r="J111" s="595">
        <f t="shared" si="46"/>
        <v>0</v>
      </c>
      <c r="K111" s="595">
        <f t="shared" si="46"/>
        <v>0</v>
      </c>
      <c r="L111" s="595">
        <f t="shared" si="46"/>
        <v>0</v>
      </c>
      <c r="M111" s="595">
        <f t="shared" si="46"/>
        <v>0</v>
      </c>
      <c r="N111" s="595">
        <f t="shared" si="46"/>
        <v>0</v>
      </c>
      <c r="O111" s="595">
        <f t="shared" si="46"/>
        <v>0</v>
      </c>
      <c r="P111" s="595">
        <f t="shared" si="46"/>
        <v>0</v>
      </c>
      <c r="Q111" s="595">
        <f t="shared" si="46"/>
        <v>0</v>
      </c>
      <c r="R111" s="595">
        <f t="shared" si="46"/>
        <v>0</v>
      </c>
      <c r="S111" s="595">
        <f t="shared" si="46"/>
        <v>0</v>
      </c>
      <c r="T111" s="595">
        <f t="shared" si="46"/>
        <v>0</v>
      </c>
      <c r="U111" s="595">
        <f t="shared" si="46"/>
        <v>0</v>
      </c>
      <c r="V111" s="595">
        <f t="shared" si="46"/>
        <v>0</v>
      </c>
      <c r="W111" s="595">
        <f t="shared" si="46"/>
        <v>0</v>
      </c>
      <c r="X111" s="595">
        <f t="shared" si="46"/>
        <v>0</v>
      </c>
      <c r="Y111" s="595">
        <f t="shared" si="46"/>
        <v>0</v>
      </c>
      <c r="Z111" s="595">
        <f t="shared" si="46"/>
        <v>0</v>
      </c>
      <c r="AA111" s="595">
        <f t="shared" si="46"/>
        <v>0</v>
      </c>
      <c r="AB111" s="595">
        <f t="shared" si="46"/>
        <v>0</v>
      </c>
      <c r="AC111" s="595">
        <f t="shared" si="46"/>
        <v>0</v>
      </c>
      <c r="AD111" s="595">
        <f t="shared" si="46"/>
        <v>0</v>
      </c>
      <c r="AE111" s="595">
        <f t="shared" si="46"/>
        <v>0</v>
      </c>
      <c r="AF111" s="595">
        <f t="shared" si="46"/>
        <v>0</v>
      </c>
      <c r="AG111" s="595">
        <f t="shared" si="46"/>
        <v>0</v>
      </c>
      <c r="AH111" s="595">
        <f t="shared" si="46"/>
        <v>0</v>
      </c>
      <c r="AI111" s="595">
        <f t="shared" si="46"/>
        <v>0</v>
      </c>
    </row>
    <row r="112" spans="1:35" s="589" customFormat="1" ht="11.25">
      <c r="A112" s="594"/>
      <c r="B112" s="750" t="s">
        <v>258</v>
      </c>
      <c r="C112" s="594"/>
      <c r="D112" s="594"/>
      <c r="E112" s="594"/>
      <c r="F112" s="595">
        <f t="shared" si="46"/>
        <v>4323</v>
      </c>
      <c r="G112" s="595">
        <f t="shared" si="46"/>
        <v>0</v>
      </c>
      <c r="H112" s="595">
        <f t="shared" si="46"/>
        <v>0</v>
      </c>
      <c r="I112" s="595">
        <f t="shared" si="46"/>
        <v>0</v>
      </c>
      <c r="J112" s="595">
        <f t="shared" si="46"/>
        <v>0</v>
      </c>
      <c r="K112" s="595">
        <f t="shared" si="46"/>
        <v>0</v>
      </c>
      <c r="L112" s="595">
        <f t="shared" si="46"/>
        <v>0</v>
      </c>
      <c r="M112" s="595">
        <f t="shared" si="46"/>
        <v>0</v>
      </c>
      <c r="N112" s="595">
        <f t="shared" si="46"/>
        <v>0</v>
      </c>
      <c r="O112" s="595">
        <f t="shared" si="46"/>
        <v>0</v>
      </c>
      <c r="P112" s="595">
        <f t="shared" si="46"/>
        <v>0</v>
      </c>
      <c r="Q112" s="595">
        <f t="shared" si="46"/>
        <v>0</v>
      </c>
      <c r="R112" s="595">
        <f t="shared" si="46"/>
        <v>0</v>
      </c>
      <c r="S112" s="595">
        <f t="shared" si="46"/>
        <v>0</v>
      </c>
      <c r="T112" s="595">
        <f t="shared" si="46"/>
        <v>0</v>
      </c>
      <c r="U112" s="595">
        <f t="shared" si="46"/>
        <v>0</v>
      </c>
      <c r="V112" s="595">
        <f t="shared" si="46"/>
        <v>0</v>
      </c>
      <c r="W112" s="595">
        <f t="shared" si="46"/>
        <v>0</v>
      </c>
      <c r="X112" s="595">
        <f t="shared" si="46"/>
        <v>0</v>
      </c>
      <c r="Y112" s="595">
        <f t="shared" si="46"/>
        <v>0</v>
      </c>
      <c r="Z112" s="595">
        <f t="shared" si="46"/>
        <v>0</v>
      </c>
      <c r="AA112" s="595">
        <f t="shared" si="46"/>
        <v>0</v>
      </c>
      <c r="AB112" s="595">
        <f t="shared" si="46"/>
        <v>0</v>
      </c>
      <c r="AC112" s="595">
        <f t="shared" si="46"/>
        <v>0</v>
      </c>
      <c r="AD112" s="595">
        <f t="shared" si="46"/>
        <v>0</v>
      </c>
      <c r="AE112" s="595">
        <f t="shared" si="46"/>
        <v>0</v>
      </c>
      <c r="AF112" s="595">
        <f t="shared" si="46"/>
        <v>0</v>
      </c>
      <c r="AG112" s="595">
        <f t="shared" si="46"/>
        <v>0</v>
      </c>
      <c r="AH112" s="595">
        <f t="shared" si="46"/>
        <v>0</v>
      </c>
      <c r="AI112" s="595">
        <f t="shared" si="46"/>
        <v>0</v>
      </c>
    </row>
    <row r="113" spans="1:35" s="589" customFormat="1" ht="11.25">
      <c r="A113" s="592" t="s">
        <v>155</v>
      </c>
      <c r="B113" s="749" t="s">
        <v>259</v>
      </c>
      <c r="C113" s="592"/>
      <c r="D113" s="592"/>
      <c r="E113" s="592"/>
      <c r="F113" s="593">
        <f>+F96-F103</f>
        <v>-4175</v>
      </c>
      <c r="G113" s="593">
        <f t="shared" ref="G113:AI113" si="47">+G96-G103</f>
        <v>8477</v>
      </c>
      <c r="H113" s="593">
        <f t="shared" si="47"/>
        <v>0</v>
      </c>
      <c r="I113" s="593">
        <f t="shared" si="47"/>
        <v>0</v>
      </c>
      <c r="J113" s="593">
        <f t="shared" si="47"/>
        <v>0</v>
      </c>
      <c r="K113" s="593">
        <f t="shared" si="47"/>
        <v>0</v>
      </c>
      <c r="L113" s="593">
        <f t="shared" si="47"/>
        <v>0</v>
      </c>
      <c r="M113" s="593">
        <f t="shared" si="47"/>
        <v>0</v>
      </c>
      <c r="N113" s="593">
        <f t="shared" si="47"/>
        <v>0</v>
      </c>
      <c r="O113" s="593">
        <f t="shared" si="47"/>
        <v>0</v>
      </c>
      <c r="P113" s="593">
        <f t="shared" si="47"/>
        <v>0</v>
      </c>
      <c r="Q113" s="593">
        <f t="shared" si="47"/>
        <v>0</v>
      </c>
      <c r="R113" s="593">
        <f t="shared" si="47"/>
        <v>0</v>
      </c>
      <c r="S113" s="593">
        <f t="shared" si="47"/>
        <v>0</v>
      </c>
      <c r="T113" s="593">
        <f t="shared" si="47"/>
        <v>0</v>
      </c>
      <c r="U113" s="593">
        <f t="shared" si="47"/>
        <v>0</v>
      </c>
      <c r="V113" s="593">
        <f t="shared" si="47"/>
        <v>0</v>
      </c>
      <c r="W113" s="593">
        <f t="shared" si="47"/>
        <v>0</v>
      </c>
      <c r="X113" s="593">
        <f t="shared" si="47"/>
        <v>0</v>
      </c>
      <c r="Y113" s="593">
        <f t="shared" si="47"/>
        <v>0</v>
      </c>
      <c r="Z113" s="593">
        <f t="shared" si="47"/>
        <v>0</v>
      </c>
      <c r="AA113" s="593">
        <f t="shared" si="47"/>
        <v>0</v>
      </c>
      <c r="AB113" s="593">
        <f t="shared" si="47"/>
        <v>0</v>
      </c>
      <c r="AC113" s="593">
        <f t="shared" si="47"/>
        <v>0</v>
      </c>
      <c r="AD113" s="593">
        <f t="shared" si="47"/>
        <v>0</v>
      </c>
      <c r="AE113" s="593">
        <f t="shared" si="47"/>
        <v>0</v>
      </c>
      <c r="AF113" s="593">
        <f t="shared" si="47"/>
        <v>0</v>
      </c>
      <c r="AG113" s="593">
        <f t="shared" si="47"/>
        <v>0</v>
      </c>
      <c r="AH113" s="593">
        <f t="shared" si="47"/>
        <v>0</v>
      </c>
      <c r="AI113" s="593">
        <f t="shared" si="47"/>
        <v>0</v>
      </c>
    </row>
    <row r="115" spans="1:35" ht="12.75">
      <c r="A115" s="553" t="s">
        <v>661</v>
      </c>
    </row>
    <row r="116" spans="1:35" ht="15" customHeight="1"/>
    <row r="117" spans="1:35" s="589" customFormat="1" ht="11.25">
      <c r="A117" s="588"/>
      <c r="B117" s="748" t="s">
        <v>388</v>
      </c>
      <c r="C117" s="588"/>
      <c r="D117" s="588"/>
      <c r="E117" s="588"/>
      <c r="F117" s="588">
        <f t="shared" ref="F117:AI118" si="48">+F94</f>
        <v>1</v>
      </c>
      <c r="G117" s="588">
        <f t="shared" si="48"/>
        <v>2</v>
      </c>
      <c r="H117" s="588">
        <f t="shared" si="48"/>
        <v>3</v>
      </c>
      <c r="I117" s="588">
        <f t="shared" si="48"/>
        <v>4</v>
      </c>
      <c r="J117" s="588">
        <f t="shared" si="48"/>
        <v>5</v>
      </c>
      <c r="K117" s="588">
        <f t="shared" si="48"/>
        <v>6</v>
      </c>
      <c r="L117" s="588">
        <f t="shared" si="48"/>
        <v>7</v>
      </c>
      <c r="M117" s="588">
        <f t="shared" si="48"/>
        <v>8</v>
      </c>
      <c r="N117" s="588">
        <f t="shared" si="48"/>
        <v>9</v>
      </c>
      <c r="O117" s="588">
        <f t="shared" si="48"/>
        <v>10</v>
      </c>
      <c r="P117" s="588">
        <f t="shared" si="48"/>
        <v>11</v>
      </c>
      <c r="Q117" s="588">
        <f t="shared" si="48"/>
        <v>12</v>
      </c>
      <c r="R117" s="588">
        <f t="shared" si="48"/>
        <v>13</v>
      </c>
      <c r="S117" s="588">
        <f t="shared" si="48"/>
        <v>14</v>
      </c>
      <c r="T117" s="588">
        <f t="shared" si="48"/>
        <v>15</v>
      </c>
      <c r="U117" s="588">
        <f t="shared" si="48"/>
        <v>16</v>
      </c>
      <c r="V117" s="588">
        <f t="shared" si="48"/>
        <v>17</v>
      </c>
      <c r="W117" s="588">
        <f t="shared" si="48"/>
        <v>18</v>
      </c>
      <c r="X117" s="588">
        <f t="shared" si="48"/>
        <v>19</v>
      </c>
      <c r="Y117" s="588">
        <f t="shared" si="48"/>
        <v>20</v>
      </c>
      <c r="Z117" s="588">
        <f t="shared" si="48"/>
        <v>21</v>
      </c>
      <c r="AA117" s="588">
        <f t="shared" si="48"/>
        <v>22</v>
      </c>
      <c r="AB117" s="588">
        <f t="shared" si="48"/>
        <v>23</v>
      </c>
      <c r="AC117" s="588">
        <f t="shared" si="48"/>
        <v>24</v>
      </c>
      <c r="AD117" s="588">
        <f t="shared" si="48"/>
        <v>25</v>
      </c>
      <c r="AE117" s="588">
        <f t="shared" si="48"/>
        <v>26</v>
      </c>
      <c r="AF117" s="588">
        <f t="shared" si="48"/>
        <v>27</v>
      </c>
      <c r="AG117" s="588">
        <f t="shared" si="48"/>
        <v>28</v>
      </c>
      <c r="AH117" s="588">
        <f t="shared" si="48"/>
        <v>29</v>
      </c>
      <c r="AI117" s="588">
        <f t="shared" si="48"/>
        <v>30</v>
      </c>
    </row>
    <row r="118" spans="1:35" s="589" customFormat="1" ht="11.25">
      <c r="A118" s="588" t="s">
        <v>147</v>
      </c>
      <c r="B118" s="748" t="s">
        <v>397</v>
      </c>
      <c r="C118" s="590"/>
      <c r="D118" s="590"/>
      <c r="E118" s="590"/>
      <c r="F118" s="591">
        <f t="shared" si="48"/>
        <v>2018</v>
      </c>
      <c r="G118" s="591">
        <f t="shared" si="48"/>
        <v>2019</v>
      </c>
      <c r="H118" s="591">
        <f t="shared" si="48"/>
        <v>2020</v>
      </c>
      <c r="I118" s="591">
        <f t="shared" si="48"/>
        <v>2021</v>
      </c>
      <c r="J118" s="591">
        <f t="shared" si="48"/>
        <v>2022</v>
      </c>
      <c r="K118" s="591">
        <f t="shared" si="48"/>
        <v>2023</v>
      </c>
      <c r="L118" s="591">
        <f t="shared" si="48"/>
        <v>2024</v>
      </c>
      <c r="M118" s="591">
        <f t="shared" si="48"/>
        <v>2025</v>
      </c>
      <c r="N118" s="591">
        <f t="shared" si="48"/>
        <v>2026</v>
      </c>
      <c r="O118" s="591">
        <f t="shared" si="48"/>
        <v>2027</v>
      </c>
      <c r="P118" s="591">
        <f t="shared" si="48"/>
        <v>2028</v>
      </c>
      <c r="Q118" s="591">
        <f t="shared" si="48"/>
        <v>2029</v>
      </c>
      <c r="R118" s="591">
        <f t="shared" si="48"/>
        <v>2030</v>
      </c>
      <c r="S118" s="591">
        <f t="shared" si="48"/>
        <v>2031</v>
      </c>
      <c r="T118" s="591">
        <f t="shared" si="48"/>
        <v>2032</v>
      </c>
      <c r="U118" s="591">
        <f t="shared" si="48"/>
        <v>2033</v>
      </c>
      <c r="V118" s="591">
        <f t="shared" si="48"/>
        <v>2034</v>
      </c>
      <c r="W118" s="591">
        <f t="shared" si="48"/>
        <v>2035</v>
      </c>
      <c r="X118" s="591">
        <f t="shared" si="48"/>
        <v>2036</v>
      </c>
      <c r="Y118" s="591">
        <f t="shared" si="48"/>
        <v>2037</v>
      </c>
      <c r="Z118" s="591">
        <f t="shared" si="48"/>
        <v>2038</v>
      </c>
      <c r="AA118" s="591">
        <f t="shared" si="48"/>
        <v>2039</v>
      </c>
      <c r="AB118" s="591">
        <f t="shared" si="48"/>
        <v>2040</v>
      </c>
      <c r="AC118" s="591">
        <f t="shared" si="48"/>
        <v>2041</v>
      </c>
      <c r="AD118" s="591">
        <f t="shared" si="48"/>
        <v>2042</v>
      </c>
      <c r="AE118" s="591">
        <f t="shared" si="48"/>
        <v>2043</v>
      </c>
      <c r="AF118" s="591">
        <f t="shared" si="48"/>
        <v>2044</v>
      </c>
      <c r="AG118" s="591">
        <f t="shared" si="48"/>
        <v>2045</v>
      </c>
      <c r="AH118" s="591">
        <f t="shared" si="48"/>
        <v>2046</v>
      </c>
      <c r="AI118" s="591">
        <f t="shared" si="48"/>
        <v>2047</v>
      </c>
    </row>
    <row r="119" spans="1:35" s="589" customFormat="1" ht="11.25">
      <c r="A119" s="592" t="s">
        <v>242</v>
      </c>
      <c r="B119" s="749" t="s">
        <v>398</v>
      </c>
      <c r="C119" s="592"/>
      <c r="D119" s="592"/>
      <c r="E119" s="592"/>
      <c r="F119" s="593">
        <f>+F120+F124+F125+F126</f>
        <v>199706</v>
      </c>
      <c r="G119" s="593">
        <f t="shared" ref="G119:AI119" si="49">+G120+G124+G125+G126</f>
        <v>215377</v>
      </c>
      <c r="H119" s="593">
        <f t="shared" si="49"/>
        <v>191487</v>
      </c>
      <c r="I119" s="593">
        <f t="shared" si="49"/>
        <v>191487</v>
      </c>
      <c r="J119" s="593">
        <f t="shared" si="49"/>
        <v>191487</v>
      </c>
      <c r="K119" s="593">
        <f t="shared" si="49"/>
        <v>191487</v>
      </c>
      <c r="L119" s="593">
        <f t="shared" si="49"/>
        <v>191487</v>
      </c>
      <c r="M119" s="593">
        <f t="shared" si="49"/>
        <v>191487</v>
      </c>
      <c r="N119" s="593">
        <f t="shared" si="49"/>
        <v>191487</v>
      </c>
      <c r="O119" s="593">
        <f t="shared" si="49"/>
        <v>191487</v>
      </c>
      <c r="P119" s="593">
        <f t="shared" si="49"/>
        <v>191487</v>
      </c>
      <c r="Q119" s="593">
        <f t="shared" si="49"/>
        <v>191487</v>
      </c>
      <c r="R119" s="593">
        <f t="shared" si="49"/>
        <v>191487</v>
      </c>
      <c r="S119" s="593">
        <f t="shared" si="49"/>
        <v>191487</v>
      </c>
      <c r="T119" s="593">
        <f t="shared" si="49"/>
        <v>191487</v>
      </c>
      <c r="U119" s="593">
        <f t="shared" si="49"/>
        <v>191487</v>
      </c>
      <c r="V119" s="593">
        <f t="shared" si="49"/>
        <v>191487</v>
      </c>
      <c r="W119" s="593">
        <f t="shared" si="49"/>
        <v>191487</v>
      </c>
      <c r="X119" s="593">
        <f t="shared" si="49"/>
        <v>191487</v>
      </c>
      <c r="Y119" s="593">
        <f t="shared" si="49"/>
        <v>191487</v>
      </c>
      <c r="Z119" s="593">
        <f t="shared" si="49"/>
        <v>191487</v>
      </c>
      <c r="AA119" s="593">
        <f t="shared" si="49"/>
        <v>191487</v>
      </c>
      <c r="AB119" s="593">
        <f t="shared" si="49"/>
        <v>191487</v>
      </c>
      <c r="AC119" s="593">
        <f t="shared" si="49"/>
        <v>191487</v>
      </c>
      <c r="AD119" s="593">
        <f t="shared" si="49"/>
        <v>191487</v>
      </c>
      <c r="AE119" s="593">
        <f t="shared" si="49"/>
        <v>191487</v>
      </c>
      <c r="AF119" s="593">
        <f t="shared" si="49"/>
        <v>191487</v>
      </c>
      <c r="AG119" s="593">
        <f t="shared" si="49"/>
        <v>191487</v>
      </c>
      <c r="AH119" s="593">
        <f t="shared" si="49"/>
        <v>191487</v>
      </c>
      <c r="AI119" s="593">
        <f t="shared" si="49"/>
        <v>191487</v>
      </c>
    </row>
    <row r="120" spans="1:35" s="607" customFormat="1" ht="11.25">
      <c r="A120" s="605">
        <v>1</v>
      </c>
      <c r="B120" s="753" t="s">
        <v>245</v>
      </c>
      <c r="C120" s="605"/>
      <c r="D120" s="605"/>
      <c r="E120" s="605"/>
      <c r="F120" s="606">
        <f>+F121+F122+F123</f>
        <v>197933</v>
      </c>
      <c r="G120" s="606">
        <f t="shared" ref="G120:AI120" si="50">+G121+G122+G123</f>
        <v>212129</v>
      </c>
      <c r="H120" s="606">
        <f t="shared" si="50"/>
        <v>191487</v>
      </c>
      <c r="I120" s="606">
        <f t="shared" si="50"/>
        <v>191487</v>
      </c>
      <c r="J120" s="606">
        <f t="shared" si="50"/>
        <v>191487</v>
      </c>
      <c r="K120" s="606">
        <f>+K121+K122+K123</f>
        <v>191487</v>
      </c>
      <c r="L120" s="606">
        <f t="shared" si="50"/>
        <v>191487</v>
      </c>
      <c r="M120" s="606">
        <f t="shared" si="50"/>
        <v>191487</v>
      </c>
      <c r="N120" s="606">
        <f t="shared" si="50"/>
        <v>191487</v>
      </c>
      <c r="O120" s="606">
        <f t="shared" si="50"/>
        <v>191487</v>
      </c>
      <c r="P120" s="606">
        <f t="shared" si="50"/>
        <v>191487</v>
      </c>
      <c r="Q120" s="606">
        <f t="shared" si="50"/>
        <v>191487</v>
      </c>
      <c r="R120" s="606">
        <f t="shared" si="50"/>
        <v>191487</v>
      </c>
      <c r="S120" s="606">
        <f t="shared" si="50"/>
        <v>191487</v>
      </c>
      <c r="T120" s="606">
        <f t="shared" si="50"/>
        <v>191487</v>
      </c>
      <c r="U120" s="606">
        <f t="shared" si="50"/>
        <v>191487</v>
      </c>
      <c r="V120" s="606">
        <f t="shared" si="50"/>
        <v>191487</v>
      </c>
      <c r="W120" s="606">
        <f t="shared" si="50"/>
        <v>191487</v>
      </c>
      <c r="X120" s="606">
        <f t="shared" si="50"/>
        <v>191487</v>
      </c>
      <c r="Y120" s="606">
        <f t="shared" si="50"/>
        <v>191487</v>
      </c>
      <c r="Z120" s="606">
        <f t="shared" si="50"/>
        <v>191487</v>
      </c>
      <c r="AA120" s="606">
        <f t="shared" si="50"/>
        <v>191487</v>
      </c>
      <c r="AB120" s="606">
        <f t="shared" si="50"/>
        <v>191487</v>
      </c>
      <c r="AC120" s="606">
        <f t="shared" si="50"/>
        <v>191487</v>
      </c>
      <c r="AD120" s="606">
        <f t="shared" si="50"/>
        <v>191487</v>
      </c>
      <c r="AE120" s="606">
        <f t="shared" si="50"/>
        <v>191487</v>
      </c>
      <c r="AF120" s="606">
        <f t="shared" si="50"/>
        <v>191487</v>
      </c>
      <c r="AG120" s="606">
        <f t="shared" si="50"/>
        <v>191487</v>
      </c>
      <c r="AH120" s="606">
        <f t="shared" si="50"/>
        <v>191487</v>
      </c>
      <c r="AI120" s="606">
        <f t="shared" si="50"/>
        <v>191487</v>
      </c>
    </row>
    <row r="121" spans="1:35" s="589" customFormat="1" ht="11.25">
      <c r="A121" s="594"/>
      <c r="B121" s="751" t="s">
        <v>249</v>
      </c>
      <c r="C121" s="596"/>
      <c r="D121" s="596"/>
      <c r="E121" s="596"/>
      <c r="F121" s="595">
        <f>+F98</f>
        <v>59501.7048</v>
      </c>
      <c r="G121" s="595">
        <f t="shared" ref="G121:AI125" si="51">+G98</f>
        <v>74365.260000000009</v>
      </c>
      <c r="H121" s="595">
        <f t="shared" si="51"/>
        <v>75563</v>
      </c>
      <c r="I121" s="595">
        <f t="shared" si="51"/>
        <v>75563</v>
      </c>
      <c r="J121" s="595">
        <f t="shared" si="51"/>
        <v>75563</v>
      </c>
      <c r="K121" s="595">
        <f t="shared" si="51"/>
        <v>75563</v>
      </c>
      <c r="L121" s="595">
        <f t="shared" si="51"/>
        <v>75563</v>
      </c>
      <c r="M121" s="595">
        <f t="shared" si="51"/>
        <v>75563</v>
      </c>
      <c r="N121" s="595">
        <f t="shared" si="51"/>
        <v>75563</v>
      </c>
      <c r="O121" s="595">
        <f t="shared" si="51"/>
        <v>75563</v>
      </c>
      <c r="P121" s="595">
        <f t="shared" si="51"/>
        <v>75563</v>
      </c>
      <c r="Q121" s="595">
        <f t="shared" si="51"/>
        <v>75563</v>
      </c>
      <c r="R121" s="595">
        <f t="shared" si="51"/>
        <v>75563</v>
      </c>
      <c r="S121" s="595">
        <f t="shared" si="51"/>
        <v>75563</v>
      </c>
      <c r="T121" s="595">
        <f t="shared" si="51"/>
        <v>75563</v>
      </c>
      <c r="U121" s="595">
        <f t="shared" si="51"/>
        <v>75563</v>
      </c>
      <c r="V121" s="595">
        <f t="shared" si="51"/>
        <v>75563</v>
      </c>
      <c r="W121" s="595">
        <f t="shared" si="51"/>
        <v>75563</v>
      </c>
      <c r="X121" s="595">
        <f t="shared" si="51"/>
        <v>75563</v>
      </c>
      <c r="Y121" s="595">
        <f t="shared" si="51"/>
        <v>75563</v>
      </c>
      <c r="Z121" s="595">
        <f t="shared" si="51"/>
        <v>75563</v>
      </c>
      <c r="AA121" s="595">
        <f t="shared" si="51"/>
        <v>75563</v>
      </c>
      <c r="AB121" s="595">
        <f t="shared" si="51"/>
        <v>75563</v>
      </c>
      <c r="AC121" s="595">
        <f t="shared" si="51"/>
        <v>75563</v>
      </c>
      <c r="AD121" s="595">
        <f t="shared" si="51"/>
        <v>75563</v>
      </c>
      <c r="AE121" s="595">
        <f t="shared" si="51"/>
        <v>75563</v>
      </c>
      <c r="AF121" s="595">
        <f t="shared" si="51"/>
        <v>75563</v>
      </c>
      <c r="AG121" s="595">
        <f t="shared" si="51"/>
        <v>75563</v>
      </c>
      <c r="AH121" s="595">
        <f t="shared" si="51"/>
        <v>75563</v>
      </c>
      <c r="AI121" s="595">
        <f t="shared" si="51"/>
        <v>75563</v>
      </c>
    </row>
    <row r="122" spans="1:35" s="589" customFormat="1" ht="11.25">
      <c r="A122" s="594"/>
      <c r="B122" s="751" t="s">
        <v>250</v>
      </c>
      <c r="C122" s="596"/>
      <c r="D122" s="596"/>
      <c r="E122" s="596"/>
      <c r="F122" s="595">
        <f>+F99</f>
        <v>128422.29519999999</v>
      </c>
      <c r="G122" s="595">
        <f t="shared" si="51"/>
        <v>134381.74</v>
      </c>
      <c r="H122" s="595">
        <f t="shared" si="51"/>
        <v>114541</v>
      </c>
      <c r="I122" s="595">
        <f t="shared" si="51"/>
        <v>114541</v>
      </c>
      <c r="J122" s="595">
        <f t="shared" si="51"/>
        <v>114541</v>
      </c>
      <c r="K122" s="595">
        <f t="shared" si="51"/>
        <v>114541</v>
      </c>
      <c r="L122" s="595">
        <f t="shared" si="51"/>
        <v>114541</v>
      </c>
      <c r="M122" s="595">
        <f t="shared" si="51"/>
        <v>114541</v>
      </c>
      <c r="N122" s="595">
        <f t="shared" si="51"/>
        <v>114541</v>
      </c>
      <c r="O122" s="595">
        <f t="shared" si="51"/>
        <v>114541</v>
      </c>
      <c r="P122" s="595">
        <f t="shared" si="51"/>
        <v>114541</v>
      </c>
      <c r="Q122" s="595">
        <f t="shared" si="51"/>
        <v>114541</v>
      </c>
      <c r="R122" s="595">
        <f t="shared" si="51"/>
        <v>114541</v>
      </c>
      <c r="S122" s="595">
        <f t="shared" si="51"/>
        <v>114541</v>
      </c>
      <c r="T122" s="595">
        <f t="shared" si="51"/>
        <v>114541</v>
      </c>
      <c r="U122" s="595">
        <f t="shared" si="51"/>
        <v>114541</v>
      </c>
      <c r="V122" s="595">
        <f t="shared" si="51"/>
        <v>114541</v>
      </c>
      <c r="W122" s="595">
        <f t="shared" si="51"/>
        <v>114541</v>
      </c>
      <c r="X122" s="595">
        <f t="shared" si="51"/>
        <v>114541</v>
      </c>
      <c r="Y122" s="595">
        <f t="shared" si="51"/>
        <v>114541</v>
      </c>
      <c r="Z122" s="595">
        <f t="shared" si="51"/>
        <v>114541</v>
      </c>
      <c r="AA122" s="595">
        <f t="shared" si="51"/>
        <v>114541</v>
      </c>
      <c r="AB122" s="595">
        <f t="shared" si="51"/>
        <v>114541</v>
      </c>
      <c r="AC122" s="595">
        <f t="shared" si="51"/>
        <v>114541</v>
      </c>
      <c r="AD122" s="595">
        <f t="shared" si="51"/>
        <v>114541</v>
      </c>
      <c r="AE122" s="595">
        <f t="shared" si="51"/>
        <v>114541</v>
      </c>
      <c r="AF122" s="595">
        <f t="shared" si="51"/>
        <v>114541</v>
      </c>
      <c r="AG122" s="595">
        <f t="shared" si="51"/>
        <v>114541</v>
      </c>
      <c r="AH122" s="595">
        <f t="shared" si="51"/>
        <v>114541</v>
      </c>
      <c r="AI122" s="595">
        <f t="shared" si="51"/>
        <v>114541</v>
      </c>
    </row>
    <row r="123" spans="1:35" s="589" customFormat="1" ht="11.25">
      <c r="A123" s="594"/>
      <c r="B123" s="751" t="s">
        <v>853</v>
      </c>
      <c r="C123" s="596"/>
      <c r="D123" s="596"/>
      <c r="E123" s="596"/>
      <c r="F123" s="595">
        <f>+F100</f>
        <v>10009</v>
      </c>
      <c r="G123" s="595">
        <f t="shared" si="51"/>
        <v>3382</v>
      </c>
      <c r="H123" s="595">
        <f t="shared" si="51"/>
        <v>1383</v>
      </c>
      <c r="I123" s="595">
        <f t="shared" si="51"/>
        <v>1383</v>
      </c>
      <c r="J123" s="595">
        <f t="shared" si="51"/>
        <v>1383</v>
      </c>
      <c r="K123" s="595">
        <f t="shared" si="51"/>
        <v>1383</v>
      </c>
      <c r="L123" s="595">
        <f t="shared" si="51"/>
        <v>1383</v>
      </c>
      <c r="M123" s="595">
        <f t="shared" si="51"/>
        <v>1383</v>
      </c>
      <c r="N123" s="595">
        <f t="shared" si="51"/>
        <v>1383</v>
      </c>
      <c r="O123" s="595">
        <f t="shared" si="51"/>
        <v>1383</v>
      </c>
      <c r="P123" s="595">
        <f t="shared" si="51"/>
        <v>1383</v>
      </c>
      <c r="Q123" s="595">
        <f t="shared" si="51"/>
        <v>1383</v>
      </c>
      <c r="R123" s="595">
        <f t="shared" si="51"/>
        <v>1383</v>
      </c>
      <c r="S123" s="595">
        <f t="shared" si="51"/>
        <v>1383</v>
      </c>
      <c r="T123" s="595">
        <f t="shared" si="51"/>
        <v>1383</v>
      </c>
      <c r="U123" s="595">
        <f t="shared" si="51"/>
        <v>1383</v>
      </c>
      <c r="V123" s="595">
        <f t="shared" si="51"/>
        <v>1383</v>
      </c>
      <c r="W123" s="595">
        <f t="shared" si="51"/>
        <v>1383</v>
      </c>
      <c r="X123" s="595">
        <f t="shared" si="51"/>
        <v>1383</v>
      </c>
      <c r="Y123" s="595">
        <f t="shared" si="51"/>
        <v>1383</v>
      </c>
      <c r="Z123" s="595">
        <f t="shared" si="51"/>
        <v>1383</v>
      </c>
      <c r="AA123" s="595">
        <f t="shared" si="51"/>
        <v>1383</v>
      </c>
      <c r="AB123" s="595">
        <f t="shared" si="51"/>
        <v>1383</v>
      </c>
      <c r="AC123" s="595">
        <f t="shared" si="51"/>
        <v>1383</v>
      </c>
      <c r="AD123" s="595">
        <f t="shared" si="51"/>
        <v>1383</v>
      </c>
      <c r="AE123" s="595">
        <f t="shared" si="51"/>
        <v>1383</v>
      </c>
      <c r="AF123" s="595">
        <f t="shared" si="51"/>
        <v>1383</v>
      </c>
      <c r="AG123" s="595">
        <f t="shared" si="51"/>
        <v>1383</v>
      </c>
      <c r="AH123" s="595">
        <f t="shared" si="51"/>
        <v>1383</v>
      </c>
      <c r="AI123" s="595">
        <f t="shared" si="51"/>
        <v>1383</v>
      </c>
    </row>
    <row r="124" spans="1:35" s="607" customFormat="1" ht="11.25">
      <c r="A124" s="605">
        <v>2</v>
      </c>
      <c r="B124" s="753" t="s">
        <v>247</v>
      </c>
      <c r="C124" s="605"/>
      <c r="D124" s="605"/>
      <c r="E124" s="605"/>
      <c r="F124" s="606">
        <f>+F101</f>
        <v>1773</v>
      </c>
      <c r="G124" s="606">
        <f t="shared" si="51"/>
        <v>3248</v>
      </c>
      <c r="H124" s="606">
        <f t="shared" si="51"/>
        <v>0</v>
      </c>
      <c r="I124" s="606">
        <f t="shared" si="51"/>
        <v>0</v>
      </c>
      <c r="J124" s="606">
        <f t="shared" si="51"/>
        <v>0</v>
      </c>
      <c r="K124" s="606">
        <f t="shared" si="51"/>
        <v>0</v>
      </c>
      <c r="L124" s="606">
        <f t="shared" si="51"/>
        <v>0</v>
      </c>
      <c r="M124" s="606">
        <f t="shared" si="51"/>
        <v>0</v>
      </c>
      <c r="N124" s="606">
        <f t="shared" si="51"/>
        <v>0</v>
      </c>
      <c r="O124" s="606">
        <f t="shared" si="51"/>
        <v>0</v>
      </c>
      <c r="P124" s="606">
        <f t="shared" si="51"/>
        <v>0</v>
      </c>
      <c r="Q124" s="606">
        <f t="shared" si="51"/>
        <v>0</v>
      </c>
      <c r="R124" s="606">
        <f t="shared" si="51"/>
        <v>0</v>
      </c>
      <c r="S124" s="606">
        <f t="shared" si="51"/>
        <v>0</v>
      </c>
      <c r="T124" s="606">
        <f t="shared" si="51"/>
        <v>0</v>
      </c>
      <c r="U124" s="606">
        <f t="shared" si="51"/>
        <v>0</v>
      </c>
      <c r="V124" s="606">
        <f t="shared" si="51"/>
        <v>0</v>
      </c>
      <c r="W124" s="606">
        <f t="shared" si="51"/>
        <v>0</v>
      </c>
      <c r="X124" s="606">
        <f t="shared" si="51"/>
        <v>0</v>
      </c>
      <c r="Y124" s="606">
        <f t="shared" si="51"/>
        <v>0</v>
      </c>
      <c r="Z124" s="606">
        <f t="shared" si="51"/>
        <v>0</v>
      </c>
      <c r="AA124" s="606">
        <f t="shared" si="51"/>
        <v>0</v>
      </c>
      <c r="AB124" s="606">
        <f t="shared" si="51"/>
        <v>0</v>
      </c>
      <c r="AC124" s="606">
        <f t="shared" si="51"/>
        <v>0</v>
      </c>
      <c r="AD124" s="606">
        <f t="shared" si="51"/>
        <v>0</v>
      </c>
      <c r="AE124" s="606">
        <f t="shared" si="51"/>
        <v>0</v>
      </c>
      <c r="AF124" s="606">
        <f t="shared" si="51"/>
        <v>0</v>
      </c>
      <c r="AG124" s="606">
        <f t="shared" si="51"/>
        <v>0</v>
      </c>
      <c r="AH124" s="606">
        <f t="shared" si="51"/>
        <v>0</v>
      </c>
      <c r="AI124" s="606">
        <f t="shared" si="51"/>
        <v>0</v>
      </c>
    </row>
    <row r="125" spans="1:35" s="607" customFormat="1" ht="11.25">
      <c r="A125" s="605">
        <v>3</v>
      </c>
      <c r="B125" s="753" t="s">
        <v>251</v>
      </c>
      <c r="C125" s="605"/>
      <c r="D125" s="605"/>
      <c r="E125" s="605"/>
      <c r="F125" s="606">
        <f>+F102</f>
        <v>0</v>
      </c>
      <c r="G125" s="606">
        <f t="shared" si="51"/>
        <v>0</v>
      </c>
      <c r="H125" s="606">
        <f t="shared" si="51"/>
        <v>0</v>
      </c>
      <c r="I125" s="606">
        <f t="shared" si="51"/>
        <v>0</v>
      </c>
      <c r="J125" s="606">
        <f t="shared" si="51"/>
        <v>0</v>
      </c>
      <c r="K125" s="606">
        <f t="shared" si="51"/>
        <v>0</v>
      </c>
      <c r="L125" s="606">
        <f t="shared" si="51"/>
        <v>0</v>
      </c>
      <c r="M125" s="606">
        <f t="shared" si="51"/>
        <v>0</v>
      </c>
      <c r="N125" s="606">
        <f t="shared" si="51"/>
        <v>0</v>
      </c>
      <c r="O125" s="606">
        <f t="shared" si="51"/>
        <v>0</v>
      </c>
      <c r="P125" s="606">
        <f t="shared" si="51"/>
        <v>0</v>
      </c>
      <c r="Q125" s="606">
        <f t="shared" si="51"/>
        <v>0</v>
      </c>
      <c r="R125" s="606">
        <f t="shared" si="51"/>
        <v>0</v>
      </c>
      <c r="S125" s="606">
        <f t="shared" si="51"/>
        <v>0</v>
      </c>
      <c r="T125" s="606">
        <f t="shared" si="51"/>
        <v>0</v>
      </c>
      <c r="U125" s="606">
        <f t="shared" si="51"/>
        <v>0</v>
      </c>
      <c r="V125" s="606">
        <f t="shared" si="51"/>
        <v>0</v>
      </c>
      <c r="W125" s="606">
        <f t="shared" si="51"/>
        <v>0</v>
      </c>
      <c r="X125" s="606">
        <f t="shared" si="51"/>
        <v>0</v>
      </c>
      <c r="Y125" s="606">
        <f t="shared" si="51"/>
        <v>0</v>
      </c>
      <c r="Z125" s="606">
        <f t="shared" si="51"/>
        <v>0</v>
      </c>
      <c r="AA125" s="606">
        <f t="shared" si="51"/>
        <v>0</v>
      </c>
      <c r="AB125" s="606">
        <f t="shared" si="51"/>
        <v>0</v>
      </c>
      <c r="AC125" s="606">
        <f t="shared" si="51"/>
        <v>0</v>
      </c>
      <c r="AD125" s="606">
        <f t="shared" si="51"/>
        <v>0</v>
      </c>
      <c r="AE125" s="606">
        <f t="shared" si="51"/>
        <v>0</v>
      </c>
      <c r="AF125" s="606">
        <f t="shared" si="51"/>
        <v>0</v>
      </c>
      <c r="AG125" s="606">
        <f t="shared" si="51"/>
        <v>0</v>
      </c>
      <c r="AH125" s="606">
        <f t="shared" si="51"/>
        <v>0</v>
      </c>
      <c r="AI125" s="606">
        <f t="shared" si="51"/>
        <v>0</v>
      </c>
    </row>
    <row r="126" spans="1:35" s="607" customFormat="1" ht="11.25">
      <c r="A126" s="605">
        <v>4</v>
      </c>
      <c r="B126" s="753" t="s">
        <v>400</v>
      </c>
      <c r="C126" s="605"/>
      <c r="D126" s="605"/>
      <c r="E126" s="605"/>
      <c r="F126" s="606"/>
      <c r="G126" s="606"/>
      <c r="H126" s="606"/>
      <c r="I126" s="606"/>
      <c r="J126" s="606"/>
      <c r="K126" s="606"/>
      <c r="L126" s="606"/>
      <c r="M126" s="606"/>
      <c r="N126" s="606"/>
      <c r="O126" s="606"/>
      <c r="P126" s="606"/>
      <c r="Q126" s="606"/>
      <c r="R126" s="606"/>
      <c r="S126" s="606"/>
      <c r="T126" s="606"/>
      <c r="U126" s="606"/>
      <c r="V126" s="606"/>
      <c r="W126" s="606"/>
      <c r="X126" s="606"/>
      <c r="Y126" s="606"/>
      <c r="Z126" s="606"/>
      <c r="AA126" s="606"/>
      <c r="AB126" s="606"/>
      <c r="AC126" s="606"/>
      <c r="AD126" s="606"/>
      <c r="AE126" s="606"/>
      <c r="AF126" s="606"/>
      <c r="AG126" s="606"/>
      <c r="AH126" s="606"/>
      <c r="AI126" s="606"/>
    </row>
    <row r="127" spans="1:35" s="589" customFormat="1" ht="11.25">
      <c r="A127" s="592" t="s">
        <v>243</v>
      </c>
      <c r="B127" s="749" t="s">
        <v>399</v>
      </c>
      <c r="C127" s="592"/>
      <c r="D127" s="592"/>
      <c r="E127" s="592"/>
      <c r="F127" s="593">
        <f>+F133+F134+F135+F136+F128</f>
        <v>201192</v>
      </c>
      <c r="G127" s="593">
        <f t="shared" ref="G127:AI127" si="52">+G133+G134+G135+G136+G128</f>
        <v>94090</v>
      </c>
      <c r="H127" s="593">
        <f t="shared" si="52"/>
        <v>76932</v>
      </c>
      <c r="I127" s="593">
        <f t="shared" si="52"/>
        <v>76932</v>
      </c>
      <c r="J127" s="593">
        <f t="shared" si="52"/>
        <v>76932</v>
      </c>
      <c r="K127" s="593">
        <f t="shared" si="52"/>
        <v>76932</v>
      </c>
      <c r="L127" s="593">
        <f t="shared" si="52"/>
        <v>76932</v>
      </c>
      <c r="M127" s="593">
        <f t="shared" si="52"/>
        <v>76932</v>
      </c>
      <c r="N127" s="593">
        <f t="shared" si="52"/>
        <v>76932</v>
      </c>
      <c r="O127" s="593">
        <f t="shared" si="52"/>
        <v>76932</v>
      </c>
      <c r="P127" s="593">
        <f t="shared" si="52"/>
        <v>76932</v>
      </c>
      <c r="Q127" s="593">
        <f t="shared" si="52"/>
        <v>76932</v>
      </c>
      <c r="R127" s="593">
        <f t="shared" si="52"/>
        <v>76932</v>
      </c>
      <c r="S127" s="593">
        <f t="shared" si="52"/>
        <v>76932</v>
      </c>
      <c r="T127" s="593">
        <f t="shared" si="52"/>
        <v>76932</v>
      </c>
      <c r="U127" s="593">
        <f t="shared" si="52"/>
        <v>76932</v>
      </c>
      <c r="V127" s="593">
        <f t="shared" si="52"/>
        <v>76932</v>
      </c>
      <c r="W127" s="593">
        <f t="shared" si="52"/>
        <v>76932</v>
      </c>
      <c r="X127" s="593">
        <f t="shared" si="52"/>
        <v>76932</v>
      </c>
      <c r="Y127" s="593">
        <f t="shared" si="52"/>
        <v>76932</v>
      </c>
      <c r="Z127" s="593">
        <f t="shared" si="52"/>
        <v>76932</v>
      </c>
      <c r="AA127" s="593">
        <f t="shared" si="52"/>
        <v>76932</v>
      </c>
      <c r="AB127" s="593">
        <f t="shared" si="52"/>
        <v>76932</v>
      </c>
      <c r="AC127" s="593">
        <f t="shared" si="52"/>
        <v>76932</v>
      </c>
      <c r="AD127" s="593">
        <f t="shared" si="52"/>
        <v>76932</v>
      </c>
      <c r="AE127" s="593">
        <f t="shared" si="52"/>
        <v>76932</v>
      </c>
      <c r="AF127" s="593">
        <f t="shared" si="52"/>
        <v>76932</v>
      </c>
      <c r="AG127" s="593">
        <f t="shared" si="52"/>
        <v>76932</v>
      </c>
      <c r="AH127" s="593">
        <f t="shared" si="52"/>
        <v>76932</v>
      </c>
      <c r="AI127" s="593">
        <f t="shared" si="52"/>
        <v>76932</v>
      </c>
    </row>
    <row r="128" spans="1:35" s="607" customFormat="1" ht="11.25">
      <c r="A128" s="605">
        <v>1</v>
      </c>
      <c r="B128" s="753" t="s">
        <v>246</v>
      </c>
      <c r="C128" s="605"/>
      <c r="D128" s="605"/>
      <c r="E128" s="605"/>
      <c r="F128" s="606">
        <f>+F129+F130+F131+F132</f>
        <v>196869</v>
      </c>
      <c r="G128" s="606">
        <f t="shared" ref="G128:AI128" si="53">+G129+G130+G131+G132</f>
        <v>93933</v>
      </c>
      <c r="H128" s="606">
        <f t="shared" si="53"/>
        <v>76932</v>
      </c>
      <c r="I128" s="606">
        <f t="shared" si="53"/>
        <v>76932</v>
      </c>
      <c r="J128" s="606">
        <f t="shared" si="53"/>
        <v>76932</v>
      </c>
      <c r="K128" s="606">
        <f t="shared" si="53"/>
        <v>76932</v>
      </c>
      <c r="L128" s="606">
        <f t="shared" si="53"/>
        <v>76932</v>
      </c>
      <c r="M128" s="606">
        <f t="shared" si="53"/>
        <v>76932</v>
      </c>
      <c r="N128" s="606">
        <f t="shared" si="53"/>
        <v>76932</v>
      </c>
      <c r="O128" s="606">
        <f t="shared" si="53"/>
        <v>76932</v>
      </c>
      <c r="P128" s="606">
        <f t="shared" si="53"/>
        <v>76932</v>
      </c>
      <c r="Q128" s="606">
        <f t="shared" si="53"/>
        <v>76932</v>
      </c>
      <c r="R128" s="606">
        <f t="shared" si="53"/>
        <v>76932</v>
      </c>
      <c r="S128" s="606">
        <f t="shared" si="53"/>
        <v>76932</v>
      </c>
      <c r="T128" s="606">
        <f t="shared" si="53"/>
        <v>76932</v>
      </c>
      <c r="U128" s="606">
        <f t="shared" si="53"/>
        <v>76932</v>
      </c>
      <c r="V128" s="606">
        <f t="shared" si="53"/>
        <v>76932</v>
      </c>
      <c r="W128" s="606">
        <f t="shared" si="53"/>
        <v>76932</v>
      </c>
      <c r="X128" s="606">
        <f t="shared" si="53"/>
        <v>76932</v>
      </c>
      <c r="Y128" s="606">
        <f t="shared" si="53"/>
        <v>76932</v>
      </c>
      <c r="Z128" s="606">
        <f t="shared" si="53"/>
        <v>76932</v>
      </c>
      <c r="AA128" s="606">
        <f t="shared" si="53"/>
        <v>76932</v>
      </c>
      <c r="AB128" s="606">
        <f t="shared" si="53"/>
        <v>76932</v>
      </c>
      <c r="AC128" s="606">
        <f t="shared" si="53"/>
        <v>76932</v>
      </c>
      <c r="AD128" s="606">
        <f t="shared" si="53"/>
        <v>76932</v>
      </c>
      <c r="AE128" s="606">
        <f t="shared" si="53"/>
        <v>76932</v>
      </c>
      <c r="AF128" s="606">
        <f t="shared" si="53"/>
        <v>76932</v>
      </c>
      <c r="AG128" s="606">
        <f t="shared" si="53"/>
        <v>76932</v>
      </c>
      <c r="AH128" s="606">
        <f t="shared" si="53"/>
        <v>76932</v>
      </c>
      <c r="AI128" s="606">
        <f t="shared" si="53"/>
        <v>76932</v>
      </c>
    </row>
    <row r="129" spans="1:35" s="589" customFormat="1" ht="11.25">
      <c r="A129" s="594"/>
      <c r="B129" s="751" t="s">
        <v>106</v>
      </c>
      <c r="C129" s="596"/>
      <c r="D129" s="596"/>
      <c r="E129" s="596"/>
      <c r="F129" s="595">
        <f>+F105</f>
        <v>15634</v>
      </c>
      <c r="G129" s="595">
        <f t="shared" ref="G129:AI130" si="54">+G105</f>
        <v>5928</v>
      </c>
      <c r="H129" s="595">
        <f t="shared" si="54"/>
        <v>5244</v>
      </c>
      <c r="I129" s="595">
        <f t="shared" si="54"/>
        <v>5244</v>
      </c>
      <c r="J129" s="595">
        <f t="shared" si="54"/>
        <v>5244</v>
      </c>
      <c r="K129" s="595">
        <f t="shared" si="54"/>
        <v>5244</v>
      </c>
      <c r="L129" s="595">
        <f t="shared" si="54"/>
        <v>5244</v>
      </c>
      <c r="M129" s="595">
        <f t="shared" si="54"/>
        <v>5244</v>
      </c>
      <c r="N129" s="595">
        <f t="shared" si="54"/>
        <v>5244</v>
      </c>
      <c r="O129" s="595">
        <f t="shared" si="54"/>
        <v>5244</v>
      </c>
      <c r="P129" s="595">
        <f t="shared" si="54"/>
        <v>5244</v>
      </c>
      <c r="Q129" s="595">
        <f t="shared" si="54"/>
        <v>5244</v>
      </c>
      <c r="R129" s="595">
        <f t="shared" si="54"/>
        <v>5244</v>
      </c>
      <c r="S129" s="595">
        <f t="shared" si="54"/>
        <v>5244</v>
      </c>
      <c r="T129" s="595">
        <f t="shared" si="54"/>
        <v>5244</v>
      </c>
      <c r="U129" s="595">
        <f t="shared" si="54"/>
        <v>5244</v>
      </c>
      <c r="V129" s="595">
        <f t="shared" si="54"/>
        <v>5244</v>
      </c>
      <c r="W129" s="595">
        <f t="shared" si="54"/>
        <v>5244</v>
      </c>
      <c r="X129" s="595">
        <f t="shared" si="54"/>
        <v>5244</v>
      </c>
      <c r="Y129" s="595">
        <f t="shared" si="54"/>
        <v>5244</v>
      </c>
      <c r="Z129" s="595">
        <f t="shared" si="54"/>
        <v>5244</v>
      </c>
      <c r="AA129" s="595">
        <f t="shared" si="54"/>
        <v>5244</v>
      </c>
      <c r="AB129" s="595">
        <f t="shared" si="54"/>
        <v>5244</v>
      </c>
      <c r="AC129" s="595">
        <f t="shared" si="54"/>
        <v>5244</v>
      </c>
      <c r="AD129" s="595">
        <f t="shared" si="54"/>
        <v>5244</v>
      </c>
      <c r="AE129" s="595">
        <f t="shared" si="54"/>
        <v>5244</v>
      </c>
      <c r="AF129" s="595">
        <f t="shared" si="54"/>
        <v>5244</v>
      </c>
      <c r="AG129" s="595">
        <f t="shared" si="54"/>
        <v>5244</v>
      </c>
      <c r="AH129" s="595">
        <f t="shared" si="54"/>
        <v>5244</v>
      </c>
      <c r="AI129" s="595">
        <f t="shared" si="54"/>
        <v>5244</v>
      </c>
    </row>
    <row r="130" spans="1:35" s="589" customFormat="1" ht="11.25">
      <c r="A130" s="594"/>
      <c r="B130" s="751" t="s">
        <v>254</v>
      </c>
      <c r="C130" s="596"/>
      <c r="D130" s="596"/>
      <c r="E130" s="596"/>
      <c r="F130" s="595">
        <f>+F106</f>
        <v>162165</v>
      </c>
      <c r="G130" s="595">
        <f t="shared" si="54"/>
        <v>74935</v>
      </c>
      <c r="H130" s="595">
        <f t="shared" si="54"/>
        <v>58382</v>
      </c>
      <c r="I130" s="595">
        <f t="shared" si="54"/>
        <v>58382</v>
      </c>
      <c r="J130" s="595">
        <f t="shared" si="54"/>
        <v>58382</v>
      </c>
      <c r="K130" s="595">
        <f t="shared" si="54"/>
        <v>58382</v>
      </c>
      <c r="L130" s="595">
        <f t="shared" si="54"/>
        <v>58382</v>
      </c>
      <c r="M130" s="595">
        <f t="shared" si="54"/>
        <v>58382</v>
      </c>
      <c r="N130" s="595">
        <f t="shared" si="54"/>
        <v>58382</v>
      </c>
      <c r="O130" s="595">
        <f t="shared" si="54"/>
        <v>58382</v>
      </c>
      <c r="P130" s="595">
        <f t="shared" si="54"/>
        <v>58382</v>
      </c>
      <c r="Q130" s="595">
        <f t="shared" si="54"/>
        <v>58382</v>
      </c>
      <c r="R130" s="595">
        <f t="shared" si="54"/>
        <v>58382</v>
      </c>
      <c r="S130" s="595">
        <f t="shared" si="54"/>
        <v>58382</v>
      </c>
      <c r="T130" s="595">
        <f t="shared" si="54"/>
        <v>58382</v>
      </c>
      <c r="U130" s="595">
        <f t="shared" si="54"/>
        <v>58382</v>
      </c>
      <c r="V130" s="595">
        <f t="shared" si="54"/>
        <v>58382</v>
      </c>
      <c r="W130" s="595">
        <f t="shared" si="54"/>
        <v>58382</v>
      </c>
      <c r="X130" s="595">
        <f t="shared" si="54"/>
        <v>58382</v>
      </c>
      <c r="Y130" s="595">
        <f t="shared" si="54"/>
        <v>58382</v>
      </c>
      <c r="Z130" s="595">
        <f t="shared" si="54"/>
        <v>58382</v>
      </c>
      <c r="AA130" s="595">
        <f t="shared" si="54"/>
        <v>58382</v>
      </c>
      <c r="AB130" s="595">
        <f t="shared" si="54"/>
        <v>58382</v>
      </c>
      <c r="AC130" s="595">
        <f t="shared" si="54"/>
        <v>58382</v>
      </c>
      <c r="AD130" s="595">
        <f t="shared" si="54"/>
        <v>58382</v>
      </c>
      <c r="AE130" s="595">
        <f t="shared" si="54"/>
        <v>58382</v>
      </c>
      <c r="AF130" s="595">
        <f t="shared" si="54"/>
        <v>58382</v>
      </c>
      <c r="AG130" s="595">
        <f t="shared" si="54"/>
        <v>58382</v>
      </c>
      <c r="AH130" s="595">
        <f t="shared" si="54"/>
        <v>58382</v>
      </c>
      <c r="AI130" s="595">
        <f t="shared" si="54"/>
        <v>58382</v>
      </c>
    </row>
    <row r="131" spans="1:35" s="589" customFormat="1" ht="11.25">
      <c r="A131" s="594"/>
      <c r="B131" s="751" t="s">
        <v>256</v>
      </c>
      <c r="C131" s="596"/>
      <c r="D131" s="596"/>
      <c r="E131" s="596"/>
      <c r="F131" s="595">
        <f>+F109</f>
        <v>15304</v>
      </c>
      <c r="G131" s="595">
        <f t="shared" ref="G131:AI134" si="55">+G109</f>
        <v>11867</v>
      </c>
      <c r="H131" s="595">
        <f t="shared" si="55"/>
        <v>8296</v>
      </c>
      <c r="I131" s="595">
        <f t="shared" si="55"/>
        <v>8296</v>
      </c>
      <c r="J131" s="595">
        <f t="shared" si="55"/>
        <v>8296</v>
      </c>
      <c r="K131" s="595">
        <f t="shared" si="55"/>
        <v>8296</v>
      </c>
      <c r="L131" s="595">
        <f t="shared" si="55"/>
        <v>8296</v>
      </c>
      <c r="M131" s="595">
        <f t="shared" si="55"/>
        <v>8296</v>
      </c>
      <c r="N131" s="595">
        <f t="shared" si="55"/>
        <v>8296</v>
      </c>
      <c r="O131" s="595">
        <f t="shared" si="55"/>
        <v>8296</v>
      </c>
      <c r="P131" s="595">
        <f t="shared" si="55"/>
        <v>8296</v>
      </c>
      <c r="Q131" s="595">
        <f t="shared" si="55"/>
        <v>8296</v>
      </c>
      <c r="R131" s="595">
        <f t="shared" si="55"/>
        <v>8296</v>
      </c>
      <c r="S131" s="595">
        <f t="shared" si="55"/>
        <v>8296</v>
      </c>
      <c r="T131" s="595">
        <f t="shared" si="55"/>
        <v>8296</v>
      </c>
      <c r="U131" s="595">
        <f t="shared" si="55"/>
        <v>8296</v>
      </c>
      <c r="V131" s="595">
        <f t="shared" si="55"/>
        <v>8296</v>
      </c>
      <c r="W131" s="595">
        <f t="shared" si="55"/>
        <v>8296</v>
      </c>
      <c r="X131" s="595">
        <f t="shared" si="55"/>
        <v>8296</v>
      </c>
      <c r="Y131" s="595">
        <f t="shared" si="55"/>
        <v>8296</v>
      </c>
      <c r="Z131" s="595">
        <f t="shared" si="55"/>
        <v>8296</v>
      </c>
      <c r="AA131" s="595">
        <f t="shared" si="55"/>
        <v>8296</v>
      </c>
      <c r="AB131" s="595">
        <f t="shared" si="55"/>
        <v>8296</v>
      </c>
      <c r="AC131" s="595">
        <f t="shared" si="55"/>
        <v>8296</v>
      </c>
      <c r="AD131" s="595">
        <f t="shared" si="55"/>
        <v>8296</v>
      </c>
      <c r="AE131" s="595">
        <f t="shared" si="55"/>
        <v>8296</v>
      </c>
      <c r="AF131" s="595">
        <f t="shared" si="55"/>
        <v>8296</v>
      </c>
      <c r="AG131" s="595">
        <f t="shared" si="55"/>
        <v>8296</v>
      </c>
      <c r="AH131" s="595">
        <f t="shared" si="55"/>
        <v>8296</v>
      </c>
      <c r="AI131" s="595">
        <f t="shared" si="55"/>
        <v>8296</v>
      </c>
    </row>
    <row r="132" spans="1:35" s="589" customFormat="1" ht="11.25">
      <c r="A132" s="594"/>
      <c r="B132" s="751" t="s">
        <v>257</v>
      </c>
      <c r="C132" s="596"/>
      <c r="D132" s="596"/>
      <c r="E132" s="596"/>
      <c r="F132" s="595">
        <f>+F110</f>
        <v>3766</v>
      </c>
      <c r="G132" s="595">
        <f t="shared" si="55"/>
        <v>1203</v>
      </c>
      <c r="H132" s="595">
        <f t="shared" si="55"/>
        <v>5010</v>
      </c>
      <c r="I132" s="595">
        <f t="shared" si="55"/>
        <v>5010</v>
      </c>
      <c r="J132" s="595">
        <f t="shared" si="55"/>
        <v>5010</v>
      </c>
      <c r="K132" s="595">
        <f t="shared" si="55"/>
        <v>5010</v>
      </c>
      <c r="L132" s="595">
        <f t="shared" si="55"/>
        <v>5010</v>
      </c>
      <c r="M132" s="595">
        <f t="shared" si="55"/>
        <v>5010</v>
      </c>
      <c r="N132" s="595">
        <f t="shared" si="55"/>
        <v>5010</v>
      </c>
      <c r="O132" s="595">
        <f t="shared" si="55"/>
        <v>5010</v>
      </c>
      <c r="P132" s="595">
        <f t="shared" si="55"/>
        <v>5010</v>
      </c>
      <c r="Q132" s="595">
        <f t="shared" si="55"/>
        <v>5010</v>
      </c>
      <c r="R132" s="595">
        <f t="shared" si="55"/>
        <v>5010</v>
      </c>
      <c r="S132" s="595">
        <f t="shared" si="55"/>
        <v>5010</v>
      </c>
      <c r="T132" s="595">
        <f t="shared" si="55"/>
        <v>5010</v>
      </c>
      <c r="U132" s="595">
        <f t="shared" si="55"/>
        <v>5010</v>
      </c>
      <c r="V132" s="595">
        <f t="shared" si="55"/>
        <v>5010</v>
      </c>
      <c r="W132" s="595">
        <f t="shared" si="55"/>
        <v>5010</v>
      </c>
      <c r="X132" s="595">
        <f t="shared" si="55"/>
        <v>5010</v>
      </c>
      <c r="Y132" s="595">
        <f t="shared" si="55"/>
        <v>5010</v>
      </c>
      <c r="Z132" s="595">
        <f t="shared" si="55"/>
        <v>5010</v>
      </c>
      <c r="AA132" s="595">
        <f t="shared" si="55"/>
        <v>5010</v>
      </c>
      <c r="AB132" s="595">
        <f t="shared" si="55"/>
        <v>5010</v>
      </c>
      <c r="AC132" s="595">
        <f t="shared" si="55"/>
        <v>5010</v>
      </c>
      <c r="AD132" s="595">
        <f t="shared" si="55"/>
        <v>5010</v>
      </c>
      <c r="AE132" s="595">
        <f t="shared" si="55"/>
        <v>5010</v>
      </c>
      <c r="AF132" s="595">
        <f t="shared" si="55"/>
        <v>5010</v>
      </c>
      <c r="AG132" s="595">
        <f t="shared" si="55"/>
        <v>5010</v>
      </c>
      <c r="AH132" s="595">
        <f t="shared" si="55"/>
        <v>5010</v>
      </c>
      <c r="AI132" s="595">
        <f t="shared" si="55"/>
        <v>5010</v>
      </c>
    </row>
    <row r="133" spans="1:35" s="607" customFormat="1" ht="11.25">
      <c r="A133" s="605">
        <v>2</v>
      </c>
      <c r="B133" s="753" t="s">
        <v>248</v>
      </c>
      <c r="C133" s="605"/>
      <c r="D133" s="605"/>
      <c r="E133" s="605"/>
      <c r="F133" s="606">
        <f>+F111</f>
        <v>0</v>
      </c>
      <c r="G133" s="606">
        <f t="shared" si="55"/>
        <v>157</v>
      </c>
      <c r="H133" s="606">
        <f t="shared" si="55"/>
        <v>0</v>
      </c>
      <c r="I133" s="606">
        <f t="shared" si="55"/>
        <v>0</v>
      </c>
      <c r="J133" s="606">
        <f t="shared" si="55"/>
        <v>0</v>
      </c>
      <c r="K133" s="606">
        <f t="shared" si="55"/>
        <v>0</v>
      </c>
      <c r="L133" s="606">
        <f t="shared" si="55"/>
        <v>0</v>
      </c>
      <c r="M133" s="606">
        <f t="shared" si="55"/>
        <v>0</v>
      </c>
      <c r="N133" s="606">
        <f t="shared" si="55"/>
        <v>0</v>
      </c>
      <c r="O133" s="606">
        <f t="shared" si="55"/>
        <v>0</v>
      </c>
      <c r="P133" s="606">
        <f t="shared" si="55"/>
        <v>0</v>
      </c>
      <c r="Q133" s="606">
        <f t="shared" si="55"/>
        <v>0</v>
      </c>
      <c r="R133" s="606">
        <f t="shared" si="55"/>
        <v>0</v>
      </c>
      <c r="S133" s="606">
        <f t="shared" si="55"/>
        <v>0</v>
      </c>
      <c r="T133" s="606">
        <f t="shared" si="55"/>
        <v>0</v>
      </c>
      <c r="U133" s="606">
        <f t="shared" si="55"/>
        <v>0</v>
      </c>
      <c r="V133" s="606">
        <f t="shared" si="55"/>
        <v>0</v>
      </c>
      <c r="W133" s="606">
        <f t="shared" si="55"/>
        <v>0</v>
      </c>
      <c r="X133" s="606">
        <f t="shared" si="55"/>
        <v>0</v>
      </c>
      <c r="Y133" s="606">
        <f t="shared" si="55"/>
        <v>0</v>
      </c>
      <c r="Z133" s="606">
        <f t="shared" si="55"/>
        <v>0</v>
      </c>
      <c r="AA133" s="606">
        <f t="shared" si="55"/>
        <v>0</v>
      </c>
      <c r="AB133" s="606">
        <f t="shared" si="55"/>
        <v>0</v>
      </c>
      <c r="AC133" s="606">
        <f t="shared" si="55"/>
        <v>0</v>
      </c>
      <c r="AD133" s="606">
        <f t="shared" si="55"/>
        <v>0</v>
      </c>
      <c r="AE133" s="606">
        <f t="shared" si="55"/>
        <v>0</v>
      </c>
      <c r="AF133" s="606">
        <f t="shared" si="55"/>
        <v>0</v>
      </c>
      <c r="AG133" s="606">
        <f t="shared" si="55"/>
        <v>0</v>
      </c>
      <c r="AH133" s="606">
        <f t="shared" si="55"/>
        <v>0</v>
      </c>
      <c r="AI133" s="606">
        <f t="shared" si="55"/>
        <v>0</v>
      </c>
    </row>
    <row r="134" spans="1:35" s="607" customFormat="1" ht="11.25">
      <c r="A134" s="605">
        <v>3</v>
      </c>
      <c r="B134" s="753" t="s">
        <v>258</v>
      </c>
      <c r="C134" s="605"/>
      <c r="D134" s="605"/>
      <c r="E134" s="605"/>
      <c r="F134" s="606">
        <f>+F112</f>
        <v>4323</v>
      </c>
      <c r="G134" s="606">
        <f t="shared" si="55"/>
        <v>0</v>
      </c>
      <c r="H134" s="606">
        <f t="shared" si="55"/>
        <v>0</v>
      </c>
      <c r="I134" s="606">
        <f t="shared" si="55"/>
        <v>0</v>
      </c>
      <c r="J134" s="606">
        <f t="shared" si="55"/>
        <v>0</v>
      </c>
      <c r="K134" s="606">
        <f t="shared" si="55"/>
        <v>0</v>
      </c>
      <c r="L134" s="606">
        <f t="shared" si="55"/>
        <v>0</v>
      </c>
      <c r="M134" s="606">
        <f t="shared" si="55"/>
        <v>0</v>
      </c>
      <c r="N134" s="606">
        <f t="shared" si="55"/>
        <v>0</v>
      </c>
      <c r="O134" s="606">
        <f t="shared" si="55"/>
        <v>0</v>
      </c>
      <c r="P134" s="606">
        <f t="shared" si="55"/>
        <v>0</v>
      </c>
      <c r="Q134" s="606">
        <f t="shared" si="55"/>
        <v>0</v>
      </c>
      <c r="R134" s="606">
        <f t="shared" si="55"/>
        <v>0</v>
      </c>
      <c r="S134" s="606">
        <f t="shared" si="55"/>
        <v>0</v>
      </c>
      <c r="T134" s="606">
        <f t="shared" si="55"/>
        <v>0</v>
      </c>
      <c r="U134" s="606">
        <f t="shared" si="55"/>
        <v>0</v>
      </c>
      <c r="V134" s="606">
        <f t="shared" si="55"/>
        <v>0</v>
      </c>
      <c r="W134" s="606">
        <f t="shared" si="55"/>
        <v>0</v>
      </c>
      <c r="X134" s="606">
        <f t="shared" si="55"/>
        <v>0</v>
      </c>
      <c r="Y134" s="606">
        <f t="shared" si="55"/>
        <v>0</v>
      </c>
      <c r="Z134" s="606">
        <f t="shared" si="55"/>
        <v>0</v>
      </c>
      <c r="AA134" s="606">
        <f t="shared" si="55"/>
        <v>0</v>
      </c>
      <c r="AB134" s="606">
        <f t="shared" si="55"/>
        <v>0</v>
      </c>
      <c r="AC134" s="606">
        <f t="shared" si="55"/>
        <v>0</v>
      </c>
      <c r="AD134" s="606">
        <f t="shared" si="55"/>
        <v>0</v>
      </c>
      <c r="AE134" s="606">
        <f t="shared" si="55"/>
        <v>0</v>
      </c>
      <c r="AF134" s="606">
        <f t="shared" si="55"/>
        <v>0</v>
      </c>
      <c r="AG134" s="606">
        <f t="shared" si="55"/>
        <v>0</v>
      </c>
      <c r="AH134" s="606">
        <f t="shared" si="55"/>
        <v>0</v>
      </c>
      <c r="AI134" s="606">
        <f t="shared" si="55"/>
        <v>0</v>
      </c>
    </row>
    <row r="135" spans="1:35" s="607" customFormat="1" ht="11.25">
      <c r="A135" s="605">
        <v>4</v>
      </c>
      <c r="B135" s="753" t="s">
        <v>401</v>
      </c>
      <c r="C135" s="605"/>
      <c r="D135" s="605"/>
      <c r="E135" s="605"/>
      <c r="F135" s="606"/>
      <c r="G135" s="606"/>
      <c r="H135" s="606"/>
      <c r="I135" s="606"/>
      <c r="J135" s="606"/>
      <c r="K135" s="606"/>
      <c r="L135" s="606"/>
      <c r="M135" s="606"/>
      <c r="N135" s="606"/>
      <c r="O135" s="606"/>
      <c r="P135" s="606"/>
      <c r="Q135" s="606"/>
      <c r="R135" s="606"/>
      <c r="S135" s="606"/>
      <c r="T135" s="606"/>
      <c r="U135" s="606"/>
      <c r="V135" s="606"/>
      <c r="W135" s="606"/>
      <c r="X135" s="606"/>
      <c r="Y135" s="606"/>
      <c r="Z135" s="606"/>
      <c r="AA135" s="606"/>
      <c r="AB135" s="606"/>
      <c r="AC135" s="606"/>
      <c r="AD135" s="606"/>
      <c r="AE135" s="606"/>
      <c r="AF135" s="606"/>
      <c r="AG135" s="606"/>
      <c r="AH135" s="606"/>
      <c r="AI135" s="606"/>
    </row>
    <row r="136" spans="1:35" s="607" customFormat="1" ht="11.25">
      <c r="A136" s="605">
        <v>5</v>
      </c>
      <c r="B136" s="753" t="s">
        <v>402</v>
      </c>
      <c r="C136" s="605"/>
      <c r="D136" s="605"/>
      <c r="E136" s="605"/>
      <c r="F136" s="606"/>
      <c r="G136" s="606"/>
      <c r="H136" s="606"/>
      <c r="I136" s="606"/>
      <c r="J136" s="606"/>
      <c r="K136" s="606"/>
      <c r="L136" s="606"/>
      <c r="M136" s="606"/>
      <c r="N136" s="606"/>
      <c r="O136" s="606"/>
      <c r="P136" s="606"/>
      <c r="Q136" s="606"/>
      <c r="R136" s="606"/>
      <c r="S136" s="606"/>
      <c r="T136" s="606"/>
      <c r="U136" s="606"/>
      <c r="V136" s="606"/>
      <c r="W136" s="606"/>
      <c r="X136" s="606"/>
      <c r="Y136" s="606"/>
      <c r="Z136" s="606"/>
      <c r="AA136" s="606"/>
      <c r="AB136" s="606"/>
      <c r="AC136" s="606"/>
      <c r="AD136" s="606"/>
      <c r="AE136" s="606"/>
      <c r="AF136" s="606"/>
      <c r="AG136" s="606"/>
      <c r="AH136" s="606"/>
      <c r="AI136" s="606"/>
    </row>
    <row r="137" spans="1:35" s="589" customFormat="1" ht="11.25">
      <c r="A137" s="592" t="s">
        <v>155</v>
      </c>
      <c r="B137" s="749" t="s">
        <v>403</v>
      </c>
      <c r="C137" s="592"/>
      <c r="D137" s="592"/>
      <c r="E137" s="592"/>
      <c r="F137" s="593">
        <f>+F119-F127</f>
        <v>-1486</v>
      </c>
      <c r="G137" s="593">
        <f t="shared" ref="G137:AI137" si="56">+G119-G127</f>
        <v>121287</v>
      </c>
      <c r="H137" s="593">
        <f t="shared" si="56"/>
        <v>114555</v>
      </c>
      <c r="I137" s="593">
        <f t="shared" si="56"/>
        <v>114555</v>
      </c>
      <c r="J137" s="593">
        <f t="shared" si="56"/>
        <v>114555</v>
      </c>
      <c r="K137" s="593">
        <f t="shared" si="56"/>
        <v>114555</v>
      </c>
      <c r="L137" s="593">
        <f t="shared" si="56"/>
        <v>114555</v>
      </c>
      <c r="M137" s="593">
        <f t="shared" si="56"/>
        <v>114555</v>
      </c>
      <c r="N137" s="593">
        <f t="shared" si="56"/>
        <v>114555</v>
      </c>
      <c r="O137" s="593">
        <f t="shared" si="56"/>
        <v>114555</v>
      </c>
      <c r="P137" s="593">
        <f t="shared" si="56"/>
        <v>114555</v>
      </c>
      <c r="Q137" s="593">
        <f t="shared" si="56"/>
        <v>114555</v>
      </c>
      <c r="R137" s="593">
        <f t="shared" si="56"/>
        <v>114555</v>
      </c>
      <c r="S137" s="593">
        <f t="shared" si="56"/>
        <v>114555</v>
      </c>
      <c r="T137" s="593">
        <f t="shared" si="56"/>
        <v>114555</v>
      </c>
      <c r="U137" s="593">
        <f t="shared" si="56"/>
        <v>114555</v>
      </c>
      <c r="V137" s="593">
        <f t="shared" si="56"/>
        <v>114555</v>
      </c>
      <c r="W137" s="593">
        <f t="shared" si="56"/>
        <v>114555</v>
      </c>
      <c r="X137" s="593">
        <f t="shared" si="56"/>
        <v>114555</v>
      </c>
      <c r="Y137" s="593">
        <f t="shared" si="56"/>
        <v>114555</v>
      </c>
      <c r="Z137" s="593">
        <f t="shared" si="56"/>
        <v>114555</v>
      </c>
      <c r="AA137" s="593">
        <f t="shared" si="56"/>
        <v>114555</v>
      </c>
      <c r="AB137" s="593">
        <f t="shared" si="56"/>
        <v>114555</v>
      </c>
      <c r="AC137" s="593">
        <f t="shared" si="56"/>
        <v>114555</v>
      </c>
      <c r="AD137" s="593">
        <f t="shared" si="56"/>
        <v>114555</v>
      </c>
      <c r="AE137" s="593">
        <f t="shared" si="56"/>
        <v>114555</v>
      </c>
      <c r="AF137" s="593">
        <f t="shared" si="56"/>
        <v>114555</v>
      </c>
      <c r="AG137" s="593">
        <f t="shared" si="56"/>
        <v>114555</v>
      </c>
      <c r="AH137" s="593">
        <f t="shared" si="56"/>
        <v>114555</v>
      </c>
      <c r="AI137" s="593">
        <f t="shared" si="56"/>
        <v>114555</v>
      </c>
    </row>
    <row r="138" spans="1:35">
      <c r="F138" s="550"/>
    </row>
    <row r="139" spans="1:35" ht="13.5" customHeight="1">
      <c r="A139" s="551" t="s">
        <v>456</v>
      </c>
      <c r="B139" s="746"/>
      <c r="C139" s="552"/>
      <c r="D139" s="552"/>
      <c r="E139" s="552"/>
      <c r="F139" s="552"/>
      <c r="G139" s="552"/>
      <c r="H139" s="552"/>
      <c r="I139" s="552"/>
      <c r="J139" s="552"/>
      <c r="K139" s="552"/>
      <c r="L139" s="552"/>
      <c r="M139" s="552"/>
      <c r="N139" s="552"/>
      <c r="O139" s="552"/>
      <c r="P139" s="552"/>
      <c r="Q139" s="552"/>
      <c r="R139" s="552"/>
      <c r="S139" s="552"/>
      <c r="T139" s="552"/>
      <c r="U139" s="552"/>
      <c r="V139" s="552"/>
      <c r="W139" s="552"/>
      <c r="X139" s="552"/>
      <c r="Y139" s="552"/>
      <c r="Z139" s="552"/>
      <c r="AA139" s="552"/>
      <c r="AB139" s="552"/>
      <c r="AC139" s="552"/>
      <c r="AD139" s="552"/>
      <c r="AE139" s="552"/>
      <c r="AF139" s="552"/>
      <c r="AG139" s="552"/>
      <c r="AH139" s="552"/>
      <c r="AI139" s="552"/>
    </row>
    <row r="140" spans="1:35">
      <c r="F140" s="554"/>
      <c r="I140" s="582"/>
      <c r="J140" s="582"/>
    </row>
    <row r="141" spans="1:35" ht="12.75">
      <c r="A141" s="555" t="s">
        <v>669</v>
      </c>
    </row>
    <row r="142" spans="1:35">
      <c r="F142" s="554"/>
      <c r="K142" s="550"/>
    </row>
    <row r="143" spans="1:35" s="589" customFormat="1" ht="11.25">
      <c r="A143" s="612"/>
      <c r="B143" s="754" t="s">
        <v>388</v>
      </c>
      <c r="C143" s="612"/>
      <c r="D143" s="612"/>
      <c r="E143" s="612"/>
      <c r="F143" s="612">
        <v>1</v>
      </c>
      <c r="G143" s="612">
        <f>+F143+1</f>
        <v>2</v>
      </c>
      <c r="H143" s="612">
        <f>+G143+1</f>
        <v>3</v>
      </c>
      <c r="I143" s="612">
        <f t="shared" ref="I143:X144" si="57">+H143+1</f>
        <v>4</v>
      </c>
      <c r="J143" s="612">
        <f t="shared" si="57"/>
        <v>5</v>
      </c>
      <c r="K143" s="612">
        <f t="shared" si="57"/>
        <v>6</v>
      </c>
      <c r="L143" s="612">
        <f t="shared" si="57"/>
        <v>7</v>
      </c>
      <c r="M143" s="612">
        <f t="shared" si="57"/>
        <v>8</v>
      </c>
      <c r="N143" s="612">
        <f t="shared" si="57"/>
        <v>9</v>
      </c>
      <c r="O143" s="612">
        <f t="shared" si="57"/>
        <v>10</v>
      </c>
      <c r="P143" s="612">
        <f t="shared" si="57"/>
        <v>11</v>
      </c>
      <c r="Q143" s="612">
        <f t="shared" si="57"/>
        <v>12</v>
      </c>
      <c r="R143" s="612">
        <f t="shared" si="57"/>
        <v>13</v>
      </c>
      <c r="S143" s="612">
        <f t="shared" si="57"/>
        <v>14</v>
      </c>
      <c r="T143" s="612">
        <f t="shared" si="57"/>
        <v>15</v>
      </c>
      <c r="U143" s="612">
        <f t="shared" si="57"/>
        <v>16</v>
      </c>
      <c r="V143" s="612">
        <f t="shared" si="57"/>
        <v>17</v>
      </c>
      <c r="W143" s="612">
        <f t="shared" si="57"/>
        <v>18</v>
      </c>
      <c r="X143" s="612">
        <f t="shared" si="57"/>
        <v>19</v>
      </c>
      <c r="Y143" s="612">
        <f t="shared" ref="X143:AI144" si="58">+X143+1</f>
        <v>20</v>
      </c>
      <c r="Z143" s="612">
        <f t="shared" si="58"/>
        <v>21</v>
      </c>
      <c r="AA143" s="612">
        <f t="shared" si="58"/>
        <v>22</v>
      </c>
      <c r="AB143" s="612">
        <f t="shared" si="58"/>
        <v>23</v>
      </c>
      <c r="AC143" s="612">
        <f t="shared" si="58"/>
        <v>24</v>
      </c>
      <c r="AD143" s="612">
        <f t="shared" si="58"/>
        <v>25</v>
      </c>
      <c r="AE143" s="612">
        <f t="shared" si="58"/>
        <v>26</v>
      </c>
      <c r="AF143" s="612">
        <f t="shared" si="58"/>
        <v>27</v>
      </c>
      <c r="AG143" s="612">
        <f t="shared" si="58"/>
        <v>28</v>
      </c>
      <c r="AH143" s="612">
        <f>+AG143+1</f>
        <v>29</v>
      </c>
      <c r="AI143" s="612">
        <f>+AH143+1</f>
        <v>30</v>
      </c>
    </row>
    <row r="144" spans="1:35" s="589" customFormat="1" ht="11.25">
      <c r="A144" s="612" t="s">
        <v>147</v>
      </c>
      <c r="B144" s="754" t="s">
        <v>387</v>
      </c>
      <c r="C144" s="613"/>
      <c r="D144" s="613"/>
      <c r="E144" s="613"/>
      <c r="F144" s="614">
        <v>2018</v>
      </c>
      <c r="G144" s="614">
        <f>+F144+1</f>
        <v>2019</v>
      </c>
      <c r="H144" s="614">
        <f>+G144+1</f>
        <v>2020</v>
      </c>
      <c r="I144" s="614">
        <f t="shared" si="57"/>
        <v>2021</v>
      </c>
      <c r="J144" s="614">
        <f t="shared" si="57"/>
        <v>2022</v>
      </c>
      <c r="K144" s="614">
        <f t="shared" si="57"/>
        <v>2023</v>
      </c>
      <c r="L144" s="614">
        <f t="shared" si="57"/>
        <v>2024</v>
      </c>
      <c r="M144" s="614">
        <f t="shared" si="57"/>
        <v>2025</v>
      </c>
      <c r="N144" s="614">
        <f t="shared" si="57"/>
        <v>2026</v>
      </c>
      <c r="O144" s="614">
        <f t="shared" si="57"/>
        <v>2027</v>
      </c>
      <c r="P144" s="614">
        <f t="shared" si="57"/>
        <v>2028</v>
      </c>
      <c r="Q144" s="614">
        <f t="shared" si="57"/>
        <v>2029</v>
      </c>
      <c r="R144" s="614">
        <f t="shared" si="57"/>
        <v>2030</v>
      </c>
      <c r="S144" s="614">
        <f t="shared" si="57"/>
        <v>2031</v>
      </c>
      <c r="T144" s="614">
        <f t="shared" si="57"/>
        <v>2032</v>
      </c>
      <c r="U144" s="614">
        <f t="shared" si="57"/>
        <v>2033</v>
      </c>
      <c r="V144" s="614">
        <f t="shared" si="57"/>
        <v>2034</v>
      </c>
      <c r="W144" s="614">
        <f t="shared" si="57"/>
        <v>2035</v>
      </c>
      <c r="X144" s="614">
        <f t="shared" si="58"/>
        <v>2036</v>
      </c>
      <c r="Y144" s="614">
        <f t="shared" si="58"/>
        <v>2037</v>
      </c>
      <c r="Z144" s="614">
        <f t="shared" si="58"/>
        <v>2038</v>
      </c>
      <c r="AA144" s="614">
        <f t="shared" si="58"/>
        <v>2039</v>
      </c>
      <c r="AB144" s="614">
        <f t="shared" si="58"/>
        <v>2040</v>
      </c>
      <c r="AC144" s="614">
        <f t="shared" si="58"/>
        <v>2041</v>
      </c>
      <c r="AD144" s="614">
        <f t="shared" si="58"/>
        <v>2042</v>
      </c>
      <c r="AE144" s="614">
        <f t="shared" si="58"/>
        <v>2043</v>
      </c>
      <c r="AF144" s="614">
        <f t="shared" si="58"/>
        <v>2044</v>
      </c>
      <c r="AG144" s="614">
        <f t="shared" si="58"/>
        <v>2045</v>
      </c>
      <c r="AH144" s="614">
        <f t="shared" si="58"/>
        <v>2046</v>
      </c>
      <c r="AI144" s="614">
        <f t="shared" si="58"/>
        <v>2047</v>
      </c>
    </row>
    <row r="145" spans="1:35" s="589" customFormat="1" ht="11.25">
      <c r="A145" s="592" t="s">
        <v>242</v>
      </c>
      <c r="B145" s="749" t="s">
        <v>252</v>
      </c>
      <c r="C145" s="592"/>
      <c r="D145" s="592"/>
      <c r="E145" s="592"/>
      <c r="F145" s="593">
        <f>+F146+F154+F155</f>
        <v>197592</v>
      </c>
      <c r="G145" s="593">
        <f t="shared" ref="G145:J145" si="59">+G146+G154+G155</f>
        <v>201079</v>
      </c>
      <c r="H145" s="593">
        <f t="shared" si="59"/>
        <v>186114</v>
      </c>
      <c r="I145" s="593">
        <f t="shared" si="59"/>
        <v>186114</v>
      </c>
      <c r="J145" s="593">
        <f t="shared" si="59"/>
        <v>186114</v>
      </c>
      <c r="K145" s="593">
        <f>+K146+K154+K155</f>
        <v>262097.53908230149</v>
      </c>
      <c r="L145" s="593">
        <f t="shared" ref="L145:AI145" si="60">+L146+L154+L155</f>
        <v>262097.53908230149</v>
      </c>
      <c r="M145" s="593">
        <f t="shared" si="60"/>
        <v>262097.53908230149</v>
      </c>
      <c r="N145" s="593">
        <f t="shared" si="60"/>
        <v>262097.53908230149</v>
      </c>
      <c r="O145" s="593">
        <f t="shared" si="60"/>
        <v>262097.53908230149</v>
      </c>
      <c r="P145" s="593">
        <f t="shared" si="60"/>
        <v>262097.53908230149</v>
      </c>
      <c r="Q145" s="593">
        <f t="shared" si="60"/>
        <v>262097.53908230149</v>
      </c>
      <c r="R145" s="593">
        <f t="shared" si="60"/>
        <v>262097.53908230149</v>
      </c>
      <c r="S145" s="593">
        <f t="shared" si="60"/>
        <v>262097.53908230149</v>
      </c>
      <c r="T145" s="593">
        <f t="shared" si="60"/>
        <v>262097.53908230149</v>
      </c>
      <c r="U145" s="593">
        <f t="shared" si="60"/>
        <v>262097.53908230149</v>
      </c>
      <c r="V145" s="593">
        <f t="shared" si="60"/>
        <v>262097.53908230149</v>
      </c>
      <c r="W145" s="593">
        <f t="shared" si="60"/>
        <v>262097.53908230149</v>
      </c>
      <c r="X145" s="593">
        <f t="shared" si="60"/>
        <v>262097.53908230149</v>
      </c>
      <c r="Y145" s="593">
        <f t="shared" si="60"/>
        <v>262097.53908230149</v>
      </c>
      <c r="Z145" s="593">
        <f t="shared" si="60"/>
        <v>262097.53908230149</v>
      </c>
      <c r="AA145" s="593">
        <f t="shared" si="60"/>
        <v>262097.53908230146</v>
      </c>
      <c r="AB145" s="593">
        <f t="shared" si="60"/>
        <v>262097.53908230146</v>
      </c>
      <c r="AC145" s="593">
        <f t="shared" si="60"/>
        <v>262097.53908230146</v>
      </c>
      <c r="AD145" s="593">
        <f t="shared" si="60"/>
        <v>262097.53908230146</v>
      </c>
      <c r="AE145" s="593">
        <f t="shared" si="60"/>
        <v>262097.53908230146</v>
      </c>
      <c r="AF145" s="593">
        <f t="shared" si="60"/>
        <v>262097.53908230146</v>
      </c>
      <c r="AG145" s="593">
        <f t="shared" si="60"/>
        <v>262097.53908230146</v>
      </c>
      <c r="AH145" s="593">
        <f t="shared" si="60"/>
        <v>262097.53908230146</v>
      </c>
      <c r="AI145" s="593">
        <f t="shared" si="60"/>
        <v>262097.53908230146</v>
      </c>
    </row>
    <row r="146" spans="1:35" s="589" customFormat="1" ht="11.25">
      <c r="A146" s="594">
        <v>1</v>
      </c>
      <c r="B146" s="750" t="s">
        <v>245</v>
      </c>
      <c r="C146" s="594"/>
      <c r="D146" s="594"/>
      <c r="E146" s="594"/>
      <c r="F146" s="595">
        <f>+F147+F148+F149+F150+F151+F153</f>
        <v>195819</v>
      </c>
      <c r="G146" s="595">
        <f t="shared" ref="G146:AI146" si="61">+G147+G148+G149+G150+G151+G153</f>
        <v>198095</v>
      </c>
      <c r="H146" s="595">
        <f t="shared" si="61"/>
        <v>186114</v>
      </c>
      <c r="I146" s="595">
        <f t="shared" si="61"/>
        <v>186114</v>
      </c>
      <c r="J146" s="595">
        <f t="shared" si="61"/>
        <v>186114</v>
      </c>
      <c r="K146" s="595">
        <f t="shared" si="61"/>
        <v>262097.53908230149</v>
      </c>
      <c r="L146" s="595">
        <f t="shared" si="61"/>
        <v>262097.53908230149</v>
      </c>
      <c r="M146" s="595">
        <f t="shared" si="61"/>
        <v>262097.53908230149</v>
      </c>
      <c r="N146" s="595">
        <f t="shared" si="61"/>
        <v>262097.53908230149</v>
      </c>
      <c r="O146" s="595">
        <f t="shared" si="61"/>
        <v>262097.53908230149</v>
      </c>
      <c r="P146" s="595">
        <f t="shared" si="61"/>
        <v>262097.53908230149</v>
      </c>
      <c r="Q146" s="595">
        <f t="shared" si="61"/>
        <v>262097.53908230149</v>
      </c>
      <c r="R146" s="595">
        <f t="shared" si="61"/>
        <v>262097.53908230149</v>
      </c>
      <c r="S146" s="595">
        <f t="shared" si="61"/>
        <v>262097.53908230149</v>
      </c>
      <c r="T146" s="595">
        <f t="shared" si="61"/>
        <v>262097.53908230149</v>
      </c>
      <c r="U146" s="595">
        <f t="shared" si="61"/>
        <v>262097.53908230149</v>
      </c>
      <c r="V146" s="595">
        <f t="shared" si="61"/>
        <v>262097.53908230149</v>
      </c>
      <c r="W146" s="595">
        <f t="shared" si="61"/>
        <v>262097.53908230149</v>
      </c>
      <c r="X146" s="595">
        <f t="shared" si="61"/>
        <v>262097.53908230149</v>
      </c>
      <c r="Y146" s="595">
        <f t="shared" si="61"/>
        <v>262097.53908230149</v>
      </c>
      <c r="Z146" s="595">
        <f t="shared" si="61"/>
        <v>262097.53908230149</v>
      </c>
      <c r="AA146" s="595">
        <f t="shared" si="61"/>
        <v>262097.53908230146</v>
      </c>
      <c r="AB146" s="595">
        <f t="shared" si="61"/>
        <v>262097.53908230146</v>
      </c>
      <c r="AC146" s="595">
        <f t="shared" si="61"/>
        <v>262097.53908230146</v>
      </c>
      <c r="AD146" s="595">
        <f t="shared" si="61"/>
        <v>262097.53908230146</v>
      </c>
      <c r="AE146" s="595">
        <f t="shared" si="61"/>
        <v>262097.53908230146</v>
      </c>
      <c r="AF146" s="595">
        <f t="shared" si="61"/>
        <v>262097.53908230146</v>
      </c>
      <c r="AG146" s="595">
        <f t="shared" si="61"/>
        <v>262097.53908230146</v>
      </c>
      <c r="AH146" s="595">
        <f t="shared" si="61"/>
        <v>262097.53908230146</v>
      </c>
      <c r="AI146" s="595">
        <f t="shared" si="61"/>
        <v>262097.53908230146</v>
      </c>
    </row>
    <row r="147" spans="1:35" s="589" customFormat="1" ht="11.25">
      <c r="A147" s="594"/>
      <c r="B147" s="751" t="s">
        <v>889</v>
      </c>
      <c r="C147" s="596"/>
      <c r="D147" s="596"/>
      <c r="E147" s="596"/>
      <c r="F147" s="595">
        <f>+F21</f>
        <v>58189.7048</v>
      </c>
      <c r="G147" s="595">
        <f t="shared" ref="G147:AI147" si="62">+G21</f>
        <v>61668.26</v>
      </c>
      <c r="H147" s="595">
        <f t="shared" si="62"/>
        <v>71767</v>
      </c>
      <c r="I147" s="595">
        <f t="shared" si="62"/>
        <v>71767</v>
      </c>
      <c r="J147" s="595">
        <f t="shared" si="62"/>
        <v>71767</v>
      </c>
      <c r="K147" s="595">
        <f t="shared" si="62"/>
        <v>71767</v>
      </c>
      <c r="L147" s="595">
        <f t="shared" si="62"/>
        <v>71767</v>
      </c>
      <c r="M147" s="595">
        <f t="shared" si="62"/>
        <v>71767</v>
      </c>
      <c r="N147" s="595">
        <f t="shared" si="62"/>
        <v>71767</v>
      </c>
      <c r="O147" s="595">
        <f t="shared" si="62"/>
        <v>71767</v>
      </c>
      <c r="P147" s="595">
        <f t="shared" si="62"/>
        <v>71767</v>
      </c>
      <c r="Q147" s="595">
        <f t="shared" si="62"/>
        <v>71767</v>
      </c>
      <c r="R147" s="595">
        <f t="shared" si="62"/>
        <v>71767</v>
      </c>
      <c r="S147" s="595">
        <f t="shared" si="62"/>
        <v>71767</v>
      </c>
      <c r="T147" s="595">
        <f t="shared" si="62"/>
        <v>71767</v>
      </c>
      <c r="U147" s="595">
        <f t="shared" si="62"/>
        <v>71767</v>
      </c>
      <c r="V147" s="595">
        <f t="shared" si="62"/>
        <v>71767</v>
      </c>
      <c r="W147" s="595">
        <f t="shared" si="62"/>
        <v>71767</v>
      </c>
      <c r="X147" s="595">
        <f t="shared" si="62"/>
        <v>71767</v>
      </c>
      <c r="Y147" s="595">
        <f t="shared" si="62"/>
        <v>71767</v>
      </c>
      <c r="Z147" s="595">
        <f t="shared" si="62"/>
        <v>71767</v>
      </c>
      <c r="AA147" s="595">
        <f t="shared" si="62"/>
        <v>71767</v>
      </c>
      <c r="AB147" s="595">
        <f t="shared" si="62"/>
        <v>71767</v>
      </c>
      <c r="AC147" s="595">
        <f t="shared" si="62"/>
        <v>71767</v>
      </c>
      <c r="AD147" s="595">
        <f t="shared" si="62"/>
        <v>71767</v>
      </c>
      <c r="AE147" s="595">
        <f t="shared" si="62"/>
        <v>71767</v>
      </c>
      <c r="AF147" s="595">
        <f t="shared" si="62"/>
        <v>71767</v>
      </c>
      <c r="AG147" s="595">
        <f t="shared" si="62"/>
        <v>71767</v>
      </c>
      <c r="AH147" s="595">
        <f t="shared" si="62"/>
        <v>71767</v>
      </c>
      <c r="AI147" s="595">
        <f t="shared" si="62"/>
        <v>71767</v>
      </c>
    </row>
    <row r="148" spans="1:35" s="589" customFormat="1" ht="22.5">
      <c r="A148" s="594"/>
      <c r="B148" s="751" t="s">
        <v>936</v>
      </c>
      <c r="C148" s="596"/>
      <c r="D148" s="596"/>
      <c r="E148" s="596"/>
      <c r="F148" s="595">
        <f>+'Dodatni obratovalni stroški'!B44</f>
        <v>0</v>
      </c>
      <c r="G148" s="595">
        <f>+'Dodatni obratovalni stroški'!C44</f>
        <v>0</v>
      </c>
      <c r="H148" s="595">
        <f>+'Dodatni obratovalni stroški'!D44</f>
        <v>0</v>
      </c>
      <c r="I148" s="595">
        <f>+'Dodatni obratovalni stroški'!E44</f>
        <v>0</v>
      </c>
      <c r="J148" s="595">
        <f>+'Dodatni obratovalni stroški'!F44</f>
        <v>0</v>
      </c>
      <c r="K148" s="595">
        <f>+'Dodatni obratovalni stroški'!G44</f>
        <v>10800</v>
      </c>
      <c r="L148" s="595">
        <f>+'Dodatni obratovalni stroški'!H44</f>
        <v>10800</v>
      </c>
      <c r="M148" s="595">
        <f>+'Dodatni obratovalni stroški'!I44</f>
        <v>10800</v>
      </c>
      <c r="N148" s="595">
        <f>+'Dodatni obratovalni stroški'!J44</f>
        <v>10800</v>
      </c>
      <c r="O148" s="595">
        <f>+'Dodatni obratovalni stroški'!K44</f>
        <v>10800</v>
      </c>
      <c r="P148" s="595">
        <f>+'Dodatni obratovalni stroški'!L44</f>
        <v>10800</v>
      </c>
      <c r="Q148" s="595">
        <f>+'Dodatni obratovalni stroški'!M44</f>
        <v>10800</v>
      </c>
      <c r="R148" s="595">
        <f>+'Dodatni obratovalni stroški'!N44</f>
        <v>10800</v>
      </c>
      <c r="S148" s="595">
        <f>+'Dodatni obratovalni stroški'!O44</f>
        <v>10800</v>
      </c>
      <c r="T148" s="595">
        <f>+'Dodatni obratovalni stroški'!P44</f>
        <v>10800</v>
      </c>
      <c r="U148" s="595">
        <f>+'Dodatni obratovalni stroški'!Q44</f>
        <v>10800</v>
      </c>
      <c r="V148" s="595">
        <f>+'Dodatni obratovalni stroški'!R44</f>
        <v>10800</v>
      </c>
      <c r="W148" s="595">
        <f>+'Dodatni obratovalni stroški'!S44</f>
        <v>10800</v>
      </c>
      <c r="X148" s="595">
        <f>+'Dodatni obratovalni stroški'!T44</f>
        <v>10800</v>
      </c>
      <c r="Y148" s="595">
        <f>+'Dodatni obratovalni stroški'!U44</f>
        <v>10800</v>
      </c>
      <c r="Z148" s="595">
        <f>+'Dodatni obratovalni stroški'!V44</f>
        <v>10800</v>
      </c>
      <c r="AA148" s="595">
        <f>+'Dodatni obratovalni stroški'!W44</f>
        <v>10800</v>
      </c>
      <c r="AB148" s="595">
        <f>+'Dodatni obratovalni stroški'!X44</f>
        <v>10800</v>
      </c>
      <c r="AC148" s="595">
        <f>+'Dodatni obratovalni stroški'!Y44</f>
        <v>10800</v>
      </c>
      <c r="AD148" s="595">
        <f>+'Dodatni obratovalni stroški'!Z44</f>
        <v>10800</v>
      </c>
      <c r="AE148" s="595">
        <f>+'Dodatni obratovalni stroški'!AA44</f>
        <v>10800</v>
      </c>
      <c r="AF148" s="595">
        <f>+'Dodatni obratovalni stroški'!AB44</f>
        <v>10800</v>
      </c>
      <c r="AG148" s="595">
        <f>+'Dodatni obratovalni stroški'!AC44</f>
        <v>10800</v>
      </c>
      <c r="AH148" s="595">
        <f>+'Dodatni obratovalni stroški'!AD44</f>
        <v>10800</v>
      </c>
      <c r="AI148" s="595">
        <f>+'Dodatni obratovalni stroški'!AE44</f>
        <v>10800</v>
      </c>
    </row>
    <row r="149" spans="1:35" s="589" customFormat="1" ht="11.25">
      <c r="A149" s="594"/>
      <c r="B149" s="751" t="s">
        <v>891</v>
      </c>
      <c r="C149" s="596"/>
      <c r="D149" s="596"/>
      <c r="E149" s="596"/>
      <c r="F149" s="595">
        <f>+F22</f>
        <v>127620.29519999999</v>
      </c>
      <c r="G149" s="595">
        <f t="shared" ref="G149:AI149" si="63">+G22</f>
        <v>133319.74</v>
      </c>
      <c r="H149" s="595">
        <f t="shared" si="63"/>
        <v>112964</v>
      </c>
      <c r="I149" s="595">
        <f t="shared" si="63"/>
        <v>112964</v>
      </c>
      <c r="J149" s="595">
        <f t="shared" si="63"/>
        <v>112964</v>
      </c>
      <c r="K149" s="595">
        <f t="shared" si="63"/>
        <v>112964</v>
      </c>
      <c r="L149" s="595">
        <f t="shared" si="63"/>
        <v>112964</v>
      </c>
      <c r="M149" s="595">
        <f t="shared" si="63"/>
        <v>112964</v>
      </c>
      <c r="N149" s="595">
        <f t="shared" si="63"/>
        <v>112964</v>
      </c>
      <c r="O149" s="595">
        <f t="shared" si="63"/>
        <v>112964</v>
      </c>
      <c r="P149" s="595">
        <f t="shared" si="63"/>
        <v>112964</v>
      </c>
      <c r="Q149" s="595">
        <f t="shared" si="63"/>
        <v>112964</v>
      </c>
      <c r="R149" s="595">
        <f t="shared" si="63"/>
        <v>112964</v>
      </c>
      <c r="S149" s="595">
        <f t="shared" si="63"/>
        <v>112964</v>
      </c>
      <c r="T149" s="595">
        <f t="shared" si="63"/>
        <v>112964</v>
      </c>
      <c r="U149" s="595">
        <f t="shared" si="63"/>
        <v>112964</v>
      </c>
      <c r="V149" s="595">
        <f t="shared" si="63"/>
        <v>112964</v>
      </c>
      <c r="W149" s="595">
        <f t="shared" si="63"/>
        <v>112964</v>
      </c>
      <c r="X149" s="595">
        <f t="shared" si="63"/>
        <v>112964</v>
      </c>
      <c r="Y149" s="595">
        <f t="shared" si="63"/>
        <v>112964</v>
      </c>
      <c r="Z149" s="595">
        <f t="shared" si="63"/>
        <v>112964</v>
      </c>
      <c r="AA149" s="595">
        <f t="shared" si="63"/>
        <v>112964</v>
      </c>
      <c r="AB149" s="595">
        <f t="shared" si="63"/>
        <v>112964</v>
      </c>
      <c r="AC149" s="595">
        <f t="shared" si="63"/>
        <v>112964</v>
      </c>
      <c r="AD149" s="595">
        <f t="shared" si="63"/>
        <v>112964</v>
      </c>
      <c r="AE149" s="595">
        <f t="shared" si="63"/>
        <v>112964</v>
      </c>
      <c r="AF149" s="595">
        <f t="shared" si="63"/>
        <v>112964</v>
      </c>
      <c r="AG149" s="595">
        <f t="shared" si="63"/>
        <v>112964</v>
      </c>
      <c r="AH149" s="595">
        <f t="shared" si="63"/>
        <v>112964</v>
      </c>
      <c r="AI149" s="595">
        <f t="shared" si="63"/>
        <v>112964</v>
      </c>
    </row>
    <row r="150" spans="1:35" s="589" customFormat="1" ht="11.25">
      <c r="A150" s="594"/>
      <c r="B150" s="751" t="s">
        <v>937</v>
      </c>
      <c r="C150" s="596"/>
      <c r="D150" s="596"/>
      <c r="E150" s="596"/>
      <c r="F150" s="595">
        <f>+Amortizacija!F39-F151</f>
        <v>0</v>
      </c>
      <c r="G150" s="595">
        <f>+Amortizacija!G39-G151</f>
        <v>0</v>
      </c>
      <c r="H150" s="595">
        <f>+Amortizacija!H39-H151</f>
        <v>0</v>
      </c>
      <c r="I150" s="595">
        <f>+Amortizacija!I39-I151</f>
        <v>0</v>
      </c>
      <c r="J150" s="595">
        <f>+Amortizacija!J39-J151</f>
        <v>0</v>
      </c>
      <c r="K150" s="595">
        <f>+Amortizacija!K39-K151</f>
        <v>32591.769541150734</v>
      </c>
      <c r="L150" s="595">
        <f>+Amortizacija!L39-L151</f>
        <v>32591.769541150734</v>
      </c>
      <c r="M150" s="595">
        <f>+Amortizacija!M39-M151</f>
        <v>32591.769541150734</v>
      </c>
      <c r="N150" s="595">
        <f>+Amortizacija!N39-N151</f>
        <v>32591.769541150734</v>
      </c>
      <c r="O150" s="595">
        <f>+Amortizacija!O39-O151</f>
        <v>32591.769541150734</v>
      </c>
      <c r="P150" s="595">
        <f>+Amortizacija!P39-P151</f>
        <v>32591.769541150734</v>
      </c>
      <c r="Q150" s="595">
        <f>+Amortizacija!Q39-Q151</f>
        <v>32591.769541150734</v>
      </c>
      <c r="R150" s="595">
        <f>+Amortizacija!R39-R151</f>
        <v>32591.769541150734</v>
      </c>
      <c r="S150" s="595">
        <f>+Amortizacija!S39-S151</f>
        <v>32591.769541150734</v>
      </c>
      <c r="T150" s="595">
        <f>+Amortizacija!T39-T151</f>
        <v>32591.769541150734</v>
      </c>
      <c r="U150" s="595">
        <f>+Amortizacija!U39-U151</f>
        <v>32591.769541150734</v>
      </c>
      <c r="V150" s="595">
        <f>+Amortizacija!V39-V151</f>
        <v>32591.769541150734</v>
      </c>
      <c r="W150" s="595">
        <f>+Amortizacija!W39-W151</f>
        <v>32591.769541150734</v>
      </c>
      <c r="X150" s="595">
        <f>+Amortizacija!X39-X151</f>
        <v>32591.769541150734</v>
      </c>
      <c r="Y150" s="595">
        <f>+Amortizacija!Y39-Y151</f>
        <v>32591.769541150734</v>
      </c>
      <c r="Z150" s="595">
        <f>+Amortizacija!Z39-Z151</f>
        <v>32591.769541150734</v>
      </c>
      <c r="AA150" s="595">
        <f>+Amortizacija!AA39-AA151</f>
        <v>65183.539082301468</v>
      </c>
      <c r="AB150" s="595">
        <f>+Amortizacija!AB39-AB151</f>
        <v>65183.539082301468</v>
      </c>
      <c r="AC150" s="595">
        <f>+Amortizacija!AC39-AC151</f>
        <v>65183.539082301468</v>
      </c>
      <c r="AD150" s="595">
        <f>+Amortizacija!AD39-AD151</f>
        <v>65183.539082301468</v>
      </c>
      <c r="AE150" s="595">
        <f>+Amortizacija!AE39-AE151</f>
        <v>65183.539082301468</v>
      </c>
      <c r="AF150" s="595">
        <f>+Amortizacija!AF39-AF151</f>
        <v>65183.539082301468</v>
      </c>
      <c r="AG150" s="595">
        <f>+Amortizacija!AG39-AG151</f>
        <v>65183.539082301468</v>
      </c>
      <c r="AH150" s="595">
        <f>+Amortizacija!AH39-AH151</f>
        <v>65183.539082301468</v>
      </c>
      <c r="AI150" s="595">
        <f>+Amortizacija!AI39-AI151</f>
        <v>65183.539082301468</v>
      </c>
    </row>
    <row r="151" spans="1:35" s="589" customFormat="1" ht="11.25">
      <c r="A151" s="594"/>
      <c r="B151" s="751" t="s">
        <v>938</v>
      </c>
      <c r="C151" s="596"/>
      <c r="D151" s="596"/>
      <c r="E151" s="596"/>
      <c r="F151" s="595">
        <f>+Amortizacija!F39*F152</f>
        <v>0</v>
      </c>
      <c r="G151" s="595">
        <f>+Amortizacija!G39*G152</f>
        <v>0</v>
      </c>
      <c r="H151" s="595">
        <f>+Amortizacija!H39*H152</f>
        <v>0</v>
      </c>
      <c r="I151" s="595">
        <f>+Amortizacija!I39*I152</f>
        <v>0</v>
      </c>
      <c r="J151" s="595">
        <f>+Amortizacija!J39*J152</f>
        <v>0</v>
      </c>
      <c r="K151" s="595">
        <f>+Amortizacija!K39*K152</f>
        <v>32591.769541150734</v>
      </c>
      <c r="L151" s="595">
        <f>+Amortizacija!L39*L152</f>
        <v>32591.769541150734</v>
      </c>
      <c r="M151" s="595">
        <f>+Amortizacija!M39*M152</f>
        <v>32591.769541150734</v>
      </c>
      <c r="N151" s="595">
        <f>+Amortizacija!N39*N152</f>
        <v>32591.769541150734</v>
      </c>
      <c r="O151" s="595">
        <f>+Amortizacija!O39*O152</f>
        <v>32591.769541150734</v>
      </c>
      <c r="P151" s="595">
        <f>+Amortizacija!P39*P152</f>
        <v>32591.769541150734</v>
      </c>
      <c r="Q151" s="595">
        <f>+Amortizacija!Q39*Q152</f>
        <v>32591.769541150734</v>
      </c>
      <c r="R151" s="595">
        <f>+Amortizacija!R39*R152</f>
        <v>32591.769541150734</v>
      </c>
      <c r="S151" s="595">
        <f>+Amortizacija!S39*S152</f>
        <v>32591.769541150734</v>
      </c>
      <c r="T151" s="595">
        <f>+Amortizacija!T39*T152</f>
        <v>32591.769541150734</v>
      </c>
      <c r="U151" s="595">
        <f>+Amortizacija!U39*U152</f>
        <v>32591.769541150734</v>
      </c>
      <c r="V151" s="595">
        <f>+Amortizacija!V39*V152</f>
        <v>32591.769541150734</v>
      </c>
      <c r="W151" s="595">
        <f>+Amortizacija!W39*W152</f>
        <v>32591.769541150734</v>
      </c>
      <c r="X151" s="595">
        <f>+Amortizacija!X39*X152</f>
        <v>32591.769541150734</v>
      </c>
      <c r="Y151" s="595">
        <f>+Amortizacija!Y39*Y152</f>
        <v>32591.769541150734</v>
      </c>
      <c r="Z151" s="595">
        <f>+Amortizacija!Z39*Z152</f>
        <v>32591.769541150734</v>
      </c>
      <c r="AA151" s="595">
        <f>+Amortizacija!AA39*AA152</f>
        <v>0</v>
      </c>
      <c r="AB151" s="595">
        <f>+Amortizacija!AB39*AB152</f>
        <v>0</v>
      </c>
      <c r="AC151" s="595">
        <f>+Amortizacija!AC39*AC152</f>
        <v>0</v>
      </c>
      <c r="AD151" s="595">
        <f>+Amortizacija!AD39*AD152</f>
        <v>0</v>
      </c>
      <c r="AE151" s="595">
        <f>+Amortizacija!AE39*AE152</f>
        <v>0</v>
      </c>
      <c r="AF151" s="595">
        <f>+Amortizacija!AF39*AF152</f>
        <v>0</v>
      </c>
      <c r="AG151" s="595">
        <f>+Amortizacija!AG39*AG152</f>
        <v>0</v>
      </c>
      <c r="AH151" s="595">
        <f>+Amortizacija!AH39*AH152</f>
        <v>0</v>
      </c>
      <c r="AI151" s="595">
        <f>+Amortizacija!AI39*AI152</f>
        <v>0</v>
      </c>
    </row>
    <row r="152" spans="1:35" s="611" customFormat="1" ht="11.25">
      <c r="A152" s="608"/>
      <c r="B152" s="755" t="s">
        <v>894</v>
      </c>
      <c r="C152" s="609"/>
      <c r="D152" s="609"/>
      <c r="E152" s="609"/>
      <c r="F152" s="610">
        <v>0</v>
      </c>
      <c r="G152" s="610">
        <v>0</v>
      </c>
      <c r="H152" s="610">
        <v>0</v>
      </c>
      <c r="I152" s="610">
        <v>0</v>
      </c>
      <c r="J152" s="610">
        <v>0</v>
      </c>
      <c r="K152" s="610">
        <v>0.5</v>
      </c>
      <c r="L152" s="610">
        <f>+K152</f>
        <v>0.5</v>
      </c>
      <c r="M152" s="610">
        <f t="shared" ref="M152:Z152" si="64">+L152</f>
        <v>0.5</v>
      </c>
      <c r="N152" s="610">
        <f t="shared" si="64"/>
        <v>0.5</v>
      </c>
      <c r="O152" s="610">
        <f t="shared" si="64"/>
        <v>0.5</v>
      </c>
      <c r="P152" s="610">
        <f t="shared" si="64"/>
        <v>0.5</v>
      </c>
      <c r="Q152" s="610">
        <f t="shared" si="64"/>
        <v>0.5</v>
      </c>
      <c r="R152" s="610">
        <f t="shared" si="64"/>
        <v>0.5</v>
      </c>
      <c r="S152" s="610">
        <f t="shared" si="64"/>
        <v>0.5</v>
      </c>
      <c r="T152" s="610">
        <f t="shared" si="64"/>
        <v>0.5</v>
      </c>
      <c r="U152" s="610">
        <f t="shared" si="64"/>
        <v>0.5</v>
      </c>
      <c r="V152" s="610">
        <f t="shared" si="64"/>
        <v>0.5</v>
      </c>
      <c r="W152" s="610">
        <f t="shared" si="64"/>
        <v>0.5</v>
      </c>
      <c r="X152" s="610">
        <f t="shared" si="64"/>
        <v>0.5</v>
      </c>
      <c r="Y152" s="610">
        <f t="shared" si="64"/>
        <v>0.5</v>
      </c>
      <c r="Z152" s="610">
        <f t="shared" si="64"/>
        <v>0.5</v>
      </c>
      <c r="AA152" s="610">
        <v>0</v>
      </c>
      <c r="AB152" s="610">
        <v>0</v>
      </c>
      <c r="AC152" s="610">
        <v>0</v>
      </c>
      <c r="AD152" s="610">
        <v>0</v>
      </c>
      <c r="AE152" s="610">
        <v>0</v>
      </c>
      <c r="AF152" s="610">
        <v>0</v>
      </c>
      <c r="AG152" s="610">
        <v>0</v>
      </c>
      <c r="AH152" s="610">
        <v>0</v>
      </c>
      <c r="AI152" s="610">
        <v>0</v>
      </c>
    </row>
    <row r="153" spans="1:35" s="589" customFormat="1" ht="11.25">
      <c r="A153" s="594"/>
      <c r="B153" s="751" t="s">
        <v>895</v>
      </c>
      <c r="C153" s="596"/>
      <c r="D153" s="596"/>
      <c r="E153" s="596"/>
      <c r="F153" s="595">
        <f>+F23</f>
        <v>10009</v>
      </c>
      <c r="G153" s="595">
        <f t="shared" ref="G153:AI155" si="65">+G23</f>
        <v>3107</v>
      </c>
      <c r="H153" s="595">
        <f t="shared" si="65"/>
        <v>1383</v>
      </c>
      <c r="I153" s="595">
        <f t="shared" si="65"/>
        <v>1383</v>
      </c>
      <c r="J153" s="595">
        <f t="shared" si="65"/>
        <v>1383</v>
      </c>
      <c r="K153" s="595">
        <f t="shared" si="65"/>
        <v>1383</v>
      </c>
      <c r="L153" s="595">
        <f t="shared" si="65"/>
        <v>1383</v>
      </c>
      <c r="M153" s="595">
        <f t="shared" si="65"/>
        <v>1383</v>
      </c>
      <c r="N153" s="595">
        <f t="shared" si="65"/>
        <v>1383</v>
      </c>
      <c r="O153" s="595">
        <f t="shared" si="65"/>
        <v>1383</v>
      </c>
      <c r="P153" s="595">
        <f t="shared" si="65"/>
        <v>1383</v>
      </c>
      <c r="Q153" s="595">
        <f t="shared" si="65"/>
        <v>1383</v>
      </c>
      <c r="R153" s="595">
        <f t="shared" si="65"/>
        <v>1383</v>
      </c>
      <c r="S153" s="595">
        <f t="shared" si="65"/>
        <v>1383</v>
      </c>
      <c r="T153" s="595">
        <f t="shared" si="65"/>
        <v>1383</v>
      </c>
      <c r="U153" s="595">
        <f t="shared" si="65"/>
        <v>1383</v>
      </c>
      <c r="V153" s="595">
        <f t="shared" si="65"/>
        <v>1383</v>
      </c>
      <c r="W153" s="595">
        <f t="shared" si="65"/>
        <v>1383</v>
      </c>
      <c r="X153" s="595">
        <f t="shared" si="65"/>
        <v>1383</v>
      </c>
      <c r="Y153" s="595">
        <f t="shared" si="65"/>
        <v>1383</v>
      </c>
      <c r="Z153" s="595">
        <f t="shared" si="65"/>
        <v>1383</v>
      </c>
      <c r="AA153" s="595">
        <f t="shared" si="65"/>
        <v>1383</v>
      </c>
      <c r="AB153" s="595">
        <f t="shared" si="65"/>
        <v>1383</v>
      </c>
      <c r="AC153" s="595">
        <f t="shared" si="65"/>
        <v>1383</v>
      </c>
      <c r="AD153" s="595">
        <f t="shared" si="65"/>
        <v>1383</v>
      </c>
      <c r="AE153" s="595">
        <f t="shared" si="65"/>
        <v>1383</v>
      </c>
      <c r="AF153" s="595">
        <f t="shared" si="65"/>
        <v>1383</v>
      </c>
      <c r="AG153" s="595">
        <f t="shared" si="65"/>
        <v>1383</v>
      </c>
      <c r="AH153" s="595">
        <f t="shared" si="65"/>
        <v>1383</v>
      </c>
      <c r="AI153" s="595">
        <f t="shared" si="65"/>
        <v>1383</v>
      </c>
    </row>
    <row r="154" spans="1:35" s="589" customFormat="1" ht="11.25">
      <c r="A154" s="594">
        <v>2</v>
      </c>
      <c r="B154" s="750" t="s">
        <v>247</v>
      </c>
      <c r="C154" s="594"/>
      <c r="D154" s="594"/>
      <c r="E154" s="594"/>
      <c r="F154" s="595">
        <f>+F24</f>
        <v>1773</v>
      </c>
      <c r="G154" s="595">
        <f t="shared" si="65"/>
        <v>2984</v>
      </c>
      <c r="H154" s="595">
        <f t="shared" si="65"/>
        <v>0</v>
      </c>
      <c r="I154" s="595">
        <f t="shared" si="65"/>
        <v>0</v>
      </c>
      <c r="J154" s="595">
        <f t="shared" si="65"/>
        <v>0</v>
      </c>
      <c r="K154" s="595">
        <f t="shared" si="65"/>
        <v>0</v>
      </c>
      <c r="L154" s="595">
        <f t="shared" si="65"/>
        <v>0</v>
      </c>
      <c r="M154" s="595">
        <f t="shared" si="65"/>
        <v>0</v>
      </c>
      <c r="N154" s="595">
        <f t="shared" si="65"/>
        <v>0</v>
      </c>
      <c r="O154" s="595">
        <f t="shared" si="65"/>
        <v>0</v>
      </c>
      <c r="P154" s="595">
        <f t="shared" si="65"/>
        <v>0</v>
      </c>
      <c r="Q154" s="595">
        <f t="shared" si="65"/>
        <v>0</v>
      </c>
      <c r="R154" s="595">
        <f t="shared" si="65"/>
        <v>0</v>
      </c>
      <c r="S154" s="595">
        <f t="shared" si="65"/>
        <v>0</v>
      </c>
      <c r="T154" s="595">
        <f t="shared" si="65"/>
        <v>0</v>
      </c>
      <c r="U154" s="595">
        <f t="shared" si="65"/>
        <v>0</v>
      </c>
      <c r="V154" s="595">
        <f t="shared" si="65"/>
        <v>0</v>
      </c>
      <c r="W154" s="595">
        <f t="shared" si="65"/>
        <v>0</v>
      </c>
      <c r="X154" s="595">
        <f t="shared" si="65"/>
        <v>0</v>
      </c>
      <c r="Y154" s="595">
        <f t="shared" si="65"/>
        <v>0</v>
      </c>
      <c r="Z154" s="595">
        <f t="shared" si="65"/>
        <v>0</v>
      </c>
      <c r="AA154" s="595">
        <f t="shared" si="65"/>
        <v>0</v>
      </c>
      <c r="AB154" s="595">
        <f t="shared" si="65"/>
        <v>0</v>
      </c>
      <c r="AC154" s="595">
        <f t="shared" si="65"/>
        <v>0</v>
      </c>
      <c r="AD154" s="595">
        <f t="shared" si="65"/>
        <v>0</v>
      </c>
      <c r="AE154" s="595">
        <f t="shared" si="65"/>
        <v>0</v>
      </c>
      <c r="AF154" s="595">
        <f t="shared" si="65"/>
        <v>0</v>
      </c>
      <c r="AG154" s="595">
        <f t="shared" si="65"/>
        <v>0</v>
      </c>
      <c r="AH154" s="595">
        <f t="shared" si="65"/>
        <v>0</v>
      </c>
      <c r="AI154" s="595">
        <f t="shared" si="65"/>
        <v>0</v>
      </c>
    </row>
    <row r="155" spans="1:35" s="589" customFormat="1" ht="11.25">
      <c r="A155" s="594">
        <v>3</v>
      </c>
      <c r="B155" s="750" t="s">
        <v>251</v>
      </c>
      <c r="C155" s="594"/>
      <c r="D155" s="594"/>
      <c r="E155" s="594"/>
      <c r="F155" s="595">
        <f>+F25</f>
        <v>0</v>
      </c>
      <c r="G155" s="595">
        <f t="shared" si="65"/>
        <v>0</v>
      </c>
      <c r="H155" s="595">
        <f t="shared" si="65"/>
        <v>0</v>
      </c>
      <c r="I155" s="595">
        <f t="shared" si="65"/>
        <v>0</v>
      </c>
      <c r="J155" s="595">
        <f t="shared" si="65"/>
        <v>0</v>
      </c>
      <c r="K155" s="595">
        <f t="shared" si="65"/>
        <v>0</v>
      </c>
      <c r="L155" s="595">
        <f t="shared" si="65"/>
        <v>0</v>
      </c>
      <c r="M155" s="595">
        <f t="shared" si="65"/>
        <v>0</v>
      </c>
      <c r="N155" s="595">
        <f t="shared" si="65"/>
        <v>0</v>
      </c>
      <c r="O155" s="595">
        <f t="shared" si="65"/>
        <v>0</v>
      </c>
      <c r="P155" s="595">
        <f t="shared" si="65"/>
        <v>0</v>
      </c>
      <c r="Q155" s="595">
        <f t="shared" si="65"/>
        <v>0</v>
      </c>
      <c r="R155" s="595">
        <f t="shared" si="65"/>
        <v>0</v>
      </c>
      <c r="S155" s="595">
        <f t="shared" si="65"/>
        <v>0</v>
      </c>
      <c r="T155" s="595">
        <f t="shared" si="65"/>
        <v>0</v>
      </c>
      <c r="U155" s="595">
        <f t="shared" si="65"/>
        <v>0</v>
      </c>
      <c r="V155" s="595">
        <f t="shared" si="65"/>
        <v>0</v>
      </c>
      <c r="W155" s="595">
        <f t="shared" si="65"/>
        <v>0</v>
      </c>
      <c r="X155" s="595">
        <f t="shared" si="65"/>
        <v>0</v>
      </c>
      <c r="Y155" s="595">
        <f t="shared" si="65"/>
        <v>0</v>
      </c>
      <c r="Z155" s="595">
        <f t="shared" si="65"/>
        <v>0</v>
      </c>
      <c r="AA155" s="595">
        <f t="shared" si="65"/>
        <v>0</v>
      </c>
      <c r="AB155" s="595">
        <f t="shared" si="65"/>
        <v>0</v>
      </c>
      <c r="AC155" s="595">
        <f t="shared" si="65"/>
        <v>0</v>
      </c>
      <c r="AD155" s="595">
        <f t="shared" si="65"/>
        <v>0</v>
      </c>
      <c r="AE155" s="595">
        <f t="shared" si="65"/>
        <v>0</v>
      </c>
      <c r="AF155" s="595">
        <f t="shared" si="65"/>
        <v>0</v>
      </c>
      <c r="AG155" s="595">
        <f t="shared" si="65"/>
        <v>0</v>
      </c>
      <c r="AH155" s="595">
        <f t="shared" si="65"/>
        <v>0</v>
      </c>
      <c r="AI155" s="595">
        <f t="shared" si="65"/>
        <v>0</v>
      </c>
    </row>
    <row r="156" spans="1:35" s="589" customFormat="1" ht="11.25">
      <c r="A156" s="592" t="s">
        <v>243</v>
      </c>
      <c r="B156" s="749" t="s">
        <v>253</v>
      </c>
      <c r="C156" s="592"/>
      <c r="D156" s="592"/>
      <c r="E156" s="592"/>
      <c r="F156" s="593">
        <f>+F157+F164+F165</f>
        <v>197217</v>
      </c>
      <c r="G156" s="593">
        <f t="shared" ref="G156:AI156" si="66">+G157+G164+G165</f>
        <v>193507</v>
      </c>
      <c r="H156" s="593">
        <f t="shared" si="66"/>
        <v>186114</v>
      </c>
      <c r="I156" s="593">
        <f t="shared" si="66"/>
        <v>186114</v>
      </c>
      <c r="J156" s="593">
        <f t="shared" si="66"/>
        <v>186114</v>
      </c>
      <c r="K156" s="593">
        <f t="shared" si="66"/>
        <v>262097.53908230146</v>
      </c>
      <c r="L156" s="593">
        <f t="shared" si="66"/>
        <v>262097.53908230146</v>
      </c>
      <c r="M156" s="593">
        <f t="shared" si="66"/>
        <v>262097.53908230146</v>
      </c>
      <c r="N156" s="593">
        <f t="shared" si="66"/>
        <v>262097.53908230146</v>
      </c>
      <c r="O156" s="593">
        <f t="shared" si="66"/>
        <v>262097.53908230146</v>
      </c>
      <c r="P156" s="593">
        <f t="shared" si="66"/>
        <v>262097.53908230146</v>
      </c>
      <c r="Q156" s="593">
        <f t="shared" si="66"/>
        <v>262097.53908230146</v>
      </c>
      <c r="R156" s="593">
        <f t="shared" si="66"/>
        <v>262097.53908230146</v>
      </c>
      <c r="S156" s="593">
        <f t="shared" si="66"/>
        <v>262097.53908230146</v>
      </c>
      <c r="T156" s="593">
        <f t="shared" si="66"/>
        <v>262097.53908230146</v>
      </c>
      <c r="U156" s="593">
        <f t="shared" si="66"/>
        <v>262097.53908230146</v>
      </c>
      <c r="V156" s="593">
        <f t="shared" si="66"/>
        <v>262097.53908230146</v>
      </c>
      <c r="W156" s="593">
        <f t="shared" si="66"/>
        <v>262097.53908230146</v>
      </c>
      <c r="X156" s="593">
        <f t="shared" si="66"/>
        <v>262097.53908230146</v>
      </c>
      <c r="Y156" s="593">
        <f t="shared" si="66"/>
        <v>262097.53908230146</v>
      </c>
      <c r="Z156" s="593">
        <f t="shared" si="66"/>
        <v>262097.53908230146</v>
      </c>
      <c r="AA156" s="593">
        <f t="shared" si="66"/>
        <v>262097.53908230146</v>
      </c>
      <c r="AB156" s="593">
        <f t="shared" si="66"/>
        <v>262097.53908230146</v>
      </c>
      <c r="AC156" s="593">
        <f t="shared" si="66"/>
        <v>262097.53908230146</v>
      </c>
      <c r="AD156" s="593">
        <f t="shared" si="66"/>
        <v>262097.53908230146</v>
      </c>
      <c r="AE156" s="593">
        <f t="shared" si="66"/>
        <v>262097.53908230146</v>
      </c>
      <c r="AF156" s="593">
        <f t="shared" si="66"/>
        <v>262097.53908230146</v>
      </c>
      <c r="AG156" s="593">
        <f t="shared" si="66"/>
        <v>262097.53908230146</v>
      </c>
      <c r="AH156" s="593">
        <f t="shared" si="66"/>
        <v>262097.53908230146</v>
      </c>
      <c r="AI156" s="593">
        <f t="shared" si="66"/>
        <v>262097.53908230146</v>
      </c>
    </row>
    <row r="157" spans="1:35" s="589" customFormat="1" ht="11.25">
      <c r="A157" s="594"/>
      <c r="B157" s="750" t="s">
        <v>246</v>
      </c>
      <c r="C157" s="594"/>
      <c r="D157" s="594"/>
      <c r="E157" s="594"/>
      <c r="F157" s="595">
        <f>+F158+F159+F161+F162+F163</f>
        <v>192894</v>
      </c>
      <c r="G157" s="595">
        <f t="shared" ref="G157:AI157" si="67">+G158+G159+G161+G162+G163</f>
        <v>193350</v>
      </c>
      <c r="H157" s="595">
        <f t="shared" si="67"/>
        <v>186114</v>
      </c>
      <c r="I157" s="595">
        <f t="shared" si="67"/>
        <v>186114</v>
      </c>
      <c r="J157" s="595">
        <f t="shared" si="67"/>
        <v>186114</v>
      </c>
      <c r="K157" s="595">
        <f t="shared" si="67"/>
        <v>262097.53908230146</v>
      </c>
      <c r="L157" s="595">
        <f t="shared" si="67"/>
        <v>262097.53908230146</v>
      </c>
      <c r="M157" s="595">
        <f t="shared" si="67"/>
        <v>262097.53908230146</v>
      </c>
      <c r="N157" s="595">
        <f t="shared" si="67"/>
        <v>262097.53908230146</v>
      </c>
      <c r="O157" s="595">
        <f t="shared" si="67"/>
        <v>262097.53908230146</v>
      </c>
      <c r="P157" s="595">
        <f t="shared" si="67"/>
        <v>262097.53908230146</v>
      </c>
      <c r="Q157" s="595">
        <f t="shared" si="67"/>
        <v>262097.53908230146</v>
      </c>
      <c r="R157" s="595">
        <f t="shared" si="67"/>
        <v>262097.53908230146</v>
      </c>
      <c r="S157" s="595">
        <f t="shared" si="67"/>
        <v>262097.53908230146</v>
      </c>
      <c r="T157" s="595">
        <f t="shared" si="67"/>
        <v>262097.53908230146</v>
      </c>
      <c r="U157" s="595">
        <f t="shared" si="67"/>
        <v>262097.53908230146</v>
      </c>
      <c r="V157" s="595">
        <f t="shared" si="67"/>
        <v>262097.53908230146</v>
      </c>
      <c r="W157" s="595">
        <f t="shared" si="67"/>
        <v>262097.53908230146</v>
      </c>
      <c r="X157" s="595">
        <f t="shared" si="67"/>
        <v>262097.53908230146</v>
      </c>
      <c r="Y157" s="595">
        <f t="shared" si="67"/>
        <v>262097.53908230146</v>
      </c>
      <c r="Z157" s="595">
        <f t="shared" si="67"/>
        <v>262097.53908230146</v>
      </c>
      <c r="AA157" s="595">
        <f t="shared" si="67"/>
        <v>262097.53908230146</v>
      </c>
      <c r="AB157" s="595">
        <f t="shared" si="67"/>
        <v>262097.53908230146</v>
      </c>
      <c r="AC157" s="595">
        <f t="shared" si="67"/>
        <v>262097.53908230146</v>
      </c>
      <c r="AD157" s="595">
        <f t="shared" si="67"/>
        <v>262097.53908230146</v>
      </c>
      <c r="AE157" s="595">
        <f t="shared" si="67"/>
        <v>262097.53908230146</v>
      </c>
      <c r="AF157" s="595">
        <f t="shared" si="67"/>
        <v>262097.53908230146</v>
      </c>
      <c r="AG157" s="595">
        <f t="shared" si="67"/>
        <v>262097.53908230146</v>
      </c>
      <c r="AH157" s="595">
        <f t="shared" si="67"/>
        <v>262097.53908230146</v>
      </c>
      <c r="AI157" s="595">
        <f t="shared" si="67"/>
        <v>262097.53908230146</v>
      </c>
    </row>
    <row r="158" spans="1:35" s="589" customFormat="1" ht="11.25">
      <c r="A158" s="594"/>
      <c r="B158" s="751" t="s">
        <v>106</v>
      </c>
      <c r="C158" s="596"/>
      <c r="D158" s="596"/>
      <c r="E158" s="596"/>
      <c r="F158" s="595">
        <f>+F28</f>
        <v>14727</v>
      </c>
      <c r="G158" s="595">
        <f t="shared" ref="G158:AI158" si="68">+G28</f>
        <v>4320</v>
      </c>
      <c r="H158" s="595">
        <f t="shared" si="68"/>
        <v>3883</v>
      </c>
      <c r="I158" s="595">
        <f t="shared" si="68"/>
        <v>3883</v>
      </c>
      <c r="J158" s="595">
        <f t="shared" si="68"/>
        <v>3883</v>
      </c>
      <c r="K158" s="595">
        <f t="shared" si="68"/>
        <v>3883</v>
      </c>
      <c r="L158" s="595">
        <f t="shared" si="68"/>
        <v>3883</v>
      </c>
      <c r="M158" s="595">
        <f t="shared" si="68"/>
        <v>3883</v>
      </c>
      <c r="N158" s="595">
        <f t="shared" si="68"/>
        <v>3883</v>
      </c>
      <c r="O158" s="595">
        <f t="shared" si="68"/>
        <v>3883</v>
      </c>
      <c r="P158" s="595">
        <f t="shared" si="68"/>
        <v>3883</v>
      </c>
      <c r="Q158" s="595">
        <f t="shared" si="68"/>
        <v>3883</v>
      </c>
      <c r="R158" s="595">
        <f t="shared" si="68"/>
        <v>3883</v>
      </c>
      <c r="S158" s="595">
        <f t="shared" si="68"/>
        <v>3883</v>
      </c>
      <c r="T158" s="595">
        <f t="shared" si="68"/>
        <v>3883</v>
      </c>
      <c r="U158" s="595">
        <f t="shared" si="68"/>
        <v>3883</v>
      </c>
      <c r="V158" s="595">
        <f t="shared" si="68"/>
        <v>3883</v>
      </c>
      <c r="W158" s="595">
        <f t="shared" si="68"/>
        <v>3883</v>
      </c>
      <c r="X158" s="595">
        <f t="shared" si="68"/>
        <v>3883</v>
      </c>
      <c r="Y158" s="595">
        <f t="shared" si="68"/>
        <v>3883</v>
      </c>
      <c r="Z158" s="595">
        <f t="shared" si="68"/>
        <v>3883</v>
      </c>
      <c r="AA158" s="595">
        <f t="shared" si="68"/>
        <v>3883</v>
      </c>
      <c r="AB158" s="595">
        <f t="shared" si="68"/>
        <v>3883</v>
      </c>
      <c r="AC158" s="595">
        <f t="shared" si="68"/>
        <v>3883</v>
      </c>
      <c r="AD158" s="595">
        <f t="shared" si="68"/>
        <v>3883</v>
      </c>
      <c r="AE158" s="595">
        <f t="shared" si="68"/>
        <v>3883</v>
      </c>
      <c r="AF158" s="595">
        <f t="shared" si="68"/>
        <v>3883</v>
      </c>
      <c r="AG158" s="595">
        <f t="shared" si="68"/>
        <v>3883</v>
      </c>
      <c r="AH158" s="595">
        <f t="shared" si="68"/>
        <v>3883</v>
      </c>
      <c r="AI158" s="595">
        <f t="shared" si="68"/>
        <v>3883</v>
      </c>
    </row>
    <row r="159" spans="1:35" s="589" customFormat="1" ht="11.25">
      <c r="A159" s="594"/>
      <c r="B159" s="751" t="s">
        <v>254</v>
      </c>
      <c r="C159" s="596"/>
      <c r="D159" s="596"/>
      <c r="E159" s="596"/>
      <c r="F159" s="595">
        <f>+F29+Amortizacija!F39+'Dodatni obratovalni stroški'!B44</f>
        <v>156927</v>
      </c>
      <c r="G159" s="595">
        <f>+G29+Amortizacija!G39+'Dodatni obratovalni stroški'!C44</f>
        <v>175102</v>
      </c>
      <c r="H159" s="595">
        <f>+H29+Amortizacija!H39+'Dodatni obratovalni stroški'!D44</f>
        <v>169535</v>
      </c>
      <c r="I159" s="595">
        <f>+I29+Amortizacija!I39+'Dodatni obratovalni stroški'!E44</f>
        <v>169535</v>
      </c>
      <c r="J159" s="595">
        <f>+J29+Amortizacija!J39+'Dodatni obratovalni stroški'!F44</f>
        <v>169535</v>
      </c>
      <c r="K159" s="595">
        <f>+K29+Amortizacija!K39+'Dodatni obratovalni stroški'!G44</f>
        <v>245518.53908230146</v>
      </c>
      <c r="L159" s="595">
        <f>+L29+Amortizacija!L39+'Dodatni obratovalni stroški'!H44</f>
        <v>245518.53908230146</v>
      </c>
      <c r="M159" s="595">
        <f>+M29+Amortizacija!M39+'Dodatni obratovalni stroški'!I44</f>
        <v>245518.53908230146</v>
      </c>
      <c r="N159" s="595">
        <f>+N29+Amortizacija!N39+'Dodatni obratovalni stroški'!J44</f>
        <v>245518.53908230146</v>
      </c>
      <c r="O159" s="595">
        <f>+O29+Amortizacija!O39+'Dodatni obratovalni stroški'!K44</f>
        <v>245518.53908230146</v>
      </c>
      <c r="P159" s="595">
        <f>+P29+Amortizacija!P39+'Dodatni obratovalni stroški'!L44</f>
        <v>245518.53908230146</v>
      </c>
      <c r="Q159" s="595">
        <f>+Q29+Amortizacija!Q39+'Dodatni obratovalni stroški'!M44</f>
        <v>245518.53908230146</v>
      </c>
      <c r="R159" s="595">
        <f>+R29+Amortizacija!R39+'Dodatni obratovalni stroški'!N44</f>
        <v>245518.53908230146</v>
      </c>
      <c r="S159" s="595">
        <f>+S29+Amortizacija!S39+'Dodatni obratovalni stroški'!O44</f>
        <v>245518.53908230146</v>
      </c>
      <c r="T159" s="595">
        <f>+T29+Amortizacija!T39+'Dodatni obratovalni stroški'!P44</f>
        <v>245518.53908230146</v>
      </c>
      <c r="U159" s="595">
        <f>+U29+Amortizacija!U39+'Dodatni obratovalni stroški'!Q44</f>
        <v>245518.53908230146</v>
      </c>
      <c r="V159" s="595">
        <f>+V29+Amortizacija!V39+'Dodatni obratovalni stroški'!R44</f>
        <v>245518.53908230146</v>
      </c>
      <c r="W159" s="595">
        <f>+W29+Amortizacija!W39+'Dodatni obratovalni stroški'!S44</f>
        <v>245518.53908230146</v>
      </c>
      <c r="X159" s="595">
        <f>+X29+Amortizacija!X39+'Dodatni obratovalni stroški'!T44</f>
        <v>245518.53908230146</v>
      </c>
      <c r="Y159" s="595">
        <f>+Y29+Amortizacija!Y39+'Dodatni obratovalni stroški'!U44</f>
        <v>245518.53908230146</v>
      </c>
      <c r="Z159" s="595">
        <f>+Z29+Amortizacija!Z39+'Dodatni obratovalni stroški'!V44</f>
        <v>245518.53908230146</v>
      </c>
      <c r="AA159" s="595">
        <f>+AA29+Amortizacija!AA39+'Dodatni obratovalni stroški'!W44</f>
        <v>245518.53908230146</v>
      </c>
      <c r="AB159" s="595">
        <f>+AB29+Amortizacija!AB39+'Dodatni obratovalni stroški'!X44</f>
        <v>245518.53908230146</v>
      </c>
      <c r="AC159" s="595">
        <f>+AC29+Amortizacija!AC39+'Dodatni obratovalni stroški'!Y44</f>
        <v>245518.53908230146</v>
      </c>
      <c r="AD159" s="595">
        <f>+AD29+Amortizacija!AD39+'Dodatni obratovalni stroški'!Z44</f>
        <v>245518.53908230146</v>
      </c>
      <c r="AE159" s="595">
        <f>+AE29+Amortizacija!AE39+'Dodatni obratovalni stroški'!AA44</f>
        <v>245518.53908230146</v>
      </c>
      <c r="AF159" s="595">
        <f>+AF29+Amortizacija!AF39+'Dodatni obratovalni stroški'!AB44</f>
        <v>245518.53908230146</v>
      </c>
      <c r="AG159" s="595">
        <f>+AG29+Amortizacija!AG39+'Dodatni obratovalni stroški'!AC44</f>
        <v>245518.53908230146</v>
      </c>
      <c r="AH159" s="595">
        <f>+AH29+Amortizacija!AH39+'Dodatni obratovalni stroški'!AD44</f>
        <v>245518.53908230146</v>
      </c>
      <c r="AI159" s="595">
        <f>+AI29+Amortizacija!AI39+'Dodatni obratovalni stroški'!AE44</f>
        <v>245518.53908230146</v>
      </c>
    </row>
    <row r="160" spans="1:35" s="589" customFormat="1" ht="11.25">
      <c r="A160" s="597"/>
      <c r="B160" s="752" t="s">
        <v>264</v>
      </c>
      <c r="C160" s="598"/>
      <c r="D160" s="598"/>
      <c r="E160" s="598"/>
      <c r="F160" s="599">
        <f>+F30+Amortizacija!F39</f>
        <v>322</v>
      </c>
      <c r="G160" s="599">
        <f>+G30+Amortizacija!G39</f>
        <v>110000</v>
      </c>
      <c r="H160" s="599">
        <f>+H30+Amortizacija!H39</f>
        <v>112964</v>
      </c>
      <c r="I160" s="599">
        <f>+I30+Amortizacija!I39</f>
        <v>112964</v>
      </c>
      <c r="J160" s="599">
        <f>+J30+Amortizacija!J39</f>
        <v>112964</v>
      </c>
      <c r="K160" s="599">
        <f>+K30+Amortizacija!K39</f>
        <v>178147.53908230146</v>
      </c>
      <c r="L160" s="599">
        <f>+L30+Amortizacija!L39</f>
        <v>178147.53908230146</v>
      </c>
      <c r="M160" s="599">
        <f>+M30+Amortizacija!M39</f>
        <v>178147.53908230146</v>
      </c>
      <c r="N160" s="599">
        <f>+N30+Amortizacija!N39</f>
        <v>178147.53908230146</v>
      </c>
      <c r="O160" s="599">
        <f>+O30+Amortizacija!O39</f>
        <v>178147.53908230146</v>
      </c>
      <c r="P160" s="599">
        <f>+P30+Amortizacija!P39</f>
        <v>178147.53908230146</v>
      </c>
      <c r="Q160" s="599">
        <f>+Q30+Amortizacija!Q39</f>
        <v>178147.53908230146</v>
      </c>
      <c r="R160" s="599">
        <f>+R30+Amortizacija!R39</f>
        <v>178147.53908230146</v>
      </c>
      <c r="S160" s="599">
        <f>+S30+Amortizacija!S39</f>
        <v>178147.53908230146</v>
      </c>
      <c r="T160" s="599">
        <f>+T30+Amortizacija!T39</f>
        <v>178147.53908230146</v>
      </c>
      <c r="U160" s="599">
        <f>+U30+Amortizacija!U39</f>
        <v>178147.53908230146</v>
      </c>
      <c r="V160" s="599">
        <f>+V30+Amortizacija!V39</f>
        <v>178147.53908230146</v>
      </c>
      <c r="W160" s="599">
        <f>+W30+Amortizacija!W39</f>
        <v>178147.53908230146</v>
      </c>
      <c r="X160" s="599">
        <f>+X30+Amortizacija!X39</f>
        <v>178147.53908230146</v>
      </c>
      <c r="Y160" s="599">
        <f>+Y30+Amortizacija!Y39</f>
        <v>178147.53908230146</v>
      </c>
      <c r="Z160" s="599">
        <f>+Z30+Amortizacija!Z39</f>
        <v>178147.53908230146</v>
      </c>
      <c r="AA160" s="599">
        <f>+AA30+Amortizacija!AA39</f>
        <v>178147.53908230146</v>
      </c>
      <c r="AB160" s="599">
        <f>+AB30+Amortizacija!AB39</f>
        <v>178147.53908230146</v>
      </c>
      <c r="AC160" s="599">
        <f>+AC30+Amortizacija!AC39</f>
        <v>178147.53908230146</v>
      </c>
      <c r="AD160" s="599">
        <f>+AD30+Amortizacija!AD39</f>
        <v>178147.53908230146</v>
      </c>
      <c r="AE160" s="599">
        <f>+AE30+Amortizacija!AE39</f>
        <v>178147.53908230146</v>
      </c>
      <c r="AF160" s="599">
        <f>+AF30+Amortizacija!AF39</f>
        <v>178147.53908230146</v>
      </c>
      <c r="AG160" s="599">
        <f>+AG30+Amortizacija!AG39</f>
        <v>178147.53908230146</v>
      </c>
      <c r="AH160" s="599">
        <f>+AH30+Amortizacija!AH39</f>
        <v>178147.53908230146</v>
      </c>
      <c r="AI160" s="599">
        <f>+AI30+Amortizacija!AI39</f>
        <v>178147.53908230146</v>
      </c>
    </row>
    <row r="161" spans="1:35" s="589" customFormat="1" ht="11.25">
      <c r="A161" s="594"/>
      <c r="B161" s="751" t="s">
        <v>255</v>
      </c>
      <c r="C161" s="596"/>
      <c r="D161" s="596"/>
      <c r="E161" s="596"/>
      <c r="F161" s="595">
        <f>+F31</f>
        <v>2367</v>
      </c>
      <c r="G161" s="595">
        <f t="shared" ref="G161:AI165" si="69">+G31</f>
        <v>1848</v>
      </c>
      <c r="H161" s="595">
        <f t="shared" si="69"/>
        <v>0</v>
      </c>
      <c r="I161" s="595">
        <f t="shared" si="69"/>
        <v>0</v>
      </c>
      <c r="J161" s="595">
        <f t="shared" si="69"/>
        <v>0</v>
      </c>
      <c r="K161" s="595">
        <f t="shared" si="69"/>
        <v>0</v>
      </c>
      <c r="L161" s="595">
        <f t="shared" si="69"/>
        <v>0</v>
      </c>
      <c r="M161" s="595">
        <f t="shared" si="69"/>
        <v>0</v>
      </c>
      <c r="N161" s="595">
        <f t="shared" si="69"/>
        <v>0</v>
      </c>
      <c r="O161" s="595">
        <f t="shared" si="69"/>
        <v>0</v>
      </c>
      <c r="P161" s="595">
        <f t="shared" si="69"/>
        <v>0</v>
      </c>
      <c r="Q161" s="595">
        <f t="shared" si="69"/>
        <v>0</v>
      </c>
      <c r="R161" s="595">
        <f t="shared" si="69"/>
        <v>0</v>
      </c>
      <c r="S161" s="595">
        <f t="shared" si="69"/>
        <v>0</v>
      </c>
      <c r="T161" s="595">
        <f t="shared" si="69"/>
        <v>0</v>
      </c>
      <c r="U161" s="595">
        <f t="shared" si="69"/>
        <v>0</v>
      </c>
      <c r="V161" s="595">
        <f t="shared" si="69"/>
        <v>0</v>
      </c>
      <c r="W161" s="595">
        <f t="shared" si="69"/>
        <v>0</v>
      </c>
      <c r="X161" s="595">
        <f t="shared" si="69"/>
        <v>0</v>
      </c>
      <c r="Y161" s="595">
        <f t="shared" si="69"/>
        <v>0</v>
      </c>
      <c r="Z161" s="595">
        <f t="shared" si="69"/>
        <v>0</v>
      </c>
      <c r="AA161" s="595">
        <f t="shared" si="69"/>
        <v>0</v>
      </c>
      <c r="AB161" s="595">
        <f t="shared" si="69"/>
        <v>0</v>
      </c>
      <c r="AC161" s="595">
        <f t="shared" si="69"/>
        <v>0</v>
      </c>
      <c r="AD161" s="595">
        <f t="shared" si="69"/>
        <v>0</v>
      </c>
      <c r="AE161" s="595">
        <f t="shared" si="69"/>
        <v>0</v>
      </c>
      <c r="AF161" s="595">
        <f t="shared" si="69"/>
        <v>0</v>
      </c>
      <c r="AG161" s="595">
        <f t="shared" si="69"/>
        <v>0</v>
      </c>
      <c r="AH161" s="595">
        <f t="shared" si="69"/>
        <v>0</v>
      </c>
      <c r="AI161" s="595">
        <f t="shared" si="69"/>
        <v>0</v>
      </c>
    </row>
    <row r="162" spans="1:35" s="589" customFormat="1" ht="11.25">
      <c r="A162" s="594"/>
      <c r="B162" s="751" t="s">
        <v>256</v>
      </c>
      <c r="C162" s="596"/>
      <c r="D162" s="596"/>
      <c r="E162" s="596"/>
      <c r="F162" s="595">
        <f>+F32</f>
        <v>15107</v>
      </c>
      <c r="G162" s="595">
        <f t="shared" si="69"/>
        <v>10975</v>
      </c>
      <c r="H162" s="595">
        <f t="shared" si="69"/>
        <v>7744</v>
      </c>
      <c r="I162" s="595">
        <f t="shared" si="69"/>
        <v>7744</v>
      </c>
      <c r="J162" s="595">
        <f t="shared" si="69"/>
        <v>7744</v>
      </c>
      <c r="K162" s="595">
        <f t="shared" si="69"/>
        <v>7744</v>
      </c>
      <c r="L162" s="595">
        <f t="shared" si="69"/>
        <v>7744</v>
      </c>
      <c r="M162" s="595">
        <f t="shared" si="69"/>
        <v>7744</v>
      </c>
      <c r="N162" s="595">
        <f t="shared" si="69"/>
        <v>7744</v>
      </c>
      <c r="O162" s="595">
        <f t="shared" si="69"/>
        <v>7744</v>
      </c>
      <c r="P162" s="595">
        <f t="shared" si="69"/>
        <v>7744</v>
      </c>
      <c r="Q162" s="595">
        <f t="shared" si="69"/>
        <v>7744</v>
      </c>
      <c r="R162" s="595">
        <f t="shared" si="69"/>
        <v>7744</v>
      </c>
      <c r="S162" s="595">
        <f t="shared" si="69"/>
        <v>7744</v>
      </c>
      <c r="T162" s="595">
        <f t="shared" si="69"/>
        <v>7744</v>
      </c>
      <c r="U162" s="595">
        <f t="shared" si="69"/>
        <v>7744</v>
      </c>
      <c r="V162" s="595">
        <f t="shared" si="69"/>
        <v>7744</v>
      </c>
      <c r="W162" s="595">
        <f t="shared" si="69"/>
        <v>7744</v>
      </c>
      <c r="X162" s="595">
        <f t="shared" si="69"/>
        <v>7744</v>
      </c>
      <c r="Y162" s="595">
        <f t="shared" si="69"/>
        <v>7744</v>
      </c>
      <c r="Z162" s="595">
        <f t="shared" si="69"/>
        <v>7744</v>
      </c>
      <c r="AA162" s="595">
        <f t="shared" si="69"/>
        <v>7744</v>
      </c>
      <c r="AB162" s="595">
        <f t="shared" si="69"/>
        <v>7744</v>
      </c>
      <c r="AC162" s="595">
        <f t="shared" si="69"/>
        <v>7744</v>
      </c>
      <c r="AD162" s="595">
        <f t="shared" si="69"/>
        <v>7744</v>
      </c>
      <c r="AE162" s="595">
        <f t="shared" si="69"/>
        <v>7744</v>
      </c>
      <c r="AF162" s="595">
        <f t="shared" si="69"/>
        <v>7744</v>
      </c>
      <c r="AG162" s="595">
        <f t="shared" si="69"/>
        <v>7744</v>
      </c>
      <c r="AH162" s="595">
        <f t="shared" si="69"/>
        <v>7744</v>
      </c>
      <c r="AI162" s="595">
        <f t="shared" si="69"/>
        <v>7744</v>
      </c>
    </row>
    <row r="163" spans="1:35" s="589" customFormat="1" ht="11.25">
      <c r="A163" s="594"/>
      <c r="B163" s="751" t="s">
        <v>257</v>
      </c>
      <c r="C163" s="596"/>
      <c r="D163" s="596"/>
      <c r="E163" s="596"/>
      <c r="F163" s="595">
        <f>+F33</f>
        <v>3766</v>
      </c>
      <c r="G163" s="595">
        <f t="shared" si="69"/>
        <v>1105</v>
      </c>
      <c r="H163" s="595">
        <f t="shared" si="69"/>
        <v>4952</v>
      </c>
      <c r="I163" s="595">
        <f t="shared" si="69"/>
        <v>4952</v>
      </c>
      <c r="J163" s="595">
        <f t="shared" si="69"/>
        <v>4952</v>
      </c>
      <c r="K163" s="595">
        <f t="shared" si="69"/>
        <v>4952</v>
      </c>
      <c r="L163" s="595">
        <f t="shared" si="69"/>
        <v>4952</v>
      </c>
      <c r="M163" s="595">
        <f t="shared" si="69"/>
        <v>4952</v>
      </c>
      <c r="N163" s="595">
        <f t="shared" si="69"/>
        <v>4952</v>
      </c>
      <c r="O163" s="595">
        <f t="shared" si="69"/>
        <v>4952</v>
      </c>
      <c r="P163" s="595">
        <f t="shared" si="69"/>
        <v>4952</v>
      </c>
      <c r="Q163" s="595">
        <f t="shared" si="69"/>
        <v>4952</v>
      </c>
      <c r="R163" s="595">
        <f t="shared" si="69"/>
        <v>4952</v>
      </c>
      <c r="S163" s="595">
        <f t="shared" si="69"/>
        <v>4952</v>
      </c>
      <c r="T163" s="595">
        <f t="shared" si="69"/>
        <v>4952</v>
      </c>
      <c r="U163" s="595">
        <f t="shared" si="69"/>
        <v>4952</v>
      </c>
      <c r="V163" s="595">
        <f t="shared" si="69"/>
        <v>4952</v>
      </c>
      <c r="W163" s="595">
        <f t="shared" si="69"/>
        <v>4952</v>
      </c>
      <c r="X163" s="595">
        <f t="shared" si="69"/>
        <v>4952</v>
      </c>
      <c r="Y163" s="595">
        <f t="shared" si="69"/>
        <v>4952</v>
      </c>
      <c r="Z163" s="595">
        <f t="shared" si="69"/>
        <v>4952</v>
      </c>
      <c r="AA163" s="595">
        <f t="shared" si="69"/>
        <v>4952</v>
      </c>
      <c r="AB163" s="595">
        <f t="shared" si="69"/>
        <v>4952</v>
      </c>
      <c r="AC163" s="595">
        <f t="shared" si="69"/>
        <v>4952</v>
      </c>
      <c r="AD163" s="595">
        <f t="shared" si="69"/>
        <v>4952</v>
      </c>
      <c r="AE163" s="595">
        <f t="shared" si="69"/>
        <v>4952</v>
      </c>
      <c r="AF163" s="595">
        <f t="shared" si="69"/>
        <v>4952</v>
      </c>
      <c r="AG163" s="595">
        <f t="shared" si="69"/>
        <v>4952</v>
      </c>
      <c r="AH163" s="595">
        <f t="shared" si="69"/>
        <v>4952</v>
      </c>
      <c r="AI163" s="595">
        <f t="shared" si="69"/>
        <v>4952</v>
      </c>
    </row>
    <row r="164" spans="1:35" s="589" customFormat="1" ht="11.25">
      <c r="A164" s="594"/>
      <c r="B164" s="750" t="s">
        <v>248</v>
      </c>
      <c r="C164" s="594"/>
      <c r="D164" s="594"/>
      <c r="E164" s="594"/>
      <c r="F164" s="595">
        <f>+F34</f>
        <v>0</v>
      </c>
      <c r="G164" s="595">
        <f t="shared" si="69"/>
        <v>157</v>
      </c>
      <c r="H164" s="595">
        <f t="shared" si="69"/>
        <v>0</v>
      </c>
      <c r="I164" s="595">
        <f t="shared" si="69"/>
        <v>0</v>
      </c>
      <c r="J164" s="595">
        <f t="shared" si="69"/>
        <v>0</v>
      </c>
      <c r="K164" s="595">
        <f t="shared" si="69"/>
        <v>0</v>
      </c>
      <c r="L164" s="595">
        <f t="shared" si="69"/>
        <v>0</v>
      </c>
      <c r="M164" s="595">
        <f t="shared" si="69"/>
        <v>0</v>
      </c>
      <c r="N164" s="595">
        <f t="shared" si="69"/>
        <v>0</v>
      </c>
      <c r="O164" s="595">
        <f t="shared" si="69"/>
        <v>0</v>
      </c>
      <c r="P164" s="595">
        <f t="shared" si="69"/>
        <v>0</v>
      </c>
      <c r="Q164" s="595">
        <f t="shared" si="69"/>
        <v>0</v>
      </c>
      <c r="R164" s="595">
        <f t="shared" si="69"/>
        <v>0</v>
      </c>
      <c r="S164" s="595">
        <f t="shared" si="69"/>
        <v>0</v>
      </c>
      <c r="T164" s="595">
        <f t="shared" si="69"/>
        <v>0</v>
      </c>
      <c r="U164" s="595">
        <f t="shared" si="69"/>
        <v>0</v>
      </c>
      <c r="V164" s="595">
        <f t="shared" si="69"/>
        <v>0</v>
      </c>
      <c r="W164" s="595">
        <f t="shared" si="69"/>
        <v>0</v>
      </c>
      <c r="X164" s="595">
        <f t="shared" si="69"/>
        <v>0</v>
      </c>
      <c r="Y164" s="595">
        <f t="shared" si="69"/>
        <v>0</v>
      </c>
      <c r="Z164" s="595">
        <f t="shared" si="69"/>
        <v>0</v>
      </c>
      <c r="AA164" s="595">
        <f t="shared" si="69"/>
        <v>0</v>
      </c>
      <c r="AB164" s="595">
        <f t="shared" si="69"/>
        <v>0</v>
      </c>
      <c r="AC164" s="595">
        <f t="shared" si="69"/>
        <v>0</v>
      </c>
      <c r="AD164" s="595">
        <f t="shared" si="69"/>
        <v>0</v>
      </c>
      <c r="AE164" s="595">
        <f t="shared" si="69"/>
        <v>0</v>
      </c>
      <c r="AF164" s="595">
        <f t="shared" si="69"/>
        <v>0</v>
      </c>
      <c r="AG164" s="595">
        <f t="shared" si="69"/>
        <v>0</v>
      </c>
      <c r="AH164" s="595">
        <f t="shared" si="69"/>
        <v>0</v>
      </c>
      <c r="AI164" s="595">
        <f t="shared" si="69"/>
        <v>0</v>
      </c>
    </row>
    <row r="165" spans="1:35" s="589" customFormat="1" ht="11.25">
      <c r="A165" s="594"/>
      <c r="B165" s="750" t="s">
        <v>258</v>
      </c>
      <c r="C165" s="594"/>
      <c r="D165" s="594"/>
      <c r="E165" s="594"/>
      <c r="F165" s="595">
        <f>+F35</f>
        <v>4323</v>
      </c>
      <c r="G165" s="595">
        <f t="shared" si="69"/>
        <v>0</v>
      </c>
      <c r="H165" s="595">
        <f t="shared" si="69"/>
        <v>0</v>
      </c>
      <c r="I165" s="595">
        <f t="shared" si="69"/>
        <v>0</v>
      </c>
      <c r="J165" s="595">
        <f t="shared" si="69"/>
        <v>0</v>
      </c>
      <c r="K165" s="595">
        <f t="shared" si="69"/>
        <v>0</v>
      </c>
      <c r="L165" s="595">
        <f t="shared" si="69"/>
        <v>0</v>
      </c>
      <c r="M165" s="595">
        <f t="shared" si="69"/>
        <v>0</v>
      </c>
      <c r="N165" s="595">
        <f t="shared" si="69"/>
        <v>0</v>
      </c>
      <c r="O165" s="595">
        <f t="shared" si="69"/>
        <v>0</v>
      </c>
      <c r="P165" s="595">
        <f t="shared" si="69"/>
        <v>0</v>
      </c>
      <c r="Q165" s="595">
        <f t="shared" si="69"/>
        <v>0</v>
      </c>
      <c r="R165" s="595">
        <f t="shared" si="69"/>
        <v>0</v>
      </c>
      <c r="S165" s="595">
        <f t="shared" si="69"/>
        <v>0</v>
      </c>
      <c r="T165" s="595">
        <f t="shared" si="69"/>
        <v>0</v>
      </c>
      <c r="U165" s="595">
        <f t="shared" si="69"/>
        <v>0</v>
      </c>
      <c r="V165" s="595">
        <f t="shared" si="69"/>
        <v>0</v>
      </c>
      <c r="W165" s="595">
        <f t="shared" si="69"/>
        <v>0</v>
      </c>
      <c r="X165" s="595">
        <f t="shared" si="69"/>
        <v>0</v>
      </c>
      <c r="Y165" s="595">
        <f t="shared" si="69"/>
        <v>0</v>
      </c>
      <c r="Z165" s="595">
        <f t="shared" si="69"/>
        <v>0</v>
      </c>
      <c r="AA165" s="595">
        <f t="shared" si="69"/>
        <v>0</v>
      </c>
      <c r="AB165" s="595">
        <f t="shared" si="69"/>
        <v>0</v>
      </c>
      <c r="AC165" s="595">
        <f t="shared" si="69"/>
        <v>0</v>
      </c>
      <c r="AD165" s="595">
        <f t="shared" si="69"/>
        <v>0</v>
      </c>
      <c r="AE165" s="595">
        <f t="shared" si="69"/>
        <v>0</v>
      </c>
      <c r="AF165" s="595">
        <f t="shared" si="69"/>
        <v>0</v>
      </c>
      <c r="AG165" s="595">
        <f t="shared" si="69"/>
        <v>0</v>
      </c>
      <c r="AH165" s="595">
        <f t="shared" si="69"/>
        <v>0</v>
      </c>
      <c r="AI165" s="595">
        <f t="shared" si="69"/>
        <v>0</v>
      </c>
    </row>
    <row r="166" spans="1:35" s="589" customFormat="1" ht="11.25">
      <c r="A166" s="592"/>
      <c r="B166" s="749" t="s">
        <v>259</v>
      </c>
      <c r="C166" s="592"/>
      <c r="D166" s="592"/>
      <c r="E166" s="592"/>
      <c r="F166" s="593">
        <f>+F145-F156</f>
        <v>375</v>
      </c>
      <c r="G166" s="593">
        <f t="shared" ref="G166:AI166" si="70">+G145-G156</f>
        <v>7572</v>
      </c>
      <c r="H166" s="593">
        <f t="shared" si="70"/>
        <v>0</v>
      </c>
      <c r="I166" s="593">
        <f t="shared" si="70"/>
        <v>0</v>
      </c>
      <c r="J166" s="593">
        <f t="shared" si="70"/>
        <v>0</v>
      </c>
      <c r="K166" s="593">
        <f t="shared" si="70"/>
        <v>0</v>
      </c>
      <c r="L166" s="593">
        <f t="shared" si="70"/>
        <v>0</v>
      </c>
      <c r="M166" s="593">
        <f t="shared" si="70"/>
        <v>0</v>
      </c>
      <c r="N166" s="593">
        <f t="shared" si="70"/>
        <v>0</v>
      </c>
      <c r="O166" s="593">
        <f t="shared" si="70"/>
        <v>0</v>
      </c>
      <c r="P166" s="593">
        <f t="shared" si="70"/>
        <v>0</v>
      </c>
      <c r="Q166" s="593">
        <f t="shared" si="70"/>
        <v>0</v>
      </c>
      <c r="R166" s="593">
        <f t="shared" si="70"/>
        <v>0</v>
      </c>
      <c r="S166" s="593">
        <f t="shared" si="70"/>
        <v>0</v>
      </c>
      <c r="T166" s="593">
        <f t="shared" si="70"/>
        <v>0</v>
      </c>
      <c r="U166" s="593">
        <f t="shared" si="70"/>
        <v>0</v>
      </c>
      <c r="V166" s="593">
        <f t="shared" si="70"/>
        <v>0</v>
      </c>
      <c r="W166" s="593">
        <f t="shared" si="70"/>
        <v>0</v>
      </c>
      <c r="X166" s="593">
        <f t="shared" si="70"/>
        <v>0</v>
      </c>
      <c r="Y166" s="593">
        <f t="shared" si="70"/>
        <v>0</v>
      </c>
      <c r="Z166" s="593">
        <f t="shared" si="70"/>
        <v>0</v>
      </c>
      <c r="AA166" s="593">
        <f t="shared" si="70"/>
        <v>0</v>
      </c>
      <c r="AB166" s="593">
        <f t="shared" si="70"/>
        <v>0</v>
      </c>
      <c r="AC166" s="593">
        <f t="shared" si="70"/>
        <v>0</v>
      </c>
      <c r="AD166" s="593">
        <f t="shared" si="70"/>
        <v>0</v>
      </c>
      <c r="AE166" s="593">
        <f t="shared" si="70"/>
        <v>0</v>
      </c>
      <c r="AF166" s="593">
        <f t="shared" si="70"/>
        <v>0</v>
      </c>
      <c r="AG166" s="593">
        <f t="shared" si="70"/>
        <v>0</v>
      </c>
      <c r="AH166" s="593">
        <f t="shared" si="70"/>
        <v>0</v>
      </c>
      <c r="AI166" s="593">
        <f t="shared" si="70"/>
        <v>0</v>
      </c>
    </row>
    <row r="167" spans="1:35">
      <c r="K167" s="550"/>
    </row>
    <row r="168" spans="1:35" s="589" customFormat="1" ht="11.25">
      <c r="A168" s="612"/>
      <c r="B168" s="754" t="s">
        <v>388</v>
      </c>
      <c r="C168" s="612"/>
      <c r="D168" s="612"/>
      <c r="E168" s="612"/>
      <c r="F168" s="612">
        <v>1</v>
      </c>
      <c r="G168" s="612">
        <f>+F168+1</f>
        <v>2</v>
      </c>
      <c r="H168" s="612">
        <f>+G168+1</f>
        <v>3</v>
      </c>
      <c r="I168" s="612">
        <f t="shared" ref="I168:X169" si="71">+H168+1</f>
        <v>4</v>
      </c>
      <c r="J168" s="612">
        <f t="shared" si="71"/>
        <v>5</v>
      </c>
      <c r="K168" s="612">
        <f t="shared" si="71"/>
        <v>6</v>
      </c>
      <c r="L168" s="612">
        <f t="shared" si="71"/>
        <v>7</v>
      </c>
      <c r="M168" s="612">
        <f t="shared" si="71"/>
        <v>8</v>
      </c>
      <c r="N168" s="612">
        <f t="shared" si="71"/>
        <v>9</v>
      </c>
      <c r="O168" s="612">
        <f t="shared" si="71"/>
        <v>10</v>
      </c>
      <c r="P168" s="612">
        <f t="shared" si="71"/>
        <v>11</v>
      </c>
      <c r="Q168" s="612">
        <f t="shared" si="71"/>
        <v>12</v>
      </c>
      <c r="R168" s="612">
        <f t="shared" si="71"/>
        <v>13</v>
      </c>
      <c r="S168" s="612">
        <f t="shared" si="71"/>
        <v>14</v>
      </c>
      <c r="T168" s="612">
        <f t="shared" si="71"/>
        <v>15</v>
      </c>
      <c r="U168" s="612">
        <f t="shared" si="71"/>
        <v>16</v>
      </c>
      <c r="V168" s="612">
        <f t="shared" si="71"/>
        <v>17</v>
      </c>
      <c r="W168" s="612">
        <f t="shared" si="71"/>
        <v>18</v>
      </c>
      <c r="X168" s="612">
        <f t="shared" si="71"/>
        <v>19</v>
      </c>
      <c r="Y168" s="612">
        <f t="shared" ref="Y168:AG169" si="72">+X168+1</f>
        <v>20</v>
      </c>
      <c r="Z168" s="612">
        <f t="shared" si="72"/>
        <v>21</v>
      </c>
      <c r="AA168" s="612">
        <f t="shared" si="72"/>
        <v>22</v>
      </c>
      <c r="AB168" s="612">
        <f t="shared" si="72"/>
        <v>23</v>
      </c>
      <c r="AC168" s="612">
        <f t="shared" si="72"/>
        <v>24</v>
      </c>
      <c r="AD168" s="612">
        <f t="shared" si="72"/>
        <v>25</v>
      </c>
      <c r="AE168" s="612">
        <f t="shared" si="72"/>
        <v>26</v>
      </c>
      <c r="AF168" s="612">
        <f t="shared" si="72"/>
        <v>27</v>
      </c>
      <c r="AG168" s="612">
        <f t="shared" si="72"/>
        <v>28</v>
      </c>
      <c r="AH168" s="612">
        <f>+AG168+1</f>
        <v>29</v>
      </c>
      <c r="AI168" s="612">
        <f>+AH168+1</f>
        <v>30</v>
      </c>
    </row>
    <row r="169" spans="1:35" s="589" customFormat="1" ht="11.25">
      <c r="A169" s="612" t="s">
        <v>147</v>
      </c>
      <c r="B169" s="754" t="s">
        <v>389</v>
      </c>
      <c r="C169" s="613"/>
      <c r="D169" s="613"/>
      <c r="E169" s="613"/>
      <c r="F169" s="614">
        <v>2018</v>
      </c>
      <c r="G169" s="614">
        <f>+F169+1</f>
        <v>2019</v>
      </c>
      <c r="H169" s="614">
        <f>+G169+1</f>
        <v>2020</v>
      </c>
      <c r="I169" s="614">
        <f t="shared" si="71"/>
        <v>2021</v>
      </c>
      <c r="J169" s="614">
        <f t="shared" si="71"/>
        <v>2022</v>
      </c>
      <c r="K169" s="614">
        <f t="shared" si="71"/>
        <v>2023</v>
      </c>
      <c r="L169" s="614">
        <f t="shared" si="71"/>
        <v>2024</v>
      </c>
      <c r="M169" s="614">
        <f t="shared" si="71"/>
        <v>2025</v>
      </c>
      <c r="N169" s="614">
        <f t="shared" si="71"/>
        <v>2026</v>
      </c>
      <c r="O169" s="614">
        <f t="shared" si="71"/>
        <v>2027</v>
      </c>
      <c r="P169" s="614">
        <f t="shared" si="71"/>
        <v>2028</v>
      </c>
      <c r="Q169" s="614">
        <f t="shared" si="71"/>
        <v>2029</v>
      </c>
      <c r="R169" s="614">
        <f t="shared" si="71"/>
        <v>2030</v>
      </c>
      <c r="S169" s="614">
        <f t="shared" si="71"/>
        <v>2031</v>
      </c>
      <c r="T169" s="614">
        <f t="shared" si="71"/>
        <v>2032</v>
      </c>
      <c r="U169" s="614">
        <f t="shared" si="71"/>
        <v>2033</v>
      </c>
      <c r="V169" s="614">
        <f t="shared" si="71"/>
        <v>2034</v>
      </c>
      <c r="W169" s="614">
        <f t="shared" si="71"/>
        <v>2035</v>
      </c>
      <c r="X169" s="614">
        <f t="shared" si="71"/>
        <v>2036</v>
      </c>
      <c r="Y169" s="614">
        <f t="shared" si="72"/>
        <v>2037</v>
      </c>
      <c r="Z169" s="614">
        <f t="shared" si="72"/>
        <v>2038</v>
      </c>
      <c r="AA169" s="614">
        <f t="shared" si="72"/>
        <v>2039</v>
      </c>
      <c r="AB169" s="614">
        <f t="shared" si="72"/>
        <v>2040</v>
      </c>
      <c r="AC169" s="614">
        <f t="shared" si="72"/>
        <v>2041</v>
      </c>
      <c r="AD169" s="614">
        <f t="shared" si="72"/>
        <v>2042</v>
      </c>
      <c r="AE169" s="614">
        <f t="shared" si="72"/>
        <v>2043</v>
      </c>
      <c r="AF169" s="614">
        <f t="shared" si="72"/>
        <v>2044</v>
      </c>
      <c r="AG169" s="614">
        <f t="shared" si="72"/>
        <v>2045</v>
      </c>
      <c r="AH169" s="614">
        <f>+AG169+1</f>
        <v>2046</v>
      </c>
      <c r="AI169" s="614">
        <f>+AH169+1</f>
        <v>2047</v>
      </c>
    </row>
    <row r="170" spans="1:35" s="589" customFormat="1" ht="11.25">
      <c r="A170" s="592" t="s">
        <v>242</v>
      </c>
      <c r="B170" s="749" t="s">
        <v>252</v>
      </c>
      <c r="C170" s="592"/>
      <c r="D170" s="592"/>
      <c r="E170" s="592"/>
      <c r="F170" s="593">
        <f>+F171+F179+F180</f>
        <v>2114</v>
      </c>
      <c r="G170" s="593">
        <f t="shared" ref="G170:AI170" si="73">+G171+G179+G180</f>
        <v>14298</v>
      </c>
      <c r="H170" s="593">
        <f t="shared" si="73"/>
        <v>5373</v>
      </c>
      <c r="I170" s="593">
        <f t="shared" si="73"/>
        <v>5373</v>
      </c>
      <c r="J170" s="593">
        <f t="shared" si="73"/>
        <v>5373</v>
      </c>
      <c r="K170" s="593">
        <f t="shared" si="73"/>
        <v>368215.65861461381</v>
      </c>
      <c r="L170" s="593">
        <f t="shared" si="73"/>
        <v>368215.65861461381</v>
      </c>
      <c r="M170" s="593">
        <f t="shared" si="73"/>
        <v>368215.65861461381</v>
      </c>
      <c r="N170" s="593">
        <f t="shared" si="73"/>
        <v>368215.65861461381</v>
      </c>
      <c r="O170" s="593">
        <f t="shared" si="73"/>
        <v>368215.65861461381</v>
      </c>
      <c r="P170" s="593">
        <f t="shared" si="73"/>
        <v>368215.65861461381</v>
      </c>
      <c r="Q170" s="593">
        <f t="shared" si="73"/>
        <v>368215.65861461381</v>
      </c>
      <c r="R170" s="593">
        <f t="shared" si="73"/>
        <v>368215.65861461381</v>
      </c>
      <c r="S170" s="593">
        <f t="shared" si="73"/>
        <v>368215.65861461381</v>
      </c>
      <c r="T170" s="593">
        <f t="shared" si="73"/>
        <v>368215.65861461381</v>
      </c>
      <c r="U170" s="593">
        <f t="shared" si="73"/>
        <v>368215.65861461381</v>
      </c>
      <c r="V170" s="593">
        <f t="shared" si="73"/>
        <v>368215.65861461381</v>
      </c>
      <c r="W170" s="593">
        <f t="shared" si="73"/>
        <v>368215.65861461381</v>
      </c>
      <c r="X170" s="593">
        <f t="shared" si="73"/>
        <v>368215.65861461381</v>
      </c>
      <c r="Y170" s="593">
        <f t="shared" si="73"/>
        <v>368215.65861461381</v>
      </c>
      <c r="Z170" s="593">
        <f t="shared" si="73"/>
        <v>368215.65861461381</v>
      </c>
      <c r="AA170" s="593">
        <f t="shared" si="73"/>
        <v>368215.65861461381</v>
      </c>
      <c r="AB170" s="593">
        <f t="shared" si="73"/>
        <v>368215.65861461381</v>
      </c>
      <c r="AC170" s="593">
        <f t="shared" si="73"/>
        <v>368215.65861461381</v>
      </c>
      <c r="AD170" s="593">
        <f t="shared" si="73"/>
        <v>368215.65861461381</v>
      </c>
      <c r="AE170" s="593">
        <f t="shared" si="73"/>
        <v>368215.65861461381</v>
      </c>
      <c r="AF170" s="593">
        <f t="shared" si="73"/>
        <v>368215.65861461381</v>
      </c>
      <c r="AG170" s="593">
        <f t="shared" si="73"/>
        <v>368215.65861461381</v>
      </c>
      <c r="AH170" s="593">
        <f t="shared" si="73"/>
        <v>368215.65861461381</v>
      </c>
      <c r="AI170" s="593">
        <f t="shared" si="73"/>
        <v>368215.65861461381</v>
      </c>
    </row>
    <row r="171" spans="1:35" s="589" customFormat="1" ht="11.25">
      <c r="A171" s="594">
        <v>1</v>
      </c>
      <c r="B171" s="750" t="s">
        <v>245</v>
      </c>
      <c r="C171" s="594"/>
      <c r="D171" s="594"/>
      <c r="E171" s="594"/>
      <c r="F171" s="595">
        <f>+F172+F173+F174+F175+F176+F178</f>
        <v>2114</v>
      </c>
      <c r="G171" s="595">
        <f t="shared" ref="G171:AI171" si="74">+G172+G173+G174+G175+G176+G178</f>
        <v>14034</v>
      </c>
      <c r="H171" s="595">
        <f t="shared" si="74"/>
        <v>5373</v>
      </c>
      <c r="I171" s="595">
        <f t="shared" si="74"/>
        <v>5373</v>
      </c>
      <c r="J171" s="595">
        <f t="shared" si="74"/>
        <v>5373</v>
      </c>
      <c r="K171" s="595">
        <f t="shared" si="74"/>
        <v>368215.65861461381</v>
      </c>
      <c r="L171" s="595">
        <f t="shared" si="74"/>
        <v>368215.65861461381</v>
      </c>
      <c r="M171" s="595">
        <f t="shared" si="74"/>
        <v>368215.65861461381</v>
      </c>
      <c r="N171" s="595">
        <f t="shared" si="74"/>
        <v>368215.65861461381</v>
      </c>
      <c r="O171" s="595">
        <f t="shared" si="74"/>
        <v>368215.65861461381</v>
      </c>
      <c r="P171" s="595">
        <f t="shared" si="74"/>
        <v>368215.65861461381</v>
      </c>
      <c r="Q171" s="595">
        <f t="shared" si="74"/>
        <v>368215.65861461381</v>
      </c>
      <c r="R171" s="595">
        <f t="shared" si="74"/>
        <v>368215.65861461381</v>
      </c>
      <c r="S171" s="595">
        <f t="shared" si="74"/>
        <v>368215.65861461381</v>
      </c>
      <c r="T171" s="595">
        <f t="shared" si="74"/>
        <v>368215.65861461381</v>
      </c>
      <c r="U171" s="595">
        <f t="shared" si="74"/>
        <v>368215.65861461381</v>
      </c>
      <c r="V171" s="595">
        <f t="shared" si="74"/>
        <v>368215.65861461381</v>
      </c>
      <c r="W171" s="595">
        <f t="shared" si="74"/>
        <v>368215.65861461381</v>
      </c>
      <c r="X171" s="595">
        <f t="shared" si="74"/>
        <v>368215.65861461381</v>
      </c>
      <c r="Y171" s="595">
        <f t="shared" si="74"/>
        <v>368215.65861461381</v>
      </c>
      <c r="Z171" s="595">
        <f t="shared" si="74"/>
        <v>368215.65861461381</v>
      </c>
      <c r="AA171" s="595">
        <f t="shared" si="74"/>
        <v>368215.65861461381</v>
      </c>
      <c r="AB171" s="595">
        <f t="shared" si="74"/>
        <v>368215.65861461381</v>
      </c>
      <c r="AC171" s="595">
        <f t="shared" si="74"/>
        <v>368215.65861461381</v>
      </c>
      <c r="AD171" s="595">
        <f t="shared" si="74"/>
        <v>368215.65861461381</v>
      </c>
      <c r="AE171" s="595">
        <f t="shared" si="74"/>
        <v>368215.65861461381</v>
      </c>
      <c r="AF171" s="595">
        <f t="shared" si="74"/>
        <v>368215.65861461381</v>
      </c>
      <c r="AG171" s="595">
        <f t="shared" si="74"/>
        <v>368215.65861461381</v>
      </c>
      <c r="AH171" s="595">
        <f t="shared" si="74"/>
        <v>368215.65861461381</v>
      </c>
      <c r="AI171" s="595">
        <f t="shared" si="74"/>
        <v>368215.65861461381</v>
      </c>
    </row>
    <row r="172" spans="1:35" s="589" customFormat="1" ht="11.25">
      <c r="A172" s="594"/>
      <c r="B172" s="751" t="s">
        <v>889</v>
      </c>
      <c r="C172" s="596"/>
      <c r="D172" s="596"/>
      <c r="E172" s="596"/>
      <c r="F172" s="595">
        <f>+F42</f>
        <v>1312</v>
      </c>
      <c r="G172" s="595">
        <f t="shared" ref="G172:AI172" si="75">+G42</f>
        <v>12697</v>
      </c>
      <c r="H172" s="595">
        <f t="shared" si="75"/>
        <v>3796</v>
      </c>
      <c r="I172" s="595">
        <f t="shared" si="75"/>
        <v>3796</v>
      </c>
      <c r="J172" s="595">
        <f t="shared" si="75"/>
        <v>3796</v>
      </c>
      <c r="K172" s="595">
        <f t="shared" si="75"/>
        <v>3796</v>
      </c>
      <c r="L172" s="595">
        <f t="shared" si="75"/>
        <v>3796</v>
      </c>
      <c r="M172" s="595">
        <f t="shared" si="75"/>
        <v>3796</v>
      </c>
      <c r="N172" s="595">
        <f t="shared" si="75"/>
        <v>3796</v>
      </c>
      <c r="O172" s="595">
        <f t="shared" si="75"/>
        <v>3796</v>
      </c>
      <c r="P172" s="595">
        <f t="shared" si="75"/>
        <v>3796</v>
      </c>
      <c r="Q172" s="595">
        <f t="shared" si="75"/>
        <v>3796</v>
      </c>
      <c r="R172" s="595">
        <f t="shared" si="75"/>
        <v>3796</v>
      </c>
      <c r="S172" s="595">
        <f t="shared" si="75"/>
        <v>3796</v>
      </c>
      <c r="T172" s="595">
        <f t="shared" si="75"/>
        <v>3796</v>
      </c>
      <c r="U172" s="595">
        <f t="shared" si="75"/>
        <v>3796</v>
      </c>
      <c r="V172" s="595">
        <f t="shared" si="75"/>
        <v>3796</v>
      </c>
      <c r="W172" s="595">
        <f t="shared" si="75"/>
        <v>3796</v>
      </c>
      <c r="X172" s="595">
        <f t="shared" si="75"/>
        <v>3796</v>
      </c>
      <c r="Y172" s="595">
        <f t="shared" si="75"/>
        <v>3796</v>
      </c>
      <c r="Z172" s="595">
        <f t="shared" si="75"/>
        <v>3796</v>
      </c>
      <c r="AA172" s="595">
        <f t="shared" si="75"/>
        <v>3796</v>
      </c>
      <c r="AB172" s="595">
        <f t="shared" si="75"/>
        <v>3796</v>
      </c>
      <c r="AC172" s="595">
        <f t="shared" si="75"/>
        <v>3796</v>
      </c>
      <c r="AD172" s="595">
        <f t="shared" si="75"/>
        <v>3796</v>
      </c>
      <c r="AE172" s="595">
        <f t="shared" si="75"/>
        <v>3796</v>
      </c>
      <c r="AF172" s="595">
        <f t="shared" si="75"/>
        <v>3796</v>
      </c>
      <c r="AG172" s="595">
        <f t="shared" si="75"/>
        <v>3796</v>
      </c>
      <c r="AH172" s="595">
        <f t="shared" si="75"/>
        <v>3796</v>
      </c>
      <c r="AI172" s="595">
        <f t="shared" si="75"/>
        <v>3796</v>
      </c>
    </row>
    <row r="173" spans="1:35" s="589" customFormat="1" ht="22.5">
      <c r="A173" s="594"/>
      <c r="B173" s="751" t="s">
        <v>936</v>
      </c>
      <c r="C173" s="596"/>
      <c r="D173" s="596"/>
      <c r="E173" s="596"/>
      <c r="F173" s="595">
        <f>+'Dodatni obratovalni stroški'!B47</f>
        <v>0</v>
      </c>
      <c r="G173" s="595">
        <f>+'Dodatni obratovalni stroški'!C47</f>
        <v>0</v>
      </c>
      <c r="H173" s="595">
        <f>+'Dodatni obratovalni stroški'!D47</f>
        <v>0</v>
      </c>
      <c r="I173" s="595">
        <f>+'Dodatni obratovalni stroški'!E47</f>
        <v>0</v>
      </c>
      <c r="J173" s="595">
        <f>+'Dodatni obratovalni stroški'!F47</f>
        <v>0</v>
      </c>
      <c r="K173" s="595">
        <f>+'Dodatni obratovalni stroški'!G47</f>
        <v>208469.43107137195</v>
      </c>
      <c r="L173" s="595">
        <f>+'Dodatni obratovalni stroški'!H47</f>
        <v>208469.43107137195</v>
      </c>
      <c r="M173" s="595">
        <f>+'Dodatni obratovalni stroški'!I47</f>
        <v>208469.43107137195</v>
      </c>
      <c r="N173" s="595">
        <f>+'Dodatni obratovalni stroški'!J47</f>
        <v>208469.43107137195</v>
      </c>
      <c r="O173" s="595">
        <f>+'Dodatni obratovalni stroški'!K47</f>
        <v>208469.43107137195</v>
      </c>
      <c r="P173" s="595">
        <f>+'Dodatni obratovalni stroški'!L47</f>
        <v>208469.43107137195</v>
      </c>
      <c r="Q173" s="595">
        <f>+'Dodatni obratovalni stroški'!M47</f>
        <v>208469.43107137195</v>
      </c>
      <c r="R173" s="595">
        <f>+'Dodatni obratovalni stroški'!N47</f>
        <v>208469.43107137195</v>
      </c>
      <c r="S173" s="595">
        <f>+'Dodatni obratovalni stroški'!O47</f>
        <v>208469.43107137195</v>
      </c>
      <c r="T173" s="595">
        <f>+'Dodatni obratovalni stroški'!P47</f>
        <v>208469.43107137195</v>
      </c>
      <c r="U173" s="595">
        <f>+'Dodatni obratovalni stroški'!Q47</f>
        <v>208469.43107137195</v>
      </c>
      <c r="V173" s="595">
        <f>+'Dodatni obratovalni stroški'!R47</f>
        <v>208469.43107137195</v>
      </c>
      <c r="W173" s="595">
        <f>+'Dodatni obratovalni stroški'!S47</f>
        <v>208469.43107137195</v>
      </c>
      <c r="X173" s="595">
        <f>+'Dodatni obratovalni stroški'!T47</f>
        <v>208469.43107137195</v>
      </c>
      <c r="Y173" s="595">
        <f>+'Dodatni obratovalni stroški'!U47</f>
        <v>208469.43107137195</v>
      </c>
      <c r="Z173" s="595">
        <f>+'Dodatni obratovalni stroški'!V47</f>
        <v>208469.43107137195</v>
      </c>
      <c r="AA173" s="595">
        <f>+'Dodatni obratovalni stroški'!W47</f>
        <v>208469.43107137195</v>
      </c>
      <c r="AB173" s="595">
        <f>+'Dodatni obratovalni stroški'!X47</f>
        <v>208469.43107137195</v>
      </c>
      <c r="AC173" s="595">
        <f>+'Dodatni obratovalni stroški'!Y47</f>
        <v>208469.43107137195</v>
      </c>
      <c r="AD173" s="595">
        <f>+'Dodatni obratovalni stroški'!Z47</f>
        <v>208469.43107137195</v>
      </c>
      <c r="AE173" s="595">
        <f>+'Dodatni obratovalni stroški'!AA47</f>
        <v>208469.43107137195</v>
      </c>
      <c r="AF173" s="595">
        <f>+'Dodatni obratovalni stroški'!AB47</f>
        <v>208469.43107137195</v>
      </c>
      <c r="AG173" s="595">
        <f>+'Dodatni obratovalni stroški'!AC47</f>
        <v>208469.43107137195</v>
      </c>
      <c r="AH173" s="595">
        <f>+'Dodatni obratovalni stroški'!AD47</f>
        <v>208469.43107137195</v>
      </c>
      <c r="AI173" s="595">
        <f>+'Dodatni obratovalni stroški'!AE47</f>
        <v>208469.43107137195</v>
      </c>
    </row>
    <row r="174" spans="1:35" s="589" customFormat="1" ht="11.25">
      <c r="A174" s="594"/>
      <c r="B174" s="751" t="s">
        <v>891</v>
      </c>
      <c r="C174" s="596"/>
      <c r="D174" s="596"/>
      <c r="E174" s="596"/>
      <c r="F174" s="595">
        <f>+F43</f>
        <v>802</v>
      </c>
      <c r="G174" s="595">
        <f t="shared" ref="G174:AI174" si="76">+G43</f>
        <v>1062</v>
      </c>
      <c r="H174" s="595">
        <f t="shared" si="76"/>
        <v>1577</v>
      </c>
      <c r="I174" s="595">
        <f t="shared" si="76"/>
        <v>1577</v>
      </c>
      <c r="J174" s="595">
        <f t="shared" si="76"/>
        <v>1577</v>
      </c>
      <c r="K174" s="595">
        <f t="shared" si="76"/>
        <v>1577</v>
      </c>
      <c r="L174" s="595">
        <f t="shared" si="76"/>
        <v>1577</v>
      </c>
      <c r="M174" s="595">
        <f t="shared" si="76"/>
        <v>1577</v>
      </c>
      <c r="N174" s="595">
        <f t="shared" si="76"/>
        <v>1577</v>
      </c>
      <c r="O174" s="595">
        <f t="shared" si="76"/>
        <v>1577</v>
      </c>
      <c r="P174" s="595">
        <f t="shared" si="76"/>
        <v>1577</v>
      </c>
      <c r="Q174" s="595">
        <f t="shared" si="76"/>
        <v>1577</v>
      </c>
      <c r="R174" s="595">
        <f t="shared" si="76"/>
        <v>1577</v>
      </c>
      <c r="S174" s="595">
        <f t="shared" si="76"/>
        <v>1577</v>
      </c>
      <c r="T174" s="595">
        <f t="shared" si="76"/>
        <v>1577</v>
      </c>
      <c r="U174" s="595">
        <f t="shared" si="76"/>
        <v>1577</v>
      </c>
      <c r="V174" s="595">
        <f t="shared" si="76"/>
        <v>1577</v>
      </c>
      <c r="W174" s="595">
        <f t="shared" si="76"/>
        <v>1577</v>
      </c>
      <c r="X174" s="595">
        <f t="shared" si="76"/>
        <v>1577</v>
      </c>
      <c r="Y174" s="595">
        <f t="shared" si="76"/>
        <v>1577</v>
      </c>
      <c r="Z174" s="595">
        <f t="shared" si="76"/>
        <v>1577</v>
      </c>
      <c r="AA174" s="595">
        <f t="shared" si="76"/>
        <v>1577</v>
      </c>
      <c r="AB174" s="595">
        <f t="shared" si="76"/>
        <v>1577</v>
      </c>
      <c r="AC174" s="595">
        <f t="shared" si="76"/>
        <v>1577</v>
      </c>
      <c r="AD174" s="595">
        <f t="shared" si="76"/>
        <v>1577</v>
      </c>
      <c r="AE174" s="595">
        <f t="shared" si="76"/>
        <v>1577</v>
      </c>
      <c r="AF174" s="595">
        <f t="shared" si="76"/>
        <v>1577</v>
      </c>
      <c r="AG174" s="595">
        <f t="shared" si="76"/>
        <v>1577</v>
      </c>
      <c r="AH174" s="595">
        <f t="shared" si="76"/>
        <v>1577</v>
      </c>
      <c r="AI174" s="595">
        <f t="shared" si="76"/>
        <v>1577</v>
      </c>
    </row>
    <row r="175" spans="1:35" s="589" customFormat="1" ht="11.25">
      <c r="A175" s="594"/>
      <c r="B175" s="751" t="s">
        <v>937</v>
      </c>
      <c r="C175" s="596"/>
      <c r="D175" s="596"/>
      <c r="E175" s="596"/>
      <c r="F175" s="595">
        <f>+Amortizacija!F38-F176</f>
        <v>0</v>
      </c>
      <c r="G175" s="595">
        <f>+Amortizacija!G38-G176</f>
        <v>0</v>
      </c>
      <c r="H175" s="595">
        <f>+Amortizacija!H38-H176</f>
        <v>0</v>
      </c>
      <c r="I175" s="595">
        <f>+Amortizacija!I38-I176</f>
        <v>0</v>
      </c>
      <c r="J175" s="595">
        <f>+Amortizacija!J38-J176</f>
        <v>0</v>
      </c>
      <c r="K175" s="595">
        <f>+Amortizacija!K38-K176</f>
        <v>94167.668801377527</v>
      </c>
      <c r="L175" s="595">
        <f>+Amortizacija!L38-L176</f>
        <v>94167.668801377527</v>
      </c>
      <c r="M175" s="595">
        <f>+Amortizacija!M38-M176</f>
        <v>94167.668801377527</v>
      </c>
      <c r="N175" s="595">
        <f>+Amortizacija!N38-N176</f>
        <v>94167.668801377527</v>
      </c>
      <c r="O175" s="595">
        <f>+Amortizacija!O38-O176</f>
        <v>94167.668801377527</v>
      </c>
      <c r="P175" s="595">
        <f>+Amortizacija!P38-P176</f>
        <v>94167.668801377527</v>
      </c>
      <c r="Q175" s="595">
        <f>+Amortizacija!Q38-Q176</f>
        <v>94167.668801377527</v>
      </c>
      <c r="R175" s="595">
        <f>+Amortizacija!R38-R176</f>
        <v>94167.668801377527</v>
      </c>
      <c r="S175" s="595">
        <f>+Amortizacija!S38-S176</f>
        <v>94167.668801377527</v>
      </c>
      <c r="T175" s="595">
        <f>+Amortizacija!T38-T176</f>
        <v>94167.668801377527</v>
      </c>
      <c r="U175" s="595">
        <f>+Amortizacija!U38-U176</f>
        <v>94167.668801377527</v>
      </c>
      <c r="V175" s="595">
        <f>+Amortizacija!V38-V176</f>
        <v>94167.668801377527</v>
      </c>
      <c r="W175" s="595">
        <f>+Amortizacija!W38-W176</f>
        <v>94167.668801377527</v>
      </c>
      <c r="X175" s="595">
        <f>+Amortizacija!X38-X176</f>
        <v>94167.668801377527</v>
      </c>
      <c r="Y175" s="595">
        <f>+Amortizacija!Y38-Y176</f>
        <v>94167.668801377527</v>
      </c>
      <c r="Z175" s="595">
        <f>+Amortizacija!Z38-Z176</f>
        <v>94167.668801377527</v>
      </c>
      <c r="AA175" s="595">
        <f>+Amortizacija!AA38-AA176</f>
        <v>154373.22754324187</v>
      </c>
      <c r="AB175" s="595">
        <f>+Amortizacija!AB38-AB176</f>
        <v>154373.22754324187</v>
      </c>
      <c r="AC175" s="595">
        <f>+Amortizacija!AC38-AC176</f>
        <v>154373.22754324187</v>
      </c>
      <c r="AD175" s="595">
        <f>+Amortizacija!AD38-AD176</f>
        <v>154373.22754324187</v>
      </c>
      <c r="AE175" s="595">
        <f>+Amortizacija!AE38-AE176</f>
        <v>154373.22754324187</v>
      </c>
      <c r="AF175" s="595">
        <f>+Amortizacija!AF38-AF176</f>
        <v>154373.22754324187</v>
      </c>
      <c r="AG175" s="595">
        <f>+Amortizacija!AG38-AG176</f>
        <v>154373.22754324187</v>
      </c>
      <c r="AH175" s="595">
        <f>+Amortizacija!AH38-AH176</f>
        <v>154373.22754324187</v>
      </c>
      <c r="AI175" s="595">
        <f>+Amortizacija!AI38-AI176</f>
        <v>154373.22754324187</v>
      </c>
    </row>
    <row r="176" spans="1:35" s="589" customFormat="1" ht="11.25">
      <c r="A176" s="594"/>
      <c r="B176" s="751" t="s">
        <v>938</v>
      </c>
      <c r="C176" s="596"/>
      <c r="D176" s="596"/>
      <c r="E176" s="596"/>
      <c r="F176" s="595">
        <f>+Amortizacija!F38*F177</f>
        <v>0</v>
      </c>
      <c r="G176" s="595">
        <f>+Amortizacija!G38*G177</f>
        <v>0</v>
      </c>
      <c r="H176" s="595">
        <f>+Amortizacija!H38*H177</f>
        <v>0</v>
      </c>
      <c r="I176" s="595">
        <f>+Amortizacija!I38*I177</f>
        <v>0</v>
      </c>
      <c r="J176" s="595">
        <f>+Amortizacija!J38*J177</f>
        <v>0</v>
      </c>
      <c r="K176" s="595">
        <f>+Amortizacija!K38*K177</f>
        <v>60205.558741864334</v>
      </c>
      <c r="L176" s="595">
        <f>+Amortizacija!L38*L177</f>
        <v>60205.558741864334</v>
      </c>
      <c r="M176" s="595">
        <f>+Amortizacija!M38*M177</f>
        <v>60205.558741864334</v>
      </c>
      <c r="N176" s="595">
        <f>+Amortizacija!N38*N177</f>
        <v>60205.558741864334</v>
      </c>
      <c r="O176" s="595">
        <f>+Amortizacija!O38*O177</f>
        <v>60205.558741864334</v>
      </c>
      <c r="P176" s="595">
        <f>+Amortizacija!P38*P177</f>
        <v>60205.558741864334</v>
      </c>
      <c r="Q176" s="595">
        <f>+Amortizacija!Q38*Q177</f>
        <v>60205.558741864334</v>
      </c>
      <c r="R176" s="595">
        <f>+Amortizacija!R38*R177</f>
        <v>60205.558741864334</v>
      </c>
      <c r="S176" s="595">
        <f>+Amortizacija!S38*S177</f>
        <v>60205.558741864334</v>
      </c>
      <c r="T176" s="595">
        <f>+Amortizacija!T38*T177</f>
        <v>60205.558741864334</v>
      </c>
      <c r="U176" s="595">
        <f>+Amortizacija!U38*U177</f>
        <v>60205.558741864334</v>
      </c>
      <c r="V176" s="595">
        <f>+Amortizacija!V38*V177</f>
        <v>60205.558741864334</v>
      </c>
      <c r="W176" s="595">
        <f>+Amortizacija!W38*W177</f>
        <v>60205.558741864334</v>
      </c>
      <c r="X176" s="595">
        <f>+Amortizacija!X38*X177</f>
        <v>60205.558741864334</v>
      </c>
      <c r="Y176" s="595">
        <f>+Amortizacija!Y38*Y177</f>
        <v>60205.558741864334</v>
      </c>
      <c r="Z176" s="595">
        <f>+Amortizacija!Z38*Z177</f>
        <v>60205.558741864334</v>
      </c>
      <c r="AA176" s="595">
        <f>+Amortizacija!AA38*AA177</f>
        <v>0</v>
      </c>
      <c r="AB176" s="595">
        <f>+Amortizacija!AB38*AB177</f>
        <v>0</v>
      </c>
      <c r="AC176" s="595">
        <f>+Amortizacija!AC38*AC177</f>
        <v>0</v>
      </c>
      <c r="AD176" s="595">
        <f>+Amortizacija!AD38*AD177</f>
        <v>0</v>
      </c>
      <c r="AE176" s="595">
        <f>+Amortizacija!AE38*AE177</f>
        <v>0</v>
      </c>
      <c r="AF176" s="595">
        <f>+Amortizacija!AF38*AF177</f>
        <v>0</v>
      </c>
      <c r="AG176" s="595">
        <f>+Amortizacija!AG38*AG177</f>
        <v>0</v>
      </c>
      <c r="AH176" s="595">
        <f>+Amortizacija!AH38*AH177</f>
        <v>0</v>
      </c>
      <c r="AI176" s="595">
        <f>+Amortizacija!AI38*AI177</f>
        <v>0</v>
      </c>
    </row>
    <row r="177" spans="1:35" s="611" customFormat="1" ht="11.25">
      <c r="A177" s="608"/>
      <c r="B177" s="755" t="s">
        <v>894</v>
      </c>
      <c r="C177" s="609"/>
      <c r="D177" s="609"/>
      <c r="E177" s="609"/>
      <c r="F177" s="610">
        <v>0</v>
      </c>
      <c r="G177" s="610">
        <v>0</v>
      </c>
      <c r="H177" s="610">
        <v>0</v>
      </c>
      <c r="I177" s="610">
        <v>0</v>
      </c>
      <c r="J177" s="610">
        <v>0</v>
      </c>
      <c r="K177" s="610">
        <v>0.39</v>
      </c>
      <c r="L177" s="610">
        <f>+K177</f>
        <v>0.39</v>
      </c>
      <c r="M177" s="610">
        <f t="shared" ref="M177:Z177" si="77">+L177</f>
        <v>0.39</v>
      </c>
      <c r="N177" s="610">
        <f t="shared" si="77"/>
        <v>0.39</v>
      </c>
      <c r="O177" s="610">
        <f t="shared" si="77"/>
        <v>0.39</v>
      </c>
      <c r="P177" s="610">
        <f t="shared" si="77"/>
        <v>0.39</v>
      </c>
      <c r="Q177" s="610">
        <f t="shared" si="77"/>
        <v>0.39</v>
      </c>
      <c r="R177" s="610">
        <f t="shared" si="77"/>
        <v>0.39</v>
      </c>
      <c r="S177" s="610">
        <f t="shared" si="77"/>
        <v>0.39</v>
      </c>
      <c r="T177" s="610">
        <f t="shared" si="77"/>
        <v>0.39</v>
      </c>
      <c r="U177" s="610">
        <f t="shared" si="77"/>
        <v>0.39</v>
      </c>
      <c r="V177" s="610">
        <f t="shared" si="77"/>
        <v>0.39</v>
      </c>
      <c r="W177" s="610">
        <f>+V177</f>
        <v>0.39</v>
      </c>
      <c r="X177" s="610">
        <f t="shared" si="77"/>
        <v>0.39</v>
      </c>
      <c r="Y177" s="610">
        <f t="shared" si="77"/>
        <v>0.39</v>
      </c>
      <c r="Z177" s="610">
        <f t="shared" si="77"/>
        <v>0.39</v>
      </c>
      <c r="AA177" s="610">
        <v>0</v>
      </c>
      <c r="AB177" s="610">
        <v>0</v>
      </c>
      <c r="AC177" s="610">
        <v>0</v>
      </c>
      <c r="AD177" s="610">
        <v>0</v>
      </c>
      <c r="AE177" s="610">
        <v>0</v>
      </c>
      <c r="AF177" s="610">
        <v>0</v>
      </c>
      <c r="AG177" s="610">
        <v>0</v>
      </c>
      <c r="AH177" s="610">
        <v>0</v>
      </c>
      <c r="AI177" s="610">
        <v>0</v>
      </c>
    </row>
    <row r="178" spans="1:35" s="589" customFormat="1" ht="11.25">
      <c r="A178" s="594"/>
      <c r="B178" s="751" t="s">
        <v>895</v>
      </c>
      <c r="C178" s="596"/>
      <c r="D178" s="596"/>
      <c r="E178" s="596"/>
      <c r="F178" s="595">
        <f>+F44</f>
        <v>0</v>
      </c>
      <c r="G178" s="595">
        <f t="shared" ref="G178:AI180" si="78">+G44</f>
        <v>275</v>
      </c>
      <c r="H178" s="595">
        <f t="shared" si="78"/>
        <v>0</v>
      </c>
      <c r="I178" s="595">
        <f t="shared" si="78"/>
        <v>0</v>
      </c>
      <c r="J178" s="595">
        <f t="shared" si="78"/>
        <v>0</v>
      </c>
      <c r="K178" s="595">
        <f t="shared" si="78"/>
        <v>0</v>
      </c>
      <c r="L178" s="595">
        <f t="shared" si="78"/>
        <v>0</v>
      </c>
      <c r="M178" s="595">
        <f t="shared" si="78"/>
        <v>0</v>
      </c>
      <c r="N178" s="595">
        <f t="shared" si="78"/>
        <v>0</v>
      </c>
      <c r="O178" s="595">
        <f t="shared" si="78"/>
        <v>0</v>
      </c>
      <c r="P178" s="595">
        <f t="shared" si="78"/>
        <v>0</v>
      </c>
      <c r="Q178" s="595">
        <f t="shared" si="78"/>
        <v>0</v>
      </c>
      <c r="R178" s="595">
        <f t="shared" si="78"/>
        <v>0</v>
      </c>
      <c r="S178" s="595">
        <f t="shared" si="78"/>
        <v>0</v>
      </c>
      <c r="T178" s="595">
        <f t="shared" si="78"/>
        <v>0</v>
      </c>
      <c r="U178" s="595">
        <f t="shared" si="78"/>
        <v>0</v>
      </c>
      <c r="V178" s="595">
        <f t="shared" si="78"/>
        <v>0</v>
      </c>
      <c r="W178" s="595">
        <f t="shared" si="78"/>
        <v>0</v>
      </c>
      <c r="X178" s="595">
        <f t="shared" si="78"/>
        <v>0</v>
      </c>
      <c r="Y178" s="595">
        <f t="shared" si="78"/>
        <v>0</v>
      </c>
      <c r="Z178" s="595">
        <f t="shared" si="78"/>
        <v>0</v>
      </c>
      <c r="AA178" s="595">
        <f t="shared" si="78"/>
        <v>0</v>
      </c>
      <c r="AB178" s="595">
        <f t="shared" si="78"/>
        <v>0</v>
      </c>
      <c r="AC178" s="595">
        <f t="shared" si="78"/>
        <v>0</v>
      </c>
      <c r="AD178" s="595">
        <f t="shared" si="78"/>
        <v>0</v>
      </c>
      <c r="AE178" s="595">
        <f t="shared" si="78"/>
        <v>0</v>
      </c>
      <c r="AF178" s="595">
        <f t="shared" si="78"/>
        <v>0</v>
      </c>
      <c r="AG178" s="595">
        <f t="shared" si="78"/>
        <v>0</v>
      </c>
      <c r="AH178" s="595">
        <f t="shared" si="78"/>
        <v>0</v>
      </c>
      <c r="AI178" s="595">
        <f t="shared" si="78"/>
        <v>0</v>
      </c>
    </row>
    <row r="179" spans="1:35" s="589" customFormat="1" ht="11.25">
      <c r="A179" s="594">
        <v>2</v>
      </c>
      <c r="B179" s="750" t="s">
        <v>247</v>
      </c>
      <c r="C179" s="594"/>
      <c r="D179" s="594"/>
      <c r="E179" s="594"/>
      <c r="F179" s="595">
        <f>+F45</f>
        <v>0</v>
      </c>
      <c r="G179" s="595">
        <f t="shared" si="78"/>
        <v>264</v>
      </c>
      <c r="H179" s="595">
        <f t="shared" si="78"/>
        <v>0</v>
      </c>
      <c r="I179" s="595">
        <f t="shared" si="78"/>
        <v>0</v>
      </c>
      <c r="J179" s="595">
        <f t="shared" si="78"/>
        <v>0</v>
      </c>
      <c r="K179" s="595">
        <f t="shared" si="78"/>
        <v>0</v>
      </c>
      <c r="L179" s="595">
        <f t="shared" si="78"/>
        <v>0</v>
      </c>
      <c r="M179" s="595">
        <f t="shared" si="78"/>
        <v>0</v>
      </c>
      <c r="N179" s="595">
        <f t="shared" si="78"/>
        <v>0</v>
      </c>
      <c r="O179" s="595">
        <f t="shared" si="78"/>
        <v>0</v>
      </c>
      <c r="P179" s="595">
        <f t="shared" si="78"/>
        <v>0</v>
      </c>
      <c r="Q179" s="595">
        <f t="shared" si="78"/>
        <v>0</v>
      </c>
      <c r="R179" s="595">
        <f t="shared" si="78"/>
        <v>0</v>
      </c>
      <c r="S179" s="595">
        <f t="shared" si="78"/>
        <v>0</v>
      </c>
      <c r="T179" s="595">
        <f t="shared" si="78"/>
        <v>0</v>
      </c>
      <c r="U179" s="595">
        <f t="shared" si="78"/>
        <v>0</v>
      </c>
      <c r="V179" s="595">
        <f t="shared" si="78"/>
        <v>0</v>
      </c>
      <c r="W179" s="595">
        <f t="shared" si="78"/>
        <v>0</v>
      </c>
      <c r="X179" s="595">
        <f t="shared" si="78"/>
        <v>0</v>
      </c>
      <c r="Y179" s="595">
        <f t="shared" si="78"/>
        <v>0</v>
      </c>
      <c r="Z179" s="595">
        <f t="shared" si="78"/>
        <v>0</v>
      </c>
      <c r="AA179" s="595">
        <f t="shared" si="78"/>
        <v>0</v>
      </c>
      <c r="AB179" s="595">
        <f t="shared" si="78"/>
        <v>0</v>
      </c>
      <c r="AC179" s="595">
        <f t="shared" si="78"/>
        <v>0</v>
      </c>
      <c r="AD179" s="595">
        <f t="shared" si="78"/>
        <v>0</v>
      </c>
      <c r="AE179" s="595">
        <f t="shared" si="78"/>
        <v>0</v>
      </c>
      <c r="AF179" s="595">
        <f t="shared" si="78"/>
        <v>0</v>
      </c>
      <c r="AG179" s="595">
        <f t="shared" si="78"/>
        <v>0</v>
      </c>
      <c r="AH179" s="595">
        <f t="shared" si="78"/>
        <v>0</v>
      </c>
      <c r="AI179" s="595">
        <f t="shared" si="78"/>
        <v>0</v>
      </c>
    </row>
    <row r="180" spans="1:35" s="589" customFormat="1" ht="11.25">
      <c r="A180" s="594">
        <v>3</v>
      </c>
      <c r="B180" s="750" t="s">
        <v>251</v>
      </c>
      <c r="C180" s="594"/>
      <c r="D180" s="594"/>
      <c r="E180" s="594"/>
      <c r="F180" s="595">
        <f>+F46</f>
        <v>0</v>
      </c>
      <c r="G180" s="595">
        <f t="shared" si="78"/>
        <v>0</v>
      </c>
      <c r="H180" s="595">
        <f t="shared" si="78"/>
        <v>0</v>
      </c>
      <c r="I180" s="595">
        <f t="shared" si="78"/>
        <v>0</v>
      </c>
      <c r="J180" s="595">
        <f t="shared" si="78"/>
        <v>0</v>
      </c>
      <c r="K180" s="595">
        <f t="shared" si="78"/>
        <v>0</v>
      </c>
      <c r="L180" s="595">
        <f t="shared" si="78"/>
        <v>0</v>
      </c>
      <c r="M180" s="595">
        <f t="shared" si="78"/>
        <v>0</v>
      </c>
      <c r="N180" s="595">
        <f t="shared" si="78"/>
        <v>0</v>
      </c>
      <c r="O180" s="595">
        <f t="shared" si="78"/>
        <v>0</v>
      </c>
      <c r="P180" s="595">
        <f t="shared" si="78"/>
        <v>0</v>
      </c>
      <c r="Q180" s="595">
        <f t="shared" si="78"/>
        <v>0</v>
      </c>
      <c r="R180" s="595">
        <f t="shared" si="78"/>
        <v>0</v>
      </c>
      <c r="S180" s="595">
        <f t="shared" si="78"/>
        <v>0</v>
      </c>
      <c r="T180" s="595">
        <f t="shared" si="78"/>
        <v>0</v>
      </c>
      <c r="U180" s="595">
        <f t="shared" si="78"/>
        <v>0</v>
      </c>
      <c r="V180" s="595">
        <f t="shared" si="78"/>
        <v>0</v>
      </c>
      <c r="W180" s="595">
        <f t="shared" si="78"/>
        <v>0</v>
      </c>
      <c r="X180" s="595">
        <f t="shared" si="78"/>
        <v>0</v>
      </c>
      <c r="Y180" s="595">
        <f t="shared" si="78"/>
        <v>0</v>
      </c>
      <c r="Z180" s="595">
        <f t="shared" si="78"/>
        <v>0</v>
      </c>
      <c r="AA180" s="595">
        <f t="shared" si="78"/>
        <v>0</v>
      </c>
      <c r="AB180" s="595">
        <f t="shared" si="78"/>
        <v>0</v>
      </c>
      <c r="AC180" s="595">
        <f t="shared" si="78"/>
        <v>0</v>
      </c>
      <c r="AD180" s="595">
        <f t="shared" si="78"/>
        <v>0</v>
      </c>
      <c r="AE180" s="595">
        <f t="shared" si="78"/>
        <v>0</v>
      </c>
      <c r="AF180" s="595">
        <f t="shared" si="78"/>
        <v>0</v>
      </c>
      <c r="AG180" s="595">
        <f t="shared" si="78"/>
        <v>0</v>
      </c>
      <c r="AH180" s="595">
        <f t="shared" si="78"/>
        <v>0</v>
      </c>
      <c r="AI180" s="595">
        <f t="shared" si="78"/>
        <v>0</v>
      </c>
    </row>
    <row r="181" spans="1:35" s="589" customFormat="1" ht="11.25">
      <c r="A181" s="592" t="s">
        <v>243</v>
      </c>
      <c r="B181" s="749" t="s">
        <v>253</v>
      </c>
      <c r="C181" s="592"/>
      <c r="D181" s="592"/>
      <c r="E181" s="592"/>
      <c r="F181" s="593">
        <f>+F182+F189+F190</f>
        <v>6664</v>
      </c>
      <c r="G181" s="593">
        <f t="shared" ref="G181:AI181" si="79">+G182+G189+G190</f>
        <v>13393</v>
      </c>
      <c r="H181" s="593">
        <f t="shared" si="79"/>
        <v>5373</v>
      </c>
      <c r="I181" s="593">
        <f t="shared" si="79"/>
        <v>5373</v>
      </c>
      <c r="J181" s="593">
        <f t="shared" si="79"/>
        <v>5373</v>
      </c>
      <c r="K181" s="593">
        <f t="shared" si="79"/>
        <v>368215.65861461376</v>
      </c>
      <c r="L181" s="593">
        <f t="shared" si="79"/>
        <v>368215.65861461376</v>
      </c>
      <c r="M181" s="593">
        <f t="shared" si="79"/>
        <v>368215.65861461376</v>
      </c>
      <c r="N181" s="593">
        <f t="shared" si="79"/>
        <v>368215.65861461376</v>
      </c>
      <c r="O181" s="593">
        <f t="shared" si="79"/>
        <v>368215.65861461376</v>
      </c>
      <c r="P181" s="593">
        <f t="shared" si="79"/>
        <v>368215.65861461376</v>
      </c>
      <c r="Q181" s="593">
        <f t="shared" si="79"/>
        <v>368215.65861461376</v>
      </c>
      <c r="R181" s="593">
        <f t="shared" si="79"/>
        <v>368215.65861461376</v>
      </c>
      <c r="S181" s="593">
        <f t="shared" si="79"/>
        <v>368215.65861461376</v>
      </c>
      <c r="T181" s="593">
        <f t="shared" si="79"/>
        <v>368215.65861461376</v>
      </c>
      <c r="U181" s="593">
        <f t="shared" si="79"/>
        <v>368215.65861461376</v>
      </c>
      <c r="V181" s="593">
        <f t="shared" si="79"/>
        <v>368215.65861461376</v>
      </c>
      <c r="W181" s="593">
        <f t="shared" si="79"/>
        <v>368215.65861461376</v>
      </c>
      <c r="X181" s="593">
        <f t="shared" si="79"/>
        <v>368215.65861461376</v>
      </c>
      <c r="Y181" s="593">
        <f t="shared" si="79"/>
        <v>368215.65861461376</v>
      </c>
      <c r="Z181" s="593">
        <f t="shared" si="79"/>
        <v>368215.65861461376</v>
      </c>
      <c r="AA181" s="593">
        <f t="shared" si="79"/>
        <v>368215.65861461376</v>
      </c>
      <c r="AB181" s="593">
        <f t="shared" si="79"/>
        <v>368215.65861461376</v>
      </c>
      <c r="AC181" s="593">
        <f t="shared" si="79"/>
        <v>368215.65861461376</v>
      </c>
      <c r="AD181" s="593">
        <f t="shared" si="79"/>
        <v>368215.65861461376</v>
      </c>
      <c r="AE181" s="593">
        <f t="shared" si="79"/>
        <v>368215.65861461376</v>
      </c>
      <c r="AF181" s="593">
        <f t="shared" si="79"/>
        <v>368215.65861461376</v>
      </c>
      <c r="AG181" s="593">
        <f t="shared" si="79"/>
        <v>368215.65861461376</v>
      </c>
      <c r="AH181" s="593">
        <f t="shared" si="79"/>
        <v>368215.65861461376</v>
      </c>
      <c r="AI181" s="593">
        <f t="shared" si="79"/>
        <v>368215.65861461376</v>
      </c>
    </row>
    <row r="182" spans="1:35" s="589" customFormat="1" ht="11.25">
      <c r="A182" s="594"/>
      <c r="B182" s="750" t="s">
        <v>246</v>
      </c>
      <c r="C182" s="594"/>
      <c r="D182" s="594"/>
      <c r="E182" s="594"/>
      <c r="F182" s="595">
        <f>+F183+F184+F186+F187+F188</f>
        <v>6664</v>
      </c>
      <c r="G182" s="595">
        <f t="shared" ref="G182:AI182" si="80">+G183+G184+G186+G187+G188</f>
        <v>13393</v>
      </c>
      <c r="H182" s="595">
        <f t="shared" si="80"/>
        <v>5373</v>
      </c>
      <c r="I182" s="595">
        <f t="shared" si="80"/>
        <v>5373</v>
      </c>
      <c r="J182" s="595">
        <f t="shared" si="80"/>
        <v>5373</v>
      </c>
      <c r="K182" s="595">
        <f t="shared" si="80"/>
        <v>368215.65861461376</v>
      </c>
      <c r="L182" s="595">
        <f t="shared" si="80"/>
        <v>368215.65861461376</v>
      </c>
      <c r="M182" s="595">
        <f t="shared" si="80"/>
        <v>368215.65861461376</v>
      </c>
      <c r="N182" s="595">
        <f t="shared" si="80"/>
        <v>368215.65861461376</v>
      </c>
      <c r="O182" s="595">
        <f t="shared" si="80"/>
        <v>368215.65861461376</v>
      </c>
      <c r="P182" s="595">
        <f t="shared" si="80"/>
        <v>368215.65861461376</v>
      </c>
      <c r="Q182" s="595">
        <f t="shared" si="80"/>
        <v>368215.65861461376</v>
      </c>
      <c r="R182" s="595">
        <f t="shared" si="80"/>
        <v>368215.65861461376</v>
      </c>
      <c r="S182" s="595">
        <f t="shared" si="80"/>
        <v>368215.65861461376</v>
      </c>
      <c r="T182" s="595">
        <f t="shared" si="80"/>
        <v>368215.65861461376</v>
      </c>
      <c r="U182" s="595">
        <f t="shared" si="80"/>
        <v>368215.65861461376</v>
      </c>
      <c r="V182" s="595">
        <f t="shared" si="80"/>
        <v>368215.65861461376</v>
      </c>
      <c r="W182" s="595">
        <f t="shared" si="80"/>
        <v>368215.65861461376</v>
      </c>
      <c r="X182" s="595">
        <f t="shared" si="80"/>
        <v>368215.65861461376</v>
      </c>
      <c r="Y182" s="595">
        <f t="shared" si="80"/>
        <v>368215.65861461376</v>
      </c>
      <c r="Z182" s="595">
        <f t="shared" si="80"/>
        <v>368215.65861461376</v>
      </c>
      <c r="AA182" s="595">
        <f t="shared" si="80"/>
        <v>368215.65861461376</v>
      </c>
      <c r="AB182" s="595">
        <f t="shared" si="80"/>
        <v>368215.65861461376</v>
      </c>
      <c r="AC182" s="595">
        <f t="shared" si="80"/>
        <v>368215.65861461376</v>
      </c>
      <c r="AD182" s="595">
        <f t="shared" si="80"/>
        <v>368215.65861461376</v>
      </c>
      <c r="AE182" s="595">
        <f t="shared" si="80"/>
        <v>368215.65861461376</v>
      </c>
      <c r="AF182" s="595">
        <f t="shared" si="80"/>
        <v>368215.65861461376</v>
      </c>
      <c r="AG182" s="595">
        <f t="shared" si="80"/>
        <v>368215.65861461376</v>
      </c>
      <c r="AH182" s="595">
        <f t="shared" si="80"/>
        <v>368215.65861461376</v>
      </c>
      <c r="AI182" s="595">
        <f t="shared" si="80"/>
        <v>368215.65861461376</v>
      </c>
    </row>
    <row r="183" spans="1:35" s="589" customFormat="1" ht="11.25">
      <c r="A183" s="594"/>
      <c r="B183" s="751" t="s">
        <v>106</v>
      </c>
      <c r="C183" s="596"/>
      <c r="D183" s="596"/>
      <c r="E183" s="596"/>
      <c r="F183" s="595">
        <f>+F49+'Dodatni obratovalni stroški'!B48</f>
        <v>907</v>
      </c>
      <c r="G183" s="595">
        <f>+G49+'Dodatni obratovalni stroški'!C48</f>
        <v>1608</v>
      </c>
      <c r="H183" s="595">
        <f>+H49+'Dodatni obratovalni stroški'!D48</f>
        <v>1361</v>
      </c>
      <c r="I183" s="595">
        <f>+I49+'Dodatni obratovalni stroški'!E48</f>
        <v>1361</v>
      </c>
      <c r="J183" s="595">
        <f>+J49+'Dodatni obratovalni stroški'!F48</f>
        <v>1361</v>
      </c>
      <c r="K183" s="595">
        <f>+K49+'Dodatni obratovalni stroški'!G48</f>
        <v>16241.460499999999</v>
      </c>
      <c r="L183" s="595">
        <f>+L49+'Dodatni obratovalni stroški'!H48</f>
        <v>16241.460499999999</v>
      </c>
      <c r="M183" s="595">
        <f>+M49+'Dodatni obratovalni stroški'!I48</f>
        <v>16241.460499999999</v>
      </c>
      <c r="N183" s="595">
        <f>+N49+'Dodatni obratovalni stroški'!J48</f>
        <v>16241.460499999999</v>
      </c>
      <c r="O183" s="595">
        <f>+O49+'Dodatni obratovalni stroški'!K48</f>
        <v>16241.460499999999</v>
      </c>
      <c r="P183" s="595">
        <f>+P49+'Dodatni obratovalni stroški'!L48</f>
        <v>16241.460499999999</v>
      </c>
      <c r="Q183" s="595">
        <f>+Q49+'Dodatni obratovalni stroški'!M48</f>
        <v>16241.460499999999</v>
      </c>
      <c r="R183" s="595">
        <f>+R49+'Dodatni obratovalni stroški'!N48</f>
        <v>16241.460499999999</v>
      </c>
      <c r="S183" s="595">
        <f>+S49+'Dodatni obratovalni stroški'!O48</f>
        <v>16241.460499999999</v>
      </c>
      <c r="T183" s="595">
        <f>+T49+'Dodatni obratovalni stroški'!P48</f>
        <v>16241.460499999999</v>
      </c>
      <c r="U183" s="595">
        <f>+U49+'Dodatni obratovalni stroški'!Q48</f>
        <v>16241.460499999999</v>
      </c>
      <c r="V183" s="595">
        <f>+V49+'Dodatni obratovalni stroški'!R48</f>
        <v>16241.460499999999</v>
      </c>
      <c r="W183" s="595">
        <f>+W49+'Dodatni obratovalni stroški'!S48</f>
        <v>16241.460499999999</v>
      </c>
      <c r="X183" s="595">
        <f>+X49+'Dodatni obratovalni stroški'!T48</f>
        <v>16241.460499999999</v>
      </c>
      <c r="Y183" s="595">
        <f>+Y49+'Dodatni obratovalni stroški'!U48</f>
        <v>16241.460499999999</v>
      </c>
      <c r="Z183" s="595">
        <f>+Z49+'Dodatni obratovalni stroški'!V48</f>
        <v>16241.460499999999</v>
      </c>
      <c r="AA183" s="595">
        <f>+AA49+'Dodatni obratovalni stroški'!W48</f>
        <v>16241.460499999999</v>
      </c>
      <c r="AB183" s="595">
        <f>+AB49+'Dodatni obratovalni stroški'!X48</f>
        <v>16241.460499999999</v>
      </c>
      <c r="AC183" s="595">
        <f>+AC49+'Dodatni obratovalni stroški'!Y48</f>
        <v>16241.460499999999</v>
      </c>
      <c r="AD183" s="595">
        <f>+AD49+'Dodatni obratovalni stroški'!Z48</f>
        <v>16241.460499999999</v>
      </c>
      <c r="AE183" s="595">
        <f>+AE49+'Dodatni obratovalni stroški'!AA48</f>
        <v>16241.460499999999</v>
      </c>
      <c r="AF183" s="595">
        <f>+AF49+'Dodatni obratovalni stroški'!AB48</f>
        <v>16241.460499999999</v>
      </c>
      <c r="AG183" s="595">
        <f>+AG49+'Dodatni obratovalni stroški'!AC48</f>
        <v>16241.460499999999</v>
      </c>
      <c r="AH183" s="595">
        <f>+AH49+'Dodatni obratovalni stroški'!AD48</f>
        <v>16241.460499999999</v>
      </c>
      <c r="AI183" s="595">
        <f>+AI49+'Dodatni obratovalni stroški'!AE48</f>
        <v>16241.460499999999</v>
      </c>
    </row>
    <row r="184" spans="1:35" s="589" customFormat="1" ht="11.25">
      <c r="A184" s="594"/>
      <c r="B184" s="751" t="s">
        <v>254</v>
      </c>
      <c r="C184" s="596"/>
      <c r="D184" s="596"/>
      <c r="E184" s="596"/>
      <c r="F184" s="595">
        <f>+F50+'Dodatni obratovalni stroški'!B52+Amortizacija!F38</f>
        <v>5560</v>
      </c>
      <c r="G184" s="595">
        <f>+G50+'Dodatni obratovalni stroški'!C52+Amortizacija!G38</f>
        <v>10746</v>
      </c>
      <c r="H184" s="595">
        <f>+H50+'Dodatni obratovalni stroški'!D52+Amortizacija!H38</f>
        <v>3388</v>
      </c>
      <c r="I184" s="595">
        <f>+I50+'Dodatni obratovalni stroški'!E52+Amortizacija!I38</f>
        <v>3388</v>
      </c>
      <c r="J184" s="595">
        <f>+J50+'Dodatni obratovalni stroški'!F52+Amortizacija!J38</f>
        <v>3388</v>
      </c>
      <c r="K184" s="595">
        <f>+K50+'Dodatni obratovalni stroški'!G52+Amortizacija!K38</f>
        <v>305350.19811461377</v>
      </c>
      <c r="L184" s="595">
        <f>+L50+'Dodatni obratovalni stroški'!H52+Amortizacija!L38</f>
        <v>305350.19811461377</v>
      </c>
      <c r="M184" s="595">
        <f>+M50+'Dodatni obratovalni stroški'!I52+Amortizacija!M38</f>
        <v>305350.19811461377</v>
      </c>
      <c r="N184" s="595">
        <f>+N50+'Dodatni obratovalni stroški'!J52+Amortizacija!N38</f>
        <v>305350.19811461377</v>
      </c>
      <c r="O184" s="595">
        <f>+O50+'Dodatni obratovalni stroški'!K52+Amortizacija!O38</f>
        <v>305350.19811461377</v>
      </c>
      <c r="P184" s="595">
        <f>+P50+'Dodatni obratovalni stroški'!L52+Amortizacija!P38</f>
        <v>305350.19811461377</v>
      </c>
      <c r="Q184" s="595">
        <f>+Q50+'Dodatni obratovalni stroški'!M52+Amortizacija!Q38</f>
        <v>305350.19811461377</v>
      </c>
      <c r="R184" s="595">
        <f>+R50+'Dodatni obratovalni stroški'!N52+Amortizacija!R38</f>
        <v>305350.19811461377</v>
      </c>
      <c r="S184" s="595">
        <f>+S50+'Dodatni obratovalni stroški'!O52+Amortizacija!S38</f>
        <v>305350.19811461377</v>
      </c>
      <c r="T184" s="595">
        <f>+T50+'Dodatni obratovalni stroški'!P52+Amortizacija!T38</f>
        <v>305350.19811461377</v>
      </c>
      <c r="U184" s="595">
        <f>+U50+'Dodatni obratovalni stroški'!Q52+Amortizacija!U38</f>
        <v>305350.19811461377</v>
      </c>
      <c r="V184" s="595">
        <f>+V50+'Dodatni obratovalni stroški'!R52+Amortizacija!V38</f>
        <v>305350.19811461377</v>
      </c>
      <c r="W184" s="595">
        <f>+W50+'Dodatni obratovalni stroški'!S52+Amortizacija!W38</f>
        <v>305350.19811461377</v>
      </c>
      <c r="X184" s="595">
        <f>+X50+'Dodatni obratovalni stroški'!T52+Amortizacija!X38</f>
        <v>305350.19811461377</v>
      </c>
      <c r="Y184" s="595">
        <f>+Y50+'Dodatni obratovalni stroški'!U52+Amortizacija!Y38</f>
        <v>305350.19811461377</v>
      </c>
      <c r="Z184" s="595">
        <f>+Z50+'Dodatni obratovalni stroški'!V52+Amortizacija!Z38</f>
        <v>305350.19811461377</v>
      </c>
      <c r="AA184" s="595">
        <f>+AA50+'Dodatni obratovalni stroški'!W52+Amortizacija!AA38</f>
        <v>305350.19811461377</v>
      </c>
      <c r="AB184" s="595">
        <f>+AB50+'Dodatni obratovalni stroški'!X52+Amortizacija!AB38</f>
        <v>305350.19811461377</v>
      </c>
      <c r="AC184" s="595">
        <f>+AC50+'Dodatni obratovalni stroški'!Y52+Amortizacija!AC38</f>
        <v>305350.19811461377</v>
      </c>
      <c r="AD184" s="595">
        <f>+AD50+'Dodatni obratovalni stroški'!Z52+Amortizacija!AD38</f>
        <v>305350.19811461377</v>
      </c>
      <c r="AE184" s="595">
        <f>+AE50+'Dodatni obratovalni stroški'!AA52+Amortizacija!AE38</f>
        <v>305350.19811461377</v>
      </c>
      <c r="AF184" s="595">
        <f>+AF50+'Dodatni obratovalni stroški'!AB52+Amortizacija!AF38</f>
        <v>305350.19811461377</v>
      </c>
      <c r="AG184" s="595">
        <f>+AG50+'Dodatni obratovalni stroški'!AC52+Amortizacija!AG38</f>
        <v>305350.19811461377</v>
      </c>
      <c r="AH184" s="595">
        <f>+AH50+'Dodatni obratovalni stroški'!AD52+Amortizacija!AH38</f>
        <v>305350.19811461377</v>
      </c>
      <c r="AI184" s="595">
        <f>+AI50+'Dodatni obratovalni stroški'!AE52+Amortizacija!AI38</f>
        <v>305350.19811461377</v>
      </c>
    </row>
    <row r="185" spans="1:35" s="589" customFormat="1" ht="11.25">
      <c r="A185" s="597"/>
      <c r="B185" s="752" t="s">
        <v>264</v>
      </c>
      <c r="C185" s="598"/>
      <c r="D185" s="598"/>
      <c r="E185" s="598"/>
      <c r="F185" s="599">
        <f>+F51+Amortizacija!F38</f>
        <v>0</v>
      </c>
      <c r="G185" s="599">
        <f>+G51+Amortizacija!G38</f>
        <v>913</v>
      </c>
      <c r="H185" s="599">
        <f>+H51+Amortizacija!H38</f>
        <v>1577</v>
      </c>
      <c r="I185" s="599">
        <f>+I51+Amortizacija!I38</f>
        <v>1577</v>
      </c>
      <c r="J185" s="599">
        <f>+J51+Amortizacija!J38</f>
        <v>1577</v>
      </c>
      <c r="K185" s="599">
        <f>+K51+Amortizacija!K38</f>
        <v>155950.22754324187</v>
      </c>
      <c r="L185" s="599">
        <f>+L51+Amortizacija!L38</f>
        <v>155950.22754324187</v>
      </c>
      <c r="M185" s="599">
        <f>+M51+Amortizacija!M38</f>
        <v>155950.22754324187</v>
      </c>
      <c r="N185" s="599">
        <f>+N51+Amortizacija!N38</f>
        <v>155950.22754324187</v>
      </c>
      <c r="O185" s="599">
        <f>+O51+Amortizacija!O38</f>
        <v>155950.22754324187</v>
      </c>
      <c r="P185" s="599">
        <f>+P51+Amortizacija!P38</f>
        <v>155950.22754324187</v>
      </c>
      <c r="Q185" s="599">
        <f>+Q51+Amortizacija!Q38</f>
        <v>155950.22754324187</v>
      </c>
      <c r="R185" s="599">
        <f>+R51+Amortizacija!R38</f>
        <v>155950.22754324187</v>
      </c>
      <c r="S185" s="599">
        <f>+S51+Amortizacija!S38</f>
        <v>155950.22754324187</v>
      </c>
      <c r="T185" s="599">
        <f>+T51+Amortizacija!T38</f>
        <v>155950.22754324187</v>
      </c>
      <c r="U185" s="599">
        <f>+U51+Amortizacija!U38</f>
        <v>155950.22754324187</v>
      </c>
      <c r="V185" s="599">
        <f>+V51+Amortizacija!V38</f>
        <v>155950.22754324187</v>
      </c>
      <c r="W185" s="599">
        <f>+W51+Amortizacija!W38</f>
        <v>155950.22754324187</v>
      </c>
      <c r="X185" s="599">
        <f>+X51+Amortizacija!X38</f>
        <v>155950.22754324187</v>
      </c>
      <c r="Y185" s="599">
        <f>+Y51+Amortizacija!Y38</f>
        <v>155950.22754324187</v>
      </c>
      <c r="Z185" s="599">
        <f>+Z51+Amortizacija!Z38</f>
        <v>155950.22754324187</v>
      </c>
      <c r="AA185" s="599">
        <f>+AA51+Amortizacija!AA38</f>
        <v>155950.22754324187</v>
      </c>
      <c r="AB185" s="599">
        <f>+AB51+Amortizacija!AB38</f>
        <v>155950.22754324187</v>
      </c>
      <c r="AC185" s="599">
        <f>+AC51+Amortizacija!AC38</f>
        <v>155950.22754324187</v>
      </c>
      <c r="AD185" s="599">
        <f>+AD51+Amortizacija!AD38</f>
        <v>155950.22754324187</v>
      </c>
      <c r="AE185" s="599">
        <f>+AE51+Amortizacija!AE38</f>
        <v>155950.22754324187</v>
      </c>
      <c r="AF185" s="599">
        <f>+AF51+Amortizacija!AF38</f>
        <v>155950.22754324187</v>
      </c>
      <c r="AG185" s="599">
        <f>+AG51+Amortizacija!AG38</f>
        <v>155950.22754324187</v>
      </c>
      <c r="AH185" s="599">
        <f>+AH51+Amortizacija!AH38</f>
        <v>155950.22754324187</v>
      </c>
      <c r="AI185" s="599">
        <f>+AI51+Amortizacija!AI38</f>
        <v>155950.22754324187</v>
      </c>
    </row>
    <row r="186" spans="1:35" s="589" customFormat="1" ht="11.25">
      <c r="A186" s="594"/>
      <c r="B186" s="751" t="s">
        <v>255</v>
      </c>
      <c r="C186" s="596"/>
      <c r="D186" s="596"/>
      <c r="E186" s="596"/>
      <c r="F186" s="595">
        <f>+F52</f>
        <v>0</v>
      </c>
      <c r="G186" s="595">
        <f t="shared" ref="G186:AI186" si="81">+G52</f>
        <v>49</v>
      </c>
      <c r="H186" s="595">
        <f t="shared" si="81"/>
        <v>14</v>
      </c>
      <c r="I186" s="595">
        <f t="shared" si="81"/>
        <v>14</v>
      </c>
      <c r="J186" s="595">
        <f t="shared" si="81"/>
        <v>14</v>
      </c>
      <c r="K186" s="595">
        <f t="shared" si="81"/>
        <v>14</v>
      </c>
      <c r="L186" s="595">
        <f t="shared" si="81"/>
        <v>14</v>
      </c>
      <c r="M186" s="595">
        <f t="shared" si="81"/>
        <v>14</v>
      </c>
      <c r="N186" s="595">
        <f t="shared" si="81"/>
        <v>14</v>
      </c>
      <c r="O186" s="595">
        <f t="shared" si="81"/>
        <v>14</v>
      </c>
      <c r="P186" s="595">
        <f t="shared" si="81"/>
        <v>14</v>
      </c>
      <c r="Q186" s="595">
        <f t="shared" si="81"/>
        <v>14</v>
      </c>
      <c r="R186" s="595">
        <f t="shared" si="81"/>
        <v>14</v>
      </c>
      <c r="S186" s="595">
        <f t="shared" si="81"/>
        <v>14</v>
      </c>
      <c r="T186" s="595">
        <f t="shared" si="81"/>
        <v>14</v>
      </c>
      <c r="U186" s="595">
        <f t="shared" si="81"/>
        <v>14</v>
      </c>
      <c r="V186" s="595">
        <f t="shared" si="81"/>
        <v>14</v>
      </c>
      <c r="W186" s="595">
        <f t="shared" si="81"/>
        <v>14</v>
      </c>
      <c r="X186" s="595">
        <f t="shared" si="81"/>
        <v>14</v>
      </c>
      <c r="Y186" s="595">
        <f t="shared" si="81"/>
        <v>14</v>
      </c>
      <c r="Z186" s="595">
        <f t="shared" si="81"/>
        <v>14</v>
      </c>
      <c r="AA186" s="595">
        <f t="shared" si="81"/>
        <v>14</v>
      </c>
      <c r="AB186" s="595">
        <f t="shared" si="81"/>
        <v>14</v>
      </c>
      <c r="AC186" s="595">
        <f t="shared" si="81"/>
        <v>14</v>
      </c>
      <c r="AD186" s="595">
        <f t="shared" si="81"/>
        <v>14</v>
      </c>
      <c r="AE186" s="595">
        <f t="shared" si="81"/>
        <v>14</v>
      </c>
      <c r="AF186" s="595">
        <f t="shared" si="81"/>
        <v>14</v>
      </c>
      <c r="AG186" s="595">
        <f t="shared" si="81"/>
        <v>14</v>
      </c>
      <c r="AH186" s="595">
        <f t="shared" si="81"/>
        <v>14</v>
      </c>
      <c r="AI186" s="595">
        <f t="shared" si="81"/>
        <v>14</v>
      </c>
    </row>
    <row r="187" spans="1:35" s="589" customFormat="1" ht="11.25">
      <c r="A187" s="594"/>
      <c r="B187" s="751" t="s">
        <v>256</v>
      </c>
      <c r="C187" s="596"/>
      <c r="D187" s="596"/>
      <c r="E187" s="596"/>
      <c r="F187" s="595">
        <f>+F53+'Dodatni obratovalni stroški'!B57</f>
        <v>197</v>
      </c>
      <c r="G187" s="595">
        <f>+G53+'Dodatni obratovalni stroški'!C57</f>
        <v>892</v>
      </c>
      <c r="H187" s="595">
        <f>+H53+'Dodatni obratovalni stroški'!D57</f>
        <v>552</v>
      </c>
      <c r="I187" s="595">
        <f>+I53+'Dodatni obratovalni stroški'!E57</f>
        <v>552</v>
      </c>
      <c r="J187" s="595">
        <f>+J53+'Dodatni obratovalni stroški'!F57</f>
        <v>552</v>
      </c>
      <c r="K187" s="595">
        <f>+K53+'Dodatni obratovalni stroški'!G57</f>
        <v>46552</v>
      </c>
      <c r="L187" s="595">
        <f>+L53+'Dodatni obratovalni stroški'!H57</f>
        <v>46552</v>
      </c>
      <c r="M187" s="595">
        <f>+M53+'Dodatni obratovalni stroški'!I57</f>
        <v>46552</v>
      </c>
      <c r="N187" s="595">
        <f>+N53+'Dodatni obratovalni stroški'!J57</f>
        <v>46552</v>
      </c>
      <c r="O187" s="595">
        <f>+O53+'Dodatni obratovalni stroški'!K57</f>
        <v>46552</v>
      </c>
      <c r="P187" s="595">
        <f>+P53+'Dodatni obratovalni stroški'!L57</f>
        <v>46552</v>
      </c>
      <c r="Q187" s="595">
        <f>+Q53+'Dodatni obratovalni stroški'!M57</f>
        <v>46552</v>
      </c>
      <c r="R187" s="595">
        <f>+R53+'Dodatni obratovalni stroški'!N57</f>
        <v>46552</v>
      </c>
      <c r="S187" s="595">
        <f>+S53+'Dodatni obratovalni stroški'!O57</f>
        <v>46552</v>
      </c>
      <c r="T187" s="595">
        <f>+T53+'Dodatni obratovalni stroški'!P57</f>
        <v>46552</v>
      </c>
      <c r="U187" s="595">
        <f>+U53+'Dodatni obratovalni stroški'!Q57</f>
        <v>46552</v>
      </c>
      <c r="V187" s="595">
        <f>+V53+'Dodatni obratovalni stroški'!R57</f>
        <v>46552</v>
      </c>
      <c r="W187" s="595">
        <f>+W53+'Dodatni obratovalni stroški'!S57</f>
        <v>46552</v>
      </c>
      <c r="X187" s="595">
        <f>+X53+'Dodatni obratovalni stroški'!T57</f>
        <v>46552</v>
      </c>
      <c r="Y187" s="595">
        <f>+Y53+'Dodatni obratovalni stroški'!U57</f>
        <v>46552</v>
      </c>
      <c r="Z187" s="595">
        <f>+Z53+'Dodatni obratovalni stroški'!V57</f>
        <v>46552</v>
      </c>
      <c r="AA187" s="595">
        <f>+AA53+'Dodatni obratovalni stroški'!W57</f>
        <v>46552</v>
      </c>
      <c r="AB187" s="595">
        <f>+AB53+'Dodatni obratovalni stroški'!X57</f>
        <v>46552</v>
      </c>
      <c r="AC187" s="595">
        <f>+AC53+'Dodatni obratovalni stroški'!Y57</f>
        <v>46552</v>
      </c>
      <c r="AD187" s="595">
        <f>+AD53+'Dodatni obratovalni stroški'!Z57</f>
        <v>46552</v>
      </c>
      <c r="AE187" s="595">
        <f>+AE53+'Dodatni obratovalni stroški'!AA57</f>
        <v>46552</v>
      </c>
      <c r="AF187" s="595">
        <f>+AF53+'Dodatni obratovalni stroški'!AB57</f>
        <v>46552</v>
      </c>
      <c r="AG187" s="595">
        <f>+AG53+'Dodatni obratovalni stroški'!AC57</f>
        <v>46552</v>
      </c>
      <c r="AH187" s="595">
        <f>+AH53+'Dodatni obratovalni stroški'!AD57</f>
        <v>46552</v>
      </c>
      <c r="AI187" s="595">
        <f>+AI53+'Dodatni obratovalni stroški'!AE57</f>
        <v>46552</v>
      </c>
    </row>
    <row r="188" spans="1:35" s="589" customFormat="1" ht="11.25">
      <c r="A188" s="594"/>
      <c r="B188" s="751" t="s">
        <v>257</v>
      </c>
      <c r="C188" s="596"/>
      <c r="D188" s="596"/>
      <c r="E188" s="596"/>
      <c r="F188" s="595">
        <f>+F54</f>
        <v>0</v>
      </c>
      <c r="G188" s="595">
        <f t="shared" ref="G188:AI190" si="82">+G54</f>
        <v>98</v>
      </c>
      <c r="H188" s="595">
        <f t="shared" si="82"/>
        <v>58</v>
      </c>
      <c r="I188" s="595">
        <f t="shared" si="82"/>
        <v>58</v>
      </c>
      <c r="J188" s="595">
        <f t="shared" si="82"/>
        <v>58</v>
      </c>
      <c r="K188" s="595">
        <f t="shared" si="82"/>
        <v>58</v>
      </c>
      <c r="L188" s="595">
        <f t="shared" si="82"/>
        <v>58</v>
      </c>
      <c r="M188" s="595">
        <f t="shared" si="82"/>
        <v>58</v>
      </c>
      <c r="N188" s="595">
        <f t="shared" si="82"/>
        <v>58</v>
      </c>
      <c r="O188" s="595">
        <f t="shared" si="82"/>
        <v>58</v>
      </c>
      <c r="P188" s="595">
        <f t="shared" si="82"/>
        <v>58</v>
      </c>
      <c r="Q188" s="595">
        <f t="shared" si="82"/>
        <v>58</v>
      </c>
      <c r="R188" s="595">
        <f t="shared" si="82"/>
        <v>58</v>
      </c>
      <c r="S188" s="595">
        <f t="shared" si="82"/>
        <v>58</v>
      </c>
      <c r="T188" s="595">
        <f t="shared" si="82"/>
        <v>58</v>
      </c>
      <c r="U188" s="595">
        <f t="shared" si="82"/>
        <v>58</v>
      </c>
      <c r="V188" s="595">
        <f t="shared" si="82"/>
        <v>58</v>
      </c>
      <c r="W188" s="595">
        <f t="shared" si="82"/>
        <v>58</v>
      </c>
      <c r="X188" s="595">
        <f t="shared" si="82"/>
        <v>58</v>
      </c>
      <c r="Y188" s="595">
        <f t="shared" si="82"/>
        <v>58</v>
      </c>
      <c r="Z188" s="595">
        <f t="shared" si="82"/>
        <v>58</v>
      </c>
      <c r="AA188" s="595">
        <f t="shared" si="82"/>
        <v>58</v>
      </c>
      <c r="AB188" s="595">
        <f t="shared" si="82"/>
        <v>58</v>
      </c>
      <c r="AC188" s="595">
        <f t="shared" si="82"/>
        <v>58</v>
      </c>
      <c r="AD188" s="595">
        <f t="shared" si="82"/>
        <v>58</v>
      </c>
      <c r="AE188" s="595">
        <f t="shared" si="82"/>
        <v>58</v>
      </c>
      <c r="AF188" s="595">
        <f t="shared" si="82"/>
        <v>58</v>
      </c>
      <c r="AG188" s="595">
        <f t="shared" si="82"/>
        <v>58</v>
      </c>
      <c r="AH188" s="595">
        <f t="shared" si="82"/>
        <v>58</v>
      </c>
      <c r="AI188" s="595">
        <f t="shared" si="82"/>
        <v>58</v>
      </c>
    </row>
    <row r="189" spans="1:35" s="589" customFormat="1" ht="11.25">
      <c r="A189" s="594"/>
      <c r="B189" s="750" t="s">
        <v>248</v>
      </c>
      <c r="C189" s="594"/>
      <c r="D189" s="594"/>
      <c r="E189" s="594"/>
      <c r="F189" s="595">
        <f>+F55</f>
        <v>0</v>
      </c>
      <c r="G189" s="595">
        <f t="shared" si="82"/>
        <v>0</v>
      </c>
      <c r="H189" s="595">
        <f t="shared" si="82"/>
        <v>0</v>
      </c>
      <c r="I189" s="595">
        <f t="shared" si="82"/>
        <v>0</v>
      </c>
      <c r="J189" s="595">
        <f t="shared" si="82"/>
        <v>0</v>
      </c>
      <c r="K189" s="595">
        <f t="shared" si="82"/>
        <v>0</v>
      </c>
      <c r="L189" s="595">
        <f t="shared" si="82"/>
        <v>0</v>
      </c>
      <c r="M189" s="595">
        <f t="shared" si="82"/>
        <v>0</v>
      </c>
      <c r="N189" s="595">
        <f t="shared" si="82"/>
        <v>0</v>
      </c>
      <c r="O189" s="595">
        <f t="shared" si="82"/>
        <v>0</v>
      </c>
      <c r="P189" s="595">
        <f t="shared" si="82"/>
        <v>0</v>
      </c>
      <c r="Q189" s="595">
        <f t="shared" si="82"/>
        <v>0</v>
      </c>
      <c r="R189" s="595">
        <f t="shared" si="82"/>
        <v>0</v>
      </c>
      <c r="S189" s="595">
        <f t="shared" si="82"/>
        <v>0</v>
      </c>
      <c r="T189" s="595">
        <f t="shared" si="82"/>
        <v>0</v>
      </c>
      <c r="U189" s="595">
        <f t="shared" si="82"/>
        <v>0</v>
      </c>
      <c r="V189" s="595">
        <f t="shared" si="82"/>
        <v>0</v>
      </c>
      <c r="W189" s="595">
        <f t="shared" si="82"/>
        <v>0</v>
      </c>
      <c r="X189" s="595">
        <f t="shared" si="82"/>
        <v>0</v>
      </c>
      <c r="Y189" s="595">
        <f t="shared" si="82"/>
        <v>0</v>
      </c>
      <c r="Z189" s="595">
        <f t="shared" si="82"/>
        <v>0</v>
      </c>
      <c r="AA189" s="595">
        <f t="shared" si="82"/>
        <v>0</v>
      </c>
      <c r="AB189" s="595">
        <f t="shared" si="82"/>
        <v>0</v>
      </c>
      <c r="AC189" s="595">
        <f t="shared" si="82"/>
        <v>0</v>
      </c>
      <c r="AD189" s="595">
        <f t="shared" si="82"/>
        <v>0</v>
      </c>
      <c r="AE189" s="595">
        <f t="shared" si="82"/>
        <v>0</v>
      </c>
      <c r="AF189" s="595">
        <f t="shared" si="82"/>
        <v>0</v>
      </c>
      <c r="AG189" s="595">
        <f t="shared" si="82"/>
        <v>0</v>
      </c>
      <c r="AH189" s="595">
        <f t="shared" si="82"/>
        <v>0</v>
      </c>
      <c r="AI189" s="595">
        <f t="shared" si="82"/>
        <v>0</v>
      </c>
    </row>
    <row r="190" spans="1:35" s="589" customFormat="1" ht="11.25">
      <c r="A190" s="594"/>
      <c r="B190" s="750" t="s">
        <v>258</v>
      </c>
      <c r="C190" s="594"/>
      <c r="D190" s="594"/>
      <c r="E190" s="594"/>
      <c r="F190" s="595">
        <f>+F56</f>
        <v>0</v>
      </c>
      <c r="G190" s="595">
        <f t="shared" si="82"/>
        <v>0</v>
      </c>
      <c r="H190" s="595">
        <f t="shared" si="82"/>
        <v>0</v>
      </c>
      <c r="I190" s="595">
        <f t="shared" si="82"/>
        <v>0</v>
      </c>
      <c r="J190" s="595">
        <f t="shared" si="82"/>
        <v>0</v>
      </c>
      <c r="K190" s="595">
        <f t="shared" si="82"/>
        <v>0</v>
      </c>
      <c r="L190" s="595">
        <f t="shared" si="82"/>
        <v>0</v>
      </c>
      <c r="M190" s="595">
        <f t="shared" si="82"/>
        <v>0</v>
      </c>
      <c r="N190" s="595">
        <f t="shared" si="82"/>
        <v>0</v>
      </c>
      <c r="O190" s="595">
        <f t="shared" si="82"/>
        <v>0</v>
      </c>
      <c r="P190" s="595">
        <f t="shared" si="82"/>
        <v>0</v>
      </c>
      <c r="Q190" s="595">
        <f t="shared" si="82"/>
        <v>0</v>
      </c>
      <c r="R190" s="595">
        <f t="shared" si="82"/>
        <v>0</v>
      </c>
      <c r="S190" s="595">
        <f t="shared" si="82"/>
        <v>0</v>
      </c>
      <c r="T190" s="595">
        <f t="shared" si="82"/>
        <v>0</v>
      </c>
      <c r="U190" s="595">
        <f t="shared" si="82"/>
        <v>0</v>
      </c>
      <c r="V190" s="595">
        <f t="shared" si="82"/>
        <v>0</v>
      </c>
      <c r="W190" s="595">
        <f t="shared" si="82"/>
        <v>0</v>
      </c>
      <c r="X190" s="595">
        <f t="shared" si="82"/>
        <v>0</v>
      </c>
      <c r="Y190" s="595">
        <f t="shared" si="82"/>
        <v>0</v>
      </c>
      <c r="Z190" s="595">
        <f t="shared" si="82"/>
        <v>0</v>
      </c>
      <c r="AA190" s="595">
        <f t="shared" si="82"/>
        <v>0</v>
      </c>
      <c r="AB190" s="595">
        <f t="shared" si="82"/>
        <v>0</v>
      </c>
      <c r="AC190" s="595">
        <f t="shared" si="82"/>
        <v>0</v>
      </c>
      <c r="AD190" s="595">
        <f t="shared" si="82"/>
        <v>0</v>
      </c>
      <c r="AE190" s="595">
        <f t="shared" si="82"/>
        <v>0</v>
      </c>
      <c r="AF190" s="595">
        <f t="shared" si="82"/>
        <v>0</v>
      </c>
      <c r="AG190" s="595">
        <f t="shared" si="82"/>
        <v>0</v>
      </c>
      <c r="AH190" s="595">
        <f t="shared" si="82"/>
        <v>0</v>
      </c>
      <c r="AI190" s="595">
        <f t="shared" si="82"/>
        <v>0</v>
      </c>
    </row>
    <row r="191" spans="1:35" s="589" customFormat="1" ht="11.25">
      <c r="A191" s="592"/>
      <c r="B191" s="749" t="s">
        <v>259</v>
      </c>
      <c r="C191" s="592"/>
      <c r="D191" s="592"/>
      <c r="E191" s="592"/>
      <c r="F191" s="593">
        <f>+F170-F181</f>
        <v>-4550</v>
      </c>
      <c r="G191" s="593">
        <f t="shared" ref="G191:AI191" si="83">+G170-G181</f>
        <v>905</v>
      </c>
      <c r="H191" s="593">
        <f t="shared" si="83"/>
        <v>0</v>
      </c>
      <c r="I191" s="593">
        <f t="shared" si="83"/>
        <v>0</v>
      </c>
      <c r="J191" s="593">
        <f t="shared" si="83"/>
        <v>0</v>
      </c>
      <c r="K191" s="593">
        <f t="shared" si="83"/>
        <v>0</v>
      </c>
      <c r="L191" s="593">
        <f t="shared" si="83"/>
        <v>0</v>
      </c>
      <c r="M191" s="593">
        <f t="shared" si="83"/>
        <v>0</v>
      </c>
      <c r="N191" s="593">
        <f t="shared" si="83"/>
        <v>0</v>
      </c>
      <c r="O191" s="593">
        <f t="shared" si="83"/>
        <v>0</v>
      </c>
      <c r="P191" s="593">
        <f t="shared" si="83"/>
        <v>0</v>
      </c>
      <c r="Q191" s="593">
        <f t="shared" si="83"/>
        <v>0</v>
      </c>
      <c r="R191" s="593">
        <f t="shared" si="83"/>
        <v>0</v>
      </c>
      <c r="S191" s="593">
        <f t="shared" si="83"/>
        <v>0</v>
      </c>
      <c r="T191" s="593">
        <f t="shared" si="83"/>
        <v>0</v>
      </c>
      <c r="U191" s="593">
        <f t="shared" si="83"/>
        <v>0</v>
      </c>
      <c r="V191" s="593">
        <f t="shared" si="83"/>
        <v>0</v>
      </c>
      <c r="W191" s="593">
        <f t="shared" si="83"/>
        <v>0</v>
      </c>
      <c r="X191" s="593">
        <f t="shared" si="83"/>
        <v>0</v>
      </c>
      <c r="Y191" s="593">
        <f t="shared" si="83"/>
        <v>0</v>
      </c>
      <c r="Z191" s="593">
        <f t="shared" si="83"/>
        <v>0</v>
      </c>
      <c r="AA191" s="593">
        <f t="shared" si="83"/>
        <v>0</v>
      </c>
      <c r="AB191" s="593">
        <f t="shared" si="83"/>
        <v>0</v>
      </c>
      <c r="AC191" s="593">
        <f t="shared" si="83"/>
        <v>0</v>
      </c>
      <c r="AD191" s="593">
        <f t="shared" si="83"/>
        <v>0</v>
      </c>
      <c r="AE191" s="593">
        <f t="shared" si="83"/>
        <v>0</v>
      </c>
      <c r="AF191" s="593">
        <f t="shared" si="83"/>
        <v>0</v>
      </c>
      <c r="AG191" s="593">
        <f t="shared" si="83"/>
        <v>0</v>
      </c>
      <c r="AH191" s="593">
        <f t="shared" si="83"/>
        <v>0</v>
      </c>
      <c r="AI191" s="593">
        <f t="shared" si="83"/>
        <v>0</v>
      </c>
    </row>
    <row r="194" spans="1:35" s="589" customFormat="1" ht="11.25">
      <c r="A194" s="612"/>
      <c r="B194" s="754" t="s">
        <v>388</v>
      </c>
      <c r="C194" s="612"/>
      <c r="D194" s="612"/>
      <c r="E194" s="612"/>
      <c r="F194" s="612">
        <f t="shared" ref="F194:AI195" si="84">+F168</f>
        <v>1</v>
      </c>
      <c r="G194" s="612">
        <f t="shared" si="84"/>
        <v>2</v>
      </c>
      <c r="H194" s="612">
        <f t="shared" si="84"/>
        <v>3</v>
      </c>
      <c r="I194" s="612">
        <f t="shared" si="84"/>
        <v>4</v>
      </c>
      <c r="J194" s="612">
        <f t="shared" si="84"/>
        <v>5</v>
      </c>
      <c r="K194" s="612">
        <f t="shared" si="84"/>
        <v>6</v>
      </c>
      <c r="L194" s="612">
        <f t="shared" si="84"/>
        <v>7</v>
      </c>
      <c r="M194" s="612">
        <f t="shared" si="84"/>
        <v>8</v>
      </c>
      <c r="N194" s="612">
        <f t="shared" si="84"/>
        <v>9</v>
      </c>
      <c r="O194" s="612">
        <f t="shared" si="84"/>
        <v>10</v>
      </c>
      <c r="P194" s="612">
        <f t="shared" si="84"/>
        <v>11</v>
      </c>
      <c r="Q194" s="612">
        <f t="shared" si="84"/>
        <v>12</v>
      </c>
      <c r="R194" s="612">
        <f t="shared" si="84"/>
        <v>13</v>
      </c>
      <c r="S194" s="612">
        <f t="shared" si="84"/>
        <v>14</v>
      </c>
      <c r="T194" s="612">
        <f t="shared" si="84"/>
        <v>15</v>
      </c>
      <c r="U194" s="612">
        <f t="shared" si="84"/>
        <v>16</v>
      </c>
      <c r="V194" s="612">
        <f t="shared" si="84"/>
        <v>17</v>
      </c>
      <c r="W194" s="612">
        <f t="shared" si="84"/>
        <v>18</v>
      </c>
      <c r="X194" s="612">
        <f t="shared" si="84"/>
        <v>19</v>
      </c>
      <c r="Y194" s="612">
        <f t="shared" si="84"/>
        <v>20</v>
      </c>
      <c r="Z194" s="612">
        <f t="shared" si="84"/>
        <v>21</v>
      </c>
      <c r="AA194" s="612">
        <f t="shared" si="84"/>
        <v>22</v>
      </c>
      <c r="AB194" s="612">
        <f t="shared" si="84"/>
        <v>23</v>
      </c>
      <c r="AC194" s="612">
        <f t="shared" si="84"/>
        <v>24</v>
      </c>
      <c r="AD194" s="612">
        <f t="shared" si="84"/>
        <v>25</v>
      </c>
      <c r="AE194" s="612">
        <f t="shared" si="84"/>
        <v>26</v>
      </c>
      <c r="AF194" s="612">
        <f t="shared" si="84"/>
        <v>27</v>
      </c>
      <c r="AG194" s="612">
        <f t="shared" si="84"/>
        <v>28</v>
      </c>
      <c r="AH194" s="612">
        <f t="shared" si="84"/>
        <v>29</v>
      </c>
      <c r="AI194" s="612">
        <f t="shared" si="84"/>
        <v>30</v>
      </c>
    </row>
    <row r="195" spans="1:35" s="589" customFormat="1" ht="11.25">
      <c r="A195" s="612" t="s">
        <v>147</v>
      </c>
      <c r="B195" s="754" t="s">
        <v>390</v>
      </c>
      <c r="C195" s="613"/>
      <c r="D195" s="613"/>
      <c r="E195" s="613"/>
      <c r="F195" s="614">
        <f t="shared" si="84"/>
        <v>2018</v>
      </c>
      <c r="G195" s="614">
        <f t="shared" si="84"/>
        <v>2019</v>
      </c>
      <c r="H195" s="614">
        <f t="shared" si="84"/>
        <v>2020</v>
      </c>
      <c r="I195" s="614">
        <f t="shared" si="84"/>
        <v>2021</v>
      </c>
      <c r="J195" s="614">
        <f t="shared" si="84"/>
        <v>2022</v>
      </c>
      <c r="K195" s="614">
        <f t="shared" si="84"/>
        <v>2023</v>
      </c>
      <c r="L195" s="614">
        <f t="shared" si="84"/>
        <v>2024</v>
      </c>
      <c r="M195" s="614">
        <f t="shared" si="84"/>
        <v>2025</v>
      </c>
      <c r="N195" s="614">
        <f t="shared" si="84"/>
        <v>2026</v>
      </c>
      <c r="O195" s="614">
        <f t="shared" si="84"/>
        <v>2027</v>
      </c>
      <c r="P195" s="614">
        <f t="shared" si="84"/>
        <v>2028</v>
      </c>
      <c r="Q195" s="614">
        <f t="shared" si="84"/>
        <v>2029</v>
      </c>
      <c r="R195" s="614">
        <f t="shared" si="84"/>
        <v>2030</v>
      </c>
      <c r="S195" s="614">
        <f t="shared" si="84"/>
        <v>2031</v>
      </c>
      <c r="T195" s="614">
        <f t="shared" si="84"/>
        <v>2032</v>
      </c>
      <c r="U195" s="614">
        <f t="shared" si="84"/>
        <v>2033</v>
      </c>
      <c r="V195" s="614">
        <f t="shared" si="84"/>
        <v>2034</v>
      </c>
      <c r="W195" s="614">
        <f t="shared" si="84"/>
        <v>2035</v>
      </c>
      <c r="X195" s="614">
        <f t="shared" si="84"/>
        <v>2036</v>
      </c>
      <c r="Y195" s="614">
        <f t="shared" si="84"/>
        <v>2037</v>
      </c>
      <c r="Z195" s="614">
        <f t="shared" si="84"/>
        <v>2038</v>
      </c>
      <c r="AA195" s="614">
        <f t="shared" si="84"/>
        <v>2039</v>
      </c>
      <c r="AB195" s="614">
        <f t="shared" si="84"/>
        <v>2040</v>
      </c>
      <c r="AC195" s="614">
        <f t="shared" si="84"/>
        <v>2041</v>
      </c>
      <c r="AD195" s="614">
        <f t="shared" si="84"/>
        <v>2042</v>
      </c>
      <c r="AE195" s="614">
        <f t="shared" si="84"/>
        <v>2043</v>
      </c>
      <c r="AF195" s="614">
        <f t="shared" si="84"/>
        <v>2044</v>
      </c>
      <c r="AG195" s="614">
        <f t="shared" si="84"/>
        <v>2045</v>
      </c>
      <c r="AH195" s="614">
        <f t="shared" si="84"/>
        <v>2046</v>
      </c>
      <c r="AI195" s="614">
        <f t="shared" si="84"/>
        <v>2047</v>
      </c>
    </row>
    <row r="196" spans="1:35" s="589" customFormat="1" ht="11.25">
      <c r="A196" s="592" t="s">
        <v>242</v>
      </c>
      <c r="B196" s="749" t="s">
        <v>252</v>
      </c>
      <c r="C196" s="592"/>
      <c r="D196" s="592"/>
      <c r="E196" s="592"/>
      <c r="F196" s="593">
        <f>+F197+F204+F205</f>
        <v>199706</v>
      </c>
      <c r="G196" s="593">
        <f t="shared" ref="G196:AI196" si="85">+G197+G204+G205</f>
        <v>215377</v>
      </c>
      <c r="H196" s="593">
        <f t="shared" si="85"/>
        <v>191487</v>
      </c>
      <c r="I196" s="593">
        <f t="shared" si="85"/>
        <v>191487</v>
      </c>
      <c r="J196" s="593">
        <f t="shared" si="85"/>
        <v>191487</v>
      </c>
      <c r="K196" s="593">
        <f t="shared" si="85"/>
        <v>630313.19769691525</v>
      </c>
      <c r="L196" s="593">
        <f t="shared" si="85"/>
        <v>630313.19769691525</v>
      </c>
      <c r="M196" s="593">
        <f t="shared" si="85"/>
        <v>630313.19769691525</v>
      </c>
      <c r="N196" s="593">
        <f t="shared" si="85"/>
        <v>630313.19769691525</v>
      </c>
      <c r="O196" s="593">
        <f t="shared" si="85"/>
        <v>630313.19769691525</v>
      </c>
      <c r="P196" s="593">
        <f t="shared" si="85"/>
        <v>630313.19769691525</v>
      </c>
      <c r="Q196" s="593">
        <f t="shared" si="85"/>
        <v>630313.19769691525</v>
      </c>
      <c r="R196" s="593">
        <f t="shared" si="85"/>
        <v>630313.19769691525</v>
      </c>
      <c r="S196" s="593">
        <f t="shared" si="85"/>
        <v>630313.19769691525</v>
      </c>
      <c r="T196" s="593">
        <f t="shared" si="85"/>
        <v>630313.19769691525</v>
      </c>
      <c r="U196" s="593">
        <f t="shared" si="85"/>
        <v>630313.19769691525</v>
      </c>
      <c r="V196" s="593">
        <f t="shared" si="85"/>
        <v>630313.19769691525</v>
      </c>
      <c r="W196" s="593">
        <f t="shared" si="85"/>
        <v>630313.19769691525</v>
      </c>
      <c r="X196" s="593">
        <f t="shared" si="85"/>
        <v>630313.19769691525</v>
      </c>
      <c r="Y196" s="593">
        <f t="shared" si="85"/>
        <v>630313.19769691525</v>
      </c>
      <c r="Z196" s="593">
        <f t="shared" si="85"/>
        <v>630313.19769691525</v>
      </c>
      <c r="AA196" s="593">
        <f t="shared" si="85"/>
        <v>630313.19769691525</v>
      </c>
      <c r="AB196" s="593">
        <f t="shared" si="85"/>
        <v>630313.19769691525</v>
      </c>
      <c r="AC196" s="593">
        <f t="shared" si="85"/>
        <v>630313.19769691525</v>
      </c>
      <c r="AD196" s="593">
        <f t="shared" si="85"/>
        <v>630313.19769691525</v>
      </c>
      <c r="AE196" s="593">
        <f t="shared" si="85"/>
        <v>630313.19769691525</v>
      </c>
      <c r="AF196" s="593">
        <f t="shared" si="85"/>
        <v>630313.19769691525</v>
      </c>
      <c r="AG196" s="593">
        <f t="shared" si="85"/>
        <v>630313.19769691525</v>
      </c>
      <c r="AH196" s="593">
        <f t="shared" si="85"/>
        <v>630313.19769691525</v>
      </c>
      <c r="AI196" s="593">
        <f t="shared" si="85"/>
        <v>630313.19769691525</v>
      </c>
    </row>
    <row r="197" spans="1:35" s="589" customFormat="1" ht="11.25">
      <c r="A197" s="594">
        <v>1</v>
      </c>
      <c r="B197" s="750" t="s">
        <v>245</v>
      </c>
      <c r="C197" s="594"/>
      <c r="D197" s="594"/>
      <c r="E197" s="594"/>
      <c r="F197" s="595">
        <f>+F198+F199+F200+F201+F202+F203</f>
        <v>197933</v>
      </c>
      <c r="G197" s="595">
        <f t="shared" ref="G197:AI197" si="86">+G198+G199+G200+G201+G202+G203</f>
        <v>212129</v>
      </c>
      <c r="H197" s="595">
        <f t="shared" si="86"/>
        <v>191487</v>
      </c>
      <c r="I197" s="595">
        <f t="shared" si="86"/>
        <v>191487</v>
      </c>
      <c r="J197" s="595">
        <f t="shared" si="86"/>
        <v>191487</v>
      </c>
      <c r="K197" s="595">
        <f t="shared" si="86"/>
        <v>630313.19769691525</v>
      </c>
      <c r="L197" s="595">
        <f t="shared" si="86"/>
        <v>630313.19769691525</v>
      </c>
      <c r="M197" s="595">
        <f t="shared" si="86"/>
        <v>630313.19769691525</v>
      </c>
      <c r="N197" s="595">
        <f t="shared" si="86"/>
        <v>630313.19769691525</v>
      </c>
      <c r="O197" s="595">
        <f t="shared" si="86"/>
        <v>630313.19769691525</v>
      </c>
      <c r="P197" s="595">
        <f t="shared" si="86"/>
        <v>630313.19769691525</v>
      </c>
      <c r="Q197" s="595">
        <f t="shared" si="86"/>
        <v>630313.19769691525</v>
      </c>
      <c r="R197" s="595">
        <f t="shared" si="86"/>
        <v>630313.19769691525</v>
      </c>
      <c r="S197" s="595">
        <f t="shared" si="86"/>
        <v>630313.19769691525</v>
      </c>
      <c r="T197" s="595">
        <f t="shared" si="86"/>
        <v>630313.19769691525</v>
      </c>
      <c r="U197" s="595">
        <f t="shared" si="86"/>
        <v>630313.19769691525</v>
      </c>
      <c r="V197" s="595">
        <f t="shared" si="86"/>
        <v>630313.19769691525</v>
      </c>
      <c r="W197" s="595">
        <f t="shared" si="86"/>
        <v>630313.19769691525</v>
      </c>
      <c r="X197" s="595">
        <f t="shared" si="86"/>
        <v>630313.19769691525</v>
      </c>
      <c r="Y197" s="595">
        <f t="shared" si="86"/>
        <v>630313.19769691525</v>
      </c>
      <c r="Z197" s="595">
        <f t="shared" si="86"/>
        <v>630313.19769691525</v>
      </c>
      <c r="AA197" s="595">
        <f t="shared" si="86"/>
        <v>630313.19769691525</v>
      </c>
      <c r="AB197" s="595">
        <f t="shared" si="86"/>
        <v>630313.19769691525</v>
      </c>
      <c r="AC197" s="595">
        <f t="shared" si="86"/>
        <v>630313.19769691525</v>
      </c>
      <c r="AD197" s="595">
        <f t="shared" si="86"/>
        <v>630313.19769691525</v>
      </c>
      <c r="AE197" s="595">
        <f t="shared" si="86"/>
        <v>630313.19769691525</v>
      </c>
      <c r="AF197" s="595">
        <f t="shared" si="86"/>
        <v>630313.19769691525</v>
      </c>
      <c r="AG197" s="595">
        <f t="shared" si="86"/>
        <v>630313.19769691525</v>
      </c>
      <c r="AH197" s="595">
        <f t="shared" si="86"/>
        <v>630313.19769691525</v>
      </c>
      <c r="AI197" s="595">
        <f t="shared" si="86"/>
        <v>630313.19769691525</v>
      </c>
    </row>
    <row r="198" spans="1:35" s="589" customFormat="1" ht="11.25">
      <c r="A198" s="594"/>
      <c r="B198" s="751" t="s">
        <v>889</v>
      </c>
      <c r="C198" s="596"/>
      <c r="D198" s="596"/>
      <c r="E198" s="596"/>
      <c r="F198" s="595">
        <f>+F147+F172</f>
        <v>59501.7048</v>
      </c>
      <c r="G198" s="595">
        <f t="shared" ref="G198:AI202" si="87">+G147+G172</f>
        <v>74365.260000000009</v>
      </c>
      <c r="H198" s="595">
        <f t="shared" si="87"/>
        <v>75563</v>
      </c>
      <c r="I198" s="595">
        <f t="shared" si="87"/>
        <v>75563</v>
      </c>
      <c r="J198" s="595">
        <f t="shared" si="87"/>
        <v>75563</v>
      </c>
      <c r="K198" s="595">
        <f t="shared" si="87"/>
        <v>75563</v>
      </c>
      <c r="L198" s="595">
        <f t="shared" si="87"/>
        <v>75563</v>
      </c>
      <c r="M198" s="595">
        <f t="shared" si="87"/>
        <v>75563</v>
      </c>
      <c r="N198" s="595">
        <f t="shared" si="87"/>
        <v>75563</v>
      </c>
      <c r="O198" s="595">
        <f t="shared" si="87"/>
        <v>75563</v>
      </c>
      <c r="P198" s="595">
        <f t="shared" si="87"/>
        <v>75563</v>
      </c>
      <c r="Q198" s="595">
        <f t="shared" si="87"/>
        <v>75563</v>
      </c>
      <c r="R198" s="595">
        <f t="shared" si="87"/>
        <v>75563</v>
      </c>
      <c r="S198" s="595">
        <f t="shared" si="87"/>
        <v>75563</v>
      </c>
      <c r="T198" s="595">
        <f t="shared" si="87"/>
        <v>75563</v>
      </c>
      <c r="U198" s="595">
        <f t="shared" si="87"/>
        <v>75563</v>
      </c>
      <c r="V198" s="595">
        <f t="shared" si="87"/>
        <v>75563</v>
      </c>
      <c r="W198" s="595">
        <f t="shared" si="87"/>
        <v>75563</v>
      </c>
      <c r="X198" s="595">
        <f t="shared" si="87"/>
        <v>75563</v>
      </c>
      <c r="Y198" s="595">
        <f t="shared" si="87"/>
        <v>75563</v>
      </c>
      <c r="Z198" s="595">
        <f t="shared" si="87"/>
        <v>75563</v>
      </c>
      <c r="AA198" s="595">
        <f t="shared" si="87"/>
        <v>75563</v>
      </c>
      <c r="AB198" s="595">
        <f t="shared" si="87"/>
        <v>75563</v>
      </c>
      <c r="AC198" s="595">
        <f t="shared" si="87"/>
        <v>75563</v>
      </c>
      <c r="AD198" s="595">
        <f t="shared" si="87"/>
        <v>75563</v>
      </c>
      <c r="AE198" s="595">
        <f t="shared" si="87"/>
        <v>75563</v>
      </c>
      <c r="AF198" s="595">
        <f t="shared" si="87"/>
        <v>75563</v>
      </c>
      <c r="AG198" s="595">
        <f t="shared" si="87"/>
        <v>75563</v>
      </c>
      <c r="AH198" s="595">
        <f t="shared" si="87"/>
        <v>75563</v>
      </c>
      <c r="AI198" s="595">
        <f t="shared" si="87"/>
        <v>75563</v>
      </c>
    </row>
    <row r="199" spans="1:35" s="589" customFormat="1" ht="11.25">
      <c r="A199" s="594"/>
      <c r="B199" s="751" t="s">
        <v>890</v>
      </c>
      <c r="C199" s="596"/>
      <c r="D199" s="596"/>
      <c r="E199" s="596"/>
      <c r="F199" s="595">
        <f>+F148+F173</f>
        <v>0</v>
      </c>
      <c r="G199" s="595">
        <f t="shared" si="87"/>
        <v>0</v>
      </c>
      <c r="H199" s="595">
        <f t="shared" si="87"/>
        <v>0</v>
      </c>
      <c r="I199" s="595">
        <f t="shared" si="87"/>
        <v>0</v>
      </c>
      <c r="J199" s="595">
        <f t="shared" si="87"/>
        <v>0</v>
      </c>
      <c r="K199" s="595">
        <f t="shared" si="87"/>
        <v>219269.43107137195</v>
      </c>
      <c r="L199" s="595">
        <f t="shared" si="87"/>
        <v>219269.43107137195</v>
      </c>
      <c r="M199" s="595">
        <f t="shared" si="87"/>
        <v>219269.43107137195</v>
      </c>
      <c r="N199" s="595">
        <f t="shared" si="87"/>
        <v>219269.43107137195</v>
      </c>
      <c r="O199" s="595">
        <f t="shared" si="87"/>
        <v>219269.43107137195</v>
      </c>
      <c r="P199" s="595">
        <f t="shared" si="87"/>
        <v>219269.43107137195</v>
      </c>
      <c r="Q199" s="595">
        <f t="shared" si="87"/>
        <v>219269.43107137195</v>
      </c>
      <c r="R199" s="595">
        <f t="shared" si="87"/>
        <v>219269.43107137195</v>
      </c>
      <c r="S199" s="595">
        <f t="shared" si="87"/>
        <v>219269.43107137195</v>
      </c>
      <c r="T199" s="595">
        <f t="shared" si="87"/>
        <v>219269.43107137195</v>
      </c>
      <c r="U199" s="595">
        <f t="shared" si="87"/>
        <v>219269.43107137195</v>
      </c>
      <c r="V199" s="595">
        <f t="shared" si="87"/>
        <v>219269.43107137195</v>
      </c>
      <c r="W199" s="595">
        <f t="shared" si="87"/>
        <v>219269.43107137195</v>
      </c>
      <c r="X199" s="595">
        <f t="shared" si="87"/>
        <v>219269.43107137195</v>
      </c>
      <c r="Y199" s="595">
        <f t="shared" si="87"/>
        <v>219269.43107137195</v>
      </c>
      <c r="Z199" s="595">
        <f t="shared" si="87"/>
        <v>219269.43107137195</v>
      </c>
      <c r="AA199" s="595">
        <f t="shared" si="87"/>
        <v>219269.43107137195</v>
      </c>
      <c r="AB199" s="595">
        <f t="shared" si="87"/>
        <v>219269.43107137195</v>
      </c>
      <c r="AC199" s="595">
        <f t="shared" si="87"/>
        <v>219269.43107137195</v>
      </c>
      <c r="AD199" s="595">
        <f t="shared" si="87"/>
        <v>219269.43107137195</v>
      </c>
      <c r="AE199" s="595">
        <f t="shared" si="87"/>
        <v>219269.43107137195</v>
      </c>
      <c r="AF199" s="595">
        <f t="shared" si="87"/>
        <v>219269.43107137195</v>
      </c>
      <c r="AG199" s="595">
        <f t="shared" si="87"/>
        <v>219269.43107137195</v>
      </c>
      <c r="AH199" s="595">
        <f t="shared" si="87"/>
        <v>219269.43107137195</v>
      </c>
      <c r="AI199" s="595">
        <f t="shared" si="87"/>
        <v>219269.43107137195</v>
      </c>
    </row>
    <row r="200" spans="1:35" s="589" customFormat="1" ht="11.25">
      <c r="A200" s="594"/>
      <c r="B200" s="751" t="s">
        <v>891</v>
      </c>
      <c r="C200" s="596"/>
      <c r="D200" s="596"/>
      <c r="E200" s="596"/>
      <c r="F200" s="595">
        <f>+F149+F174</f>
        <v>128422.29519999999</v>
      </c>
      <c r="G200" s="595">
        <f t="shared" si="87"/>
        <v>134381.74</v>
      </c>
      <c r="H200" s="595">
        <f t="shared" si="87"/>
        <v>114541</v>
      </c>
      <c r="I200" s="595">
        <f t="shared" si="87"/>
        <v>114541</v>
      </c>
      <c r="J200" s="595">
        <f t="shared" si="87"/>
        <v>114541</v>
      </c>
      <c r="K200" s="595">
        <f t="shared" si="87"/>
        <v>114541</v>
      </c>
      <c r="L200" s="595">
        <f t="shared" si="87"/>
        <v>114541</v>
      </c>
      <c r="M200" s="595">
        <f t="shared" si="87"/>
        <v>114541</v>
      </c>
      <c r="N200" s="595">
        <f t="shared" si="87"/>
        <v>114541</v>
      </c>
      <c r="O200" s="595">
        <f t="shared" si="87"/>
        <v>114541</v>
      </c>
      <c r="P200" s="595">
        <f t="shared" si="87"/>
        <v>114541</v>
      </c>
      <c r="Q200" s="595">
        <f t="shared" si="87"/>
        <v>114541</v>
      </c>
      <c r="R200" s="595">
        <f t="shared" si="87"/>
        <v>114541</v>
      </c>
      <c r="S200" s="595">
        <f t="shared" si="87"/>
        <v>114541</v>
      </c>
      <c r="T200" s="595">
        <f t="shared" si="87"/>
        <v>114541</v>
      </c>
      <c r="U200" s="595">
        <f t="shared" si="87"/>
        <v>114541</v>
      </c>
      <c r="V200" s="595">
        <f t="shared" si="87"/>
        <v>114541</v>
      </c>
      <c r="W200" s="595">
        <f t="shared" si="87"/>
        <v>114541</v>
      </c>
      <c r="X200" s="595">
        <f t="shared" si="87"/>
        <v>114541</v>
      </c>
      <c r="Y200" s="595">
        <f t="shared" si="87"/>
        <v>114541</v>
      </c>
      <c r="Z200" s="595">
        <f t="shared" si="87"/>
        <v>114541</v>
      </c>
      <c r="AA200" s="595">
        <f t="shared" si="87"/>
        <v>114541</v>
      </c>
      <c r="AB200" s="595">
        <f t="shared" si="87"/>
        <v>114541</v>
      </c>
      <c r="AC200" s="595">
        <f t="shared" si="87"/>
        <v>114541</v>
      </c>
      <c r="AD200" s="595">
        <f t="shared" si="87"/>
        <v>114541</v>
      </c>
      <c r="AE200" s="595">
        <f t="shared" si="87"/>
        <v>114541</v>
      </c>
      <c r="AF200" s="595">
        <f t="shared" si="87"/>
        <v>114541</v>
      </c>
      <c r="AG200" s="595">
        <f t="shared" si="87"/>
        <v>114541</v>
      </c>
      <c r="AH200" s="595">
        <f t="shared" si="87"/>
        <v>114541</v>
      </c>
      <c r="AI200" s="595">
        <f t="shared" si="87"/>
        <v>114541</v>
      </c>
    </row>
    <row r="201" spans="1:35" s="589" customFormat="1" ht="11.25">
      <c r="A201" s="594"/>
      <c r="B201" s="751" t="s">
        <v>892</v>
      </c>
      <c r="C201" s="596"/>
      <c r="D201" s="596"/>
      <c r="E201" s="596"/>
      <c r="F201" s="595">
        <f>+F150+F175</f>
        <v>0</v>
      </c>
      <c r="G201" s="595">
        <f t="shared" si="87"/>
        <v>0</v>
      </c>
      <c r="H201" s="595">
        <f t="shared" si="87"/>
        <v>0</v>
      </c>
      <c r="I201" s="595">
        <f t="shared" si="87"/>
        <v>0</v>
      </c>
      <c r="J201" s="595">
        <f t="shared" si="87"/>
        <v>0</v>
      </c>
      <c r="K201" s="595">
        <f t="shared" si="87"/>
        <v>126759.43834252826</v>
      </c>
      <c r="L201" s="595">
        <f t="shared" si="87"/>
        <v>126759.43834252826</v>
      </c>
      <c r="M201" s="595">
        <f t="shared" si="87"/>
        <v>126759.43834252826</v>
      </c>
      <c r="N201" s="595">
        <f t="shared" si="87"/>
        <v>126759.43834252826</v>
      </c>
      <c r="O201" s="595">
        <f t="shared" si="87"/>
        <v>126759.43834252826</v>
      </c>
      <c r="P201" s="595">
        <f t="shared" si="87"/>
        <v>126759.43834252826</v>
      </c>
      <c r="Q201" s="595">
        <f t="shared" si="87"/>
        <v>126759.43834252826</v>
      </c>
      <c r="R201" s="595">
        <f t="shared" si="87"/>
        <v>126759.43834252826</v>
      </c>
      <c r="S201" s="595">
        <f t="shared" si="87"/>
        <v>126759.43834252826</v>
      </c>
      <c r="T201" s="595">
        <f t="shared" si="87"/>
        <v>126759.43834252826</v>
      </c>
      <c r="U201" s="595">
        <f t="shared" si="87"/>
        <v>126759.43834252826</v>
      </c>
      <c r="V201" s="595">
        <f t="shared" si="87"/>
        <v>126759.43834252826</v>
      </c>
      <c r="W201" s="595">
        <f t="shared" si="87"/>
        <v>126759.43834252826</v>
      </c>
      <c r="X201" s="595">
        <f t="shared" si="87"/>
        <v>126759.43834252826</v>
      </c>
      <c r="Y201" s="595">
        <f t="shared" si="87"/>
        <v>126759.43834252826</v>
      </c>
      <c r="Z201" s="595">
        <f t="shared" si="87"/>
        <v>126759.43834252826</v>
      </c>
      <c r="AA201" s="595">
        <f t="shared" si="87"/>
        <v>219556.76662554333</v>
      </c>
      <c r="AB201" s="595">
        <f t="shared" si="87"/>
        <v>219556.76662554333</v>
      </c>
      <c r="AC201" s="595">
        <f t="shared" si="87"/>
        <v>219556.76662554333</v>
      </c>
      <c r="AD201" s="595">
        <f t="shared" si="87"/>
        <v>219556.76662554333</v>
      </c>
      <c r="AE201" s="595">
        <f t="shared" si="87"/>
        <v>219556.76662554333</v>
      </c>
      <c r="AF201" s="595">
        <f t="shared" si="87"/>
        <v>219556.76662554333</v>
      </c>
      <c r="AG201" s="595">
        <f t="shared" si="87"/>
        <v>219556.76662554333</v>
      </c>
      <c r="AH201" s="595">
        <f t="shared" si="87"/>
        <v>219556.76662554333</v>
      </c>
      <c r="AI201" s="595">
        <f t="shared" si="87"/>
        <v>219556.76662554333</v>
      </c>
    </row>
    <row r="202" spans="1:35" s="589" customFormat="1" ht="11.25">
      <c r="A202" s="594"/>
      <c r="B202" s="751" t="s">
        <v>893</v>
      </c>
      <c r="C202" s="596"/>
      <c r="D202" s="596"/>
      <c r="E202" s="596"/>
      <c r="F202" s="595">
        <f>+F151+F176</f>
        <v>0</v>
      </c>
      <c r="G202" s="595">
        <f t="shared" si="87"/>
        <v>0</v>
      </c>
      <c r="H202" s="595">
        <f t="shared" si="87"/>
        <v>0</v>
      </c>
      <c r="I202" s="595">
        <f t="shared" si="87"/>
        <v>0</v>
      </c>
      <c r="J202" s="595">
        <f t="shared" si="87"/>
        <v>0</v>
      </c>
      <c r="K202" s="595">
        <f t="shared" si="87"/>
        <v>92797.328283015071</v>
      </c>
      <c r="L202" s="595">
        <f t="shared" si="87"/>
        <v>92797.328283015071</v>
      </c>
      <c r="M202" s="595">
        <f t="shared" si="87"/>
        <v>92797.328283015071</v>
      </c>
      <c r="N202" s="595">
        <f t="shared" si="87"/>
        <v>92797.328283015071</v>
      </c>
      <c r="O202" s="595">
        <f t="shared" si="87"/>
        <v>92797.328283015071</v>
      </c>
      <c r="P202" s="595">
        <f t="shared" si="87"/>
        <v>92797.328283015071</v>
      </c>
      <c r="Q202" s="595">
        <f t="shared" si="87"/>
        <v>92797.328283015071</v>
      </c>
      <c r="R202" s="595">
        <f t="shared" si="87"/>
        <v>92797.328283015071</v>
      </c>
      <c r="S202" s="595">
        <f t="shared" si="87"/>
        <v>92797.328283015071</v>
      </c>
      <c r="T202" s="595">
        <f t="shared" si="87"/>
        <v>92797.328283015071</v>
      </c>
      <c r="U202" s="595">
        <f t="shared" si="87"/>
        <v>92797.328283015071</v>
      </c>
      <c r="V202" s="595">
        <f t="shared" si="87"/>
        <v>92797.328283015071</v>
      </c>
      <c r="W202" s="595">
        <f t="shared" si="87"/>
        <v>92797.328283015071</v>
      </c>
      <c r="X202" s="595">
        <f t="shared" si="87"/>
        <v>92797.328283015071</v>
      </c>
      <c r="Y202" s="595">
        <f t="shared" si="87"/>
        <v>92797.328283015071</v>
      </c>
      <c r="Z202" s="595">
        <f t="shared" si="87"/>
        <v>92797.328283015071</v>
      </c>
      <c r="AA202" s="595">
        <f t="shared" si="87"/>
        <v>0</v>
      </c>
      <c r="AB202" s="595">
        <f t="shared" si="87"/>
        <v>0</v>
      </c>
      <c r="AC202" s="595">
        <f t="shared" si="87"/>
        <v>0</v>
      </c>
      <c r="AD202" s="595">
        <f t="shared" si="87"/>
        <v>0</v>
      </c>
      <c r="AE202" s="595">
        <f t="shared" si="87"/>
        <v>0</v>
      </c>
      <c r="AF202" s="595">
        <f t="shared" si="87"/>
        <v>0</v>
      </c>
      <c r="AG202" s="595">
        <f t="shared" si="87"/>
        <v>0</v>
      </c>
      <c r="AH202" s="595">
        <f t="shared" si="87"/>
        <v>0</v>
      </c>
      <c r="AI202" s="595">
        <f t="shared" si="87"/>
        <v>0</v>
      </c>
    </row>
    <row r="203" spans="1:35" s="589" customFormat="1" ht="11.25">
      <c r="A203" s="594"/>
      <c r="B203" s="751" t="s">
        <v>895</v>
      </c>
      <c r="C203" s="596"/>
      <c r="D203" s="596"/>
      <c r="E203" s="596"/>
      <c r="F203" s="595">
        <f>+F153+F178</f>
        <v>10009</v>
      </c>
      <c r="G203" s="595">
        <f t="shared" ref="G203:AI205" si="88">+G153+G178</f>
        <v>3382</v>
      </c>
      <c r="H203" s="595">
        <f t="shared" si="88"/>
        <v>1383</v>
      </c>
      <c r="I203" s="595">
        <f t="shared" si="88"/>
        <v>1383</v>
      </c>
      <c r="J203" s="595">
        <f t="shared" si="88"/>
        <v>1383</v>
      </c>
      <c r="K203" s="595">
        <f t="shared" si="88"/>
        <v>1383</v>
      </c>
      <c r="L203" s="595">
        <f t="shared" si="88"/>
        <v>1383</v>
      </c>
      <c r="M203" s="595">
        <f t="shared" si="88"/>
        <v>1383</v>
      </c>
      <c r="N203" s="595">
        <f t="shared" si="88"/>
        <v>1383</v>
      </c>
      <c r="O203" s="595">
        <f t="shared" si="88"/>
        <v>1383</v>
      </c>
      <c r="P203" s="595">
        <f t="shared" si="88"/>
        <v>1383</v>
      </c>
      <c r="Q203" s="595">
        <f t="shared" si="88"/>
        <v>1383</v>
      </c>
      <c r="R203" s="595">
        <f t="shared" si="88"/>
        <v>1383</v>
      </c>
      <c r="S203" s="595">
        <f t="shared" si="88"/>
        <v>1383</v>
      </c>
      <c r="T203" s="595">
        <f t="shared" si="88"/>
        <v>1383</v>
      </c>
      <c r="U203" s="595">
        <f t="shared" si="88"/>
        <v>1383</v>
      </c>
      <c r="V203" s="595">
        <f t="shared" si="88"/>
        <v>1383</v>
      </c>
      <c r="W203" s="595">
        <f t="shared" si="88"/>
        <v>1383</v>
      </c>
      <c r="X203" s="595">
        <f t="shared" si="88"/>
        <v>1383</v>
      </c>
      <c r="Y203" s="595">
        <f t="shared" si="88"/>
        <v>1383</v>
      </c>
      <c r="Z203" s="595">
        <f t="shared" si="88"/>
        <v>1383</v>
      </c>
      <c r="AA203" s="595">
        <f t="shared" si="88"/>
        <v>1383</v>
      </c>
      <c r="AB203" s="595">
        <f t="shared" si="88"/>
        <v>1383</v>
      </c>
      <c r="AC203" s="595">
        <f t="shared" si="88"/>
        <v>1383</v>
      </c>
      <c r="AD203" s="595">
        <f t="shared" si="88"/>
        <v>1383</v>
      </c>
      <c r="AE203" s="595">
        <f t="shared" si="88"/>
        <v>1383</v>
      </c>
      <c r="AF203" s="595">
        <f t="shared" si="88"/>
        <v>1383</v>
      </c>
      <c r="AG203" s="595">
        <f t="shared" si="88"/>
        <v>1383</v>
      </c>
      <c r="AH203" s="595">
        <f t="shared" si="88"/>
        <v>1383</v>
      </c>
      <c r="AI203" s="595">
        <f t="shared" si="88"/>
        <v>1383</v>
      </c>
    </row>
    <row r="204" spans="1:35" s="589" customFormat="1" ht="11.25">
      <c r="A204" s="594">
        <v>2</v>
      </c>
      <c r="B204" s="750" t="s">
        <v>247</v>
      </c>
      <c r="C204" s="594"/>
      <c r="D204" s="594"/>
      <c r="E204" s="594"/>
      <c r="F204" s="595">
        <f>+F154+F179</f>
        <v>1773</v>
      </c>
      <c r="G204" s="595">
        <f t="shared" si="88"/>
        <v>3248</v>
      </c>
      <c r="H204" s="595">
        <f t="shared" si="88"/>
        <v>0</v>
      </c>
      <c r="I204" s="595">
        <f t="shared" si="88"/>
        <v>0</v>
      </c>
      <c r="J204" s="595">
        <f t="shared" si="88"/>
        <v>0</v>
      </c>
      <c r="K204" s="595">
        <f t="shared" si="88"/>
        <v>0</v>
      </c>
      <c r="L204" s="595">
        <f t="shared" si="88"/>
        <v>0</v>
      </c>
      <c r="M204" s="595">
        <f t="shared" si="88"/>
        <v>0</v>
      </c>
      <c r="N204" s="595">
        <f t="shared" si="88"/>
        <v>0</v>
      </c>
      <c r="O204" s="595">
        <f t="shared" si="88"/>
        <v>0</v>
      </c>
      <c r="P204" s="595">
        <f t="shared" si="88"/>
        <v>0</v>
      </c>
      <c r="Q204" s="595">
        <f t="shared" si="88"/>
        <v>0</v>
      </c>
      <c r="R204" s="595">
        <f t="shared" si="88"/>
        <v>0</v>
      </c>
      <c r="S204" s="595">
        <f t="shared" si="88"/>
        <v>0</v>
      </c>
      <c r="T204" s="595">
        <f t="shared" si="88"/>
        <v>0</v>
      </c>
      <c r="U204" s="595">
        <f t="shared" si="88"/>
        <v>0</v>
      </c>
      <c r="V204" s="595">
        <f t="shared" si="88"/>
        <v>0</v>
      </c>
      <c r="W204" s="595">
        <f t="shared" si="88"/>
        <v>0</v>
      </c>
      <c r="X204" s="595">
        <f t="shared" si="88"/>
        <v>0</v>
      </c>
      <c r="Y204" s="595">
        <f t="shared" si="88"/>
        <v>0</v>
      </c>
      <c r="Z204" s="595">
        <f t="shared" si="88"/>
        <v>0</v>
      </c>
      <c r="AA204" s="595">
        <f t="shared" si="88"/>
        <v>0</v>
      </c>
      <c r="AB204" s="595">
        <f t="shared" si="88"/>
        <v>0</v>
      </c>
      <c r="AC204" s="595">
        <f t="shared" si="88"/>
        <v>0</v>
      </c>
      <c r="AD204" s="595">
        <f t="shared" si="88"/>
        <v>0</v>
      </c>
      <c r="AE204" s="595">
        <f t="shared" si="88"/>
        <v>0</v>
      </c>
      <c r="AF204" s="595">
        <f t="shared" si="88"/>
        <v>0</v>
      </c>
      <c r="AG204" s="595">
        <f t="shared" si="88"/>
        <v>0</v>
      </c>
      <c r="AH204" s="595">
        <f t="shared" si="88"/>
        <v>0</v>
      </c>
      <c r="AI204" s="595">
        <f t="shared" si="88"/>
        <v>0</v>
      </c>
    </row>
    <row r="205" spans="1:35" s="589" customFormat="1" ht="11.25">
      <c r="A205" s="594">
        <v>3</v>
      </c>
      <c r="B205" s="750" t="s">
        <v>251</v>
      </c>
      <c r="C205" s="594"/>
      <c r="D205" s="594"/>
      <c r="E205" s="594"/>
      <c r="F205" s="595">
        <f>+F155+F180</f>
        <v>0</v>
      </c>
      <c r="G205" s="595">
        <f t="shared" si="88"/>
        <v>0</v>
      </c>
      <c r="H205" s="595">
        <f t="shared" si="88"/>
        <v>0</v>
      </c>
      <c r="I205" s="595">
        <f t="shared" si="88"/>
        <v>0</v>
      </c>
      <c r="J205" s="595">
        <f t="shared" si="88"/>
        <v>0</v>
      </c>
      <c r="K205" s="595">
        <f t="shared" si="88"/>
        <v>0</v>
      </c>
      <c r="L205" s="595">
        <f t="shared" si="88"/>
        <v>0</v>
      </c>
      <c r="M205" s="595">
        <f t="shared" si="88"/>
        <v>0</v>
      </c>
      <c r="N205" s="595">
        <f t="shared" si="88"/>
        <v>0</v>
      </c>
      <c r="O205" s="595">
        <f t="shared" si="88"/>
        <v>0</v>
      </c>
      <c r="P205" s="595">
        <f t="shared" si="88"/>
        <v>0</v>
      </c>
      <c r="Q205" s="595">
        <f t="shared" si="88"/>
        <v>0</v>
      </c>
      <c r="R205" s="595">
        <f t="shared" si="88"/>
        <v>0</v>
      </c>
      <c r="S205" s="595">
        <f t="shared" si="88"/>
        <v>0</v>
      </c>
      <c r="T205" s="595">
        <f t="shared" si="88"/>
        <v>0</v>
      </c>
      <c r="U205" s="595">
        <f t="shared" si="88"/>
        <v>0</v>
      </c>
      <c r="V205" s="595">
        <f t="shared" si="88"/>
        <v>0</v>
      </c>
      <c r="W205" s="595">
        <f t="shared" si="88"/>
        <v>0</v>
      </c>
      <c r="X205" s="595">
        <f t="shared" si="88"/>
        <v>0</v>
      </c>
      <c r="Y205" s="595">
        <f t="shared" si="88"/>
        <v>0</v>
      </c>
      <c r="Z205" s="595">
        <f t="shared" si="88"/>
        <v>0</v>
      </c>
      <c r="AA205" s="595">
        <f t="shared" si="88"/>
        <v>0</v>
      </c>
      <c r="AB205" s="595">
        <f t="shared" si="88"/>
        <v>0</v>
      </c>
      <c r="AC205" s="595">
        <f t="shared" si="88"/>
        <v>0</v>
      </c>
      <c r="AD205" s="595">
        <f t="shared" si="88"/>
        <v>0</v>
      </c>
      <c r="AE205" s="595">
        <f t="shared" si="88"/>
        <v>0</v>
      </c>
      <c r="AF205" s="595">
        <f t="shared" si="88"/>
        <v>0</v>
      </c>
      <c r="AG205" s="595">
        <f t="shared" si="88"/>
        <v>0</v>
      </c>
      <c r="AH205" s="595">
        <f t="shared" si="88"/>
        <v>0</v>
      </c>
      <c r="AI205" s="595">
        <f t="shared" si="88"/>
        <v>0</v>
      </c>
    </row>
    <row r="206" spans="1:35" s="589" customFormat="1" ht="11.25">
      <c r="A206" s="592" t="s">
        <v>243</v>
      </c>
      <c r="B206" s="749" t="s">
        <v>253</v>
      </c>
      <c r="C206" s="592"/>
      <c r="D206" s="592"/>
      <c r="E206" s="592"/>
      <c r="F206" s="593">
        <f>+F207+F214+F215</f>
        <v>203881</v>
      </c>
      <c r="G206" s="593">
        <f t="shared" ref="G206:AI206" si="89">+G207+G214+G215</f>
        <v>206900</v>
      </c>
      <c r="H206" s="593">
        <f t="shared" si="89"/>
        <v>191487</v>
      </c>
      <c r="I206" s="593">
        <f t="shared" si="89"/>
        <v>191487</v>
      </c>
      <c r="J206" s="593">
        <f t="shared" si="89"/>
        <v>191487</v>
      </c>
      <c r="K206" s="593">
        <f t="shared" si="89"/>
        <v>630313.19769691525</v>
      </c>
      <c r="L206" s="593">
        <f t="shared" si="89"/>
        <v>630313.19769691525</v>
      </c>
      <c r="M206" s="593">
        <f t="shared" si="89"/>
        <v>630313.19769691525</v>
      </c>
      <c r="N206" s="593">
        <f t="shared" si="89"/>
        <v>630313.19769691525</v>
      </c>
      <c r="O206" s="593">
        <f t="shared" si="89"/>
        <v>630313.19769691525</v>
      </c>
      <c r="P206" s="593">
        <f t="shared" si="89"/>
        <v>630313.19769691525</v>
      </c>
      <c r="Q206" s="593">
        <f t="shared" si="89"/>
        <v>630313.19769691525</v>
      </c>
      <c r="R206" s="593">
        <f t="shared" si="89"/>
        <v>630313.19769691525</v>
      </c>
      <c r="S206" s="593">
        <f t="shared" si="89"/>
        <v>630313.19769691525</v>
      </c>
      <c r="T206" s="593">
        <f t="shared" si="89"/>
        <v>630313.19769691525</v>
      </c>
      <c r="U206" s="593">
        <f t="shared" si="89"/>
        <v>630313.19769691525</v>
      </c>
      <c r="V206" s="593">
        <f t="shared" si="89"/>
        <v>630313.19769691525</v>
      </c>
      <c r="W206" s="593">
        <f t="shared" si="89"/>
        <v>630313.19769691525</v>
      </c>
      <c r="X206" s="593">
        <f t="shared" si="89"/>
        <v>630313.19769691525</v>
      </c>
      <c r="Y206" s="593">
        <f t="shared" si="89"/>
        <v>630313.19769691525</v>
      </c>
      <c r="Z206" s="593">
        <f t="shared" si="89"/>
        <v>630313.19769691525</v>
      </c>
      <c r="AA206" s="593">
        <f t="shared" si="89"/>
        <v>630313.19769691525</v>
      </c>
      <c r="AB206" s="593">
        <f t="shared" si="89"/>
        <v>630313.19769691525</v>
      </c>
      <c r="AC206" s="593">
        <f t="shared" si="89"/>
        <v>630313.19769691525</v>
      </c>
      <c r="AD206" s="593">
        <f t="shared" si="89"/>
        <v>630313.19769691525</v>
      </c>
      <c r="AE206" s="593">
        <f t="shared" si="89"/>
        <v>630313.19769691525</v>
      </c>
      <c r="AF206" s="593">
        <f t="shared" si="89"/>
        <v>630313.19769691525</v>
      </c>
      <c r="AG206" s="593">
        <f t="shared" si="89"/>
        <v>630313.19769691525</v>
      </c>
      <c r="AH206" s="593">
        <f t="shared" si="89"/>
        <v>630313.19769691525</v>
      </c>
      <c r="AI206" s="593">
        <f t="shared" si="89"/>
        <v>630313.19769691525</v>
      </c>
    </row>
    <row r="207" spans="1:35" s="589" customFormat="1" ht="11.25">
      <c r="A207" s="594"/>
      <c r="B207" s="750" t="s">
        <v>246</v>
      </c>
      <c r="C207" s="594"/>
      <c r="D207" s="594"/>
      <c r="E207" s="594"/>
      <c r="F207" s="595">
        <f>+F208+F209+F211+F212+F213</f>
        <v>199558</v>
      </c>
      <c r="G207" s="595">
        <f t="shared" ref="G207:AI207" si="90">+G208+G209+G211+G212+G213</f>
        <v>206743</v>
      </c>
      <c r="H207" s="595">
        <f t="shared" si="90"/>
        <v>191487</v>
      </c>
      <c r="I207" s="595">
        <f t="shared" si="90"/>
        <v>191487</v>
      </c>
      <c r="J207" s="595">
        <f t="shared" si="90"/>
        <v>191487</v>
      </c>
      <c r="K207" s="595">
        <f t="shared" si="90"/>
        <v>630313.19769691525</v>
      </c>
      <c r="L207" s="595">
        <f t="shared" si="90"/>
        <v>630313.19769691525</v>
      </c>
      <c r="M207" s="595">
        <f t="shared" si="90"/>
        <v>630313.19769691525</v>
      </c>
      <c r="N207" s="595">
        <f t="shared" si="90"/>
        <v>630313.19769691525</v>
      </c>
      <c r="O207" s="595">
        <f t="shared" si="90"/>
        <v>630313.19769691525</v>
      </c>
      <c r="P207" s="595">
        <f t="shared" si="90"/>
        <v>630313.19769691525</v>
      </c>
      <c r="Q207" s="595">
        <f t="shared" si="90"/>
        <v>630313.19769691525</v>
      </c>
      <c r="R207" s="595">
        <f t="shared" si="90"/>
        <v>630313.19769691525</v>
      </c>
      <c r="S207" s="595">
        <f t="shared" si="90"/>
        <v>630313.19769691525</v>
      </c>
      <c r="T207" s="595">
        <f t="shared" si="90"/>
        <v>630313.19769691525</v>
      </c>
      <c r="U207" s="595">
        <f t="shared" si="90"/>
        <v>630313.19769691525</v>
      </c>
      <c r="V207" s="595">
        <f t="shared" si="90"/>
        <v>630313.19769691525</v>
      </c>
      <c r="W207" s="595">
        <f t="shared" si="90"/>
        <v>630313.19769691525</v>
      </c>
      <c r="X207" s="595">
        <f t="shared" si="90"/>
        <v>630313.19769691525</v>
      </c>
      <c r="Y207" s="595">
        <f t="shared" si="90"/>
        <v>630313.19769691525</v>
      </c>
      <c r="Z207" s="595">
        <f t="shared" si="90"/>
        <v>630313.19769691525</v>
      </c>
      <c r="AA207" s="595">
        <f t="shared" si="90"/>
        <v>630313.19769691525</v>
      </c>
      <c r="AB207" s="595">
        <f t="shared" si="90"/>
        <v>630313.19769691525</v>
      </c>
      <c r="AC207" s="595">
        <f t="shared" si="90"/>
        <v>630313.19769691525</v>
      </c>
      <c r="AD207" s="595">
        <f t="shared" si="90"/>
        <v>630313.19769691525</v>
      </c>
      <c r="AE207" s="595">
        <f t="shared" si="90"/>
        <v>630313.19769691525</v>
      </c>
      <c r="AF207" s="595">
        <f t="shared" si="90"/>
        <v>630313.19769691525</v>
      </c>
      <c r="AG207" s="595">
        <f t="shared" si="90"/>
        <v>630313.19769691525</v>
      </c>
      <c r="AH207" s="595">
        <f t="shared" si="90"/>
        <v>630313.19769691525</v>
      </c>
      <c r="AI207" s="595">
        <f t="shared" si="90"/>
        <v>630313.19769691525</v>
      </c>
    </row>
    <row r="208" spans="1:35" s="589" customFormat="1" ht="11.25">
      <c r="A208" s="594"/>
      <c r="B208" s="751" t="s">
        <v>106</v>
      </c>
      <c r="C208" s="596"/>
      <c r="D208" s="596"/>
      <c r="E208" s="596"/>
      <c r="F208" s="595">
        <f t="shared" ref="F208:AI215" si="91">+F158+F183</f>
        <v>15634</v>
      </c>
      <c r="G208" s="595">
        <f t="shared" si="91"/>
        <v>5928</v>
      </c>
      <c r="H208" s="595">
        <f t="shared" si="91"/>
        <v>5244</v>
      </c>
      <c r="I208" s="595">
        <f t="shared" si="91"/>
        <v>5244</v>
      </c>
      <c r="J208" s="595">
        <f t="shared" si="91"/>
        <v>5244</v>
      </c>
      <c r="K208" s="595">
        <f t="shared" si="91"/>
        <v>20124.460500000001</v>
      </c>
      <c r="L208" s="595">
        <f t="shared" si="91"/>
        <v>20124.460500000001</v>
      </c>
      <c r="M208" s="595">
        <f t="shared" si="91"/>
        <v>20124.460500000001</v>
      </c>
      <c r="N208" s="595">
        <f t="shared" si="91"/>
        <v>20124.460500000001</v>
      </c>
      <c r="O208" s="595">
        <f t="shared" si="91"/>
        <v>20124.460500000001</v>
      </c>
      <c r="P208" s="595">
        <f t="shared" si="91"/>
        <v>20124.460500000001</v>
      </c>
      <c r="Q208" s="595">
        <f t="shared" si="91"/>
        <v>20124.460500000001</v>
      </c>
      <c r="R208" s="595">
        <f t="shared" si="91"/>
        <v>20124.460500000001</v>
      </c>
      <c r="S208" s="595">
        <f t="shared" si="91"/>
        <v>20124.460500000001</v>
      </c>
      <c r="T208" s="595">
        <f t="shared" si="91"/>
        <v>20124.460500000001</v>
      </c>
      <c r="U208" s="595">
        <f t="shared" si="91"/>
        <v>20124.460500000001</v>
      </c>
      <c r="V208" s="595">
        <f t="shared" si="91"/>
        <v>20124.460500000001</v>
      </c>
      <c r="W208" s="595">
        <f t="shared" si="91"/>
        <v>20124.460500000001</v>
      </c>
      <c r="X208" s="595">
        <f t="shared" si="91"/>
        <v>20124.460500000001</v>
      </c>
      <c r="Y208" s="595">
        <f t="shared" si="91"/>
        <v>20124.460500000001</v>
      </c>
      <c r="Z208" s="595">
        <f t="shared" si="91"/>
        <v>20124.460500000001</v>
      </c>
      <c r="AA208" s="595">
        <f t="shared" si="91"/>
        <v>20124.460500000001</v>
      </c>
      <c r="AB208" s="595">
        <f t="shared" si="91"/>
        <v>20124.460500000001</v>
      </c>
      <c r="AC208" s="595">
        <f t="shared" si="91"/>
        <v>20124.460500000001</v>
      </c>
      <c r="AD208" s="595">
        <f t="shared" si="91"/>
        <v>20124.460500000001</v>
      </c>
      <c r="AE208" s="595">
        <f t="shared" si="91"/>
        <v>20124.460500000001</v>
      </c>
      <c r="AF208" s="595">
        <f t="shared" si="91"/>
        <v>20124.460500000001</v>
      </c>
      <c r="AG208" s="595">
        <f t="shared" si="91"/>
        <v>20124.460500000001</v>
      </c>
      <c r="AH208" s="595">
        <f t="shared" si="91"/>
        <v>20124.460500000001</v>
      </c>
      <c r="AI208" s="595">
        <f t="shared" si="91"/>
        <v>20124.460500000001</v>
      </c>
    </row>
    <row r="209" spans="1:35" s="589" customFormat="1" ht="11.25">
      <c r="A209" s="594"/>
      <c r="B209" s="751" t="s">
        <v>254</v>
      </c>
      <c r="C209" s="596"/>
      <c r="D209" s="596"/>
      <c r="E209" s="596"/>
      <c r="F209" s="595">
        <f t="shared" si="91"/>
        <v>162487</v>
      </c>
      <c r="G209" s="595">
        <f t="shared" si="91"/>
        <v>185848</v>
      </c>
      <c r="H209" s="595">
        <f t="shared" si="91"/>
        <v>172923</v>
      </c>
      <c r="I209" s="595">
        <f t="shared" si="91"/>
        <v>172923</v>
      </c>
      <c r="J209" s="595">
        <f t="shared" si="91"/>
        <v>172923</v>
      </c>
      <c r="K209" s="595">
        <f t="shared" si="91"/>
        <v>550868.7371969152</v>
      </c>
      <c r="L209" s="595">
        <f t="shared" si="91"/>
        <v>550868.7371969152</v>
      </c>
      <c r="M209" s="595">
        <f t="shared" si="91"/>
        <v>550868.7371969152</v>
      </c>
      <c r="N209" s="595">
        <f t="shared" si="91"/>
        <v>550868.7371969152</v>
      </c>
      <c r="O209" s="595">
        <f t="shared" si="91"/>
        <v>550868.7371969152</v>
      </c>
      <c r="P209" s="595">
        <f t="shared" si="91"/>
        <v>550868.7371969152</v>
      </c>
      <c r="Q209" s="595">
        <f t="shared" si="91"/>
        <v>550868.7371969152</v>
      </c>
      <c r="R209" s="595">
        <f t="shared" si="91"/>
        <v>550868.7371969152</v>
      </c>
      <c r="S209" s="595">
        <f t="shared" si="91"/>
        <v>550868.7371969152</v>
      </c>
      <c r="T209" s="595">
        <f t="shared" si="91"/>
        <v>550868.7371969152</v>
      </c>
      <c r="U209" s="595">
        <f t="shared" si="91"/>
        <v>550868.7371969152</v>
      </c>
      <c r="V209" s="595">
        <f t="shared" si="91"/>
        <v>550868.7371969152</v>
      </c>
      <c r="W209" s="595">
        <f t="shared" si="91"/>
        <v>550868.7371969152</v>
      </c>
      <c r="X209" s="595">
        <f t="shared" si="91"/>
        <v>550868.7371969152</v>
      </c>
      <c r="Y209" s="595">
        <f t="shared" si="91"/>
        <v>550868.7371969152</v>
      </c>
      <c r="Z209" s="595">
        <f t="shared" si="91"/>
        <v>550868.7371969152</v>
      </c>
      <c r="AA209" s="595">
        <f t="shared" si="91"/>
        <v>550868.7371969152</v>
      </c>
      <c r="AB209" s="595">
        <f t="shared" si="91"/>
        <v>550868.7371969152</v>
      </c>
      <c r="AC209" s="595">
        <f t="shared" si="91"/>
        <v>550868.7371969152</v>
      </c>
      <c r="AD209" s="595">
        <f t="shared" si="91"/>
        <v>550868.7371969152</v>
      </c>
      <c r="AE209" s="595">
        <f t="shared" si="91"/>
        <v>550868.7371969152</v>
      </c>
      <c r="AF209" s="595">
        <f t="shared" si="91"/>
        <v>550868.7371969152</v>
      </c>
      <c r="AG209" s="595">
        <f t="shared" si="91"/>
        <v>550868.7371969152</v>
      </c>
      <c r="AH209" s="595">
        <f t="shared" si="91"/>
        <v>550868.7371969152</v>
      </c>
      <c r="AI209" s="595">
        <f t="shared" si="91"/>
        <v>550868.7371969152</v>
      </c>
    </row>
    <row r="210" spans="1:35" s="589" customFormat="1" ht="11.25">
      <c r="A210" s="597"/>
      <c r="B210" s="752" t="s">
        <v>264</v>
      </c>
      <c r="C210" s="598"/>
      <c r="D210" s="598"/>
      <c r="E210" s="598"/>
      <c r="F210" s="595">
        <f t="shared" si="91"/>
        <v>322</v>
      </c>
      <c r="G210" s="595">
        <f t="shared" si="91"/>
        <v>110913</v>
      </c>
      <c r="H210" s="595">
        <f t="shared" si="91"/>
        <v>114541</v>
      </c>
      <c r="I210" s="595">
        <f t="shared" si="91"/>
        <v>114541</v>
      </c>
      <c r="J210" s="595">
        <f t="shared" si="91"/>
        <v>114541</v>
      </c>
      <c r="K210" s="595">
        <f t="shared" si="91"/>
        <v>334097.76662554336</v>
      </c>
      <c r="L210" s="595">
        <f t="shared" si="91"/>
        <v>334097.76662554336</v>
      </c>
      <c r="M210" s="595">
        <f t="shared" si="91"/>
        <v>334097.76662554336</v>
      </c>
      <c r="N210" s="595">
        <f t="shared" si="91"/>
        <v>334097.76662554336</v>
      </c>
      <c r="O210" s="595">
        <f t="shared" si="91"/>
        <v>334097.76662554336</v>
      </c>
      <c r="P210" s="595">
        <f t="shared" si="91"/>
        <v>334097.76662554336</v>
      </c>
      <c r="Q210" s="595">
        <f t="shared" si="91"/>
        <v>334097.76662554336</v>
      </c>
      <c r="R210" s="595">
        <f t="shared" si="91"/>
        <v>334097.76662554336</v>
      </c>
      <c r="S210" s="595">
        <f t="shared" si="91"/>
        <v>334097.76662554336</v>
      </c>
      <c r="T210" s="595">
        <f t="shared" si="91"/>
        <v>334097.76662554336</v>
      </c>
      <c r="U210" s="595">
        <f t="shared" si="91"/>
        <v>334097.76662554336</v>
      </c>
      <c r="V210" s="595">
        <f t="shared" si="91"/>
        <v>334097.76662554336</v>
      </c>
      <c r="W210" s="595">
        <f t="shared" si="91"/>
        <v>334097.76662554336</v>
      </c>
      <c r="X210" s="595">
        <f t="shared" si="91"/>
        <v>334097.76662554336</v>
      </c>
      <c r="Y210" s="595">
        <f t="shared" si="91"/>
        <v>334097.76662554336</v>
      </c>
      <c r="Z210" s="595">
        <f t="shared" si="91"/>
        <v>334097.76662554336</v>
      </c>
      <c r="AA210" s="595">
        <f t="shared" si="91"/>
        <v>334097.76662554336</v>
      </c>
      <c r="AB210" s="595">
        <f t="shared" si="91"/>
        <v>334097.76662554336</v>
      </c>
      <c r="AC210" s="595">
        <f t="shared" si="91"/>
        <v>334097.76662554336</v>
      </c>
      <c r="AD210" s="595">
        <f t="shared" si="91"/>
        <v>334097.76662554336</v>
      </c>
      <c r="AE210" s="595">
        <f t="shared" si="91"/>
        <v>334097.76662554336</v>
      </c>
      <c r="AF210" s="595">
        <f t="shared" si="91"/>
        <v>334097.76662554336</v>
      </c>
      <c r="AG210" s="595">
        <f t="shared" si="91"/>
        <v>334097.76662554336</v>
      </c>
      <c r="AH210" s="595">
        <f t="shared" si="91"/>
        <v>334097.76662554336</v>
      </c>
      <c r="AI210" s="595">
        <f t="shared" si="91"/>
        <v>334097.76662554336</v>
      </c>
    </row>
    <row r="211" spans="1:35" s="589" customFormat="1" ht="11.25">
      <c r="A211" s="594"/>
      <c r="B211" s="751" t="s">
        <v>255</v>
      </c>
      <c r="C211" s="596"/>
      <c r="D211" s="596"/>
      <c r="E211" s="596"/>
      <c r="F211" s="595">
        <f t="shared" si="91"/>
        <v>2367</v>
      </c>
      <c r="G211" s="595">
        <f t="shared" si="91"/>
        <v>1897</v>
      </c>
      <c r="H211" s="595">
        <f t="shared" si="91"/>
        <v>14</v>
      </c>
      <c r="I211" s="595">
        <f t="shared" si="91"/>
        <v>14</v>
      </c>
      <c r="J211" s="595">
        <f t="shared" si="91"/>
        <v>14</v>
      </c>
      <c r="K211" s="595">
        <f t="shared" si="91"/>
        <v>14</v>
      </c>
      <c r="L211" s="595">
        <f t="shared" si="91"/>
        <v>14</v>
      </c>
      <c r="M211" s="595">
        <f t="shared" si="91"/>
        <v>14</v>
      </c>
      <c r="N211" s="595">
        <f t="shared" si="91"/>
        <v>14</v>
      </c>
      <c r="O211" s="595">
        <f t="shared" si="91"/>
        <v>14</v>
      </c>
      <c r="P211" s="595">
        <f t="shared" si="91"/>
        <v>14</v>
      </c>
      <c r="Q211" s="595">
        <f t="shared" si="91"/>
        <v>14</v>
      </c>
      <c r="R211" s="595">
        <f t="shared" si="91"/>
        <v>14</v>
      </c>
      <c r="S211" s="595">
        <f t="shared" si="91"/>
        <v>14</v>
      </c>
      <c r="T211" s="595">
        <f t="shared" si="91"/>
        <v>14</v>
      </c>
      <c r="U211" s="595">
        <f t="shared" si="91"/>
        <v>14</v>
      </c>
      <c r="V211" s="595">
        <f t="shared" si="91"/>
        <v>14</v>
      </c>
      <c r="W211" s="595">
        <f t="shared" si="91"/>
        <v>14</v>
      </c>
      <c r="X211" s="595">
        <f t="shared" si="91"/>
        <v>14</v>
      </c>
      <c r="Y211" s="595">
        <f t="shared" si="91"/>
        <v>14</v>
      </c>
      <c r="Z211" s="595">
        <f t="shared" si="91"/>
        <v>14</v>
      </c>
      <c r="AA211" s="595">
        <f t="shared" si="91"/>
        <v>14</v>
      </c>
      <c r="AB211" s="595">
        <f t="shared" si="91"/>
        <v>14</v>
      </c>
      <c r="AC211" s="595">
        <f t="shared" si="91"/>
        <v>14</v>
      </c>
      <c r="AD211" s="595">
        <f t="shared" si="91"/>
        <v>14</v>
      </c>
      <c r="AE211" s="595">
        <f t="shared" si="91"/>
        <v>14</v>
      </c>
      <c r="AF211" s="595">
        <f t="shared" si="91"/>
        <v>14</v>
      </c>
      <c r="AG211" s="595">
        <f t="shared" si="91"/>
        <v>14</v>
      </c>
      <c r="AH211" s="595">
        <f t="shared" si="91"/>
        <v>14</v>
      </c>
      <c r="AI211" s="595">
        <f t="shared" si="91"/>
        <v>14</v>
      </c>
    </row>
    <row r="212" spans="1:35" s="589" customFormat="1" ht="11.25">
      <c r="A212" s="594"/>
      <c r="B212" s="751" t="s">
        <v>256</v>
      </c>
      <c r="C212" s="596"/>
      <c r="D212" s="596"/>
      <c r="E212" s="596"/>
      <c r="F212" s="595">
        <f t="shared" si="91"/>
        <v>15304</v>
      </c>
      <c r="G212" s="595">
        <f t="shared" si="91"/>
        <v>11867</v>
      </c>
      <c r="H212" s="595">
        <f t="shared" si="91"/>
        <v>8296</v>
      </c>
      <c r="I212" s="595">
        <f t="shared" si="91"/>
        <v>8296</v>
      </c>
      <c r="J212" s="595">
        <f t="shared" si="91"/>
        <v>8296</v>
      </c>
      <c r="K212" s="595">
        <f t="shared" si="91"/>
        <v>54296</v>
      </c>
      <c r="L212" s="595">
        <f t="shared" si="91"/>
        <v>54296</v>
      </c>
      <c r="M212" s="595">
        <f t="shared" si="91"/>
        <v>54296</v>
      </c>
      <c r="N212" s="595">
        <f t="shared" si="91"/>
        <v>54296</v>
      </c>
      <c r="O212" s="595">
        <f t="shared" si="91"/>
        <v>54296</v>
      </c>
      <c r="P212" s="595">
        <f t="shared" si="91"/>
        <v>54296</v>
      </c>
      <c r="Q212" s="595">
        <f t="shared" si="91"/>
        <v>54296</v>
      </c>
      <c r="R212" s="595">
        <f t="shared" si="91"/>
        <v>54296</v>
      </c>
      <c r="S212" s="595">
        <f t="shared" si="91"/>
        <v>54296</v>
      </c>
      <c r="T212" s="595">
        <f t="shared" si="91"/>
        <v>54296</v>
      </c>
      <c r="U212" s="595">
        <f t="shared" si="91"/>
        <v>54296</v>
      </c>
      <c r="V212" s="595">
        <f t="shared" si="91"/>
        <v>54296</v>
      </c>
      <c r="W212" s="595">
        <f t="shared" si="91"/>
        <v>54296</v>
      </c>
      <c r="X212" s="595">
        <f t="shared" si="91"/>
        <v>54296</v>
      </c>
      <c r="Y212" s="595">
        <f t="shared" si="91"/>
        <v>54296</v>
      </c>
      <c r="Z212" s="595">
        <f t="shared" si="91"/>
        <v>54296</v>
      </c>
      <c r="AA212" s="595">
        <f t="shared" si="91"/>
        <v>54296</v>
      </c>
      <c r="AB212" s="595">
        <f t="shared" si="91"/>
        <v>54296</v>
      </c>
      <c r="AC212" s="595">
        <f t="shared" si="91"/>
        <v>54296</v>
      </c>
      <c r="AD212" s="595">
        <f t="shared" si="91"/>
        <v>54296</v>
      </c>
      <c r="AE212" s="595">
        <f t="shared" si="91"/>
        <v>54296</v>
      </c>
      <c r="AF212" s="595">
        <f t="shared" si="91"/>
        <v>54296</v>
      </c>
      <c r="AG212" s="595">
        <f t="shared" si="91"/>
        <v>54296</v>
      </c>
      <c r="AH212" s="595">
        <f t="shared" si="91"/>
        <v>54296</v>
      </c>
      <c r="AI212" s="595">
        <f t="shared" si="91"/>
        <v>54296</v>
      </c>
    </row>
    <row r="213" spans="1:35" s="589" customFormat="1" ht="11.25">
      <c r="A213" s="594"/>
      <c r="B213" s="751" t="s">
        <v>257</v>
      </c>
      <c r="C213" s="596"/>
      <c r="D213" s="596"/>
      <c r="E213" s="596"/>
      <c r="F213" s="595">
        <f t="shared" si="91"/>
        <v>3766</v>
      </c>
      <c r="G213" s="595">
        <f t="shared" si="91"/>
        <v>1203</v>
      </c>
      <c r="H213" s="595">
        <f t="shared" si="91"/>
        <v>5010</v>
      </c>
      <c r="I213" s="595">
        <f t="shared" si="91"/>
        <v>5010</v>
      </c>
      <c r="J213" s="595">
        <f t="shared" si="91"/>
        <v>5010</v>
      </c>
      <c r="K213" s="595">
        <f t="shared" si="91"/>
        <v>5010</v>
      </c>
      <c r="L213" s="595">
        <f t="shared" si="91"/>
        <v>5010</v>
      </c>
      <c r="M213" s="595">
        <f t="shared" si="91"/>
        <v>5010</v>
      </c>
      <c r="N213" s="595">
        <f t="shared" si="91"/>
        <v>5010</v>
      </c>
      <c r="O213" s="595">
        <f t="shared" si="91"/>
        <v>5010</v>
      </c>
      <c r="P213" s="595">
        <f t="shared" si="91"/>
        <v>5010</v>
      </c>
      <c r="Q213" s="595">
        <f t="shared" si="91"/>
        <v>5010</v>
      </c>
      <c r="R213" s="595">
        <f t="shared" si="91"/>
        <v>5010</v>
      </c>
      <c r="S213" s="595">
        <f t="shared" si="91"/>
        <v>5010</v>
      </c>
      <c r="T213" s="595">
        <f t="shared" si="91"/>
        <v>5010</v>
      </c>
      <c r="U213" s="595">
        <f t="shared" si="91"/>
        <v>5010</v>
      </c>
      <c r="V213" s="595">
        <f t="shared" si="91"/>
        <v>5010</v>
      </c>
      <c r="W213" s="595">
        <f t="shared" si="91"/>
        <v>5010</v>
      </c>
      <c r="X213" s="595">
        <f t="shared" si="91"/>
        <v>5010</v>
      </c>
      <c r="Y213" s="595">
        <f t="shared" si="91"/>
        <v>5010</v>
      </c>
      <c r="Z213" s="595">
        <f t="shared" si="91"/>
        <v>5010</v>
      </c>
      <c r="AA213" s="595">
        <f t="shared" si="91"/>
        <v>5010</v>
      </c>
      <c r="AB213" s="595">
        <f t="shared" si="91"/>
        <v>5010</v>
      </c>
      <c r="AC213" s="595">
        <f t="shared" si="91"/>
        <v>5010</v>
      </c>
      <c r="AD213" s="595">
        <f t="shared" si="91"/>
        <v>5010</v>
      </c>
      <c r="AE213" s="595">
        <f t="shared" si="91"/>
        <v>5010</v>
      </c>
      <c r="AF213" s="595">
        <f t="shared" si="91"/>
        <v>5010</v>
      </c>
      <c r="AG213" s="595">
        <f t="shared" si="91"/>
        <v>5010</v>
      </c>
      <c r="AH213" s="595">
        <f t="shared" si="91"/>
        <v>5010</v>
      </c>
      <c r="AI213" s="595">
        <f t="shared" si="91"/>
        <v>5010</v>
      </c>
    </row>
    <row r="214" spans="1:35" s="589" customFormat="1" ht="11.25">
      <c r="A214" s="594"/>
      <c r="B214" s="750" t="s">
        <v>248</v>
      </c>
      <c r="C214" s="594"/>
      <c r="D214" s="594"/>
      <c r="E214" s="594"/>
      <c r="F214" s="595">
        <f t="shared" si="91"/>
        <v>0</v>
      </c>
      <c r="G214" s="595">
        <f t="shared" si="91"/>
        <v>157</v>
      </c>
      <c r="H214" s="595">
        <f t="shared" si="91"/>
        <v>0</v>
      </c>
      <c r="I214" s="595">
        <f t="shared" si="91"/>
        <v>0</v>
      </c>
      <c r="J214" s="595">
        <f t="shared" si="91"/>
        <v>0</v>
      </c>
      <c r="K214" s="595">
        <f t="shared" si="91"/>
        <v>0</v>
      </c>
      <c r="L214" s="595">
        <f t="shared" si="91"/>
        <v>0</v>
      </c>
      <c r="M214" s="595">
        <f t="shared" si="91"/>
        <v>0</v>
      </c>
      <c r="N214" s="595">
        <f t="shared" si="91"/>
        <v>0</v>
      </c>
      <c r="O214" s="595">
        <f t="shared" si="91"/>
        <v>0</v>
      </c>
      <c r="P214" s="595">
        <f t="shared" si="91"/>
        <v>0</v>
      </c>
      <c r="Q214" s="595">
        <f t="shared" si="91"/>
        <v>0</v>
      </c>
      <c r="R214" s="595">
        <f t="shared" si="91"/>
        <v>0</v>
      </c>
      <c r="S214" s="595">
        <f t="shared" si="91"/>
        <v>0</v>
      </c>
      <c r="T214" s="595">
        <f t="shared" si="91"/>
        <v>0</v>
      </c>
      <c r="U214" s="595">
        <f t="shared" si="91"/>
        <v>0</v>
      </c>
      <c r="V214" s="595">
        <f t="shared" si="91"/>
        <v>0</v>
      </c>
      <c r="W214" s="595">
        <f t="shared" si="91"/>
        <v>0</v>
      </c>
      <c r="X214" s="595">
        <f t="shared" si="91"/>
        <v>0</v>
      </c>
      <c r="Y214" s="595">
        <f t="shared" si="91"/>
        <v>0</v>
      </c>
      <c r="Z214" s="595">
        <f t="shared" si="91"/>
        <v>0</v>
      </c>
      <c r="AA214" s="595">
        <f t="shared" si="91"/>
        <v>0</v>
      </c>
      <c r="AB214" s="595">
        <f t="shared" si="91"/>
        <v>0</v>
      </c>
      <c r="AC214" s="595">
        <f t="shared" si="91"/>
        <v>0</v>
      </c>
      <c r="AD214" s="595">
        <f t="shared" si="91"/>
        <v>0</v>
      </c>
      <c r="AE214" s="595">
        <f t="shared" si="91"/>
        <v>0</v>
      </c>
      <c r="AF214" s="595">
        <f t="shared" si="91"/>
        <v>0</v>
      </c>
      <c r="AG214" s="595">
        <f t="shared" si="91"/>
        <v>0</v>
      </c>
      <c r="AH214" s="595">
        <f t="shared" si="91"/>
        <v>0</v>
      </c>
      <c r="AI214" s="595">
        <f t="shared" si="91"/>
        <v>0</v>
      </c>
    </row>
    <row r="215" spans="1:35" s="589" customFormat="1" ht="11.25">
      <c r="A215" s="594"/>
      <c r="B215" s="750" t="s">
        <v>258</v>
      </c>
      <c r="C215" s="594"/>
      <c r="D215" s="594"/>
      <c r="E215" s="594"/>
      <c r="F215" s="595">
        <f t="shared" si="91"/>
        <v>4323</v>
      </c>
      <c r="G215" s="595">
        <f t="shared" si="91"/>
        <v>0</v>
      </c>
      <c r="H215" s="595">
        <f t="shared" si="91"/>
        <v>0</v>
      </c>
      <c r="I215" s="595">
        <f t="shared" si="91"/>
        <v>0</v>
      </c>
      <c r="J215" s="595">
        <f t="shared" si="91"/>
        <v>0</v>
      </c>
      <c r="K215" s="595">
        <f t="shared" si="91"/>
        <v>0</v>
      </c>
      <c r="L215" s="595">
        <f t="shared" si="91"/>
        <v>0</v>
      </c>
      <c r="M215" s="595">
        <f t="shared" si="91"/>
        <v>0</v>
      </c>
      <c r="N215" s="595">
        <f t="shared" si="91"/>
        <v>0</v>
      </c>
      <c r="O215" s="595">
        <f t="shared" si="91"/>
        <v>0</v>
      </c>
      <c r="P215" s="595">
        <f t="shared" si="91"/>
        <v>0</v>
      </c>
      <c r="Q215" s="595">
        <f t="shared" si="91"/>
        <v>0</v>
      </c>
      <c r="R215" s="595">
        <f t="shared" si="91"/>
        <v>0</v>
      </c>
      <c r="S215" s="595">
        <f t="shared" si="91"/>
        <v>0</v>
      </c>
      <c r="T215" s="595">
        <f t="shared" si="91"/>
        <v>0</v>
      </c>
      <c r="U215" s="595">
        <f t="shared" si="91"/>
        <v>0</v>
      </c>
      <c r="V215" s="595">
        <f t="shared" si="91"/>
        <v>0</v>
      </c>
      <c r="W215" s="595">
        <f t="shared" si="91"/>
        <v>0</v>
      </c>
      <c r="X215" s="595">
        <f t="shared" si="91"/>
        <v>0</v>
      </c>
      <c r="Y215" s="595">
        <f t="shared" si="91"/>
        <v>0</v>
      </c>
      <c r="Z215" s="595">
        <f t="shared" si="91"/>
        <v>0</v>
      </c>
      <c r="AA215" s="595">
        <f t="shared" si="91"/>
        <v>0</v>
      </c>
      <c r="AB215" s="595">
        <f t="shared" si="91"/>
        <v>0</v>
      </c>
      <c r="AC215" s="595">
        <f t="shared" si="91"/>
        <v>0</v>
      </c>
      <c r="AD215" s="595">
        <f t="shared" si="91"/>
        <v>0</v>
      </c>
      <c r="AE215" s="595">
        <f t="shared" si="91"/>
        <v>0</v>
      </c>
      <c r="AF215" s="595">
        <f t="shared" si="91"/>
        <v>0</v>
      </c>
      <c r="AG215" s="595">
        <f t="shared" si="91"/>
        <v>0</v>
      </c>
      <c r="AH215" s="595">
        <f t="shared" si="91"/>
        <v>0</v>
      </c>
      <c r="AI215" s="595">
        <f t="shared" si="91"/>
        <v>0</v>
      </c>
    </row>
    <row r="216" spans="1:35" s="589" customFormat="1" ht="11.25">
      <c r="A216" s="592"/>
      <c r="B216" s="749" t="s">
        <v>259</v>
      </c>
      <c r="C216" s="592"/>
      <c r="D216" s="592"/>
      <c r="E216" s="592"/>
      <c r="F216" s="593">
        <f>+F196-F206</f>
        <v>-4175</v>
      </c>
      <c r="G216" s="593">
        <f t="shared" ref="G216:AI216" si="92">+G196-G206</f>
        <v>8477</v>
      </c>
      <c r="H216" s="593">
        <f t="shared" si="92"/>
        <v>0</v>
      </c>
      <c r="I216" s="593">
        <f t="shared" si="92"/>
        <v>0</v>
      </c>
      <c r="J216" s="593">
        <f t="shared" si="92"/>
        <v>0</v>
      </c>
      <c r="K216" s="593">
        <f t="shared" si="92"/>
        <v>0</v>
      </c>
      <c r="L216" s="593">
        <f t="shared" si="92"/>
        <v>0</v>
      </c>
      <c r="M216" s="593">
        <f t="shared" si="92"/>
        <v>0</v>
      </c>
      <c r="N216" s="593">
        <f t="shared" si="92"/>
        <v>0</v>
      </c>
      <c r="O216" s="593">
        <f t="shared" si="92"/>
        <v>0</v>
      </c>
      <c r="P216" s="593">
        <f t="shared" si="92"/>
        <v>0</v>
      </c>
      <c r="Q216" s="593">
        <f t="shared" si="92"/>
        <v>0</v>
      </c>
      <c r="R216" s="593">
        <f t="shared" si="92"/>
        <v>0</v>
      </c>
      <c r="S216" s="593">
        <f t="shared" si="92"/>
        <v>0</v>
      </c>
      <c r="T216" s="593">
        <f t="shared" si="92"/>
        <v>0</v>
      </c>
      <c r="U216" s="593">
        <f t="shared" si="92"/>
        <v>0</v>
      </c>
      <c r="V216" s="593">
        <f t="shared" si="92"/>
        <v>0</v>
      </c>
      <c r="W216" s="593">
        <f t="shared" si="92"/>
        <v>0</v>
      </c>
      <c r="X216" s="593">
        <f t="shared" si="92"/>
        <v>0</v>
      </c>
      <c r="Y216" s="593">
        <f t="shared" si="92"/>
        <v>0</v>
      </c>
      <c r="Z216" s="593">
        <f t="shared" si="92"/>
        <v>0</v>
      </c>
      <c r="AA216" s="593">
        <f t="shared" si="92"/>
        <v>0</v>
      </c>
      <c r="AB216" s="593">
        <f t="shared" si="92"/>
        <v>0</v>
      </c>
      <c r="AC216" s="593">
        <f t="shared" si="92"/>
        <v>0</v>
      </c>
      <c r="AD216" s="593">
        <f t="shared" si="92"/>
        <v>0</v>
      </c>
      <c r="AE216" s="593">
        <f t="shared" si="92"/>
        <v>0</v>
      </c>
      <c r="AF216" s="593">
        <f t="shared" si="92"/>
        <v>0</v>
      </c>
      <c r="AG216" s="593">
        <f t="shared" si="92"/>
        <v>0</v>
      </c>
      <c r="AH216" s="593">
        <f t="shared" si="92"/>
        <v>0</v>
      </c>
      <c r="AI216" s="593">
        <f t="shared" si="92"/>
        <v>0</v>
      </c>
    </row>
    <row r="218" spans="1:35" ht="12.75">
      <c r="A218" s="555" t="s">
        <v>668</v>
      </c>
    </row>
    <row r="220" spans="1:35" s="589" customFormat="1" ht="11.25">
      <c r="A220" s="612"/>
      <c r="B220" s="754" t="s">
        <v>388</v>
      </c>
      <c r="C220" s="612"/>
      <c r="D220" s="612"/>
      <c r="E220" s="612"/>
      <c r="F220" s="612">
        <f t="shared" ref="F220:AI221" si="93">+F194</f>
        <v>1</v>
      </c>
      <c r="G220" s="612">
        <f t="shared" si="93"/>
        <v>2</v>
      </c>
      <c r="H220" s="612">
        <f t="shared" si="93"/>
        <v>3</v>
      </c>
      <c r="I220" s="612">
        <f t="shared" si="93"/>
        <v>4</v>
      </c>
      <c r="J220" s="612">
        <f t="shared" si="93"/>
        <v>5</v>
      </c>
      <c r="K220" s="612">
        <f t="shared" si="93"/>
        <v>6</v>
      </c>
      <c r="L220" s="612">
        <f t="shared" si="93"/>
        <v>7</v>
      </c>
      <c r="M220" s="612">
        <f t="shared" si="93"/>
        <v>8</v>
      </c>
      <c r="N220" s="612">
        <f t="shared" si="93"/>
        <v>9</v>
      </c>
      <c r="O220" s="612">
        <f t="shared" si="93"/>
        <v>10</v>
      </c>
      <c r="P220" s="612">
        <f t="shared" si="93"/>
        <v>11</v>
      </c>
      <c r="Q220" s="612">
        <f t="shared" si="93"/>
        <v>12</v>
      </c>
      <c r="R220" s="612">
        <f t="shared" si="93"/>
        <v>13</v>
      </c>
      <c r="S220" s="612">
        <f t="shared" si="93"/>
        <v>14</v>
      </c>
      <c r="T220" s="612">
        <f t="shared" si="93"/>
        <v>15</v>
      </c>
      <c r="U220" s="612">
        <f t="shared" si="93"/>
        <v>16</v>
      </c>
      <c r="V220" s="612">
        <f t="shared" si="93"/>
        <v>17</v>
      </c>
      <c r="W220" s="612">
        <f t="shared" si="93"/>
        <v>18</v>
      </c>
      <c r="X220" s="612">
        <f t="shared" si="93"/>
        <v>19</v>
      </c>
      <c r="Y220" s="612">
        <f t="shared" si="93"/>
        <v>20</v>
      </c>
      <c r="Z220" s="612">
        <f t="shared" si="93"/>
        <v>21</v>
      </c>
      <c r="AA220" s="612">
        <f t="shared" si="93"/>
        <v>22</v>
      </c>
      <c r="AB220" s="612">
        <f t="shared" si="93"/>
        <v>23</v>
      </c>
      <c r="AC220" s="612">
        <f t="shared" si="93"/>
        <v>24</v>
      </c>
      <c r="AD220" s="612">
        <f t="shared" si="93"/>
        <v>25</v>
      </c>
      <c r="AE220" s="612">
        <f t="shared" si="93"/>
        <v>26</v>
      </c>
      <c r="AF220" s="612">
        <f t="shared" si="93"/>
        <v>27</v>
      </c>
      <c r="AG220" s="612">
        <f t="shared" si="93"/>
        <v>28</v>
      </c>
      <c r="AH220" s="612">
        <f t="shared" si="93"/>
        <v>29</v>
      </c>
      <c r="AI220" s="612">
        <f t="shared" si="93"/>
        <v>30</v>
      </c>
    </row>
    <row r="221" spans="1:35" s="589" customFormat="1" ht="11.25">
      <c r="A221" s="612" t="s">
        <v>147</v>
      </c>
      <c r="B221" s="754" t="s">
        <v>392</v>
      </c>
      <c r="C221" s="613"/>
      <c r="D221" s="613"/>
      <c r="E221" s="613"/>
      <c r="F221" s="614">
        <f t="shared" si="93"/>
        <v>2018</v>
      </c>
      <c r="G221" s="614">
        <f t="shared" si="93"/>
        <v>2019</v>
      </c>
      <c r="H221" s="614">
        <f t="shared" si="93"/>
        <v>2020</v>
      </c>
      <c r="I221" s="614">
        <f t="shared" si="93"/>
        <v>2021</v>
      </c>
      <c r="J221" s="614">
        <f t="shared" si="93"/>
        <v>2022</v>
      </c>
      <c r="K221" s="614">
        <f t="shared" si="93"/>
        <v>2023</v>
      </c>
      <c r="L221" s="614">
        <f t="shared" si="93"/>
        <v>2024</v>
      </c>
      <c r="M221" s="614">
        <f t="shared" si="93"/>
        <v>2025</v>
      </c>
      <c r="N221" s="614">
        <f t="shared" si="93"/>
        <v>2026</v>
      </c>
      <c r="O221" s="614">
        <f t="shared" si="93"/>
        <v>2027</v>
      </c>
      <c r="P221" s="614">
        <f t="shared" si="93"/>
        <v>2028</v>
      </c>
      <c r="Q221" s="614">
        <f t="shared" si="93"/>
        <v>2029</v>
      </c>
      <c r="R221" s="614">
        <f t="shared" si="93"/>
        <v>2030</v>
      </c>
      <c r="S221" s="614">
        <f t="shared" si="93"/>
        <v>2031</v>
      </c>
      <c r="T221" s="614">
        <f t="shared" si="93"/>
        <v>2032</v>
      </c>
      <c r="U221" s="614">
        <f t="shared" si="93"/>
        <v>2033</v>
      </c>
      <c r="V221" s="614">
        <f t="shared" si="93"/>
        <v>2034</v>
      </c>
      <c r="W221" s="614">
        <f t="shared" si="93"/>
        <v>2035</v>
      </c>
      <c r="X221" s="614">
        <f t="shared" si="93"/>
        <v>2036</v>
      </c>
      <c r="Y221" s="614">
        <f t="shared" si="93"/>
        <v>2037</v>
      </c>
      <c r="Z221" s="614">
        <f t="shared" si="93"/>
        <v>2038</v>
      </c>
      <c r="AA221" s="614">
        <f t="shared" si="93"/>
        <v>2039</v>
      </c>
      <c r="AB221" s="614">
        <f t="shared" si="93"/>
        <v>2040</v>
      </c>
      <c r="AC221" s="614">
        <f t="shared" si="93"/>
        <v>2041</v>
      </c>
      <c r="AD221" s="614">
        <f t="shared" si="93"/>
        <v>2042</v>
      </c>
      <c r="AE221" s="614">
        <f t="shared" si="93"/>
        <v>2043</v>
      </c>
      <c r="AF221" s="614">
        <f t="shared" si="93"/>
        <v>2044</v>
      </c>
      <c r="AG221" s="614">
        <f t="shared" si="93"/>
        <v>2045</v>
      </c>
      <c r="AH221" s="614">
        <f t="shared" si="93"/>
        <v>2046</v>
      </c>
      <c r="AI221" s="614">
        <f t="shared" si="93"/>
        <v>2047</v>
      </c>
    </row>
    <row r="222" spans="1:35" s="589" customFormat="1" ht="11.25">
      <c r="A222" s="592" t="s">
        <v>242</v>
      </c>
      <c r="B222" s="749" t="s">
        <v>391</v>
      </c>
      <c r="C222" s="592"/>
      <c r="D222" s="592"/>
      <c r="E222" s="592"/>
      <c r="F222" s="593">
        <f t="shared" ref="F222:AI222" si="94">+F223+F224</f>
        <v>128422.29519999999</v>
      </c>
      <c r="G222" s="593">
        <f t="shared" si="94"/>
        <v>134381.74</v>
      </c>
      <c r="H222" s="593">
        <f t="shared" si="94"/>
        <v>114541</v>
      </c>
      <c r="I222" s="593">
        <f t="shared" si="94"/>
        <v>114541</v>
      </c>
      <c r="J222" s="593">
        <f t="shared" si="94"/>
        <v>114541</v>
      </c>
      <c r="K222" s="593">
        <f t="shared" si="94"/>
        <v>241300.43834252827</v>
      </c>
      <c r="L222" s="593">
        <f t="shared" si="94"/>
        <v>241300.43834252827</v>
      </c>
      <c r="M222" s="593">
        <f t="shared" si="94"/>
        <v>241300.43834252827</v>
      </c>
      <c r="N222" s="593">
        <f t="shared" si="94"/>
        <v>241300.43834252827</v>
      </c>
      <c r="O222" s="593">
        <f t="shared" si="94"/>
        <v>241300.43834252827</v>
      </c>
      <c r="P222" s="593">
        <f t="shared" si="94"/>
        <v>241300.43834252827</v>
      </c>
      <c r="Q222" s="593">
        <f t="shared" si="94"/>
        <v>241300.43834252827</v>
      </c>
      <c r="R222" s="593">
        <f t="shared" si="94"/>
        <v>241300.43834252827</v>
      </c>
      <c r="S222" s="593">
        <f t="shared" si="94"/>
        <v>241300.43834252827</v>
      </c>
      <c r="T222" s="593">
        <f t="shared" si="94"/>
        <v>241300.43834252827</v>
      </c>
      <c r="U222" s="593">
        <f t="shared" si="94"/>
        <v>241300.43834252827</v>
      </c>
      <c r="V222" s="593">
        <f t="shared" si="94"/>
        <v>241300.43834252827</v>
      </c>
      <c r="W222" s="593">
        <f t="shared" si="94"/>
        <v>241300.43834252827</v>
      </c>
      <c r="X222" s="593">
        <f t="shared" si="94"/>
        <v>241300.43834252827</v>
      </c>
      <c r="Y222" s="593">
        <f t="shared" si="94"/>
        <v>241300.43834252827</v>
      </c>
      <c r="Z222" s="593">
        <f t="shared" si="94"/>
        <v>241300.43834252827</v>
      </c>
      <c r="AA222" s="593">
        <f t="shared" si="94"/>
        <v>334097.76662554336</v>
      </c>
      <c r="AB222" s="593">
        <f t="shared" si="94"/>
        <v>334097.76662554336</v>
      </c>
      <c r="AC222" s="593">
        <f t="shared" si="94"/>
        <v>334097.76662554336</v>
      </c>
      <c r="AD222" s="593">
        <f t="shared" si="94"/>
        <v>334097.76662554336</v>
      </c>
      <c r="AE222" s="593">
        <f t="shared" si="94"/>
        <v>334097.76662554336</v>
      </c>
      <c r="AF222" s="593">
        <f t="shared" si="94"/>
        <v>334097.76662554336</v>
      </c>
      <c r="AG222" s="593">
        <f t="shared" si="94"/>
        <v>334097.76662554336</v>
      </c>
      <c r="AH222" s="593">
        <f t="shared" si="94"/>
        <v>334097.76662554336</v>
      </c>
      <c r="AI222" s="593">
        <f t="shared" si="94"/>
        <v>334097.76662554336</v>
      </c>
    </row>
    <row r="223" spans="1:35" s="589" customFormat="1" ht="11.25">
      <c r="A223" s="594"/>
      <c r="B223" s="751" t="s">
        <v>393</v>
      </c>
      <c r="C223" s="596"/>
      <c r="D223" s="596"/>
      <c r="E223" s="596"/>
      <c r="F223" s="595">
        <f>+F149+F150</f>
        <v>127620.29519999999</v>
      </c>
      <c r="G223" s="595">
        <f t="shared" ref="G223:AI223" si="95">+G149+G150</f>
        <v>133319.74</v>
      </c>
      <c r="H223" s="595">
        <f t="shared" si="95"/>
        <v>112964</v>
      </c>
      <c r="I223" s="595">
        <f t="shared" si="95"/>
        <v>112964</v>
      </c>
      <c r="J223" s="595">
        <f t="shared" si="95"/>
        <v>112964</v>
      </c>
      <c r="K223" s="595">
        <f t="shared" si="95"/>
        <v>145555.76954115074</v>
      </c>
      <c r="L223" s="595">
        <f t="shared" si="95"/>
        <v>145555.76954115074</v>
      </c>
      <c r="M223" s="595">
        <f t="shared" si="95"/>
        <v>145555.76954115074</v>
      </c>
      <c r="N223" s="595">
        <f t="shared" si="95"/>
        <v>145555.76954115074</v>
      </c>
      <c r="O223" s="595">
        <f t="shared" si="95"/>
        <v>145555.76954115074</v>
      </c>
      <c r="P223" s="595">
        <f t="shared" si="95"/>
        <v>145555.76954115074</v>
      </c>
      <c r="Q223" s="595">
        <f t="shared" si="95"/>
        <v>145555.76954115074</v>
      </c>
      <c r="R223" s="595">
        <f t="shared" si="95"/>
        <v>145555.76954115074</v>
      </c>
      <c r="S223" s="595">
        <f t="shared" si="95"/>
        <v>145555.76954115074</v>
      </c>
      <c r="T223" s="595">
        <f t="shared" si="95"/>
        <v>145555.76954115074</v>
      </c>
      <c r="U223" s="595">
        <f t="shared" si="95"/>
        <v>145555.76954115074</v>
      </c>
      <c r="V223" s="595">
        <f t="shared" si="95"/>
        <v>145555.76954115074</v>
      </c>
      <c r="W223" s="595">
        <f t="shared" si="95"/>
        <v>145555.76954115074</v>
      </c>
      <c r="X223" s="595">
        <f t="shared" si="95"/>
        <v>145555.76954115074</v>
      </c>
      <c r="Y223" s="595">
        <f t="shared" si="95"/>
        <v>145555.76954115074</v>
      </c>
      <c r="Z223" s="595">
        <f t="shared" si="95"/>
        <v>145555.76954115074</v>
      </c>
      <c r="AA223" s="595">
        <f t="shared" si="95"/>
        <v>178147.53908230146</v>
      </c>
      <c r="AB223" s="595">
        <f t="shared" si="95"/>
        <v>178147.53908230146</v>
      </c>
      <c r="AC223" s="595">
        <f t="shared" si="95"/>
        <v>178147.53908230146</v>
      </c>
      <c r="AD223" s="595">
        <f t="shared" si="95"/>
        <v>178147.53908230146</v>
      </c>
      <c r="AE223" s="595">
        <f t="shared" si="95"/>
        <v>178147.53908230146</v>
      </c>
      <c r="AF223" s="595">
        <f t="shared" si="95"/>
        <v>178147.53908230146</v>
      </c>
      <c r="AG223" s="595">
        <f t="shared" si="95"/>
        <v>178147.53908230146</v>
      </c>
      <c r="AH223" s="595">
        <f t="shared" si="95"/>
        <v>178147.53908230146</v>
      </c>
      <c r="AI223" s="595">
        <f t="shared" si="95"/>
        <v>178147.53908230146</v>
      </c>
    </row>
    <row r="224" spans="1:35" s="589" customFormat="1" ht="11.25">
      <c r="A224" s="594"/>
      <c r="B224" s="751" t="s">
        <v>394</v>
      </c>
      <c r="C224" s="596"/>
      <c r="D224" s="596"/>
      <c r="E224" s="596"/>
      <c r="F224" s="595">
        <f>+F174+F175</f>
        <v>802</v>
      </c>
      <c r="G224" s="595">
        <f t="shared" ref="G224:AI224" si="96">+G174+G175</f>
        <v>1062</v>
      </c>
      <c r="H224" s="595">
        <f t="shared" si="96"/>
        <v>1577</v>
      </c>
      <c r="I224" s="595">
        <f t="shared" si="96"/>
        <v>1577</v>
      </c>
      <c r="J224" s="595">
        <f t="shared" si="96"/>
        <v>1577</v>
      </c>
      <c r="K224" s="595">
        <f t="shared" si="96"/>
        <v>95744.668801377527</v>
      </c>
      <c r="L224" s="595">
        <f t="shared" si="96"/>
        <v>95744.668801377527</v>
      </c>
      <c r="M224" s="595">
        <f t="shared" si="96"/>
        <v>95744.668801377527</v>
      </c>
      <c r="N224" s="595">
        <f t="shared" si="96"/>
        <v>95744.668801377527</v>
      </c>
      <c r="O224" s="595">
        <f t="shared" si="96"/>
        <v>95744.668801377527</v>
      </c>
      <c r="P224" s="595">
        <f t="shared" si="96"/>
        <v>95744.668801377527</v>
      </c>
      <c r="Q224" s="595">
        <f t="shared" si="96"/>
        <v>95744.668801377527</v>
      </c>
      <c r="R224" s="595">
        <f t="shared" si="96"/>
        <v>95744.668801377527</v>
      </c>
      <c r="S224" s="595">
        <f t="shared" si="96"/>
        <v>95744.668801377527</v>
      </c>
      <c r="T224" s="595">
        <f t="shared" si="96"/>
        <v>95744.668801377527</v>
      </c>
      <c r="U224" s="595">
        <f t="shared" si="96"/>
        <v>95744.668801377527</v>
      </c>
      <c r="V224" s="595">
        <f t="shared" si="96"/>
        <v>95744.668801377527</v>
      </c>
      <c r="W224" s="595">
        <f t="shared" si="96"/>
        <v>95744.668801377527</v>
      </c>
      <c r="X224" s="595">
        <f t="shared" si="96"/>
        <v>95744.668801377527</v>
      </c>
      <c r="Y224" s="595">
        <f t="shared" si="96"/>
        <v>95744.668801377527</v>
      </c>
      <c r="Z224" s="595">
        <f t="shared" si="96"/>
        <v>95744.668801377527</v>
      </c>
      <c r="AA224" s="595">
        <f t="shared" si="96"/>
        <v>155950.22754324187</v>
      </c>
      <c r="AB224" s="595">
        <f t="shared" si="96"/>
        <v>155950.22754324187</v>
      </c>
      <c r="AC224" s="595">
        <f t="shared" si="96"/>
        <v>155950.22754324187</v>
      </c>
      <c r="AD224" s="595">
        <f t="shared" si="96"/>
        <v>155950.22754324187</v>
      </c>
      <c r="AE224" s="595">
        <f t="shared" si="96"/>
        <v>155950.22754324187</v>
      </c>
      <c r="AF224" s="595">
        <f t="shared" si="96"/>
        <v>155950.22754324187</v>
      </c>
      <c r="AG224" s="595">
        <f t="shared" si="96"/>
        <v>155950.22754324187</v>
      </c>
      <c r="AH224" s="595">
        <f t="shared" si="96"/>
        <v>155950.22754324187</v>
      </c>
      <c r="AI224" s="595">
        <f t="shared" si="96"/>
        <v>155950.22754324187</v>
      </c>
    </row>
    <row r="225" spans="1:35" s="589" customFormat="1" ht="11.25">
      <c r="A225" s="594"/>
      <c r="B225" s="751" t="s">
        <v>898</v>
      </c>
      <c r="C225" s="596"/>
      <c r="D225" s="596"/>
      <c r="E225" s="596"/>
      <c r="F225" s="595">
        <f>+F151</f>
        <v>0</v>
      </c>
      <c r="G225" s="595">
        <f t="shared" ref="G225:AI225" si="97">+G151</f>
        <v>0</v>
      </c>
      <c r="H225" s="595">
        <f t="shared" si="97"/>
        <v>0</v>
      </c>
      <c r="I225" s="595">
        <f t="shared" si="97"/>
        <v>0</v>
      </c>
      <c r="J225" s="595">
        <f t="shared" si="97"/>
        <v>0</v>
      </c>
      <c r="K225" s="595">
        <f t="shared" si="97"/>
        <v>32591.769541150734</v>
      </c>
      <c r="L225" s="595">
        <f t="shared" si="97"/>
        <v>32591.769541150734</v>
      </c>
      <c r="M225" s="595">
        <f t="shared" si="97"/>
        <v>32591.769541150734</v>
      </c>
      <c r="N225" s="595">
        <f t="shared" si="97"/>
        <v>32591.769541150734</v>
      </c>
      <c r="O225" s="595">
        <f t="shared" si="97"/>
        <v>32591.769541150734</v>
      </c>
      <c r="P225" s="595">
        <f t="shared" si="97"/>
        <v>32591.769541150734</v>
      </c>
      <c r="Q225" s="595">
        <f t="shared" si="97"/>
        <v>32591.769541150734</v>
      </c>
      <c r="R225" s="595">
        <f t="shared" si="97"/>
        <v>32591.769541150734</v>
      </c>
      <c r="S225" s="595">
        <f t="shared" si="97"/>
        <v>32591.769541150734</v>
      </c>
      <c r="T225" s="595">
        <f t="shared" si="97"/>
        <v>32591.769541150734</v>
      </c>
      <c r="U225" s="595">
        <f t="shared" si="97"/>
        <v>32591.769541150734</v>
      </c>
      <c r="V225" s="595">
        <f t="shared" si="97"/>
        <v>32591.769541150734</v>
      </c>
      <c r="W225" s="595">
        <f t="shared" si="97"/>
        <v>32591.769541150734</v>
      </c>
      <c r="X225" s="595">
        <f t="shared" si="97"/>
        <v>32591.769541150734</v>
      </c>
      <c r="Y225" s="595">
        <f t="shared" si="97"/>
        <v>32591.769541150734</v>
      </c>
      <c r="Z225" s="595">
        <f t="shared" si="97"/>
        <v>32591.769541150734</v>
      </c>
      <c r="AA225" s="595">
        <f t="shared" si="97"/>
        <v>0</v>
      </c>
      <c r="AB225" s="595">
        <f t="shared" si="97"/>
        <v>0</v>
      </c>
      <c r="AC225" s="595">
        <f t="shared" si="97"/>
        <v>0</v>
      </c>
      <c r="AD225" s="595">
        <f t="shared" si="97"/>
        <v>0</v>
      </c>
      <c r="AE225" s="595">
        <f t="shared" si="97"/>
        <v>0</v>
      </c>
      <c r="AF225" s="595">
        <f t="shared" si="97"/>
        <v>0</v>
      </c>
      <c r="AG225" s="595">
        <f t="shared" si="97"/>
        <v>0</v>
      </c>
      <c r="AH225" s="595">
        <f t="shared" si="97"/>
        <v>0</v>
      </c>
      <c r="AI225" s="595">
        <f t="shared" si="97"/>
        <v>0</v>
      </c>
    </row>
    <row r="226" spans="1:35" s="589" customFormat="1" ht="11.25">
      <c r="A226" s="594"/>
      <c r="B226" s="751" t="s">
        <v>899</v>
      </c>
      <c r="C226" s="596"/>
      <c r="D226" s="596"/>
      <c r="E226" s="596"/>
      <c r="F226" s="595">
        <f>+F176</f>
        <v>0</v>
      </c>
      <c r="G226" s="595">
        <f t="shared" ref="G226:AI226" si="98">+G176</f>
        <v>0</v>
      </c>
      <c r="H226" s="595">
        <f t="shared" si="98"/>
        <v>0</v>
      </c>
      <c r="I226" s="595">
        <f t="shared" si="98"/>
        <v>0</v>
      </c>
      <c r="J226" s="595">
        <f t="shared" si="98"/>
        <v>0</v>
      </c>
      <c r="K226" s="595">
        <f t="shared" si="98"/>
        <v>60205.558741864334</v>
      </c>
      <c r="L226" s="595">
        <f t="shared" si="98"/>
        <v>60205.558741864334</v>
      </c>
      <c r="M226" s="595">
        <f t="shared" si="98"/>
        <v>60205.558741864334</v>
      </c>
      <c r="N226" s="595">
        <f t="shared" si="98"/>
        <v>60205.558741864334</v>
      </c>
      <c r="O226" s="595">
        <f t="shared" si="98"/>
        <v>60205.558741864334</v>
      </c>
      <c r="P226" s="595">
        <f t="shared" si="98"/>
        <v>60205.558741864334</v>
      </c>
      <c r="Q226" s="595">
        <f t="shared" si="98"/>
        <v>60205.558741864334</v>
      </c>
      <c r="R226" s="595">
        <f t="shared" si="98"/>
        <v>60205.558741864334</v>
      </c>
      <c r="S226" s="595">
        <f t="shared" si="98"/>
        <v>60205.558741864334</v>
      </c>
      <c r="T226" s="595">
        <f t="shared" si="98"/>
        <v>60205.558741864334</v>
      </c>
      <c r="U226" s="595">
        <f t="shared" si="98"/>
        <v>60205.558741864334</v>
      </c>
      <c r="V226" s="595">
        <f t="shared" si="98"/>
        <v>60205.558741864334</v>
      </c>
      <c r="W226" s="595">
        <f t="shared" si="98"/>
        <v>60205.558741864334</v>
      </c>
      <c r="X226" s="595">
        <f t="shared" si="98"/>
        <v>60205.558741864334</v>
      </c>
      <c r="Y226" s="595">
        <f t="shared" si="98"/>
        <v>60205.558741864334</v>
      </c>
      <c r="Z226" s="595">
        <f t="shared" si="98"/>
        <v>60205.558741864334</v>
      </c>
      <c r="AA226" s="595">
        <f t="shared" si="98"/>
        <v>0</v>
      </c>
      <c r="AB226" s="595">
        <f t="shared" si="98"/>
        <v>0</v>
      </c>
      <c r="AC226" s="595">
        <f t="shared" si="98"/>
        <v>0</v>
      </c>
      <c r="AD226" s="595">
        <f t="shared" si="98"/>
        <v>0</v>
      </c>
      <c r="AE226" s="595">
        <f t="shared" si="98"/>
        <v>0</v>
      </c>
      <c r="AF226" s="595">
        <f t="shared" si="98"/>
        <v>0</v>
      </c>
      <c r="AG226" s="595">
        <f t="shared" si="98"/>
        <v>0</v>
      </c>
      <c r="AH226" s="595">
        <f t="shared" si="98"/>
        <v>0</v>
      </c>
      <c r="AI226" s="595">
        <f t="shared" si="98"/>
        <v>0</v>
      </c>
    </row>
    <row r="227" spans="1:35" s="589" customFormat="1" ht="11.25">
      <c r="A227" s="592" t="s">
        <v>243</v>
      </c>
      <c r="B227" s="749" t="s">
        <v>253</v>
      </c>
      <c r="C227" s="592"/>
      <c r="D227" s="592"/>
      <c r="E227" s="592"/>
      <c r="F227" s="593">
        <f t="shared" ref="F227:AI227" si="99">+F228+F229</f>
        <v>322</v>
      </c>
      <c r="G227" s="593">
        <f t="shared" si="99"/>
        <v>110913</v>
      </c>
      <c r="H227" s="593">
        <f t="shared" si="99"/>
        <v>114541</v>
      </c>
      <c r="I227" s="593">
        <f t="shared" si="99"/>
        <v>114541</v>
      </c>
      <c r="J227" s="593">
        <f t="shared" si="99"/>
        <v>114541</v>
      </c>
      <c r="K227" s="593">
        <f t="shared" si="99"/>
        <v>334097.76662554336</v>
      </c>
      <c r="L227" s="593">
        <f t="shared" si="99"/>
        <v>334097.76662554336</v>
      </c>
      <c r="M227" s="593">
        <f t="shared" si="99"/>
        <v>334097.76662554336</v>
      </c>
      <c r="N227" s="593">
        <f t="shared" si="99"/>
        <v>334097.76662554336</v>
      </c>
      <c r="O227" s="593">
        <f t="shared" si="99"/>
        <v>334097.76662554336</v>
      </c>
      <c r="P227" s="593">
        <f t="shared" si="99"/>
        <v>334097.76662554336</v>
      </c>
      <c r="Q227" s="593">
        <f t="shared" si="99"/>
        <v>334097.76662554336</v>
      </c>
      <c r="R227" s="593">
        <f t="shared" si="99"/>
        <v>334097.76662554336</v>
      </c>
      <c r="S227" s="593">
        <f t="shared" si="99"/>
        <v>334097.76662554336</v>
      </c>
      <c r="T227" s="593">
        <f t="shared" si="99"/>
        <v>334097.76662554336</v>
      </c>
      <c r="U227" s="593">
        <f t="shared" si="99"/>
        <v>334097.76662554336</v>
      </c>
      <c r="V227" s="593">
        <f t="shared" si="99"/>
        <v>334097.76662554336</v>
      </c>
      <c r="W227" s="593">
        <f t="shared" si="99"/>
        <v>334097.76662554336</v>
      </c>
      <c r="X227" s="593">
        <f t="shared" si="99"/>
        <v>334097.76662554336</v>
      </c>
      <c r="Y227" s="593">
        <f t="shared" si="99"/>
        <v>334097.76662554336</v>
      </c>
      <c r="Z227" s="593">
        <f t="shared" si="99"/>
        <v>334097.76662554336</v>
      </c>
      <c r="AA227" s="593">
        <f t="shared" si="99"/>
        <v>334097.76662554336</v>
      </c>
      <c r="AB227" s="593">
        <f t="shared" si="99"/>
        <v>334097.76662554336</v>
      </c>
      <c r="AC227" s="593">
        <f t="shared" si="99"/>
        <v>334097.76662554336</v>
      </c>
      <c r="AD227" s="593">
        <f t="shared" si="99"/>
        <v>334097.76662554336</v>
      </c>
      <c r="AE227" s="593">
        <f t="shared" si="99"/>
        <v>334097.76662554336</v>
      </c>
      <c r="AF227" s="593">
        <f t="shared" si="99"/>
        <v>334097.76662554336</v>
      </c>
      <c r="AG227" s="593">
        <f t="shared" si="99"/>
        <v>334097.76662554336</v>
      </c>
      <c r="AH227" s="593">
        <f t="shared" si="99"/>
        <v>334097.76662554336</v>
      </c>
      <c r="AI227" s="593">
        <f t="shared" si="99"/>
        <v>334097.76662554336</v>
      </c>
    </row>
    <row r="228" spans="1:35" s="589" customFormat="1" ht="11.25">
      <c r="B228" s="554" t="s">
        <v>395</v>
      </c>
      <c r="F228" s="615">
        <f>+F160</f>
        <v>322</v>
      </c>
      <c r="G228" s="615">
        <f t="shared" ref="G228:AI228" si="100">+G160</f>
        <v>110000</v>
      </c>
      <c r="H228" s="615">
        <f t="shared" si="100"/>
        <v>112964</v>
      </c>
      <c r="I228" s="615">
        <f t="shared" si="100"/>
        <v>112964</v>
      </c>
      <c r="J228" s="615">
        <f t="shared" si="100"/>
        <v>112964</v>
      </c>
      <c r="K228" s="615">
        <f t="shared" si="100"/>
        <v>178147.53908230146</v>
      </c>
      <c r="L228" s="615">
        <f t="shared" si="100"/>
        <v>178147.53908230146</v>
      </c>
      <c r="M228" s="615">
        <f t="shared" si="100"/>
        <v>178147.53908230146</v>
      </c>
      <c r="N228" s="615">
        <f t="shared" si="100"/>
        <v>178147.53908230146</v>
      </c>
      <c r="O228" s="615">
        <f t="shared" si="100"/>
        <v>178147.53908230146</v>
      </c>
      <c r="P228" s="615">
        <f t="shared" si="100"/>
        <v>178147.53908230146</v>
      </c>
      <c r="Q228" s="615">
        <f t="shared" si="100"/>
        <v>178147.53908230146</v>
      </c>
      <c r="R228" s="615">
        <f t="shared" si="100"/>
        <v>178147.53908230146</v>
      </c>
      <c r="S228" s="615">
        <f t="shared" si="100"/>
        <v>178147.53908230146</v>
      </c>
      <c r="T228" s="615">
        <f t="shared" si="100"/>
        <v>178147.53908230146</v>
      </c>
      <c r="U228" s="615">
        <f t="shared" si="100"/>
        <v>178147.53908230146</v>
      </c>
      <c r="V228" s="615">
        <f t="shared" si="100"/>
        <v>178147.53908230146</v>
      </c>
      <c r="W228" s="615">
        <f t="shared" si="100"/>
        <v>178147.53908230146</v>
      </c>
      <c r="X228" s="615">
        <f t="shared" si="100"/>
        <v>178147.53908230146</v>
      </c>
      <c r="Y228" s="615">
        <f t="shared" si="100"/>
        <v>178147.53908230146</v>
      </c>
      <c r="Z228" s="615">
        <f t="shared" si="100"/>
        <v>178147.53908230146</v>
      </c>
      <c r="AA228" s="615">
        <f t="shared" si="100"/>
        <v>178147.53908230146</v>
      </c>
      <c r="AB228" s="615">
        <f t="shared" si="100"/>
        <v>178147.53908230146</v>
      </c>
      <c r="AC228" s="615">
        <f t="shared" si="100"/>
        <v>178147.53908230146</v>
      </c>
      <c r="AD228" s="615">
        <f t="shared" si="100"/>
        <v>178147.53908230146</v>
      </c>
      <c r="AE228" s="615">
        <f t="shared" si="100"/>
        <v>178147.53908230146</v>
      </c>
      <c r="AF228" s="615">
        <f t="shared" si="100"/>
        <v>178147.53908230146</v>
      </c>
      <c r="AG228" s="615">
        <f t="shared" si="100"/>
        <v>178147.53908230146</v>
      </c>
      <c r="AH228" s="615">
        <f t="shared" si="100"/>
        <v>178147.53908230146</v>
      </c>
      <c r="AI228" s="615">
        <f t="shared" si="100"/>
        <v>178147.53908230146</v>
      </c>
    </row>
    <row r="229" spans="1:35" s="589" customFormat="1" ht="11.25">
      <c r="B229" s="554" t="s">
        <v>396</v>
      </c>
      <c r="F229" s="615">
        <f>+F185</f>
        <v>0</v>
      </c>
      <c r="G229" s="615">
        <f t="shared" ref="G229:AI229" si="101">+G185</f>
        <v>913</v>
      </c>
      <c r="H229" s="615">
        <f t="shared" si="101"/>
        <v>1577</v>
      </c>
      <c r="I229" s="615">
        <f t="shared" si="101"/>
        <v>1577</v>
      </c>
      <c r="J229" s="615">
        <f t="shared" si="101"/>
        <v>1577</v>
      </c>
      <c r="K229" s="615">
        <f t="shared" si="101"/>
        <v>155950.22754324187</v>
      </c>
      <c r="L229" s="615">
        <f t="shared" si="101"/>
        <v>155950.22754324187</v>
      </c>
      <c r="M229" s="615">
        <f t="shared" si="101"/>
        <v>155950.22754324187</v>
      </c>
      <c r="N229" s="615">
        <f t="shared" si="101"/>
        <v>155950.22754324187</v>
      </c>
      <c r="O229" s="615">
        <f t="shared" si="101"/>
        <v>155950.22754324187</v>
      </c>
      <c r="P229" s="615">
        <f t="shared" si="101"/>
        <v>155950.22754324187</v>
      </c>
      <c r="Q229" s="615">
        <f t="shared" si="101"/>
        <v>155950.22754324187</v>
      </c>
      <c r="R229" s="615">
        <f t="shared" si="101"/>
        <v>155950.22754324187</v>
      </c>
      <c r="S229" s="615">
        <f t="shared" si="101"/>
        <v>155950.22754324187</v>
      </c>
      <c r="T229" s="615">
        <f t="shared" si="101"/>
        <v>155950.22754324187</v>
      </c>
      <c r="U229" s="615">
        <f t="shared" si="101"/>
        <v>155950.22754324187</v>
      </c>
      <c r="V229" s="615">
        <f t="shared" si="101"/>
        <v>155950.22754324187</v>
      </c>
      <c r="W229" s="615">
        <f t="shared" si="101"/>
        <v>155950.22754324187</v>
      </c>
      <c r="X229" s="615">
        <f t="shared" si="101"/>
        <v>155950.22754324187</v>
      </c>
      <c r="Y229" s="615">
        <f t="shared" si="101"/>
        <v>155950.22754324187</v>
      </c>
      <c r="Z229" s="615">
        <f t="shared" si="101"/>
        <v>155950.22754324187</v>
      </c>
      <c r="AA229" s="615">
        <f t="shared" si="101"/>
        <v>155950.22754324187</v>
      </c>
      <c r="AB229" s="615">
        <f t="shared" si="101"/>
        <v>155950.22754324187</v>
      </c>
      <c r="AC229" s="615">
        <f t="shared" si="101"/>
        <v>155950.22754324187</v>
      </c>
      <c r="AD229" s="615">
        <f t="shared" si="101"/>
        <v>155950.22754324187</v>
      </c>
      <c r="AE229" s="615">
        <f t="shared" si="101"/>
        <v>155950.22754324187</v>
      </c>
      <c r="AF229" s="615">
        <f t="shared" si="101"/>
        <v>155950.22754324187</v>
      </c>
      <c r="AG229" s="615">
        <f t="shared" si="101"/>
        <v>155950.22754324187</v>
      </c>
      <c r="AH229" s="615">
        <f t="shared" si="101"/>
        <v>155950.22754324187</v>
      </c>
      <c r="AI229" s="615">
        <f t="shared" si="101"/>
        <v>155950.22754324187</v>
      </c>
    </row>
    <row r="230" spans="1:35" s="589" customFormat="1" ht="11.25">
      <c r="A230" s="592" t="s">
        <v>155</v>
      </c>
      <c r="B230" s="749" t="s">
        <v>259</v>
      </c>
      <c r="C230" s="592"/>
      <c r="D230" s="592"/>
      <c r="E230" s="592"/>
      <c r="F230" s="593">
        <f>+F222-F227</f>
        <v>128100.29519999999</v>
      </c>
      <c r="G230" s="593">
        <f t="shared" ref="G230:AI230" si="102">+G222-G227</f>
        <v>23468.739999999991</v>
      </c>
      <c r="H230" s="593">
        <f t="shared" si="102"/>
        <v>0</v>
      </c>
      <c r="I230" s="593">
        <f t="shared" si="102"/>
        <v>0</v>
      </c>
      <c r="J230" s="593">
        <f t="shared" si="102"/>
        <v>0</v>
      </c>
      <c r="K230" s="593">
        <f t="shared" si="102"/>
        <v>-92797.328283015086</v>
      </c>
      <c r="L230" s="593">
        <f t="shared" si="102"/>
        <v>-92797.328283015086</v>
      </c>
      <c r="M230" s="593">
        <f t="shared" si="102"/>
        <v>-92797.328283015086</v>
      </c>
      <c r="N230" s="593">
        <f t="shared" si="102"/>
        <v>-92797.328283015086</v>
      </c>
      <c r="O230" s="593">
        <f t="shared" si="102"/>
        <v>-92797.328283015086</v>
      </c>
      <c r="P230" s="593">
        <f t="shared" si="102"/>
        <v>-92797.328283015086</v>
      </c>
      <c r="Q230" s="593">
        <f t="shared" si="102"/>
        <v>-92797.328283015086</v>
      </c>
      <c r="R230" s="593">
        <f t="shared" si="102"/>
        <v>-92797.328283015086</v>
      </c>
      <c r="S230" s="593">
        <f t="shared" si="102"/>
        <v>-92797.328283015086</v>
      </c>
      <c r="T230" s="593">
        <f t="shared" si="102"/>
        <v>-92797.328283015086</v>
      </c>
      <c r="U230" s="593">
        <f t="shared" si="102"/>
        <v>-92797.328283015086</v>
      </c>
      <c r="V230" s="593">
        <f t="shared" si="102"/>
        <v>-92797.328283015086</v>
      </c>
      <c r="W230" s="593">
        <f t="shared" si="102"/>
        <v>-92797.328283015086</v>
      </c>
      <c r="X230" s="593">
        <f t="shared" si="102"/>
        <v>-92797.328283015086</v>
      </c>
      <c r="Y230" s="593">
        <f t="shared" si="102"/>
        <v>-92797.328283015086</v>
      </c>
      <c r="Z230" s="593">
        <f t="shared" si="102"/>
        <v>-92797.328283015086</v>
      </c>
      <c r="AA230" s="593">
        <f t="shared" si="102"/>
        <v>0</v>
      </c>
      <c r="AB230" s="593">
        <f t="shared" si="102"/>
        <v>0</v>
      </c>
      <c r="AC230" s="593">
        <f t="shared" si="102"/>
        <v>0</v>
      </c>
      <c r="AD230" s="593">
        <f t="shared" si="102"/>
        <v>0</v>
      </c>
      <c r="AE230" s="593">
        <f t="shared" si="102"/>
        <v>0</v>
      </c>
      <c r="AF230" s="593">
        <f t="shared" si="102"/>
        <v>0</v>
      </c>
      <c r="AG230" s="593">
        <f t="shared" si="102"/>
        <v>0</v>
      </c>
      <c r="AH230" s="593">
        <f t="shared" si="102"/>
        <v>0</v>
      </c>
      <c r="AI230" s="593">
        <f t="shared" si="102"/>
        <v>0</v>
      </c>
    </row>
    <row r="232" spans="1:35" ht="12.75">
      <c r="A232" s="555" t="s">
        <v>667</v>
      </c>
    </row>
    <row r="234" spans="1:35" s="589" customFormat="1" ht="11.25">
      <c r="A234" s="612"/>
      <c r="B234" s="754" t="s">
        <v>388</v>
      </c>
      <c r="C234" s="612"/>
      <c r="D234" s="612"/>
      <c r="E234" s="612"/>
      <c r="F234" s="612">
        <f t="shared" ref="F234:AI235" si="103">+F220</f>
        <v>1</v>
      </c>
      <c r="G234" s="612">
        <f t="shared" si="103"/>
        <v>2</v>
      </c>
      <c r="H234" s="612">
        <f t="shared" si="103"/>
        <v>3</v>
      </c>
      <c r="I234" s="612">
        <f t="shared" si="103"/>
        <v>4</v>
      </c>
      <c r="J234" s="612">
        <f t="shared" si="103"/>
        <v>5</v>
      </c>
      <c r="K234" s="612">
        <f t="shared" si="103"/>
        <v>6</v>
      </c>
      <c r="L234" s="612">
        <f t="shared" si="103"/>
        <v>7</v>
      </c>
      <c r="M234" s="612">
        <f t="shared" si="103"/>
        <v>8</v>
      </c>
      <c r="N234" s="612">
        <f t="shared" si="103"/>
        <v>9</v>
      </c>
      <c r="O234" s="612">
        <f t="shared" si="103"/>
        <v>10</v>
      </c>
      <c r="P234" s="612">
        <f t="shared" si="103"/>
        <v>11</v>
      </c>
      <c r="Q234" s="612">
        <f t="shared" si="103"/>
        <v>12</v>
      </c>
      <c r="R234" s="612">
        <f t="shared" si="103"/>
        <v>13</v>
      </c>
      <c r="S234" s="612">
        <f t="shared" si="103"/>
        <v>14</v>
      </c>
      <c r="T234" s="612">
        <f t="shared" si="103"/>
        <v>15</v>
      </c>
      <c r="U234" s="612">
        <f t="shared" si="103"/>
        <v>16</v>
      </c>
      <c r="V234" s="612">
        <f t="shared" si="103"/>
        <v>17</v>
      </c>
      <c r="W234" s="612">
        <f t="shared" si="103"/>
        <v>18</v>
      </c>
      <c r="X234" s="612">
        <f t="shared" si="103"/>
        <v>19</v>
      </c>
      <c r="Y234" s="612">
        <f t="shared" si="103"/>
        <v>20</v>
      </c>
      <c r="Z234" s="612">
        <f t="shared" si="103"/>
        <v>21</v>
      </c>
      <c r="AA234" s="612">
        <f t="shared" si="103"/>
        <v>22</v>
      </c>
      <c r="AB234" s="612">
        <f t="shared" si="103"/>
        <v>23</v>
      </c>
      <c r="AC234" s="612">
        <f t="shared" si="103"/>
        <v>24</v>
      </c>
      <c r="AD234" s="612">
        <f t="shared" si="103"/>
        <v>25</v>
      </c>
      <c r="AE234" s="612">
        <f t="shared" si="103"/>
        <v>26</v>
      </c>
      <c r="AF234" s="612">
        <f t="shared" si="103"/>
        <v>27</v>
      </c>
      <c r="AG234" s="612">
        <f t="shared" si="103"/>
        <v>28</v>
      </c>
      <c r="AH234" s="612">
        <f t="shared" si="103"/>
        <v>29</v>
      </c>
      <c r="AI234" s="612">
        <f t="shared" si="103"/>
        <v>30</v>
      </c>
    </row>
    <row r="235" spans="1:35" s="589" customFormat="1" ht="11.25">
      <c r="A235" s="612" t="s">
        <v>147</v>
      </c>
      <c r="B235" s="754" t="s">
        <v>390</v>
      </c>
      <c r="C235" s="613"/>
      <c r="D235" s="613"/>
      <c r="E235" s="613"/>
      <c r="F235" s="614">
        <f t="shared" si="103"/>
        <v>2018</v>
      </c>
      <c r="G235" s="614">
        <f t="shared" si="103"/>
        <v>2019</v>
      </c>
      <c r="H235" s="614">
        <f t="shared" si="103"/>
        <v>2020</v>
      </c>
      <c r="I235" s="614">
        <f t="shared" si="103"/>
        <v>2021</v>
      </c>
      <c r="J235" s="614">
        <f t="shared" si="103"/>
        <v>2022</v>
      </c>
      <c r="K235" s="614">
        <f t="shared" si="103"/>
        <v>2023</v>
      </c>
      <c r="L235" s="614">
        <f t="shared" si="103"/>
        <v>2024</v>
      </c>
      <c r="M235" s="614">
        <f t="shared" si="103"/>
        <v>2025</v>
      </c>
      <c r="N235" s="614">
        <f t="shared" si="103"/>
        <v>2026</v>
      </c>
      <c r="O235" s="614">
        <f t="shared" si="103"/>
        <v>2027</v>
      </c>
      <c r="P235" s="614">
        <f t="shared" si="103"/>
        <v>2028</v>
      </c>
      <c r="Q235" s="614">
        <f t="shared" si="103"/>
        <v>2029</v>
      </c>
      <c r="R235" s="614">
        <f t="shared" si="103"/>
        <v>2030</v>
      </c>
      <c r="S235" s="614">
        <f t="shared" si="103"/>
        <v>2031</v>
      </c>
      <c r="T235" s="614">
        <f t="shared" si="103"/>
        <v>2032</v>
      </c>
      <c r="U235" s="614">
        <f t="shared" si="103"/>
        <v>2033</v>
      </c>
      <c r="V235" s="614">
        <f t="shared" si="103"/>
        <v>2034</v>
      </c>
      <c r="W235" s="614">
        <f t="shared" si="103"/>
        <v>2035</v>
      </c>
      <c r="X235" s="614">
        <f t="shared" si="103"/>
        <v>2036</v>
      </c>
      <c r="Y235" s="614">
        <f t="shared" si="103"/>
        <v>2037</v>
      </c>
      <c r="Z235" s="614">
        <f t="shared" si="103"/>
        <v>2038</v>
      </c>
      <c r="AA235" s="614">
        <f t="shared" si="103"/>
        <v>2039</v>
      </c>
      <c r="AB235" s="614">
        <f t="shared" si="103"/>
        <v>2040</v>
      </c>
      <c r="AC235" s="614">
        <f t="shared" si="103"/>
        <v>2041</v>
      </c>
      <c r="AD235" s="614">
        <f t="shared" si="103"/>
        <v>2042</v>
      </c>
      <c r="AE235" s="614">
        <f t="shared" si="103"/>
        <v>2043</v>
      </c>
      <c r="AF235" s="614">
        <f t="shared" si="103"/>
        <v>2044</v>
      </c>
      <c r="AG235" s="614">
        <f t="shared" si="103"/>
        <v>2045</v>
      </c>
      <c r="AH235" s="614">
        <f t="shared" si="103"/>
        <v>2046</v>
      </c>
      <c r="AI235" s="614">
        <f t="shared" si="103"/>
        <v>2047</v>
      </c>
    </row>
    <row r="236" spans="1:35" s="589" customFormat="1" ht="11.25">
      <c r="A236" s="592" t="s">
        <v>242</v>
      </c>
      <c r="B236" s="749" t="s">
        <v>252</v>
      </c>
      <c r="C236" s="592"/>
      <c r="D236" s="592"/>
      <c r="E236" s="592"/>
      <c r="F236" s="593">
        <f t="shared" ref="F236:AI236" si="104">+F237+F242+F243</f>
        <v>199706</v>
      </c>
      <c r="G236" s="593">
        <f t="shared" si="104"/>
        <v>215377</v>
      </c>
      <c r="H236" s="593">
        <f t="shared" si="104"/>
        <v>191487</v>
      </c>
      <c r="I236" s="593">
        <f t="shared" si="104"/>
        <v>191487</v>
      </c>
      <c r="J236" s="593">
        <f t="shared" si="104"/>
        <v>191487</v>
      </c>
      <c r="K236" s="593">
        <f t="shared" si="104"/>
        <v>537515.86941390019</v>
      </c>
      <c r="L236" s="593">
        <f t="shared" si="104"/>
        <v>537515.86941390019</v>
      </c>
      <c r="M236" s="593">
        <f t="shared" si="104"/>
        <v>537515.86941390019</v>
      </c>
      <c r="N236" s="593">
        <f t="shared" si="104"/>
        <v>537515.86941390019</v>
      </c>
      <c r="O236" s="593">
        <f t="shared" si="104"/>
        <v>537515.86941390019</v>
      </c>
      <c r="P236" s="593">
        <f t="shared" si="104"/>
        <v>537515.86941390019</v>
      </c>
      <c r="Q236" s="593">
        <f t="shared" si="104"/>
        <v>537515.86941390019</v>
      </c>
      <c r="R236" s="593">
        <f t="shared" si="104"/>
        <v>537515.86941390019</v>
      </c>
      <c r="S236" s="593">
        <f t="shared" si="104"/>
        <v>537515.86941390019</v>
      </c>
      <c r="T236" s="593">
        <f t="shared" si="104"/>
        <v>537515.86941390019</v>
      </c>
      <c r="U236" s="593">
        <f t="shared" si="104"/>
        <v>537515.86941390019</v>
      </c>
      <c r="V236" s="593">
        <f t="shared" si="104"/>
        <v>537515.86941390019</v>
      </c>
      <c r="W236" s="593">
        <f t="shared" si="104"/>
        <v>537515.86941390019</v>
      </c>
      <c r="X236" s="593">
        <f t="shared" si="104"/>
        <v>537515.86941390019</v>
      </c>
      <c r="Y236" s="593">
        <f t="shared" si="104"/>
        <v>537515.86941390019</v>
      </c>
      <c r="Z236" s="593">
        <f t="shared" si="104"/>
        <v>537515.86941390019</v>
      </c>
      <c r="AA236" s="593">
        <f t="shared" si="104"/>
        <v>630313.19769691536</v>
      </c>
      <c r="AB236" s="593">
        <f t="shared" si="104"/>
        <v>630313.19769691536</v>
      </c>
      <c r="AC236" s="593">
        <f t="shared" si="104"/>
        <v>630313.19769691536</v>
      </c>
      <c r="AD236" s="593">
        <f t="shared" si="104"/>
        <v>630313.19769691536</v>
      </c>
      <c r="AE236" s="593">
        <f t="shared" si="104"/>
        <v>630313.19769691536</v>
      </c>
      <c r="AF236" s="593">
        <f t="shared" si="104"/>
        <v>630313.19769691536</v>
      </c>
      <c r="AG236" s="593">
        <f t="shared" si="104"/>
        <v>630313.19769691536</v>
      </c>
      <c r="AH236" s="593">
        <f t="shared" si="104"/>
        <v>630313.19769691536</v>
      </c>
      <c r="AI236" s="593">
        <f t="shared" si="104"/>
        <v>630313.19769691536</v>
      </c>
    </row>
    <row r="237" spans="1:35" s="589" customFormat="1" ht="11.25">
      <c r="A237" s="594">
        <v>1</v>
      </c>
      <c r="B237" s="750" t="s">
        <v>245</v>
      </c>
      <c r="C237" s="594"/>
      <c r="D237" s="594"/>
      <c r="E237" s="594"/>
      <c r="F237" s="595">
        <f>+F238+F239+F240+F241</f>
        <v>197933</v>
      </c>
      <c r="G237" s="595">
        <f t="shared" ref="G237:AI237" si="105">+G238+G239+G240+G241</f>
        <v>212129</v>
      </c>
      <c r="H237" s="595">
        <f t="shared" si="105"/>
        <v>191487</v>
      </c>
      <c r="I237" s="595">
        <f t="shared" si="105"/>
        <v>191487</v>
      </c>
      <c r="J237" s="595">
        <f t="shared" si="105"/>
        <v>191487</v>
      </c>
      <c r="K237" s="595">
        <f t="shared" si="105"/>
        <v>537515.86941390019</v>
      </c>
      <c r="L237" s="595">
        <f t="shared" si="105"/>
        <v>537515.86941390019</v>
      </c>
      <c r="M237" s="595">
        <f t="shared" si="105"/>
        <v>537515.86941390019</v>
      </c>
      <c r="N237" s="595">
        <f t="shared" si="105"/>
        <v>537515.86941390019</v>
      </c>
      <c r="O237" s="595">
        <f t="shared" si="105"/>
        <v>537515.86941390019</v>
      </c>
      <c r="P237" s="595">
        <f t="shared" si="105"/>
        <v>537515.86941390019</v>
      </c>
      <c r="Q237" s="595">
        <f t="shared" si="105"/>
        <v>537515.86941390019</v>
      </c>
      <c r="R237" s="595">
        <f t="shared" si="105"/>
        <v>537515.86941390019</v>
      </c>
      <c r="S237" s="595">
        <f t="shared" si="105"/>
        <v>537515.86941390019</v>
      </c>
      <c r="T237" s="595">
        <f t="shared" si="105"/>
        <v>537515.86941390019</v>
      </c>
      <c r="U237" s="595">
        <f t="shared" si="105"/>
        <v>537515.86941390019</v>
      </c>
      <c r="V237" s="595">
        <f t="shared" si="105"/>
        <v>537515.86941390019</v>
      </c>
      <c r="W237" s="595">
        <f t="shared" si="105"/>
        <v>537515.86941390019</v>
      </c>
      <c r="X237" s="595">
        <f t="shared" si="105"/>
        <v>537515.86941390019</v>
      </c>
      <c r="Y237" s="595">
        <f t="shared" si="105"/>
        <v>537515.86941390019</v>
      </c>
      <c r="Z237" s="595">
        <f t="shared" si="105"/>
        <v>537515.86941390019</v>
      </c>
      <c r="AA237" s="595">
        <f t="shared" si="105"/>
        <v>630313.19769691536</v>
      </c>
      <c r="AB237" s="595">
        <f t="shared" si="105"/>
        <v>630313.19769691536</v>
      </c>
      <c r="AC237" s="595">
        <f t="shared" si="105"/>
        <v>630313.19769691536</v>
      </c>
      <c r="AD237" s="595">
        <f t="shared" si="105"/>
        <v>630313.19769691536</v>
      </c>
      <c r="AE237" s="595">
        <f t="shared" si="105"/>
        <v>630313.19769691536</v>
      </c>
      <c r="AF237" s="595">
        <f t="shared" si="105"/>
        <v>630313.19769691536</v>
      </c>
      <c r="AG237" s="595">
        <f t="shared" si="105"/>
        <v>630313.19769691536</v>
      </c>
      <c r="AH237" s="595">
        <f t="shared" si="105"/>
        <v>630313.19769691536</v>
      </c>
      <c r="AI237" s="595">
        <f t="shared" si="105"/>
        <v>630313.19769691536</v>
      </c>
    </row>
    <row r="238" spans="1:35" s="589" customFormat="1" ht="11.25">
      <c r="A238" s="594"/>
      <c r="B238" s="751" t="s">
        <v>249</v>
      </c>
      <c r="C238" s="596"/>
      <c r="D238" s="596"/>
      <c r="E238" s="596"/>
      <c r="F238" s="595">
        <f>+F198+F199</f>
        <v>59501.7048</v>
      </c>
      <c r="G238" s="595">
        <f t="shared" ref="G238:AI238" si="106">+G198+G199</f>
        <v>74365.260000000009</v>
      </c>
      <c r="H238" s="595">
        <f t="shared" si="106"/>
        <v>75563</v>
      </c>
      <c r="I238" s="595">
        <f t="shared" si="106"/>
        <v>75563</v>
      </c>
      <c r="J238" s="595">
        <f t="shared" si="106"/>
        <v>75563</v>
      </c>
      <c r="K238" s="595">
        <f t="shared" si="106"/>
        <v>294832.43107137195</v>
      </c>
      <c r="L238" s="595">
        <f t="shared" si="106"/>
        <v>294832.43107137195</v>
      </c>
      <c r="M238" s="595">
        <f t="shared" si="106"/>
        <v>294832.43107137195</v>
      </c>
      <c r="N238" s="595">
        <f t="shared" si="106"/>
        <v>294832.43107137195</v>
      </c>
      <c r="O238" s="595">
        <f t="shared" si="106"/>
        <v>294832.43107137195</v>
      </c>
      <c r="P238" s="595">
        <f t="shared" si="106"/>
        <v>294832.43107137195</v>
      </c>
      <c r="Q238" s="595">
        <f t="shared" si="106"/>
        <v>294832.43107137195</v>
      </c>
      <c r="R238" s="595">
        <f t="shared" si="106"/>
        <v>294832.43107137195</v>
      </c>
      <c r="S238" s="595">
        <f t="shared" si="106"/>
        <v>294832.43107137195</v>
      </c>
      <c r="T238" s="595">
        <f t="shared" si="106"/>
        <v>294832.43107137195</v>
      </c>
      <c r="U238" s="595">
        <f t="shared" si="106"/>
        <v>294832.43107137195</v>
      </c>
      <c r="V238" s="595">
        <f t="shared" si="106"/>
        <v>294832.43107137195</v>
      </c>
      <c r="W238" s="595">
        <f t="shared" si="106"/>
        <v>294832.43107137195</v>
      </c>
      <c r="X238" s="595">
        <f t="shared" si="106"/>
        <v>294832.43107137195</v>
      </c>
      <c r="Y238" s="595">
        <f t="shared" si="106"/>
        <v>294832.43107137195</v>
      </c>
      <c r="Z238" s="595">
        <f t="shared" si="106"/>
        <v>294832.43107137195</v>
      </c>
      <c r="AA238" s="595">
        <f t="shared" si="106"/>
        <v>294832.43107137195</v>
      </c>
      <c r="AB238" s="595">
        <f t="shared" si="106"/>
        <v>294832.43107137195</v>
      </c>
      <c r="AC238" s="595">
        <f t="shared" si="106"/>
        <v>294832.43107137195</v>
      </c>
      <c r="AD238" s="595">
        <f t="shared" si="106"/>
        <v>294832.43107137195</v>
      </c>
      <c r="AE238" s="595">
        <f t="shared" si="106"/>
        <v>294832.43107137195</v>
      </c>
      <c r="AF238" s="595">
        <f t="shared" si="106"/>
        <v>294832.43107137195</v>
      </c>
      <c r="AG238" s="595">
        <f t="shared" si="106"/>
        <v>294832.43107137195</v>
      </c>
      <c r="AH238" s="595">
        <f t="shared" si="106"/>
        <v>294832.43107137195</v>
      </c>
      <c r="AI238" s="595">
        <f t="shared" si="106"/>
        <v>294832.43107137195</v>
      </c>
    </row>
    <row r="239" spans="1:35" s="589" customFormat="1" ht="11.25">
      <c r="A239" s="594"/>
      <c r="B239" s="751" t="s">
        <v>250</v>
      </c>
      <c r="C239" s="596"/>
      <c r="D239" s="596"/>
      <c r="E239" s="596"/>
      <c r="F239" s="595">
        <f>+F201+F200</f>
        <v>128422.29519999999</v>
      </c>
      <c r="G239" s="595">
        <f t="shared" ref="G239:AI239" si="107">+G201+G200</f>
        <v>134381.74</v>
      </c>
      <c r="H239" s="595">
        <f t="shared" si="107"/>
        <v>114541</v>
      </c>
      <c r="I239" s="595">
        <f t="shared" si="107"/>
        <v>114541</v>
      </c>
      <c r="J239" s="595">
        <f t="shared" si="107"/>
        <v>114541</v>
      </c>
      <c r="K239" s="595">
        <f t="shared" si="107"/>
        <v>241300.43834252824</v>
      </c>
      <c r="L239" s="595">
        <f t="shared" si="107"/>
        <v>241300.43834252824</v>
      </c>
      <c r="M239" s="595">
        <f t="shared" si="107"/>
        <v>241300.43834252824</v>
      </c>
      <c r="N239" s="595">
        <f t="shared" si="107"/>
        <v>241300.43834252824</v>
      </c>
      <c r="O239" s="595">
        <f t="shared" si="107"/>
        <v>241300.43834252824</v>
      </c>
      <c r="P239" s="595">
        <f t="shared" si="107"/>
        <v>241300.43834252824</v>
      </c>
      <c r="Q239" s="595">
        <f t="shared" si="107"/>
        <v>241300.43834252824</v>
      </c>
      <c r="R239" s="595">
        <f t="shared" si="107"/>
        <v>241300.43834252824</v>
      </c>
      <c r="S239" s="595">
        <f t="shared" si="107"/>
        <v>241300.43834252824</v>
      </c>
      <c r="T239" s="595">
        <f t="shared" si="107"/>
        <v>241300.43834252824</v>
      </c>
      <c r="U239" s="595">
        <f t="shared" si="107"/>
        <v>241300.43834252824</v>
      </c>
      <c r="V239" s="595">
        <f t="shared" si="107"/>
        <v>241300.43834252824</v>
      </c>
      <c r="W239" s="595">
        <f t="shared" si="107"/>
        <v>241300.43834252824</v>
      </c>
      <c r="X239" s="595">
        <f t="shared" si="107"/>
        <v>241300.43834252824</v>
      </c>
      <c r="Y239" s="595">
        <f t="shared" si="107"/>
        <v>241300.43834252824</v>
      </c>
      <c r="Z239" s="595">
        <f t="shared" si="107"/>
        <v>241300.43834252824</v>
      </c>
      <c r="AA239" s="595">
        <f t="shared" si="107"/>
        <v>334097.76662554336</v>
      </c>
      <c r="AB239" s="595">
        <f t="shared" si="107"/>
        <v>334097.76662554336</v>
      </c>
      <c r="AC239" s="595">
        <f t="shared" si="107"/>
        <v>334097.76662554336</v>
      </c>
      <c r="AD239" s="595">
        <f t="shared" si="107"/>
        <v>334097.76662554336</v>
      </c>
      <c r="AE239" s="595">
        <f t="shared" si="107"/>
        <v>334097.76662554336</v>
      </c>
      <c r="AF239" s="595">
        <f t="shared" si="107"/>
        <v>334097.76662554336</v>
      </c>
      <c r="AG239" s="595">
        <f t="shared" si="107"/>
        <v>334097.76662554336</v>
      </c>
      <c r="AH239" s="595">
        <f t="shared" si="107"/>
        <v>334097.76662554336</v>
      </c>
      <c r="AI239" s="595">
        <f t="shared" si="107"/>
        <v>334097.76662554336</v>
      </c>
    </row>
    <row r="240" spans="1:35" s="589" customFormat="1" ht="11.25">
      <c r="A240" s="594"/>
      <c r="B240" s="751" t="s">
        <v>900</v>
      </c>
      <c r="C240" s="596"/>
      <c r="D240" s="596"/>
      <c r="E240" s="596"/>
      <c r="F240" s="595">
        <f>+F202-F225-F226</f>
        <v>0</v>
      </c>
      <c r="G240" s="595">
        <f t="shared" ref="G240:AI240" si="108">+G202-G225-G226</f>
        <v>0</v>
      </c>
      <c r="H240" s="595">
        <f t="shared" si="108"/>
        <v>0</v>
      </c>
      <c r="I240" s="595">
        <f t="shared" si="108"/>
        <v>0</v>
      </c>
      <c r="J240" s="595">
        <f t="shared" si="108"/>
        <v>0</v>
      </c>
      <c r="K240" s="595">
        <f t="shared" si="108"/>
        <v>0</v>
      </c>
      <c r="L240" s="595">
        <f t="shared" si="108"/>
        <v>0</v>
      </c>
      <c r="M240" s="595">
        <f t="shared" si="108"/>
        <v>0</v>
      </c>
      <c r="N240" s="595">
        <f t="shared" si="108"/>
        <v>0</v>
      </c>
      <c r="O240" s="595">
        <f t="shared" si="108"/>
        <v>0</v>
      </c>
      <c r="P240" s="595">
        <f t="shared" si="108"/>
        <v>0</v>
      </c>
      <c r="Q240" s="595">
        <f t="shared" si="108"/>
        <v>0</v>
      </c>
      <c r="R240" s="595">
        <f t="shared" si="108"/>
        <v>0</v>
      </c>
      <c r="S240" s="595">
        <f t="shared" si="108"/>
        <v>0</v>
      </c>
      <c r="T240" s="595">
        <f t="shared" si="108"/>
        <v>0</v>
      </c>
      <c r="U240" s="595">
        <f t="shared" si="108"/>
        <v>0</v>
      </c>
      <c r="V240" s="595">
        <f t="shared" si="108"/>
        <v>0</v>
      </c>
      <c r="W240" s="595">
        <f t="shared" si="108"/>
        <v>0</v>
      </c>
      <c r="X240" s="595">
        <f t="shared" si="108"/>
        <v>0</v>
      </c>
      <c r="Y240" s="595">
        <f t="shared" si="108"/>
        <v>0</v>
      </c>
      <c r="Z240" s="595">
        <f t="shared" si="108"/>
        <v>0</v>
      </c>
      <c r="AA240" s="595">
        <f t="shared" si="108"/>
        <v>0</v>
      </c>
      <c r="AB240" s="595">
        <f t="shared" si="108"/>
        <v>0</v>
      </c>
      <c r="AC240" s="595">
        <f t="shared" si="108"/>
        <v>0</v>
      </c>
      <c r="AD240" s="595">
        <f t="shared" si="108"/>
        <v>0</v>
      </c>
      <c r="AE240" s="595">
        <f t="shared" si="108"/>
        <v>0</v>
      </c>
      <c r="AF240" s="595">
        <f t="shared" si="108"/>
        <v>0</v>
      </c>
      <c r="AG240" s="595">
        <f t="shared" si="108"/>
        <v>0</v>
      </c>
      <c r="AH240" s="595">
        <f t="shared" si="108"/>
        <v>0</v>
      </c>
      <c r="AI240" s="595">
        <f t="shared" si="108"/>
        <v>0</v>
      </c>
    </row>
    <row r="241" spans="1:35" s="589" customFormat="1" ht="11.25">
      <c r="A241" s="594"/>
      <c r="B241" s="751" t="s">
        <v>853</v>
      </c>
      <c r="C241" s="596"/>
      <c r="D241" s="596"/>
      <c r="E241" s="596"/>
      <c r="F241" s="595">
        <f>+F203</f>
        <v>10009</v>
      </c>
      <c r="G241" s="595">
        <f t="shared" ref="G241:AI243" si="109">+G203</f>
        <v>3382</v>
      </c>
      <c r="H241" s="595">
        <f t="shared" si="109"/>
        <v>1383</v>
      </c>
      <c r="I241" s="595">
        <f t="shared" si="109"/>
        <v>1383</v>
      </c>
      <c r="J241" s="595">
        <f t="shared" si="109"/>
        <v>1383</v>
      </c>
      <c r="K241" s="595">
        <f t="shared" si="109"/>
        <v>1383</v>
      </c>
      <c r="L241" s="595">
        <f t="shared" si="109"/>
        <v>1383</v>
      </c>
      <c r="M241" s="595">
        <f t="shared" si="109"/>
        <v>1383</v>
      </c>
      <c r="N241" s="595">
        <f t="shared" si="109"/>
        <v>1383</v>
      </c>
      <c r="O241" s="595">
        <f t="shared" si="109"/>
        <v>1383</v>
      </c>
      <c r="P241" s="595">
        <f t="shared" si="109"/>
        <v>1383</v>
      </c>
      <c r="Q241" s="595">
        <f t="shared" si="109"/>
        <v>1383</v>
      </c>
      <c r="R241" s="595">
        <f t="shared" si="109"/>
        <v>1383</v>
      </c>
      <c r="S241" s="595">
        <f t="shared" si="109"/>
        <v>1383</v>
      </c>
      <c r="T241" s="595">
        <f t="shared" si="109"/>
        <v>1383</v>
      </c>
      <c r="U241" s="595">
        <f t="shared" si="109"/>
        <v>1383</v>
      </c>
      <c r="V241" s="595">
        <f t="shared" si="109"/>
        <v>1383</v>
      </c>
      <c r="W241" s="595">
        <f t="shared" si="109"/>
        <v>1383</v>
      </c>
      <c r="X241" s="595">
        <f t="shared" si="109"/>
        <v>1383</v>
      </c>
      <c r="Y241" s="595">
        <f t="shared" si="109"/>
        <v>1383</v>
      </c>
      <c r="Z241" s="595">
        <f t="shared" si="109"/>
        <v>1383</v>
      </c>
      <c r="AA241" s="595">
        <f t="shared" si="109"/>
        <v>1383</v>
      </c>
      <c r="AB241" s="595">
        <f t="shared" si="109"/>
        <v>1383</v>
      </c>
      <c r="AC241" s="595">
        <f t="shared" si="109"/>
        <v>1383</v>
      </c>
      <c r="AD241" s="595">
        <f t="shared" si="109"/>
        <v>1383</v>
      </c>
      <c r="AE241" s="595">
        <f t="shared" si="109"/>
        <v>1383</v>
      </c>
      <c r="AF241" s="595">
        <f t="shared" si="109"/>
        <v>1383</v>
      </c>
      <c r="AG241" s="595">
        <f t="shared" si="109"/>
        <v>1383</v>
      </c>
      <c r="AH241" s="595">
        <f t="shared" si="109"/>
        <v>1383</v>
      </c>
      <c r="AI241" s="595">
        <f t="shared" si="109"/>
        <v>1383</v>
      </c>
    </row>
    <row r="242" spans="1:35" s="589" customFormat="1" ht="11.25">
      <c r="A242" s="594">
        <v>2</v>
      </c>
      <c r="B242" s="750" t="s">
        <v>247</v>
      </c>
      <c r="C242" s="594"/>
      <c r="D242" s="594"/>
      <c r="E242" s="594"/>
      <c r="F242" s="595">
        <f t="shared" ref="F242:U243" si="110">+F204</f>
        <v>1773</v>
      </c>
      <c r="G242" s="595">
        <f t="shared" si="110"/>
        <v>3248</v>
      </c>
      <c r="H242" s="595">
        <f t="shared" si="110"/>
        <v>0</v>
      </c>
      <c r="I242" s="595">
        <f t="shared" si="110"/>
        <v>0</v>
      </c>
      <c r="J242" s="595">
        <f t="shared" si="110"/>
        <v>0</v>
      </c>
      <c r="K242" s="595">
        <f t="shared" si="110"/>
        <v>0</v>
      </c>
      <c r="L242" s="595">
        <f t="shared" si="110"/>
        <v>0</v>
      </c>
      <c r="M242" s="595">
        <f t="shared" si="110"/>
        <v>0</v>
      </c>
      <c r="N242" s="595">
        <f t="shared" si="110"/>
        <v>0</v>
      </c>
      <c r="O242" s="595">
        <f t="shared" si="110"/>
        <v>0</v>
      </c>
      <c r="P242" s="595">
        <f t="shared" si="110"/>
        <v>0</v>
      </c>
      <c r="Q242" s="595">
        <f t="shared" si="110"/>
        <v>0</v>
      </c>
      <c r="R242" s="595">
        <f t="shared" si="110"/>
        <v>0</v>
      </c>
      <c r="S242" s="595">
        <f t="shared" si="110"/>
        <v>0</v>
      </c>
      <c r="T242" s="595">
        <f t="shared" si="110"/>
        <v>0</v>
      </c>
      <c r="U242" s="595">
        <f t="shared" si="110"/>
        <v>0</v>
      </c>
      <c r="V242" s="595">
        <f t="shared" si="109"/>
        <v>0</v>
      </c>
      <c r="W242" s="595">
        <f t="shared" si="109"/>
        <v>0</v>
      </c>
      <c r="X242" s="595">
        <f t="shared" si="109"/>
        <v>0</v>
      </c>
      <c r="Y242" s="595">
        <f t="shared" si="109"/>
        <v>0</v>
      </c>
      <c r="Z242" s="595">
        <f t="shared" si="109"/>
        <v>0</v>
      </c>
      <c r="AA242" s="595">
        <f t="shared" si="109"/>
        <v>0</v>
      </c>
      <c r="AB242" s="595">
        <f t="shared" si="109"/>
        <v>0</v>
      </c>
      <c r="AC242" s="595">
        <f t="shared" si="109"/>
        <v>0</v>
      </c>
      <c r="AD242" s="595">
        <f t="shared" si="109"/>
        <v>0</v>
      </c>
      <c r="AE242" s="595">
        <f t="shared" si="109"/>
        <v>0</v>
      </c>
      <c r="AF242" s="595">
        <f t="shared" si="109"/>
        <v>0</v>
      </c>
      <c r="AG242" s="595">
        <f t="shared" si="109"/>
        <v>0</v>
      </c>
      <c r="AH242" s="595">
        <f t="shared" si="109"/>
        <v>0</v>
      </c>
      <c r="AI242" s="595">
        <f t="shared" si="109"/>
        <v>0</v>
      </c>
    </row>
    <row r="243" spans="1:35" s="589" customFormat="1" ht="11.25">
      <c r="A243" s="594">
        <v>3</v>
      </c>
      <c r="B243" s="750" t="s">
        <v>251</v>
      </c>
      <c r="C243" s="594"/>
      <c r="D243" s="594"/>
      <c r="E243" s="594"/>
      <c r="F243" s="595">
        <f t="shared" si="110"/>
        <v>0</v>
      </c>
      <c r="G243" s="595">
        <f t="shared" si="109"/>
        <v>0</v>
      </c>
      <c r="H243" s="595">
        <f t="shared" si="109"/>
        <v>0</v>
      </c>
      <c r="I243" s="595">
        <f t="shared" si="109"/>
        <v>0</v>
      </c>
      <c r="J243" s="595">
        <f t="shared" si="109"/>
        <v>0</v>
      </c>
      <c r="K243" s="595">
        <f t="shared" si="109"/>
        <v>0</v>
      </c>
      <c r="L243" s="595">
        <f t="shared" si="109"/>
        <v>0</v>
      </c>
      <c r="M243" s="595">
        <f t="shared" si="109"/>
        <v>0</v>
      </c>
      <c r="N243" s="595">
        <f t="shared" si="109"/>
        <v>0</v>
      </c>
      <c r="O243" s="595">
        <f t="shared" si="109"/>
        <v>0</v>
      </c>
      <c r="P243" s="595">
        <f t="shared" si="109"/>
        <v>0</v>
      </c>
      <c r="Q243" s="595">
        <f t="shared" si="109"/>
        <v>0</v>
      </c>
      <c r="R243" s="595">
        <f t="shared" si="109"/>
        <v>0</v>
      </c>
      <c r="S243" s="595">
        <f t="shared" si="109"/>
        <v>0</v>
      </c>
      <c r="T243" s="595">
        <f t="shared" si="109"/>
        <v>0</v>
      </c>
      <c r="U243" s="595">
        <f t="shared" si="109"/>
        <v>0</v>
      </c>
      <c r="V243" s="595">
        <f t="shared" si="109"/>
        <v>0</v>
      </c>
      <c r="W243" s="595">
        <f t="shared" si="109"/>
        <v>0</v>
      </c>
      <c r="X243" s="595">
        <f t="shared" si="109"/>
        <v>0</v>
      </c>
      <c r="Y243" s="595">
        <f t="shared" si="109"/>
        <v>0</v>
      </c>
      <c r="Z243" s="595">
        <f t="shared" si="109"/>
        <v>0</v>
      </c>
      <c r="AA243" s="595">
        <f t="shared" si="109"/>
        <v>0</v>
      </c>
      <c r="AB243" s="595">
        <f t="shared" si="109"/>
        <v>0</v>
      </c>
      <c r="AC243" s="595">
        <f t="shared" si="109"/>
        <v>0</v>
      </c>
      <c r="AD243" s="595">
        <f t="shared" si="109"/>
        <v>0</v>
      </c>
      <c r="AE243" s="595">
        <f t="shared" si="109"/>
        <v>0</v>
      </c>
      <c r="AF243" s="595">
        <f t="shared" si="109"/>
        <v>0</v>
      </c>
      <c r="AG243" s="595">
        <f t="shared" si="109"/>
        <v>0</v>
      </c>
      <c r="AH243" s="595">
        <f t="shared" si="109"/>
        <v>0</v>
      </c>
      <c r="AI243" s="595">
        <f t="shared" si="109"/>
        <v>0</v>
      </c>
    </row>
    <row r="244" spans="1:35" s="589" customFormat="1" ht="11.25">
      <c r="A244" s="592" t="s">
        <v>243</v>
      </c>
      <c r="B244" s="749" t="s">
        <v>253</v>
      </c>
      <c r="C244" s="592"/>
      <c r="D244" s="592"/>
      <c r="E244" s="592"/>
      <c r="F244" s="593">
        <f>+F245+F252+F253</f>
        <v>203881</v>
      </c>
      <c r="G244" s="593">
        <f t="shared" ref="G244:AI244" si="111">+G245+G252+G253</f>
        <v>206900</v>
      </c>
      <c r="H244" s="593">
        <f t="shared" si="111"/>
        <v>191487</v>
      </c>
      <c r="I244" s="593">
        <f t="shared" si="111"/>
        <v>191487</v>
      </c>
      <c r="J244" s="593">
        <f t="shared" si="111"/>
        <v>191487</v>
      </c>
      <c r="K244" s="593">
        <f t="shared" si="111"/>
        <v>630313.19769691513</v>
      </c>
      <c r="L244" s="593">
        <f t="shared" si="111"/>
        <v>630313.19769691513</v>
      </c>
      <c r="M244" s="593">
        <f t="shared" si="111"/>
        <v>630313.19769691513</v>
      </c>
      <c r="N244" s="593">
        <f t="shared" si="111"/>
        <v>630313.19769691513</v>
      </c>
      <c r="O244" s="593">
        <f t="shared" si="111"/>
        <v>630313.19769691513</v>
      </c>
      <c r="P244" s="593">
        <f t="shared" si="111"/>
        <v>630313.19769691513</v>
      </c>
      <c r="Q244" s="593">
        <f t="shared" si="111"/>
        <v>630313.19769691513</v>
      </c>
      <c r="R244" s="593">
        <f t="shared" si="111"/>
        <v>630313.19769691513</v>
      </c>
      <c r="S244" s="593">
        <f t="shared" si="111"/>
        <v>630313.19769691513</v>
      </c>
      <c r="T244" s="593">
        <f t="shared" si="111"/>
        <v>630313.19769691513</v>
      </c>
      <c r="U244" s="593">
        <f t="shared" si="111"/>
        <v>630313.19769691513</v>
      </c>
      <c r="V244" s="593">
        <f t="shared" si="111"/>
        <v>630313.19769691513</v>
      </c>
      <c r="W244" s="593">
        <f t="shared" si="111"/>
        <v>630313.19769691513</v>
      </c>
      <c r="X244" s="593">
        <f t="shared" si="111"/>
        <v>630313.19769691513</v>
      </c>
      <c r="Y244" s="593">
        <f t="shared" si="111"/>
        <v>630313.19769691513</v>
      </c>
      <c r="Z244" s="593">
        <f t="shared" si="111"/>
        <v>630313.19769691513</v>
      </c>
      <c r="AA244" s="593">
        <f t="shared" si="111"/>
        <v>630313.19769691513</v>
      </c>
      <c r="AB244" s="593">
        <f t="shared" si="111"/>
        <v>630313.19769691513</v>
      </c>
      <c r="AC244" s="593">
        <f t="shared" si="111"/>
        <v>630313.19769691513</v>
      </c>
      <c r="AD244" s="593">
        <f t="shared" si="111"/>
        <v>630313.19769691513</v>
      </c>
      <c r="AE244" s="593">
        <f t="shared" si="111"/>
        <v>630313.19769691513</v>
      </c>
      <c r="AF244" s="593">
        <f t="shared" si="111"/>
        <v>630313.19769691513</v>
      </c>
      <c r="AG244" s="593">
        <f t="shared" si="111"/>
        <v>630313.19769691513</v>
      </c>
      <c r="AH244" s="593">
        <f t="shared" si="111"/>
        <v>630313.19769691513</v>
      </c>
      <c r="AI244" s="593">
        <f t="shared" si="111"/>
        <v>630313.19769691513</v>
      </c>
    </row>
    <row r="245" spans="1:35" s="589" customFormat="1" ht="11.25">
      <c r="A245" s="594"/>
      <c r="B245" s="750" t="s">
        <v>246</v>
      </c>
      <c r="C245" s="594"/>
      <c r="D245" s="594"/>
      <c r="E245" s="594"/>
      <c r="F245" s="595">
        <f>+F246+F247+F248+F249+F250+F251</f>
        <v>199558</v>
      </c>
      <c r="G245" s="595">
        <f t="shared" ref="G245:AI245" si="112">+G246+G247+G248+G249+G250+G251</f>
        <v>206743</v>
      </c>
      <c r="H245" s="595">
        <f t="shared" si="112"/>
        <v>191487</v>
      </c>
      <c r="I245" s="595">
        <f t="shared" si="112"/>
        <v>191487</v>
      </c>
      <c r="J245" s="595">
        <f t="shared" si="112"/>
        <v>191487</v>
      </c>
      <c r="K245" s="595">
        <f t="shared" si="112"/>
        <v>630313.19769691513</v>
      </c>
      <c r="L245" s="595">
        <f t="shared" si="112"/>
        <v>630313.19769691513</v>
      </c>
      <c r="M245" s="595">
        <f t="shared" si="112"/>
        <v>630313.19769691513</v>
      </c>
      <c r="N245" s="595">
        <f t="shared" si="112"/>
        <v>630313.19769691513</v>
      </c>
      <c r="O245" s="595">
        <f t="shared" si="112"/>
        <v>630313.19769691513</v>
      </c>
      <c r="P245" s="595">
        <f t="shared" si="112"/>
        <v>630313.19769691513</v>
      </c>
      <c r="Q245" s="595">
        <f t="shared" si="112"/>
        <v>630313.19769691513</v>
      </c>
      <c r="R245" s="595">
        <f t="shared" si="112"/>
        <v>630313.19769691513</v>
      </c>
      <c r="S245" s="595">
        <f t="shared" si="112"/>
        <v>630313.19769691513</v>
      </c>
      <c r="T245" s="595">
        <f t="shared" si="112"/>
        <v>630313.19769691513</v>
      </c>
      <c r="U245" s="595">
        <f t="shared" si="112"/>
        <v>630313.19769691513</v>
      </c>
      <c r="V245" s="595">
        <f t="shared" si="112"/>
        <v>630313.19769691513</v>
      </c>
      <c r="W245" s="595">
        <f t="shared" si="112"/>
        <v>630313.19769691513</v>
      </c>
      <c r="X245" s="595">
        <f t="shared" si="112"/>
        <v>630313.19769691513</v>
      </c>
      <c r="Y245" s="595">
        <f t="shared" si="112"/>
        <v>630313.19769691513</v>
      </c>
      <c r="Z245" s="595">
        <f t="shared" si="112"/>
        <v>630313.19769691513</v>
      </c>
      <c r="AA245" s="595">
        <f t="shared" si="112"/>
        <v>630313.19769691513</v>
      </c>
      <c r="AB245" s="595">
        <f t="shared" si="112"/>
        <v>630313.19769691513</v>
      </c>
      <c r="AC245" s="595">
        <f t="shared" si="112"/>
        <v>630313.19769691513</v>
      </c>
      <c r="AD245" s="595">
        <f t="shared" si="112"/>
        <v>630313.19769691513</v>
      </c>
      <c r="AE245" s="595">
        <f t="shared" si="112"/>
        <v>630313.19769691513</v>
      </c>
      <c r="AF245" s="595">
        <f t="shared" si="112"/>
        <v>630313.19769691513</v>
      </c>
      <c r="AG245" s="595">
        <f t="shared" si="112"/>
        <v>630313.19769691513</v>
      </c>
      <c r="AH245" s="595">
        <f t="shared" si="112"/>
        <v>630313.19769691513</v>
      </c>
      <c r="AI245" s="595">
        <f t="shared" si="112"/>
        <v>630313.19769691513</v>
      </c>
    </row>
    <row r="246" spans="1:35" s="589" customFormat="1" ht="11.25">
      <c r="A246" s="594"/>
      <c r="B246" s="751" t="s">
        <v>106</v>
      </c>
      <c r="C246" s="596"/>
      <c r="D246" s="596"/>
      <c r="E246" s="596"/>
      <c r="F246" s="595">
        <f>+F208</f>
        <v>15634</v>
      </c>
      <c r="G246" s="595">
        <f t="shared" ref="G246:AI246" si="113">+G208</f>
        <v>5928</v>
      </c>
      <c r="H246" s="595">
        <f t="shared" si="113"/>
        <v>5244</v>
      </c>
      <c r="I246" s="595">
        <f t="shared" si="113"/>
        <v>5244</v>
      </c>
      <c r="J246" s="595">
        <f t="shared" si="113"/>
        <v>5244</v>
      </c>
      <c r="K246" s="595">
        <f t="shared" si="113"/>
        <v>20124.460500000001</v>
      </c>
      <c r="L246" s="595">
        <f t="shared" si="113"/>
        <v>20124.460500000001</v>
      </c>
      <c r="M246" s="595">
        <f t="shared" si="113"/>
        <v>20124.460500000001</v>
      </c>
      <c r="N246" s="595">
        <f t="shared" si="113"/>
        <v>20124.460500000001</v>
      </c>
      <c r="O246" s="595">
        <f t="shared" si="113"/>
        <v>20124.460500000001</v>
      </c>
      <c r="P246" s="595">
        <f t="shared" si="113"/>
        <v>20124.460500000001</v>
      </c>
      <c r="Q246" s="595">
        <f t="shared" si="113"/>
        <v>20124.460500000001</v>
      </c>
      <c r="R246" s="595">
        <f t="shared" si="113"/>
        <v>20124.460500000001</v>
      </c>
      <c r="S246" s="595">
        <f t="shared" si="113"/>
        <v>20124.460500000001</v>
      </c>
      <c r="T246" s="595">
        <f t="shared" si="113"/>
        <v>20124.460500000001</v>
      </c>
      <c r="U246" s="595">
        <f t="shared" si="113"/>
        <v>20124.460500000001</v>
      </c>
      <c r="V246" s="595">
        <f t="shared" si="113"/>
        <v>20124.460500000001</v>
      </c>
      <c r="W246" s="595">
        <f t="shared" si="113"/>
        <v>20124.460500000001</v>
      </c>
      <c r="X246" s="595">
        <f t="shared" si="113"/>
        <v>20124.460500000001</v>
      </c>
      <c r="Y246" s="595">
        <f t="shared" si="113"/>
        <v>20124.460500000001</v>
      </c>
      <c r="Z246" s="595">
        <f t="shared" si="113"/>
        <v>20124.460500000001</v>
      </c>
      <c r="AA246" s="595">
        <f t="shared" si="113"/>
        <v>20124.460500000001</v>
      </c>
      <c r="AB246" s="595">
        <f t="shared" si="113"/>
        <v>20124.460500000001</v>
      </c>
      <c r="AC246" s="595">
        <f t="shared" si="113"/>
        <v>20124.460500000001</v>
      </c>
      <c r="AD246" s="595">
        <f t="shared" si="113"/>
        <v>20124.460500000001</v>
      </c>
      <c r="AE246" s="595">
        <f t="shared" si="113"/>
        <v>20124.460500000001</v>
      </c>
      <c r="AF246" s="595">
        <f t="shared" si="113"/>
        <v>20124.460500000001</v>
      </c>
      <c r="AG246" s="595">
        <f t="shared" si="113"/>
        <v>20124.460500000001</v>
      </c>
      <c r="AH246" s="595">
        <f t="shared" si="113"/>
        <v>20124.460500000001</v>
      </c>
      <c r="AI246" s="595">
        <f t="shared" si="113"/>
        <v>20124.460500000001</v>
      </c>
    </row>
    <row r="247" spans="1:35" s="589" customFormat="1" ht="11.25">
      <c r="A247" s="594"/>
      <c r="B247" s="751" t="s">
        <v>254</v>
      </c>
      <c r="C247" s="596"/>
      <c r="D247" s="596"/>
      <c r="E247" s="596"/>
      <c r="F247" s="595">
        <f>+F209-F227</f>
        <v>162165</v>
      </c>
      <c r="G247" s="595">
        <f t="shared" ref="G247:AI247" si="114">+G209-G227</f>
        <v>74935</v>
      </c>
      <c r="H247" s="595">
        <f t="shared" si="114"/>
        <v>58382</v>
      </c>
      <c r="I247" s="595">
        <f t="shared" si="114"/>
        <v>58382</v>
      </c>
      <c r="J247" s="595">
        <f t="shared" si="114"/>
        <v>58382</v>
      </c>
      <c r="K247" s="595">
        <f t="shared" si="114"/>
        <v>216770.97057137184</v>
      </c>
      <c r="L247" s="595">
        <f t="shared" si="114"/>
        <v>216770.97057137184</v>
      </c>
      <c r="M247" s="595">
        <f t="shared" si="114"/>
        <v>216770.97057137184</v>
      </c>
      <c r="N247" s="595">
        <f t="shared" si="114"/>
        <v>216770.97057137184</v>
      </c>
      <c r="O247" s="595">
        <f t="shared" si="114"/>
        <v>216770.97057137184</v>
      </c>
      <c r="P247" s="595">
        <f t="shared" si="114"/>
        <v>216770.97057137184</v>
      </c>
      <c r="Q247" s="595">
        <f t="shared" si="114"/>
        <v>216770.97057137184</v>
      </c>
      <c r="R247" s="595">
        <f t="shared" si="114"/>
        <v>216770.97057137184</v>
      </c>
      <c r="S247" s="595">
        <f t="shared" si="114"/>
        <v>216770.97057137184</v>
      </c>
      <c r="T247" s="595">
        <f t="shared" si="114"/>
        <v>216770.97057137184</v>
      </c>
      <c r="U247" s="595">
        <f t="shared" si="114"/>
        <v>216770.97057137184</v>
      </c>
      <c r="V247" s="595">
        <f t="shared" si="114"/>
        <v>216770.97057137184</v>
      </c>
      <c r="W247" s="595">
        <f t="shared" si="114"/>
        <v>216770.97057137184</v>
      </c>
      <c r="X247" s="595">
        <f t="shared" si="114"/>
        <v>216770.97057137184</v>
      </c>
      <c r="Y247" s="595">
        <f t="shared" si="114"/>
        <v>216770.97057137184</v>
      </c>
      <c r="Z247" s="595">
        <f t="shared" si="114"/>
        <v>216770.97057137184</v>
      </c>
      <c r="AA247" s="595">
        <f t="shared" si="114"/>
        <v>216770.97057137184</v>
      </c>
      <c r="AB247" s="595">
        <f t="shared" si="114"/>
        <v>216770.97057137184</v>
      </c>
      <c r="AC247" s="595">
        <f t="shared" si="114"/>
        <v>216770.97057137184</v>
      </c>
      <c r="AD247" s="595">
        <f t="shared" si="114"/>
        <v>216770.97057137184</v>
      </c>
      <c r="AE247" s="595">
        <f t="shared" si="114"/>
        <v>216770.97057137184</v>
      </c>
      <c r="AF247" s="595">
        <f t="shared" si="114"/>
        <v>216770.97057137184</v>
      </c>
      <c r="AG247" s="595">
        <f t="shared" si="114"/>
        <v>216770.97057137184</v>
      </c>
      <c r="AH247" s="595">
        <f t="shared" si="114"/>
        <v>216770.97057137184</v>
      </c>
      <c r="AI247" s="595">
        <f t="shared" si="114"/>
        <v>216770.97057137184</v>
      </c>
    </row>
    <row r="248" spans="1:35" s="589" customFormat="1" ht="11.25">
      <c r="A248" s="594"/>
      <c r="B248" s="751" t="s">
        <v>664</v>
      </c>
      <c r="C248" s="596"/>
      <c r="D248" s="596"/>
      <c r="E248" s="596"/>
      <c r="F248" s="595">
        <f>+F227</f>
        <v>322</v>
      </c>
      <c r="G248" s="595">
        <f t="shared" ref="G248:AI248" si="115">+G227</f>
        <v>110913</v>
      </c>
      <c r="H248" s="595">
        <f t="shared" si="115"/>
        <v>114541</v>
      </c>
      <c r="I248" s="595">
        <f t="shared" si="115"/>
        <v>114541</v>
      </c>
      <c r="J248" s="595">
        <f t="shared" si="115"/>
        <v>114541</v>
      </c>
      <c r="K248" s="595">
        <f t="shared" si="115"/>
        <v>334097.76662554336</v>
      </c>
      <c r="L248" s="595">
        <f t="shared" si="115"/>
        <v>334097.76662554336</v>
      </c>
      <c r="M248" s="595">
        <f t="shared" si="115"/>
        <v>334097.76662554336</v>
      </c>
      <c r="N248" s="595">
        <f t="shared" si="115"/>
        <v>334097.76662554336</v>
      </c>
      <c r="O248" s="595">
        <f t="shared" si="115"/>
        <v>334097.76662554336</v>
      </c>
      <c r="P248" s="595">
        <f t="shared" si="115"/>
        <v>334097.76662554336</v>
      </c>
      <c r="Q248" s="595">
        <f t="shared" si="115"/>
        <v>334097.76662554336</v>
      </c>
      <c r="R248" s="595">
        <f t="shared" si="115"/>
        <v>334097.76662554336</v>
      </c>
      <c r="S248" s="595">
        <f t="shared" si="115"/>
        <v>334097.76662554336</v>
      </c>
      <c r="T248" s="595">
        <f t="shared" si="115"/>
        <v>334097.76662554336</v>
      </c>
      <c r="U248" s="595">
        <f t="shared" si="115"/>
        <v>334097.76662554336</v>
      </c>
      <c r="V248" s="595">
        <f t="shared" si="115"/>
        <v>334097.76662554336</v>
      </c>
      <c r="W248" s="595">
        <f t="shared" si="115"/>
        <v>334097.76662554336</v>
      </c>
      <c r="X248" s="595">
        <f t="shared" si="115"/>
        <v>334097.76662554336</v>
      </c>
      <c r="Y248" s="595">
        <f t="shared" si="115"/>
        <v>334097.76662554336</v>
      </c>
      <c r="Z248" s="595">
        <f t="shared" si="115"/>
        <v>334097.76662554336</v>
      </c>
      <c r="AA248" s="595">
        <f t="shared" si="115"/>
        <v>334097.76662554336</v>
      </c>
      <c r="AB248" s="595">
        <f t="shared" si="115"/>
        <v>334097.76662554336</v>
      </c>
      <c r="AC248" s="595">
        <f t="shared" si="115"/>
        <v>334097.76662554336</v>
      </c>
      <c r="AD248" s="595">
        <f t="shared" si="115"/>
        <v>334097.76662554336</v>
      </c>
      <c r="AE248" s="595">
        <f t="shared" si="115"/>
        <v>334097.76662554336</v>
      </c>
      <c r="AF248" s="595">
        <f t="shared" si="115"/>
        <v>334097.76662554336</v>
      </c>
      <c r="AG248" s="595">
        <f t="shared" si="115"/>
        <v>334097.76662554336</v>
      </c>
      <c r="AH248" s="595">
        <f t="shared" si="115"/>
        <v>334097.76662554336</v>
      </c>
      <c r="AI248" s="595">
        <f t="shared" si="115"/>
        <v>334097.76662554336</v>
      </c>
    </row>
    <row r="249" spans="1:35" s="589" customFormat="1" ht="11.25">
      <c r="A249" s="594"/>
      <c r="B249" s="751" t="s">
        <v>665</v>
      </c>
      <c r="C249" s="596"/>
      <c r="D249" s="596"/>
      <c r="E249" s="596"/>
      <c r="F249" s="595">
        <f>+F211</f>
        <v>2367</v>
      </c>
      <c r="G249" s="595">
        <f t="shared" ref="G249:AI253" si="116">+G211</f>
        <v>1897</v>
      </c>
      <c r="H249" s="595">
        <f t="shared" si="116"/>
        <v>14</v>
      </c>
      <c r="I249" s="595">
        <f t="shared" si="116"/>
        <v>14</v>
      </c>
      <c r="J249" s="595">
        <f t="shared" si="116"/>
        <v>14</v>
      </c>
      <c r="K249" s="595">
        <f t="shared" si="116"/>
        <v>14</v>
      </c>
      <c r="L249" s="595">
        <f t="shared" si="116"/>
        <v>14</v>
      </c>
      <c r="M249" s="595">
        <f t="shared" si="116"/>
        <v>14</v>
      </c>
      <c r="N249" s="595">
        <f t="shared" si="116"/>
        <v>14</v>
      </c>
      <c r="O249" s="595">
        <f t="shared" si="116"/>
        <v>14</v>
      </c>
      <c r="P249" s="595">
        <f t="shared" si="116"/>
        <v>14</v>
      </c>
      <c r="Q249" s="595">
        <f t="shared" si="116"/>
        <v>14</v>
      </c>
      <c r="R249" s="595">
        <f t="shared" si="116"/>
        <v>14</v>
      </c>
      <c r="S249" s="595">
        <f t="shared" si="116"/>
        <v>14</v>
      </c>
      <c r="T249" s="595">
        <f t="shared" si="116"/>
        <v>14</v>
      </c>
      <c r="U249" s="595">
        <f t="shared" si="116"/>
        <v>14</v>
      </c>
      <c r="V249" s="595">
        <f t="shared" si="116"/>
        <v>14</v>
      </c>
      <c r="W249" s="595">
        <f t="shared" si="116"/>
        <v>14</v>
      </c>
      <c r="X249" s="595">
        <f t="shared" si="116"/>
        <v>14</v>
      </c>
      <c r="Y249" s="595">
        <f t="shared" si="116"/>
        <v>14</v>
      </c>
      <c r="Z249" s="595">
        <f t="shared" si="116"/>
        <v>14</v>
      </c>
      <c r="AA249" s="595">
        <f t="shared" si="116"/>
        <v>14</v>
      </c>
      <c r="AB249" s="595">
        <f t="shared" si="116"/>
        <v>14</v>
      </c>
      <c r="AC249" s="595">
        <f t="shared" si="116"/>
        <v>14</v>
      </c>
      <c r="AD249" s="595">
        <f t="shared" si="116"/>
        <v>14</v>
      </c>
      <c r="AE249" s="595">
        <f t="shared" si="116"/>
        <v>14</v>
      </c>
      <c r="AF249" s="595">
        <f t="shared" si="116"/>
        <v>14</v>
      </c>
      <c r="AG249" s="595">
        <f t="shared" si="116"/>
        <v>14</v>
      </c>
      <c r="AH249" s="595">
        <f t="shared" si="116"/>
        <v>14</v>
      </c>
      <c r="AI249" s="595">
        <f t="shared" si="116"/>
        <v>14</v>
      </c>
    </row>
    <row r="250" spans="1:35" s="589" customFormat="1" ht="11.25">
      <c r="A250" s="594"/>
      <c r="B250" s="751" t="s">
        <v>256</v>
      </c>
      <c r="C250" s="596"/>
      <c r="D250" s="596"/>
      <c r="E250" s="596"/>
      <c r="F250" s="595">
        <f>+F212</f>
        <v>15304</v>
      </c>
      <c r="G250" s="595">
        <f t="shared" si="116"/>
        <v>11867</v>
      </c>
      <c r="H250" s="595">
        <f t="shared" si="116"/>
        <v>8296</v>
      </c>
      <c r="I250" s="595">
        <f t="shared" si="116"/>
        <v>8296</v>
      </c>
      <c r="J250" s="595">
        <f t="shared" si="116"/>
        <v>8296</v>
      </c>
      <c r="K250" s="595">
        <f t="shared" si="116"/>
        <v>54296</v>
      </c>
      <c r="L250" s="595">
        <f t="shared" si="116"/>
        <v>54296</v>
      </c>
      <c r="M250" s="595">
        <f t="shared" si="116"/>
        <v>54296</v>
      </c>
      <c r="N250" s="595">
        <f t="shared" si="116"/>
        <v>54296</v>
      </c>
      <c r="O250" s="595">
        <f t="shared" si="116"/>
        <v>54296</v>
      </c>
      <c r="P250" s="595">
        <f t="shared" si="116"/>
        <v>54296</v>
      </c>
      <c r="Q250" s="595">
        <f t="shared" si="116"/>
        <v>54296</v>
      </c>
      <c r="R250" s="595">
        <f t="shared" si="116"/>
        <v>54296</v>
      </c>
      <c r="S250" s="595">
        <f t="shared" si="116"/>
        <v>54296</v>
      </c>
      <c r="T250" s="595">
        <f t="shared" si="116"/>
        <v>54296</v>
      </c>
      <c r="U250" s="595">
        <f t="shared" si="116"/>
        <v>54296</v>
      </c>
      <c r="V250" s="595">
        <f t="shared" si="116"/>
        <v>54296</v>
      </c>
      <c r="W250" s="595">
        <f t="shared" si="116"/>
        <v>54296</v>
      </c>
      <c r="X250" s="595">
        <f t="shared" si="116"/>
        <v>54296</v>
      </c>
      <c r="Y250" s="595">
        <f t="shared" si="116"/>
        <v>54296</v>
      </c>
      <c r="Z250" s="595">
        <f t="shared" si="116"/>
        <v>54296</v>
      </c>
      <c r="AA250" s="595">
        <f t="shared" si="116"/>
        <v>54296</v>
      </c>
      <c r="AB250" s="595">
        <f t="shared" si="116"/>
        <v>54296</v>
      </c>
      <c r="AC250" s="595">
        <f t="shared" si="116"/>
        <v>54296</v>
      </c>
      <c r="AD250" s="595">
        <f t="shared" si="116"/>
        <v>54296</v>
      </c>
      <c r="AE250" s="595">
        <f t="shared" si="116"/>
        <v>54296</v>
      </c>
      <c r="AF250" s="595">
        <f t="shared" si="116"/>
        <v>54296</v>
      </c>
      <c r="AG250" s="595">
        <f t="shared" si="116"/>
        <v>54296</v>
      </c>
      <c r="AH250" s="595">
        <f t="shared" si="116"/>
        <v>54296</v>
      </c>
      <c r="AI250" s="595">
        <f t="shared" si="116"/>
        <v>54296</v>
      </c>
    </row>
    <row r="251" spans="1:35" s="589" customFormat="1" ht="11.25">
      <c r="A251" s="594"/>
      <c r="B251" s="751" t="s">
        <v>257</v>
      </c>
      <c r="C251" s="596"/>
      <c r="D251" s="596"/>
      <c r="E251" s="596"/>
      <c r="F251" s="595">
        <f t="shared" ref="F251:U253" si="117">+F213</f>
        <v>3766</v>
      </c>
      <c r="G251" s="595">
        <f t="shared" si="117"/>
        <v>1203</v>
      </c>
      <c r="H251" s="595">
        <f t="shared" si="117"/>
        <v>5010</v>
      </c>
      <c r="I251" s="595">
        <f t="shared" si="117"/>
        <v>5010</v>
      </c>
      <c r="J251" s="595">
        <f t="shared" si="117"/>
        <v>5010</v>
      </c>
      <c r="K251" s="595">
        <f t="shared" si="117"/>
        <v>5010</v>
      </c>
      <c r="L251" s="595">
        <f t="shared" si="117"/>
        <v>5010</v>
      </c>
      <c r="M251" s="595">
        <f t="shared" si="117"/>
        <v>5010</v>
      </c>
      <c r="N251" s="595">
        <f t="shared" si="117"/>
        <v>5010</v>
      </c>
      <c r="O251" s="595">
        <f t="shared" si="117"/>
        <v>5010</v>
      </c>
      <c r="P251" s="595">
        <f t="shared" si="117"/>
        <v>5010</v>
      </c>
      <c r="Q251" s="595">
        <f t="shared" si="117"/>
        <v>5010</v>
      </c>
      <c r="R251" s="595">
        <f t="shared" si="117"/>
        <v>5010</v>
      </c>
      <c r="S251" s="595">
        <f t="shared" si="117"/>
        <v>5010</v>
      </c>
      <c r="T251" s="595">
        <f t="shared" si="117"/>
        <v>5010</v>
      </c>
      <c r="U251" s="595">
        <f t="shared" si="117"/>
        <v>5010</v>
      </c>
      <c r="V251" s="595">
        <f t="shared" si="116"/>
        <v>5010</v>
      </c>
      <c r="W251" s="595">
        <f t="shared" si="116"/>
        <v>5010</v>
      </c>
      <c r="X251" s="595">
        <f t="shared" si="116"/>
        <v>5010</v>
      </c>
      <c r="Y251" s="595">
        <f t="shared" si="116"/>
        <v>5010</v>
      </c>
      <c r="Z251" s="595">
        <f t="shared" si="116"/>
        <v>5010</v>
      </c>
      <c r="AA251" s="595">
        <f t="shared" si="116"/>
        <v>5010</v>
      </c>
      <c r="AB251" s="595">
        <f t="shared" si="116"/>
        <v>5010</v>
      </c>
      <c r="AC251" s="595">
        <f t="shared" si="116"/>
        <v>5010</v>
      </c>
      <c r="AD251" s="595">
        <f t="shared" si="116"/>
        <v>5010</v>
      </c>
      <c r="AE251" s="595">
        <f t="shared" si="116"/>
        <v>5010</v>
      </c>
      <c r="AF251" s="595">
        <f t="shared" si="116"/>
        <v>5010</v>
      </c>
      <c r="AG251" s="595">
        <f t="shared" si="116"/>
        <v>5010</v>
      </c>
      <c r="AH251" s="595">
        <f t="shared" si="116"/>
        <v>5010</v>
      </c>
      <c r="AI251" s="595">
        <f t="shared" si="116"/>
        <v>5010</v>
      </c>
    </row>
    <row r="252" spans="1:35" s="589" customFormat="1" ht="11.25">
      <c r="A252" s="594"/>
      <c r="B252" s="750" t="s">
        <v>248</v>
      </c>
      <c r="C252" s="594"/>
      <c r="D252" s="594"/>
      <c r="E252" s="594"/>
      <c r="F252" s="595">
        <f t="shared" si="117"/>
        <v>0</v>
      </c>
      <c r="G252" s="595">
        <f t="shared" si="116"/>
        <v>157</v>
      </c>
      <c r="H252" s="595">
        <f t="shared" si="116"/>
        <v>0</v>
      </c>
      <c r="I252" s="595">
        <f t="shared" si="116"/>
        <v>0</v>
      </c>
      <c r="J252" s="595">
        <f t="shared" si="116"/>
        <v>0</v>
      </c>
      <c r="K252" s="595">
        <f t="shared" si="116"/>
        <v>0</v>
      </c>
      <c r="L252" s="595">
        <f t="shared" si="116"/>
        <v>0</v>
      </c>
      <c r="M252" s="595">
        <f t="shared" si="116"/>
        <v>0</v>
      </c>
      <c r="N252" s="595">
        <f t="shared" si="116"/>
        <v>0</v>
      </c>
      <c r="O252" s="595">
        <f t="shared" si="116"/>
        <v>0</v>
      </c>
      <c r="P252" s="595">
        <f t="shared" si="116"/>
        <v>0</v>
      </c>
      <c r="Q252" s="595">
        <f t="shared" si="116"/>
        <v>0</v>
      </c>
      <c r="R252" s="595">
        <f t="shared" si="116"/>
        <v>0</v>
      </c>
      <c r="S252" s="595">
        <f t="shared" si="116"/>
        <v>0</v>
      </c>
      <c r="T252" s="595">
        <f t="shared" si="116"/>
        <v>0</v>
      </c>
      <c r="U252" s="595">
        <f t="shared" si="116"/>
        <v>0</v>
      </c>
      <c r="V252" s="595">
        <f t="shared" si="116"/>
        <v>0</v>
      </c>
      <c r="W252" s="595">
        <f t="shared" si="116"/>
        <v>0</v>
      </c>
      <c r="X252" s="595">
        <f t="shared" si="116"/>
        <v>0</v>
      </c>
      <c r="Y252" s="595">
        <f t="shared" si="116"/>
        <v>0</v>
      </c>
      <c r="Z252" s="595">
        <f t="shared" si="116"/>
        <v>0</v>
      </c>
      <c r="AA252" s="595">
        <f t="shared" si="116"/>
        <v>0</v>
      </c>
      <c r="AB252" s="595">
        <f t="shared" si="116"/>
        <v>0</v>
      </c>
      <c r="AC252" s="595">
        <f t="shared" si="116"/>
        <v>0</v>
      </c>
      <c r="AD252" s="595">
        <f t="shared" si="116"/>
        <v>0</v>
      </c>
      <c r="AE252" s="595">
        <f t="shared" si="116"/>
        <v>0</v>
      </c>
      <c r="AF252" s="595">
        <f t="shared" si="116"/>
        <v>0</v>
      </c>
      <c r="AG252" s="595">
        <f t="shared" si="116"/>
        <v>0</v>
      </c>
      <c r="AH252" s="595">
        <f t="shared" si="116"/>
        <v>0</v>
      </c>
      <c r="AI252" s="595">
        <f t="shared" si="116"/>
        <v>0</v>
      </c>
    </row>
    <row r="253" spans="1:35" s="589" customFormat="1" ht="11.25">
      <c r="A253" s="594"/>
      <c r="B253" s="750" t="s">
        <v>258</v>
      </c>
      <c r="C253" s="594"/>
      <c r="D253" s="594"/>
      <c r="E253" s="594"/>
      <c r="F253" s="595">
        <f t="shared" si="117"/>
        <v>4323</v>
      </c>
      <c r="G253" s="595">
        <f t="shared" si="116"/>
        <v>0</v>
      </c>
      <c r="H253" s="595">
        <f t="shared" si="116"/>
        <v>0</v>
      </c>
      <c r="I253" s="595">
        <f t="shared" si="116"/>
        <v>0</v>
      </c>
      <c r="J253" s="595">
        <f t="shared" si="116"/>
        <v>0</v>
      </c>
      <c r="K253" s="595">
        <f t="shared" si="116"/>
        <v>0</v>
      </c>
      <c r="L253" s="595">
        <f t="shared" si="116"/>
        <v>0</v>
      </c>
      <c r="M253" s="595">
        <f t="shared" si="116"/>
        <v>0</v>
      </c>
      <c r="N253" s="595">
        <f t="shared" si="116"/>
        <v>0</v>
      </c>
      <c r="O253" s="595">
        <f t="shared" si="116"/>
        <v>0</v>
      </c>
      <c r="P253" s="595">
        <f t="shared" si="116"/>
        <v>0</v>
      </c>
      <c r="Q253" s="595">
        <f t="shared" si="116"/>
        <v>0</v>
      </c>
      <c r="R253" s="595">
        <f t="shared" si="116"/>
        <v>0</v>
      </c>
      <c r="S253" s="595">
        <f t="shared" si="116"/>
        <v>0</v>
      </c>
      <c r="T253" s="595">
        <f t="shared" si="116"/>
        <v>0</v>
      </c>
      <c r="U253" s="595">
        <f t="shared" si="116"/>
        <v>0</v>
      </c>
      <c r="V253" s="595">
        <f t="shared" si="116"/>
        <v>0</v>
      </c>
      <c r="W253" s="595">
        <f t="shared" si="116"/>
        <v>0</v>
      </c>
      <c r="X253" s="595">
        <f t="shared" si="116"/>
        <v>0</v>
      </c>
      <c r="Y253" s="595">
        <f t="shared" si="116"/>
        <v>0</v>
      </c>
      <c r="Z253" s="595">
        <f t="shared" si="116"/>
        <v>0</v>
      </c>
      <c r="AA253" s="595">
        <f t="shared" si="116"/>
        <v>0</v>
      </c>
      <c r="AB253" s="595">
        <f t="shared" si="116"/>
        <v>0</v>
      </c>
      <c r="AC253" s="595">
        <f t="shared" si="116"/>
        <v>0</v>
      </c>
      <c r="AD253" s="595">
        <f t="shared" si="116"/>
        <v>0</v>
      </c>
      <c r="AE253" s="595">
        <f t="shared" si="116"/>
        <v>0</v>
      </c>
      <c r="AF253" s="595">
        <f t="shared" si="116"/>
        <v>0</v>
      </c>
      <c r="AG253" s="595">
        <f t="shared" si="116"/>
        <v>0</v>
      </c>
      <c r="AH253" s="595">
        <f t="shared" si="116"/>
        <v>0</v>
      </c>
      <c r="AI253" s="595">
        <f t="shared" si="116"/>
        <v>0</v>
      </c>
    </row>
    <row r="254" spans="1:35" s="589" customFormat="1" ht="11.25">
      <c r="A254" s="592" t="s">
        <v>155</v>
      </c>
      <c r="B254" s="749" t="s">
        <v>259</v>
      </c>
      <c r="C254" s="592"/>
      <c r="D254" s="592"/>
      <c r="E254" s="592"/>
      <c r="F254" s="593">
        <f>+F236-F244</f>
        <v>-4175</v>
      </c>
      <c r="G254" s="593">
        <f t="shared" ref="G254:AI254" si="118">+G236-G244</f>
        <v>8477</v>
      </c>
      <c r="H254" s="593">
        <f t="shared" si="118"/>
        <v>0</v>
      </c>
      <c r="I254" s="593">
        <f t="shared" si="118"/>
        <v>0</v>
      </c>
      <c r="J254" s="593">
        <f t="shared" si="118"/>
        <v>0</v>
      </c>
      <c r="K254" s="593">
        <f t="shared" si="118"/>
        <v>-92797.32828301494</v>
      </c>
      <c r="L254" s="593">
        <f t="shared" si="118"/>
        <v>-92797.32828301494</v>
      </c>
      <c r="M254" s="593">
        <f t="shared" si="118"/>
        <v>-92797.32828301494</v>
      </c>
      <c r="N254" s="593">
        <f t="shared" si="118"/>
        <v>-92797.32828301494</v>
      </c>
      <c r="O254" s="593">
        <f t="shared" si="118"/>
        <v>-92797.32828301494</v>
      </c>
      <c r="P254" s="593">
        <f t="shared" si="118"/>
        <v>-92797.32828301494</v>
      </c>
      <c r="Q254" s="593">
        <f t="shared" si="118"/>
        <v>-92797.32828301494</v>
      </c>
      <c r="R254" s="593">
        <f t="shared" si="118"/>
        <v>-92797.32828301494</v>
      </c>
      <c r="S254" s="593">
        <f t="shared" si="118"/>
        <v>-92797.32828301494</v>
      </c>
      <c r="T254" s="593">
        <f t="shared" si="118"/>
        <v>-92797.32828301494</v>
      </c>
      <c r="U254" s="593">
        <f t="shared" si="118"/>
        <v>-92797.32828301494</v>
      </c>
      <c r="V254" s="593">
        <f t="shared" si="118"/>
        <v>-92797.32828301494</v>
      </c>
      <c r="W254" s="593">
        <f t="shared" si="118"/>
        <v>-92797.32828301494</v>
      </c>
      <c r="X254" s="593">
        <f t="shared" si="118"/>
        <v>-92797.32828301494</v>
      </c>
      <c r="Y254" s="593">
        <f t="shared" si="118"/>
        <v>-92797.32828301494</v>
      </c>
      <c r="Z254" s="593">
        <f t="shared" si="118"/>
        <v>-92797.32828301494</v>
      </c>
      <c r="AA254" s="593">
        <f t="shared" si="118"/>
        <v>0</v>
      </c>
      <c r="AB254" s="593">
        <f t="shared" si="118"/>
        <v>0</v>
      </c>
      <c r="AC254" s="593">
        <f t="shared" si="118"/>
        <v>0</v>
      </c>
      <c r="AD254" s="593">
        <f t="shared" si="118"/>
        <v>0</v>
      </c>
      <c r="AE254" s="593">
        <f t="shared" si="118"/>
        <v>0</v>
      </c>
      <c r="AF254" s="593">
        <f t="shared" si="118"/>
        <v>0</v>
      </c>
      <c r="AG254" s="593">
        <f t="shared" si="118"/>
        <v>0</v>
      </c>
      <c r="AH254" s="593">
        <f t="shared" si="118"/>
        <v>0</v>
      </c>
      <c r="AI254" s="593">
        <f t="shared" si="118"/>
        <v>0</v>
      </c>
    </row>
    <row r="256" spans="1:35" ht="12.75">
      <c r="A256" s="555" t="s">
        <v>666</v>
      </c>
    </row>
    <row r="258" spans="1:35" s="589" customFormat="1" ht="11.25">
      <c r="A258" s="612"/>
      <c r="B258" s="754" t="s">
        <v>388</v>
      </c>
      <c r="C258" s="612"/>
      <c r="D258" s="612"/>
      <c r="E258" s="612"/>
      <c r="F258" s="612">
        <f t="shared" ref="F258:AI259" si="119">+F234</f>
        <v>1</v>
      </c>
      <c r="G258" s="612">
        <f t="shared" si="119"/>
        <v>2</v>
      </c>
      <c r="H258" s="612">
        <f t="shared" si="119"/>
        <v>3</v>
      </c>
      <c r="I258" s="612">
        <f t="shared" si="119"/>
        <v>4</v>
      </c>
      <c r="J258" s="612">
        <f t="shared" si="119"/>
        <v>5</v>
      </c>
      <c r="K258" s="612">
        <f t="shared" si="119"/>
        <v>6</v>
      </c>
      <c r="L258" s="612">
        <f t="shared" si="119"/>
        <v>7</v>
      </c>
      <c r="M258" s="612">
        <f t="shared" si="119"/>
        <v>8</v>
      </c>
      <c r="N258" s="612">
        <f t="shared" si="119"/>
        <v>9</v>
      </c>
      <c r="O258" s="612">
        <f t="shared" si="119"/>
        <v>10</v>
      </c>
      <c r="P258" s="612">
        <f t="shared" si="119"/>
        <v>11</v>
      </c>
      <c r="Q258" s="612">
        <f t="shared" si="119"/>
        <v>12</v>
      </c>
      <c r="R258" s="612">
        <f t="shared" si="119"/>
        <v>13</v>
      </c>
      <c r="S258" s="612">
        <f t="shared" si="119"/>
        <v>14</v>
      </c>
      <c r="T258" s="612">
        <f t="shared" si="119"/>
        <v>15</v>
      </c>
      <c r="U258" s="612">
        <f t="shared" si="119"/>
        <v>16</v>
      </c>
      <c r="V258" s="612">
        <f t="shared" si="119"/>
        <v>17</v>
      </c>
      <c r="W258" s="612">
        <f t="shared" si="119"/>
        <v>18</v>
      </c>
      <c r="X258" s="612">
        <f t="shared" si="119"/>
        <v>19</v>
      </c>
      <c r="Y258" s="612">
        <f t="shared" si="119"/>
        <v>20</v>
      </c>
      <c r="Z258" s="612">
        <f t="shared" si="119"/>
        <v>21</v>
      </c>
      <c r="AA258" s="612">
        <f t="shared" si="119"/>
        <v>22</v>
      </c>
      <c r="AB258" s="612">
        <f t="shared" si="119"/>
        <v>23</v>
      </c>
      <c r="AC258" s="612">
        <f t="shared" si="119"/>
        <v>24</v>
      </c>
      <c r="AD258" s="612">
        <f t="shared" si="119"/>
        <v>25</v>
      </c>
      <c r="AE258" s="612">
        <f t="shared" si="119"/>
        <v>26</v>
      </c>
      <c r="AF258" s="612">
        <f t="shared" si="119"/>
        <v>27</v>
      </c>
      <c r="AG258" s="612">
        <f t="shared" si="119"/>
        <v>28</v>
      </c>
      <c r="AH258" s="612">
        <f t="shared" si="119"/>
        <v>29</v>
      </c>
      <c r="AI258" s="612">
        <f t="shared" si="119"/>
        <v>30</v>
      </c>
    </row>
    <row r="259" spans="1:35" s="589" customFormat="1" ht="11.25">
      <c r="A259" s="612" t="s">
        <v>147</v>
      </c>
      <c r="B259" s="754" t="s">
        <v>397</v>
      </c>
      <c r="C259" s="613"/>
      <c r="D259" s="613"/>
      <c r="E259" s="613"/>
      <c r="F259" s="614">
        <f t="shared" si="119"/>
        <v>2018</v>
      </c>
      <c r="G259" s="614">
        <f t="shared" si="119"/>
        <v>2019</v>
      </c>
      <c r="H259" s="614">
        <f t="shared" si="119"/>
        <v>2020</v>
      </c>
      <c r="I259" s="614">
        <f t="shared" si="119"/>
        <v>2021</v>
      </c>
      <c r="J259" s="614">
        <f t="shared" si="119"/>
        <v>2022</v>
      </c>
      <c r="K259" s="614">
        <f t="shared" si="119"/>
        <v>2023</v>
      </c>
      <c r="L259" s="614">
        <f t="shared" si="119"/>
        <v>2024</v>
      </c>
      <c r="M259" s="614">
        <f t="shared" si="119"/>
        <v>2025</v>
      </c>
      <c r="N259" s="614">
        <f t="shared" si="119"/>
        <v>2026</v>
      </c>
      <c r="O259" s="614">
        <f t="shared" si="119"/>
        <v>2027</v>
      </c>
      <c r="P259" s="614">
        <f t="shared" si="119"/>
        <v>2028</v>
      </c>
      <c r="Q259" s="614">
        <f t="shared" si="119"/>
        <v>2029</v>
      </c>
      <c r="R259" s="614">
        <f t="shared" si="119"/>
        <v>2030</v>
      </c>
      <c r="S259" s="614">
        <f t="shared" si="119"/>
        <v>2031</v>
      </c>
      <c r="T259" s="614">
        <f t="shared" si="119"/>
        <v>2032</v>
      </c>
      <c r="U259" s="614">
        <f t="shared" si="119"/>
        <v>2033</v>
      </c>
      <c r="V259" s="614">
        <f t="shared" si="119"/>
        <v>2034</v>
      </c>
      <c r="W259" s="614">
        <f t="shared" si="119"/>
        <v>2035</v>
      </c>
      <c r="X259" s="614">
        <f t="shared" si="119"/>
        <v>2036</v>
      </c>
      <c r="Y259" s="614">
        <f t="shared" si="119"/>
        <v>2037</v>
      </c>
      <c r="Z259" s="614">
        <f t="shared" si="119"/>
        <v>2038</v>
      </c>
      <c r="AA259" s="614">
        <f t="shared" si="119"/>
        <v>2039</v>
      </c>
      <c r="AB259" s="614">
        <f t="shared" si="119"/>
        <v>2040</v>
      </c>
      <c r="AC259" s="614">
        <f t="shared" si="119"/>
        <v>2041</v>
      </c>
      <c r="AD259" s="614">
        <f t="shared" si="119"/>
        <v>2042</v>
      </c>
      <c r="AE259" s="614">
        <f t="shared" si="119"/>
        <v>2043</v>
      </c>
      <c r="AF259" s="614">
        <f t="shared" si="119"/>
        <v>2044</v>
      </c>
      <c r="AG259" s="614">
        <f t="shared" si="119"/>
        <v>2045</v>
      </c>
      <c r="AH259" s="614">
        <f t="shared" si="119"/>
        <v>2046</v>
      </c>
      <c r="AI259" s="614">
        <f t="shared" si="119"/>
        <v>2047</v>
      </c>
    </row>
    <row r="260" spans="1:35" s="589" customFormat="1" ht="11.25">
      <c r="A260" s="592" t="s">
        <v>242</v>
      </c>
      <c r="B260" s="749" t="s">
        <v>398</v>
      </c>
      <c r="C260" s="592"/>
      <c r="D260" s="592"/>
      <c r="E260" s="593"/>
      <c r="F260" s="593">
        <f>+F261+F265+F266</f>
        <v>199706</v>
      </c>
      <c r="G260" s="593">
        <f t="shared" ref="G260:AI260" si="120">+G261+G265+G266</f>
        <v>215377</v>
      </c>
      <c r="H260" s="593">
        <f t="shared" si="120"/>
        <v>191487</v>
      </c>
      <c r="I260" s="593">
        <f t="shared" si="120"/>
        <v>191487</v>
      </c>
      <c r="J260" s="593">
        <f t="shared" si="120"/>
        <v>191487</v>
      </c>
      <c r="K260" s="593">
        <f>+K261+K265+K266</f>
        <v>537515.86941390019</v>
      </c>
      <c r="L260" s="593">
        <f t="shared" si="120"/>
        <v>537515.86941390019</v>
      </c>
      <c r="M260" s="593">
        <f t="shared" si="120"/>
        <v>537515.86941390019</v>
      </c>
      <c r="N260" s="593">
        <f t="shared" si="120"/>
        <v>537515.86941390019</v>
      </c>
      <c r="O260" s="593">
        <f t="shared" si="120"/>
        <v>537515.86941390019</v>
      </c>
      <c r="P260" s="593">
        <f t="shared" si="120"/>
        <v>537515.86941390019</v>
      </c>
      <c r="Q260" s="593">
        <f t="shared" si="120"/>
        <v>537515.86941390019</v>
      </c>
      <c r="R260" s="593">
        <f t="shared" si="120"/>
        <v>537515.86941390019</v>
      </c>
      <c r="S260" s="593">
        <f t="shared" si="120"/>
        <v>537515.86941390019</v>
      </c>
      <c r="T260" s="593">
        <f t="shared" si="120"/>
        <v>537515.86941390019</v>
      </c>
      <c r="U260" s="593">
        <f t="shared" si="120"/>
        <v>537515.86941390019</v>
      </c>
      <c r="V260" s="593">
        <f t="shared" si="120"/>
        <v>537515.86941390019</v>
      </c>
      <c r="W260" s="593">
        <f t="shared" si="120"/>
        <v>537515.86941390019</v>
      </c>
      <c r="X260" s="593">
        <f t="shared" si="120"/>
        <v>537515.86941390019</v>
      </c>
      <c r="Y260" s="593">
        <f t="shared" si="120"/>
        <v>537515.86941390019</v>
      </c>
      <c r="Z260" s="593">
        <f t="shared" si="120"/>
        <v>537515.86941390019</v>
      </c>
      <c r="AA260" s="593">
        <f t="shared" si="120"/>
        <v>630313.19769691536</v>
      </c>
      <c r="AB260" s="593">
        <f t="shared" si="120"/>
        <v>630313.19769691536</v>
      </c>
      <c r="AC260" s="593">
        <f t="shared" si="120"/>
        <v>630313.19769691536</v>
      </c>
      <c r="AD260" s="593">
        <f t="shared" si="120"/>
        <v>630313.19769691536</v>
      </c>
      <c r="AE260" s="593">
        <f t="shared" si="120"/>
        <v>630313.19769691536</v>
      </c>
      <c r="AF260" s="593">
        <f t="shared" si="120"/>
        <v>630313.19769691536</v>
      </c>
      <c r="AG260" s="593">
        <f t="shared" si="120"/>
        <v>630313.19769691536</v>
      </c>
      <c r="AH260" s="593">
        <f t="shared" si="120"/>
        <v>630313.19769691536</v>
      </c>
      <c r="AI260" s="593">
        <f t="shared" si="120"/>
        <v>630313.19769691536</v>
      </c>
    </row>
    <row r="261" spans="1:35" s="607" customFormat="1" ht="11.25">
      <c r="A261" s="605">
        <v>1</v>
      </c>
      <c r="B261" s="753" t="s">
        <v>245</v>
      </c>
      <c r="C261" s="605"/>
      <c r="D261" s="605"/>
      <c r="E261" s="605"/>
      <c r="F261" s="606">
        <f t="shared" ref="F261:J261" si="121">+F262+F263+F264</f>
        <v>197933</v>
      </c>
      <c r="G261" s="606">
        <f t="shared" si="121"/>
        <v>212129</v>
      </c>
      <c r="H261" s="606">
        <f t="shared" si="121"/>
        <v>191487</v>
      </c>
      <c r="I261" s="606">
        <f t="shared" si="121"/>
        <v>191487</v>
      </c>
      <c r="J261" s="606">
        <f t="shared" si="121"/>
        <v>191487</v>
      </c>
      <c r="K261" s="606">
        <f>+K262+K263+K264</f>
        <v>537515.86941390019</v>
      </c>
      <c r="L261" s="606">
        <f t="shared" ref="L261:AI261" si="122">+L262+L263+L264</f>
        <v>537515.86941390019</v>
      </c>
      <c r="M261" s="606">
        <f t="shared" si="122"/>
        <v>537515.86941390019</v>
      </c>
      <c r="N261" s="606">
        <f t="shared" si="122"/>
        <v>537515.86941390019</v>
      </c>
      <c r="O261" s="606">
        <f t="shared" si="122"/>
        <v>537515.86941390019</v>
      </c>
      <c r="P261" s="606">
        <f t="shared" si="122"/>
        <v>537515.86941390019</v>
      </c>
      <c r="Q261" s="606">
        <f t="shared" si="122"/>
        <v>537515.86941390019</v>
      </c>
      <c r="R261" s="606">
        <f t="shared" si="122"/>
        <v>537515.86941390019</v>
      </c>
      <c r="S261" s="606">
        <f t="shared" si="122"/>
        <v>537515.86941390019</v>
      </c>
      <c r="T261" s="606">
        <f t="shared" si="122"/>
        <v>537515.86941390019</v>
      </c>
      <c r="U261" s="606">
        <f t="shared" si="122"/>
        <v>537515.86941390019</v>
      </c>
      <c r="V261" s="606">
        <f t="shared" si="122"/>
        <v>537515.86941390019</v>
      </c>
      <c r="W261" s="606">
        <f t="shared" si="122"/>
        <v>537515.86941390019</v>
      </c>
      <c r="X261" s="606">
        <f t="shared" si="122"/>
        <v>537515.86941390019</v>
      </c>
      <c r="Y261" s="606">
        <f t="shared" si="122"/>
        <v>537515.86941390019</v>
      </c>
      <c r="Z261" s="606">
        <f t="shared" si="122"/>
        <v>537515.86941390019</v>
      </c>
      <c r="AA261" s="606">
        <f t="shared" si="122"/>
        <v>630313.19769691536</v>
      </c>
      <c r="AB261" s="606">
        <f t="shared" si="122"/>
        <v>630313.19769691536</v>
      </c>
      <c r="AC261" s="606">
        <f t="shared" si="122"/>
        <v>630313.19769691536</v>
      </c>
      <c r="AD261" s="606">
        <f t="shared" si="122"/>
        <v>630313.19769691536</v>
      </c>
      <c r="AE261" s="606">
        <f t="shared" si="122"/>
        <v>630313.19769691536</v>
      </c>
      <c r="AF261" s="606">
        <f t="shared" si="122"/>
        <v>630313.19769691536</v>
      </c>
      <c r="AG261" s="606">
        <f t="shared" si="122"/>
        <v>630313.19769691536</v>
      </c>
      <c r="AH261" s="606">
        <f t="shared" si="122"/>
        <v>630313.19769691536</v>
      </c>
      <c r="AI261" s="606">
        <f t="shared" si="122"/>
        <v>630313.19769691536</v>
      </c>
    </row>
    <row r="262" spans="1:35" s="589" customFormat="1" ht="11.25">
      <c r="A262" s="594"/>
      <c r="B262" s="751" t="s">
        <v>249</v>
      </c>
      <c r="C262" s="617"/>
      <c r="D262" s="617"/>
      <c r="E262" s="596"/>
      <c r="F262" s="595">
        <f>+F238</f>
        <v>59501.7048</v>
      </c>
      <c r="G262" s="595">
        <f t="shared" ref="G262:AI263" si="123">+G238</f>
        <v>74365.260000000009</v>
      </c>
      <c r="H262" s="595">
        <f t="shared" si="123"/>
        <v>75563</v>
      </c>
      <c r="I262" s="595">
        <f t="shared" si="123"/>
        <v>75563</v>
      </c>
      <c r="J262" s="595">
        <f t="shared" si="123"/>
        <v>75563</v>
      </c>
      <c r="K262" s="595">
        <f>+K238</f>
        <v>294832.43107137195</v>
      </c>
      <c r="L262" s="595">
        <f t="shared" si="123"/>
        <v>294832.43107137195</v>
      </c>
      <c r="M262" s="595">
        <f t="shared" si="123"/>
        <v>294832.43107137195</v>
      </c>
      <c r="N262" s="595">
        <f t="shared" si="123"/>
        <v>294832.43107137195</v>
      </c>
      <c r="O262" s="595">
        <f t="shared" si="123"/>
        <v>294832.43107137195</v>
      </c>
      <c r="P262" s="595">
        <f t="shared" si="123"/>
        <v>294832.43107137195</v>
      </c>
      <c r="Q262" s="595">
        <f t="shared" si="123"/>
        <v>294832.43107137195</v>
      </c>
      <c r="R262" s="595">
        <f t="shared" si="123"/>
        <v>294832.43107137195</v>
      </c>
      <c r="S262" s="595">
        <f t="shared" si="123"/>
        <v>294832.43107137195</v>
      </c>
      <c r="T262" s="595">
        <f t="shared" si="123"/>
        <v>294832.43107137195</v>
      </c>
      <c r="U262" s="595">
        <f t="shared" si="123"/>
        <v>294832.43107137195</v>
      </c>
      <c r="V262" s="595">
        <f t="shared" si="123"/>
        <v>294832.43107137195</v>
      </c>
      <c r="W262" s="595">
        <f t="shared" si="123"/>
        <v>294832.43107137195</v>
      </c>
      <c r="X262" s="595">
        <f t="shared" si="123"/>
        <v>294832.43107137195</v>
      </c>
      <c r="Y262" s="595">
        <f t="shared" si="123"/>
        <v>294832.43107137195</v>
      </c>
      <c r="Z262" s="595">
        <f t="shared" si="123"/>
        <v>294832.43107137195</v>
      </c>
      <c r="AA262" s="595">
        <f t="shared" si="123"/>
        <v>294832.43107137195</v>
      </c>
      <c r="AB262" s="595">
        <f t="shared" si="123"/>
        <v>294832.43107137195</v>
      </c>
      <c r="AC262" s="595">
        <f t="shared" si="123"/>
        <v>294832.43107137195</v>
      </c>
      <c r="AD262" s="595">
        <f t="shared" si="123"/>
        <v>294832.43107137195</v>
      </c>
      <c r="AE262" s="595">
        <f t="shared" si="123"/>
        <v>294832.43107137195</v>
      </c>
      <c r="AF262" s="595">
        <f t="shared" si="123"/>
        <v>294832.43107137195</v>
      </c>
      <c r="AG262" s="595">
        <f t="shared" si="123"/>
        <v>294832.43107137195</v>
      </c>
      <c r="AH262" s="595">
        <f t="shared" si="123"/>
        <v>294832.43107137195</v>
      </c>
      <c r="AI262" s="595">
        <f t="shared" si="123"/>
        <v>294832.43107137195</v>
      </c>
    </row>
    <row r="263" spans="1:35" s="589" customFormat="1" ht="11.25">
      <c r="A263" s="594"/>
      <c r="B263" s="751" t="s">
        <v>250</v>
      </c>
      <c r="C263" s="617"/>
      <c r="D263" s="617"/>
      <c r="E263" s="596"/>
      <c r="F263" s="595">
        <f>+F239</f>
        <v>128422.29519999999</v>
      </c>
      <c r="G263" s="595">
        <f t="shared" si="123"/>
        <v>134381.74</v>
      </c>
      <c r="H263" s="595">
        <f t="shared" si="123"/>
        <v>114541</v>
      </c>
      <c r="I263" s="595">
        <f t="shared" si="123"/>
        <v>114541</v>
      </c>
      <c r="J263" s="595">
        <f t="shared" si="123"/>
        <v>114541</v>
      </c>
      <c r="K263" s="595">
        <f t="shared" si="123"/>
        <v>241300.43834252824</v>
      </c>
      <c r="L263" s="595">
        <f t="shared" si="123"/>
        <v>241300.43834252824</v>
      </c>
      <c r="M263" s="595">
        <f t="shared" si="123"/>
        <v>241300.43834252824</v>
      </c>
      <c r="N263" s="595">
        <f t="shared" si="123"/>
        <v>241300.43834252824</v>
      </c>
      <c r="O263" s="595">
        <f t="shared" si="123"/>
        <v>241300.43834252824</v>
      </c>
      <c r="P263" s="595">
        <f t="shared" si="123"/>
        <v>241300.43834252824</v>
      </c>
      <c r="Q263" s="595">
        <f t="shared" si="123"/>
        <v>241300.43834252824</v>
      </c>
      <c r="R263" s="595">
        <f t="shared" si="123"/>
        <v>241300.43834252824</v>
      </c>
      <c r="S263" s="595">
        <f t="shared" si="123"/>
        <v>241300.43834252824</v>
      </c>
      <c r="T263" s="595">
        <f t="shared" si="123"/>
        <v>241300.43834252824</v>
      </c>
      <c r="U263" s="595">
        <f t="shared" si="123"/>
        <v>241300.43834252824</v>
      </c>
      <c r="V263" s="595">
        <f t="shared" si="123"/>
        <v>241300.43834252824</v>
      </c>
      <c r="W263" s="595">
        <f t="shared" si="123"/>
        <v>241300.43834252824</v>
      </c>
      <c r="X263" s="595">
        <f t="shared" si="123"/>
        <v>241300.43834252824</v>
      </c>
      <c r="Y263" s="595">
        <f t="shared" si="123"/>
        <v>241300.43834252824</v>
      </c>
      <c r="Z263" s="595">
        <f t="shared" si="123"/>
        <v>241300.43834252824</v>
      </c>
      <c r="AA263" s="595">
        <f t="shared" si="123"/>
        <v>334097.76662554336</v>
      </c>
      <c r="AB263" s="595">
        <f t="shared" si="123"/>
        <v>334097.76662554336</v>
      </c>
      <c r="AC263" s="595">
        <f t="shared" si="123"/>
        <v>334097.76662554336</v>
      </c>
      <c r="AD263" s="595">
        <f t="shared" si="123"/>
        <v>334097.76662554336</v>
      </c>
      <c r="AE263" s="595">
        <f t="shared" si="123"/>
        <v>334097.76662554336</v>
      </c>
      <c r="AF263" s="595">
        <f t="shared" si="123"/>
        <v>334097.76662554336</v>
      </c>
      <c r="AG263" s="595">
        <f t="shared" si="123"/>
        <v>334097.76662554336</v>
      </c>
      <c r="AH263" s="595">
        <f t="shared" si="123"/>
        <v>334097.76662554336</v>
      </c>
      <c r="AI263" s="595">
        <f t="shared" si="123"/>
        <v>334097.76662554336</v>
      </c>
    </row>
    <row r="264" spans="1:35" s="589" customFormat="1" ht="11.25">
      <c r="A264" s="594"/>
      <c r="B264" s="751" t="s">
        <v>853</v>
      </c>
      <c r="C264" s="617"/>
      <c r="D264" s="617"/>
      <c r="E264" s="596"/>
      <c r="F264" s="595">
        <f>+F241</f>
        <v>10009</v>
      </c>
      <c r="G264" s="595">
        <f t="shared" ref="G264:AI266" si="124">+G241</f>
        <v>3382</v>
      </c>
      <c r="H264" s="595">
        <f t="shared" si="124"/>
        <v>1383</v>
      </c>
      <c r="I264" s="595">
        <f t="shared" si="124"/>
        <v>1383</v>
      </c>
      <c r="J264" s="595">
        <f t="shared" si="124"/>
        <v>1383</v>
      </c>
      <c r="K264" s="595">
        <f t="shared" si="124"/>
        <v>1383</v>
      </c>
      <c r="L264" s="595">
        <f t="shared" si="124"/>
        <v>1383</v>
      </c>
      <c r="M264" s="595">
        <f t="shared" si="124"/>
        <v>1383</v>
      </c>
      <c r="N264" s="595">
        <f t="shared" si="124"/>
        <v>1383</v>
      </c>
      <c r="O264" s="595">
        <f t="shared" si="124"/>
        <v>1383</v>
      </c>
      <c r="P264" s="595">
        <f t="shared" si="124"/>
        <v>1383</v>
      </c>
      <c r="Q264" s="595">
        <f t="shared" si="124"/>
        <v>1383</v>
      </c>
      <c r="R264" s="595">
        <f t="shared" si="124"/>
        <v>1383</v>
      </c>
      <c r="S264" s="595">
        <f t="shared" si="124"/>
        <v>1383</v>
      </c>
      <c r="T264" s="595">
        <f t="shared" si="124"/>
        <v>1383</v>
      </c>
      <c r="U264" s="595">
        <f t="shared" si="124"/>
        <v>1383</v>
      </c>
      <c r="V264" s="595">
        <f t="shared" si="124"/>
        <v>1383</v>
      </c>
      <c r="W264" s="595">
        <f t="shared" si="124"/>
        <v>1383</v>
      </c>
      <c r="X264" s="595">
        <f t="shared" si="124"/>
        <v>1383</v>
      </c>
      <c r="Y264" s="595">
        <f t="shared" si="124"/>
        <v>1383</v>
      </c>
      <c r="Z264" s="595">
        <f t="shared" si="124"/>
        <v>1383</v>
      </c>
      <c r="AA264" s="595">
        <f t="shared" si="124"/>
        <v>1383</v>
      </c>
      <c r="AB264" s="595">
        <f t="shared" si="124"/>
        <v>1383</v>
      </c>
      <c r="AC264" s="595">
        <f t="shared" si="124"/>
        <v>1383</v>
      </c>
      <c r="AD264" s="595">
        <f t="shared" si="124"/>
        <v>1383</v>
      </c>
      <c r="AE264" s="595">
        <f t="shared" si="124"/>
        <v>1383</v>
      </c>
      <c r="AF264" s="595">
        <f t="shared" si="124"/>
        <v>1383</v>
      </c>
      <c r="AG264" s="595">
        <f t="shared" si="124"/>
        <v>1383</v>
      </c>
      <c r="AH264" s="595">
        <f t="shared" si="124"/>
        <v>1383</v>
      </c>
      <c r="AI264" s="595">
        <f t="shared" si="124"/>
        <v>1383</v>
      </c>
    </row>
    <row r="265" spans="1:35" s="607" customFormat="1" ht="11.25">
      <c r="A265" s="605">
        <v>2</v>
      </c>
      <c r="B265" s="753" t="s">
        <v>247</v>
      </c>
      <c r="C265" s="605"/>
      <c r="D265" s="605"/>
      <c r="E265" s="605"/>
      <c r="F265" s="606">
        <f>+F242</f>
        <v>1773</v>
      </c>
      <c r="G265" s="606">
        <f t="shared" si="124"/>
        <v>3248</v>
      </c>
      <c r="H265" s="606">
        <f t="shared" si="124"/>
        <v>0</v>
      </c>
      <c r="I265" s="606">
        <f t="shared" si="124"/>
        <v>0</v>
      </c>
      <c r="J265" s="606">
        <f t="shared" si="124"/>
        <v>0</v>
      </c>
      <c r="K265" s="606">
        <f t="shared" si="124"/>
        <v>0</v>
      </c>
      <c r="L265" s="606">
        <f t="shared" si="124"/>
        <v>0</v>
      </c>
      <c r="M265" s="606">
        <f t="shared" si="124"/>
        <v>0</v>
      </c>
      <c r="N265" s="606">
        <f t="shared" si="124"/>
        <v>0</v>
      </c>
      <c r="O265" s="606">
        <f t="shared" si="124"/>
        <v>0</v>
      </c>
      <c r="P265" s="606">
        <f t="shared" si="124"/>
        <v>0</v>
      </c>
      <c r="Q265" s="606">
        <f t="shared" si="124"/>
        <v>0</v>
      </c>
      <c r="R265" s="606">
        <f t="shared" si="124"/>
        <v>0</v>
      </c>
      <c r="S265" s="606">
        <f t="shared" si="124"/>
        <v>0</v>
      </c>
      <c r="T265" s="606">
        <f t="shared" si="124"/>
        <v>0</v>
      </c>
      <c r="U265" s="606">
        <f t="shared" si="124"/>
        <v>0</v>
      </c>
      <c r="V265" s="606">
        <f t="shared" si="124"/>
        <v>0</v>
      </c>
      <c r="W265" s="606">
        <f t="shared" si="124"/>
        <v>0</v>
      </c>
      <c r="X265" s="606">
        <f t="shared" si="124"/>
        <v>0</v>
      </c>
      <c r="Y265" s="606">
        <f t="shared" si="124"/>
        <v>0</v>
      </c>
      <c r="Z265" s="606">
        <f t="shared" si="124"/>
        <v>0</v>
      </c>
      <c r="AA265" s="606">
        <f t="shared" si="124"/>
        <v>0</v>
      </c>
      <c r="AB265" s="606">
        <f t="shared" si="124"/>
        <v>0</v>
      </c>
      <c r="AC265" s="606">
        <f t="shared" si="124"/>
        <v>0</v>
      </c>
      <c r="AD265" s="606">
        <f t="shared" si="124"/>
        <v>0</v>
      </c>
      <c r="AE265" s="606">
        <f t="shared" si="124"/>
        <v>0</v>
      </c>
      <c r="AF265" s="606">
        <f t="shared" si="124"/>
        <v>0</v>
      </c>
      <c r="AG265" s="606">
        <f t="shared" si="124"/>
        <v>0</v>
      </c>
      <c r="AH265" s="606">
        <f t="shared" si="124"/>
        <v>0</v>
      </c>
      <c r="AI265" s="606">
        <f t="shared" si="124"/>
        <v>0</v>
      </c>
    </row>
    <row r="266" spans="1:35" s="607" customFormat="1" ht="11.25">
      <c r="A266" s="605">
        <v>3</v>
      </c>
      <c r="B266" s="753" t="s">
        <v>251</v>
      </c>
      <c r="C266" s="605"/>
      <c r="D266" s="605"/>
      <c r="E266" s="605"/>
      <c r="F266" s="606">
        <f>+F243</f>
        <v>0</v>
      </c>
      <c r="G266" s="606">
        <f t="shared" si="124"/>
        <v>0</v>
      </c>
      <c r="H266" s="606">
        <f t="shared" si="124"/>
        <v>0</v>
      </c>
      <c r="I266" s="606">
        <f t="shared" si="124"/>
        <v>0</v>
      </c>
      <c r="J266" s="606">
        <f t="shared" si="124"/>
        <v>0</v>
      </c>
      <c r="K266" s="606">
        <f t="shared" si="124"/>
        <v>0</v>
      </c>
      <c r="L266" s="606">
        <f t="shared" si="124"/>
        <v>0</v>
      </c>
      <c r="M266" s="606">
        <f t="shared" si="124"/>
        <v>0</v>
      </c>
      <c r="N266" s="606">
        <f t="shared" si="124"/>
        <v>0</v>
      </c>
      <c r="O266" s="606">
        <f t="shared" si="124"/>
        <v>0</v>
      </c>
      <c r="P266" s="606">
        <f t="shared" si="124"/>
        <v>0</v>
      </c>
      <c r="Q266" s="606">
        <f t="shared" si="124"/>
        <v>0</v>
      </c>
      <c r="R266" s="606">
        <f t="shared" si="124"/>
        <v>0</v>
      </c>
      <c r="S266" s="606">
        <f t="shared" si="124"/>
        <v>0</v>
      </c>
      <c r="T266" s="606">
        <f t="shared" si="124"/>
        <v>0</v>
      </c>
      <c r="U266" s="606">
        <f t="shared" si="124"/>
        <v>0</v>
      </c>
      <c r="V266" s="606">
        <f t="shared" si="124"/>
        <v>0</v>
      </c>
      <c r="W266" s="606">
        <f t="shared" si="124"/>
        <v>0</v>
      </c>
      <c r="X266" s="606">
        <f t="shared" si="124"/>
        <v>0</v>
      </c>
      <c r="Y266" s="606">
        <f t="shared" si="124"/>
        <v>0</v>
      </c>
      <c r="Z266" s="606">
        <f t="shared" si="124"/>
        <v>0</v>
      </c>
      <c r="AA266" s="606">
        <f t="shared" si="124"/>
        <v>0</v>
      </c>
      <c r="AB266" s="606">
        <f t="shared" si="124"/>
        <v>0</v>
      </c>
      <c r="AC266" s="606">
        <f t="shared" si="124"/>
        <v>0</v>
      </c>
      <c r="AD266" s="606">
        <f t="shared" si="124"/>
        <v>0</v>
      </c>
      <c r="AE266" s="606">
        <f t="shared" si="124"/>
        <v>0</v>
      </c>
      <c r="AF266" s="606">
        <f t="shared" si="124"/>
        <v>0</v>
      </c>
      <c r="AG266" s="606">
        <f t="shared" si="124"/>
        <v>0</v>
      </c>
      <c r="AH266" s="606">
        <f t="shared" si="124"/>
        <v>0</v>
      </c>
      <c r="AI266" s="606">
        <f t="shared" si="124"/>
        <v>0</v>
      </c>
    </row>
    <row r="267" spans="1:35" s="589" customFormat="1" ht="11.25">
      <c r="A267" s="592" t="s">
        <v>243</v>
      </c>
      <c r="B267" s="749" t="s">
        <v>399</v>
      </c>
      <c r="C267" s="592"/>
      <c r="D267" s="592"/>
      <c r="E267" s="593">
        <f>+E273+E274+E275+E281+E268</f>
        <v>0</v>
      </c>
      <c r="F267" s="593">
        <f>+F273+F274+F275+F281+F268</f>
        <v>1065874.3399999999</v>
      </c>
      <c r="G267" s="593">
        <f t="shared" ref="G267:AI267" si="125">+G273+G274+G275+G281+G268</f>
        <v>299458.7418870721</v>
      </c>
      <c r="H267" s="593">
        <f t="shared" si="125"/>
        <v>2423596.9417475527</v>
      </c>
      <c r="I267" s="593">
        <f t="shared" si="125"/>
        <v>2380052.2622697218</v>
      </c>
      <c r="J267" s="593">
        <f t="shared" si="125"/>
        <v>153147.77698111522</v>
      </c>
      <c r="K267" s="593">
        <f t="shared" si="125"/>
        <v>296201.43107137183</v>
      </c>
      <c r="L267" s="593">
        <f t="shared" si="125"/>
        <v>296201.43107137183</v>
      </c>
      <c r="M267" s="593">
        <f t="shared" si="125"/>
        <v>296201.43107137183</v>
      </c>
      <c r="N267" s="593">
        <f t="shared" si="125"/>
        <v>296201.43107137183</v>
      </c>
      <c r="O267" s="593">
        <f t="shared" si="125"/>
        <v>296201.43107137183</v>
      </c>
      <c r="P267" s="593">
        <f t="shared" si="125"/>
        <v>296201.43107137183</v>
      </c>
      <c r="Q267" s="593">
        <f t="shared" si="125"/>
        <v>296201.43107137183</v>
      </c>
      <c r="R267" s="593">
        <f t="shared" si="125"/>
        <v>296201.43107137183</v>
      </c>
      <c r="S267" s="593">
        <f t="shared" si="125"/>
        <v>296201.43107137183</v>
      </c>
      <c r="T267" s="593">
        <f t="shared" si="125"/>
        <v>1414006.4662170287</v>
      </c>
      <c r="U267" s="593">
        <f t="shared" si="125"/>
        <v>296201.43107137183</v>
      </c>
      <c r="V267" s="593">
        <f t="shared" si="125"/>
        <v>296201.43107137183</v>
      </c>
      <c r="W267" s="593">
        <f t="shared" si="125"/>
        <v>296201.43107137183</v>
      </c>
      <c r="X267" s="593">
        <f t="shared" si="125"/>
        <v>569453.06306290673</v>
      </c>
      <c r="Y267" s="593">
        <f t="shared" si="125"/>
        <v>296201.43107137183</v>
      </c>
      <c r="Z267" s="593">
        <f t="shared" si="125"/>
        <v>296201.43107137183</v>
      </c>
      <c r="AA267" s="593">
        <f t="shared" si="125"/>
        <v>296201.43107137183</v>
      </c>
      <c r="AB267" s="593">
        <f t="shared" si="125"/>
        <v>296201.43107137183</v>
      </c>
      <c r="AC267" s="593">
        <f t="shared" si="125"/>
        <v>296201.43107137183</v>
      </c>
      <c r="AD267" s="593">
        <f t="shared" si="125"/>
        <v>1414006.4662170287</v>
      </c>
      <c r="AE267" s="593">
        <f t="shared" si="125"/>
        <v>296201.43107137183</v>
      </c>
      <c r="AF267" s="593">
        <f t="shared" si="125"/>
        <v>296201.43107137183</v>
      </c>
      <c r="AG267" s="593">
        <f t="shared" si="125"/>
        <v>296201.43107137183</v>
      </c>
      <c r="AH267" s="593">
        <f t="shared" si="125"/>
        <v>296201.43107137183</v>
      </c>
      <c r="AI267" s="593">
        <f t="shared" si="125"/>
        <v>296201.43107137183</v>
      </c>
    </row>
    <row r="268" spans="1:35" s="607" customFormat="1" ht="11.25">
      <c r="A268" s="605">
        <v>1</v>
      </c>
      <c r="B268" s="753" t="s">
        <v>246</v>
      </c>
      <c r="C268" s="605"/>
      <c r="D268" s="605"/>
      <c r="E268" s="605"/>
      <c r="F268" s="606">
        <f>+F269+F270+F271+F272</f>
        <v>196869</v>
      </c>
      <c r="G268" s="606">
        <f t="shared" ref="G268:AI268" si="126">+G269+G270+G271+G272</f>
        <v>93933</v>
      </c>
      <c r="H268" s="606">
        <f t="shared" si="126"/>
        <v>76932</v>
      </c>
      <c r="I268" s="606">
        <f t="shared" si="126"/>
        <v>76932</v>
      </c>
      <c r="J268" s="606">
        <f t="shared" si="126"/>
        <v>76932</v>
      </c>
      <c r="K268" s="606">
        <f t="shared" si="126"/>
        <v>296201.43107137183</v>
      </c>
      <c r="L268" s="606">
        <f t="shared" si="126"/>
        <v>296201.43107137183</v>
      </c>
      <c r="M268" s="606">
        <f t="shared" si="126"/>
        <v>296201.43107137183</v>
      </c>
      <c r="N268" s="606">
        <f t="shared" si="126"/>
        <v>296201.43107137183</v>
      </c>
      <c r="O268" s="606">
        <f t="shared" si="126"/>
        <v>296201.43107137183</v>
      </c>
      <c r="P268" s="606">
        <f t="shared" si="126"/>
        <v>296201.43107137183</v>
      </c>
      <c r="Q268" s="606">
        <f t="shared" si="126"/>
        <v>296201.43107137183</v>
      </c>
      <c r="R268" s="606">
        <f t="shared" si="126"/>
        <v>296201.43107137183</v>
      </c>
      <c r="S268" s="606">
        <f t="shared" si="126"/>
        <v>296201.43107137183</v>
      </c>
      <c r="T268" s="606">
        <f t="shared" si="126"/>
        <v>296201.43107137183</v>
      </c>
      <c r="U268" s="606">
        <f t="shared" si="126"/>
        <v>296201.43107137183</v>
      </c>
      <c r="V268" s="606">
        <f t="shared" si="126"/>
        <v>296201.43107137183</v>
      </c>
      <c r="W268" s="606">
        <f t="shared" si="126"/>
        <v>296201.43107137183</v>
      </c>
      <c r="X268" s="606">
        <f t="shared" si="126"/>
        <v>296201.43107137183</v>
      </c>
      <c r="Y268" s="606">
        <f t="shared" si="126"/>
        <v>296201.43107137183</v>
      </c>
      <c r="Z268" s="606">
        <f t="shared" si="126"/>
        <v>296201.43107137183</v>
      </c>
      <c r="AA268" s="606">
        <f t="shared" si="126"/>
        <v>296201.43107137183</v>
      </c>
      <c r="AB268" s="606">
        <f t="shared" si="126"/>
        <v>296201.43107137183</v>
      </c>
      <c r="AC268" s="606">
        <f t="shared" si="126"/>
        <v>296201.43107137183</v>
      </c>
      <c r="AD268" s="606">
        <f t="shared" si="126"/>
        <v>296201.43107137183</v>
      </c>
      <c r="AE268" s="606">
        <f t="shared" si="126"/>
        <v>296201.43107137183</v>
      </c>
      <c r="AF268" s="606">
        <f t="shared" si="126"/>
        <v>296201.43107137183</v>
      </c>
      <c r="AG268" s="606">
        <f t="shared" si="126"/>
        <v>296201.43107137183</v>
      </c>
      <c r="AH268" s="606">
        <f t="shared" si="126"/>
        <v>296201.43107137183</v>
      </c>
      <c r="AI268" s="606">
        <f t="shared" si="126"/>
        <v>296201.43107137183</v>
      </c>
    </row>
    <row r="269" spans="1:35" s="607" customFormat="1" ht="11.25">
      <c r="A269" s="605"/>
      <c r="B269" s="751" t="s">
        <v>106</v>
      </c>
      <c r="C269" s="617"/>
      <c r="D269" s="617"/>
      <c r="E269" s="594"/>
      <c r="F269" s="595">
        <f t="shared" ref="F269:AI269" si="127">+F246</f>
        <v>15634</v>
      </c>
      <c r="G269" s="595">
        <f t="shared" si="127"/>
        <v>5928</v>
      </c>
      <c r="H269" s="595">
        <f t="shared" si="127"/>
        <v>5244</v>
      </c>
      <c r="I269" s="595">
        <f t="shared" si="127"/>
        <v>5244</v>
      </c>
      <c r="J269" s="595">
        <f t="shared" si="127"/>
        <v>5244</v>
      </c>
      <c r="K269" s="595">
        <f t="shared" si="127"/>
        <v>20124.460500000001</v>
      </c>
      <c r="L269" s="595">
        <f t="shared" si="127"/>
        <v>20124.460500000001</v>
      </c>
      <c r="M269" s="595">
        <f t="shared" si="127"/>
        <v>20124.460500000001</v>
      </c>
      <c r="N269" s="595">
        <f t="shared" si="127"/>
        <v>20124.460500000001</v>
      </c>
      <c r="O269" s="595">
        <f t="shared" si="127"/>
        <v>20124.460500000001</v>
      </c>
      <c r="P269" s="595">
        <f t="shared" si="127"/>
        <v>20124.460500000001</v>
      </c>
      <c r="Q269" s="595">
        <f t="shared" si="127"/>
        <v>20124.460500000001</v>
      </c>
      <c r="R269" s="595">
        <f t="shared" si="127"/>
        <v>20124.460500000001</v>
      </c>
      <c r="S269" s="595">
        <f t="shared" si="127"/>
        <v>20124.460500000001</v>
      </c>
      <c r="T269" s="595">
        <f t="shared" si="127"/>
        <v>20124.460500000001</v>
      </c>
      <c r="U269" s="595">
        <f t="shared" si="127"/>
        <v>20124.460500000001</v>
      </c>
      <c r="V269" s="595">
        <f t="shared" si="127"/>
        <v>20124.460500000001</v>
      </c>
      <c r="W269" s="595">
        <f t="shared" si="127"/>
        <v>20124.460500000001</v>
      </c>
      <c r="X269" s="595">
        <f t="shared" si="127"/>
        <v>20124.460500000001</v>
      </c>
      <c r="Y269" s="595">
        <f t="shared" si="127"/>
        <v>20124.460500000001</v>
      </c>
      <c r="Z269" s="595">
        <f t="shared" si="127"/>
        <v>20124.460500000001</v>
      </c>
      <c r="AA269" s="595">
        <f t="shared" si="127"/>
        <v>20124.460500000001</v>
      </c>
      <c r="AB269" s="595">
        <f t="shared" si="127"/>
        <v>20124.460500000001</v>
      </c>
      <c r="AC269" s="595">
        <f t="shared" si="127"/>
        <v>20124.460500000001</v>
      </c>
      <c r="AD269" s="595">
        <f t="shared" si="127"/>
        <v>20124.460500000001</v>
      </c>
      <c r="AE269" s="595">
        <f t="shared" si="127"/>
        <v>20124.460500000001</v>
      </c>
      <c r="AF269" s="595">
        <f t="shared" si="127"/>
        <v>20124.460500000001</v>
      </c>
      <c r="AG269" s="595">
        <f t="shared" si="127"/>
        <v>20124.460500000001</v>
      </c>
      <c r="AH269" s="595">
        <f t="shared" si="127"/>
        <v>20124.460500000001</v>
      </c>
      <c r="AI269" s="595">
        <f t="shared" si="127"/>
        <v>20124.460500000001</v>
      </c>
    </row>
    <row r="270" spans="1:35" s="607" customFormat="1" ht="11.25">
      <c r="A270" s="605"/>
      <c r="B270" s="751" t="s">
        <v>254</v>
      </c>
      <c r="C270" s="617"/>
      <c r="D270" s="617"/>
      <c r="E270" s="594"/>
      <c r="F270" s="595">
        <f t="shared" ref="F270:AI270" si="128">+F247</f>
        <v>162165</v>
      </c>
      <c r="G270" s="595">
        <f t="shared" si="128"/>
        <v>74935</v>
      </c>
      <c r="H270" s="595">
        <f t="shared" si="128"/>
        <v>58382</v>
      </c>
      <c r="I270" s="595">
        <f t="shared" si="128"/>
        <v>58382</v>
      </c>
      <c r="J270" s="595">
        <f t="shared" si="128"/>
        <v>58382</v>
      </c>
      <c r="K270" s="595">
        <f t="shared" si="128"/>
        <v>216770.97057137184</v>
      </c>
      <c r="L270" s="595">
        <f t="shared" si="128"/>
        <v>216770.97057137184</v>
      </c>
      <c r="M270" s="595">
        <f t="shared" si="128"/>
        <v>216770.97057137184</v>
      </c>
      <c r="N270" s="595">
        <f t="shared" si="128"/>
        <v>216770.97057137184</v>
      </c>
      <c r="O270" s="595">
        <f t="shared" si="128"/>
        <v>216770.97057137184</v>
      </c>
      <c r="P270" s="595">
        <f t="shared" si="128"/>
        <v>216770.97057137184</v>
      </c>
      <c r="Q270" s="595">
        <f t="shared" si="128"/>
        <v>216770.97057137184</v>
      </c>
      <c r="R270" s="595">
        <f t="shared" si="128"/>
        <v>216770.97057137184</v>
      </c>
      <c r="S270" s="595">
        <f t="shared" si="128"/>
        <v>216770.97057137184</v>
      </c>
      <c r="T270" s="595">
        <f t="shared" si="128"/>
        <v>216770.97057137184</v>
      </c>
      <c r="U270" s="595">
        <f t="shared" si="128"/>
        <v>216770.97057137184</v>
      </c>
      <c r="V270" s="595">
        <f t="shared" si="128"/>
        <v>216770.97057137184</v>
      </c>
      <c r="W270" s="595">
        <f t="shared" si="128"/>
        <v>216770.97057137184</v>
      </c>
      <c r="X270" s="595">
        <f t="shared" si="128"/>
        <v>216770.97057137184</v>
      </c>
      <c r="Y270" s="595">
        <f t="shared" si="128"/>
        <v>216770.97057137184</v>
      </c>
      <c r="Z270" s="595">
        <f t="shared" si="128"/>
        <v>216770.97057137184</v>
      </c>
      <c r="AA270" s="595">
        <f t="shared" si="128"/>
        <v>216770.97057137184</v>
      </c>
      <c r="AB270" s="595">
        <f t="shared" si="128"/>
        <v>216770.97057137184</v>
      </c>
      <c r="AC270" s="595">
        <f t="shared" si="128"/>
        <v>216770.97057137184</v>
      </c>
      <c r="AD270" s="595">
        <f t="shared" si="128"/>
        <v>216770.97057137184</v>
      </c>
      <c r="AE270" s="595">
        <f t="shared" si="128"/>
        <v>216770.97057137184</v>
      </c>
      <c r="AF270" s="595">
        <f t="shared" si="128"/>
        <v>216770.97057137184</v>
      </c>
      <c r="AG270" s="595">
        <f t="shared" si="128"/>
        <v>216770.97057137184</v>
      </c>
      <c r="AH270" s="595">
        <f t="shared" si="128"/>
        <v>216770.97057137184</v>
      </c>
      <c r="AI270" s="595">
        <f t="shared" si="128"/>
        <v>216770.97057137184</v>
      </c>
    </row>
    <row r="271" spans="1:35" s="607" customFormat="1" ht="11.25">
      <c r="A271" s="605"/>
      <c r="B271" s="751" t="s">
        <v>256</v>
      </c>
      <c r="C271" s="617"/>
      <c r="D271" s="617"/>
      <c r="E271" s="594"/>
      <c r="F271" s="595">
        <f t="shared" ref="F271:AI271" si="129">+F250</f>
        <v>15304</v>
      </c>
      <c r="G271" s="595">
        <f t="shared" si="129"/>
        <v>11867</v>
      </c>
      <c r="H271" s="595">
        <f t="shared" si="129"/>
        <v>8296</v>
      </c>
      <c r="I271" s="595">
        <f t="shared" si="129"/>
        <v>8296</v>
      </c>
      <c r="J271" s="595">
        <f t="shared" si="129"/>
        <v>8296</v>
      </c>
      <c r="K271" s="595">
        <f t="shared" si="129"/>
        <v>54296</v>
      </c>
      <c r="L271" s="595">
        <f t="shared" si="129"/>
        <v>54296</v>
      </c>
      <c r="M271" s="595">
        <f t="shared" si="129"/>
        <v>54296</v>
      </c>
      <c r="N271" s="595">
        <f t="shared" si="129"/>
        <v>54296</v>
      </c>
      <c r="O271" s="595">
        <f t="shared" si="129"/>
        <v>54296</v>
      </c>
      <c r="P271" s="595">
        <f t="shared" si="129"/>
        <v>54296</v>
      </c>
      <c r="Q271" s="595">
        <f t="shared" si="129"/>
        <v>54296</v>
      </c>
      <c r="R271" s="595">
        <f t="shared" si="129"/>
        <v>54296</v>
      </c>
      <c r="S271" s="595">
        <f t="shared" si="129"/>
        <v>54296</v>
      </c>
      <c r="T271" s="595">
        <f t="shared" si="129"/>
        <v>54296</v>
      </c>
      <c r="U271" s="595">
        <f t="shared" si="129"/>
        <v>54296</v>
      </c>
      <c r="V271" s="595">
        <f t="shared" si="129"/>
        <v>54296</v>
      </c>
      <c r="W271" s="595">
        <f t="shared" si="129"/>
        <v>54296</v>
      </c>
      <c r="X271" s="595">
        <f t="shared" si="129"/>
        <v>54296</v>
      </c>
      <c r="Y271" s="595">
        <f t="shared" si="129"/>
        <v>54296</v>
      </c>
      <c r="Z271" s="595">
        <f t="shared" si="129"/>
        <v>54296</v>
      </c>
      <c r="AA271" s="595">
        <f t="shared" si="129"/>
        <v>54296</v>
      </c>
      <c r="AB271" s="595">
        <f t="shared" si="129"/>
        <v>54296</v>
      </c>
      <c r="AC271" s="595">
        <f t="shared" si="129"/>
        <v>54296</v>
      </c>
      <c r="AD271" s="595">
        <f t="shared" si="129"/>
        <v>54296</v>
      </c>
      <c r="AE271" s="595">
        <f t="shared" si="129"/>
        <v>54296</v>
      </c>
      <c r="AF271" s="595">
        <f t="shared" si="129"/>
        <v>54296</v>
      </c>
      <c r="AG271" s="595">
        <f t="shared" si="129"/>
        <v>54296</v>
      </c>
      <c r="AH271" s="595">
        <f t="shared" si="129"/>
        <v>54296</v>
      </c>
      <c r="AI271" s="595">
        <f t="shared" si="129"/>
        <v>54296</v>
      </c>
    </row>
    <row r="272" spans="1:35" s="607" customFormat="1" ht="11.25">
      <c r="A272" s="605"/>
      <c r="B272" s="751" t="s">
        <v>257</v>
      </c>
      <c r="C272" s="617"/>
      <c r="D272" s="617"/>
      <c r="E272" s="594"/>
      <c r="F272" s="595">
        <f t="shared" ref="F272:AI272" si="130">+F251</f>
        <v>3766</v>
      </c>
      <c r="G272" s="595">
        <f t="shared" si="130"/>
        <v>1203</v>
      </c>
      <c r="H272" s="595">
        <f t="shared" si="130"/>
        <v>5010</v>
      </c>
      <c r="I272" s="595">
        <f t="shared" si="130"/>
        <v>5010</v>
      </c>
      <c r="J272" s="595">
        <f t="shared" si="130"/>
        <v>5010</v>
      </c>
      <c r="K272" s="595">
        <f t="shared" si="130"/>
        <v>5010</v>
      </c>
      <c r="L272" s="595">
        <f t="shared" si="130"/>
        <v>5010</v>
      </c>
      <c r="M272" s="595">
        <f t="shared" si="130"/>
        <v>5010</v>
      </c>
      <c r="N272" s="595">
        <f t="shared" si="130"/>
        <v>5010</v>
      </c>
      <c r="O272" s="595">
        <f t="shared" si="130"/>
        <v>5010</v>
      </c>
      <c r="P272" s="595">
        <f t="shared" si="130"/>
        <v>5010</v>
      </c>
      <c r="Q272" s="595">
        <f t="shared" si="130"/>
        <v>5010</v>
      </c>
      <c r="R272" s="595">
        <f t="shared" si="130"/>
        <v>5010</v>
      </c>
      <c r="S272" s="595">
        <f t="shared" si="130"/>
        <v>5010</v>
      </c>
      <c r="T272" s="595">
        <f t="shared" si="130"/>
        <v>5010</v>
      </c>
      <c r="U272" s="595">
        <f t="shared" si="130"/>
        <v>5010</v>
      </c>
      <c r="V272" s="595">
        <f t="shared" si="130"/>
        <v>5010</v>
      </c>
      <c r="W272" s="595">
        <f t="shared" si="130"/>
        <v>5010</v>
      </c>
      <c r="X272" s="595">
        <f t="shared" si="130"/>
        <v>5010</v>
      </c>
      <c r="Y272" s="595">
        <f t="shared" si="130"/>
        <v>5010</v>
      </c>
      <c r="Z272" s="595">
        <f t="shared" si="130"/>
        <v>5010</v>
      </c>
      <c r="AA272" s="595">
        <f t="shared" si="130"/>
        <v>5010</v>
      </c>
      <c r="AB272" s="595">
        <f t="shared" si="130"/>
        <v>5010</v>
      </c>
      <c r="AC272" s="595">
        <f t="shared" si="130"/>
        <v>5010</v>
      </c>
      <c r="AD272" s="595">
        <f t="shared" si="130"/>
        <v>5010</v>
      </c>
      <c r="AE272" s="595">
        <f t="shared" si="130"/>
        <v>5010</v>
      </c>
      <c r="AF272" s="595">
        <f t="shared" si="130"/>
        <v>5010</v>
      </c>
      <c r="AG272" s="595">
        <f t="shared" si="130"/>
        <v>5010</v>
      </c>
      <c r="AH272" s="595">
        <f t="shared" si="130"/>
        <v>5010</v>
      </c>
      <c r="AI272" s="595">
        <f t="shared" si="130"/>
        <v>5010</v>
      </c>
    </row>
    <row r="273" spans="1:35" s="607" customFormat="1" ht="11.25">
      <c r="A273" s="605">
        <v>2</v>
      </c>
      <c r="B273" s="753" t="s">
        <v>248</v>
      </c>
      <c r="C273" s="605"/>
      <c r="D273" s="605"/>
      <c r="E273" s="605"/>
      <c r="F273" s="606">
        <f t="shared" ref="F273:AI273" si="131">+F252</f>
        <v>0</v>
      </c>
      <c r="G273" s="606">
        <f t="shared" si="131"/>
        <v>157</v>
      </c>
      <c r="H273" s="606">
        <f t="shared" si="131"/>
        <v>0</v>
      </c>
      <c r="I273" s="606">
        <f t="shared" si="131"/>
        <v>0</v>
      </c>
      <c r="J273" s="606">
        <f t="shared" si="131"/>
        <v>0</v>
      </c>
      <c r="K273" s="606">
        <f t="shared" si="131"/>
        <v>0</v>
      </c>
      <c r="L273" s="606">
        <f t="shared" si="131"/>
        <v>0</v>
      </c>
      <c r="M273" s="606">
        <f t="shared" si="131"/>
        <v>0</v>
      </c>
      <c r="N273" s="606">
        <f t="shared" si="131"/>
        <v>0</v>
      </c>
      <c r="O273" s="606">
        <f t="shared" si="131"/>
        <v>0</v>
      </c>
      <c r="P273" s="606">
        <f t="shared" si="131"/>
        <v>0</v>
      </c>
      <c r="Q273" s="606">
        <f t="shared" si="131"/>
        <v>0</v>
      </c>
      <c r="R273" s="606">
        <f t="shared" si="131"/>
        <v>0</v>
      </c>
      <c r="S273" s="606">
        <f t="shared" si="131"/>
        <v>0</v>
      </c>
      <c r="T273" s="606">
        <f t="shared" si="131"/>
        <v>0</v>
      </c>
      <c r="U273" s="606">
        <f t="shared" si="131"/>
        <v>0</v>
      </c>
      <c r="V273" s="606">
        <f t="shared" si="131"/>
        <v>0</v>
      </c>
      <c r="W273" s="606">
        <f t="shared" si="131"/>
        <v>0</v>
      </c>
      <c r="X273" s="606">
        <f t="shared" si="131"/>
        <v>0</v>
      </c>
      <c r="Y273" s="606">
        <f t="shared" si="131"/>
        <v>0</v>
      </c>
      <c r="Z273" s="606">
        <f t="shared" si="131"/>
        <v>0</v>
      </c>
      <c r="AA273" s="606">
        <f t="shared" si="131"/>
        <v>0</v>
      </c>
      <c r="AB273" s="606">
        <f t="shared" si="131"/>
        <v>0</v>
      </c>
      <c r="AC273" s="606">
        <f t="shared" si="131"/>
        <v>0</v>
      </c>
      <c r="AD273" s="606">
        <f t="shared" si="131"/>
        <v>0</v>
      </c>
      <c r="AE273" s="606">
        <f t="shared" si="131"/>
        <v>0</v>
      </c>
      <c r="AF273" s="606">
        <f t="shared" si="131"/>
        <v>0</v>
      </c>
      <c r="AG273" s="606">
        <f t="shared" si="131"/>
        <v>0</v>
      </c>
      <c r="AH273" s="606">
        <f t="shared" si="131"/>
        <v>0</v>
      </c>
      <c r="AI273" s="606">
        <f t="shared" si="131"/>
        <v>0</v>
      </c>
    </row>
    <row r="274" spans="1:35" s="607" customFormat="1" ht="11.25">
      <c r="A274" s="605">
        <v>3</v>
      </c>
      <c r="B274" s="753" t="s">
        <v>258</v>
      </c>
      <c r="C274" s="605"/>
      <c r="D274" s="605"/>
      <c r="E274" s="605"/>
      <c r="F274" s="606">
        <f t="shared" ref="F274:AI274" si="132">+F253</f>
        <v>4323</v>
      </c>
      <c r="G274" s="606">
        <f t="shared" si="132"/>
        <v>0</v>
      </c>
      <c r="H274" s="606">
        <f t="shared" si="132"/>
        <v>0</v>
      </c>
      <c r="I274" s="606">
        <f t="shared" si="132"/>
        <v>0</v>
      </c>
      <c r="J274" s="606">
        <f t="shared" si="132"/>
        <v>0</v>
      </c>
      <c r="K274" s="606">
        <f t="shared" si="132"/>
        <v>0</v>
      </c>
      <c r="L274" s="606">
        <f t="shared" si="132"/>
        <v>0</v>
      </c>
      <c r="M274" s="606">
        <f t="shared" si="132"/>
        <v>0</v>
      </c>
      <c r="N274" s="606">
        <f t="shared" si="132"/>
        <v>0</v>
      </c>
      <c r="O274" s="606">
        <f t="shared" si="132"/>
        <v>0</v>
      </c>
      <c r="P274" s="606">
        <f t="shared" si="132"/>
        <v>0</v>
      </c>
      <c r="Q274" s="606">
        <f t="shared" si="132"/>
        <v>0</v>
      </c>
      <c r="R274" s="606">
        <f t="shared" si="132"/>
        <v>0</v>
      </c>
      <c r="S274" s="606">
        <f t="shared" si="132"/>
        <v>0</v>
      </c>
      <c r="T274" s="606">
        <f t="shared" si="132"/>
        <v>0</v>
      </c>
      <c r="U274" s="606">
        <f t="shared" si="132"/>
        <v>0</v>
      </c>
      <c r="V274" s="606">
        <f t="shared" si="132"/>
        <v>0</v>
      </c>
      <c r="W274" s="606">
        <f t="shared" si="132"/>
        <v>0</v>
      </c>
      <c r="X274" s="606">
        <f t="shared" si="132"/>
        <v>0</v>
      </c>
      <c r="Y274" s="606">
        <f t="shared" si="132"/>
        <v>0</v>
      </c>
      <c r="Z274" s="606">
        <f t="shared" si="132"/>
        <v>0</v>
      </c>
      <c r="AA274" s="606">
        <f t="shared" si="132"/>
        <v>0</v>
      </c>
      <c r="AB274" s="606">
        <f t="shared" si="132"/>
        <v>0</v>
      </c>
      <c r="AC274" s="606">
        <f t="shared" si="132"/>
        <v>0</v>
      </c>
      <c r="AD274" s="606">
        <f t="shared" si="132"/>
        <v>0</v>
      </c>
      <c r="AE274" s="606">
        <f t="shared" si="132"/>
        <v>0</v>
      </c>
      <c r="AF274" s="606">
        <f t="shared" si="132"/>
        <v>0</v>
      </c>
      <c r="AG274" s="606">
        <f t="shared" si="132"/>
        <v>0</v>
      </c>
      <c r="AH274" s="606">
        <f t="shared" si="132"/>
        <v>0</v>
      </c>
      <c r="AI274" s="606">
        <f t="shared" si="132"/>
        <v>0</v>
      </c>
    </row>
    <row r="275" spans="1:35" s="607" customFormat="1" ht="11.25">
      <c r="A275" s="605">
        <v>4</v>
      </c>
      <c r="B275" s="753" t="s">
        <v>401</v>
      </c>
      <c r="C275" s="605"/>
      <c r="D275" s="605"/>
      <c r="E275" s="616">
        <f>+E276+E277+E278+E279+E280</f>
        <v>0</v>
      </c>
      <c r="F275" s="616">
        <f t="shared" ref="F275:AI275" si="133">+F276+F277+F278+F279+F280</f>
        <v>864682.33999999985</v>
      </c>
      <c r="G275" s="616">
        <f t="shared" si="133"/>
        <v>205368.74188707207</v>
      </c>
      <c r="H275" s="616">
        <f t="shared" si="133"/>
        <v>2346664.9417475527</v>
      </c>
      <c r="I275" s="616">
        <f t="shared" si="133"/>
        <v>2303120.2622697218</v>
      </c>
      <c r="J275" s="616">
        <f t="shared" si="133"/>
        <v>76215.77698111521</v>
      </c>
      <c r="K275" s="616">
        <f t="shared" si="133"/>
        <v>0</v>
      </c>
      <c r="L275" s="616">
        <f t="shared" si="133"/>
        <v>0</v>
      </c>
      <c r="M275" s="616">
        <f t="shared" si="133"/>
        <v>0</v>
      </c>
      <c r="N275" s="616">
        <f t="shared" si="133"/>
        <v>0</v>
      </c>
      <c r="O275" s="616">
        <f t="shared" si="133"/>
        <v>0</v>
      </c>
      <c r="P275" s="616">
        <f t="shared" si="133"/>
        <v>0</v>
      </c>
      <c r="Q275" s="616">
        <f t="shared" si="133"/>
        <v>0</v>
      </c>
      <c r="R275" s="616">
        <f t="shared" si="133"/>
        <v>0</v>
      </c>
      <c r="S275" s="616">
        <f t="shared" si="133"/>
        <v>0</v>
      </c>
      <c r="T275" s="616">
        <f t="shared" si="133"/>
        <v>0</v>
      </c>
      <c r="U275" s="616">
        <f t="shared" si="133"/>
        <v>0</v>
      </c>
      <c r="V275" s="616">
        <f t="shared" si="133"/>
        <v>0</v>
      </c>
      <c r="W275" s="616">
        <f t="shared" si="133"/>
        <v>0</v>
      </c>
      <c r="X275" s="616">
        <f t="shared" si="133"/>
        <v>0</v>
      </c>
      <c r="Y275" s="616">
        <f t="shared" si="133"/>
        <v>0</v>
      </c>
      <c r="Z275" s="616">
        <f t="shared" si="133"/>
        <v>0</v>
      </c>
      <c r="AA275" s="616">
        <f t="shared" si="133"/>
        <v>0</v>
      </c>
      <c r="AB275" s="616">
        <f t="shared" si="133"/>
        <v>0</v>
      </c>
      <c r="AC275" s="616">
        <f t="shared" si="133"/>
        <v>0</v>
      </c>
      <c r="AD275" s="616">
        <f t="shared" si="133"/>
        <v>0</v>
      </c>
      <c r="AE275" s="616">
        <f t="shared" si="133"/>
        <v>0</v>
      </c>
      <c r="AF275" s="616">
        <f t="shared" si="133"/>
        <v>0</v>
      </c>
      <c r="AG275" s="616">
        <f t="shared" si="133"/>
        <v>0</v>
      </c>
      <c r="AH275" s="616">
        <f t="shared" si="133"/>
        <v>0</v>
      </c>
      <c r="AI275" s="616">
        <f t="shared" si="133"/>
        <v>0</v>
      </c>
    </row>
    <row r="276" spans="1:35" s="607" customFormat="1" ht="11.25">
      <c r="A276" s="605"/>
      <c r="B276" s="751" t="str">
        <f>+'Nov. investicije'!B94</f>
        <v>Gradbena dela za kanalizacijo brez nepredvidenih del</v>
      </c>
      <c r="C276" s="617"/>
      <c r="D276" s="617"/>
      <c r="E276" s="595"/>
      <c r="F276" s="595">
        <f>+'Nov. investicije'!G94</f>
        <v>36801.82</v>
      </c>
      <c r="G276" s="595">
        <f>+'Nov. investicije'!H94</f>
        <v>169973.96383713456</v>
      </c>
      <c r="H276" s="595">
        <f>+'Nov. investicije'!I94</f>
        <v>1255408.1633445225</v>
      </c>
      <c r="I276" s="595">
        <f>+'Nov. investicije'!J94</f>
        <v>846742.68566652492</v>
      </c>
      <c r="J276" s="595">
        <f>+'Nov. investicije'!K94</f>
        <v>0</v>
      </c>
      <c r="K276" s="595">
        <f>+'Nov. investicije'!L94</f>
        <v>0</v>
      </c>
      <c r="L276" s="595">
        <f>+'Nov. investicije'!M94</f>
        <v>0</v>
      </c>
      <c r="M276" s="595">
        <f>+'Nov. investicije'!N94</f>
        <v>0</v>
      </c>
      <c r="N276" s="595">
        <f>+'Nov. investicije'!O94</f>
        <v>0</v>
      </c>
      <c r="O276" s="595">
        <f>+'Nov. investicije'!P94</f>
        <v>0</v>
      </c>
      <c r="P276" s="595">
        <f>+'Nov. investicije'!Q94</f>
        <v>0</v>
      </c>
      <c r="Q276" s="595">
        <f>+'Nov. investicije'!R94</f>
        <v>0</v>
      </c>
      <c r="R276" s="595">
        <f>+'Nov. investicije'!S94</f>
        <v>0</v>
      </c>
      <c r="S276" s="595">
        <f>+'Nov. investicije'!T94</f>
        <v>0</v>
      </c>
      <c r="T276" s="595">
        <f>+'Nov. investicije'!U94</f>
        <v>0</v>
      </c>
      <c r="U276" s="595">
        <f>+'Nov. investicije'!V94</f>
        <v>0</v>
      </c>
      <c r="V276" s="595">
        <f>+'Nov. investicije'!W94</f>
        <v>0</v>
      </c>
      <c r="W276" s="595">
        <f>+'Nov. investicije'!X94</f>
        <v>0</v>
      </c>
      <c r="X276" s="595">
        <f>+'Nov. investicije'!Y94</f>
        <v>0</v>
      </c>
      <c r="Y276" s="595">
        <f>+'Nov. investicije'!Z94</f>
        <v>0</v>
      </c>
      <c r="Z276" s="595">
        <f>+'Nov. investicije'!AA94</f>
        <v>0</v>
      </c>
      <c r="AA276" s="595">
        <f>+'Nov. investicije'!AB94</f>
        <v>0</v>
      </c>
      <c r="AB276" s="595">
        <f>+'Nov. investicije'!AC94</f>
        <v>0</v>
      </c>
      <c r="AC276" s="595">
        <f>+'Nov. investicije'!AD94</f>
        <v>0</v>
      </c>
      <c r="AD276" s="595">
        <f>+'Nov. investicije'!AE94</f>
        <v>0</v>
      </c>
      <c r="AE276" s="595">
        <f>+'Nov. investicije'!AF94</f>
        <v>0</v>
      </c>
      <c r="AF276" s="595">
        <f>+'Nov. investicije'!AG94</f>
        <v>0</v>
      </c>
      <c r="AG276" s="595">
        <f>+'Nov. investicije'!AH94</f>
        <v>0</v>
      </c>
      <c r="AH276" s="595">
        <f>+'Nov. investicije'!AI94</f>
        <v>0</v>
      </c>
      <c r="AI276" s="595">
        <f>+'Nov. investicije'!AJ94</f>
        <v>0</v>
      </c>
    </row>
    <row r="277" spans="1:35" s="607" customFormat="1" ht="11.25">
      <c r="A277" s="605"/>
      <c r="B277" s="751" t="str">
        <f>+'Nov. investicije'!B95</f>
        <v>Gradbene dela ČN Prevalje</v>
      </c>
      <c r="C277" s="617"/>
      <c r="D277" s="617"/>
      <c r="E277" s="595"/>
      <c r="F277" s="595">
        <f>+'Nov. investicije'!G95</f>
        <v>0</v>
      </c>
      <c r="G277" s="595">
        <f>+'Nov. investicije'!H95</f>
        <v>0</v>
      </c>
      <c r="H277" s="595">
        <f>+'Nov. investicije'!I95</f>
        <v>1025098.31</v>
      </c>
      <c r="I277" s="595">
        <f>+'Nov. investicije'!J95</f>
        <v>1405145.25</v>
      </c>
      <c r="J277" s="595">
        <f>+'Nov. investicije'!K95</f>
        <v>55556.37</v>
      </c>
      <c r="K277" s="595">
        <f>+'Nov. investicije'!L95</f>
        <v>0</v>
      </c>
      <c r="L277" s="595">
        <f>+'Nov. investicije'!M95</f>
        <v>0</v>
      </c>
      <c r="M277" s="595">
        <f>+'Nov. investicije'!N95</f>
        <v>0</v>
      </c>
      <c r="N277" s="595">
        <f>+'Nov. investicije'!O95</f>
        <v>0</v>
      </c>
      <c r="O277" s="595">
        <f>+'Nov. investicije'!P95</f>
        <v>0</v>
      </c>
      <c r="P277" s="595">
        <f>+'Nov. investicije'!Q95</f>
        <v>0</v>
      </c>
      <c r="Q277" s="595">
        <f>+'Nov. investicije'!R95</f>
        <v>0</v>
      </c>
      <c r="R277" s="595">
        <f>+'Nov. investicije'!S95</f>
        <v>0</v>
      </c>
      <c r="S277" s="595">
        <f>+'Nov. investicije'!T95</f>
        <v>0</v>
      </c>
      <c r="T277" s="595">
        <f>+'Nov. investicije'!U95</f>
        <v>0</v>
      </c>
      <c r="U277" s="595">
        <f>+'Nov. investicije'!V95</f>
        <v>0</v>
      </c>
      <c r="V277" s="595">
        <f>+'Nov. investicije'!W95</f>
        <v>0</v>
      </c>
      <c r="W277" s="595">
        <f>+'Nov. investicije'!X95</f>
        <v>0</v>
      </c>
      <c r="X277" s="595">
        <f>+'Nov. investicije'!Y95</f>
        <v>0</v>
      </c>
      <c r="Y277" s="595">
        <f>+'Nov. investicije'!Z95</f>
        <v>0</v>
      </c>
      <c r="Z277" s="595">
        <f>+'Nov. investicije'!AA95</f>
        <v>0</v>
      </c>
      <c r="AA277" s="595">
        <f>+'Nov. investicije'!AB95</f>
        <v>0</v>
      </c>
      <c r="AB277" s="595">
        <f>+'Nov. investicije'!AC95</f>
        <v>0</v>
      </c>
      <c r="AC277" s="595">
        <f>+'Nov. investicije'!AD95</f>
        <v>0</v>
      </c>
      <c r="AD277" s="595">
        <f>+'Nov. investicije'!AE95</f>
        <v>0</v>
      </c>
      <c r="AE277" s="595">
        <f>+'Nov. investicije'!AF95</f>
        <v>0</v>
      </c>
      <c r="AF277" s="595">
        <f>+'Nov. investicije'!AG95</f>
        <v>0</v>
      </c>
      <c r="AG277" s="595">
        <f>+'Nov. investicije'!AH95</f>
        <v>0</v>
      </c>
      <c r="AH277" s="595">
        <f>+'Nov. investicije'!AI95</f>
        <v>0</v>
      </c>
      <c r="AI277" s="595">
        <f>+'Nov. investicije'!AJ95</f>
        <v>0</v>
      </c>
    </row>
    <row r="278" spans="1:35" s="607" customFormat="1" ht="11.25">
      <c r="A278" s="605"/>
      <c r="B278" s="751" t="str">
        <f>+'Nov. investicije'!B96</f>
        <v>Stroški gradbenega nadzora</v>
      </c>
      <c r="C278" s="617"/>
      <c r="D278" s="617"/>
      <c r="E278" s="595"/>
      <c r="F278" s="595">
        <f>+'Nov. investicije'!G96</f>
        <v>0</v>
      </c>
      <c r="G278" s="595">
        <f>+'Nov. investicije'!H96</f>
        <v>2224.7780499374958</v>
      </c>
      <c r="H278" s="595">
        <f>+'Nov. investicije'!I96</f>
        <v>29111.3284030301</v>
      </c>
      <c r="I278" s="595">
        <f>+'Nov. investicije'!J96</f>
        <v>27802.826603196845</v>
      </c>
      <c r="J278" s="595">
        <f>+'Nov. investicije'!K96</f>
        <v>661.06698111521462</v>
      </c>
      <c r="K278" s="595">
        <f>+'Nov. investicije'!L96</f>
        <v>0</v>
      </c>
      <c r="L278" s="595">
        <f>+'Nov. investicije'!M96</f>
        <v>0</v>
      </c>
      <c r="M278" s="595">
        <f>+'Nov. investicije'!N96</f>
        <v>0</v>
      </c>
      <c r="N278" s="595">
        <f>+'Nov. investicije'!O96</f>
        <v>0</v>
      </c>
      <c r="O278" s="595">
        <f>+'Nov. investicije'!P96</f>
        <v>0</v>
      </c>
      <c r="P278" s="595">
        <f>+'Nov. investicije'!Q96</f>
        <v>0</v>
      </c>
      <c r="Q278" s="595">
        <f>+'Nov. investicije'!R96</f>
        <v>0</v>
      </c>
      <c r="R278" s="595">
        <f>+'Nov. investicije'!S96</f>
        <v>0</v>
      </c>
      <c r="S278" s="595">
        <f>+'Nov. investicije'!T96</f>
        <v>0</v>
      </c>
      <c r="T278" s="595">
        <f>+'Nov. investicije'!U96</f>
        <v>0</v>
      </c>
      <c r="U278" s="595">
        <f>+'Nov. investicije'!V96</f>
        <v>0</v>
      </c>
      <c r="V278" s="595">
        <f>+'Nov. investicije'!W96</f>
        <v>0</v>
      </c>
      <c r="W278" s="595">
        <f>+'Nov. investicije'!X96</f>
        <v>0</v>
      </c>
      <c r="X278" s="595">
        <f>+'Nov. investicije'!Y96</f>
        <v>0</v>
      </c>
      <c r="Y278" s="595">
        <f>+'Nov. investicije'!Z96</f>
        <v>0</v>
      </c>
      <c r="Z278" s="595">
        <f>+'Nov. investicije'!AA96</f>
        <v>0</v>
      </c>
      <c r="AA278" s="595">
        <f>+'Nov. investicije'!AB96</f>
        <v>0</v>
      </c>
      <c r="AB278" s="595">
        <f>+'Nov. investicije'!AC96</f>
        <v>0</v>
      </c>
      <c r="AC278" s="595">
        <f>+'Nov. investicije'!AD96</f>
        <v>0</v>
      </c>
      <c r="AD278" s="595">
        <f>+'Nov. investicije'!AE96</f>
        <v>0</v>
      </c>
      <c r="AE278" s="595">
        <f>+'Nov. investicije'!AF96</f>
        <v>0</v>
      </c>
      <c r="AF278" s="595">
        <f>+'Nov. investicije'!AG96</f>
        <v>0</v>
      </c>
      <c r="AG278" s="595">
        <f>+'Nov. investicije'!AH96</f>
        <v>0</v>
      </c>
      <c r="AH278" s="595">
        <f>+'Nov. investicije'!AI96</f>
        <v>0</v>
      </c>
      <c r="AI278" s="595">
        <f>+'Nov. investicije'!AJ96</f>
        <v>0</v>
      </c>
    </row>
    <row r="279" spans="1:35" s="607" customFormat="1" ht="11.25">
      <c r="A279" s="605"/>
      <c r="B279" s="751" t="str">
        <f>+'Nov. investicije'!B97</f>
        <v>Stroški obveščanja in informiranja javnosti</v>
      </c>
      <c r="C279" s="617"/>
      <c r="D279" s="617"/>
      <c r="E279" s="595"/>
      <c r="F279" s="595">
        <f>+'Nov. investicije'!G97</f>
        <v>0</v>
      </c>
      <c r="G279" s="595">
        <f>+'Nov. investicije'!H97</f>
        <v>0</v>
      </c>
      <c r="H279" s="595">
        <f>+'Nov. investicije'!I97</f>
        <v>6000</v>
      </c>
      <c r="I279" s="595">
        <f>+'Nov. investicije'!J97</f>
        <v>4530</v>
      </c>
      <c r="J279" s="595">
        <f>+'Nov. investicije'!K97</f>
        <v>6000</v>
      </c>
      <c r="K279" s="595">
        <f>+'Nov. investicije'!L97</f>
        <v>0</v>
      </c>
      <c r="L279" s="595">
        <f>+'Nov. investicije'!M97</f>
        <v>0</v>
      </c>
      <c r="M279" s="595">
        <f>+'Nov. investicije'!N97</f>
        <v>0</v>
      </c>
      <c r="N279" s="595">
        <f>+'Nov. investicije'!O97</f>
        <v>0</v>
      </c>
      <c r="O279" s="595">
        <f>+'Nov. investicije'!P97</f>
        <v>0</v>
      </c>
      <c r="P279" s="595">
        <f>+'Nov. investicije'!Q97</f>
        <v>0</v>
      </c>
      <c r="Q279" s="595">
        <f>+'Nov. investicije'!R97</f>
        <v>0</v>
      </c>
      <c r="R279" s="595">
        <f>+'Nov. investicije'!S97</f>
        <v>0</v>
      </c>
      <c r="S279" s="595">
        <f>+'Nov. investicije'!T97</f>
        <v>0</v>
      </c>
      <c r="T279" s="595">
        <f>+'Nov. investicije'!U97</f>
        <v>0</v>
      </c>
      <c r="U279" s="595">
        <f>+'Nov. investicije'!V97</f>
        <v>0</v>
      </c>
      <c r="V279" s="595">
        <f>+'Nov. investicije'!W97</f>
        <v>0</v>
      </c>
      <c r="W279" s="595">
        <f>+'Nov. investicije'!X97</f>
        <v>0</v>
      </c>
      <c r="X279" s="595">
        <f>+'Nov. investicije'!Y97</f>
        <v>0</v>
      </c>
      <c r="Y279" s="595">
        <f>+'Nov. investicije'!Z97</f>
        <v>0</v>
      </c>
      <c r="Z279" s="595">
        <f>+'Nov. investicije'!AA97</f>
        <v>0</v>
      </c>
      <c r="AA279" s="595">
        <f>+'Nov. investicije'!AB97</f>
        <v>0</v>
      </c>
      <c r="AB279" s="595">
        <f>+'Nov. investicije'!AC97</f>
        <v>0</v>
      </c>
      <c r="AC279" s="595">
        <f>+'Nov. investicije'!AD97</f>
        <v>0</v>
      </c>
      <c r="AD279" s="595">
        <f>+'Nov. investicije'!AE97</f>
        <v>0</v>
      </c>
      <c r="AE279" s="595">
        <f>+'Nov. investicije'!AF97</f>
        <v>0</v>
      </c>
      <c r="AF279" s="595">
        <f>+'Nov. investicije'!AG97</f>
        <v>0</v>
      </c>
      <c r="AG279" s="595">
        <f>+'Nov. investicije'!AH97</f>
        <v>0</v>
      </c>
      <c r="AH279" s="595">
        <f>+'Nov. investicije'!AI97</f>
        <v>0</v>
      </c>
      <c r="AI279" s="595">
        <f>+'Nov. investicije'!AJ97</f>
        <v>0</v>
      </c>
    </row>
    <row r="280" spans="1:35" s="607" customFormat="1" ht="11.25">
      <c r="A280" s="605"/>
      <c r="B280" s="751" t="str">
        <f>+'Nov. investicije'!B98</f>
        <v>Ostali stroški projekta</v>
      </c>
      <c r="C280" s="617"/>
      <c r="D280" s="617"/>
      <c r="E280" s="595"/>
      <c r="F280" s="595">
        <f>+'Nov. investicije'!G98</f>
        <v>827880.5199999999</v>
      </c>
      <c r="G280" s="595">
        <f>+'Nov. investicije'!H98</f>
        <v>33170</v>
      </c>
      <c r="H280" s="595">
        <f>+'Nov. investicije'!I98</f>
        <v>31047.14</v>
      </c>
      <c r="I280" s="595">
        <f>+'Nov. investicije'!J98</f>
        <v>18899.5</v>
      </c>
      <c r="J280" s="595">
        <f>+'Nov. investicije'!K98</f>
        <v>13998.34</v>
      </c>
      <c r="K280" s="595">
        <f>+'Nov. investicije'!L98</f>
        <v>0</v>
      </c>
      <c r="L280" s="595">
        <f>+'Nov. investicije'!M98</f>
        <v>0</v>
      </c>
      <c r="M280" s="595">
        <f>+'Nov. investicije'!N98</f>
        <v>0</v>
      </c>
      <c r="N280" s="595">
        <f>+'Nov. investicije'!O98</f>
        <v>0</v>
      </c>
      <c r="O280" s="595">
        <f>+'Nov. investicije'!P98</f>
        <v>0</v>
      </c>
      <c r="P280" s="595">
        <f>+'Nov. investicije'!Q98</f>
        <v>0</v>
      </c>
      <c r="Q280" s="595">
        <f>+'Nov. investicije'!R98</f>
        <v>0</v>
      </c>
      <c r="R280" s="595">
        <f>+'Nov. investicije'!S98</f>
        <v>0</v>
      </c>
      <c r="S280" s="595">
        <f>+'Nov. investicije'!T98</f>
        <v>0</v>
      </c>
      <c r="T280" s="595">
        <f>+'Nov. investicije'!U98</f>
        <v>0</v>
      </c>
      <c r="U280" s="595">
        <f>+'Nov. investicije'!V98</f>
        <v>0</v>
      </c>
      <c r="V280" s="595">
        <f>+'Nov. investicije'!W98</f>
        <v>0</v>
      </c>
      <c r="W280" s="595">
        <f>+'Nov. investicije'!X98</f>
        <v>0</v>
      </c>
      <c r="X280" s="595">
        <f>+'Nov. investicije'!Y98</f>
        <v>0</v>
      </c>
      <c r="Y280" s="595">
        <f>+'Nov. investicije'!Z98</f>
        <v>0</v>
      </c>
      <c r="Z280" s="595">
        <f>+'Nov. investicije'!AA98</f>
        <v>0</v>
      </c>
      <c r="AA280" s="595">
        <f>+'Nov. investicije'!AB98</f>
        <v>0</v>
      </c>
      <c r="AB280" s="595">
        <f>+'Nov. investicije'!AC98</f>
        <v>0</v>
      </c>
      <c r="AC280" s="595">
        <f>+'Nov. investicije'!AD98</f>
        <v>0</v>
      </c>
      <c r="AD280" s="595">
        <f>+'Nov. investicije'!AE98</f>
        <v>0</v>
      </c>
      <c r="AE280" s="595">
        <f>+'Nov. investicije'!AF98</f>
        <v>0</v>
      </c>
      <c r="AF280" s="595">
        <f>+'Nov. investicije'!AG98</f>
        <v>0</v>
      </c>
      <c r="AG280" s="595">
        <f>+'Nov. investicije'!AH98</f>
        <v>0</v>
      </c>
      <c r="AH280" s="595">
        <f>+'Nov. investicije'!AI98</f>
        <v>0</v>
      </c>
      <c r="AI280" s="595">
        <f>+'Nov. investicije'!AJ98</f>
        <v>0</v>
      </c>
    </row>
    <row r="281" spans="1:35" s="607" customFormat="1" ht="11.25">
      <c r="A281" s="605">
        <v>5</v>
      </c>
      <c r="B281" s="753" t="s">
        <v>402</v>
      </c>
      <c r="C281" s="605"/>
      <c r="D281" s="605"/>
      <c r="E281" s="605"/>
      <c r="F281" s="606">
        <f>SUM(F282:F285)</f>
        <v>0</v>
      </c>
      <c r="G281" s="606">
        <f t="shared" ref="G281:AI281" si="134">SUM(G282:G285)</f>
        <v>0</v>
      </c>
      <c r="H281" s="606">
        <f t="shared" si="134"/>
        <v>0</v>
      </c>
      <c r="I281" s="606">
        <f t="shared" si="134"/>
        <v>0</v>
      </c>
      <c r="J281" s="606">
        <f t="shared" si="134"/>
        <v>0</v>
      </c>
      <c r="K281" s="606">
        <f t="shared" si="134"/>
        <v>0</v>
      </c>
      <c r="L281" s="606">
        <f t="shared" si="134"/>
        <v>0</v>
      </c>
      <c r="M281" s="606">
        <f t="shared" si="134"/>
        <v>0</v>
      </c>
      <c r="N281" s="606">
        <f t="shared" si="134"/>
        <v>0</v>
      </c>
      <c r="O281" s="606">
        <f t="shared" si="134"/>
        <v>0</v>
      </c>
      <c r="P281" s="606">
        <f t="shared" si="134"/>
        <v>0</v>
      </c>
      <c r="Q281" s="606">
        <f t="shared" si="134"/>
        <v>0</v>
      </c>
      <c r="R281" s="606">
        <f t="shared" si="134"/>
        <v>0</v>
      </c>
      <c r="S281" s="606">
        <f t="shared" si="134"/>
        <v>0</v>
      </c>
      <c r="T281" s="606">
        <f t="shared" si="134"/>
        <v>1117805.0351456569</v>
      </c>
      <c r="U281" s="606">
        <f t="shared" si="134"/>
        <v>0</v>
      </c>
      <c r="V281" s="606">
        <f t="shared" si="134"/>
        <v>0</v>
      </c>
      <c r="W281" s="606">
        <f t="shared" si="134"/>
        <v>0</v>
      </c>
      <c r="X281" s="606">
        <f t="shared" si="134"/>
        <v>273251.6319915349</v>
      </c>
      <c r="Y281" s="606">
        <f t="shared" si="134"/>
        <v>0</v>
      </c>
      <c r="Z281" s="606">
        <f t="shared" si="134"/>
        <v>0</v>
      </c>
      <c r="AA281" s="606">
        <f t="shared" si="134"/>
        <v>0</v>
      </c>
      <c r="AB281" s="606">
        <f t="shared" si="134"/>
        <v>0</v>
      </c>
      <c r="AC281" s="606">
        <f t="shared" si="134"/>
        <v>0</v>
      </c>
      <c r="AD281" s="606">
        <f t="shared" si="134"/>
        <v>1117805.0351456569</v>
      </c>
      <c r="AE281" s="606">
        <f t="shared" si="134"/>
        <v>0</v>
      </c>
      <c r="AF281" s="606">
        <f t="shared" si="134"/>
        <v>0</v>
      </c>
      <c r="AG281" s="606">
        <f t="shared" si="134"/>
        <v>0</v>
      </c>
      <c r="AH281" s="606">
        <f t="shared" si="134"/>
        <v>0</v>
      </c>
      <c r="AI281" s="606">
        <f t="shared" si="134"/>
        <v>0</v>
      </c>
    </row>
    <row r="282" spans="1:35" s="607" customFormat="1" ht="11.25">
      <c r="A282" s="605"/>
      <c r="B282" s="751" t="str">
        <f>+Amortizacija!B46</f>
        <v>Oprema na razbremenilnikih</v>
      </c>
      <c r="C282" s="617"/>
      <c r="D282" s="617"/>
      <c r="E282" s="594"/>
      <c r="F282" s="595">
        <f>+Amortizacija!F46</f>
        <v>0</v>
      </c>
      <c r="G282" s="595">
        <f>+Amortizacija!G46</f>
        <v>0</v>
      </c>
      <c r="H282" s="595">
        <f>+Amortizacija!H46</f>
        <v>0</v>
      </c>
      <c r="I282" s="595">
        <f>+Amortizacija!I46</f>
        <v>0</v>
      </c>
      <c r="J282" s="595">
        <f>+Amortizacija!J46</f>
        <v>0</v>
      </c>
      <c r="K282" s="595">
        <f>+Amortizacija!K46</f>
        <v>0</v>
      </c>
      <c r="L282" s="595">
        <f>+Amortizacija!L46</f>
        <v>0</v>
      </c>
      <c r="M282" s="595">
        <f>+Amortizacija!M46</f>
        <v>0</v>
      </c>
      <c r="N282" s="595">
        <f>+Amortizacija!N46</f>
        <v>0</v>
      </c>
      <c r="O282" s="595">
        <f>+Amortizacija!O46</f>
        <v>0</v>
      </c>
      <c r="P282" s="595">
        <f>+Amortizacija!P46</f>
        <v>0</v>
      </c>
      <c r="Q282" s="595">
        <f>+Amortizacija!Q46</f>
        <v>0</v>
      </c>
      <c r="R282" s="595">
        <f>+Amortizacija!R46</f>
        <v>0</v>
      </c>
      <c r="S282" s="595">
        <f>+Amortizacija!S46</f>
        <v>0</v>
      </c>
      <c r="T282" s="595">
        <f>+Amortizacija!T46</f>
        <v>91081.2</v>
      </c>
      <c r="U282" s="595">
        <f>+Amortizacija!U46</f>
        <v>0</v>
      </c>
      <c r="V282" s="595">
        <f>+Amortizacija!V46</f>
        <v>0</v>
      </c>
      <c r="W282" s="595">
        <f>+Amortizacija!W46</f>
        <v>0</v>
      </c>
      <c r="X282" s="595">
        <f>+Amortizacija!X46</f>
        <v>0</v>
      </c>
      <c r="Y282" s="595">
        <f>+Amortizacija!Y46</f>
        <v>0</v>
      </c>
      <c r="Z282" s="595">
        <f>+Amortizacija!Z46</f>
        <v>0</v>
      </c>
      <c r="AA282" s="595">
        <f>+Amortizacija!AA46</f>
        <v>0</v>
      </c>
      <c r="AB282" s="595">
        <f>+Amortizacija!AB46</f>
        <v>0</v>
      </c>
      <c r="AC282" s="595">
        <f>+Amortizacija!AC46</f>
        <v>0</v>
      </c>
      <c r="AD282" s="595">
        <f>+Amortizacija!AD46</f>
        <v>91081.2</v>
      </c>
      <c r="AE282" s="595">
        <f>+Amortizacija!AE46</f>
        <v>0</v>
      </c>
      <c r="AF282" s="595">
        <f>+Amortizacija!AF46</f>
        <v>0</v>
      </c>
      <c r="AG282" s="595">
        <f>+Amortizacija!AG46</f>
        <v>0</v>
      </c>
      <c r="AH282" s="595">
        <f>+Amortizacija!AH46</f>
        <v>0</v>
      </c>
      <c r="AI282" s="595">
        <f>+Amortizacija!AI46</f>
        <v>0</v>
      </c>
    </row>
    <row r="283" spans="1:35" s="607" customFormat="1" ht="11.25">
      <c r="A283" s="605"/>
      <c r="B283" s="751" t="str">
        <f>+Amortizacija!B47</f>
        <v>Oprema na črpališčih</v>
      </c>
      <c r="C283" s="617"/>
      <c r="D283" s="617"/>
      <c r="E283" s="594"/>
      <c r="F283" s="595">
        <f>+Amortizacija!F47</f>
        <v>0</v>
      </c>
      <c r="G283" s="595">
        <f>+Amortizacija!G47</f>
        <v>0</v>
      </c>
      <c r="H283" s="595">
        <f>+Amortizacija!H47</f>
        <v>0</v>
      </c>
      <c r="I283" s="595">
        <f>+Amortizacija!I47</f>
        <v>0</v>
      </c>
      <c r="J283" s="595">
        <f>+Amortizacija!J47</f>
        <v>0</v>
      </c>
      <c r="K283" s="595">
        <f>+Amortizacija!K47</f>
        <v>0</v>
      </c>
      <c r="L283" s="595">
        <f>+Amortizacija!L47</f>
        <v>0</v>
      </c>
      <c r="M283" s="595">
        <f>+Amortizacija!M47</f>
        <v>0</v>
      </c>
      <c r="N283" s="595">
        <f>+Amortizacija!N47</f>
        <v>0</v>
      </c>
      <c r="O283" s="595">
        <f>+Amortizacija!O47</f>
        <v>0</v>
      </c>
      <c r="P283" s="595">
        <f>+Amortizacija!P47</f>
        <v>0</v>
      </c>
      <c r="Q283" s="595">
        <f>+Amortizacija!Q47</f>
        <v>0</v>
      </c>
      <c r="R283" s="595">
        <f>+Amortizacija!R47</f>
        <v>0</v>
      </c>
      <c r="S283" s="595">
        <f>+Amortizacija!S47</f>
        <v>0</v>
      </c>
      <c r="T283" s="595">
        <f>+Amortizacija!T47</f>
        <v>52508.4</v>
      </c>
      <c r="U283" s="595">
        <f>+Amortizacija!U47</f>
        <v>0</v>
      </c>
      <c r="V283" s="595">
        <f>+Amortizacija!V47</f>
        <v>0</v>
      </c>
      <c r="W283" s="595">
        <f>+Amortizacija!W47</f>
        <v>0</v>
      </c>
      <c r="X283" s="595">
        <f>+Amortizacija!X47</f>
        <v>0</v>
      </c>
      <c r="Y283" s="595">
        <f>+Amortizacija!Y47</f>
        <v>0</v>
      </c>
      <c r="Z283" s="595">
        <f>+Amortizacija!Z47</f>
        <v>0</v>
      </c>
      <c r="AA283" s="595">
        <f>+Amortizacija!AA47</f>
        <v>0</v>
      </c>
      <c r="AB283" s="595">
        <f>+Amortizacija!AB47</f>
        <v>0</v>
      </c>
      <c r="AC283" s="595">
        <f>+Amortizacija!AC47</f>
        <v>0</v>
      </c>
      <c r="AD283" s="595">
        <f>+Amortizacija!AD47</f>
        <v>52508.4</v>
      </c>
      <c r="AE283" s="595">
        <f>+Amortizacija!AE47</f>
        <v>0</v>
      </c>
      <c r="AF283" s="595">
        <f>+Amortizacija!AF47</f>
        <v>0</v>
      </c>
      <c r="AG283" s="595">
        <f>+Amortizacija!AG47</f>
        <v>0</v>
      </c>
      <c r="AH283" s="595">
        <f>+Amortizacija!AH47</f>
        <v>0</v>
      </c>
      <c r="AI283" s="595">
        <f>+Amortizacija!AI47</f>
        <v>0</v>
      </c>
    </row>
    <row r="284" spans="1:35" s="607" customFormat="1" ht="11.25">
      <c r="A284" s="605"/>
      <c r="B284" s="751" t="str">
        <f>+Amortizacija!B48</f>
        <v>Električna oprema ČN in oprema za vodenje</v>
      </c>
      <c r="C284" s="617"/>
      <c r="D284" s="617"/>
      <c r="E284" s="594"/>
      <c r="F284" s="595">
        <f>+Amortizacija!F48</f>
        <v>0</v>
      </c>
      <c r="G284" s="595">
        <f>+Amortizacija!G48</f>
        <v>0</v>
      </c>
      <c r="H284" s="595">
        <f>+Amortizacija!H48</f>
        <v>0</v>
      </c>
      <c r="I284" s="595">
        <f>+Amortizacija!I48</f>
        <v>0</v>
      </c>
      <c r="J284" s="595">
        <f>+Amortizacija!J48</f>
        <v>0</v>
      </c>
      <c r="K284" s="595">
        <f>+Amortizacija!K48</f>
        <v>0</v>
      </c>
      <c r="L284" s="595">
        <f>+Amortizacija!L48</f>
        <v>0</v>
      </c>
      <c r="M284" s="595">
        <f>+Amortizacija!M48</f>
        <v>0</v>
      </c>
      <c r="N284" s="595">
        <f>+Amortizacija!N48</f>
        <v>0</v>
      </c>
      <c r="O284" s="595">
        <f>+Amortizacija!O48</f>
        <v>0</v>
      </c>
      <c r="P284" s="595">
        <f>+Amortizacija!P48</f>
        <v>0</v>
      </c>
      <c r="Q284" s="595">
        <f>+Amortizacija!Q48</f>
        <v>0</v>
      </c>
      <c r="R284" s="595">
        <f>+Amortizacija!R48</f>
        <v>0</v>
      </c>
      <c r="S284" s="595">
        <f>+Amortizacija!S48</f>
        <v>0</v>
      </c>
      <c r="T284" s="595">
        <f>+Amortizacija!T48</f>
        <v>0</v>
      </c>
      <c r="U284" s="595">
        <f>+Amortizacija!U48</f>
        <v>0</v>
      </c>
      <c r="V284" s="595">
        <f>+Amortizacija!V48</f>
        <v>0</v>
      </c>
      <c r="W284" s="595">
        <f>+Amortizacija!W48</f>
        <v>0</v>
      </c>
      <c r="X284" s="595">
        <f>+Amortizacija!X48</f>
        <v>273251.6319915349</v>
      </c>
      <c r="Y284" s="595">
        <f>+Amortizacija!Y48</f>
        <v>0</v>
      </c>
      <c r="Z284" s="595">
        <f>+Amortizacija!Z48</f>
        <v>0</v>
      </c>
      <c r="AA284" s="595">
        <f>+Amortizacija!AA48</f>
        <v>0</v>
      </c>
      <c r="AB284" s="595">
        <f>+Amortizacija!AB48</f>
        <v>0</v>
      </c>
      <c r="AC284" s="595">
        <f>+Amortizacija!AC48</f>
        <v>0</v>
      </c>
      <c r="AD284" s="595">
        <f>+Amortizacija!AD48</f>
        <v>0</v>
      </c>
      <c r="AE284" s="595">
        <f>+Amortizacija!AE48</f>
        <v>0</v>
      </c>
      <c r="AF284" s="595">
        <f>+Amortizacija!AF48</f>
        <v>0</v>
      </c>
      <c r="AG284" s="595">
        <f>+Amortizacija!AG48</f>
        <v>0</v>
      </c>
      <c r="AH284" s="595">
        <f>+Amortizacija!AH48</f>
        <v>0</v>
      </c>
      <c r="AI284" s="595">
        <f>+Amortizacija!AI48</f>
        <v>0</v>
      </c>
    </row>
    <row r="285" spans="1:35" s="607" customFormat="1" ht="11.25">
      <c r="A285" s="605"/>
      <c r="B285" s="751" t="str">
        <f>+Amortizacija!B49</f>
        <v>Strojna oprema na ČN</v>
      </c>
      <c r="C285" s="617"/>
      <c r="D285" s="617"/>
      <c r="E285" s="594"/>
      <c r="F285" s="595">
        <f>+Amortizacija!F49</f>
        <v>0</v>
      </c>
      <c r="G285" s="595">
        <f>+Amortizacija!G49</f>
        <v>0</v>
      </c>
      <c r="H285" s="595">
        <f>+Amortizacija!H49</f>
        <v>0</v>
      </c>
      <c r="I285" s="595">
        <f>+Amortizacija!I49</f>
        <v>0</v>
      </c>
      <c r="J285" s="595">
        <f>+Amortizacija!J49</f>
        <v>0</v>
      </c>
      <c r="K285" s="595">
        <f>+Amortizacija!K49</f>
        <v>0</v>
      </c>
      <c r="L285" s="595">
        <f>+Amortizacija!L49</f>
        <v>0</v>
      </c>
      <c r="M285" s="595">
        <f>+Amortizacija!M49</f>
        <v>0</v>
      </c>
      <c r="N285" s="595">
        <f>+Amortizacija!N49</f>
        <v>0</v>
      </c>
      <c r="O285" s="595">
        <f>+Amortizacija!O49</f>
        <v>0</v>
      </c>
      <c r="P285" s="595">
        <f>+Amortizacija!P49</f>
        <v>0</v>
      </c>
      <c r="Q285" s="595">
        <f>+Amortizacija!Q49</f>
        <v>0</v>
      </c>
      <c r="R285" s="595">
        <f>+Amortizacija!R49</f>
        <v>0</v>
      </c>
      <c r="S285" s="595">
        <f>+Amortizacija!S49</f>
        <v>0</v>
      </c>
      <c r="T285" s="595">
        <f>+Amortizacija!T49</f>
        <v>974215.43514565681</v>
      </c>
      <c r="U285" s="595">
        <f>+Amortizacija!U49</f>
        <v>0</v>
      </c>
      <c r="V285" s="595">
        <f>+Amortizacija!V49</f>
        <v>0</v>
      </c>
      <c r="W285" s="595">
        <f>+Amortizacija!W49</f>
        <v>0</v>
      </c>
      <c r="X285" s="595">
        <f>+Amortizacija!X49</f>
        <v>0</v>
      </c>
      <c r="Y285" s="595">
        <f>+Amortizacija!Y49</f>
        <v>0</v>
      </c>
      <c r="Z285" s="595">
        <f>+Amortizacija!Z49</f>
        <v>0</v>
      </c>
      <c r="AA285" s="595">
        <f>+Amortizacija!AA49</f>
        <v>0</v>
      </c>
      <c r="AB285" s="595">
        <f>+Amortizacija!AB49</f>
        <v>0</v>
      </c>
      <c r="AC285" s="595">
        <f>+Amortizacija!AC49</f>
        <v>0</v>
      </c>
      <c r="AD285" s="595">
        <f>+Amortizacija!AD49</f>
        <v>974215.43514565681</v>
      </c>
      <c r="AE285" s="595">
        <f>+Amortizacija!AE49</f>
        <v>0</v>
      </c>
      <c r="AF285" s="595">
        <f>+Amortizacija!AF49</f>
        <v>0</v>
      </c>
      <c r="AG285" s="595">
        <f>+Amortizacija!AG49</f>
        <v>0</v>
      </c>
      <c r="AH285" s="595">
        <f>+Amortizacija!AH49</f>
        <v>0</v>
      </c>
      <c r="AI285" s="595">
        <f>+Amortizacija!AI49</f>
        <v>0</v>
      </c>
    </row>
    <row r="286" spans="1:35" s="589" customFormat="1" ht="11.25">
      <c r="A286" s="592" t="s">
        <v>155</v>
      </c>
      <c r="B286" s="749" t="s">
        <v>403</v>
      </c>
      <c r="C286" s="592"/>
      <c r="D286" s="592"/>
      <c r="E286" s="593">
        <f t="shared" ref="E286:AI286" si="135">+E260-E267</f>
        <v>0</v>
      </c>
      <c r="F286" s="593">
        <f t="shared" si="135"/>
        <v>-866168.33999999985</v>
      </c>
      <c r="G286" s="593">
        <f t="shared" si="135"/>
        <v>-84081.741887072101</v>
      </c>
      <c r="H286" s="593">
        <f t="shared" si="135"/>
        <v>-2232109.9417475527</v>
      </c>
      <c r="I286" s="593">
        <f t="shared" si="135"/>
        <v>-2188565.2622697218</v>
      </c>
      <c r="J286" s="593">
        <f t="shared" si="135"/>
        <v>38339.223018884775</v>
      </c>
      <c r="K286" s="593">
        <f t="shared" si="135"/>
        <v>241314.43834252836</v>
      </c>
      <c r="L286" s="593">
        <f t="shared" si="135"/>
        <v>241314.43834252836</v>
      </c>
      <c r="M286" s="593">
        <f t="shared" si="135"/>
        <v>241314.43834252836</v>
      </c>
      <c r="N286" s="593">
        <f t="shared" si="135"/>
        <v>241314.43834252836</v>
      </c>
      <c r="O286" s="593">
        <f t="shared" si="135"/>
        <v>241314.43834252836</v>
      </c>
      <c r="P286" s="593">
        <f t="shared" si="135"/>
        <v>241314.43834252836</v>
      </c>
      <c r="Q286" s="593">
        <f t="shared" si="135"/>
        <v>241314.43834252836</v>
      </c>
      <c r="R286" s="593">
        <f t="shared" si="135"/>
        <v>241314.43834252836</v>
      </c>
      <c r="S286" s="593">
        <f t="shared" si="135"/>
        <v>241314.43834252836</v>
      </c>
      <c r="T286" s="593">
        <f t="shared" si="135"/>
        <v>-876490.59680312849</v>
      </c>
      <c r="U286" s="593">
        <f t="shared" si="135"/>
        <v>241314.43834252836</v>
      </c>
      <c r="V286" s="593">
        <f t="shared" si="135"/>
        <v>241314.43834252836</v>
      </c>
      <c r="W286" s="593">
        <f t="shared" si="135"/>
        <v>241314.43834252836</v>
      </c>
      <c r="X286" s="593">
        <f t="shared" si="135"/>
        <v>-31937.193649006542</v>
      </c>
      <c r="Y286" s="593">
        <f t="shared" si="135"/>
        <v>241314.43834252836</v>
      </c>
      <c r="Z286" s="593">
        <f t="shared" si="135"/>
        <v>241314.43834252836</v>
      </c>
      <c r="AA286" s="593">
        <f t="shared" si="135"/>
        <v>334111.76662554353</v>
      </c>
      <c r="AB286" s="593">
        <f t="shared" si="135"/>
        <v>334111.76662554353</v>
      </c>
      <c r="AC286" s="593">
        <f t="shared" si="135"/>
        <v>334111.76662554353</v>
      </c>
      <c r="AD286" s="593">
        <f t="shared" si="135"/>
        <v>-783693.26852011331</v>
      </c>
      <c r="AE286" s="593">
        <f t="shared" si="135"/>
        <v>334111.76662554353</v>
      </c>
      <c r="AF286" s="593">
        <f t="shared" si="135"/>
        <v>334111.76662554353</v>
      </c>
      <c r="AG286" s="593">
        <f t="shared" si="135"/>
        <v>334111.76662554353</v>
      </c>
      <c r="AH286" s="593">
        <f t="shared" si="135"/>
        <v>334111.76662554353</v>
      </c>
      <c r="AI286" s="593">
        <f t="shared" si="135"/>
        <v>334111.76662554353</v>
      </c>
    </row>
    <row r="287" spans="1:35">
      <c r="K287" s="550"/>
      <c r="L287" s="550"/>
      <c r="M287" s="550"/>
      <c r="N287" s="550"/>
      <c r="O287" s="550"/>
      <c r="P287" s="550"/>
      <c r="Q287" s="550"/>
      <c r="R287" s="550"/>
      <c r="S287" s="550"/>
      <c r="T287" s="550"/>
      <c r="U287" s="550"/>
      <c r="V287" s="550"/>
      <c r="W287" s="550"/>
      <c r="X287" s="550"/>
      <c r="Y287" s="550"/>
      <c r="Z287" s="550"/>
      <c r="AA287" s="550"/>
      <c r="AB287" s="550"/>
      <c r="AC287" s="550"/>
      <c r="AD287" s="550"/>
      <c r="AE287" s="550"/>
      <c r="AF287" s="550"/>
      <c r="AG287" s="550"/>
      <c r="AH287" s="550"/>
      <c r="AI287" s="550"/>
    </row>
    <row r="288" spans="1:35" ht="15">
      <c r="A288" s="556" t="s">
        <v>457</v>
      </c>
      <c r="K288" s="550"/>
      <c r="L288" s="550"/>
      <c r="M288" s="550"/>
      <c r="N288" s="550"/>
      <c r="O288" s="550"/>
      <c r="P288" s="550"/>
      <c r="Q288" s="550"/>
      <c r="R288" s="550"/>
      <c r="S288" s="550"/>
      <c r="T288" s="550"/>
      <c r="U288" s="550"/>
      <c r="V288" s="550"/>
      <c r="W288" s="550"/>
      <c r="X288" s="550"/>
      <c r="Y288" s="550"/>
      <c r="Z288" s="550"/>
      <c r="AA288" s="550"/>
      <c r="AB288" s="550"/>
      <c r="AC288" s="550"/>
      <c r="AD288" s="550"/>
      <c r="AE288" s="550"/>
      <c r="AF288" s="550"/>
      <c r="AG288" s="550"/>
      <c r="AH288" s="550"/>
      <c r="AI288" s="550"/>
    </row>
    <row r="290" spans="1:47" ht="15">
      <c r="A290" s="557" t="s">
        <v>460</v>
      </c>
    </row>
    <row r="291" spans="1:47" ht="12.75" thickBot="1">
      <c r="F291" s="385" t="s">
        <v>858</v>
      </c>
      <c r="AJ291" s="850" t="s">
        <v>400</v>
      </c>
      <c r="AK291" s="850"/>
      <c r="AL291" s="850"/>
      <c r="AM291" s="850"/>
      <c r="AN291" s="850"/>
      <c r="AO291" s="850"/>
      <c r="AP291" s="850"/>
    </row>
    <row r="292" spans="1:47" s="589" customFormat="1" ht="11.25">
      <c r="A292" s="618"/>
      <c r="B292" s="756" t="s">
        <v>388</v>
      </c>
      <c r="C292" s="619"/>
      <c r="D292" s="620"/>
      <c r="E292" s="618"/>
      <c r="F292" s="618">
        <v>1</v>
      </c>
      <c r="G292" s="618">
        <v>2</v>
      </c>
      <c r="H292" s="618">
        <f t="shared" ref="H292:AI292" si="136">+H258</f>
        <v>3</v>
      </c>
      <c r="I292" s="618">
        <f t="shared" si="136"/>
        <v>4</v>
      </c>
      <c r="J292" s="618">
        <f t="shared" si="136"/>
        <v>5</v>
      </c>
      <c r="K292" s="618">
        <f t="shared" si="136"/>
        <v>6</v>
      </c>
      <c r="L292" s="618">
        <f t="shared" si="136"/>
        <v>7</v>
      </c>
      <c r="M292" s="618">
        <f t="shared" si="136"/>
        <v>8</v>
      </c>
      <c r="N292" s="618">
        <f t="shared" si="136"/>
        <v>9</v>
      </c>
      <c r="O292" s="618">
        <f t="shared" si="136"/>
        <v>10</v>
      </c>
      <c r="P292" s="618">
        <f t="shared" si="136"/>
        <v>11</v>
      </c>
      <c r="Q292" s="618">
        <f t="shared" si="136"/>
        <v>12</v>
      </c>
      <c r="R292" s="618">
        <f t="shared" si="136"/>
        <v>13</v>
      </c>
      <c r="S292" s="618">
        <f t="shared" si="136"/>
        <v>14</v>
      </c>
      <c r="T292" s="618">
        <f t="shared" si="136"/>
        <v>15</v>
      </c>
      <c r="U292" s="618">
        <f t="shared" si="136"/>
        <v>16</v>
      </c>
      <c r="V292" s="618">
        <f t="shared" si="136"/>
        <v>17</v>
      </c>
      <c r="W292" s="618">
        <f t="shared" si="136"/>
        <v>18</v>
      </c>
      <c r="X292" s="618">
        <f t="shared" si="136"/>
        <v>19</v>
      </c>
      <c r="Y292" s="618">
        <f t="shared" si="136"/>
        <v>20</v>
      </c>
      <c r="Z292" s="618">
        <f t="shared" si="136"/>
        <v>21</v>
      </c>
      <c r="AA292" s="618">
        <f t="shared" si="136"/>
        <v>22</v>
      </c>
      <c r="AB292" s="618">
        <f t="shared" si="136"/>
        <v>23</v>
      </c>
      <c r="AC292" s="618">
        <f t="shared" si="136"/>
        <v>24</v>
      </c>
      <c r="AD292" s="618">
        <f t="shared" si="136"/>
        <v>25</v>
      </c>
      <c r="AE292" s="618">
        <f t="shared" si="136"/>
        <v>26</v>
      </c>
      <c r="AF292" s="618">
        <f t="shared" si="136"/>
        <v>27</v>
      </c>
      <c r="AG292" s="618">
        <f t="shared" si="136"/>
        <v>28</v>
      </c>
      <c r="AH292" s="618">
        <f t="shared" si="136"/>
        <v>29</v>
      </c>
      <c r="AI292" s="618">
        <f t="shared" si="136"/>
        <v>30</v>
      </c>
      <c r="AJ292" s="621">
        <v>1</v>
      </c>
      <c r="AK292" s="621">
        <f>1+1</f>
        <v>2</v>
      </c>
      <c r="AL292" s="621">
        <f t="shared" ref="AL292:AU293" si="137">+AK292+1</f>
        <v>3</v>
      </c>
      <c r="AM292" s="621">
        <f t="shared" si="137"/>
        <v>4</v>
      </c>
      <c r="AN292" s="621">
        <f t="shared" si="137"/>
        <v>5</v>
      </c>
      <c r="AO292" s="621">
        <f t="shared" si="137"/>
        <v>6</v>
      </c>
      <c r="AP292" s="621">
        <f t="shared" si="137"/>
        <v>7</v>
      </c>
      <c r="AQ292" s="621">
        <f t="shared" si="137"/>
        <v>8</v>
      </c>
      <c r="AR292" s="621">
        <f t="shared" si="137"/>
        <v>9</v>
      </c>
      <c r="AS292" s="621">
        <f t="shared" si="137"/>
        <v>10</v>
      </c>
      <c r="AT292" s="621">
        <f t="shared" si="137"/>
        <v>11</v>
      </c>
      <c r="AU292" s="621">
        <f t="shared" si="137"/>
        <v>12</v>
      </c>
    </row>
    <row r="293" spans="1:47" s="589" customFormat="1" ht="11.25">
      <c r="A293" s="618" t="s">
        <v>147</v>
      </c>
      <c r="B293" s="756" t="s">
        <v>397</v>
      </c>
      <c r="C293" s="622" t="s">
        <v>418</v>
      </c>
      <c r="D293" s="623" t="s">
        <v>419</v>
      </c>
      <c r="E293" s="618"/>
      <c r="F293" s="618" t="s">
        <v>857</v>
      </c>
      <c r="G293" s="618">
        <f>+G259</f>
        <v>2019</v>
      </c>
      <c r="H293" s="618">
        <f t="shared" ref="H293:AI293" si="138">+H259</f>
        <v>2020</v>
      </c>
      <c r="I293" s="618">
        <f t="shared" si="138"/>
        <v>2021</v>
      </c>
      <c r="J293" s="618">
        <f t="shared" si="138"/>
        <v>2022</v>
      </c>
      <c r="K293" s="618">
        <f t="shared" si="138"/>
        <v>2023</v>
      </c>
      <c r="L293" s="618">
        <f t="shared" si="138"/>
        <v>2024</v>
      </c>
      <c r="M293" s="618">
        <f t="shared" si="138"/>
        <v>2025</v>
      </c>
      <c r="N293" s="618">
        <f t="shared" si="138"/>
        <v>2026</v>
      </c>
      <c r="O293" s="618">
        <f t="shared" si="138"/>
        <v>2027</v>
      </c>
      <c r="P293" s="618">
        <f t="shared" si="138"/>
        <v>2028</v>
      </c>
      <c r="Q293" s="618">
        <f t="shared" si="138"/>
        <v>2029</v>
      </c>
      <c r="R293" s="618">
        <f t="shared" si="138"/>
        <v>2030</v>
      </c>
      <c r="S293" s="618">
        <f t="shared" si="138"/>
        <v>2031</v>
      </c>
      <c r="T293" s="618">
        <f t="shared" si="138"/>
        <v>2032</v>
      </c>
      <c r="U293" s="618">
        <f t="shared" si="138"/>
        <v>2033</v>
      </c>
      <c r="V293" s="618">
        <f t="shared" si="138"/>
        <v>2034</v>
      </c>
      <c r="W293" s="618">
        <f t="shared" si="138"/>
        <v>2035</v>
      </c>
      <c r="X293" s="618">
        <f t="shared" si="138"/>
        <v>2036</v>
      </c>
      <c r="Y293" s="618">
        <f t="shared" si="138"/>
        <v>2037</v>
      </c>
      <c r="Z293" s="618">
        <f t="shared" si="138"/>
        <v>2038</v>
      </c>
      <c r="AA293" s="618">
        <f t="shared" si="138"/>
        <v>2039</v>
      </c>
      <c r="AB293" s="618">
        <f t="shared" si="138"/>
        <v>2040</v>
      </c>
      <c r="AC293" s="618">
        <f t="shared" si="138"/>
        <v>2041</v>
      </c>
      <c r="AD293" s="618">
        <f t="shared" si="138"/>
        <v>2042</v>
      </c>
      <c r="AE293" s="618">
        <f t="shared" si="138"/>
        <v>2043</v>
      </c>
      <c r="AF293" s="618">
        <f t="shared" si="138"/>
        <v>2044</v>
      </c>
      <c r="AG293" s="618">
        <f t="shared" si="138"/>
        <v>2045</v>
      </c>
      <c r="AH293" s="618">
        <f t="shared" si="138"/>
        <v>2046</v>
      </c>
      <c r="AI293" s="618">
        <f t="shared" si="138"/>
        <v>2047</v>
      </c>
      <c r="AJ293" s="621">
        <f>+AI293+1</f>
        <v>2048</v>
      </c>
      <c r="AK293" s="621">
        <f>+AJ293+1</f>
        <v>2049</v>
      </c>
      <c r="AL293" s="621">
        <f t="shared" si="137"/>
        <v>2050</v>
      </c>
      <c r="AM293" s="621">
        <f t="shared" si="137"/>
        <v>2051</v>
      </c>
      <c r="AN293" s="621">
        <f t="shared" si="137"/>
        <v>2052</v>
      </c>
      <c r="AO293" s="621">
        <f t="shared" si="137"/>
        <v>2053</v>
      </c>
      <c r="AP293" s="621">
        <f t="shared" si="137"/>
        <v>2054</v>
      </c>
      <c r="AQ293" s="621">
        <f t="shared" si="137"/>
        <v>2055</v>
      </c>
      <c r="AR293" s="621">
        <f t="shared" si="137"/>
        <v>2056</v>
      </c>
      <c r="AS293" s="621">
        <f t="shared" si="137"/>
        <v>2057</v>
      </c>
      <c r="AT293" s="621">
        <f t="shared" si="137"/>
        <v>2058</v>
      </c>
      <c r="AU293" s="621">
        <f t="shared" si="137"/>
        <v>2059</v>
      </c>
    </row>
    <row r="294" spans="1:47" s="589" customFormat="1" ht="11.25">
      <c r="A294" s="592" t="s">
        <v>242</v>
      </c>
      <c r="B294" s="749" t="s">
        <v>398</v>
      </c>
      <c r="C294" s="624"/>
      <c r="D294" s="625"/>
      <c r="E294" s="593"/>
      <c r="F294" s="593">
        <f t="shared" ref="F294:AU294" si="139">+F295+F299+F300+F301</f>
        <v>0</v>
      </c>
      <c r="G294" s="593">
        <f t="shared" si="139"/>
        <v>0</v>
      </c>
      <c r="H294" s="593">
        <f t="shared" si="139"/>
        <v>0</v>
      </c>
      <c r="I294" s="593">
        <f t="shared" si="139"/>
        <v>0</v>
      </c>
      <c r="J294" s="593">
        <f t="shared" si="139"/>
        <v>0</v>
      </c>
      <c r="K294" s="593">
        <f t="shared" si="139"/>
        <v>346028.86941390019</v>
      </c>
      <c r="L294" s="593">
        <f t="shared" si="139"/>
        <v>346028.86941390019</v>
      </c>
      <c r="M294" s="593">
        <f t="shared" si="139"/>
        <v>346028.86941390019</v>
      </c>
      <c r="N294" s="593">
        <f t="shared" si="139"/>
        <v>346028.86941390019</v>
      </c>
      <c r="O294" s="593">
        <f t="shared" si="139"/>
        <v>346028.86941390019</v>
      </c>
      <c r="P294" s="593">
        <f t="shared" si="139"/>
        <v>346028.86941390019</v>
      </c>
      <c r="Q294" s="593">
        <f t="shared" si="139"/>
        <v>346028.86941390019</v>
      </c>
      <c r="R294" s="593">
        <f t="shared" si="139"/>
        <v>346028.86941390019</v>
      </c>
      <c r="S294" s="593">
        <f t="shared" si="139"/>
        <v>346028.86941390019</v>
      </c>
      <c r="T294" s="593">
        <f t="shared" si="139"/>
        <v>346028.86941390019</v>
      </c>
      <c r="U294" s="593">
        <f t="shared" si="139"/>
        <v>346028.86941390019</v>
      </c>
      <c r="V294" s="593">
        <f t="shared" si="139"/>
        <v>346028.86941390019</v>
      </c>
      <c r="W294" s="593">
        <f t="shared" si="139"/>
        <v>346028.86941390019</v>
      </c>
      <c r="X294" s="593">
        <f t="shared" si="139"/>
        <v>346028.86941390019</v>
      </c>
      <c r="Y294" s="593">
        <f t="shared" si="139"/>
        <v>346028.86941390019</v>
      </c>
      <c r="Z294" s="593">
        <f t="shared" si="139"/>
        <v>346028.86941390019</v>
      </c>
      <c r="AA294" s="593">
        <f t="shared" si="139"/>
        <v>438826.1976969153</v>
      </c>
      <c r="AB294" s="593">
        <f t="shared" si="139"/>
        <v>438826.1976969153</v>
      </c>
      <c r="AC294" s="593">
        <f t="shared" si="139"/>
        <v>438826.1976969153</v>
      </c>
      <c r="AD294" s="593">
        <f t="shared" si="139"/>
        <v>438826.1976969153</v>
      </c>
      <c r="AE294" s="593">
        <f t="shared" si="139"/>
        <v>438826.1976969153</v>
      </c>
      <c r="AF294" s="593">
        <f t="shared" si="139"/>
        <v>438826.1976969153</v>
      </c>
      <c r="AG294" s="593">
        <f t="shared" si="139"/>
        <v>438826.1976969153</v>
      </c>
      <c r="AH294" s="593">
        <f t="shared" si="139"/>
        <v>438826.1976969153</v>
      </c>
      <c r="AI294" s="593">
        <f>+AI295+AI299+AI300+AI301</f>
        <v>1337708.6827945011</v>
      </c>
      <c r="AJ294" s="626">
        <f t="shared" si="139"/>
        <v>438826.1976969153</v>
      </c>
      <c r="AK294" s="626">
        <f t="shared" si="139"/>
        <v>438826.1976969153</v>
      </c>
      <c r="AL294" s="626">
        <f t="shared" si="139"/>
        <v>438826.1976969153</v>
      </c>
      <c r="AM294" s="626">
        <f t="shared" si="139"/>
        <v>438826.1976969153</v>
      </c>
      <c r="AN294" s="626">
        <f t="shared" si="139"/>
        <v>438826.1976969153</v>
      </c>
      <c r="AO294" s="626">
        <f t="shared" si="139"/>
        <v>438826.1976969153</v>
      </c>
      <c r="AP294" s="626">
        <f t="shared" si="139"/>
        <v>438826.1976969153</v>
      </c>
      <c r="AQ294" s="626">
        <f t="shared" si="139"/>
        <v>438826.1976969153</v>
      </c>
      <c r="AR294" s="626">
        <f t="shared" si="139"/>
        <v>438826.1976969153</v>
      </c>
      <c r="AS294" s="626">
        <f t="shared" si="139"/>
        <v>438826.1976969153</v>
      </c>
      <c r="AT294" s="626">
        <f t="shared" si="139"/>
        <v>438826.1976969153</v>
      </c>
      <c r="AU294" s="626">
        <f t="shared" si="139"/>
        <v>438826.1976969153</v>
      </c>
    </row>
    <row r="295" spans="1:47" s="607" customFormat="1" ht="11.25">
      <c r="A295" s="605">
        <v>1</v>
      </c>
      <c r="B295" s="753" t="s">
        <v>245</v>
      </c>
      <c r="C295" s="627">
        <f>NPV($C$328,G295:AI295)+F295</f>
        <v>4935704.399185488</v>
      </c>
      <c r="D295" s="628">
        <f>SUM(F295:AI295)</f>
        <v>9485897.6898946371</v>
      </c>
      <c r="E295" s="606"/>
      <c r="F295" s="606">
        <f t="shared" ref="F295:AU295" si="140">+F296+F297</f>
        <v>0</v>
      </c>
      <c r="G295" s="606">
        <f t="shared" si="140"/>
        <v>0</v>
      </c>
      <c r="H295" s="606">
        <f t="shared" si="140"/>
        <v>0</v>
      </c>
      <c r="I295" s="606">
        <f t="shared" si="140"/>
        <v>0</v>
      </c>
      <c r="J295" s="606">
        <f t="shared" si="140"/>
        <v>0</v>
      </c>
      <c r="K295" s="606">
        <f>+(K296+K297)*$C$3</f>
        <v>346028.86941390019</v>
      </c>
      <c r="L295" s="606">
        <f t="shared" ref="L295:AI295" si="141">+(L296+L297)*$C$3</f>
        <v>346028.86941390019</v>
      </c>
      <c r="M295" s="606">
        <f t="shared" si="141"/>
        <v>346028.86941390019</v>
      </c>
      <c r="N295" s="606">
        <f t="shared" si="141"/>
        <v>346028.86941390019</v>
      </c>
      <c r="O295" s="606">
        <f t="shared" si="141"/>
        <v>346028.86941390019</v>
      </c>
      <c r="P295" s="606">
        <f t="shared" si="141"/>
        <v>346028.86941390019</v>
      </c>
      <c r="Q295" s="606">
        <f t="shared" si="141"/>
        <v>346028.86941390019</v>
      </c>
      <c r="R295" s="606">
        <f t="shared" si="141"/>
        <v>346028.86941390019</v>
      </c>
      <c r="S295" s="606">
        <f t="shared" si="141"/>
        <v>346028.86941390019</v>
      </c>
      <c r="T295" s="606">
        <f t="shared" si="141"/>
        <v>346028.86941390019</v>
      </c>
      <c r="U295" s="606">
        <f t="shared" si="141"/>
        <v>346028.86941390019</v>
      </c>
      <c r="V295" s="606">
        <f t="shared" si="141"/>
        <v>346028.86941390019</v>
      </c>
      <c r="W295" s="606">
        <f t="shared" si="141"/>
        <v>346028.86941390019</v>
      </c>
      <c r="X295" s="606">
        <f t="shared" si="141"/>
        <v>346028.86941390019</v>
      </c>
      <c r="Y295" s="606">
        <f t="shared" si="141"/>
        <v>346028.86941390019</v>
      </c>
      <c r="Z295" s="606">
        <f t="shared" si="141"/>
        <v>346028.86941390019</v>
      </c>
      <c r="AA295" s="606">
        <f t="shared" si="141"/>
        <v>438826.1976969153</v>
      </c>
      <c r="AB295" s="606">
        <f t="shared" si="141"/>
        <v>438826.1976969153</v>
      </c>
      <c r="AC295" s="606">
        <f t="shared" si="141"/>
        <v>438826.1976969153</v>
      </c>
      <c r="AD295" s="606">
        <f t="shared" si="141"/>
        <v>438826.1976969153</v>
      </c>
      <c r="AE295" s="606">
        <f t="shared" si="141"/>
        <v>438826.1976969153</v>
      </c>
      <c r="AF295" s="606">
        <f t="shared" si="141"/>
        <v>438826.1976969153</v>
      </c>
      <c r="AG295" s="606">
        <f t="shared" si="141"/>
        <v>438826.1976969153</v>
      </c>
      <c r="AH295" s="606">
        <f t="shared" si="141"/>
        <v>438826.1976969153</v>
      </c>
      <c r="AI295" s="606">
        <f t="shared" si="141"/>
        <v>438826.1976969153</v>
      </c>
      <c r="AJ295" s="629">
        <f t="shared" si="140"/>
        <v>438826.1976969153</v>
      </c>
      <c r="AK295" s="629">
        <f t="shared" si="140"/>
        <v>438826.1976969153</v>
      </c>
      <c r="AL295" s="629">
        <f t="shared" si="140"/>
        <v>438826.1976969153</v>
      </c>
      <c r="AM295" s="629">
        <f t="shared" si="140"/>
        <v>438826.1976969153</v>
      </c>
      <c r="AN295" s="629">
        <f t="shared" si="140"/>
        <v>438826.1976969153</v>
      </c>
      <c r="AO295" s="629">
        <f t="shared" si="140"/>
        <v>438826.1976969153</v>
      </c>
      <c r="AP295" s="629">
        <f t="shared" si="140"/>
        <v>438826.1976969153</v>
      </c>
      <c r="AQ295" s="629">
        <f t="shared" si="140"/>
        <v>438826.1976969153</v>
      </c>
      <c r="AR295" s="629">
        <f t="shared" si="140"/>
        <v>438826.1976969153</v>
      </c>
      <c r="AS295" s="629">
        <f t="shared" si="140"/>
        <v>438826.1976969153</v>
      </c>
      <c r="AT295" s="629">
        <f t="shared" si="140"/>
        <v>438826.1976969153</v>
      </c>
      <c r="AU295" s="629">
        <f t="shared" si="140"/>
        <v>438826.1976969153</v>
      </c>
    </row>
    <row r="296" spans="1:47" s="589" customFormat="1" ht="11.25">
      <c r="A296" s="594"/>
      <c r="B296" s="751" t="s">
        <v>249</v>
      </c>
      <c r="C296" s="630"/>
      <c r="D296" s="631"/>
      <c r="E296" s="606"/>
      <c r="F296" s="595">
        <f t="shared" ref="F296:AI296" si="142">+F262-F121</f>
        <v>0</v>
      </c>
      <c r="G296" s="595">
        <f t="shared" si="142"/>
        <v>0</v>
      </c>
      <c r="H296" s="595">
        <f t="shared" si="142"/>
        <v>0</v>
      </c>
      <c r="I296" s="595">
        <f t="shared" si="142"/>
        <v>0</v>
      </c>
      <c r="J296" s="595">
        <f t="shared" si="142"/>
        <v>0</v>
      </c>
      <c r="K296" s="595">
        <f t="shared" si="142"/>
        <v>219269.43107137195</v>
      </c>
      <c r="L296" s="595">
        <f t="shared" si="142"/>
        <v>219269.43107137195</v>
      </c>
      <c r="M296" s="595">
        <f t="shared" si="142"/>
        <v>219269.43107137195</v>
      </c>
      <c r="N296" s="595">
        <f t="shared" si="142"/>
        <v>219269.43107137195</v>
      </c>
      <c r="O296" s="595">
        <f t="shared" si="142"/>
        <v>219269.43107137195</v>
      </c>
      <c r="P296" s="595">
        <f t="shared" si="142"/>
        <v>219269.43107137195</v>
      </c>
      <c r="Q296" s="595">
        <f t="shared" si="142"/>
        <v>219269.43107137195</v>
      </c>
      <c r="R296" s="595">
        <f t="shared" si="142"/>
        <v>219269.43107137195</v>
      </c>
      <c r="S296" s="595">
        <f t="shared" si="142"/>
        <v>219269.43107137195</v>
      </c>
      <c r="T296" s="595">
        <f t="shared" si="142"/>
        <v>219269.43107137195</v>
      </c>
      <c r="U296" s="595">
        <f t="shared" si="142"/>
        <v>219269.43107137195</v>
      </c>
      <c r="V296" s="595">
        <f t="shared" si="142"/>
        <v>219269.43107137195</v>
      </c>
      <c r="W296" s="595">
        <f t="shared" si="142"/>
        <v>219269.43107137195</v>
      </c>
      <c r="X296" s="595">
        <f t="shared" si="142"/>
        <v>219269.43107137195</v>
      </c>
      <c r="Y296" s="595">
        <f t="shared" si="142"/>
        <v>219269.43107137195</v>
      </c>
      <c r="Z296" s="595">
        <f t="shared" si="142"/>
        <v>219269.43107137195</v>
      </c>
      <c r="AA296" s="595">
        <f t="shared" si="142"/>
        <v>219269.43107137195</v>
      </c>
      <c r="AB296" s="595">
        <f t="shared" si="142"/>
        <v>219269.43107137195</v>
      </c>
      <c r="AC296" s="595">
        <f t="shared" si="142"/>
        <v>219269.43107137195</v>
      </c>
      <c r="AD296" s="595">
        <f t="shared" si="142"/>
        <v>219269.43107137195</v>
      </c>
      <c r="AE296" s="595">
        <f t="shared" si="142"/>
        <v>219269.43107137195</v>
      </c>
      <c r="AF296" s="595">
        <f t="shared" si="142"/>
        <v>219269.43107137195</v>
      </c>
      <c r="AG296" s="595">
        <f t="shared" si="142"/>
        <v>219269.43107137195</v>
      </c>
      <c r="AH296" s="595">
        <f t="shared" si="142"/>
        <v>219269.43107137195</v>
      </c>
      <c r="AI296" s="595">
        <f t="shared" si="142"/>
        <v>219269.43107137195</v>
      </c>
      <c r="AJ296" s="632">
        <f t="shared" ref="AJ296:AU300" si="143">+AI296</f>
        <v>219269.43107137195</v>
      </c>
      <c r="AK296" s="632">
        <f t="shared" si="143"/>
        <v>219269.43107137195</v>
      </c>
      <c r="AL296" s="632">
        <f t="shared" si="143"/>
        <v>219269.43107137195</v>
      </c>
      <c r="AM296" s="632">
        <f t="shared" si="143"/>
        <v>219269.43107137195</v>
      </c>
      <c r="AN296" s="632">
        <f t="shared" si="143"/>
        <v>219269.43107137195</v>
      </c>
      <c r="AO296" s="632">
        <f t="shared" si="143"/>
        <v>219269.43107137195</v>
      </c>
      <c r="AP296" s="632">
        <f t="shared" si="143"/>
        <v>219269.43107137195</v>
      </c>
      <c r="AQ296" s="632">
        <f t="shared" si="143"/>
        <v>219269.43107137195</v>
      </c>
      <c r="AR296" s="632">
        <f t="shared" si="143"/>
        <v>219269.43107137195</v>
      </c>
      <c r="AS296" s="632">
        <f t="shared" si="143"/>
        <v>219269.43107137195</v>
      </c>
      <c r="AT296" s="632">
        <f t="shared" si="143"/>
        <v>219269.43107137195</v>
      </c>
      <c r="AU296" s="632">
        <f t="shared" si="143"/>
        <v>219269.43107137195</v>
      </c>
    </row>
    <row r="297" spans="1:47" s="589" customFormat="1" ht="11.25">
      <c r="A297" s="594"/>
      <c r="B297" s="751" t="s">
        <v>250</v>
      </c>
      <c r="C297" s="630"/>
      <c r="D297" s="631"/>
      <c r="E297" s="606"/>
      <c r="F297" s="595">
        <f t="shared" ref="F297:AI297" si="144">+F263-F122</f>
        <v>0</v>
      </c>
      <c r="G297" s="595">
        <f t="shared" si="144"/>
        <v>0</v>
      </c>
      <c r="H297" s="595">
        <f t="shared" si="144"/>
        <v>0</v>
      </c>
      <c r="I297" s="595">
        <f t="shared" si="144"/>
        <v>0</v>
      </c>
      <c r="J297" s="595">
        <f t="shared" si="144"/>
        <v>0</v>
      </c>
      <c r="K297" s="595">
        <f t="shared" si="144"/>
        <v>126759.43834252824</v>
      </c>
      <c r="L297" s="595">
        <f t="shared" si="144"/>
        <v>126759.43834252824</v>
      </c>
      <c r="M297" s="595">
        <f t="shared" si="144"/>
        <v>126759.43834252824</v>
      </c>
      <c r="N297" s="595">
        <f t="shared" si="144"/>
        <v>126759.43834252824</v>
      </c>
      <c r="O297" s="595">
        <f t="shared" si="144"/>
        <v>126759.43834252824</v>
      </c>
      <c r="P297" s="595">
        <f t="shared" si="144"/>
        <v>126759.43834252824</v>
      </c>
      <c r="Q297" s="595">
        <f t="shared" si="144"/>
        <v>126759.43834252824</v>
      </c>
      <c r="R297" s="595">
        <f t="shared" si="144"/>
        <v>126759.43834252824</v>
      </c>
      <c r="S297" s="595">
        <f t="shared" si="144"/>
        <v>126759.43834252824</v>
      </c>
      <c r="T297" s="595">
        <f t="shared" si="144"/>
        <v>126759.43834252824</v>
      </c>
      <c r="U297" s="595">
        <f t="shared" si="144"/>
        <v>126759.43834252824</v>
      </c>
      <c r="V297" s="595">
        <f t="shared" si="144"/>
        <v>126759.43834252824</v>
      </c>
      <c r="W297" s="595">
        <f t="shared" si="144"/>
        <v>126759.43834252824</v>
      </c>
      <c r="X297" s="595">
        <f t="shared" si="144"/>
        <v>126759.43834252824</v>
      </c>
      <c r="Y297" s="595">
        <f t="shared" si="144"/>
        <v>126759.43834252824</v>
      </c>
      <c r="Z297" s="595">
        <f t="shared" si="144"/>
        <v>126759.43834252824</v>
      </c>
      <c r="AA297" s="595">
        <f t="shared" si="144"/>
        <v>219556.76662554336</v>
      </c>
      <c r="AB297" s="595">
        <f t="shared" si="144"/>
        <v>219556.76662554336</v>
      </c>
      <c r="AC297" s="595">
        <f t="shared" si="144"/>
        <v>219556.76662554336</v>
      </c>
      <c r="AD297" s="595">
        <f t="shared" si="144"/>
        <v>219556.76662554336</v>
      </c>
      <c r="AE297" s="595">
        <f t="shared" si="144"/>
        <v>219556.76662554336</v>
      </c>
      <c r="AF297" s="595">
        <f t="shared" si="144"/>
        <v>219556.76662554336</v>
      </c>
      <c r="AG297" s="595">
        <f t="shared" si="144"/>
        <v>219556.76662554336</v>
      </c>
      <c r="AH297" s="595">
        <f t="shared" si="144"/>
        <v>219556.76662554336</v>
      </c>
      <c r="AI297" s="595">
        <f t="shared" si="144"/>
        <v>219556.76662554336</v>
      </c>
      <c r="AJ297" s="632">
        <f t="shared" si="143"/>
        <v>219556.76662554336</v>
      </c>
      <c r="AK297" s="632">
        <f t="shared" si="143"/>
        <v>219556.76662554336</v>
      </c>
      <c r="AL297" s="632">
        <f t="shared" si="143"/>
        <v>219556.76662554336</v>
      </c>
      <c r="AM297" s="632">
        <f t="shared" si="143"/>
        <v>219556.76662554336</v>
      </c>
      <c r="AN297" s="632">
        <f t="shared" si="143"/>
        <v>219556.76662554336</v>
      </c>
      <c r="AO297" s="632">
        <f t="shared" si="143"/>
        <v>219556.76662554336</v>
      </c>
      <c r="AP297" s="632">
        <f t="shared" si="143"/>
        <v>219556.76662554336</v>
      </c>
      <c r="AQ297" s="632">
        <f t="shared" si="143"/>
        <v>219556.76662554336</v>
      </c>
      <c r="AR297" s="632">
        <f t="shared" si="143"/>
        <v>219556.76662554336</v>
      </c>
      <c r="AS297" s="632">
        <f t="shared" si="143"/>
        <v>219556.76662554336</v>
      </c>
      <c r="AT297" s="632">
        <f t="shared" si="143"/>
        <v>219556.76662554336</v>
      </c>
      <c r="AU297" s="632">
        <f t="shared" si="143"/>
        <v>219556.76662554336</v>
      </c>
    </row>
    <row r="298" spans="1:47" s="589" customFormat="1" ht="11.25">
      <c r="A298" s="594"/>
      <c r="B298" s="751" t="s">
        <v>853</v>
      </c>
      <c r="C298" s="630"/>
      <c r="D298" s="631"/>
      <c r="E298" s="606"/>
      <c r="F298" s="595">
        <f t="shared" ref="F298:AI298" si="145">+F264-F123</f>
        <v>0</v>
      </c>
      <c r="G298" s="595">
        <f t="shared" si="145"/>
        <v>0</v>
      </c>
      <c r="H298" s="595">
        <f t="shared" si="145"/>
        <v>0</v>
      </c>
      <c r="I298" s="595">
        <f t="shared" si="145"/>
        <v>0</v>
      </c>
      <c r="J298" s="595">
        <f t="shared" si="145"/>
        <v>0</v>
      </c>
      <c r="K298" s="595">
        <f t="shared" si="145"/>
        <v>0</v>
      </c>
      <c r="L298" s="595">
        <f t="shared" si="145"/>
        <v>0</v>
      </c>
      <c r="M298" s="595">
        <f t="shared" si="145"/>
        <v>0</v>
      </c>
      <c r="N298" s="595">
        <f t="shared" si="145"/>
        <v>0</v>
      </c>
      <c r="O298" s="595">
        <f t="shared" si="145"/>
        <v>0</v>
      </c>
      <c r="P298" s="595">
        <f t="shared" si="145"/>
        <v>0</v>
      </c>
      <c r="Q298" s="595">
        <f t="shared" si="145"/>
        <v>0</v>
      </c>
      <c r="R298" s="595">
        <f t="shared" si="145"/>
        <v>0</v>
      </c>
      <c r="S298" s="595">
        <f t="shared" si="145"/>
        <v>0</v>
      </c>
      <c r="T298" s="595">
        <f t="shared" si="145"/>
        <v>0</v>
      </c>
      <c r="U298" s="595">
        <f t="shared" si="145"/>
        <v>0</v>
      </c>
      <c r="V298" s="595">
        <f t="shared" si="145"/>
        <v>0</v>
      </c>
      <c r="W298" s="595">
        <f t="shared" si="145"/>
        <v>0</v>
      </c>
      <c r="X298" s="595">
        <f t="shared" si="145"/>
        <v>0</v>
      </c>
      <c r="Y298" s="595">
        <f t="shared" si="145"/>
        <v>0</v>
      </c>
      <c r="Z298" s="595">
        <f t="shared" si="145"/>
        <v>0</v>
      </c>
      <c r="AA298" s="595">
        <f t="shared" si="145"/>
        <v>0</v>
      </c>
      <c r="AB298" s="595">
        <f t="shared" si="145"/>
        <v>0</v>
      </c>
      <c r="AC298" s="595">
        <f t="shared" si="145"/>
        <v>0</v>
      </c>
      <c r="AD298" s="595">
        <f t="shared" si="145"/>
        <v>0</v>
      </c>
      <c r="AE298" s="595">
        <f t="shared" si="145"/>
        <v>0</v>
      </c>
      <c r="AF298" s="595">
        <f t="shared" si="145"/>
        <v>0</v>
      </c>
      <c r="AG298" s="595">
        <f t="shared" si="145"/>
        <v>0</v>
      </c>
      <c r="AH298" s="595">
        <f t="shared" si="145"/>
        <v>0</v>
      </c>
      <c r="AI298" s="595">
        <f t="shared" si="145"/>
        <v>0</v>
      </c>
      <c r="AJ298" s="632"/>
      <c r="AK298" s="632"/>
      <c r="AL298" s="632"/>
      <c r="AM298" s="632"/>
      <c r="AN298" s="632"/>
      <c r="AO298" s="632"/>
      <c r="AP298" s="632"/>
      <c r="AQ298" s="632"/>
      <c r="AR298" s="632"/>
      <c r="AS298" s="632"/>
      <c r="AT298" s="632"/>
      <c r="AU298" s="632"/>
    </row>
    <row r="299" spans="1:47" s="607" customFormat="1" ht="11.25">
      <c r="A299" s="605">
        <v>2</v>
      </c>
      <c r="B299" s="753" t="s">
        <v>247</v>
      </c>
      <c r="C299" s="627"/>
      <c r="D299" s="628"/>
      <c r="E299" s="606"/>
      <c r="F299" s="606">
        <f t="shared" ref="F299:AI299" si="146">+F265-F124</f>
        <v>0</v>
      </c>
      <c r="G299" s="606">
        <f t="shared" si="146"/>
        <v>0</v>
      </c>
      <c r="H299" s="606">
        <f t="shared" si="146"/>
        <v>0</v>
      </c>
      <c r="I299" s="606">
        <f t="shared" si="146"/>
        <v>0</v>
      </c>
      <c r="J299" s="606">
        <f t="shared" si="146"/>
        <v>0</v>
      </c>
      <c r="K299" s="606">
        <f t="shared" si="146"/>
        <v>0</v>
      </c>
      <c r="L299" s="606">
        <f t="shared" si="146"/>
        <v>0</v>
      </c>
      <c r="M299" s="606">
        <f t="shared" si="146"/>
        <v>0</v>
      </c>
      <c r="N299" s="606">
        <f t="shared" si="146"/>
        <v>0</v>
      </c>
      <c r="O299" s="606">
        <f t="shared" si="146"/>
        <v>0</v>
      </c>
      <c r="P299" s="606">
        <f t="shared" si="146"/>
        <v>0</v>
      </c>
      <c r="Q299" s="606">
        <f t="shared" si="146"/>
        <v>0</v>
      </c>
      <c r="R299" s="606">
        <f t="shared" si="146"/>
        <v>0</v>
      </c>
      <c r="S299" s="606">
        <f t="shared" si="146"/>
        <v>0</v>
      </c>
      <c r="T299" s="606">
        <f t="shared" si="146"/>
        <v>0</v>
      </c>
      <c r="U299" s="606">
        <f t="shared" si="146"/>
        <v>0</v>
      </c>
      <c r="V299" s="606">
        <f t="shared" si="146"/>
        <v>0</v>
      </c>
      <c r="W299" s="606">
        <f t="shared" si="146"/>
        <v>0</v>
      </c>
      <c r="X299" s="606">
        <f t="shared" si="146"/>
        <v>0</v>
      </c>
      <c r="Y299" s="606">
        <f t="shared" si="146"/>
        <v>0</v>
      </c>
      <c r="Z299" s="606">
        <f t="shared" si="146"/>
        <v>0</v>
      </c>
      <c r="AA299" s="606">
        <f t="shared" si="146"/>
        <v>0</v>
      </c>
      <c r="AB299" s="606">
        <f t="shared" si="146"/>
        <v>0</v>
      </c>
      <c r="AC299" s="606">
        <f t="shared" si="146"/>
        <v>0</v>
      </c>
      <c r="AD299" s="606">
        <f t="shared" si="146"/>
        <v>0</v>
      </c>
      <c r="AE299" s="606">
        <f t="shared" si="146"/>
        <v>0</v>
      </c>
      <c r="AF299" s="606">
        <f t="shared" si="146"/>
        <v>0</v>
      </c>
      <c r="AG299" s="606">
        <f t="shared" si="146"/>
        <v>0</v>
      </c>
      <c r="AH299" s="606">
        <f t="shared" si="146"/>
        <v>0</v>
      </c>
      <c r="AI299" s="606">
        <f t="shared" si="146"/>
        <v>0</v>
      </c>
      <c r="AJ299" s="629">
        <f t="shared" si="143"/>
        <v>0</v>
      </c>
      <c r="AK299" s="629">
        <f t="shared" si="143"/>
        <v>0</v>
      </c>
      <c r="AL299" s="629">
        <f t="shared" si="143"/>
        <v>0</v>
      </c>
      <c r="AM299" s="629">
        <f t="shared" si="143"/>
        <v>0</v>
      </c>
      <c r="AN299" s="629">
        <f t="shared" si="143"/>
        <v>0</v>
      </c>
      <c r="AO299" s="629">
        <f t="shared" si="143"/>
        <v>0</v>
      </c>
      <c r="AP299" s="629">
        <f t="shared" si="143"/>
        <v>0</v>
      </c>
      <c r="AQ299" s="629">
        <f t="shared" si="143"/>
        <v>0</v>
      </c>
      <c r="AR299" s="629">
        <f t="shared" si="143"/>
        <v>0</v>
      </c>
      <c r="AS299" s="629">
        <f t="shared" si="143"/>
        <v>0</v>
      </c>
      <c r="AT299" s="629">
        <f t="shared" si="143"/>
        <v>0</v>
      </c>
      <c r="AU299" s="629">
        <f t="shared" si="143"/>
        <v>0</v>
      </c>
    </row>
    <row r="300" spans="1:47" s="607" customFormat="1" ht="11.25">
      <c r="A300" s="605">
        <v>3</v>
      </c>
      <c r="B300" s="753" t="s">
        <v>251</v>
      </c>
      <c r="C300" s="627"/>
      <c r="D300" s="628"/>
      <c r="E300" s="606"/>
      <c r="F300" s="606">
        <f t="shared" ref="F300:AI300" si="147">+F266-F125</f>
        <v>0</v>
      </c>
      <c r="G300" s="606">
        <f t="shared" si="147"/>
        <v>0</v>
      </c>
      <c r="H300" s="606">
        <f t="shared" si="147"/>
        <v>0</v>
      </c>
      <c r="I300" s="606">
        <f t="shared" si="147"/>
        <v>0</v>
      </c>
      <c r="J300" s="606">
        <f t="shared" si="147"/>
        <v>0</v>
      </c>
      <c r="K300" s="606">
        <f t="shared" si="147"/>
        <v>0</v>
      </c>
      <c r="L300" s="606">
        <f t="shared" si="147"/>
        <v>0</v>
      </c>
      <c r="M300" s="606">
        <f t="shared" si="147"/>
        <v>0</v>
      </c>
      <c r="N300" s="606">
        <f t="shared" si="147"/>
        <v>0</v>
      </c>
      <c r="O300" s="606">
        <f t="shared" si="147"/>
        <v>0</v>
      </c>
      <c r="P300" s="606">
        <f t="shared" si="147"/>
        <v>0</v>
      </c>
      <c r="Q300" s="606">
        <f t="shared" si="147"/>
        <v>0</v>
      </c>
      <c r="R300" s="606">
        <f t="shared" si="147"/>
        <v>0</v>
      </c>
      <c r="S300" s="606">
        <f t="shared" si="147"/>
        <v>0</v>
      </c>
      <c r="T300" s="606">
        <f t="shared" si="147"/>
        <v>0</v>
      </c>
      <c r="U300" s="606">
        <f t="shared" si="147"/>
        <v>0</v>
      </c>
      <c r="V300" s="606">
        <f t="shared" si="147"/>
        <v>0</v>
      </c>
      <c r="W300" s="606">
        <f t="shared" si="147"/>
        <v>0</v>
      </c>
      <c r="X300" s="606">
        <f t="shared" si="147"/>
        <v>0</v>
      </c>
      <c r="Y300" s="606">
        <f t="shared" si="147"/>
        <v>0</v>
      </c>
      <c r="Z300" s="606">
        <f t="shared" si="147"/>
        <v>0</v>
      </c>
      <c r="AA300" s="606">
        <f t="shared" si="147"/>
        <v>0</v>
      </c>
      <c r="AB300" s="606">
        <f t="shared" si="147"/>
        <v>0</v>
      </c>
      <c r="AC300" s="606">
        <f t="shared" si="147"/>
        <v>0</v>
      </c>
      <c r="AD300" s="606">
        <f t="shared" si="147"/>
        <v>0</v>
      </c>
      <c r="AE300" s="606">
        <f t="shared" si="147"/>
        <v>0</v>
      </c>
      <c r="AF300" s="606">
        <f t="shared" si="147"/>
        <v>0</v>
      </c>
      <c r="AG300" s="606">
        <f t="shared" si="147"/>
        <v>0</v>
      </c>
      <c r="AH300" s="606">
        <f t="shared" si="147"/>
        <v>0</v>
      </c>
      <c r="AI300" s="606">
        <f t="shared" si="147"/>
        <v>0</v>
      </c>
      <c r="AJ300" s="629">
        <f t="shared" si="143"/>
        <v>0</v>
      </c>
      <c r="AK300" s="629">
        <f t="shared" si="143"/>
        <v>0</v>
      </c>
      <c r="AL300" s="629">
        <f t="shared" si="143"/>
        <v>0</v>
      </c>
      <c r="AM300" s="629">
        <f t="shared" si="143"/>
        <v>0</v>
      </c>
      <c r="AN300" s="629">
        <f t="shared" si="143"/>
        <v>0</v>
      </c>
      <c r="AO300" s="629">
        <f t="shared" si="143"/>
        <v>0</v>
      </c>
      <c r="AP300" s="629">
        <f t="shared" si="143"/>
        <v>0</v>
      </c>
      <c r="AQ300" s="629">
        <f t="shared" si="143"/>
        <v>0</v>
      </c>
      <c r="AR300" s="629">
        <f t="shared" si="143"/>
        <v>0</v>
      </c>
      <c r="AS300" s="629">
        <f t="shared" si="143"/>
        <v>0</v>
      </c>
      <c r="AT300" s="629">
        <f t="shared" si="143"/>
        <v>0</v>
      </c>
      <c r="AU300" s="629">
        <f t="shared" si="143"/>
        <v>0</v>
      </c>
    </row>
    <row r="301" spans="1:47" s="607" customFormat="1" ht="11.25">
      <c r="A301" s="605">
        <v>4</v>
      </c>
      <c r="B301" s="753" t="s">
        <v>400</v>
      </c>
      <c r="C301" s="627">
        <f>NPV($C$328,G301:AI301)+F301</f>
        <v>288227.94048872252</v>
      </c>
      <c r="D301" s="628">
        <f>SUM(F301:AI301)</f>
        <v>898882.48509758571</v>
      </c>
      <c r="E301" s="606"/>
      <c r="F301" s="606">
        <v>0</v>
      </c>
      <c r="G301" s="606">
        <v>0</v>
      </c>
      <c r="H301" s="606">
        <v>0</v>
      </c>
      <c r="I301" s="606">
        <v>0</v>
      </c>
      <c r="J301" s="606">
        <v>0</v>
      </c>
      <c r="K301" s="606">
        <v>0</v>
      </c>
      <c r="L301" s="606">
        <v>0</v>
      </c>
      <c r="M301" s="606">
        <v>0</v>
      </c>
      <c r="N301" s="606">
        <v>0</v>
      </c>
      <c r="O301" s="606">
        <v>0</v>
      </c>
      <c r="P301" s="606">
        <v>0</v>
      </c>
      <c r="Q301" s="606">
        <v>0</v>
      </c>
      <c r="R301" s="606">
        <v>0</v>
      </c>
      <c r="S301" s="606">
        <v>0</v>
      </c>
      <c r="T301" s="606">
        <v>0</v>
      </c>
      <c r="U301" s="606">
        <v>0</v>
      </c>
      <c r="V301" s="606">
        <v>0</v>
      </c>
      <c r="W301" s="606">
        <v>0</v>
      </c>
      <c r="X301" s="606">
        <v>0</v>
      </c>
      <c r="Y301" s="606">
        <v>0</v>
      </c>
      <c r="Z301" s="606">
        <v>0</v>
      </c>
      <c r="AA301" s="606">
        <v>0</v>
      </c>
      <c r="AB301" s="606">
        <v>0</v>
      </c>
      <c r="AC301" s="606">
        <v>0</v>
      </c>
      <c r="AD301" s="606">
        <v>0</v>
      </c>
      <c r="AE301" s="606">
        <v>0</v>
      </c>
      <c r="AF301" s="606">
        <v>0</v>
      </c>
      <c r="AG301" s="606">
        <v>0</v>
      </c>
      <c r="AH301" s="606">
        <v>0</v>
      </c>
      <c r="AI301" s="606">
        <f>+NPV($C$328,AJ321:AU321)</f>
        <v>898882.48509758571</v>
      </c>
      <c r="AJ301" s="629">
        <v>0</v>
      </c>
      <c r="AK301" s="629">
        <v>0</v>
      </c>
      <c r="AL301" s="629">
        <v>0</v>
      </c>
      <c r="AM301" s="629">
        <v>0</v>
      </c>
      <c r="AN301" s="629">
        <v>0</v>
      </c>
      <c r="AO301" s="629">
        <v>0</v>
      </c>
      <c r="AP301" s="629">
        <v>0</v>
      </c>
      <c r="AQ301" s="629">
        <v>0</v>
      </c>
      <c r="AR301" s="629">
        <v>0</v>
      </c>
      <c r="AS301" s="629">
        <v>0</v>
      </c>
      <c r="AT301" s="629">
        <v>0</v>
      </c>
      <c r="AU301" s="629">
        <v>0</v>
      </c>
    </row>
    <row r="302" spans="1:47" s="589" customFormat="1" ht="11.25">
      <c r="A302" s="592" t="s">
        <v>243</v>
      </c>
      <c r="B302" s="749" t="s">
        <v>399</v>
      </c>
      <c r="C302" s="624"/>
      <c r="D302" s="625"/>
      <c r="E302" s="593"/>
      <c r="F302" s="593">
        <f>+F308+F309+F310+F316+F303</f>
        <v>864682.33999999985</v>
      </c>
      <c r="G302" s="593">
        <f t="shared" ref="G302:AU302" si="148">+G308+G309+G310+G316+G303</f>
        <v>205368.74188707207</v>
      </c>
      <c r="H302" s="593">
        <f t="shared" si="148"/>
        <v>2346664.9417475527</v>
      </c>
      <c r="I302" s="593">
        <f t="shared" si="148"/>
        <v>2303120.2622697218</v>
      </c>
      <c r="J302" s="593">
        <f t="shared" si="148"/>
        <v>76215.77698111521</v>
      </c>
      <c r="K302" s="593">
        <f t="shared" si="148"/>
        <v>217076.7367606581</v>
      </c>
      <c r="L302" s="593">
        <f t="shared" si="148"/>
        <v>217076.7367606581</v>
      </c>
      <c r="M302" s="593">
        <f t="shared" si="148"/>
        <v>217076.7367606581</v>
      </c>
      <c r="N302" s="593">
        <f t="shared" si="148"/>
        <v>217076.7367606581</v>
      </c>
      <c r="O302" s="593">
        <f t="shared" si="148"/>
        <v>217076.7367606581</v>
      </c>
      <c r="P302" s="593">
        <f t="shared" si="148"/>
        <v>217076.7367606581</v>
      </c>
      <c r="Q302" s="593">
        <f t="shared" si="148"/>
        <v>217076.7367606581</v>
      </c>
      <c r="R302" s="593">
        <f t="shared" si="148"/>
        <v>217076.7367606581</v>
      </c>
      <c r="S302" s="593">
        <f t="shared" si="148"/>
        <v>217076.7367606581</v>
      </c>
      <c r="T302" s="593">
        <f t="shared" si="148"/>
        <v>1334881.7719063149</v>
      </c>
      <c r="U302" s="593">
        <f t="shared" si="148"/>
        <v>217076.7367606581</v>
      </c>
      <c r="V302" s="593">
        <f t="shared" si="148"/>
        <v>217076.7367606581</v>
      </c>
      <c r="W302" s="593">
        <f t="shared" si="148"/>
        <v>217076.7367606581</v>
      </c>
      <c r="X302" s="593">
        <f t="shared" si="148"/>
        <v>490328.368752193</v>
      </c>
      <c r="Y302" s="593">
        <f t="shared" si="148"/>
        <v>217076.7367606581</v>
      </c>
      <c r="Z302" s="593">
        <f t="shared" si="148"/>
        <v>217076.7367606581</v>
      </c>
      <c r="AA302" s="593">
        <f t="shared" si="148"/>
        <v>217076.7367606581</v>
      </c>
      <c r="AB302" s="593">
        <f t="shared" si="148"/>
        <v>217076.7367606581</v>
      </c>
      <c r="AC302" s="593">
        <f t="shared" si="148"/>
        <v>217076.7367606581</v>
      </c>
      <c r="AD302" s="593">
        <f t="shared" si="148"/>
        <v>1334881.7719063149</v>
      </c>
      <c r="AE302" s="593">
        <f t="shared" si="148"/>
        <v>217076.7367606581</v>
      </c>
      <c r="AF302" s="593">
        <f t="shared" si="148"/>
        <v>217076.7367606581</v>
      </c>
      <c r="AG302" s="593">
        <f t="shared" si="148"/>
        <v>217076.7367606581</v>
      </c>
      <c r="AH302" s="593">
        <f t="shared" si="148"/>
        <v>217076.7367606581</v>
      </c>
      <c r="AI302" s="593">
        <f t="shared" si="148"/>
        <v>217076.7367606581</v>
      </c>
      <c r="AJ302" s="626">
        <f t="shared" si="148"/>
        <v>219269.43107137183</v>
      </c>
      <c r="AK302" s="626">
        <f t="shared" si="148"/>
        <v>219269.43107137183</v>
      </c>
      <c r="AL302" s="626">
        <f t="shared" si="148"/>
        <v>492521.06306290673</v>
      </c>
      <c r="AM302" s="626">
        <f t="shared" si="148"/>
        <v>219269.43107137183</v>
      </c>
      <c r="AN302" s="626">
        <f t="shared" si="148"/>
        <v>1337074.4662170287</v>
      </c>
      <c r="AO302" s="626">
        <f t="shared" si="148"/>
        <v>219269.43107137183</v>
      </c>
      <c r="AP302" s="626">
        <f t="shared" si="148"/>
        <v>219269.43107137183</v>
      </c>
      <c r="AQ302" s="626">
        <f t="shared" si="148"/>
        <v>219269.43107137183</v>
      </c>
      <c r="AR302" s="626">
        <f t="shared" si="148"/>
        <v>219269.43107137183</v>
      </c>
      <c r="AS302" s="626">
        <f t="shared" si="148"/>
        <v>219269.43107137183</v>
      </c>
      <c r="AT302" s="626">
        <f t="shared" si="148"/>
        <v>219269.43107137183</v>
      </c>
      <c r="AU302" s="626">
        <f t="shared" si="148"/>
        <v>219269.43107137183</v>
      </c>
    </row>
    <row r="303" spans="1:47" s="607" customFormat="1" ht="11.25">
      <c r="A303" s="605">
        <v>1</v>
      </c>
      <c r="B303" s="753" t="s">
        <v>246</v>
      </c>
      <c r="C303" s="627">
        <f>NPV($C$328,G303:AI303)+F303</f>
        <v>2898803.5404740381</v>
      </c>
      <c r="D303" s="628">
        <f>SUM(F303:AI303)</f>
        <v>5426918.4190164544</v>
      </c>
      <c r="E303" s="606"/>
      <c r="F303" s="606">
        <f>+F304+F305+F306+F307</f>
        <v>0</v>
      </c>
      <c r="G303" s="606">
        <f t="shared" ref="G303:J303" si="149">+G304+G305+G306+G307</f>
        <v>0</v>
      </c>
      <c r="H303" s="606">
        <f t="shared" si="149"/>
        <v>0</v>
      </c>
      <c r="I303" s="606">
        <f t="shared" si="149"/>
        <v>0</v>
      </c>
      <c r="J303" s="606">
        <f t="shared" si="149"/>
        <v>0</v>
      </c>
      <c r="K303" s="606">
        <f>+(K304+K305+K306+K307)*$C$4</f>
        <v>217076.7367606581</v>
      </c>
      <c r="L303" s="606">
        <f t="shared" ref="L303:AI303" si="150">+(L304+L305+L306+L307)*$C$4</f>
        <v>217076.7367606581</v>
      </c>
      <c r="M303" s="606">
        <f t="shared" si="150"/>
        <v>217076.7367606581</v>
      </c>
      <c r="N303" s="606">
        <f t="shared" si="150"/>
        <v>217076.7367606581</v>
      </c>
      <c r="O303" s="606">
        <f t="shared" si="150"/>
        <v>217076.7367606581</v>
      </c>
      <c r="P303" s="606">
        <f t="shared" si="150"/>
        <v>217076.7367606581</v>
      </c>
      <c r="Q303" s="606">
        <f t="shared" si="150"/>
        <v>217076.7367606581</v>
      </c>
      <c r="R303" s="606">
        <f t="shared" si="150"/>
        <v>217076.7367606581</v>
      </c>
      <c r="S303" s="606">
        <f t="shared" si="150"/>
        <v>217076.7367606581</v>
      </c>
      <c r="T303" s="606">
        <f t="shared" si="150"/>
        <v>217076.7367606581</v>
      </c>
      <c r="U303" s="606">
        <f t="shared" si="150"/>
        <v>217076.7367606581</v>
      </c>
      <c r="V303" s="606">
        <f t="shared" si="150"/>
        <v>217076.7367606581</v>
      </c>
      <c r="W303" s="606">
        <f t="shared" si="150"/>
        <v>217076.7367606581</v>
      </c>
      <c r="X303" s="606">
        <f t="shared" si="150"/>
        <v>217076.7367606581</v>
      </c>
      <c r="Y303" s="606">
        <f t="shared" si="150"/>
        <v>217076.7367606581</v>
      </c>
      <c r="Z303" s="606">
        <f t="shared" si="150"/>
        <v>217076.7367606581</v>
      </c>
      <c r="AA303" s="606">
        <f t="shared" si="150"/>
        <v>217076.7367606581</v>
      </c>
      <c r="AB303" s="606">
        <f t="shared" si="150"/>
        <v>217076.7367606581</v>
      </c>
      <c r="AC303" s="606">
        <f t="shared" si="150"/>
        <v>217076.7367606581</v>
      </c>
      <c r="AD303" s="606">
        <f t="shared" si="150"/>
        <v>217076.7367606581</v>
      </c>
      <c r="AE303" s="606">
        <f t="shared" si="150"/>
        <v>217076.7367606581</v>
      </c>
      <c r="AF303" s="606">
        <f t="shared" si="150"/>
        <v>217076.7367606581</v>
      </c>
      <c r="AG303" s="606">
        <f t="shared" si="150"/>
        <v>217076.7367606581</v>
      </c>
      <c r="AH303" s="606">
        <f t="shared" si="150"/>
        <v>217076.7367606581</v>
      </c>
      <c r="AI303" s="606">
        <f t="shared" si="150"/>
        <v>217076.7367606581</v>
      </c>
      <c r="AJ303" s="629">
        <f>+AJ304+AJ305+AJ306+AJ307</f>
        <v>219269.43107137183</v>
      </c>
      <c r="AK303" s="629">
        <f t="shared" ref="AK303:AU303" si="151">+AK304+AK305+AK306+AK307</f>
        <v>219269.43107137183</v>
      </c>
      <c r="AL303" s="629">
        <f t="shared" si="151"/>
        <v>219269.43107137183</v>
      </c>
      <c r="AM303" s="629">
        <f t="shared" si="151"/>
        <v>219269.43107137183</v>
      </c>
      <c r="AN303" s="629">
        <f t="shared" si="151"/>
        <v>219269.43107137183</v>
      </c>
      <c r="AO303" s="629">
        <f t="shared" si="151"/>
        <v>219269.43107137183</v>
      </c>
      <c r="AP303" s="629">
        <f t="shared" si="151"/>
        <v>219269.43107137183</v>
      </c>
      <c r="AQ303" s="629">
        <f t="shared" si="151"/>
        <v>219269.43107137183</v>
      </c>
      <c r="AR303" s="629">
        <f t="shared" si="151"/>
        <v>219269.43107137183</v>
      </c>
      <c r="AS303" s="629">
        <f t="shared" si="151"/>
        <v>219269.43107137183</v>
      </c>
      <c r="AT303" s="629">
        <f t="shared" si="151"/>
        <v>219269.43107137183</v>
      </c>
      <c r="AU303" s="629">
        <f t="shared" si="151"/>
        <v>219269.43107137183</v>
      </c>
    </row>
    <row r="304" spans="1:47" s="589" customFormat="1" ht="11.25">
      <c r="A304" s="594"/>
      <c r="B304" s="751" t="s">
        <v>106</v>
      </c>
      <c r="C304" s="630"/>
      <c r="D304" s="631"/>
      <c r="E304" s="595"/>
      <c r="F304" s="595">
        <f t="shared" ref="F304:AI304" si="152">+F269-F129</f>
        <v>0</v>
      </c>
      <c r="G304" s="595">
        <f t="shared" si="152"/>
        <v>0</v>
      </c>
      <c r="H304" s="595">
        <f t="shared" si="152"/>
        <v>0</v>
      </c>
      <c r="I304" s="595">
        <f t="shared" si="152"/>
        <v>0</v>
      </c>
      <c r="J304" s="595">
        <f t="shared" si="152"/>
        <v>0</v>
      </c>
      <c r="K304" s="595">
        <f t="shared" si="152"/>
        <v>14880.460500000001</v>
      </c>
      <c r="L304" s="595">
        <f t="shared" si="152"/>
        <v>14880.460500000001</v>
      </c>
      <c r="M304" s="595">
        <f t="shared" si="152"/>
        <v>14880.460500000001</v>
      </c>
      <c r="N304" s="595">
        <f t="shared" si="152"/>
        <v>14880.460500000001</v>
      </c>
      <c r="O304" s="595">
        <f t="shared" si="152"/>
        <v>14880.460500000001</v>
      </c>
      <c r="P304" s="595">
        <f t="shared" si="152"/>
        <v>14880.460500000001</v>
      </c>
      <c r="Q304" s="595">
        <f t="shared" si="152"/>
        <v>14880.460500000001</v>
      </c>
      <c r="R304" s="595">
        <f t="shared" si="152"/>
        <v>14880.460500000001</v>
      </c>
      <c r="S304" s="595">
        <f t="shared" si="152"/>
        <v>14880.460500000001</v>
      </c>
      <c r="T304" s="595">
        <f t="shared" si="152"/>
        <v>14880.460500000001</v>
      </c>
      <c r="U304" s="595">
        <f t="shared" si="152"/>
        <v>14880.460500000001</v>
      </c>
      <c r="V304" s="595">
        <f t="shared" si="152"/>
        <v>14880.460500000001</v>
      </c>
      <c r="W304" s="595">
        <f t="shared" si="152"/>
        <v>14880.460500000001</v>
      </c>
      <c r="X304" s="595">
        <f t="shared" si="152"/>
        <v>14880.460500000001</v>
      </c>
      <c r="Y304" s="595">
        <f t="shared" si="152"/>
        <v>14880.460500000001</v>
      </c>
      <c r="Z304" s="595">
        <f t="shared" si="152"/>
        <v>14880.460500000001</v>
      </c>
      <c r="AA304" s="595">
        <f t="shared" si="152"/>
        <v>14880.460500000001</v>
      </c>
      <c r="AB304" s="595">
        <f t="shared" si="152"/>
        <v>14880.460500000001</v>
      </c>
      <c r="AC304" s="595">
        <f t="shared" si="152"/>
        <v>14880.460500000001</v>
      </c>
      <c r="AD304" s="595">
        <f t="shared" si="152"/>
        <v>14880.460500000001</v>
      </c>
      <c r="AE304" s="595">
        <f t="shared" si="152"/>
        <v>14880.460500000001</v>
      </c>
      <c r="AF304" s="595">
        <f t="shared" si="152"/>
        <v>14880.460500000001</v>
      </c>
      <c r="AG304" s="595">
        <f t="shared" si="152"/>
        <v>14880.460500000001</v>
      </c>
      <c r="AH304" s="595">
        <f t="shared" si="152"/>
        <v>14880.460500000001</v>
      </c>
      <c r="AI304" s="595">
        <f t="shared" si="152"/>
        <v>14880.460500000001</v>
      </c>
      <c r="AJ304" s="632">
        <f t="shared" ref="AJ304:AU306" si="153">+AI304</f>
        <v>14880.460500000001</v>
      </c>
      <c r="AK304" s="632">
        <f t="shared" si="153"/>
        <v>14880.460500000001</v>
      </c>
      <c r="AL304" s="632">
        <f t="shared" si="153"/>
        <v>14880.460500000001</v>
      </c>
      <c r="AM304" s="632">
        <f t="shared" si="153"/>
        <v>14880.460500000001</v>
      </c>
      <c r="AN304" s="632">
        <f t="shared" si="153"/>
        <v>14880.460500000001</v>
      </c>
      <c r="AO304" s="632">
        <f t="shared" si="153"/>
        <v>14880.460500000001</v>
      </c>
      <c r="AP304" s="632">
        <f t="shared" si="153"/>
        <v>14880.460500000001</v>
      </c>
      <c r="AQ304" s="632">
        <f t="shared" si="153"/>
        <v>14880.460500000001</v>
      </c>
      <c r="AR304" s="632">
        <f t="shared" si="153"/>
        <v>14880.460500000001</v>
      </c>
      <c r="AS304" s="632">
        <f t="shared" si="153"/>
        <v>14880.460500000001</v>
      </c>
      <c r="AT304" s="632">
        <f t="shared" si="153"/>
        <v>14880.460500000001</v>
      </c>
      <c r="AU304" s="632">
        <f t="shared" si="153"/>
        <v>14880.460500000001</v>
      </c>
    </row>
    <row r="305" spans="1:47" s="589" customFormat="1" ht="11.25">
      <c r="A305" s="594"/>
      <c r="B305" s="751" t="s">
        <v>254</v>
      </c>
      <c r="C305" s="630"/>
      <c r="D305" s="631"/>
      <c r="E305" s="595"/>
      <c r="F305" s="595">
        <f t="shared" ref="F305:AI305" si="154">+F270-F130</f>
        <v>0</v>
      </c>
      <c r="G305" s="595">
        <f t="shared" si="154"/>
        <v>0</v>
      </c>
      <c r="H305" s="595">
        <f t="shared" si="154"/>
        <v>0</v>
      </c>
      <c r="I305" s="595">
        <f t="shared" si="154"/>
        <v>0</v>
      </c>
      <c r="J305" s="595">
        <f t="shared" si="154"/>
        <v>0</v>
      </c>
      <c r="K305" s="595">
        <f t="shared" si="154"/>
        <v>158388.97057137184</v>
      </c>
      <c r="L305" s="595">
        <f t="shared" si="154"/>
        <v>158388.97057137184</v>
      </c>
      <c r="M305" s="595">
        <f t="shared" si="154"/>
        <v>158388.97057137184</v>
      </c>
      <c r="N305" s="595">
        <f t="shared" si="154"/>
        <v>158388.97057137184</v>
      </c>
      <c r="O305" s="595">
        <f t="shared" si="154"/>
        <v>158388.97057137184</v>
      </c>
      <c r="P305" s="595">
        <f t="shared" si="154"/>
        <v>158388.97057137184</v>
      </c>
      <c r="Q305" s="595">
        <f t="shared" si="154"/>
        <v>158388.97057137184</v>
      </c>
      <c r="R305" s="595">
        <f t="shared" si="154"/>
        <v>158388.97057137184</v>
      </c>
      <c r="S305" s="595">
        <f t="shared" si="154"/>
        <v>158388.97057137184</v>
      </c>
      <c r="T305" s="595">
        <f t="shared" si="154"/>
        <v>158388.97057137184</v>
      </c>
      <c r="U305" s="595">
        <f t="shared" si="154"/>
        <v>158388.97057137184</v>
      </c>
      <c r="V305" s="595">
        <f t="shared" si="154"/>
        <v>158388.97057137184</v>
      </c>
      <c r="W305" s="595">
        <f t="shared" si="154"/>
        <v>158388.97057137184</v>
      </c>
      <c r="X305" s="595">
        <f t="shared" si="154"/>
        <v>158388.97057137184</v>
      </c>
      <c r="Y305" s="595">
        <f t="shared" si="154"/>
        <v>158388.97057137184</v>
      </c>
      <c r="Z305" s="595">
        <f t="shared" si="154"/>
        <v>158388.97057137184</v>
      </c>
      <c r="AA305" s="595">
        <f t="shared" si="154"/>
        <v>158388.97057137184</v>
      </c>
      <c r="AB305" s="595">
        <f t="shared" si="154"/>
        <v>158388.97057137184</v>
      </c>
      <c r="AC305" s="595">
        <f t="shared" si="154"/>
        <v>158388.97057137184</v>
      </c>
      <c r="AD305" s="595">
        <f t="shared" si="154"/>
        <v>158388.97057137184</v>
      </c>
      <c r="AE305" s="595">
        <f t="shared" si="154"/>
        <v>158388.97057137184</v>
      </c>
      <c r="AF305" s="595">
        <f t="shared" si="154"/>
        <v>158388.97057137184</v>
      </c>
      <c r="AG305" s="595">
        <f t="shared" si="154"/>
        <v>158388.97057137184</v>
      </c>
      <c r="AH305" s="595">
        <f t="shared" si="154"/>
        <v>158388.97057137184</v>
      </c>
      <c r="AI305" s="595">
        <f t="shared" si="154"/>
        <v>158388.97057137184</v>
      </c>
      <c r="AJ305" s="632">
        <f t="shared" si="153"/>
        <v>158388.97057137184</v>
      </c>
      <c r="AK305" s="632">
        <f t="shared" si="153"/>
        <v>158388.97057137184</v>
      </c>
      <c r="AL305" s="632">
        <f t="shared" si="153"/>
        <v>158388.97057137184</v>
      </c>
      <c r="AM305" s="632">
        <f t="shared" si="153"/>
        <v>158388.97057137184</v>
      </c>
      <c r="AN305" s="632">
        <f t="shared" si="153"/>
        <v>158388.97057137184</v>
      </c>
      <c r="AO305" s="632">
        <f t="shared" si="153"/>
        <v>158388.97057137184</v>
      </c>
      <c r="AP305" s="632">
        <f t="shared" si="153"/>
        <v>158388.97057137184</v>
      </c>
      <c r="AQ305" s="632">
        <f t="shared" si="153"/>
        <v>158388.97057137184</v>
      </c>
      <c r="AR305" s="632">
        <f t="shared" si="153"/>
        <v>158388.97057137184</v>
      </c>
      <c r="AS305" s="632">
        <f t="shared" si="153"/>
        <v>158388.97057137184</v>
      </c>
      <c r="AT305" s="632">
        <f t="shared" si="153"/>
        <v>158388.97057137184</v>
      </c>
      <c r="AU305" s="632">
        <f t="shared" si="153"/>
        <v>158388.97057137184</v>
      </c>
    </row>
    <row r="306" spans="1:47" s="589" customFormat="1" ht="11.25">
      <c r="A306" s="594"/>
      <c r="B306" s="751" t="s">
        <v>256</v>
      </c>
      <c r="C306" s="630"/>
      <c r="D306" s="631"/>
      <c r="E306" s="595"/>
      <c r="F306" s="595">
        <f t="shared" ref="F306:AI306" si="155">+F271-F131</f>
        <v>0</v>
      </c>
      <c r="G306" s="595">
        <f t="shared" si="155"/>
        <v>0</v>
      </c>
      <c r="H306" s="595">
        <f t="shared" si="155"/>
        <v>0</v>
      </c>
      <c r="I306" s="595">
        <f t="shared" si="155"/>
        <v>0</v>
      </c>
      <c r="J306" s="595">
        <f t="shared" si="155"/>
        <v>0</v>
      </c>
      <c r="K306" s="595">
        <f t="shared" si="155"/>
        <v>46000</v>
      </c>
      <c r="L306" s="595">
        <f t="shared" si="155"/>
        <v>46000</v>
      </c>
      <c r="M306" s="595">
        <f t="shared" si="155"/>
        <v>46000</v>
      </c>
      <c r="N306" s="595">
        <f t="shared" si="155"/>
        <v>46000</v>
      </c>
      <c r="O306" s="595">
        <f t="shared" si="155"/>
        <v>46000</v>
      </c>
      <c r="P306" s="595">
        <f t="shared" si="155"/>
        <v>46000</v>
      </c>
      <c r="Q306" s="595">
        <f t="shared" si="155"/>
        <v>46000</v>
      </c>
      <c r="R306" s="595">
        <f t="shared" si="155"/>
        <v>46000</v>
      </c>
      <c r="S306" s="595">
        <f t="shared" si="155"/>
        <v>46000</v>
      </c>
      <c r="T306" s="595">
        <f t="shared" si="155"/>
        <v>46000</v>
      </c>
      <c r="U306" s="595">
        <f t="shared" si="155"/>
        <v>46000</v>
      </c>
      <c r="V306" s="595">
        <f t="shared" si="155"/>
        <v>46000</v>
      </c>
      <c r="W306" s="595">
        <f t="shared" si="155"/>
        <v>46000</v>
      </c>
      <c r="X306" s="595">
        <f t="shared" si="155"/>
        <v>46000</v>
      </c>
      <c r="Y306" s="595">
        <f t="shared" si="155"/>
        <v>46000</v>
      </c>
      <c r="Z306" s="595">
        <f t="shared" si="155"/>
        <v>46000</v>
      </c>
      <c r="AA306" s="595">
        <f t="shared" si="155"/>
        <v>46000</v>
      </c>
      <c r="AB306" s="595">
        <f t="shared" si="155"/>
        <v>46000</v>
      </c>
      <c r="AC306" s="595">
        <f t="shared" si="155"/>
        <v>46000</v>
      </c>
      <c r="AD306" s="595">
        <f t="shared" si="155"/>
        <v>46000</v>
      </c>
      <c r="AE306" s="595">
        <f t="shared" si="155"/>
        <v>46000</v>
      </c>
      <c r="AF306" s="595">
        <f t="shared" si="155"/>
        <v>46000</v>
      </c>
      <c r="AG306" s="595">
        <f t="shared" si="155"/>
        <v>46000</v>
      </c>
      <c r="AH306" s="595">
        <f t="shared" si="155"/>
        <v>46000</v>
      </c>
      <c r="AI306" s="595">
        <f t="shared" si="155"/>
        <v>46000</v>
      </c>
      <c r="AJ306" s="632">
        <f t="shared" si="153"/>
        <v>46000</v>
      </c>
      <c r="AK306" s="632">
        <f t="shared" si="153"/>
        <v>46000</v>
      </c>
      <c r="AL306" s="632">
        <f t="shared" si="153"/>
        <v>46000</v>
      </c>
      <c r="AM306" s="632">
        <f t="shared" si="153"/>
        <v>46000</v>
      </c>
      <c r="AN306" s="632">
        <f t="shared" si="153"/>
        <v>46000</v>
      </c>
      <c r="AO306" s="632">
        <f t="shared" si="153"/>
        <v>46000</v>
      </c>
      <c r="AP306" s="632">
        <f t="shared" si="153"/>
        <v>46000</v>
      </c>
      <c r="AQ306" s="632">
        <f t="shared" si="153"/>
        <v>46000</v>
      </c>
      <c r="AR306" s="632">
        <f t="shared" si="153"/>
        <v>46000</v>
      </c>
      <c r="AS306" s="632">
        <f t="shared" si="153"/>
        <v>46000</v>
      </c>
      <c r="AT306" s="632">
        <f t="shared" si="153"/>
        <v>46000</v>
      </c>
      <c r="AU306" s="632">
        <f t="shared" si="153"/>
        <v>46000</v>
      </c>
    </row>
    <row r="307" spans="1:47" s="589" customFormat="1" ht="11.25">
      <c r="A307" s="594"/>
      <c r="B307" s="751" t="s">
        <v>257</v>
      </c>
      <c r="C307" s="630"/>
      <c r="D307" s="631"/>
      <c r="E307" s="595"/>
      <c r="F307" s="595">
        <f t="shared" ref="F307:AI307" si="156">+F272-F132</f>
        <v>0</v>
      </c>
      <c r="G307" s="595">
        <f t="shared" si="156"/>
        <v>0</v>
      </c>
      <c r="H307" s="595">
        <f t="shared" si="156"/>
        <v>0</v>
      </c>
      <c r="I307" s="595">
        <f t="shared" si="156"/>
        <v>0</v>
      </c>
      <c r="J307" s="595">
        <f t="shared" si="156"/>
        <v>0</v>
      </c>
      <c r="K307" s="595">
        <f t="shared" si="156"/>
        <v>0</v>
      </c>
      <c r="L307" s="595">
        <f t="shared" si="156"/>
        <v>0</v>
      </c>
      <c r="M307" s="595">
        <f t="shared" si="156"/>
        <v>0</v>
      </c>
      <c r="N307" s="595">
        <f t="shared" si="156"/>
        <v>0</v>
      </c>
      <c r="O307" s="595">
        <f t="shared" si="156"/>
        <v>0</v>
      </c>
      <c r="P307" s="595">
        <f t="shared" si="156"/>
        <v>0</v>
      </c>
      <c r="Q307" s="595">
        <f t="shared" si="156"/>
        <v>0</v>
      </c>
      <c r="R307" s="595">
        <f t="shared" si="156"/>
        <v>0</v>
      </c>
      <c r="S307" s="595">
        <f t="shared" si="156"/>
        <v>0</v>
      </c>
      <c r="T307" s="595">
        <f t="shared" si="156"/>
        <v>0</v>
      </c>
      <c r="U307" s="595">
        <f t="shared" si="156"/>
        <v>0</v>
      </c>
      <c r="V307" s="595">
        <f t="shared" si="156"/>
        <v>0</v>
      </c>
      <c r="W307" s="595">
        <f t="shared" si="156"/>
        <v>0</v>
      </c>
      <c r="X307" s="595">
        <f t="shared" si="156"/>
        <v>0</v>
      </c>
      <c r="Y307" s="595">
        <f t="shared" si="156"/>
        <v>0</v>
      </c>
      <c r="Z307" s="595">
        <f t="shared" si="156"/>
        <v>0</v>
      </c>
      <c r="AA307" s="595">
        <f t="shared" si="156"/>
        <v>0</v>
      </c>
      <c r="AB307" s="595">
        <f t="shared" si="156"/>
        <v>0</v>
      </c>
      <c r="AC307" s="595">
        <f t="shared" si="156"/>
        <v>0</v>
      </c>
      <c r="AD307" s="595">
        <f t="shared" si="156"/>
        <v>0</v>
      </c>
      <c r="AE307" s="595">
        <f t="shared" si="156"/>
        <v>0</v>
      </c>
      <c r="AF307" s="595">
        <f t="shared" si="156"/>
        <v>0</v>
      </c>
      <c r="AG307" s="595">
        <f t="shared" si="156"/>
        <v>0</v>
      </c>
      <c r="AH307" s="595">
        <f t="shared" si="156"/>
        <v>0</v>
      </c>
      <c r="AI307" s="595">
        <f t="shared" si="156"/>
        <v>0</v>
      </c>
      <c r="AJ307" s="632">
        <f t="shared" ref="AJ307:AU307" si="157">+AJ272-AJ132</f>
        <v>0</v>
      </c>
      <c r="AK307" s="632">
        <f t="shared" si="157"/>
        <v>0</v>
      </c>
      <c r="AL307" s="632">
        <f t="shared" si="157"/>
        <v>0</v>
      </c>
      <c r="AM307" s="632">
        <f t="shared" si="157"/>
        <v>0</v>
      </c>
      <c r="AN307" s="632">
        <f t="shared" si="157"/>
        <v>0</v>
      </c>
      <c r="AO307" s="632">
        <f t="shared" si="157"/>
        <v>0</v>
      </c>
      <c r="AP307" s="632">
        <f t="shared" si="157"/>
        <v>0</v>
      </c>
      <c r="AQ307" s="632">
        <f t="shared" si="157"/>
        <v>0</v>
      </c>
      <c r="AR307" s="632">
        <f t="shared" si="157"/>
        <v>0</v>
      </c>
      <c r="AS307" s="632">
        <f t="shared" si="157"/>
        <v>0</v>
      </c>
      <c r="AT307" s="632">
        <f t="shared" si="157"/>
        <v>0</v>
      </c>
      <c r="AU307" s="632">
        <f t="shared" si="157"/>
        <v>0</v>
      </c>
    </row>
    <row r="308" spans="1:47" s="607" customFormat="1" ht="11.25">
      <c r="A308" s="605">
        <v>2</v>
      </c>
      <c r="B308" s="753" t="s">
        <v>248</v>
      </c>
      <c r="C308" s="627">
        <f>NPV($C$328,F308:AI308)+E308</f>
        <v>0</v>
      </c>
      <c r="D308" s="628">
        <f>SUM(E308:AI308)</f>
        <v>0</v>
      </c>
      <c r="E308" s="606"/>
      <c r="F308" s="606">
        <f t="shared" ref="F308:AI308" si="158">+F273-F133</f>
        <v>0</v>
      </c>
      <c r="G308" s="606">
        <f t="shared" si="158"/>
        <v>0</v>
      </c>
      <c r="H308" s="606">
        <f t="shared" si="158"/>
        <v>0</v>
      </c>
      <c r="I308" s="606">
        <f t="shared" si="158"/>
        <v>0</v>
      </c>
      <c r="J308" s="606">
        <f t="shared" si="158"/>
        <v>0</v>
      </c>
      <c r="K308" s="606">
        <f t="shared" si="158"/>
        <v>0</v>
      </c>
      <c r="L308" s="606">
        <f t="shared" si="158"/>
        <v>0</v>
      </c>
      <c r="M308" s="606">
        <f t="shared" si="158"/>
        <v>0</v>
      </c>
      <c r="N308" s="606">
        <f t="shared" si="158"/>
        <v>0</v>
      </c>
      <c r="O308" s="606">
        <f t="shared" si="158"/>
        <v>0</v>
      </c>
      <c r="P308" s="606">
        <f t="shared" si="158"/>
        <v>0</v>
      </c>
      <c r="Q308" s="606">
        <f t="shared" si="158"/>
        <v>0</v>
      </c>
      <c r="R308" s="606">
        <f t="shared" si="158"/>
        <v>0</v>
      </c>
      <c r="S308" s="606">
        <f t="shared" si="158"/>
        <v>0</v>
      </c>
      <c r="T308" s="606">
        <f t="shared" si="158"/>
        <v>0</v>
      </c>
      <c r="U308" s="606">
        <f t="shared" si="158"/>
        <v>0</v>
      </c>
      <c r="V308" s="606">
        <f t="shared" si="158"/>
        <v>0</v>
      </c>
      <c r="W308" s="606">
        <f t="shared" si="158"/>
        <v>0</v>
      </c>
      <c r="X308" s="606">
        <f t="shared" si="158"/>
        <v>0</v>
      </c>
      <c r="Y308" s="606">
        <f t="shared" si="158"/>
        <v>0</v>
      </c>
      <c r="Z308" s="606">
        <f t="shared" si="158"/>
        <v>0</v>
      </c>
      <c r="AA308" s="606">
        <f t="shared" si="158"/>
        <v>0</v>
      </c>
      <c r="AB308" s="606">
        <f t="shared" si="158"/>
        <v>0</v>
      </c>
      <c r="AC308" s="606">
        <f t="shared" si="158"/>
        <v>0</v>
      </c>
      <c r="AD308" s="606">
        <f t="shared" si="158"/>
        <v>0</v>
      </c>
      <c r="AE308" s="606">
        <f t="shared" si="158"/>
        <v>0</v>
      </c>
      <c r="AF308" s="606">
        <f t="shared" si="158"/>
        <v>0</v>
      </c>
      <c r="AG308" s="606">
        <f t="shared" si="158"/>
        <v>0</v>
      </c>
      <c r="AH308" s="606">
        <f t="shared" si="158"/>
        <v>0</v>
      </c>
      <c r="AI308" s="606">
        <f t="shared" si="158"/>
        <v>0</v>
      </c>
      <c r="AJ308" s="629">
        <f t="shared" ref="AJ308:AU308" si="159">+AJ273-AJ133</f>
        <v>0</v>
      </c>
      <c r="AK308" s="629">
        <f t="shared" si="159"/>
        <v>0</v>
      </c>
      <c r="AL308" s="629">
        <f t="shared" si="159"/>
        <v>0</v>
      </c>
      <c r="AM308" s="629">
        <f t="shared" si="159"/>
        <v>0</v>
      </c>
      <c r="AN308" s="629">
        <f t="shared" si="159"/>
        <v>0</v>
      </c>
      <c r="AO308" s="629">
        <f t="shared" si="159"/>
        <v>0</v>
      </c>
      <c r="AP308" s="629">
        <f t="shared" si="159"/>
        <v>0</v>
      </c>
      <c r="AQ308" s="629">
        <f t="shared" si="159"/>
        <v>0</v>
      </c>
      <c r="AR308" s="629">
        <f t="shared" si="159"/>
        <v>0</v>
      </c>
      <c r="AS308" s="629">
        <f t="shared" si="159"/>
        <v>0</v>
      </c>
      <c r="AT308" s="629">
        <f t="shared" si="159"/>
        <v>0</v>
      </c>
      <c r="AU308" s="629">
        <f t="shared" si="159"/>
        <v>0</v>
      </c>
    </row>
    <row r="309" spans="1:47" s="607" customFormat="1" ht="11.25">
      <c r="A309" s="605">
        <v>3</v>
      </c>
      <c r="B309" s="753" t="s">
        <v>258</v>
      </c>
      <c r="C309" s="627">
        <f>NPV($C$328,F309:AI309)+E309</f>
        <v>0</v>
      </c>
      <c r="D309" s="628">
        <f>SUM(E309:AI309)</f>
        <v>0</v>
      </c>
      <c r="E309" s="606"/>
      <c r="F309" s="606">
        <f t="shared" ref="F309:AI309" si="160">+F274-F134</f>
        <v>0</v>
      </c>
      <c r="G309" s="606">
        <f t="shared" si="160"/>
        <v>0</v>
      </c>
      <c r="H309" s="606">
        <f t="shared" si="160"/>
        <v>0</v>
      </c>
      <c r="I309" s="606">
        <f t="shared" si="160"/>
        <v>0</v>
      </c>
      <c r="J309" s="606">
        <f t="shared" si="160"/>
        <v>0</v>
      </c>
      <c r="K309" s="606">
        <f t="shared" si="160"/>
        <v>0</v>
      </c>
      <c r="L309" s="606">
        <f t="shared" si="160"/>
        <v>0</v>
      </c>
      <c r="M309" s="606">
        <f t="shared" si="160"/>
        <v>0</v>
      </c>
      <c r="N309" s="606">
        <f t="shared" si="160"/>
        <v>0</v>
      </c>
      <c r="O309" s="606">
        <f t="shared" si="160"/>
        <v>0</v>
      </c>
      <c r="P309" s="606">
        <f t="shared" si="160"/>
        <v>0</v>
      </c>
      <c r="Q309" s="606">
        <f t="shared" si="160"/>
        <v>0</v>
      </c>
      <c r="R309" s="606">
        <f t="shared" si="160"/>
        <v>0</v>
      </c>
      <c r="S309" s="606">
        <f t="shared" si="160"/>
        <v>0</v>
      </c>
      <c r="T309" s="606">
        <f t="shared" si="160"/>
        <v>0</v>
      </c>
      <c r="U309" s="606">
        <f t="shared" si="160"/>
        <v>0</v>
      </c>
      <c r="V309" s="606">
        <f t="shared" si="160"/>
        <v>0</v>
      </c>
      <c r="W309" s="606">
        <f t="shared" si="160"/>
        <v>0</v>
      </c>
      <c r="X309" s="606">
        <f t="shared" si="160"/>
        <v>0</v>
      </c>
      <c r="Y309" s="606">
        <f t="shared" si="160"/>
        <v>0</v>
      </c>
      <c r="Z309" s="606">
        <f t="shared" si="160"/>
        <v>0</v>
      </c>
      <c r="AA309" s="606">
        <f t="shared" si="160"/>
        <v>0</v>
      </c>
      <c r="AB309" s="606">
        <f t="shared" si="160"/>
        <v>0</v>
      </c>
      <c r="AC309" s="606">
        <f t="shared" si="160"/>
        <v>0</v>
      </c>
      <c r="AD309" s="606">
        <f t="shared" si="160"/>
        <v>0</v>
      </c>
      <c r="AE309" s="606">
        <f t="shared" si="160"/>
        <v>0</v>
      </c>
      <c r="AF309" s="606">
        <f t="shared" si="160"/>
        <v>0</v>
      </c>
      <c r="AG309" s="606">
        <f t="shared" si="160"/>
        <v>0</v>
      </c>
      <c r="AH309" s="606">
        <f t="shared" si="160"/>
        <v>0</v>
      </c>
      <c r="AI309" s="606">
        <f t="shared" si="160"/>
        <v>0</v>
      </c>
      <c r="AJ309" s="629">
        <f t="shared" ref="AJ309:AU309" si="161">+AJ274-AJ134</f>
        <v>0</v>
      </c>
      <c r="AK309" s="629">
        <f t="shared" si="161"/>
        <v>0</v>
      </c>
      <c r="AL309" s="629">
        <f t="shared" si="161"/>
        <v>0</v>
      </c>
      <c r="AM309" s="629">
        <f t="shared" si="161"/>
        <v>0</v>
      </c>
      <c r="AN309" s="629">
        <f t="shared" si="161"/>
        <v>0</v>
      </c>
      <c r="AO309" s="629">
        <f t="shared" si="161"/>
        <v>0</v>
      </c>
      <c r="AP309" s="629">
        <f t="shared" si="161"/>
        <v>0</v>
      </c>
      <c r="AQ309" s="629">
        <f t="shared" si="161"/>
        <v>0</v>
      </c>
      <c r="AR309" s="629">
        <f t="shared" si="161"/>
        <v>0</v>
      </c>
      <c r="AS309" s="629">
        <f t="shared" si="161"/>
        <v>0</v>
      </c>
      <c r="AT309" s="629">
        <f t="shared" si="161"/>
        <v>0</v>
      </c>
      <c r="AU309" s="629">
        <f t="shared" si="161"/>
        <v>0</v>
      </c>
    </row>
    <row r="310" spans="1:47" s="607" customFormat="1" ht="11.25">
      <c r="A310" s="605">
        <v>4</v>
      </c>
      <c r="B310" s="753" t="s">
        <v>401</v>
      </c>
      <c r="C310" s="627">
        <f>NPV($C$328,G310:AI310)+F310</f>
        <v>5344391.0282108523</v>
      </c>
      <c r="D310" s="628">
        <f>SUM(F310:AI310)</f>
        <v>5796052.0628854614</v>
      </c>
      <c r="E310" s="606"/>
      <c r="F310" s="606">
        <f>+(F311+F312+F313+F314+F315)*$C$5</f>
        <v>864682.33999999985</v>
      </c>
      <c r="G310" s="606">
        <f t="shared" ref="G310:J310" si="162">+(G311+G312+G313+G314+G315)*$C$5</f>
        <v>205368.74188707207</v>
      </c>
      <c r="H310" s="606">
        <f t="shared" si="162"/>
        <v>2346664.9417475527</v>
      </c>
      <c r="I310" s="606">
        <f t="shared" si="162"/>
        <v>2303120.2622697218</v>
      </c>
      <c r="J310" s="606">
        <f t="shared" si="162"/>
        <v>76215.77698111521</v>
      </c>
      <c r="K310" s="606">
        <f t="shared" ref="K310:AU310" si="163">+K311+K312+K313+K314+K315</f>
        <v>0</v>
      </c>
      <c r="L310" s="606">
        <f t="shared" si="163"/>
        <v>0</v>
      </c>
      <c r="M310" s="606">
        <f t="shared" si="163"/>
        <v>0</v>
      </c>
      <c r="N310" s="606">
        <f t="shared" si="163"/>
        <v>0</v>
      </c>
      <c r="O310" s="606">
        <f t="shared" si="163"/>
        <v>0</v>
      </c>
      <c r="P310" s="606">
        <f t="shared" si="163"/>
        <v>0</v>
      </c>
      <c r="Q310" s="606">
        <f t="shared" si="163"/>
        <v>0</v>
      </c>
      <c r="R310" s="606">
        <f t="shared" si="163"/>
        <v>0</v>
      </c>
      <c r="S310" s="606">
        <f t="shared" si="163"/>
        <v>0</v>
      </c>
      <c r="T310" s="606">
        <f t="shared" si="163"/>
        <v>0</v>
      </c>
      <c r="U310" s="606">
        <f t="shared" si="163"/>
        <v>0</v>
      </c>
      <c r="V310" s="606">
        <f t="shared" si="163"/>
        <v>0</v>
      </c>
      <c r="W310" s="606">
        <f t="shared" si="163"/>
        <v>0</v>
      </c>
      <c r="X310" s="606">
        <f t="shared" si="163"/>
        <v>0</v>
      </c>
      <c r="Y310" s="606">
        <f t="shared" si="163"/>
        <v>0</v>
      </c>
      <c r="Z310" s="606">
        <f t="shared" si="163"/>
        <v>0</v>
      </c>
      <c r="AA310" s="606">
        <f t="shared" si="163"/>
        <v>0</v>
      </c>
      <c r="AB310" s="606">
        <f t="shared" si="163"/>
        <v>0</v>
      </c>
      <c r="AC310" s="606">
        <f t="shared" si="163"/>
        <v>0</v>
      </c>
      <c r="AD310" s="606">
        <f t="shared" si="163"/>
        <v>0</v>
      </c>
      <c r="AE310" s="606">
        <f t="shared" si="163"/>
        <v>0</v>
      </c>
      <c r="AF310" s="606">
        <f t="shared" si="163"/>
        <v>0</v>
      </c>
      <c r="AG310" s="606">
        <f t="shared" si="163"/>
        <v>0</v>
      </c>
      <c r="AH310" s="606">
        <f t="shared" si="163"/>
        <v>0</v>
      </c>
      <c r="AI310" s="606">
        <f t="shared" si="163"/>
        <v>0</v>
      </c>
      <c r="AJ310" s="629">
        <f t="shared" si="163"/>
        <v>0</v>
      </c>
      <c r="AK310" s="629">
        <f t="shared" si="163"/>
        <v>0</v>
      </c>
      <c r="AL310" s="629">
        <f t="shared" si="163"/>
        <v>0</v>
      </c>
      <c r="AM310" s="629">
        <f t="shared" si="163"/>
        <v>0</v>
      </c>
      <c r="AN310" s="629">
        <f t="shared" si="163"/>
        <v>0</v>
      </c>
      <c r="AO310" s="629">
        <f t="shared" si="163"/>
        <v>0</v>
      </c>
      <c r="AP310" s="629">
        <f t="shared" si="163"/>
        <v>0</v>
      </c>
      <c r="AQ310" s="629">
        <f t="shared" si="163"/>
        <v>0</v>
      </c>
      <c r="AR310" s="629">
        <f t="shared" si="163"/>
        <v>0</v>
      </c>
      <c r="AS310" s="629">
        <f t="shared" si="163"/>
        <v>0</v>
      </c>
      <c r="AT310" s="629">
        <f t="shared" si="163"/>
        <v>0</v>
      </c>
      <c r="AU310" s="629">
        <f t="shared" si="163"/>
        <v>0</v>
      </c>
    </row>
    <row r="311" spans="1:47" s="607" customFormat="1" ht="11.25">
      <c r="A311" s="605"/>
      <c r="B311" s="751" t="str">
        <f>+B276</f>
        <v>Gradbena dela za kanalizacijo brez nepredvidenih del</v>
      </c>
      <c r="C311" s="630"/>
      <c r="D311" s="631"/>
      <c r="E311" s="595"/>
      <c r="F311" s="595">
        <f>+'Nov. investicije'!G94</f>
        <v>36801.82</v>
      </c>
      <c r="G311" s="595">
        <f>+'Nov. investicije'!H94</f>
        <v>169973.96383713456</v>
      </c>
      <c r="H311" s="595">
        <f>+'Nov. investicije'!I94</f>
        <v>1255408.1633445225</v>
      </c>
      <c r="I311" s="595">
        <f>+'Nov. investicije'!J94</f>
        <v>846742.68566652492</v>
      </c>
      <c r="J311" s="595">
        <f>+'Nov. investicije'!K94</f>
        <v>0</v>
      </c>
      <c r="K311" s="595">
        <f>+'Nov. investicije'!L94</f>
        <v>0</v>
      </c>
      <c r="L311" s="595">
        <f>+'Nov. investicije'!M94</f>
        <v>0</v>
      </c>
      <c r="M311" s="595">
        <f>+'Nov. investicije'!N94</f>
        <v>0</v>
      </c>
      <c r="N311" s="595">
        <f>+'Nov. investicije'!O94</f>
        <v>0</v>
      </c>
      <c r="O311" s="595">
        <f>+'Nov. investicije'!P94</f>
        <v>0</v>
      </c>
      <c r="P311" s="595">
        <f>+'Nov. investicije'!Q94</f>
        <v>0</v>
      </c>
      <c r="Q311" s="595">
        <f>+'Nov. investicije'!R94</f>
        <v>0</v>
      </c>
      <c r="R311" s="595">
        <f>+'Nov. investicije'!S94</f>
        <v>0</v>
      </c>
      <c r="S311" s="595">
        <f>+'Nov. investicije'!T94</f>
        <v>0</v>
      </c>
      <c r="T311" s="595">
        <f>+'Nov. investicije'!U94</f>
        <v>0</v>
      </c>
      <c r="U311" s="595">
        <f>+'Nov. investicije'!V94</f>
        <v>0</v>
      </c>
      <c r="V311" s="595">
        <f>+'Nov. investicije'!W94</f>
        <v>0</v>
      </c>
      <c r="W311" s="595">
        <f>+'Nov. investicije'!X94</f>
        <v>0</v>
      </c>
      <c r="X311" s="595">
        <f>+'Nov. investicije'!Y94</f>
        <v>0</v>
      </c>
      <c r="Y311" s="595">
        <f>+'Nov. investicije'!Z94</f>
        <v>0</v>
      </c>
      <c r="Z311" s="595">
        <f>+'Nov. investicije'!AA94</f>
        <v>0</v>
      </c>
      <c r="AA311" s="595">
        <f>+'Nov. investicije'!AB94</f>
        <v>0</v>
      </c>
      <c r="AB311" s="595">
        <f>+'Nov. investicije'!AC94</f>
        <v>0</v>
      </c>
      <c r="AC311" s="595">
        <f>+'Nov. investicije'!AD94</f>
        <v>0</v>
      </c>
      <c r="AD311" s="595">
        <f>+'Nov. investicije'!AE94</f>
        <v>0</v>
      </c>
      <c r="AE311" s="595">
        <f>+'Nov. investicije'!AF94</f>
        <v>0</v>
      </c>
      <c r="AF311" s="595">
        <f>+'Nov. investicije'!AG94</f>
        <v>0</v>
      </c>
      <c r="AG311" s="595">
        <f>+'Nov. investicije'!AH94</f>
        <v>0</v>
      </c>
      <c r="AH311" s="595">
        <f>+'Nov. investicije'!AI94</f>
        <v>0</v>
      </c>
      <c r="AI311" s="595">
        <f>+'Nov. investicije'!AJ94</f>
        <v>0</v>
      </c>
      <c r="AJ311" s="629"/>
      <c r="AK311" s="629"/>
      <c r="AL311" s="629"/>
      <c r="AM311" s="629"/>
      <c r="AN311" s="629"/>
      <c r="AO311" s="629"/>
      <c r="AP311" s="629"/>
      <c r="AQ311" s="629"/>
      <c r="AR311" s="629"/>
      <c r="AS311" s="629"/>
      <c r="AT311" s="629"/>
      <c r="AU311" s="629"/>
    </row>
    <row r="312" spans="1:47" s="607" customFormat="1" ht="11.25">
      <c r="A312" s="605"/>
      <c r="B312" s="751" t="str">
        <f>+B277</f>
        <v>Gradbene dela ČN Prevalje</v>
      </c>
      <c r="C312" s="630"/>
      <c r="D312" s="631"/>
      <c r="E312" s="595"/>
      <c r="F312" s="595">
        <f>+'Nov. investicije'!G95</f>
        <v>0</v>
      </c>
      <c r="G312" s="595">
        <f>+'Nov. investicije'!H95</f>
        <v>0</v>
      </c>
      <c r="H312" s="595">
        <f>+'Nov. investicije'!I95</f>
        <v>1025098.31</v>
      </c>
      <c r="I312" s="595">
        <f>+'Nov. investicije'!J95</f>
        <v>1405145.25</v>
      </c>
      <c r="J312" s="595">
        <f>+'Nov. investicije'!K95</f>
        <v>55556.37</v>
      </c>
      <c r="K312" s="595">
        <f>+'Nov. investicije'!L95</f>
        <v>0</v>
      </c>
      <c r="L312" s="595">
        <f>+'Nov. investicije'!M95</f>
        <v>0</v>
      </c>
      <c r="M312" s="595">
        <f>+'Nov. investicije'!N95</f>
        <v>0</v>
      </c>
      <c r="N312" s="595">
        <f>+'Nov. investicije'!O95</f>
        <v>0</v>
      </c>
      <c r="O312" s="595">
        <f>+'Nov. investicije'!P95</f>
        <v>0</v>
      </c>
      <c r="P312" s="595">
        <f>+'Nov. investicije'!Q95</f>
        <v>0</v>
      </c>
      <c r="Q312" s="595">
        <f>+'Nov. investicije'!R95</f>
        <v>0</v>
      </c>
      <c r="R312" s="595">
        <f>+'Nov. investicije'!S95</f>
        <v>0</v>
      </c>
      <c r="S312" s="595">
        <f>+'Nov. investicije'!T95</f>
        <v>0</v>
      </c>
      <c r="T312" s="595">
        <f>+'Nov. investicije'!U95</f>
        <v>0</v>
      </c>
      <c r="U312" s="595">
        <f>+'Nov. investicije'!V95</f>
        <v>0</v>
      </c>
      <c r="V312" s="595">
        <f>+'Nov. investicije'!W95</f>
        <v>0</v>
      </c>
      <c r="W312" s="595">
        <f>+'Nov. investicije'!X95</f>
        <v>0</v>
      </c>
      <c r="X312" s="595">
        <f>+'Nov. investicije'!Y95</f>
        <v>0</v>
      </c>
      <c r="Y312" s="595">
        <f>+'Nov. investicije'!Z95</f>
        <v>0</v>
      </c>
      <c r="Z312" s="595">
        <f>+'Nov. investicije'!AA95</f>
        <v>0</v>
      </c>
      <c r="AA312" s="595">
        <f>+'Nov. investicije'!AB95</f>
        <v>0</v>
      </c>
      <c r="AB312" s="595">
        <f>+'Nov. investicije'!AC95</f>
        <v>0</v>
      </c>
      <c r="AC312" s="595">
        <f>+'Nov. investicije'!AD95</f>
        <v>0</v>
      </c>
      <c r="AD312" s="595">
        <f>+'Nov. investicije'!AE95</f>
        <v>0</v>
      </c>
      <c r="AE312" s="595">
        <f>+'Nov. investicije'!AF95</f>
        <v>0</v>
      </c>
      <c r="AF312" s="595">
        <f>+'Nov. investicije'!AG95</f>
        <v>0</v>
      </c>
      <c r="AG312" s="595">
        <f>+'Nov. investicije'!AH95</f>
        <v>0</v>
      </c>
      <c r="AH312" s="595">
        <f>+'Nov. investicije'!AI95</f>
        <v>0</v>
      </c>
      <c r="AI312" s="595">
        <f>+'Nov. investicije'!AJ95</f>
        <v>0</v>
      </c>
      <c r="AJ312" s="629"/>
      <c r="AK312" s="629"/>
      <c r="AL312" s="629"/>
      <c r="AM312" s="629"/>
      <c r="AN312" s="629"/>
      <c r="AO312" s="629"/>
      <c r="AP312" s="629"/>
      <c r="AQ312" s="629"/>
      <c r="AR312" s="629"/>
      <c r="AS312" s="629"/>
      <c r="AT312" s="629"/>
      <c r="AU312" s="629"/>
    </row>
    <row r="313" spans="1:47" s="607" customFormat="1" ht="11.25">
      <c r="A313" s="605"/>
      <c r="B313" s="751" t="str">
        <f>+B278</f>
        <v>Stroški gradbenega nadzora</v>
      </c>
      <c r="C313" s="630"/>
      <c r="D313" s="631"/>
      <c r="E313" s="595"/>
      <c r="F313" s="595">
        <f>+'Nov. investicije'!G96</f>
        <v>0</v>
      </c>
      <c r="G313" s="595">
        <f>+'Nov. investicije'!H96</f>
        <v>2224.7780499374958</v>
      </c>
      <c r="H313" s="595">
        <f>+'Nov. investicije'!I96</f>
        <v>29111.3284030301</v>
      </c>
      <c r="I313" s="595">
        <f>+'Nov. investicije'!J96</f>
        <v>27802.826603196845</v>
      </c>
      <c r="J313" s="595">
        <f>+'Nov. investicije'!K96</f>
        <v>661.06698111521462</v>
      </c>
      <c r="K313" s="595">
        <f>+'Nov. investicije'!L96</f>
        <v>0</v>
      </c>
      <c r="L313" s="595">
        <f>+'Nov. investicije'!M96</f>
        <v>0</v>
      </c>
      <c r="M313" s="595">
        <f>+'Nov. investicije'!N96</f>
        <v>0</v>
      </c>
      <c r="N313" s="595">
        <f>+'Nov. investicije'!O96</f>
        <v>0</v>
      </c>
      <c r="O313" s="595">
        <f>+'Nov. investicije'!P96</f>
        <v>0</v>
      </c>
      <c r="P313" s="595">
        <f>+'Nov. investicije'!Q96</f>
        <v>0</v>
      </c>
      <c r="Q313" s="595">
        <f>+'Nov. investicije'!R96</f>
        <v>0</v>
      </c>
      <c r="R313" s="595">
        <f>+'Nov. investicije'!S96</f>
        <v>0</v>
      </c>
      <c r="S313" s="595">
        <f>+'Nov. investicije'!T96</f>
        <v>0</v>
      </c>
      <c r="T313" s="595">
        <f>+'Nov. investicije'!U96</f>
        <v>0</v>
      </c>
      <c r="U313" s="595">
        <f>+'Nov. investicije'!V96</f>
        <v>0</v>
      </c>
      <c r="V313" s="595">
        <f>+'Nov. investicije'!W96</f>
        <v>0</v>
      </c>
      <c r="W313" s="595">
        <f>+'Nov. investicije'!X96</f>
        <v>0</v>
      </c>
      <c r="X313" s="595">
        <f>+'Nov. investicije'!Y96</f>
        <v>0</v>
      </c>
      <c r="Y313" s="595">
        <f>+'Nov. investicije'!Z96</f>
        <v>0</v>
      </c>
      <c r="Z313" s="595">
        <f>+'Nov. investicije'!AA96</f>
        <v>0</v>
      </c>
      <c r="AA313" s="595">
        <f>+'Nov. investicije'!AB96</f>
        <v>0</v>
      </c>
      <c r="AB313" s="595">
        <f>+'Nov. investicije'!AC96</f>
        <v>0</v>
      </c>
      <c r="AC313" s="595">
        <f>+'Nov. investicije'!AD96</f>
        <v>0</v>
      </c>
      <c r="AD313" s="595">
        <f>+'Nov. investicije'!AE96</f>
        <v>0</v>
      </c>
      <c r="AE313" s="595">
        <f>+'Nov. investicije'!AF96</f>
        <v>0</v>
      </c>
      <c r="AF313" s="595">
        <f>+'Nov. investicije'!AG96</f>
        <v>0</v>
      </c>
      <c r="AG313" s="595">
        <f>+'Nov. investicije'!AH96</f>
        <v>0</v>
      </c>
      <c r="AH313" s="595">
        <f>+'Nov. investicije'!AI96</f>
        <v>0</v>
      </c>
      <c r="AI313" s="595">
        <f>+'Nov. investicije'!AJ96</f>
        <v>0</v>
      </c>
      <c r="AJ313" s="629"/>
      <c r="AK313" s="629"/>
      <c r="AL313" s="629"/>
      <c r="AM313" s="629"/>
      <c r="AN313" s="629"/>
      <c r="AO313" s="629"/>
      <c r="AP313" s="629"/>
      <c r="AQ313" s="629"/>
      <c r="AR313" s="629"/>
      <c r="AS313" s="629"/>
      <c r="AT313" s="629"/>
      <c r="AU313" s="629"/>
    </row>
    <row r="314" spans="1:47" s="607" customFormat="1" ht="11.25">
      <c r="A314" s="605"/>
      <c r="B314" s="751" t="str">
        <f>+B279</f>
        <v>Stroški obveščanja in informiranja javnosti</v>
      </c>
      <c r="C314" s="630"/>
      <c r="D314" s="631"/>
      <c r="E314" s="595"/>
      <c r="F314" s="595">
        <f>+'Nov. investicije'!G97</f>
        <v>0</v>
      </c>
      <c r="G314" s="595">
        <f>+'Nov. investicije'!H97</f>
        <v>0</v>
      </c>
      <c r="H314" s="595">
        <f>+'Nov. investicije'!I97</f>
        <v>6000</v>
      </c>
      <c r="I314" s="595">
        <f>+'Nov. investicije'!J97</f>
        <v>4530</v>
      </c>
      <c r="J314" s="595">
        <f>+'Nov. investicije'!K97</f>
        <v>6000</v>
      </c>
      <c r="K314" s="595">
        <f>+'Nov. investicije'!L97</f>
        <v>0</v>
      </c>
      <c r="L314" s="595">
        <f>+'Nov. investicije'!M97</f>
        <v>0</v>
      </c>
      <c r="M314" s="595">
        <f>+'Nov. investicije'!N97</f>
        <v>0</v>
      </c>
      <c r="N314" s="595">
        <f>+'Nov. investicije'!O97</f>
        <v>0</v>
      </c>
      <c r="O314" s="595">
        <f>+'Nov. investicije'!P97</f>
        <v>0</v>
      </c>
      <c r="P314" s="595">
        <f>+'Nov. investicije'!Q97</f>
        <v>0</v>
      </c>
      <c r="Q314" s="595">
        <f>+'Nov. investicije'!R97</f>
        <v>0</v>
      </c>
      <c r="R314" s="595">
        <f>+'Nov. investicije'!S97</f>
        <v>0</v>
      </c>
      <c r="S314" s="595">
        <f>+'Nov. investicije'!T97</f>
        <v>0</v>
      </c>
      <c r="T314" s="595">
        <f>+'Nov. investicije'!U97</f>
        <v>0</v>
      </c>
      <c r="U314" s="595">
        <f>+'Nov. investicije'!V97</f>
        <v>0</v>
      </c>
      <c r="V314" s="595">
        <f>+'Nov. investicije'!W97</f>
        <v>0</v>
      </c>
      <c r="W314" s="595">
        <f>+'Nov. investicije'!X97</f>
        <v>0</v>
      </c>
      <c r="X314" s="595">
        <f>+'Nov. investicije'!Y97</f>
        <v>0</v>
      </c>
      <c r="Y314" s="595">
        <f>+'Nov. investicije'!Z97</f>
        <v>0</v>
      </c>
      <c r="Z314" s="595">
        <f>+'Nov. investicije'!AA97</f>
        <v>0</v>
      </c>
      <c r="AA314" s="595">
        <f>+'Nov. investicije'!AB97</f>
        <v>0</v>
      </c>
      <c r="AB314" s="595">
        <f>+'Nov. investicije'!AC97</f>
        <v>0</v>
      </c>
      <c r="AC314" s="595">
        <f>+'Nov. investicije'!AD97</f>
        <v>0</v>
      </c>
      <c r="AD314" s="595">
        <f>+'Nov. investicije'!AE97</f>
        <v>0</v>
      </c>
      <c r="AE314" s="595">
        <f>+'Nov. investicije'!AF97</f>
        <v>0</v>
      </c>
      <c r="AF314" s="595">
        <f>+'Nov. investicije'!AG97</f>
        <v>0</v>
      </c>
      <c r="AG314" s="595">
        <f>+'Nov. investicije'!AH97</f>
        <v>0</v>
      </c>
      <c r="AH314" s="595">
        <f>+'Nov. investicije'!AI97</f>
        <v>0</v>
      </c>
      <c r="AI314" s="595">
        <f>+'Nov. investicije'!AJ97</f>
        <v>0</v>
      </c>
      <c r="AJ314" s="629"/>
      <c r="AK314" s="629"/>
      <c r="AL314" s="629"/>
      <c r="AM314" s="629"/>
      <c r="AN314" s="629"/>
      <c r="AO314" s="629"/>
      <c r="AP314" s="629"/>
      <c r="AQ314" s="629"/>
      <c r="AR314" s="629"/>
      <c r="AS314" s="629"/>
      <c r="AT314" s="629"/>
      <c r="AU314" s="629"/>
    </row>
    <row r="315" spans="1:47" s="607" customFormat="1" ht="11.25">
      <c r="A315" s="605"/>
      <c r="B315" s="751" t="str">
        <f>+B280</f>
        <v>Ostali stroški projekta</v>
      </c>
      <c r="C315" s="630"/>
      <c r="D315" s="631"/>
      <c r="E315" s="595"/>
      <c r="F315" s="595">
        <f t="shared" ref="F315:AI315" si="164">+F280</f>
        <v>827880.5199999999</v>
      </c>
      <c r="G315" s="595">
        <f t="shared" si="164"/>
        <v>33170</v>
      </c>
      <c r="H315" s="595">
        <f t="shared" si="164"/>
        <v>31047.14</v>
      </c>
      <c r="I315" s="595">
        <f t="shared" si="164"/>
        <v>18899.5</v>
      </c>
      <c r="J315" s="595">
        <f t="shared" si="164"/>
        <v>13998.34</v>
      </c>
      <c r="K315" s="595">
        <f t="shared" si="164"/>
        <v>0</v>
      </c>
      <c r="L315" s="595">
        <f t="shared" si="164"/>
        <v>0</v>
      </c>
      <c r="M315" s="595">
        <f t="shared" si="164"/>
        <v>0</v>
      </c>
      <c r="N315" s="595">
        <f t="shared" si="164"/>
        <v>0</v>
      </c>
      <c r="O315" s="595">
        <f t="shared" si="164"/>
        <v>0</v>
      </c>
      <c r="P315" s="595">
        <f t="shared" si="164"/>
        <v>0</v>
      </c>
      <c r="Q315" s="595">
        <f t="shared" si="164"/>
        <v>0</v>
      </c>
      <c r="R315" s="595">
        <f t="shared" si="164"/>
        <v>0</v>
      </c>
      <c r="S315" s="595">
        <f t="shared" si="164"/>
        <v>0</v>
      </c>
      <c r="T315" s="595">
        <f t="shared" si="164"/>
        <v>0</v>
      </c>
      <c r="U315" s="595">
        <f t="shared" si="164"/>
        <v>0</v>
      </c>
      <c r="V315" s="595">
        <f t="shared" si="164"/>
        <v>0</v>
      </c>
      <c r="W315" s="595">
        <f t="shared" si="164"/>
        <v>0</v>
      </c>
      <c r="X315" s="595">
        <f t="shared" si="164"/>
        <v>0</v>
      </c>
      <c r="Y315" s="595">
        <f t="shared" si="164"/>
        <v>0</v>
      </c>
      <c r="Z315" s="595">
        <f t="shared" si="164"/>
        <v>0</v>
      </c>
      <c r="AA315" s="595">
        <f t="shared" si="164"/>
        <v>0</v>
      </c>
      <c r="AB315" s="595">
        <f t="shared" si="164"/>
        <v>0</v>
      </c>
      <c r="AC315" s="595">
        <f t="shared" si="164"/>
        <v>0</v>
      </c>
      <c r="AD315" s="595">
        <f t="shared" si="164"/>
        <v>0</v>
      </c>
      <c r="AE315" s="595">
        <f t="shared" si="164"/>
        <v>0</v>
      </c>
      <c r="AF315" s="595">
        <f t="shared" si="164"/>
        <v>0</v>
      </c>
      <c r="AG315" s="595">
        <f t="shared" si="164"/>
        <v>0</v>
      </c>
      <c r="AH315" s="595">
        <f t="shared" si="164"/>
        <v>0</v>
      </c>
      <c r="AI315" s="595">
        <f t="shared" si="164"/>
        <v>0</v>
      </c>
      <c r="AJ315" s="629"/>
      <c r="AK315" s="629"/>
      <c r="AL315" s="629"/>
      <c r="AM315" s="629"/>
      <c r="AN315" s="629"/>
      <c r="AO315" s="629"/>
      <c r="AP315" s="629"/>
      <c r="AQ315" s="629"/>
      <c r="AR315" s="629"/>
      <c r="AS315" s="629"/>
      <c r="AT315" s="629"/>
      <c r="AU315" s="629"/>
    </row>
    <row r="316" spans="1:47" s="607" customFormat="1" ht="11.25">
      <c r="A316" s="605">
        <v>5</v>
      </c>
      <c r="B316" s="753" t="s">
        <v>402</v>
      </c>
      <c r="C316" s="627">
        <f>NPV($C$328,G316:AI316)+F316</f>
        <v>1216468.9932529344</v>
      </c>
      <c r="D316" s="628">
        <f>SUM(F316:AI316)</f>
        <v>2508861.7022828488</v>
      </c>
      <c r="E316" s="606"/>
      <c r="F316" s="606">
        <f t="shared" ref="F316:AI316" si="165">SUM(F317:F320)</f>
        <v>0</v>
      </c>
      <c r="G316" s="606">
        <f t="shared" si="165"/>
        <v>0</v>
      </c>
      <c r="H316" s="606">
        <f t="shared" si="165"/>
        <v>0</v>
      </c>
      <c r="I316" s="606">
        <f t="shared" si="165"/>
        <v>0</v>
      </c>
      <c r="J316" s="606">
        <f t="shared" si="165"/>
        <v>0</v>
      </c>
      <c r="K316" s="606">
        <f t="shared" si="165"/>
        <v>0</v>
      </c>
      <c r="L316" s="606">
        <f t="shared" si="165"/>
        <v>0</v>
      </c>
      <c r="M316" s="606">
        <f t="shared" si="165"/>
        <v>0</v>
      </c>
      <c r="N316" s="606">
        <f t="shared" si="165"/>
        <v>0</v>
      </c>
      <c r="O316" s="606">
        <f t="shared" si="165"/>
        <v>0</v>
      </c>
      <c r="P316" s="606">
        <f t="shared" si="165"/>
        <v>0</v>
      </c>
      <c r="Q316" s="606">
        <f t="shared" si="165"/>
        <v>0</v>
      </c>
      <c r="R316" s="606">
        <f t="shared" si="165"/>
        <v>0</v>
      </c>
      <c r="S316" s="606">
        <f t="shared" si="165"/>
        <v>0</v>
      </c>
      <c r="T316" s="606">
        <f t="shared" si="165"/>
        <v>1117805.0351456569</v>
      </c>
      <c r="U316" s="606">
        <f t="shared" si="165"/>
        <v>0</v>
      </c>
      <c r="V316" s="606">
        <f t="shared" si="165"/>
        <v>0</v>
      </c>
      <c r="W316" s="606">
        <f t="shared" si="165"/>
        <v>0</v>
      </c>
      <c r="X316" s="606">
        <f t="shared" si="165"/>
        <v>273251.6319915349</v>
      </c>
      <c r="Y316" s="606">
        <f t="shared" si="165"/>
        <v>0</v>
      </c>
      <c r="Z316" s="606">
        <f t="shared" si="165"/>
        <v>0</v>
      </c>
      <c r="AA316" s="606">
        <f t="shared" si="165"/>
        <v>0</v>
      </c>
      <c r="AB316" s="606">
        <f t="shared" si="165"/>
        <v>0</v>
      </c>
      <c r="AC316" s="606">
        <f t="shared" si="165"/>
        <v>0</v>
      </c>
      <c r="AD316" s="606">
        <f t="shared" si="165"/>
        <v>1117805.0351456569</v>
      </c>
      <c r="AE316" s="606">
        <f t="shared" si="165"/>
        <v>0</v>
      </c>
      <c r="AF316" s="606">
        <f t="shared" si="165"/>
        <v>0</v>
      </c>
      <c r="AG316" s="606">
        <f t="shared" si="165"/>
        <v>0</v>
      </c>
      <c r="AH316" s="606">
        <f t="shared" si="165"/>
        <v>0</v>
      </c>
      <c r="AI316" s="606">
        <f t="shared" si="165"/>
        <v>0</v>
      </c>
      <c r="AJ316" s="629">
        <f t="shared" ref="AJ316:AU316" si="166">+AJ317+AJ318+AJ319+AJ320</f>
        <v>0</v>
      </c>
      <c r="AK316" s="629">
        <f t="shared" si="166"/>
        <v>0</v>
      </c>
      <c r="AL316" s="629">
        <f t="shared" si="166"/>
        <v>273251.6319915349</v>
      </c>
      <c r="AM316" s="629">
        <f t="shared" si="166"/>
        <v>0</v>
      </c>
      <c r="AN316" s="629">
        <f t="shared" si="166"/>
        <v>1117805.0351456569</v>
      </c>
      <c r="AO316" s="629">
        <f t="shared" si="166"/>
        <v>0</v>
      </c>
      <c r="AP316" s="629">
        <f t="shared" si="166"/>
        <v>0</v>
      </c>
      <c r="AQ316" s="629">
        <f t="shared" si="166"/>
        <v>0</v>
      </c>
      <c r="AR316" s="629">
        <f t="shared" si="166"/>
        <v>0</v>
      </c>
      <c r="AS316" s="629">
        <f t="shared" si="166"/>
        <v>0</v>
      </c>
      <c r="AT316" s="629">
        <f t="shared" si="166"/>
        <v>0</v>
      </c>
      <c r="AU316" s="629">
        <f t="shared" si="166"/>
        <v>0</v>
      </c>
    </row>
    <row r="317" spans="1:47" s="607" customFormat="1" ht="11.25">
      <c r="A317" s="605"/>
      <c r="B317" s="751" t="str">
        <f>+B282</f>
        <v>Oprema na razbremenilnikih</v>
      </c>
      <c r="C317" s="630"/>
      <c r="D317" s="631"/>
      <c r="E317" s="595"/>
      <c r="F317" s="595">
        <f>+Amortizacija!F46</f>
        <v>0</v>
      </c>
      <c r="G317" s="595">
        <f>+Amortizacija!G46</f>
        <v>0</v>
      </c>
      <c r="H317" s="595">
        <f>+Amortizacija!H46</f>
        <v>0</v>
      </c>
      <c r="I317" s="595">
        <f>+Amortizacija!I46</f>
        <v>0</v>
      </c>
      <c r="J317" s="595">
        <f>+Amortizacija!J46</f>
        <v>0</v>
      </c>
      <c r="K317" s="595">
        <f>+Amortizacija!K46</f>
        <v>0</v>
      </c>
      <c r="L317" s="595">
        <f>+Amortizacija!L46</f>
        <v>0</v>
      </c>
      <c r="M317" s="595">
        <f>+Amortizacija!M46</f>
        <v>0</v>
      </c>
      <c r="N317" s="595">
        <f>+Amortizacija!N46</f>
        <v>0</v>
      </c>
      <c r="O317" s="595">
        <f>+Amortizacija!O46</f>
        <v>0</v>
      </c>
      <c r="P317" s="595">
        <f>+Amortizacija!P46</f>
        <v>0</v>
      </c>
      <c r="Q317" s="595">
        <f>+Amortizacija!Q46</f>
        <v>0</v>
      </c>
      <c r="R317" s="595">
        <f>+Amortizacija!R46</f>
        <v>0</v>
      </c>
      <c r="S317" s="595">
        <f>+Amortizacija!S46</f>
        <v>0</v>
      </c>
      <c r="T317" s="595">
        <f>+Amortizacija!T46</f>
        <v>91081.2</v>
      </c>
      <c r="U317" s="595">
        <f>+Amortizacija!U46</f>
        <v>0</v>
      </c>
      <c r="V317" s="595">
        <f>+Amortizacija!V46</f>
        <v>0</v>
      </c>
      <c r="W317" s="595">
        <f>+Amortizacija!W46</f>
        <v>0</v>
      </c>
      <c r="X317" s="595">
        <f>+Amortizacija!X46</f>
        <v>0</v>
      </c>
      <c r="Y317" s="595">
        <f>+Amortizacija!Y46</f>
        <v>0</v>
      </c>
      <c r="Z317" s="595">
        <f>+Amortizacija!Z46</f>
        <v>0</v>
      </c>
      <c r="AA317" s="595">
        <f>+Amortizacija!AA46</f>
        <v>0</v>
      </c>
      <c r="AB317" s="595">
        <f>+Amortizacija!AB46</f>
        <v>0</v>
      </c>
      <c r="AC317" s="595">
        <f>+Amortizacija!AC46</f>
        <v>0</v>
      </c>
      <c r="AD317" s="595">
        <f>+Amortizacija!AD46</f>
        <v>91081.2</v>
      </c>
      <c r="AE317" s="595">
        <f>+Amortizacija!AE46</f>
        <v>0</v>
      </c>
      <c r="AF317" s="595">
        <f>+Amortizacija!AF46</f>
        <v>0</v>
      </c>
      <c r="AG317" s="595">
        <f>+Amortizacija!AG46</f>
        <v>0</v>
      </c>
      <c r="AH317" s="595">
        <f>+Amortizacija!AH46</f>
        <v>0</v>
      </c>
      <c r="AI317" s="595">
        <f>+Amortizacija!AI46</f>
        <v>0</v>
      </c>
      <c r="AJ317" s="632">
        <f>+Amortizacija!AJ46</f>
        <v>0</v>
      </c>
      <c r="AK317" s="632">
        <f>+Amortizacija!AK46</f>
        <v>0</v>
      </c>
      <c r="AL317" s="632">
        <f>+Amortizacija!AL46</f>
        <v>0</v>
      </c>
      <c r="AM317" s="632">
        <f>+Amortizacija!AM46</f>
        <v>0</v>
      </c>
      <c r="AN317" s="632">
        <f>+Amortizacija!AN46</f>
        <v>91081.2</v>
      </c>
      <c r="AO317" s="632">
        <f>+Amortizacija!AO46</f>
        <v>0</v>
      </c>
      <c r="AP317" s="632">
        <f>+Amortizacija!AP46</f>
        <v>0</v>
      </c>
      <c r="AQ317" s="632">
        <f>+Amortizacija!AQ46</f>
        <v>0</v>
      </c>
      <c r="AR317" s="632">
        <f>+Amortizacija!AR46</f>
        <v>0</v>
      </c>
      <c r="AS317" s="632">
        <f>+Amortizacija!AS46</f>
        <v>0</v>
      </c>
      <c r="AT317" s="632">
        <f>+Amortizacija!AT46</f>
        <v>0</v>
      </c>
      <c r="AU317" s="632">
        <f>+Amortizacija!AU46</f>
        <v>0</v>
      </c>
    </row>
    <row r="318" spans="1:47" s="607" customFormat="1" ht="11.25">
      <c r="A318" s="605"/>
      <c r="B318" s="751" t="str">
        <f>+B283</f>
        <v>Oprema na črpališčih</v>
      </c>
      <c r="C318" s="630"/>
      <c r="D318" s="631"/>
      <c r="E318" s="595"/>
      <c r="F318" s="595">
        <f>+Amortizacija!F47</f>
        <v>0</v>
      </c>
      <c r="G318" s="595">
        <f>+Amortizacija!G47</f>
        <v>0</v>
      </c>
      <c r="H318" s="595">
        <f>+Amortizacija!H47</f>
        <v>0</v>
      </c>
      <c r="I318" s="595">
        <f>+Amortizacija!I47</f>
        <v>0</v>
      </c>
      <c r="J318" s="595">
        <f>+Amortizacija!J47</f>
        <v>0</v>
      </c>
      <c r="K318" s="595">
        <f>+Amortizacija!K47</f>
        <v>0</v>
      </c>
      <c r="L318" s="595">
        <f>+Amortizacija!L47</f>
        <v>0</v>
      </c>
      <c r="M318" s="595">
        <f>+Amortizacija!M47</f>
        <v>0</v>
      </c>
      <c r="N318" s="595">
        <f>+Amortizacija!N47</f>
        <v>0</v>
      </c>
      <c r="O318" s="595">
        <f>+Amortizacija!O47</f>
        <v>0</v>
      </c>
      <c r="P318" s="595">
        <f>+Amortizacija!P47</f>
        <v>0</v>
      </c>
      <c r="Q318" s="595">
        <f>+Amortizacija!Q47</f>
        <v>0</v>
      </c>
      <c r="R318" s="595">
        <f>+Amortizacija!R47</f>
        <v>0</v>
      </c>
      <c r="S318" s="595">
        <f>+Amortizacija!S47</f>
        <v>0</v>
      </c>
      <c r="T318" s="595">
        <f>+Amortizacija!T47</f>
        <v>52508.4</v>
      </c>
      <c r="U318" s="595">
        <f>+Amortizacija!U47</f>
        <v>0</v>
      </c>
      <c r="V318" s="595">
        <f>+Amortizacija!V47</f>
        <v>0</v>
      </c>
      <c r="W318" s="595">
        <f>+Amortizacija!W47</f>
        <v>0</v>
      </c>
      <c r="X318" s="595">
        <f>+Amortizacija!X47</f>
        <v>0</v>
      </c>
      <c r="Y318" s="595">
        <f>+Amortizacija!Y47</f>
        <v>0</v>
      </c>
      <c r="Z318" s="595">
        <f>+Amortizacija!Z47</f>
        <v>0</v>
      </c>
      <c r="AA318" s="595">
        <f>+Amortizacija!AA47</f>
        <v>0</v>
      </c>
      <c r="AB318" s="595">
        <f>+Amortizacija!AB47</f>
        <v>0</v>
      </c>
      <c r="AC318" s="595">
        <f>+Amortizacija!AC47</f>
        <v>0</v>
      </c>
      <c r="AD318" s="595">
        <f>+Amortizacija!AD47</f>
        <v>52508.4</v>
      </c>
      <c r="AE318" s="595">
        <f>+Amortizacija!AE47</f>
        <v>0</v>
      </c>
      <c r="AF318" s="595">
        <f>+Amortizacija!AF47</f>
        <v>0</v>
      </c>
      <c r="AG318" s="595">
        <f>+Amortizacija!AG47</f>
        <v>0</v>
      </c>
      <c r="AH318" s="595">
        <f>+Amortizacija!AH47</f>
        <v>0</v>
      </c>
      <c r="AI318" s="595">
        <f>+Amortizacija!AI47</f>
        <v>0</v>
      </c>
      <c r="AJ318" s="632">
        <f>+Amortizacija!AJ47</f>
        <v>0</v>
      </c>
      <c r="AK318" s="632">
        <f>+Amortizacija!AK47</f>
        <v>0</v>
      </c>
      <c r="AL318" s="632">
        <f>+Amortizacija!AL47</f>
        <v>0</v>
      </c>
      <c r="AM318" s="632">
        <f>+Amortizacija!AM47</f>
        <v>0</v>
      </c>
      <c r="AN318" s="632">
        <f>+Amortizacija!AN47</f>
        <v>52508.4</v>
      </c>
      <c r="AO318" s="632">
        <f>+Amortizacija!AO47</f>
        <v>0</v>
      </c>
      <c r="AP318" s="632">
        <f>+Amortizacija!AP47</f>
        <v>0</v>
      </c>
      <c r="AQ318" s="632">
        <f>+Amortizacija!AQ47</f>
        <v>0</v>
      </c>
      <c r="AR318" s="632">
        <f>+Amortizacija!AR47</f>
        <v>0</v>
      </c>
      <c r="AS318" s="632">
        <f>+Amortizacija!AS47</f>
        <v>0</v>
      </c>
      <c r="AT318" s="632">
        <f>+Amortizacija!AT47</f>
        <v>0</v>
      </c>
      <c r="AU318" s="632">
        <f>+Amortizacija!AU47</f>
        <v>0</v>
      </c>
    </row>
    <row r="319" spans="1:47" s="607" customFormat="1" ht="11.25">
      <c r="A319" s="605"/>
      <c r="B319" s="751" t="str">
        <f>+B284</f>
        <v>Električna oprema ČN in oprema za vodenje</v>
      </c>
      <c r="C319" s="630"/>
      <c r="D319" s="631"/>
      <c r="E319" s="595"/>
      <c r="F319" s="595">
        <f>+Amortizacija!F48</f>
        <v>0</v>
      </c>
      <c r="G319" s="595">
        <f>+Amortizacija!G48</f>
        <v>0</v>
      </c>
      <c r="H319" s="595">
        <f>+Amortizacija!H48</f>
        <v>0</v>
      </c>
      <c r="I319" s="595">
        <f>+Amortizacija!I48</f>
        <v>0</v>
      </c>
      <c r="J319" s="595">
        <f>+Amortizacija!J48</f>
        <v>0</v>
      </c>
      <c r="K319" s="595">
        <f>+Amortizacija!K48</f>
        <v>0</v>
      </c>
      <c r="L319" s="595">
        <f>+Amortizacija!L48</f>
        <v>0</v>
      </c>
      <c r="M319" s="595">
        <f>+Amortizacija!M48</f>
        <v>0</v>
      </c>
      <c r="N319" s="595">
        <f>+Amortizacija!N48</f>
        <v>0</v>
      </c>
      <c r="O319" s="595">
        <f>+Amortizacija!O48</f>
        <v>0</v>
      </c>
      <c r="P319" s="595">
        <f>+Amortizacija!P48</f>
        <v>0</v>
      </c>
      <c r="Q319" s="595">
        <f>+Amortizacija!Q48</f>
        <v>0</v>
      </c>
      <c r="R319" s="595">
        <f>+Amortizacija!R48</f>
        <v>0</v>
      </c>
      <c r="S319" s="595">
        <f>+Amortizacija!S48</f>
        <v>0</v>
      </c>
      <c r="T319" s="595">
        <f>+Amortizacija!T48</f>
        <v>0</v>
      </c>
      <c r="U319" s="595">
        <f>+Amortizacija!U48</f>
        <v>0</v>
      </c>
      <c r="V319" s="595">
        <f>+Amortizacija!V48</f>
        <v>0</v>
      </c>
      <c r="W319" s="595">
        <f>+Amortizacija!W48</f>
        <v>0</v>
      </c>
      <c r="X319" s="595">
        <f>+Amortizacija!X48</f>
        <v>273251.6319915349</v>
      </c>
      <c r="Y319" s="595">
        <f>+Amortizacija!Y48</f>
        <v>0</v>
      </c>
      <c r="Z319" s="595">
        <f>+Amortizacija!Z48</f>
        <v>0</v>
      </c>
      <c r="AA319" s="595">
        <f>+Amortizacija!AA48</f>
        <v>0</v>
      </c>
      <c r="AB319" s="595">
        <f>+Amortizacija!AB48</f>
        <v>0</v>
      </c>
      <c r="AC319" s="595">
        <f>+Amortizacija!AC48</f>
        <v>0</v>
      </c>
      <c r="AD319" s="595">
        <f>+Amortizacija!AD48</f>
        <v>0</v>
      </c>
      <c r="AE319" s="595">
        <f>+Amortizacija!AE48</f>
        <v>0</v>
      </c>
      <c r="AF319" s="595">
        <f>+Amortizacija!AF48</f>
        <v>0</v>
      </c>
      <c r="AG319" s="595">
        <f>+Amortizacija!AG48</f>
        <v>0</v>
      </c>
      <c r="AH319" s="595">
        <f>+Amortizacija!AH48</f>
        <v>0</v>
      </c>
      <c r="AI319" s="595">
        <f>+Amortizacija!AI48</f>
        <v>0</v>
      </c>
      <c r="AJ319" s="632">
        <f>+Amortizacija!AJ48</f>
        <v>0</v>
      </c>
      <c r="AK319" s="632">
        <f>+Amortizacija!AK48</f>
        <v>0</v>
      </c>
      <c r="AL319" s="632">
        <f>+Amortizacija!AL48</f>
        <v>273251.6319915349</v>
      </c>
      <c r="AM319" s="632">
        <f>+Amortizacija!AM48</f>
        <v>0</v>
      </c>
      <c r="AN319" s="632">
        <f>+Amortizacija!AN48</f>
        <v>0</v>
      </c>
      <c r="AO319" s="632">
        <f>+Amortizacija!AO48</f>
        <v>0</v>
      </c>
      <c r="AP319" s="632">
        <f>+Amortizacija!AP48</f>
        <v>0</v>
      </c>
      <c r="AQ319" s="632">
        <f>+Amortizacija!AQ48</f>
        <v>0</v>
      </c>
      <c r="AR319" s="632">
        <f>+Amortizacija!AR48</f>
        <v>0</v>
      </c>
      <c r="AS319" s="632">
        <f>+Amortizacija!AS48</f>
        <v>0</v>
      </c>
      <c r="AT319" s="632">
        <f>+Amortizacija!AT48</f>
        <v>0</v>
      </c>
      <c r="AU319" s="632">
        <f>+Amortizacija!AU48</f>
        <v>0</v>
      </c>
    </row>
    <row r="320" spans="1:47" s="607" customFormat="1" ht="11.25">
      <c r="A320" s="605"/>
      <c r="B320" s="751" t="str">
        <f>+B285</f>
        <v>Strojna oprema na ČN</v>
      </c>
      <c r="C320" s="630"/>
      <c r="D320" s="631"/>
      <c r="E320" s="595"/>
      <c r="F320" s="595">
        <f>+Amortizacija!F49</f>
        <v>0</v>
      </c>
      <c r="G320" s="595">
        <f>+Amortizacija!G49</f>
        <v>0</v>
      </c>
      <c r="H320" s="595">
        <f>+Amortizacija!H49</f>
        <v>0</v>
      </c>
      <c r="I320" s="595">
        <f>+Amortizacija!I49</f>
        <v>0</v>
      </c>
      <c r="J320" s="595">
        <f>+Amortizacija!J49</f>
        <v>0</v>
      </c>
      <c r="K320" s="595">
        <f>+Amortizacija!K49</f>
        <v>0</v>
      </c>
      <c r="L320" s="595">
        <f>+Amortizacija!L49</f>
        <v>0</v>
      </c>
      <c r="M320" s="595">
        <f>+Amortizacija!M49</f>
        <v>0</v>
      </c>
      <c r="N320" s="595">
        <f>+Amortizacija!N49</f>
        <v>0</v>
      </c>
      <c r="O320" s="595">
        <f>+Amortizacija!O49</f>
        <v>0</v>
      </c>
      <c r="P320" s="595">
        <f>+Amortizacija!P49</f>
        <v>0</v>
      </c>
      <c r="Q320" s="595">
        <f>+Amortizacija!Q49</f>
        <v>0</v>
      </c>
      <c r="R320" s="595">
        <f>+Amortizacija!R49</f>
        <v>0</v>
      </c>
      <c r="S320" s="595">
        <f>+Amortizacija!S49</f>
        <v>0</v>
      </c>
      <c r="T320" s="595">
        <f>+Amortizacija!T49</f>
        <v>974215.43514565681</v>
      </c>
      <c r="U320" s="595">
        <f>+Amortizacija!U49</f>
        <v>0</v>
      </c>
      <c r="V320" s="595">
        <f>+Amortizacija!V49</f>
        <v>0</v>
      </c>
      <c r="W320" s="595">
        <f>+Amortizacija!W49</f>
        <v>0</v>
      </c>
      <c r="X320" s="595">
        <f>+Amortizacija!X49</f>
        <v>0</v>
      </c>
      <c r="Y320" s="595">
        <f>+Amortizacija!Y49</f>
        <v>0</v>
      </c>
      <c r="Z320" s="595">
        <f>+Amortizacija!Z49</f>
        <v>0</v>
      </c>
      <c r="AA320" s="595">
        <f>+Amortizacija!AA49</f>
        <v>0</v>
      </c>
      <c r="AB320" s="595">
        <f>+Amortizacija!AB49</f>
        <v>0</v>
      </c>
      <c r="AC320" s="595">
        <f>+Amortizacija!AC49</f>
        <v>0</v>
      </c>
      <c r="AD320" s="595">
        <f>+Amortizacija!AD49</f>
        <v>974215.43514565681</v>
      </c>
      <c r="AE320" s="595">
        <f>+Amortizacija!AE49</f>
        <v>0</v>
      </c>
      <c r="AF320" s="595">
        <f>+Amortizacija!AF49</f>
        <v>0</v>
      </c>
      <c r="AG320" s="595">
        <f>+Amortizacija!AG49</f>
        <v>0</v>
      </c>
      <c r="AH320" s="595">
        <f>+Amortizacija!AH49</f>
        <v>0</v>
      </c>
      <c r="AI320" s="595">
        <f>+Amortizacija!AI49</f>
        <v>0</v>
      </c>
      <c r="AJ320" s="632">
        <f>+Amortizacija!AJ49</f>
        <v>0</v>
      </c>
      <c r="AK320" s="632">
        <f>+Amortizacija!AK49</f>
        <v>0</v>
      </c>
      <c r="AL320" s="632">
        <f>+Amortizacija!AL49</f>
        <v>0</v>
      </c>
      <c r="AM320" s="632">
        <f>+Amortizacija!AM49</f>
        <v>0</v>
      </c>
      <c r="AN320" s="632">
        <f>+Amortizacija!AN49</f>
        <v>974215.43514565681</v>
      </c>
      <c r="AO320" s="632">
        <f>+Amortizacija!AO49</f>
        <v>0</v>
      </c>
      <c r="AP320" s="632">
        <f>+Amortizacija!AP49</f>
        <v>0</v>
      </c>
      <c r="AQ320" s="632">
        <f>+Amortizacija!AQ49</f>
        <v>0</v>
      </c>
      <c r="AR320" s="632">
        <f>+Amortizacija!AR49</f>
        <v>0</v>
      </c>
      <c r="AS320" s="632">
        <f>+Amortizacija!AS49</f>
        <v>0</v>
      </c>
      <c r="AT320" s="632">
        <f>+Amortizacija!AT49</f>
        <v>0</v>
      </c>
      <c r="AU320" s="632">
        <f>+Amortizacija!AU49</f>
        <v>0</v>
      </c>
    </row>
    <row r="321" spans="1:47" s="589" customFormat="1" ht="11.25">
      <c r="A321" s="592" t="s">
        <v>155</v>
      </c>
      <c r="B321" s="749" t="s">
        <v>403</v>
      </c>
      <c r="C321" s="627">
        <f>NPV($C$328,G321:AI321)+F321</f>
        <v>-4235731.2222636156</v>
      </c>
      <c r="D321" s="628">
        <f>SUM(F321:AI321)</f>
        <v>-3347052.0091925347</v>
      </c>
      <c r="E321" s="593"/>
      <c r="F321" s="593">
        <f t="shared" ref="F321:AU321" si="167">+F294-F302</f>
        <v>-864682.33999999985</v>
      </c>
      <c r="G321" s="593">
        <f t="shared" si="167"/>
        <v>-205368.74188707207</v>
      </c>
      <c r="H321" s="593">
        <f t="shared" si="167"/>
        <v>-2346664.9417475527</v>
      </c>
      <c r="I321" s="593">
        <f t="shared" si="167"/>
        <v>-2303120.2622697218</v>
      </c>
      <c r="J321" s="593">
        <f t="shared" si="167"/>
        <v>-76215.77698111521</v>
      </c>
      <c r="K321" s="593">
        <f t="shared" si="167"/>
        <v>128952.13265324209</v>
      </c>
      <c r="L321" s="593">
        <f t="shared" si="167"/>
        <v>128952.13265324209</v>
      </c>
      <c r="M321" s="593">
        <f t="shared" si="167"/>
        <v>128952.13265324209</v>
      </c>
      <c r="N321" s="593">
        <f t="shared" si="167"/>
        <v>128952.13265324209</v>
      </c>
      <c r="O321" s="593">
        <f t="shared" si="167"/>
        <v>128952.13265324209</v>
      </c>
      <c r="P321" s="593">
        <f t="shared" si="167"/>
        <v>128952.13265324209</v>
      </c>
      <c r="Q321" s="593">
        <f t="shared" si="167"/>
        <v>128952.13265324209</v>
      </c>
      <c r="R321" s="593">
        <f t="shared" si="167"/>
        <v>128952.13265324209</v>
      </c>
      <c r="S321" s="593">
        <f t="shared" si="167"/>
        <v>128952.13265324209</v>
      </c>
      <c r="T321" s="593">
        <f t="shared" si="167"/>
        <v>-988852.90249241469</v>
      </c>
      <c r="U321" s="593">
        <f t="shared" si="167"/>
        <v>128952.13265324209</v>
      </c>
      <c r="V321" s="593">
        <f t="shared" si="167"/>
        <v>128952.13265324209</v>
      </c>
      <c r="W321" s="593">
        <f t="shared" si="167"/>
        <v>128952.13265324209</v>
      </c>
      <c r="X321" s="593">
        <f t="shared" si="167"/>
        <v>-144299.49933829281</v>
      </c>
      <c r="Y321" s="593">
        <f t="shared" si="167"/>
        <v>128952.13265324209</v>
      </c>
      <c r="Z321" s="593">
        <f t="shared" si="167"/>
        <v>128952.13265324209</v>
      </c>
      <c r="AA321" s="593">
        <f t="shared" si="167"/>
        <v>221749.46093625721</v>
      </c>
      <c r="AB321" s="593">
        <f t="shared" si="167"/>
        <v>221749.46093625721</v>
      </c>
      <c r="AC321" s="593">
        <f t="shared" si="167"/>
        <v>221749.46093625721</v>
      </c>
      <c r="AD321" s="593">
        <f t="shared" si="167"/>
        <v>-896055.57420939952</v>
      </c>
      <c r="AE321" s="593">
        <f t="shared" si="167"/>
        <v>221749.46093625721</v>
      </c>
      <c r="AF321" s="593">
        <f t="shared" si="167"/>
        <v>221749.46093625721</v>
      </c>
      <c r="AG321" s="593">
        <f t="shared" si="167"/>
        <v>221749.46093625721</v>
      </c>
      <c r="AH321" s="593">
        <f t="shared" si="167"/>
        <v>221749.46093625721</v>
      </c>
      <c r="AI321" s="593">
        <f t="shared" si="167"/>
        <v>1120631.9460338429</v>
      </c>
      <c r="AJ321" s="626">
        <f t="shared" si="167"/>
        <v>219556.76662554347</v>
      </c>
      <c r="AK321" s="626">
        <f t="shared" si="167"/>
        <v>219556.76662554347</v>
      </c>
      <c r="AL321" s="626">
        <f t="shared" si="167"/>
        <v>-53694.865365991427</v>
      </c>
      <c r="AM321" s="626">
        <f t="shared" si="167"/>
        <v>219556.76662554347</v>
      </c>
      <c r="AN321" s="626">
        <f t="shared" si="167"/>
        <v>-898248.26852011331</v>
      </c>
      <c r="AO321" s="626">
        <f t="shared" si="167"/>
        <v>219556.76662554347</v>
      </c>
      <c r="AP321" s="626">
        <f t="shared" si="167"/>
        <v>219556.76662554347</v>
      </c>
      <c r="AQ321" s="626">
        <f t="shared" si="167"/>
        <v>219556.76662554347</v>
      </c>
      <c r="AR321" s="626">
        <f t="shared" si="167"/>
        <v>219556.76662554347</v>
      </c>
      <c r="AS321" s="626">
        <f t="shared" si="167"/>
        <v>219556.76662554347</v>
      </c>
      <c r="AT321" s="626">
        <f t="shared" si="167"/>
        <v>219556.76662554347</v>
      </c>
      <c r="AU321" s="626">
        <f t="shared" si="167"/>
        <v>219556.76662554347</v>
      </c>
    </row>
    <row r="322" spans="1:47" s="742" customFormat="1">
      <c r="B322" s="757"/>
      <c r="H322" s="743"/>
      <c r="I322" s="743"/>
      <c r="J322" s="743"/>
      <c r="K322" s="743"/>
      <c r="L322" s="743"/>
      <c r="M322" s="743"/>
      <c r="N322" s="743"/>
      <c r="O322" s="743"/>
      <c r="P322" s="743"/>
      <c r="Q322" s="743"/>
      <c r="R322" s="743"/>
      <c r="S322" s="743"/>
      <c r="T322" s="743"/>
      <c r="U322" s="743"/>
      <c r="V322" s="743"/>
      <c r="W322" s="743"/>
      <c r="X322" s="743"/>
      <c r="Y322" s="743"/>
      <c r="Z322" s="743"/>
      <c r="AA322" s="743"/>
      <c r="AB322" s="743"/>
      <c r="AC322" s="743"/>
      <c r="AD322" s="743"/>
      <c r="AE322" s="743"/>
      <c r="AF322" s="743"/>
      <c r="AG322" s="743"/>
      <c r="AH322" s="743"/>
      <c r="AI322" s="743"/>
    </row>
    <row r="323" spans="1:47">
      <c r="I323" s="550"/>
      <c r="J323" s="550"/>
      <c r="K323" s="550"/>
      <c r="L323" s="550"/>
      <c r="M323" s="550"/>
      <c r="N323" s="550"/>
      <c r="O323" s="550"/>
      <c r="P323" s="550"/>
      <c r="Q323" s="550"/>
      <c r="R323" s="550"/>
      <c r="S323" s="550"/>
      <c r="T323" s="550"/>
      <c r="U323" s="550"/>
      <c r="V323" s="550"/>
      <c r="W323" s="550"/>
      <c r="X323" s="550"/>
      <c r="Y323" s="550"/>
      <c r="Z323" s="550"/>
      <c r="AA323" s="550"/>
      <c r="AB323" s="550"/>
      <c r="AC323" s="550"/>
      <c r="AD323" s="550"/>
      <c r="AE323" s="550"/>
      <c r="AF323" s="550"/>
      <c r="AG323" s="550"/>
      <c r="AH323" s="550"/>
      <c r="AI323" s="550"/>
    </row>
    <row r="324" spans="1:47" ht="15">
      <c r="A324" s="557" t="s">
        <v>458</v>
      </c>
    </row>
    <row r="325" spans="1:47" ht="15">
      <c r="B325" s="758"/>
      <c r="C325" s="558"/>
      <c r="D325" s="558"/>
      <c r="E325" s="558"/>
      <c r="F325" s="559"/>
      <c r="G325" s="559"/>
      <c r="H325" s="559"/>
    </row>
    <row r="326" spans="1:47" ht="23.25" thickBot="1">
      <c r="B326" s="635" t="s">
        <v>420</v>
      </c>
      <c r="C326" s="634"/>
      <c r="D326" s="635" t="s">
        <v>421</v>
      </c>
      <c r="E326" s="635" t="s">
        <v>422</v>
      </c>
      <c r="F326" s="559"/>
      <c r="G326" s="559"/>
      <c r="H326" s="559"/>
    </row>
    <row r="327" spans="1:47" ht="12.75" thickTop="1">
      <c r="B327" s="636" t="s">
        <v>423</v>
      </c>
      <c r="C327" s="637">
        <v>30</v>
      </c>
      <c r="D327" s="638"/>
      <c r="E327" s="638"/>
      <c r="F327" s="565"/>
      <c r="G327" s="559"/>
      <c r="H327" s="559"/>
    </row>
    <row r="328" spans="1:47">
      <c r="B328" s="759" t="s">
        <v>424</v>
      </c>
      <c r="C328" s="640">
        <v>0.04</v>
      </c>
      <c r="D328" s="641"/>
      <c r="E328" s="641"/>
      <c r="F328" s="565"/>
      <c r="G328" s="559"/>
      <c r="H328" s="559"/>
    </row>
    <row r="329" spans="1:47">
      <c r="B329" s="639" t="s">
        <v>425</v>
      </c>
      <c r="C329" s="640"/>
      <c r="D329" s="642">
        <f>+D310</f>
        <v>5796052.0628854614</v>
      </c>
      <c r="E329" s="642"/>
      <c r="F329" s="569"/>
      <c r="G329" s="570"/>
      <c r="H329" s="571"/>
    </row>
    <row r="330" spans="1:47">
      <c r="B330" s="639" t="s">
        <v>426</v>
      </c>
      <c r="C330" s="640"/>
      <c r="D330" s="642"/>
      <c r="E330" s="642">
        <f>+C310</f>
        <v>5344391.0282108523</v>
      </c>
      <c r="G330" s="559"/>
      <c r="H330" s="571"/>
    </row>
    <row r="331" spans="1:47">
      <c r="B331" s="639" t="s">
        <v>427</v>
      </c>
      <c r="C331" s="640"/>
      <c r="D331" s="642">
        <f>+D301</f>
        <v>898882.48509758571</v>
      </c>
      <c r="E331" s="642"/>
      <c r="G331" s="559"/>
      <c r="H331" s="571"/>
    </row>
    <row r="332" spans="1:47">
      <c r="B332" s="639" t="s">
        <v>428</v>
      </c>
      <c r="C332" s="640"/>
      <c r="D332" s="642"/>
      <c r="E332" s="642">
        <f>+C301</f>
        <v>288227.94048872252</v>
      </c>
      <c r="G332" s="559"/>
      <c r="H332" s="571"/>
    </row>
    <row r="333" spans="1:47">
      <c r="B333" s="639" t="s">
        <v>429</v>
      </c>
      <c r="C333" s="640"/>
      <c r="D333" s="642"/>
      <c r="E333" s="642">
        <f>+C295</f>
        <v>4935704.399185488</v>
      </c>
      <c r="G333" s="559"/>
      <c r="H333" s="571"/>
    </row>
    <row r="334" spans="1:47">
      <c r="B334" s="639" t="s">
        <v>430</v>
      </c>
      <c r="C334" s="640"/>
      <c r="D334" s="642"/>
      <c r="E334" s="642">
        <f>+C316+C303</f>
        <v>4115272.5337269725</v>
      </c>
      <c r="G334" s="559"/>
      <c r="H334" s="571"/>
    </row>
    <row r="335" spans="1:47" ht="22.5">
      <c r="B335" s="639" t="s">
        <v>431</v>
      </c>
      <c r="C335" s="640"/>
      <c r="D335" s="642"/>
      <c r="E335" s="642">
        <f>+E333+E332-E334</f>
        <v>1108659.8059472376</v>
      </c>
      <c r="G335" s="559"/>
      <c r="H335" s="571"/>
    </row>
    <row r="336" spans="1:47">
      <c r="B336" s="643" t="s">
        <v>432</v>
      </c>
      <c r="C336" s="644"/>
      <c r="D336" s="642"/>
      <c r="E336" s="642">
        <f>+E330-E335</f>
        <v>4235731.2222636146</v>
      </c>
      <c r="G336" s="559"/>
      <c r="H336" s="571"/>
    </row>
    <row r="337" spans="1:8" ht="12.75" thickBot="1">
      <c r="B337" s="645" t="s">
        <v>433</v>
      </c>
      <c r="C337" s="646">
        <f>+ROUND(E336/E330,4)</f>
        <v>0.79259999999999997</v>
      </c>
      <c r="D337" s="647"/>
      <c r="E337" s="573"/>
      <c r="F337" s="572"/>
      <c r="G337" s="559"/>
      <c r="H337" s="571"/>
    </row>
    <row r="338" spans="1:8" ht="12.75" thickTop="1">
      <c r="B338" s="760"/>
      <c r="C338" s="573"/>
      <c r="D338" s="559"/>
      <c r="E338" s="559"/>
      <c r="F338" s="559"/>
      <c r="G338" s="559"/>
      <c r="H338" s="559"/>
    </row>
    <row r="339" spans="1:8" ht="15">
      <c r="A339" s="557" t="s">
        <v>860</v>
      </c>
      <c r="B339" s="761"/>
      <c r="C339" s="574"/>
      <c r="D339" s="574"/>
      <c r="E339" s="574"/>
      <c r="F339" s="574"/>
      <c r="G339" s="574"/>
      <c r="H339" s="574"/>
    </row>
    <row r="340" spans="1:8">
      <c r="B340" s="761"/>
      <c r="C340" s="574"/>
      <c r="D340" s="574"/>
      <c r="E340" s="574"/>
      <c r="F340" s="574"/>
      <c r="G340" s="574"/>
      <c r="H340" s="574"/>
    </row>
    <row r="341" spans="1:8" ht="22.5">
      <c r="A341" s="648">
        <v>1</v>
      </c>
      <c r="B341" s="648" t="s">
        <v>445</v>
      </c>
      <c r="C341" s="650">
        <f>+'Nov. investicije'!E84</f>
        <v>5049911.1199999992</v>
      </c>
      <c r="D341" s="574"/>
      <c r="E341" s="574"/>
      <c r="F341" s="574"/>
      <c r="G341" s="574"/>
      <c r="H341" s="574"/>
    </row>
    <row r="342" spans="1:8" ht="22.5">
      <c r="A342" s="648">
        <v>2</v>
      </c>
      <c r="B342" s="648" t="s">
        <v>446</v>
      </c>
      <c r="C342" s="651">
        <f>+C337</f>
        <v>0.79259999999999997</v>
      </c>
      <c r="D342" s="574"/>
      <c r="E342" s="574"/>
      <c r="F342" s="574"/>
      <c r="G342" s="574"/>
      <c r="H342" s="574"/>
    </row>
    <row r="343" spans="1:8" ht="22.5">
      <c r="A343" s="648"/>
      <c r="B343" s="648" t="s">
        <v>447</v>
      </c>
      <c r="C343" s="650">
        <f>+ROUND(C342*C341,2)</f>
        <v>4002559.55</v>
      </c>
      <c r="D343" s="574"/>
      <c r="E343" s="574"/>
      <c r="F343" s="574"/>
      <c r="G343" s="574"/>
      <c r="H343" s="574"/>
    </row>
    <row r="344" spans="1:8">
      <c r="A344" s="589"/>
      <c r="B344" s="751" t="s">
        <v>680</v>
      </c>
      <c r="C344" s="652">
        <f>+ROUND(C343*0.8,2)</f>
        <v>3202047.64</v>
      </c>
      <c r="D344" s="574"/>
      <c r="E344" s="574"/>
      <c r="F344" s="574"/>
      <c r="G344" s="574"/>
      <c r="H344" s="574"/>
    </row>
    <row r="345" spans="1:8">
      <c r="A345" s="589"/>
      <c r="B345" s="751" t="s">
        <v>681</v>
      </c>
      <c r="C345" s="652">
        <f>+ROUND(C343*0.2,2)</f>
        <v>800511.91</v>
      </c>
      <c r="D345" s="574"/>
      <c r="E345" s="574"/>
      <c r="F345" s="574"/>
      <c r="G345" s="574"/>
      <c r="H345" s="574"/>
    </row>
    <row r="346" spans="1:8" ht="12.75" thickBot="1">
      <c r="C346" s="653"/>
      <c r="D346" s="574"/>
      <c r="E346" s="574"/>
      <c r="F346" s="574"/>
      <c r="G346" s="574"/>
      <c r="H346" s="574"/>
    </row>
    <row r="347" spans="1:8">
      <c r="B347" s="649" t="s">
        <v>448</v>
      </c>
      <c r="C347" s="654">
        <v>3872135.4</v>
      </c>
      <c r="D347" s="574"/>
      <c r="E347" s="574"/>
      <c r="F347" s="574"/>
      <c r="G347" s="574"/>
      <c r="H347" s="574"/>
    </row>
    <row r="348" spans="1:8" ht="12.75" thickBot="1">
      <c r="B348" s="762" t="s">
        <v>859</v>
      </c>
      <c r="C348" s="700">
        <f>+C343-C347</f>
        <v>130424.14999999991</v>
      </c>
      <c r="D348" s="574"/>
      <c r="E348" s="574"/>
      <c r="F348" s="574"/>
      <c r="G348" s="574"/>
      <c r="H348" s="574"/>
    </row>
    <row r="349" spans="1:8">
      <c r="B349" s="761"/>
      <c r="C349" s="574"/>
      <c r="D349" s="574"/>
      <c r="E349" s="574"/>
      <c r="F349" s="574"/>
      <c r="G349" s="574"/>
      <c r="H349" s="574"/>
    </row>
    <row r="350" spans="1:8">
      <c r="B350" s="761"/>
      <c r="C350" s="574"/>
      <c r="D350" s="574"/>
      <c r="E350" s="574"/>
      <c r="F350" s="574"/>
      <c r="G350" s="574"/>
      <c r="H350" s="574"/>
    </row>
    <row r="351" spans="1:8" ht="15">
      <c r="A351" s="557" t="s">
        <v>459</v>
      </c>
    </row>
    <row r="352" spans="1:8">
      <c r="D352" s="559"/>
    </row>
    <row r="353" spans="2:11" ht="24.75" thickBot="1">
      <c r="B353" s="561"/>
      <c r="C353" s="560"/>
      <c r="D353" s="561" t="s">
        <v>434</v>
      </c>
      <c r="E353" s="561"/>
      <c r="F353" s="561" t="s">
        <v>435</v>
      </c>
      <c r="G353" s="561"/>
      <c r="H353" s="559"/>
    </row>
    <row r="354" spans="2:11" ht="12.75" thickTop="1">
      <c r="B354" s="562" t="s">
        <v>436</v>
      </c>
      <c r="C354" s="563" t="s">
        <v>437</v>
      </c>
      <c r="D354" s="575">
        <f>+C321</f>
        <v>-4235731.2222636156</v>
      </c>
      <c r="E354" s="564" t="s">
        <v>438</v>
      </c>
      <c r="F354" s="575">
        <f>+C404</f>
        <v>-958525.12301657721</v>
      </c>
      <c r="G354" s="564" t="s">
        <v>442</v>
      </c>
      <c r="H354" s="559"/>
    </row>
    <row r="355" spans="2:11">
      <c r="B355" s="566" t="s">
        <v>439</v>
      </c>
      <c r="C355" s="567" t="s">
        <v>440</v>
      </c>
      <c r="D355" s="576">
        <f>IRR(F321:AI321)</f>
        <v>-3.8967815628818903E-2</v>
      </c>
      <c r="E355" s="568" t="s">
        <v>441</v>
      </c>
      <c r="F355" s="576">
        <f>IRR(E404:AI404)</f>
        <v>5.1205022708313841E-3</v>
      </c>
      <c r="G355" s="568" t="s">
        <v>441</v>
      </c>
      <c r="H355" s="559"/>
    </row>
    <row r="358" spans="2:11">
      <c r="B358" s="721"/>
      <c r="C358" s="657" t="s">
        <v>162</v>
      </c>
      <c r="D358" s="657" t="s">
        <v>342</v>
      </c>
      <c r="E358" s="851"/>
      <c r="F358" s="657">
        <v>2018</v>
      </c>
      <c r="G358" s="657">
        <f>+F358+1</f>
        <v>2019</v>
      </c>
      <c r="H358" s="657">
        <f>+G358+1</f>
        <v>2020</v>
      </c>
      <c r="I358" s="657">
        <f>+H358+1</f>
        <v>2021</v>
      </c>
      <c r="J358" s="657">
        <f>+I358+1</f>
        <v>2022</v>
      </c>
    </row>
    <row r="359" spans="2:11">
      <c r="B359" s="763" t="s">
        <v>25</v>
      </c>
      <c r="C359" s="658">
        <f>SUM(E359:J359)</f>
        <v>5049911.1231702799</v>
      </c>
      <c r="D359" s="659"/>
      <c r="E359" s="852"/>
      <c r="F359" s="658">
        <f>+'Nov. investicije'!G88</f>
        <v>0</v>
      </c>
      <c r="G359" s="658">
        <f>+'Nov. investicije'!H88</f>
        <v>189196.13804993749</v>
      </c>
      <c r="H359" s="658">
        <f>+'Nov. investicije'!I88</f>
        <v>2434173.4024030301</v>
      </c>
      <c r="I359" s="658">
        <f>+'Nov. investicije'!J88</f>
        <v>2364324.145736197</v>
      </c>
      <c r="J359" s="658">
        <f>+'Nov. investicije'!K88</f>
        <v>62217.436981115228</v>
      </c>
    </row>
    <row r="360" spans="2:11">
      <c r="B360" s="764" t="s">
        <v>448</v>
      </c>
      <c r="C360" s="660">
        <f>+C347</f>
        <v>3872135.4</v>
      </c>
      <c r="D360" s="661">
        <f>+C360/C359</f>
        <v>0.7667729798715972</v>
      </c>
      <c r="E360" s="852"/>
      <c r="F360" s="660"/>
      <c r="G360" s="660">
        <f>+ROUND(G359/C359*C360,2)</f>
        <v>145070.49</v>
      </c>
      <c r="H360" s="660">
        <f>+ROUND(H359/C359*C360,2)</f>
        <v>1866458.39</v>
      </c>
      <c r="I360" s="660">
        <f>+ROUND(I359/C359*C360,2)</f>
        <v>1812899.87</v>
      </c>
      <c r="J360" s="660">
        <f>+ROUND(J359/C359*C360,2)</f>
        <v>47706.65</v>
      </c>
    </row>
    <row r="361" spans="2:11">
      <c r="B361" s="765" t="s">
        <v>449</v>
      </c>
      <c r="C361" s="660">
        <f>ROUND(0.8*C360,2)</f>
        <v>3097708.32</v>
      </c>
      <c r="D361" s="660">
        <f t="shared" ref="D361:J361" si="168">ROUND(0.8*D360,2)</f>
        <v>0.61</v>
      </c>
      <c r="E361" s="852"/>
      <c r="F361" s="660">
        <f t="shared" si="168"/>
        <v>0</v>
      </c>
      <c r="G361" s="660">
        <f t="shared" si="168"/>
        <v>116056.39</v>
      </c>
      <c r="H361" s="660">
        <f>ROUND(0.8*H360,2)</f>
        <v>1493166.71</v>
      </c>
      <c r="I361" s="660">
        <f t="shared" si="168"/>
        <v>1450319.9</v>
      </c>
      <c r="J361" s="660">
        <f t="shared" si="168"/>
        <v>38165.32</v>
      </c>
      <c r="K361" s="656">
        <f t="shared" ref="K361:K373" si="169">+C361-F361-G361-H361-I361-J361</f>
        <v>-1.673470251262188E-10</v>
      </c>
    </row>
    <row r="362" spans="2:11">
      <c r="B362" s="765" t="s">
        <v>450</v>
      </c>
      <c r="C362" s="660">
        <f>ROUND(0.2*C360,2)</f>
        <v>774427.08</v>
      </c>
      <c r="D362" s="660">
        <f t="shared" ref="D362:J362" si="170">ROUND(0.2*D360,2)</f>
        <v>0.15</v>
      </c>
      <c r="E362" s="852"/>
      <c r="F362" s="660">
        <f t="shared" si="170"/>
        <v>0</v>
      </c>
      <c r="G362" s="660">
        <f t="shared" si="170"/>
        <v>29014.1</v>
      </c>
      <c r="H362" s="660">
        <f t="shared" si="170"/>
        <v>373291.68</v>
      </c>
      <c r="I362" s="660">
        <f t="shared" si="170"/>
        <v>362579.97</v>
      </c>
      <c r="J362" s="660">
        <f t="shared" si="170"/>
        <v>9541.33</v>
      </c>
      <c r="K362" s="656">
        <f t="shared" si="169"/>
        <v>1.6370904631912708E-11</v>
      </c>
    </row>
    <row r="363" spans="2:11">
      <c r="B363" s="765" t="s">
        <v>733</v>
      </c>
      <c r="C363" s="660">
        <f>+C359-C360</f>
        <v>1177775.72317028</v>
      </c>
      <c r="D363" s="660">
        <f t="shared" ref="D363:J363" si="171">+D359-D360</f>
        <v>-0.7667729798715972</v>
      </c>
      <c r="E363" s="852"/>
      <c r="F363" s="660">
        <f t="shared" si="171"/>
        <v>0</v>
      </c>
      <c r="G363" s="660">
        <f t="shared" si="171"/>
        <v>44125.648049937503</v>
      </c>
      <c r="H363" s="660">
        <f>+H359-H361-H362</f>
        <v>567715.01240303018</v>
      </c>
      <c r="I363" s="660">
        <f t="shared" si="171"/>
        <v>551424.2757361969</v>
      </c>
      <c r="J363" s="660">
        <f t="shared" si="171"/>
        <v>14510.786981115227</v>
      </c>
      <c r="K363" s="656">
        <f t="shared" si="169"/>
        <v>1.2369127944111824E-10</v>
      </c>
    </row>
    <row r="364" spans="2:11">
      <c r="B364" s="763" t="s">
        <v>26</v>
      </c>
      <c r="C364" s="658">
        <f>SUM(E364:J364)</f>
        <v>977033.59999999974</v>
      </c>
      <c r="D364" s="659"/>
      <c r="E364" s="852"/>
      <c r="F364" s="658">
        <f>+'Nov. investicije'!G89</f>
        <v>864682.33999999985</v>
      </c>
      <c r="G364" s="658">
        <f>+'Nov. investicije'!H89</f>
        <v>33170</v>
      </c>
      <c r="H364" s="658">
        <f>+'Nov. investicije'!I89</f>
        <v>41712.536</v>
      </c>
      <c r="I364" s="658">
        <f>+'Nov. investicije'!J89</f>
        <v>23470.383999999998</v>
      </c>
      <c r="J364" s="658">
        <f>+'Nov. investicije'!K89</f>
        <v>13998.34</v>
      </c>
      <c r="K364" s="656">
        <f t="shared" si="169"/>
        <v>-1.0550138540565968E-10</v>
      </c>
    </row>
    <row r="365" spans="2:11">
      <c r="B365" s="764" t="s">
        <v>448</v>
      </c>
      <c r="C365" s="660">
        <f>SUM(E365:I365)</f>
        <v>0</v>
      </c>
      <c r="D365" s="662"/>
      <c r="E365" s="852"/>
      <c r="F365" s="660"/>
      <c r="G365" s="660"/>
      <c r="H365" s="660"/>
      <c r="I365" s="660"/>
      <c r="J365" s="660"/>
      <c r="K365" s="656">
        <f t="shared" si="169"/>
        <v>0</v>
      </c>
    </row>
    <row r="366" spans="2:11">
      <c r="B366" s="765" t="s">
        <v>449</v>
      </c>
      <c r="C366" s="660">
        <f>SUM(E366:I366)</f>
        <v>0</v>
      </c>
      <c r="D366" s="662"/>
      <c r="E366" s="852"/>
      <c r="F366" s="660"/>
      <c r="G366" s="660"/>
      <c r="H366" s="660"/>
      <c r="I366" s="660"/>
      <c r="J366" s="660"/>
      <c r="K366" s="656">
        <f t="shared" si="169"/>
        <v>0</v>
      </c>
    </row>
    <row r="367" spans="2:11">
      <c r="B367" s="765" t="s">
        <v>450</v>
      </c>
      <c r="C367" s="660">
        <f>SUM(E367:I367)</f>
        <v>0</v>
      </c>
      <c r="D367" s="662"/>
      <c r="E367" s="852"/>
      <c r="F367" s="660"/>
      <c r="G367" s="660"/>
      <c r="H367" s="660"/>
      <c r="I367" s="660"/>
      <c r="J367" s="660"/>
      <c r="K367" s="656">
        <f t="shared" si="169"/>
        <v>0</v>
      </c>
    </row>
    <row r="368" spans="2:11">
      <c r="B368" s="765" t="s">
        <v>451</v>
      </c>
      <c r="C368" s="660">
        <f>SUM(E368:J368)</f>
        <v>977033.59999999974</v>
      </c>
      <c r="D368" s="661">
        <f>+C368/C364</f>
        <v>1</v>
      </c>
      <c r="E368" s="852"/>
      <c r="F368" s="660">
        <f t="shared" ref="F368:J368" si="172">+F364</f>
        <v>864682.33999999985</v>
      </c>
      <c r="G368" s="660">
        <f t="shared" si="172"/>
        <v>33170</v>
      </c>
      <c r="H368" s="660">
        <f t="shared" si="172"/>
        <v>41712.536</v>
      </c>
      <c r="I368" s="660">
        <f t="shared" si="172"/>
        <v>23470.383999999998</v>
      </c>
      <c r="J368" s="660">
        <f t="shared" si="172"/>
        <v>13998.34</v>
      </c>
      <c r="K368" s="656">
        <f t="shared" si="169"/>
        <v>-1.0550138540565968E-10</v>
      </c>
    </row>
    <row r="369" spans="1:43">
      <c r="B369" s="763" t="s">
        <v>452</v>
      </c>
      <c r="C369" s="658">
        <f>+C370+C373</f>
        <v>6026944.7231702805</v>
      </c>
      <c r="D369" s="658">
        <f t="shared" ref="D369:J369" si="173">+D370+D373</f>
        <v>1</v>
      </c>
      <c r="E369" s="852"/>
      <c r="F369" s="658">
        <f t="shared" si="173"/>
        <v>864682.33999999985</v>
      </c>
      <c r="G369" s="658">
        <f t="shared" si="173"/>
        <v>222366.13804993749</v>
      </c>
      <c r="H369" s="658">
        <f t="shared" si="173"/>
        <v>2475885.9384030299</v>
      </c>
      <c r="I369" s="658">
        <f t="shared" si="173"/>
        <v>2387794.5297361971</v>
      </c>
      <c r="J369" s="658">
        <f t="shared" si="173"/>
        <v>76215.776981115225</v>
      </c>
      <c r="K369" s="656">
        <f t="shared" si="169"/>
        <v>5.8207660913467407E-10</v>
      </c>
    </row>
    <row r="370" spans="1:43">
      <c r="B370" s="764" t="s">
        <v>448</v>
      </c>
      <c r="C370" s="660">
        <f>SUM(E370:J370)</f>
        <v>3872135.4</v>
      </c>
      <c r="D370" s="661">
        <f>+C370/C369</f>
        <v>0.64247070080363833</v>
      </c>
      <c r="E370" s="852"/>
      <c r="F370" s="660">
        <f t="shared" ref="F370:J373" si="174">+F365+F360</f>
        <v>0</v>
      </c>
      <c r="G370" s="660">
        <f t="shared" si="174"/>
        <v>145070.49</v>
      </c>
      <c r="H370" s="660">
        <f t="shared" si="174"/>
        <v>1866458.39</v>
      </c>
      <c r="I370" s="660">
        <f t="shared" si="174"/>
        <v>1812899.87</v>
      </c>
      <c r="J370" s="660">
        <f t="shared" si="174"/>
        <v>47706.65</v>
      </c>
      <c r="K370" s="656">
        <f t="shared" si="169"/>
        <v>1.3824319466948509E-10</v>
      </c>
    </row>
    <row r="371" spans="1:43">
      <c r="B371" s="765" t="s">
        <v>449</v>
      </c>
      <c r="C371" s="660">
        <f>SUM(E371:J371)</f>
        <v>3097708.32</v>
      </c>
      <c r="D371" s="661">
        <f>+C371/C370</f>
        <v>0.79999999999999993</v>
      </c>
      <c r="E371" s="852"/>
      <c r="F371" s="660">
        <f t="shared" si="174"/>
        <v>0</v>
      </c>
      <c r="G371" s="660">
        <f t="shared" si="174"/>
        <v>116056.39</v>
      </c>
      <c r="H371" s="660">
        <f t="shared" si="174"/>
        <v>1493166.71</v>
      </c>
      <c r="I371" s="660">
        <f t="shared" si="174"/>
        <v>1450319.9</v>
      </c>
      <c r="J371" s="660">
        <f t="shared" si="174"/>
        <v>38165.32</v>
      </c>
      <c r="K371" s="656">
        <f t="shared" si="169"/>
        <v>-1.673470251262188E-10</v>
      </c>
    </row>
    <row r="372" spans="1:43">
      <c r="B372" s="765" t="s">
        <v>450</v>
      </c>
      <c r="C372" s="660">
        <f>SUM(E372:J372)</f>
        <v>774427.08</v>
      </c>
      <c r="D372" s="661">
        <f>+C372/C370</f>
        <v>0.19999999999999998</v>
      </c>
      <c r="E372" s="852"/>
      <c r="F372" s="660">
        <f t="shared" si="174"/>
        <v>0</v>
      </c>
      <c r="G372" s="660">
        <f t="shared" si="174"/>
        <v>29014.1</v>
      </c>
      <c r="H372" s="660">
        <f t="shared" si="174"/>
        <v>373291.68</v>
      </c>
      <c r="I372" s="660">
        <f t="shared" si="174"/>
        <v>362579.97</v>
      </c>
      <c r="J372" s="660">
        <f t="shared" si="174"/>
        <v>9541.33</v>
      </c>
      <c r="K372" s="656">
        <f t="shared" si="169"/>
        <v>1.6370904631912708E-11</v>
      </c>
    </row>
    <row r="373" spans="1:43">
      <c r="B373" s="765" t="s">
        <v>451</v>
      </c>
      <c r="C373" s="660">
        <f>SUM(E373:J373)</f>
        <v>2154809.3231702801</v>
      </c>
      <c r="D373" s="661">
        <f>+C373/C369</f>
        <v>0.35752929919636162</v>
      </c>
      <c r="E373" s="853"/>
      <c r="F373" s="660">
        <f t="shared" si="174"/>
        <v>864682.33999999985</v>
      </c>
      <c r="G373" s="660">
        <f t="shared" si="174"/>
        <v>77295.648049937503</v>
      </c>
      <c r="H373" s="660">
        <f t="shared" si="174"/>
        <v>609427.54840303014</v>
      </c>
      <c r="I373" s="660">
        <f t="shared" si="174"/>
        <v>574894.65973619686</v>
      </c>
      <c r="J373" s="660">
        <f t="shared" si="174"/>
        <v>28509.126981115227</v>
      </c>
      <c r="K373" s="656">
        <f t="shared" si="169"/>
        <v>4.4019543565809727E-10</v>
      </c>
    </row>
    <row r="378" spans="1:43" ht="15">
      <c r="A378" s="557" t="s">
        <v>461</v>
      </c>
    </row>
    <row r="379" spans="1:43" ht="12.75" thickBot="1"/>
    <row r="380" spans="1:43" s="589" customFormat="1" ht="11.25">
      <c r="A380" s="618"/>
      <c r="B380" s="756" t="s">
        <v>388</v>
      </c>
      <c r="C380" s="619"/>
      <c r="D380" s="620"/>
      <c r="E380" s="618"/>
      <c r="F380" s="618">
        <f t="shared" ref="F380:AI380" si="175">+F292</f>
        <v>1</v>
      </c>
      <c r="G380" s="618">
        <f t="shared" si="175"/>
        <v>2</v>
      </c>
      <c r="H380" s="618">
        <f t="shared" si="175"/>
        <v>3</v>
      </c>
      <c r="I380" s="618">
        <f t="shared" si="175"/>
        <v>4</v>
      </c>
      <c r="J380" s="618">
        <f t="shared" si="175"/>
        <v>5</v>
      </c>
      <c r="K380" s="618">
        <f t="shared" si="175"/>
        <v>6</v>
      </c>
      <c r="L380" s="618">
        <f t="shared" si="175"/>
        <v>7</v>
      </c>
      <c r="M380" s="618">
        <f t="shared" si="175"/>
        <v>8</v>
      </c>
      <c r="N380" s="618">
        <f t="shared" si="175"/>
        <v>9</v>
      </c>
      <c r="O380" s="618">
        <f t="shared" si="175"/>
        <v>10</v>
      </c>
      <c r="P380" s="618">
        <f t="shared" si="175"/>
        <v>11</v>
      </c>
      <c r="Q380" s="618">
        <f t="shared" si="175"/>
        <v>12</v>
      </c>
      <c r="R380" s="618">
        <f t="shared" si="175"/>
        <v>13</v>
      </c>
      <c r="S380" s="618">
        <f t="shared" si="175"/>
        <v>14</v>
      </c>
      <c r="T380" s="618">
        <f t="shared" si="175"/>
        <v>15</v>
      </c>
      <c r="U380" s="618">
        <f t="shared" si="175"/>
        <v>16</v>
      </c>
      <c r="V380" s="618">
        <f t="shared" si="175"/>
        <v>17</v>
      </c>
      <c r="W380" s="618">
        <f t="shared" si="175"/>
        <v>18</v>
      </c>
      <c r="X380" s="618">
        <f t="shared" si="175"/>
        <v>19</v>
      </c>
      <c r="Y380" s="618">
        <f t="shared" si="175"/>
        <v>20</v>
      </c>
      <c r="Z380" s="618">
        <f t="shared" si="175"/>
        <v>21</v>
      </c>
      <c r="AA380" s="618">
        <f t="shared" si="175"/>
        <v>22</v>
      </c>
      <c r="AB380" s="618">
        <f t="shared" si="175"/>
        <v>23</v>
      </c>
      <c r="AC380" s="618">
        <f t="shared" si="175"/>
        <v>24</v>
      </c>
      <c r="AD380" s="618">
        <f t="shared" si="175"/>
        <v>25</v>
      </c>
      <c r="AE380" s="618">
        <f t="shared" si="175"/>
        <v>26</v>
      </c>
      <c r="AF380" s="618">
        <f t="shared" si="175"/>
        <v>27</v>
      </c>
      <c r="AG380" s="618">
        <f t="shared" si="175"/>
        <v>28</v>
      </c>
      <c r="AH380" s="618">
        <f t="shared" si="175"/>
        <v>29</v>
      </c>
      <c r="AI380" s="618">
        <f t="shared" si="175"/>
        <v>30</v>
      </c>
    </row>
    <row r="381" spans="1:43" s="589" customFormat="1" ht="11.25">
      <c r="A381" s="618" t="s">
        <v>147</v>
      </c>
      <c r="B381" s="756" t="s">
        <v>397</v>
      </c>
      <c r="C381" s="622" t="s">
        <v>418</v>
      </c>
      <c r="D381" s="623" t="s">
        <v>419</v>
      </c>
      <c r="E381" s="618"/>
      <c r="F381" s="655" t="str">
        <f t="shared" ref="F381:AI381" si="176">+F293</f>
        <v>do 2018</v>
      </c>
      <c r="G381" s="618">
        <f t="shared" si="176"/>
        <v>2019</v>
      </c>
      <c r="H381" s="618">
        <f t="shared" si="176"/>
        <v>2020</v>
      </c>
      <c r="I381" s="618">
        <f t="shared" si="176"/>
        <v>2021</v>
      </c>
      <c r="J381" s="618">
        <f t="shared" si="176"/>
        <v>2022</v>
      </c>
      <c r="K381" s="618">
        <f t="shared" si="176"/>
        <v>2023</v>
      </c>
      <c r="L381" s="618">
        <f t="shared" si="176"/>
        <v>2024</v>
      </c>
      <c r="M381" s="618">
        <f t="shared" si="176"/>
        <v>2025</v>
      </c>
      <c r="N381" s="618">
        <f t="shared" si="176"/>
        <v>2026</v>
      </c>
      <c r="O381" s="618">
        <f t="shared" si="176"/>
        <v>2027</v>
      </c>
      <c r="P381" s="618">
        <f t="shared" si="176"/>
        <v>2028</v>
      </c>
      <c r="Q381" s="618">
        <f t="shared" si="176"/>
        <v>2029</v>
      </c>
      <c r="R381" s="618">
        <f t="shared" si="176"/>
        <v>2030</v>
      </c>
      <c r="S381" s="618">
        <f t="shared" si="176"/>
        <v>2031</v>
      </c>
      <c r="T381" s="618">
        <f t="shared" si="176"/>
        <v>2032</v>
      </c>
      <c r="U381" s="618">
        <f t="shared" si="176"/>
        <v>2033</v>
      </c>
      <c r="V381" s="618">
        <f t="shared" si="176"/>
        <v>2034</v>
      </c>
      <c r="W381" s="618">
        <f t="shared" si="176"/>
        <v>2035</v>
      </c>
      <c r="X381" s="618">
        <f t="shared" si="176"/>
        <v>2036</v>
      </c>
      <c r="Y381" s="618">
        <f t="shared" si="176"/>
        <v>2037</v>
      </c>
      <c r="Z381" s="618">
        <f t="shared" si="176"/>
        <v>2038</v>
      </c>
      <c r="AA381" s="618">
        <f t="shared" si="176"/>
        <v>2039</v>
      </c>
      <c r="AB381" s="618">
        <f t="shared" si="176"/>
        <v>2040</v>
      </c>
      <c r="AC381" s="618">
        <f t="shared" si="176"/>
        <v>2041</v>
      </c>
      <c r="AD381" s="618">
        <f t="shared" si="176"/>
        <v>2042</v>
      </c>
      <c r="AE381" s="618">
        <f t="shared" si="176"/>
        <v>2043</v>
      </c>
      <c r="AF381" s="618">
        <f t="shared" si="176"/>
        <v>2044</v>
      </c>
      <c r="AG381" s="618">
        <f t="shared" si="176"/>
        <v>2045</v>
      </c>
      <c r="AH381" s="618">
        <f t="shared" si="176"/>
        <v>2046</v>
      </c>
      <c r="AI381" s="618">
        <f t="shared" si="176"/>
        <v>2047</v>
      </c>
    </row>
    <row r="382" spans="1:43" s="589" customFormat="1" ht="11.25">
      <c r="A382" s="592" t="s">
        <v>242</v>
      </c>
      <c r="B382" s="749" t="s">
        <v>398</v>
      </c>
      <c r="C382" s="624"/>
      <c r="D382" s="625"/>
      <c r="E382" s="593"/>
      <c r="F382" s="593">
        <f t="shared" ref="F382:AI382" si="177">+F383+F386+F387+F388</f>
        <v>0</v>
      </c>
      <c r="G382" s="593">
        <f t="shared" si="177"/>
        <v>0</v>
      </c>
      <c r="H382" s="593">
        <f t="shared" si="177"/>
        <v>0</v>
      </c>
      <c r="I382" s="593">
        <f t="shared" si="177"/>
        <v>0</v>
      </c>
      <c r="J382" s="593">
        <f t="shared" si="177"/>
        <v>0</v>
      </c>
      <c r="K382" s="593">
        <f t="shared" si="177"/>
        <v>346028.86941390019</v>
      </c>
      <c r="L382" s="593">
        <f t="shared" si="177"/>
        <v>346028.86941390019</v>
      </c>
      <c r="M382" s="593">
        <f t="shared" si="177"/>
        <v>346028.86941390019</v>
      </c>
      <c r="N382" s="593">
        <f t="shared" si="177"/>
        <v>346028.86941390019</v>
      </c>
      <c r="O382" s="593">
        <f t="shared" si="177"/>
        <v>346028.86941390019</v>
      </c>
      <c r="P382" s="593">
        <f t="shared" si="177"/>
        <v>346028.86941390019</v>
      </c>
      <c r="Q382" s="593">
        <f t="shared" si="177"/>
        <v>346028.86941390019</v>
      </c>
      <c r="R382" s="593">
        <f t="shared" si="177"/>
        <v>346028.86941390019</v>
      </c>
      <c r="S382" s="593">
        <f t="shared" si="177"/>
        <v>346028.86941390019</v>
      </c>
      <c r="T382" s="593">
        <f t="shared" si="177"/>
        <v>346028.86941390019</v>
      </c>
      <c r="U382" s="593">
        <f t="shared" si="177"/>
        <v>346028.86941390019</v>
      </c>
      <c r="V382" s="593">
        <f t="shared" si="177"/>
        <v>346028.86941390019</v>
      </c>
      <c r="W382" s="593">
        <f t="shared" si="177"/>
        <v>346028.86941390019</v>
      </c>
      <c r="X382" s="593">
        <f t="shared" si="177"/>
        <v>346028.86941390019</v>
      </c>
      <c r="Y382" s="593">
        <f t="shared" si="177"/>
        <v>346028.86941390019</v>
      </c>
      <c r="Z382" s="593">
        <f t="shared" si="177"/>
        <v>346028.86941390019</v>
      </c>
      <c r="AA382" s="593">
        <f t="shared" si="177"/>
        <v>438826.1976969153</v>
      </c>
      <c r="AB382" s="593">
        <f t="shared" si="177"/>
        <v>438826.1976969153</v>
      </c>
      <c r="AC382" s="593">
        <f t="shared" si="177"/>
        <v>438826.1976969153</v>
      </c>
      <c r="AD382" s="593">
        <f t="shared" si="177"/>
        <v>438826.1976969153</v>
      </c>
      <c r="AE382" s="593">
        <f t="shared" si="177"/>
        <v>438826.1976969153</v>
      </c>
      <c r="AF382" s="593">
        <f t="shared" si="177"/>
        <v>438826.1976969153</v>
      </c>
      <c r="AG382" s="593">
        <f t="shared" si="177"/>
        <v>438826.1976969153</v>
      </c>
      <c r="AH382" s="593">
        <f t="shared" si="177"/>
        <v>438826.1976969153</v>
      </c>
      <c r="AI382" s="593">
        <f t="shared" si="177"/>
        <v>1337708.6827945011</v>
      </c>
    </row>
    <row r="383" spans="1:43" s="607" customFormat="1" ht="11.25">
      <c r="A383" s="605">
        <v>1</v>
      </c>
      <c r="B383" s="753" t="s">
        <v>245</v>
      </c>
      <c r="C383" s="627"/>
      <c r="D383" s="628"/>
      <c r="E383" s="606"/>
      <c r="F383" s="606">
        <f t="shared" ref="F383:AI383" si="178">+F384+F385</f>
        <v>0</v>
      </c>
      <c r="G383" s="606">
        <f t="shared" si="178"/>
        <v>0</v>
      </c>
      <c r="H383" s="606">
        <f t="shared" si="178"/>
        <v>0</v>
      </c>
      <c r="I383" s="606">
        <f t="shared" si="178"/>
        <v>0</v>
      </c>
      <c r="J383" s="606">
        <f t="shared" si="178"/>
        <v>0</v>
      </c>
      <c r="K383" s="606">
        <f t="shared" si="178"/>
        <v>346028.86941390019</v>
      </c>
      <c r="L383" s="606">
        <f t="shared" si="178"/>
        <v>346028.86941390019</v>
      </c>
      <c r="M383" s="606">
        <f t="shared" si="178"/>
        <v>346028.86941390019</v>
      </c>
      <c r="N383" s="606">
        <f t="shared" si="178"/>
        <v>346028.86941390019</v>
      </c>
      <c r="O383" s="606">
        <f t="shared" si="178"/>
        <v>346028.86941390019</v>
      </c>
      <c r="P383" s="606">
        <f t="shared" si="178"/>
        <v>346028.86941390019</v>
      </c>
      <c r="Q383" s="606">
        <f t="shared" si="178"/>
        <v>346028.86941390019</v>
      </c>
      <c r="R383" s="606">
        <f t="shared" si="178"/>
        <v>346028.86941390019</v>
      </c>
      <c r="S383" s="606">
        <f t="shared" si="178"/>
        <v>346028.86941390019</v>
      </c>
      <c r="T383" s="606">
        <f t="shared" si="178"/>
        <v>346028.86941390019</v>
      </c>
      <c r="U383" s="606">
        <f t="shared" si="178"/>
        <v>346028.86941390019</v>
      </c>
      <c r="V383" s="606">
        <f t="shared" si="178"/>
        <v>346028.86941390019</v>
      </c>
      <c r="W383" s="606">
        <f t="shared" si="178"/>
        <v>346028.86941390019</v>
      </c>
      <c r="X383" s="606">
        <f t="shared" si="178"/>
        <v>346028.86941390019</v>
      </c>
      <c r="Y383" s="606">
        <f t="shared" si="178"/>
        <v>346028.86941390019</v>
      </c>
      <c r="Z383" s="606">
        <f t="shared" si="178"/>
        <v>346028.86941390019</v>
      </c>
      <c r="AA383" s="606">
        <f t="shared" si="178"/>
        <v>438826.1976969153</v>
      </c>
      <c r="AB383" s="606">
        <f t="shared" si="178"/>
        <v>438826.1976969153</v>
      </c>
      <c r="AC383" s="606">
        <f t="shared" si="178"/>
        <v>438826.1976969153</v>
      </c>
      <c r="AD383" s="606">
        <f t="shared" si="178"/>
        <v>438826.1976969153</v>
      </c>
      <c r="AE383" s="606">
        <f t="shared" si="178"/>
        <v>438826.1976969153</v>
      </c>
      <c r="AF383" s="606">
        <f t="shared" si="178"/>
        <v>438826.1976969153</v>
      </c>
      <c r="AG383" s="606">
        <f t="shared" si="178"/>
        <v>438826.1976969153</v>
      </c>
      <c r="AH383" s="606">
        <f t="shared" si="178"/>
        <v>438826.1976969153</v>
      </c>
      <c r="AI383" s="606">
        <f t="shared" si="178"/>
        <v>438826.1976969153</v>
      </c>
      <c r="AJ383" s="589"/>
      <c r="AK383" s="589"/>
      <c r="AL383" s="589"/>
      <c r="AM383" s="589"/>
      <c r="AN383" s="589"/>
      <c r="AO383" s="589"/>
      <c r="AP383" s="589"/>
      <c r="AQ383" s="589"/>
    </row>
    <row r="384" spans="1:43" s="589" customFormat="1" ht="11.25">
      <c r="A384" s="594"/>
      <c r="B384" s="751" t="s">
        <v>249</v>
      </c>
      <c r="C384" s="630"/>
      <c r="D384" s="631"/>
      <c r="E384" s="599"/>
      <c r="F384" s="599">
        <f t="shared" ref="F384:AI384" si="179">+F296</f>
        <v>0</v>
      </c>
      <c r="G384" s="599">
        <f t="shared" si="179"/>
        <v>0</v>
      </c>
      <c r="H384" s="599">
        <f t="shared" si="179"/>
        <v>0</v>
      </c>
      <c r="I384" s="599">
        <f t="shared" si="179"/>
        <v>0</v>
      </c>
      <c r="J384" s="599">
        <f t="shared" si="179"/>
        <v>0</v>
      </c>
      <c r="K384" s="599">
        <f t="shared" si="179"/>
        <v>219269.43107137195</v>
      </c>
      <c r="L384" s="599">
        <f t="shared" si="179"/>
        <v>219269.43107137195</v>
      </c>
      <c r="M384" s="599">
        <f t="shared" si="179"/>
        <v>219269.43107137195</v>
      </c>
      <c r="N384" s="599">
        <f t="shared" si="179"/>
        <v>219269.43107137195</v>
      </c>
      <c r="O384" s="599">
        <f t="shared" si="179"/>
        <v>219269.43107137195</v>
      </c>
      <c r="P384" s="599">
        <f t="shared" si="179"/>
        <v>219269.43107137195</v>
      </c>
      <c r="Q384" s="599">
        <f t="shared" si="179"/>
        <v>219269.43107137195</v>
      </c>
      <c r="R384" s="599">
        <f t="shared" si="179"/>
        <v>219269.43107137195</v>
      </c>
      <c r="S384" s="599">
        <f t="shared" si="179"/>
        <v>219269.43107137195</v>
      </c>
      <c r="T384" s="599">
        <f t="shared" si="179"/>
        <v>219269.43107137195</v>
      </c>
      <c r="U384" s="599">
        <f t="shared" si="179"/>
        <v>219269.43107137195</v>
      </c>
      <c r="V384" s="599">
        <f t="shared" si="179"/>
        <v>219269.43107137195</v>
      </c>
      <c r="W384" s="599">
        <f t="shared" si="179"/>
        <v>219269.43107137195</v>
      </c>
      <c r="X384" s="599">
        <f t="shared" si="179"/>
        <v>219269.43107137195</v>
      </c>
      <c r="Y384" s="599">
        <f t="shared" si="179"/>
        <v>219269.43107137195</v>
      </c>
      <c r="Z384" s="599">
        <f t="shared" si="179"/>
        <v>219269.43107137195</v>
      </c>
      <c r="AA384" s="599">
        <f t="shared" si="179"/>
        <v>219269.43107137195</v>
      </c>
      <c r="AB384" s="599">
        <f t="shared" si="179"/>
        <v>219269.43107137195</v>
      </c>
      <c r="AC384" s="599">
        <f t="shared" si="179"/>
        <v>219269.43107137195</v>
      </c>
      <c r="AD384" s="599">
        <f t="shared" si="179"/>
        <v>219269.43107137195</v>
      </c>
      <c r="AE384" s="599">
        <f t="shared" si="179"/>
        <v>219269.43107137195</v>
      </c>
      <c r="AF384" s="599">
        <f t="shared" si="179"/>
        <v>219269.43107137195</v>
      </c>
      <c r="AG384" s="599">
        <f t="shared" si="179"/>
        <v>219269.43107137195</v>
      </c>
      <c r="AH384" s="599">
        <f t="shared" si="179"/>
        <v>219269.43107137195</v>
      </c>
      <c r="AI384" s="599">
        <f t="shared" si="179"/>
        <v>219269.43107137195</v>
      </c>
    </row>
    <row r="385" spans="1:43" s="589" customFormat="1" ht="11.25">
      <c r="A385" s="594"/>
      <c r="B385" s="751" t="s">
        <v>250</v>
      </c>
      <c r="C385" s="630"/>
      <c r="D385" s="631"/>
      <c r="E385" s="599"/>
      <c r="F385" s="599">
        <f t="shared" ref="F385:AI385" si="180">+F297</f>
        <v>0</v>
      </c>
      <c r="G385" s="599">
        <f t="shared" si="180"/>
        <v>0</v>
      </c>
      <c r="H385" s="599">
        <f t="shared" si="180"/>
        <v>0</v>
      </c>
      <c r="I385" s="599">
        <f t="shared" si="180"/>
        <v>0</v>
      </c>
      <c r="J385" s="599">
        <f t="shared" si="180"/>
        <v>0</v>
      </c>
      <c r="K385" s="599">
        <f t="shared" si="180"/>
        <v>126759.43834252824</v>
      </c>
      <c r="L385" s="599">
        <f t="shared" si="180"/>
        <v>126759.43834252824</v>
      </c>
      <c r="M385" s="599">
        <f t="shared" si="180"/>
        <v>126759.43834252824</v>
      </c>
      <c r="N385" s="599">
        <f t="shared" si="180"/>
        <v>126759.43834252824</v>
      </c>
      <c r="O385" s="599">
        <f t="shared" si="180"/>
        <v>126759.43834252824</v>
      </c>
      <c r="P385" s="599">
        <f t="shared" si="180"/>
        <v>126759.43834252824</v>
      </c>
      <c r="Q385" s="599">
        <f t="shared" si="180"/>
        <v>126759.43834252824</v>
      </c>
      <c r="R385" s="599">
        <f t="shared" si="180"/>
        <v>126759.43834252824</v>
      </c>
      <c r="S385" s="599">
        <f t="shared" si="180"/>
        <v>126759.43834252824</v>
      </c>
      <c r="T385" s="599">
        <f t="shared" si="180"/>
        <v>126759.43834252824</v>
      </c>
      <c r="U385" s="599">
        <f t="shared" si="180"/>
        <v>126759.43834252824</v>
      </c>
      <c r="V385" s="599">
        <f t="shared" si="180"/>
        <v>126759.43834252824</v>
      </c>
      <c r="W385" s="599">
        <f t="shared" si="180"/>
        <v>126759.43834252824</v>
      </c>
      <c r="X385" s="599">
        <f t="shared" si="180"/>
        <v>126759.43834252824</v>
      </c>
      <c r="Y385" s="599">
        <f t="shared" si="180"/>
        <v>126759.43834252824</v>
      </c>
      <c r="Z385" s="599">
        <f t="shared" si="180"/>
        <v>126759.43834252824</v>
      </c>
      <c r="AA385" s="599">
        <f t="shared" si="180"/>
        <v>219556.76662554336</v>
      </c>
      <c r="AB385" s="599">
        <f t="shared" si="180"/>
        <v>219556.76662554336</v>
      </c>
      <c r="AC385" s="599">
        <f t="shared" si="180"/>
        <v>219556.76662554336</v>
      </c>
      <c r="AD385" s="599">
        <f t="shared" si="180"/>
        <v>219556.76662554336</v>
      </c>
      <c r="AE385" s="599">
        <f t="shared" si="180"/>
        <v>219556.76662554336</v>
      </c>
      <c r="AF385" s="599">
        <f t="shared" si="180"/>
        <v>219556.76662554336</v>
      </c>
      <c r="AG385" s="599">
        <f t="shared" si="180"/>
        <v>219556.76662554336</v>
      </c>
      <c r="AH385" s="599">
        <f t="shared" si="180"/>
        <v>219556.76662554336</v>
      </c>
      <c r="AI385" s="599">
        <f t="shared" si="180"/>
        <v>219556.76662554336</v>
      </c>
    </row>
    <row r="386" spans="1:43" s="607" customFormat="1" ht="11.25">
      <c r="A386" s="605">
        <v>2</v>
      </c>
      <c r="B386" s="753" t="s">
        <v>247</v>
      </c>
      <c r="C386" s="627"/>
      <c r="D386" s="628"/>
      <c r="E386" s="606"/>
      <c r="F386" s="606">
        <f t="shared" ref="F386:AI386" si="181">+F299</f>
        <v>0</v>
      </c>
      <c r="G386" s="606">
        <f t="shared" si="181"/>
        <v>0</v>
      </c>
      <c r="H386" s="606">
        <f t="shared" si="181"/>
        <v>0</v>
      </c>
      <c r="I386" s="606">
        <f t="shared" si="181"/>
        <v>0</v>
      </c>
      <c r="J386" s="606">
        <f t="shared" si="181"/>
        <v>0</v>
      </c>
      <c r="K386" s="606">
        <f t="shared" si="181"/>
        <v>0</v>
      </c>
      <c r="L386" s="606">
        <f t="shared" si="181"/>
        <v>0</v>
      </c>
      <c r="M386" s="606">
        <f t="shared" si="181"/>
        <v>0</v>
      </c>
      <c r="N386" s="606">
        <f t="shared" si="181"/>
        <v>0</v>
      </c>
      <c r="O386" s="606">
        <f t="shared" si="181"/>
        <v>0</v>
      </c>
      <c r="P386" s="606">
        <f t="shared" si="181"/>
        <v>0</v>
      </c>
      <c r="Q386" s="606">
        <f t="shared" si="181"/>
        <v>0</v>
      </c>
      <c r="R386" s="606">
        <f t="shared" si="181"/>
        <v>0</v>
      </c>
      <c r="S386" s="606">
        <f t="shared" si="181"/>
        <v>0</v>
      </c>
      <c r="T386" s="606">
        <f t="shared" si="181"/>
        <v>0</v>
      </c>
      <c r="U386" s="606">
        <f t="shared" si="181"/>
        <v>0</v>
      </c>
      <c r="V386" s="606">
        <f t="shared" si="181"/>
        <v>0</v>
      </c>
      <c r="W386" s="606">
        <f t="shared" si="181"/>
        <v>0</v>
      </c>
      <c r="X386" s="606">
        <f t="shared" si="181"/>
        <v>0</v>
      </c>
      <c r="Y386" s="606">
        <f t="shared" si="181"/>
        <v>0</v>
      </c>
      <c r="Z386" s="606">
        <f t="shared" si="181"/>
        <v>0</v>
      </c>
      <c r="AA386" s="606">
        <f t="shared" si="181"/>
        <v>0</v>
      </c>
      <c r="AB386" s="606">
        <f t="shared" si="181"/>
        <v>0</v>
      </c>
      <c r="AC386" s="606">
        <f t="shared" si="181"/>
        <v>0</v>
      </c>
      <c r="AD386" s="606">
        <f t="shared" si="181"/>
        <v>0</v>
      </c>
      <c r="AE386" s="606">
        <f t="shared" si="181"/>
        <v>0</v>
      </c>
      <c r="AF386" s="606">
        <f t="shared" si="181"/>
        <v>0</v>
      </c>
      <c r="AG386" s="606">
        <f t="shared" si="181"/>
        <v>0</v>
      </c>
      <c r="AH386" s="606">
        <f t="shared" si="181"/>
        <v>0</v>
      </c>
      <c r="AI386" s="606">
        <f t="shared" si="181"/>
        <v>0</v>
      </c>
      <c r="AJ386" s="589"/>
      <c r="AK386" s="589"/>
      <c r="AL386" s="589"/>
      <c r="AM386" s="589"/>
      <c r="AN386" s="589"/>
      <c r="AO386" s="589"/>
      <c r="AP386" s="589"/>
      <c r="AQ386" s="589"/>
    </row>
    <row r="387" spans="1:43" s="607" customFormat="1" ht="11.25">
      <c r="A387" s="605">
        <v>3</v>
      </c>
      <c r="B387" s="753" t="s">
        <v>251</v>
      </c>
      <c r="C387" s="627"/>
      <c r="D387" s="628"/>
      <c r="E387" s="606"/>
      <c r="F387" s="606">
        <f t="shared" ref="F387:AI387" si="182">+F300</f>
        <v>0</v>
      </c>
      <c r="G387" s="606">
        <f t="shared" si="182"/>
        <v>0</v>
      </c>
      <c r="H387" s="606">
        <f t="shared" si="182"/>
        <v>0</v>
      </c>
      <c r="I387" s="606">
        <f t="shared" si="182"/>
        <v>0</v>
      </c>
      <c r="J387" s="606">
        <f t="shared" si="182"/>
        <v>0</v>
      </c>
      <c r="K387" s="606">
        <f t="shared" si="182"/>
        <v>0</v>
      </c>
      <c r="L387" s="606">
        <f t="shared" si="182"/>
        <v>0</v>
      </c>
      <c r="M387" s="606">
        <f t="shared" si="182"/>
        <v>0</v>
      </c>
      <c r="N387" s="606">
        <f t="shared" si="182"/>
        <v>0</v>
      </c>
      <c r="O387" s="606">
        <f t="shared" si="182"/>
        <v>0</v>
      </c>
      <c r="P387" s="606">
        <f t="shared" si="182"/>
        <v>0</v>
      </c>
      <c r="Q387" s="606">
        <f t="shared" si="182"/>
        <v>0</v>
      </c>
      <c r="R387" s="606">
        <f t="shared" si="182"/>
        <v>0</v>
      </c>
      <c r="S387" s="606">
        <f t="shared" si="182"/>
        <v>0</v>
      </c>
      <c r="T387" s="606">
        <f t="shared" si="182"/>
        <v>0</v>
      </c>
      <c r="U387" s="606">
        <f t="shared" si="182"/>
        <v>0</v>
      </c>
      <c r="V387" s="606">
        <f t="shared" si="182"/>
        <v>0</v>
      </c>
      <c r="W387" s="606">
        <f t="shared" si="182"/>
        <v>0</v>
      </c>
      <c r="X387" s="606">
        <f t="shared" si="182"/>
        <v>0</v>
      </c>
      <c r="Y387" s="606">
        <f t="shared" si="182"/>
        <v>0</v>
      </c>
      <c r="Z387" s="606">
        <f t="shared" si="182"/>
        <v>0</v>
      </c>
      <c r="AA387" s="606">
        <f t="shared" si="182"/>
        <v>0</v>
      </c>
      <c r="AB387" s="606">
        <f t="shared" si="182"/>
        <v>0</v>
      </c>
      <c r="AC387" s="606">
        <f t="shared" si="182"/>
        <v>0</v>
      </c>
      <c r="AD387" s="606">
        <f t="shared" si="182"/>
        <v>0</v>
      </c>
      <c r="AE387" s="606">
        <f t="shared" si="182"/>
        <v>0</v>
      </c>
      <c r="AF387" s="606">
        <f t="shared" si="182"/>
        <v>0</v>
      </c>
      <c r="AG387" s="606">
        <f t="shared" si="182"/>
        <v>0</v>
      </c>
      <c r="AH387" s="606">
        <f t="shared" si="182"/>
        <v>0</v>
      </c>
      <c r="AI387" s="606">
        <f t="shared" si="182"/>
        <v>0</v>
      </c>
      <c r="AJ387" s="589"/>
      <c r="AK387" s="589"/>
      <c r="AL387" s="589"/>
      <c r="AM387" s="589"/>
      <c r="AN387" s="589"/>
      <c r="AO387" s="589"/>
      <c r="AP387" s="589"/>
      <c r="AQ387" s="589"/>
    </row>
    <row r="388" spans="1:43" s="607" customFormat="1" ht="11.25">
      <c r="A388" s="605">
        <v>4</v>
      </c>
      <c r="B388" s="753" t="s">
        <v>400</v>
      </c>
      <c r="C388" s="627"/>
      <c r="D388" s="628"/>
      <c r="E388" s="606"/>
      <c r="F388" s="606">
        <f t="shared" ref="F388:AI388" si="183">+F301</f>
        <v>0</v>
      </c>
      <c r="G388" s="606">
        <f t="shared" si="183"/>
        <v>0</v>
      </c>
      <c r="H388" s="606">
        <f t="shared" si="183"/>
        <v>0</v>
      </c>
      <c r="I388" s="606">
        <f t="shared" si="183"/>
        <v>0</v>
      </c>
      <c r="J388" s="606">
        <f t="shared" si="183"/>
        <v>0</v>
      </c>
      <c r="K388" s="606">
        <f t="shared" si="183"/>
        <v>0</v>
      </c>
      <c r="L388" s="606">
        <f t="shared" si="183"/>
        <v>0</v>
      </c>
      <c r="M388" s="606">
        <f t="shared" si="183"/>
        <v>0</v>
      </c>
      <c r="N388" s="606">
        <f t="shared" si="183"/>
        <v>0</v>
      </c>
      <c r="O388" s="606">
        <f t="shared" si="183"/>
        <v>0</v>
      </c>
      <c r="P388" s="606">
        <f t="shared" si="183"/>
        <v>0</v>
      </c>
      <c r="Q388" s="606">
        <f t="shared" si="183"/>
        <v>0</v>
      </c>
      <c r="R388" s="606">
        <f t="shared" si="183"/>
        <v>0</v>
      </c>
      <c r="S388" s="606">
        <f t="shared" si="183"/>
        <v>0</v>
      </c>
      <c r="T388" s="606">
        <f t="shared" si="183"/>
        <v>0</v>
      </c>
      <c r="U388" s="606">
        <f t="shared" si="183"/>
        <v>0</v>
      </c>
      <c r="V388" s="606">
        <f t="shared" si="183"/>
        <v>0</v>
      </c>
      <c r="W388" s="606">
        <f t="shared" si="183"/>
        <v>0</v>
      </c>
      <c r="X388" s="606">
        <f t="shared" si="183"/>
        <v>0</v>
      </c>
      <c r="Y388" s="606">
        <f t="shared" si="183"/>
        <v>0</v>
      </c>
      <c r="Z388" s="606">
        <f t="shared" si="183"/>
        <v>0</v>
      </c>
      <c r="AA388" s="606">
        <f t="shared" si="183"/>
        <v>0</v>
      </c>
      <c r="AB388" s="606">
        <f t="shared" si="183"/>
        <v>0</v>
      </c>
      <c r="AC388" s="606">
        <f t="shared" si="183"/>
        <v>0</v>
      </c>
      <c r="AD388" s="606">
        <f t="shared" si="183"/>
        <v>0</v>
      </c>
      <c r="AE388" s="606">
        <f t="shared" si="183"/>
        <v>0</v>
      </c>
      <c r="AF388" s="606">
        <f t="shared" si="183"/>
        <v>0</v>
      </c>
      <c r="AG388" s="606">
        <f t="shared" si="183"/>
        <v>0</v>
      </c>
      <c r="AH388" s="606">
        <f t="shared" si="183"/>
        <v>0</v>
      </c>
      <c r="AI388" s="606">
        <f t="shared" si="183"/>
        <v>898882.48509758571</v>
      </c>
      <c r="AJ388" s="589"/>
      <c r="AK388" s="589"/>
      <c r="AL388" s="589"/>
      <c r="AM388" s="589"/>
      <c r="AN388" s="589"/>
      <c r="AO388" s="589"/>
      <c r="AP388" s="589"/>
      <c r="AQ388" s="589"/>
    </row>
    <row r="389" spans="1:43" s="589" customFormat="1" ht="11.25">
      <c r="A389" s="592" t="s">
        <v>243</v>
      </c>
      <c r="B389" s="749" t="s">
        <v>399</v>
      </c>
      <c r="C389" s="624"/>
      <c r="D389" s="625"/>
      <c r="E389" s="593"/>
      <c r="F389" s="593">
        <f>+F395+F396+F397+F399+F390</f>
        <v>864682.33999999985</v>
      </c>
      <c r="G389" s="593">
        <f t="shared" ref="G389:AI389" si="184">+G395+G396+G397+G399+G390</f>
        <v>77295.648049937503</v>
      </c>
      <c r="H389" s="593">
        <f t="shared" si="184"/>
        <v>609427.54840303014</v>
      </c>
      <c r="I389" s="593">
        <f t="shared" si="184"/>
        <v>574894.65973619686</v>
      </c>
      <c r="J389" s="593">
        <f t="shared" si="184"/>
        <v>28509.126981115227</v>
      </c>
      <c r="K389" s="593">
        <f t="shared" si="184"/>
        <v>219269.43107137227</v>
      </c>
      <c r="L389" s="593">
        <f t="shared" si="184"/>
        <v>219269.43107137183</v>
      </c>
      <c r="M389" s="593">
        <f t="shared" si="184"/>
        <v>219269.43107137183</v>
      </c>
      <c r="N389" s="593">
        <f t="shared" si="184"/>
        <v>219269.43107137183</v>
      </c>
      <c r="O389" s="593">
        <f t="shared" si="184"/>
        <v>219269.43107137183</v>
      </c>
      <c r="P389" s="593">
        <f t="shared" si="184"/>
        <v>219269.43107137183</v>
      </c>
      <c r="Q389" s="593">
        <f t="shared" si="184"/>
        <v>219269.43107137183</v>
      </c>
      <c r="R389" s="593">
        <f t="shared" si="184"/>
        <v>219269.43107137183</v>
      </c>
      <c r="S389" s="593">
        <f t="shared" si="184"/>
        <v>219269.43107137183</v>
      </c>
      <c r="T389" s="593">
        <f t="shared" si="184"/>
        <v>1337074.4662170287</v>
      </c>
      <c r="U389" s="593">
        <f t="shared" si="184"/>
        <v>219269.43107137183</v>
      </c>
      <c r="V389" s="593">
        <f t="shared" si="184"/>
        <v>219269.43107137183</v>
      </c>
      <c r="W389" s="593">
        <f t="shared" si="184"/>
        <v>219269.43107137183</v>
      </c>
      <c r="X389" s="593">
        <f t="shared" si="184"/>
        <v>492521.06306290673</v>
      </c>
      <c r="Y389" s="593">
        <f t="shared" si="184"/>
        <v>219269.43107137183</v>
      </c>
      <c r="Z389" s="593">
        <f t="shared" si="184"/>
        <v>219269.43107137183</v>
      </c>
      <c r="AA389" s="593">
        <f t="shared" si="184"/>
        <v>219269.43107137183</v>
      </c>
      <c r="AB389" s="593">
        <f t="shared" si="184"/>
        <v>219269.43107137183</v>
      </c>
      <c r="AC389" s="593">
        <f t="shared" si="184"/>
        <v>219269.43107137183</v>
      </c>
      <c r="AD389" s="593">
        <f t="shared" si="184"/>
        <v>1337074.4662170287</v>
      </c>
      <c r="AE389" s="593">
        <f t="shared" si="184"/>
        <v>219269.43107137183</v>
      </c>
      <c r="AF389" s="593">
        <f t="shared" si="184"/>
        <v>219269.43107137183</v>
      </c>
      <c r="AG389" s="593">
        <f t="shared" si="184"/>
        <v>219269.43107137183</v>
      </c>
      <c r="AH389" s="593">
        <f t="shared" si="184"/>
        <v>219269.43107137183</v>
      </c>
      <c r="AI389" s="593">
        <f t="shared" si="184"/>
        <v>219269.43107137183</v>
      </c>
    </row>
    <row r="390" spans="1:43" s="607" customFormat="1" ht="11.25">
      <c r="A390" s="605">
        <v>1</v>
      </c>
      <c r="B390" s="753" t="s">
        <v>246</v>
      </c>
      <c r="C390" s="627"/>
      <c r="D390" s="628"/>
      <c r="E390" s="606"/>
      <c r="F390" s="606">
        <f>+F391+F392+F393+F394</f>
        <v>0</v>
      </c>
      <c r="G390" s="606">
        <f t="shared" ref="G390:AI390" si="185">+G391+G392+G393+G394</f>
        <v>0</v>
      </c>
      <c r="H390" s="606">
        <f t="shared" si="185"/>
        <v>0</v>
      </c>
      <c r="I390" s="606">
        <f t="shared" si="185"/>
        <v>0</v>
      </c>
      <c r="J390" s="606">
        <f t="shared" si="185"/>
        <v>0</v>
      </c>
      <c r="K390" s="606">
        <f t="shared" si="185"/>
        <v>219269.43107137183</v>
      </c>
      <c r="L390" s="606">
        <f t="shared" si="185"/>
        <v>219269.43107137183</v>
      </c>
      <c r="M390" s="606">
        <f t="shared" si="185"/>
        <v>219269.43107137183</v>
      </c>
      <c r="N390" s="606">
        <f t="shared" si="185"/>
        <v>219269.43107137183</v>
      </c>
      <c r="O390" s="606">
        <f t="shared" si="185"/>
        <v>219269.43107137183</v>
      </c>
      <c r="P390" s="606">
        <f t="shared" si="185"/>
        <v>219269.43107137183</v>
      </c>
      <c r="Q390" s="606">
        <f t="shared" si="185"/>
        <v>219269.43107137183</v>
      </c>
      <c r="R390" s="606">
        <f t="shared" si="185"/>
        <v>219269.43107137183</v>
      </c>
      <c r="S390" s="606">
        <f t="shared" si="185"/>
        <v>219269.43107137183</v>
      </c>
      <c r="T390" s="606">
        <f t="shared" si="185"/>
        <v>219269.43107137183</v>
      </c>
      <c r="U390" s="606">
        <f t="shared" si="185"/>
        <v>219269.43107137183</v>
      </c>
      <c r="V390" s="606">
        <f t="shared" si="185"/>
        <v>219269.43107137183</v>
      </c>
      <c r="W390" s="606">
        <f t="shared" si="185"/>
        <v>219269.43107137183</v>
      </c>
      <c r="X390" s="606">
        <f t="shared" si="185"/>
        <v>219269.43107137183</v>
      </c>
      <c r="Y390" s="606">
        <f t="shared" si="185"/>
        <v>219269.43107137183</v>
      </c>
      <c r="Z390" s="606">
        <f t="shared" si="185"/>
        <v>219269.43107137183</v>
      </c>
      <c r="AA390" s="606">
        <f t="shared" si="185"/>
        <v>219269.43107137183</v>
      </c>
      <c r="AB390" s="606">
        <f t="shared" si="185"/>
        <v>219269.43107137183</v>
      </c>
      <c r="AC390" s="606">
        <f t="shared" si="185"/>
        <v>219269.43107137183</v>
      </c>
      <c r="AD390" s="606">
        <f t="shared" si="185"/>
        <v>219269.43107137183</v>
      </c>
      <c r="AE390" s="606">
        <f t="shared" si="185"/>
        <v>219269.43107137183</v>
      </c>
      <c r="AF390" s="606">
        <f t="shared" si="185"/>
        <v>219269.43107137183</v>
      </c>
      <c r="AG390" s="606">
        <f t="shared" si="185"/>
        <v>219269.43107137183</v>
      </c>
      <c r="AH390" s="606">
        <f t="shared" si="185"/>
        <v>219269.43107137183</v>
      </c>
      <c r="AI390" s="606">
        <f t="shared" si="185"/>
        <v>219269.43107137183</v>
      </c>
      <c r="AJ390" s="589"/>
      <c r="AK390" s="589"/>
      <c r="AL390" s="589"/>
      <c r="AM390" s="589"/>
      <c r="AN390" s="589"/>
      <c r="AO390" s="589"/>
      <c r="AP390" s="589"/>
      <c r="AQ390" s="589"/>
    </row>
    <row r="391" spans="1:43" s="589" customFormat="1" ht="11.25">
      <c r="A391" s="594"/>
      <c r="B391" s="751" t="s">
        <v>106</v>
      </c>
      <c r="C391" s="630"/>
      <c r="D391" s="631"/>
      <c r="E391" s="595"/>
      <c r="F391" s="595">
        <f t="shared" ref="F391:AI391" si="186">+F304</f>
        <v>0</v>
      </c>
      <c r="G391" s="595">
        <f t="shared" si="186"/>
        <v>0</v>
      </c>
      <c r="H391" s="595">
        <f t="shared" si="186"/>
        <v>0</v>
      </c>
      <c r="I391" s="595">
        <f t="shared" si="186"/>
        <v>0</v>
      </c>
      <c r="J391" s="595">
        <f t="shared" si="186"/>
        <v>0</v>
      </c>
      <c r="K391" s="595">
        <f t="shared" si="186"/>
        <v>14880.460500000001</v>
      </c>
      <c r="L391" s="595">
        <f t="shared" si="186"/>
        <v>14880.460500000001</v>
      </c>
      <c r="M391" s="595">
        <f t="shared" si="186"/>
        <v>14880.460500000001</v>
      </c>
      <c r="N391" s="595">
        <f t="shared" si="186"/>
        <v>14880.460500000001</v>
      </c>
      <c r="O391" s="595">
        <f t="shared" si="186"/>
        <v>14880.460500000001</v>
      </c>
      <c r="P391" s="595">
        <f t="shared" si="186"/>
        <v>14880.460500000001</v>
      </c>
      <c r="Q391" s="595">
        <f t="shared" si="186"/>
        <v>14880.460500000001</v>
      </c>
      <c r="R391" s="595">
        <f t="shared" si="186"/>
        <v>14880.460500000001</v>
      </c>
      <c r="S391" s="595">
        <f t="shared" si="186"/>
        <v>14880.460500000001</v>
      </c>
      <c r="T391" s="595">
        <f t="shared" si="186"/>
        <v>14880.460500000001</v>
      </c>
      <c r="U391" s="595">
        <f t="shared" si="186"/>
        <v>14880.460500000001</v>
      </c>
      <c r="V391" s="595">
        <f t="shared" si="186"/>
        <v>14880.460500000001</v>
      </c>
      <c r="W391" s="595">
        <f t="shared" si="186"/>
        <v>14880.460500000001</v>
      </c>
      <c r="X391" s="595">
        <f t="shared" si="186"/>
        <v>14880.460500000001</v>
      </c>
      <c r="Y391" s="595">
        <f t="shared" si="186"/>
        <v>14880.460500000001</v>
      </c>
      <c r="Z391" s="595">
        <f t="shared" si="186"/>
        <v>14880.460500000001</v>
      </c>
      <c r="AA391" s="595">
        <f t="shared" si="186"/>
        <v>14880.460500000001</v>
      </c>
      <c r="AB391" s="595">
        <f t="shared" si="186"/>
        <v>14880.460500000001</v>
      </c>
      <c r="AC391" s="595">
        <f t="shared" si="186"/>
        <v>14880.460500000001</v>
      </c>
      <c r="AD391" s="595">
        <f t="shared" si="186"/>
        <v>14880.460500000001</v>
      </c>
      <c r="AE391" s="595">
        <f t="shared" si="186"/>
        <v>14880.460500000001</v>
      </c>
      <c r="AF391" s="595">
        <f t="shared" si="186"/>
        <v>14880.460500000001</v>
      </c>
      <c r="AG391" s="595">
        <f t="shared" si="186"/>
        <v>14880.460500000001</v>
      </c>
      <c r="AH391" s="595">
        <f t="shared" si="186"/>
        <v>14880.460500000001</v>
      </c>
      <c r="AI391" s="595">
        <f t="shared" si="186"/>
        <v>14880.460500000001</v>
      </c>
    </row>
    <row r="392" spans="1:43" s="589" customFormat="1" ht="11.25">
      <c r="A392" s="594"/>
      <c r="B392" s="751" t="s">
        <v>254</v>
      </c>
      <c r="C392" s="630"/>
      <c r="D392" s="631"/>
      <c r="E392" s="595"/>
      <c r="F392" s="595">
        <f t="shared" ref="F392:AI392" si="187">+F305</f>
        <v>0</v>
      </c>
      <c r="G392" s="595">
        <f t="shared" si="187"/>
        <v>0</v>
      </c>
      <c r="H392" s="595">
        <f t="shared" si="187"/>
        <v>0</v>
      </c>
      <c r="I392" s="595">
        <f t="shared" si="187"/>
        <v>0</v>
      </c>
      <c r="J392" s="595">
        <f t="shared" si="187"/>
        <v>0</v>
      </c>
      <c r="K392" s="595">
        <f t="shared" si="187"/>
        <v>158388.97057137184</v>
      </c>
      <c r="L392" s="595">
        <f t="shared" si="187"/>
        <v>158388.97057137184</v>
      </c>
      <c r="M392" s="595">
        <f t="shared" si="187"/>
        <v>158388.97057137184</v>
      </c>
      <c r="N392" s="595">
        <f t="shared" si="187"/>
        <v>158388.97057137184</v>
      </c>
      <c r="O392" s="595">
        <f t="shared" si="187"/>
        <v>158388.97057137184</v>
      </c>
      <c r="P392" s="595">
        <f t="shared" si="187"/>
        <v>158388.97057137184</v>
      </c>
      <c r="Q392" s="595">
        <f t="shared" si="187"/>
        <v>158388.97057137184</v>
      </c>
      <c r="R392" s="595">
        <f t="shared" si="187"/>
        <v>158388.97057137184</v>
      </c>
      <c r="S392" s="595">
        <f t="shared" si="187"/>
        <v>158388.97057137184</v>
      </c>
      <c r="T392" s="595">
        <f t="shared" si="187"/>
        <v>158388.97057137184</v>
      </c>
      <c r="U392" s="595">
        <f t="shared" si="187"/>
        <v>158388.97057137184</v>
      </c>
      <c r="V392" s="595">
        <f t="shared" si="187"/>
        <v>158388.97057137184</v>
      </c>
      <c r="W392" s="595">
        <f t="shared" si="187"/>
        <v>158388.97057137184</v>
      </c>
      <c r="X392" s="595">
        <f t="shared" si="187"/>
        <v>158388.97057137184</v>
      </c>
      <c r="Y392" s="595">
        <f t="shared" si="187"/>
        <v>158388.97057137184</v>
      </c>
      <c r="Z392" s="595">
        <f t="shared" si="187"/>
        <v>158388.97057137184</v>
      </c>
      <c r="AA392" s="595">
        <f t="shared" si="187"/>
        <v>158388.97057137184</v>
      </c>
      <c r="AB392" s="595">
        <f t="shared" si="187"/>
        <v>158388.97057137184</v>
      </c>
      <c r="AC392" s="595">
        <f t="shared" si="187"/>
        <v>158388.97057137184</v>
      </c>
      <c r="AD392" s="595">
        <f t="shared" si="187"/>
        <v>158388.97057137184</v>
      </c>
      <c r="AE392" s="595">
        <f t="shared" si="187"/>
        <v>158388.97057137184</v>
      </c>
      <c r="AF392" s="595">
        <f t="shared" si="187"/>
        <v>158388.97057137184</v>
      </c>
      <c r="AG392" s="595">
        <f t="shared" si="187"/>
        <v>158388.97057137184</v>
      </c>
      <c r="AH392" s="595">
        <f t="shared" si="187"/>
        <v>158388.97057137184</v>
      </c>
      <c r="AI392" s="595">
        <f t="shared" si="187"/>
        <v>158388.97057137184</v>
      </c>
    </row>
    <row r="393" spans="1:43" s="589" customFormat="1" ht="11.25">
      <c r="A393" s="594"/>
      <c r="B393" s="751" t="s">
        <v>256</v>
      </c>
      <c r="C393" s="630"/>
      <c r="D393" s="631"/>
      <c r="E393" s="595"/>
      <c r="F393" s="595">
        <f t="shared" ref="F393:AI393" si="188">+F306</f>
        <v>0</v>
      </c>
      <c r="G393" s="595">
        <f t="shared" si="188"/>
        <v>0</v>
      </c>
      <c r="H393" s="595">
        <f t="shared" si="188"/>
        <v>0</v>
      </c>
      <c r="I393" s="595">
        <f t="shared" si="188"/>
        <v>0</v>
      </c>
      <c r="J393" s="595">
        <f t="shared" si="188"/>
        <v>0</v>
      </c>
      <c r="K393" s="595">
        <f t="shared" si="188"/>
        <v>46000</v>
      </c>
      <c r="L393" s="595">
        <f t="shared" si="188"/>
        <v>46000</v>
      </c>
      <c r="M393" s="595">
        <f t="shared" si="188"/>
        <v>46000</v>
      </c>
      <c r="N393" s="595">
        <f t="shared" si="188"/>
        <v>46000</v>
      </c>
      <c r="O393" s="595">
        <f t="shared" si="188"/>
        <v>46000</v>
      </c>
      <c r="P393" s="595">
        <f t="shared" si="188"/>
        <v>46000</v>
      </c>
      <c r="Q393" s="595">
        <f t="shared" si="188"/>
        <v>46000</v>
      </c>
      <c r="R393" s="595">
        <f t="shared" si="188"/>
        <v>46000</v>
      </c>
      <c r="S393" s="595">
        <f t="shared" si="188"/>
        <v>46000</v>
      </c>
      <c r="T393" s="595">
        <f t="shared" si="188"/>
        <v>46000</v>
      </c>
      <c r="U393" s="595">
        <f t="shared" si="188"/>
        <v>46000</v>
      </c>
      <c r="V393" s="595">
        <f t="shared" si="188"/>
        <v>46000</v>
      </c>
      <c r="W393" s="595">
        <f t="shared" si="188"/>
        <v>46000</v>
      </c>
      <c r="X393" s="595">
        <f t="shared" si="188"/>
        <v>46000</v>
      </c>
      <c r="Y393" s="595">
        <f t="shared" si="188"/>
        <v>46000</v>
      </c>
      <c r="Z393" s="595">
        <f t="shared" si="188"/>
        <v>46000</v>
      </c>
      <c r="AA393" s="595">
        <f t="shared" si="188"/>
        <v>46000</v>
      </c>
      <c r="AB393" s="595">
        <f t="shared" si="188"/>
        <v>46000</v>
      </c>
      <c r="AC393" s="595">
        <f t="shared" si="188"/>
        <v>46000</v>
      </c>
      <c r="AD393" s="595">
        <f t="shared" si="188"/>
        <v>46000</v>
      </c>
      <c r="AE393" s="595">
        <f t="shared" si="188"/>
        <v>46000</v>
      </c>
      <c r="AF393" s="595">
        <f t="shared" si="188"/>
        <v>46000</v>
      </c>
      <c r="AG393" s="595">
        <f t="shared" si="188"/>
        <v>46000</v>
      </c>
      <c r="AH393" s="595">
        <f t="shared" si="188"/>
        <v>46000</v>
      </c>
      <c r="AI393" s="595">
        <f t="shared" si="188"/>
        <v>46000</v>
      </c>
    </row>
    <row r="394" spans="1:43" s="589" customFormat="1" ht="11.25">
      <c r="A394" s="594"/>
      <c r="B394" s="751" t="s">
        <v>257</v>
      </c>
      <c r="C394" s="630"/>
      <c r="D394" s="631"/>
      <c r="E394" s="595"/>
      <c r="F394" s="595">
        <f t="shared" ref="F394:AI394" si="189">+F307</f>
        <v>0</v>
      </c>
      <c r="G394" s="595">
        <f t="shared" si="189"/>
        <v>0</v>
      </c>
      <c r="H394" s="595">
        <f t="shared" si="189"/>
        <v>0</v>
      </c>
      <c r="I394" s="595">
        <f t="shared" si="189"/>
        <v>0</v>
      </c>
      <c r="J394" s="595">
        <f t="shared" si="189"/>
        <v>0</v>
      </c>
      <c r="K394" s="595">
        <f t="shared" si="189"/>
        <v>0</v>
      </c>
      <c r="L394" s="595">
        <f t="shared" si="189"/>
        <v>0</v>
      </c>
      <c r="M394" s="595">
        <f t="shared" si="189"/>
        <v>0</v>
      </c>
      <c r="N394" s="595">
        <f t="shared" si="189"/>
        <v>0</v>
      </c>
      <c r="O394" s="595">
        <f t="shared" si="189"/>
        <v>0</v>
      </c>
      <c r="P394" s="595">
        <f t="shared" si="189"/>
        <v>0</v>
      </c>
      <c r="Q394" s="595">
        <f t="shared" si="189"/>
        <v>0</v>
      </c>
      <c r="R394" s="595">
        <f t="shared" si="189"/>
        <v>0</v>
      </c>
      <c r="S394" s="595">
        <f t="shared" si="189"/>
        <v>0</v>
      </c>
      <c r="T394" s="595">
        <f t="shared" si="189"/>
        <v>0</v>
      </c>
      <c r="U394" s="595">
        <f t="shared" si="189"/>
        <v>0</v>
      </c>
      <c r="V394" s="595">
        <f t="shared" si="189"/>
        <v>0</v>
      </c>
      <c r="W394" s="595">
        <f t="shared" si="189"/>
        <v>0</v>
      </c>
      <c r="X394" s="595">
        <f t="shared" si="189"/>
        <v>0</v>
      </c>
      <c r="Y394" s="595">
        <f t="shared" si="189"/>
        <v>0</v>
      </c>
      <c r="Z394" s="595">
        <f t="shared" si="189"/>
        <v>0</v>
      </c>
      <c r="AA394" s="595">
        <f t="shared" si="189"/>
        <v>0</v>
      </c>
      <c r="AB394" s="595">
        <f t="shared" si="189"/>
        <v>0</v>
      </c>
      <c r="AC394" s="595">
        <f t="shared" si="189"/>
        <v>0</v>
      </c>
      <c r="AD394" s="595">
        <f t="shared" si="189"/>
        <v>0</v>
      </c>
      <c r="AE394" s="595">
        <f t="shared" si="189"/>
        <v>0</v>
      </c>
      <c r="AF394" s="595">
        <f t="shared" si="189"/>
        <v>0</v>
      </c>
      <c r="AG394" s="595">
        <f t="shared" si="189"/>
        <v>0</v>
      </c>
      <c r="AH394" s="595">
        <f t="shared" si="189"/>
        <v>0</v>
      </c>
      <c r="AI394" s="595">
        <f t="shared" si="189"/>
        <v>0</v>
      </c>
    </row>
    <row r="395" spans="1:43" s="607" customFormat="1" ht="11.25">
      <c r="A395" s="605">
        <v>2</v>
      </c>
      <c r="B395" s="753" t="s">
        <v>248</v>
      </c>
      <c r="C395" s="627"/>
      <c r="D395" s="628"/>
      <c r="E395" s="606"/>
      <c r="F395" s="606">
        <f t="shared" ref="F395:AI395" si="190">+F308</f>
        <v>0</v>
      </c>
      <c r="G395" s="606">
        <f t="shared" si="190"/>
        <v>0</v>
      </c>
      <c r="H395" s="606">
        <f t="shared" si="190"/>
        <v>0</v>
      </c>
      <c r="I395" s="606">
        <f t="shared" si="190"/>
        <v>0</v>
      </c>
      <c r="J395" s="606">
        <f t="shared" si="190"/>
        <v>0</v>
      </c>
      <c r="K395" s="606">
        <f t="shared" si="190"/>
        <v>0</v>
      </c>
      <c r="L395" s="606">
        <f t="shared" si="190"/>
        <v>0</v>
      </c>
      <c r="M395" s="606">
        <f t="shared" si="190"/>
        <v>0</v>
      </c>
      <c r="N395" s="606">
        <f t="shared" si="190"/>
        <v>0</v>
      </c>
      <c r="O395" s="606">
        <f t="shared" si="190"/>
        <v>0</v>
      </c>
      <c r="P395" s="606">
        <f t="shared" si="190"/>
        <v>0</v>
      </c>
      <c r="Q395" s="606">
        <f t="shared" si="190"/>
        <v>0</v>
      </c>
      <c r="R395" s="606">
        <f t="shared" si="190"/>
        <v>0</v>
      </c>
      <c r="S395" s="606">
        <f t="shared" si="190"/>
        <v>0</v>
      </c>
      <c r="T395" s="606">
        <f t="shared" si="190"/>
        <v>0</v>
      </c>
      <c r="U395" s="606">
        <f t="shared" si="190"/>
        <v>0</v>
      </c>
      <c r="V395" s="606">
        <f t="shared" si="190"/>
        <v>0</v>
      </c>
      <c r="W395" s="606">
        <f t="shared" si="190"/>
        <v>0</v>
      </c>
      <c r="X395" s="606">
        <f t="shared" si="190"/>
        <v>0</v>
      </c>
      <c r="Y395" s="606">
        <f t="shared" si="190"/>
        <v>0</v>
      </c>
      <c r="Z395" s="606">
        <f t="shared" si="190"/>
        <v>0</v>
      </c>
      <c r="AA395" s="606">
        <f t="shared" si="190"/>
        <v>0</v>
      </c>
      <c r="AB395" s="606">
        <f t="shared" si="190"/>
        <v>0</v>
      </c>
      <c r="AC395" s="606">
        <f t="shared" si="190"/>
        <v>0</v>
      </c>
      <c r="AD395" s="606">
        <f t="shared" si="190"/>
        <v>0</v>
      </c>
      <c r="AE395" s="606">
        <f t="shared" si="190"/>
        <v>0</v>
      </c>
      <c r="AF395" s="606">
        <f t="shared" si="190"/>
        <v>0</v>
      </c>
      <c r="AG395" s="606">
        <f t="shared" si="190"/>
        <v>0</v>
      </c>
      <c r="AH395" s="606">
        <f t="shared" si="190"/>
        <v>0</v>
      </c>
      <c r="AI395" s="606">
        <f t="shared" si="190"/>
        <v>0</v>
      </c>
      <c r="AJ395" s="589"/>
      <c r="AK395" s="589"/>
      <c r="AL395" s="589"/>
      <c r="AM395" s="589"/>
      <c r="AN395" s="589"/>
      <c r="AO395" s="589"/>
      <c r="AP395" s="589"/>
      <c r="AQ395" s="589"/>
    </row>
    <row r="396" spans="1:43" s="607" customFormat="1" ht="11.25">
      <c r="A396" s="605">
        <v>3</v>
      </c>
      <c r="B396" s="753" t="s">
        <v>258</v>
      </c>
      <c r="C396" s="627"/>
      <c r="D396" s="628"/>
      <c r="E396" s="606"/>
      <c r="F396" s="606">
        <f t="shared" ref="F396:AI396" si="191">+F309</f>
        <v>0</v>
      </c>
      <c r="G396" s="606">
        <f t="shared" si="191"/>
        <v>0</v>
      </c>
      <c r="H396" s="606">
        <f t="shared" si="191"/>
        <v>0</v>
      </c>
      <c r="I396" s="606">
        <f t="shared" si="191"/>
        <v>0</v>
      </c>
      <c r="J396" s="606">
        <f t="shared" si="191"/>
        <v>0</v>
      </c>
      <c r="K396" s="606">
        <f t="shared" si="191"/>
        <v>0</v>
      </c>
      <c r="L396" s="606">
        <f t="shared" si="191"/>
        <v>0</v>
      </c>
      <c r="M396" s="606">
        <f t="shared" si="191"/>
        <v>0</v>
      </c>
      <c r="N396" s="606">
        <f t="shared" si="191"/>
        <v>0</v>
      </c>
      <c r="O396" s="606">
        <f t="shared" si="191"/>
        <v>0</v>
      </c>
      <c r="P396" s="606">
        <f t="shared" si="191"/>
        <v>0</v>
      </c>
      <c r="Q396" s="606">
        <f t="shared" si="191"/>
        <v>0</v>
      </c>
      <c r="R396" s="606">
        <f t="shared" si="191"/>
        <v>0</v>
      </c>
      <c r="S396" s="606">
        <f t="shared" si="191"/>
        <v>0</v>
      </c>
      <c r="T396" s="606">
        <f t="shared" si="191"/>
        <v>0</v>
      </c>
      <c r="U396" s="606">
        <f t="shared" si="191"/>
        <v>0</v>
      </c>
      <c r="V396" s="606">
        <f t="shared" si="191"/>
        <v>0</v>
      </c>
      <c r="W396" s="606">
        <f t="shared" si="191"/>
        <v>0</v>
      </c>
      <c r="X396" s="606">
        <f t="shared" si="191"/>
        <v>0</v>
      </c>
      <c r="Y396" s="606">
        <f t="shared" si="191"/>
        <v>0</v>
      </c>
      <c r="Z396" s="606">
        <f t="shared" si="191"/>
        <v>0</v>
      </c>
      <c r="AA396" s="606">
        <f t="shared" si="191"/>
        <v>0</v>
      </c>
      <c r="AB396" s="606">
        <f t="shared" si="191"/>
        <v>0</v>
      </c>
      <c r="AC396" s="606">
        <f t="shared" si="191"/>
        <v>0</v>
      </c>
      <c r="AD396" s="606">
        <f t="shared" si="191"/>
        <v>0</v>
      </c>
      <c r="AE396" s="606">
        <f t="shared" si="191"/>
        <v>0</v>
      </c>
      <c r="AF396" s="606">
        <f t="shared" si="191"/>
        <v>0</v>
      </c>
      <c r="AG396" s="606">
        <f t="shared" si="191"/>
        <v>0</v>
      </c>
      <c r="AH396" s="606">
        <f t="shared" si="191"/>
        <v>0</v>
      </c>
      <c r="AI396" s="606">
        <f t="shared" si="191"/>
        <v>0</v>
      </c>
      <c r="AJ396" s="589"/>
      <c r="AK396" s="589"/>
      <c r="AL396" s="589"/>
      <c r="AM396" s="589"/>
      <c r="AN396" s="589"/>
      <c r="AO396" s="589"/>
      <c r="AP396" s="589"/>
      <c r="AQ396" s="589"/>
    </row>
    <row r="397" spans="1:43" s="607" customFormat="1" ht="11.25">
      <c r="A397" s="605">
        <v>4</v>
      </c>
      <c r="B397" s="753" t="s">
        <v>443</v>
      </c>
      <c r="C397" s="627"/>
      <c r="D397" s="628"/>
      <c r="E397" s="606"/>
      <c r="F397" s="606">
        <f>+F398</f>
        <v>864682.33999999985</v>
      </c>
      <c r="G397" s="606">
        <f t="shared" ref="G397:AI397" si="192">+G398</f>
        <v>77295.648049937503</v>
      </c>
      <c r="H397" s="606">
        <f t="shared" si="192"/>
        <v>609427.54840303014</v>
      </c>
      <c r="I397" s="606">
        <f t="shared" si="192"/>
        <v>574894.65973619686</v>
      </c>
      <c r="J397" s="606">
        <f t="shared" si="192"/>
        <v>28509.126981115227</v>
      </c>
      <c r="K397" s="606">
        <f t="shared" si="192"/>
        <v>4.4019543565809727E-10</v>
      </c>
      <c r="L397" s="606">
        <f t="shared" si="192"/>
        <v>0</v>
      </c>
      <c r="M397" s="606">
        <f t="shared" si="192"/>
        <v>0</v>
      </c>
      <c r="N397" s="606">
        <f t="shared" si="192"/>
        <v>0</v>
      </c>
      <c r="O397" s="606">
        <f t="shared" si="192"/>
        <v>0</v>
      </c>
      <c r="P397" s="606">
        <f t="shared" si="192"/>
        <v>0</v>
      </c>
      <c r="Q397" s="606">
        <f t="shared" si="192"/>
        <v>0</v>
      </c>
      <c r="R397" s="606">
        <f t="shared" si="192"/>
        <v>0</v>
      </c>
      <c r="S397" s="606">
        <f t="shared" si="192"/>
        <v>0</v>
      </c>
      <c r="T397" s="606">
        <f t="shared" si="192"/>
        <v>0</v>
      </c>
      <c r="U397" s="606">
        <f t="shared" si="192"/>
        <v>0</v>
      </c>
      <c r="V397" s="606">
        <f t="shared" si="192"/>
        <v>0</v>
      </c>
      <c r="W397" s="606">
        <f t="shared" si="192"/>
        <v>0</v>
      </c>
      <c r="X397" s="606">
        <f t="shared" si="192"/>
        <v>0</v>
      </c>
      <c r="Y397" s="606">
        <f t="shared" si="192"/>
        <v>0</v>
      </c>
      <c r="Z397" s="606">
        <f t="shared" si="192"/>
        <v>0</v>
      </c>
      <c r="AA397" s="606">
        <f t="shared" si="192"/>
        <v>0</v>
      </c>
      <c r="AB397" s="606">
        <f t="shared" si="192"/>
        <v>0</v>
      </c>
      <c r="AC397" s="606">
        <f t="shared" si="192"/>
        <v>0</v>
      </c>
      <c r="AD397" s="606">
        <f t="shared" si="192"/>
        <v>0</v>
      </c>
      <c r="AE397" s="606">
        <f t="shared" si="192"/>
        <v>0</v>
      </c>
      <c r="AF397" s="606">
        <f t="shared" si="192"/>
        <v>0</v>
      </c>
      <c r="AG397" s="606">
        <f t="shared" si="192"/>
        <v>0</v>
      </c>
      <c r="AH397" s="606">
        <f t="shared" si="192"/>
        <v>0</v>
      </c>
      <c r="AI397" s="606">
        <f t="shared" si="192"/>
        <v>0</v>
      </c>
      <c r="AJ397" s="589"/>
      <c r="AK397" s="589"/>
      <c r="AL397" s="589"/>
      <c r="AM397" s="589"/>
      <c r="AN397" s="589"/>
      <c r="AO397" s="589"/>
      <c r="AP397" s="589"/>
      <c r="AQ397" s="589"/>
    </row>
    <row r="398" spans="1:43" s="607" customFormat="1" ht="11.25">
      <c r="A398" s="605"/>
      <c r="B398" s="751" t="s">
        <v>444</v>
      </c>
      <c r="C398" s="630"/>
      <c r="D398" s="631"/>
      <c r="E398" s="595"/>
      <c r="F398" s="595">
        <f>+F373</f>
        <v>864682.33999999985</v>
      </c>
      <c r="G398" s="595">
        <f t="shared" ref="G398:AI398" si="193">+G373</f>
        <v>77295.648049937503</v>
      </c>
      <c r="H398" s="595">
        <f t="shared" si="193"/>
        <v>609427.54840303014</v>
      </c>
      <c r="I398" s="595">
        <f t="shared" si="193"/>
        <v>574894.65973619686</v>
      </c>
      <c r="J398" s="595">
        <f t="shared" si="193"/>
        <v>28509.126981115227</v>
      </c>
      <c r="K398" s="595">
        <f t="shared" si="193"/>
        <v>4.4019543565809727E-10</v>
      </c>
      <c r="L398" s="595">
        <f t="shared" si="193"/>
        <v>0</v>
      </c>
      <c r="M398" s="595">
        <f t="shared" si="193"/>
        <v>0</v>
      </c>
      <c r="N398" s="595">
        <f t="shared" si="193"/>
        <v>0</v>
      </c>
      <c r="O398" s="595">
        <f t="shared" si="193"/>
        <v>0</v>
      </c>
      <c r="P398" s="595">
        <f t="shared" si="193"/>
        <v>0</v>
      </c>
      <c r="Q398" s="595">
        <f t="shared" si="193"/>
        <v>0</v>
      </c>
      <c r="R398" s="595">
        <f t="shared" si="193"/>
        <v>0</v>
      </c>
      <c r="S398" s="595">
        <f t="shared" si="193"/>
        <v>0</v>
      </c>
      <c r="T398" s="595">
        <f t="shared" si="193"/>
        <v>0</v>
      </c>
      <c r="U398" s="595">
        <f t="shared" si="193"/>
        <v>0</v>
      </c>
      <c r="V398" s="595">
        <f t="shared" si="193"/>
        <v>0</v>
      </c>
      <c r="W398" s="595">
        <f t="shared" si="193"/>
        <v>0</v>
      </c>
      <c r="X398" s="595">
        <f t="shared" si="193"/>
        <v>0</v>
      </c>
      <c r="Y398" s="595">
        <f t="shared" si="193"/>
        <v>0</v>
      </c>
      <c r="Z398" s="595">
        <f t="shared" si="193"/>
        <v>0</v>
      </c>
      <c r="AA398" s="595">
        <f t="shared" si="193"/>
        <v>0</v>
      </c>
      <c r="AB398" s="595">
        <f t="shared" si="193"/>
        <v>0</v>
      </c>
      <c r="AC398" s="595">
        <f t="shared" si="193"/>
        <v>0</v>
      </c>
      <c r="AD398" s="595">
        <f t="shared" si="193"/>
        <v>0</v>
      </c>
      <c r="AE398" s="595">
        <f t="shared" si="193"/>
        <v>0</v>
      </c>
      <c r="AF398" s="595">
        <f t="shared" si="193"/>
        <v>0</v>
      </c>
      <c r="AG398" s="595">
        <f t="shared" si="193"/>
        <v>0</v>
      </c>
      <c r="AH398" s="595">
        <f t="shared" si="193"/>
        <v>0</v>
      </c>
      <c r="AI398" s="595">
        <f t="shared" si="193"/>
        <v>0</v>
      </c>
      <c r="AJ398" s="589"/>
      <c r="AK398" s="589"/>
      <c r="AL398" s="589"/>
      <c r="AM398" s="589"/>
      <c r="AN398" s="589"/>
      <c r="AO398" s="589"/>
      <c r="AP398" s="589"/>
      <c r="AQ398" s="589"/>
    </row>
    <row r="399" spans="1:43" s="607" customFormat="1" ht="11.25">
      <c r="A399" s="605">
        <v>5</v>
      </c>
      <c r="B399" s="753" t="s">
        <v>402</v>
      </c>
      <c r="C399" s="627"/>
      <c r="D399" s="628"/>
      <c r="E399" s="606"/>
      <c r="F399" s="606">
        <f>SUM(F400:F403)</f>
        <v>0</v>
      </c>
      <c r="G399" s="606">
        <f t="shared" ref="G399:AI399" si="194">SUM(G400:G403)</f>
        <v>0</v>
      </c>
      <c r="H399" s="606">
        <f t="shared" si="194"/>
        <v>0</v>
      </c>
      <c r="I399" s="606">
        <f t="shared" si="194"/>
        <v>0</v>
      </c>
      <c r="J399" s="606">
        <f t="shared" si="194"/>
        <v>0</v>
      </c>
      <c r="K399" s="606">
        <f t="shared" si="194"/>
        <v>0</v>
      </c>
      <c r="L399" s="606">
        <f t="shared" si="194"/>
        <v>0</v>
      </c>
      <c r="M399" s="606">
        <f t="shared" si="194"/>
        <v>0</v>
      </c>
      <c r="N399" s="606">
        <f t="shared" si="194"/>
        <v>0</v>
      </c>
      <c r="O399" s="606">
        <f t="shared" si="194"/>
        <v>0</v>
      </c>
      <c r="P399" s="606">
        <f t="shared" si="194"/>
        <v>0</v>
      </c>
      <c r="Q399" s="606">
        <f t="shared" si="194"/>
        <v>0</v>
      </c>
      <c r="R399" s="606">
        <f t="shared" si="194"/>
        <v>0</v>
      </c>
      <c r="S399" s="606">
        <f t="shared" si="194"/>
        <v>0</v>
      </c>
      <c r="T399" s="606">
        <f t="shared" si="194"/>
        <v>1117805.0351456569</v>
      </c>
      <c r="U399" s="606">
        <f t="shared" si="194"/>
        <v>0</v>
      </c>
      <c r="V399" s="606">
        <f t="shared" si="194"/>
        <v>0</v>
      </c>
      <c r="W399" s="606">
        <f t="shared" si="194"/>
        <v>0</v>
      </c>
      <c r="X399" s="606">
        <f t="shared" si="194"/>
        <v>273251.6319915349</v>
      </c>
      <c r="Y399" s="606">
        <f t="shared" si="194"/>
        <v>0</v>
      </c>
      <c r="Z399" s="606">
        <f t="shared" si="194"/>
        <v>0</v>
      </c>
      <c r="AA399" s="606">
        <f t="shared" si="194"/>
        <v>0</v>
      </c>
      <c r="AB399" s="606">
        <f t="shared" si="194"/>
        <v>0</v>
      </c>
      <c r="AC399" s="606">
        <f t="shared" si="194"/>
        <v>0</v>
      </c>
      <c r="AD399" s="606">
        <f t="shared" si="194"/>
        <v>1117805.0351456569</v>
      </c>
      <c r="AE399" s="606">
        <f t="shared" si="194"/>
        <v>0</v>
      </c>
      <c r="AF399" s="606">
        <f t="shared" si="194"/>
        <v>0</v>
      </c>
      <c r="AG399" s="606">
        <f t="shared" si="194"/>
        <v>0</v>
      </c>
      <c r="AH399" s="606">
        <f t="shared" si="194"/>
        <v>0</v>
      </c>
      <c r="AI399" s="606">
        <f t="shared" si="194"/>
        <v>0</v>
      </c>
      <c r="AJ399" s="589"/>
      <c r="AK399" s="589"/>
      <c r="AL399" s="589"/>
      <c r="AM399" s="589"/>
      <c r="AN399" s="589"/>
      <c r="AO399" s="589"/>
      <c r="AP399" s="589"/>
      <c r="AQ399" s="589"/>
    </row>
    <row r="400" spans="1:43" s="607" customFormat="1" ht="11.25">
      <c r="A400" s="605"/>
      <c r="B400" s="751" t="str">
        <f>+B317</f>
        <v>Oprema na razbremenilnikih</v>
      </c>
      <c r="C400" s="630"/>
      <c r="D400" s="631"/>
      <c r="E400" s="595"/>
      <c r="F400" s="595">
        <f t="shared" ref="F400:AI400" si="195">+F317</f>
        <v>0</v>
      </c>
      <c r="G400" s="595">
        <f t="shared" si="195"/>
        <v>0</v>
      </c>
      <c r="H400" s="595">
        <f t="shared" si="195"/>
        <v>0</v>
      </c>
      <c r="I400" s="595">
        <f t="shared" si="195"/>
        <v>0</v>
      </c>
      <c r="J400" s="595">
        <f t="shared" si="195"/>
        <v>0</v>
      </c>
      <c r="K400" s="595">
        <f t="shared" si="195"/>
        <v>0</v>
      </c>
      <c r="L400" s="595">
        <f t="shared" si="195"/>
        <v>0</v>
      </c>
      <c r="M400" s="595">
        <f t="shared" si="195"/>
        <v>0</v>
      </c>
      <c r="N400" s="595">
        <f t="shared" si="195"/>
        <v>0</v>
      </c>
      <c r="O400" s="595">
        <f t="shared" si="195"/>
        <v>0</v>
      </c>
      <c r="P400" s="595">
        <f t="shared" si="195"/>
        <v>0</v>
      </c>
      <c r="Q400" s="595">
        <f t="shared" si="195"/>
        <v>0</v>
      </c>
      <c r="R400" s="595">
        <f t="shared" si="195"/>
        <v>0</v>
      </c>
      <c r="S400" s="595">
        <f t="shared" si="195"/>
        <v>0</v>
      </c>
      <c r="T400" s="595">
        <f t="shared" si="195"/>
        <v>91081.2</v>
      </c>
      <c r="U400" s="595">
        <f t="shared" si="195"/>
        <v>0</v>
      </c>
      <c r="V400" s="595">
        <f t="shared" si="195"/>
        <v>0</v>
      </c>
      <c r="W400" s="595">
        <f t="shared" si="195"/>
        <v>0</v>
      </c>
      <c r="X400" s="595">
        <f t="shared" si="195"/>
        <v>0</v>
      </c>
      <c r="Y400" s="595">
        <f t="shared" si="195"/>
        <v>0</v>
      </c>
      <c r="Z400" s="595">
        <f t="shared" si="195"/>
        <v>0</v>
      </c>
      <c r="AA400" s="595">
        <f t="shared" si="195"/>
        <v>0</v>
      </c>
      <c r="AB400" s="595">
        <f t="shared" si="195"/>
        <v>0</v>
      </c>
      <c r="AC400" s="595">
        <f t="shared" si="195"/>
        <v>0</v>
      </c>
      <c r="AD400" s="595">
        <f t="shared" si="195"/>
        <v>91081.2</v>
      </c>
      <c r="AE400" s="595">
        <f t="shared" si="195"/>
        <v>0</v>
      </c>
      <c r="AF400" s="595">
        <f t="shared" si="195"/>
        <v>0</v>
      </c>
      <c r="AG400" s="595">
        <f t="shared" si="195"/>
        <v>0</v>
      </c>
      <c r="AH400" s="595">
        <f t="shared" si="195"/>
        <v>0</v>
      </c>
      <c r="AI400" s="595">
        <f t="shared" si="195"/>
        <v>0</v>
      </c>
      <c r="AJ400" s="589"/>
      <c r="AK400" s="589"/>
      <c r="AL400" s="589"/>
      <c r="AM400" s="589"/>
      <c r="AN400" s="589"/>
      <c r="AO400" s="589"/>
      <c r="AP400" s="589"/>
      <c r="AQ400" s="589"/>
    </row>
    <row r="401" spans="1:43" s="607" customFormat="1" ht="11.25">
      <c r="A401" s="605"/>
      <c r="B401" s="751" t="str">
        <f>+B318</f>
        <v>Oprema na črpališčih</v>
      </c>
      <c r="C401" s="630"/>
      <c r="D401" s="631"/>
      <c r="E401" s="595"/>
      <c r="F401" s="595">
        <f t="shared" ref="F401:AI401" si="196">+F318</f>
        <v>0</v>
      </c>
      <c r="G401" s="595">
        <f t="shared" si="196"/>
        <v>0</v>
      </c>
      <c r="H401" s="595">
        <f t="shared" si="196"/>
        <v>0</v>
      </c>
      <c r="I401" s="595">
        <f t="shared" si="196"/>
        <v>0</v>
      </c>
      <c r="J401" s="595">
        <f t="shared" si="196"/>
        <v>0</v>
      </c>
      <c r="K401" s="595">
        <f t="shared" si="196"/>
        <v>0</v>
      </c>
      <c r="L401" s="595">
        <f t="shared" si="196"/>
        <v>0</v>
      </c>
      <c r="M401" s="595">
        <f t="shared" si="196"/>
        <v>0</v>
      </c>
      <c r="N401" s="595">
        <f t="shared" si="196"/>
        <v>0</v>
      </c>
      <c r="O401" s="595">
        <f t="shared" si="196"/>
        <v>0</v>
      </c>
      <c r="P401" s="595">
        <f t="shared" si="196"/>
        <v>0</v>
      </c>
      <c r="Q401" s="595">
        <f t="shared" si="196"/>
        <v>0</v>
      </c>
      <c r="R401" s="595">
        <f t="shared" si="196"/>
        <v>0</v>
      </c>
      <c r="S401" s="595">
        <f t="shared" si="196"/>
        <v>0</v>
      </c>
      <c r="T401" s="595">
        <f t="shared" si="196"/>
        <v>52508.4</v>
      </c>
      <c r="U401" s="595">
        <f t="shared" si="196"/>
        <v>0</v>
      </c>
      <c r="V401" s="595">
        <f t="shared" si="196"/>
        <v>0</v>
      </c>
      <c r="W401" s="595">
        <f t="shared" si="196"/>
        <v>0</v>
      </c>
      <c r="X401" s="595">
        <f t="shared" si="196"/>
        <v>0</v>
      </c>
      <c r="Y401" s="595">
        <f t="shared" si="196"/>
        <v>0</v>
      </c>
      <c r="Z401" s="595">
        <f t="shared" si="196"/>
        <v>0</v>
      </c>
      <c r="AA401" s="595">
        <f t="shared" si="196"/>
        <v>0</v>
      </c>
      <c r="AB401" s="595">
        <f t="shared" si="196"/>
        <v>0</v>
      </c>
      <c r="AC401" s="595">
        <f t="shared" si="196"/>
        <v>0</v>
      </c>
      <c r="AD401" s="595">
        <f t="shared" si="196"/>
        <v>52508.4</v>
      </c>
      <c r="AE401" s="595">
        <f t="shared" si="196"/>
        <v>0</v>
      </c>
      <c r="AF401" s="595">
        <f t="shared" si="196"/>
        <v>0</v>
      </c>
      <c r="AG401" s="595">
        <f t="shared" si="196"/>
        <v>0</v>
      </c>
      <c r="AH401" s="595">
        <f t="shared" si="196"/>
        <v>0</v>
      </c>
      <c r="AI401" s="595">
        <f t="shared" si="196"/>
        <v>0</v>
      </c>
      <c r="AJ401" s="589"/>
      <c r="AK401" s="589"/>
      <c r="AL401" s="589"/>
      <c r="AM401" s="589"/>
      <c r="AN401" s="589"/>
      <c r="AO401" s="589"/>
      <c r="AP401" s="589"/>
      <c r="AQ401" s="589"/>
    </row>
    <row r="402" spans="1:43" s="607" customFormat="1" ht="11.25">
      <c r="A402" s="605"/>
      <c r="B402" s="751" t="str">
        <f>+B319</f>
        <v>Električna oprema ČN in oprema za vodenje</v>
      </c>
      <c r="C402" s="630"/>
      <c r="D402" s="631"/>
      <c r="E402" s="595"/>
      <c r="F402" s="595">
        <f t="shared" ref="F402:AI402" si="197">+F319</f>
        <v>0</v>
      </c>
      <c r="G402" s="595">
        <f t="shared" si="197"/>
        <v>0</v>
      </c>
      <c r="H402" s="595">
        <f t="shared" si="197"/>
        <v>0</v>
      </c>
      <c r="I402" s="595">
        <f t="shared" si="197"/>
        <v>0</v>
      </c>
      <c r="J402" s="595">
        <f t="shared" si="197"/>
        <v>0</v>
      </c>
      <c r="K402" s="595">
        <f t="shared" si="197"/>
        <v>0</v>
      </c>
      <c r="L402" s="595">
        <f t="shared" si="197"/>
        <v>0</v>
      </c>
      <c r="M402" s="595">
        <f t="shared" si="197"/>
        <v>0</v>
      </c>
      <c r="N402" s="595">
        <f t="shared" si="197"/>
        <v>0</v>
      </c>
      <c r="O402" s="595">
        <f t="shared" si="197"/>
        <v>0</v>
      </c>
      <c r="P402" s="595">
        <f t="shared" si="197"/>
        <v>0</v>
      </c>
      <c r="Q402" s="595">
        <f t="shared" si="197"/>
        <v>0</v>
      </c>
      <c r="R402" s="595">
        <f t="shared" si="197"/>
        <v>0</v>
      </c>
      <c r="S402" s="595">
        <f t="shared" si="197"/>
        <v>0</v>
      </c>
      <c r="T402" s="595">
        <f t="shared" si="197"/>
        <v>0</v>
      </c>
      <c r="U402" s="595">
        <f t="shared" si="197"/>
        <v>0</v>
      </c>
      <c r="V402" s="595">
        <f t="shared" si="197"/>
        <v>0</v>
      </c>
      <c r="W402" s="595">
        <f t="shared" si="197"/>
        <v>0</v>
      </c>
      <c r="X402" s="595">
        <f t="shared" si="197"/>
        <v>273251.6319915349</v>
      </c>
      <c r="Y402" s="595">
        <f t="shared" si="197"/>
        <v>0</v>
      </c>
      <c r="Z402" s="595">
        <f t="shared" si="197"/>
        <v>0</v>
      </c>
      <c r="AA402" s="595">
        <f t="shared" si="197"/>
        <v>0</v>
      </c>
      <c r="AB402" s="595">
        <f t="shared" si="197"/>
        <v>0</v>
      </c>
      <c r="AC402" s="595">
        <f t="shared" si="197"/>
        <v>0</v>
      </c>
      <c r="AD402" s="595">
        <f t="shared" si="197"/>
        <v>0</v>
      </c>
      <c r="AE402" s="595">
        <f t="shared" si="197"/>
        <v>0</v>
      </c>
      <c r="AF402" s="595">
        <f t="shared" si="197"/>
        <v>0</v>
      </c>
      <c r="AG402" s="595">
        <f t="shared" si="197"/>
        <v>0</v>
      </c>
      <c r="AH402" s="595">
        <f t="shared" si="197"/>
        <v>0</v>
      </c>
      <c r="AI402" s="595">
        <f t="shared" si="197"/>
        <v>0</v>
      </c>
      <c r="AJ402" s="589"/>
      <c r="AK402" s="589"/>
      <c r="AL402" s="589"/>
      <c r="AM402" s="589"/>
      <c r="AN402" s="589"/>
      <c r="AO402" s="589"/>
      <c r="AP402" s="589"/>
      <c r="AQ402" s="589"/>
    </row>
    <row r="403" spans="1:43" s="607" customFormat="1" ht="11.25">
      <c r="A403" s="605"/>
      <c r="B403" s="751" t="str">
        <f>+B320</f>
        <v>Strojna oprema na ČN</v>
      </c>
      <c r="C403" s="630"/>
      <c r="D403" s="631"/>
      <c r="E403" s="595"/>
      <c r="F403" s="595">
        <f t="shared" ref="F403:AI403" si="198">+F320</f>
        <v>0</v>
      </c>
      <c r="G403" s="595">
        <f t="shared" si="198"/>
        <v>0</v>
      </c>
      <c r="H403" s="595">
        <f t="shared" si="198"/>
        <v>0</v>
      </c>
      <c r="I403" s="595">
        <f t="shared" si="198"/>
        <v>0</v>
      </c>
      <c r="J403" s="595">
        <f t="shared" si="198"/>
        <v>0</v>
      </c>
      <c r="K403" s="595">
        <f t="shared" si="198"/>
        <v>0</v>
      </c>
      <c r="L403" s="595">
        <f t="shared" si="198"/>
        <v>0</v>
      </c>
      <c r="M403" s="595">
        <f t="shared" si="198"/>
        <v>0</v>
      </c>
      <c r="N403" s="595">
        <f t="shared" si="198"/>
        <v>0</v>
      </c>
      <c r="O403" s="595">
        <f t="shared" si="198"/>
        <v>0</v>
      </c>
      <c r="P403" s="595">
        <f t="shared" si="198"/>
        <v>0</v>
      </c>
      <c r="Q403" s="595">
        <f t="shared" si="198"/>
        <v>0</v>
      </c>
      <c r="R403" s="595">
        <f t="shared" si="198"/>
        <v>0</v>
      </c>
      <c r="S403" s="595">
        <f t="shared" si="198"/>
        <v>0</v>
      </c>
      <c r="T403" s="595">
        <f t="shared" si="198"/>
        <v>974215.43514565681</v>
      </c>
      <c r="U403" s="595">
        <f t="shared" si="198"/>
        <v>0</v>
      </c>
      <c r="V403" s="595">
        <f t="shared" si="198"/>
        <v>0</v>
      </c>
      <c r="W403" s="595">
        <f t="shared" si="198"/>
        <v>0</v>
      </c>
      <c r="X403" s="595">
        <f t="shared" si="198"/>
        <v>0</v>
      </c>
      <c r="Y403" s="595">
        <f t="shared" si="198"/>
        <v>0</v>
      </c>
      <c r="Z403" s="595">
        <f t="shared" si="198"/>
        <v>0</v>
      </c>
      <c r="AA403" s="595">
        <f t="shared" si="198"/>
        <v>0</v>
      </c>
      <c r="AB403" s="595">
        <f t="shared" si="198"/>
        <v>0</v>
      </c>
      <c r="AC403" s="595">
        <f t="shared" si="198"/>
        <v>0</v>
      </c>
      <c r="AD403" s="595">
        <f t="shared" si="198"/>
        <v>974215.43514565681</v>
      </c>
      <c r="AE403" s="595">
        <f t="shared" si="198"/>
        <v>0</v>
      </c>
      <c r="AF403" s="595">
        <f t="shared" si="198"/>
        <v>0</v>
      </c>
      <c r="AG403" s="595">
        <f t="shared" si="198"/>
        <v>0</v>
      </c>
      <c r="AH403" s="595">
        <f t="shared" si="198"/>
        <v>0</v>
      </c>
      <c r="AI403" s="595">
        <f t="shared" si="198"/>
        <v>0</v>
      </c>
      <c r="AJ403" s="589"/>
      <c r="AK403" s="589"/>
      <c r="AL403" s="589"/>
      <c r="AM403" s="589"/>
      <c r="AN403" s="589"/>
      <c r="AO403" s="589"/>
      <c r="AP403" s="589"/>
      <c r="AQ403" s="589"/>
    </row>
    <row r="404" spans="1:43" s="589" customFormat="1" thickBot="1">
      <c r="A404" s="592" t="s">
        <v>155</v>
      </c>
      <c r="B404" s="749" t="s">
        <v>403</v>
      </c>
      <c r="C404" s="663">
        <f>NPV($C$328,G404:AI404)+F404</f>
        <v>-958525.12301657721</v>
      </c>
      <c r="D404" s="633">
        <f>SUM(F404:AI404)</f>
        <v>239373.37275480281</v>
      </c>
      <c r="E404" s="593"/>
      <c r="F404" s="593">
        <f>+F382-F389</f>
        <v>-864682.33999999985</v>
      </c>
      <c r="G404" s="593">
        <f t="shared" ref="G404:AI404" si="199">+G382-G389</f>
        <v>-77295.648049937503</v>
      </c>
      <c r="H404" s="593">
        <f t="shared" si="199"/>
        <v>-609427.54840303014</v>
      </c>
      <c r="I404" s="593">
        <f t="shared" si="199"/>
        <v>-574894.65973619686</v>
      </c>
      <c r="J404" s="593">
        <f t="shared" si="199"/>
        <v>-28509.126981115227</v>
      </c>
      <c r="K404" s="593">
        <f t="shared" si="199"/>
        <v>126759.43834252792</v>
      </c>
      <c r="L404" s="593">
        <f t="shared" si="199"/>
        <v>126759.43834252836</v>
      </c>
      <c r="M404" s="593">
        <f t="shared" si="199"/>
        <v>126759.43834252836</v>
      </c>
      <c r="N404" s="593">
        <f t="shared" si="199"/>
        <v>126759.43834252836</v>
      </c>
      <c r="O404" s="593">
        <f t="shared" si="199"/>
        <v>126759.43834252836</v>
      </c>
      <c r="P404" s="593">
        <f t="shared" si="199"/>
        <v>126759.43834252836</v>
      </c>
      <c r="Q404" s="593">
        <f t="shared" si="199"/>
        <v>126759.43834252836</v>
      </c>
      <c r="R404" s="593">
        <f t="shared" si="199"/>
        <v>126759.43834252836</v>
      </c>
      <c r="S404" s="593">
        <f t="shared" si="199"/>
        <v>126759.43834252836</v>
      </c>
      <c r="T404" s="593">
        <f t="shared" si="199"/>
        <v>-991045.59680312849</v>
      </c>
      <c r="U404" s="593">
        <f t="shared" si="199"/>
        <v>126759.43834252836</v>
      </c>
      <c r="V404" s="593">
        <f t="shared" si="199"/>
        <v>126759.43834252836</v>
      </c>
      <c r="W404" s="593">
        <f t="shared" si="199"/>
        <v>126759.43834252836</v>
      </c>
      <c r="X404" s="593">
        <f t="shared" si="199"/>
        <v>-146492.19364900654</v>
      </c>
      <c r="Y404" s="593">
        <f t="shared" si="199"/>
        <v>126759.43834252836</v>
      </c>
      <c r="Z404" s="593">
        <f t="shared" si="199"/>
        <v>126759.43834252836</v>
      </c>
      <c r="AA404" s="593">
        <f t="shared" si="199"/>
        <v>219556.76662554347</v>
      </c>
      <c r="AB404" s="593">
        <f t="shared" si="199"/>
        <v>219556.76662554347</v>
      </c>
      <c r="AC404" s="593">
        <f t="shared" si="199"/>
        <v>219556.76662554347</v>
      </c>
      <c r="AD404" s="593">
        <f t="shared" si="199"/>
        <v>-898248.26852011331</v>
      </c>
      <c r="AE404" s="593">
        <f t="shared" si="199"/>
        <v>219556.76662554347</v>
      </c>
      <c r="AF404" s="593">
        <f t="shared" si="199"/>
        <v>219556.76662554347</v>
      </c>
      <c r="AG404" s="593">
        <f t="shared" si="199"/>
        <v>219556.76662554347</v>
      </c>
      <c r="AH404" s="593">
        <f t="shared" si="199"/>
        <v>219556.76662554347</v>
      </c>
      <c r="AI404" s="593">
        <f t="shared" si="199"/>
        <v>1118439.2517231293</v>
      </c>
    </row>
    <row r="406" spans="1:43" ht="15">
      <c r="A406" s="557" t="s">
        <v>462</v>
      </c>
    </row>
    <row r="407" spans="1:43" ht="12.75" thickBot="1"/>
    <row r="408" spans="1:43" s="589" customFormat="1" ht="12" customHeight="1">
      <c r="A408" s="618"/>
      <c r="B408" s="756" t="s">
        <v>388</v>
      </c>
      <c r="C408" s="854"/>
      <c r="D408" s="855"/>
      <c r="E408" s="618"/>
      <c r="F408" s="618">
        <f t="shared" ref="F408:AI409" si="200">+F380</f>
        <v>1</v>
      </c>
      <c r="G408" s="618">
        <f t="shared" si="200"/>
        <v>2</v>
      </c>
      <c r="H408" s="618">
        <f t="shared" si="200"/>
        <v>3</v>
      </c>
      <c r="I408" s="618">
        <f t="shared" si="200"/>
        <v>4</v>
      </c>
      <c r="J408" s="618">
        <f t="shared" si="200"/>
        <v>5</v>
      </c>
      <c r="K408" s="618">
        <f t="shared" si="200"/>
        <v>6</v>
      </c>
      <c r="L408" s="618">
        <f t="shared" si="200"/>
        <v>7</v>
      </c>
      <c r="M408" s="618">
        <f t="shared" si="200"/>
        <v>8</v>
      </c>
      <c r="N408" s="618">
        <f t="shared" si="200"/>
        <v>9</v>
      </c>
      <c r="O408" s="618">
        <f t="shared" si="200"/>
        <v>10</v>
      </c>
      <c r="P408" s="618">
        <f t="shared" si="200"/>
        <v>11</v>
      </c>
      <c r="Q408" s="618">
        <f t="shared" si="200"/>
        <v>12</v>
      </c>
      <c r="R408" s="618">
        <f t="shared" si="200"/>
        <v>13</v>
      </c>
      <c r="S408" s="618">
        <f t="shared" si="200"/>
        <v>14</v>
      </c>
      <c r="T408" s="618">
        <f t="shared" si="200"/>
        <v>15</v>
      </c>
      <c r="U408" s="618">
        <f t="shared" si="200"/>
        <v>16</v>
      </c>
      <c r="V408" s="618">
        <f t="shared" si="200"/>
        <v>17</v>
      </c>
      <c r="W408" s="618">
        <f t="shared" si="200"/>
        <v>18</v>
      </c>
      <c r="X408" s="618">
        <f t="shared" si="200"/>
        <v>19</v>
      </c>
      <c r="Y408" s="618">
        <f t="shared" si="200"/>
        <v>20</v>
      </c>
      <c r="Z408" s="618">
        <f t="shared" si="200"/>
        <v>21</v>
      </c>
      <c r="AA408" s="618">
        <f t="shared" si="200"/>
        <v>22</v>
      </c>
      <c r="AB408" s="618">
        <f t="shared" si="200"/>
        <v>23</v>
      </c>
      <c r="AC408" s="618">
        <f t="shared" si="200"/>
        <v>24</v>
      </c>
      <c r="AD408" s="618">
        <f t="shared" si="200"/>
        <v>25</v>
      </c>
      <c r="AE408" s="618">
        <f t="shared" si="200"/>
        <v>26</v>
      </c>
      <c r="AF408" s="618">
        <f t="shared" si="200"/>
        <v>27</v>
      </c>
      <c r="AG408" s="618">
        <f t="shared" si="200"/>
        <v>28</v>
      </c>
      <c r="AH408" s="618">
        <f t="shared" si="200"/>
        <v>29</v>
      </c>
      <c r="AI408" s="618">
        <f t="shared" si="200"/>
        <v>30</v>
      </c>
    </row>
    <row r="409" spans="1:43" s="589" customFormat="1" ht="12" customHeight="1">
      <c r="A409" s="618" t="s">
        <v>147</v>
      </c>
      <c r="B409" s="756" t="s">
        <v>397</v>
      </c>
      <c r="C409" s="856"/>
      <c r="D409" s="857"/>
      <c r="E409" s="618"/>
      <c r="F409" s="655" t="str">
        <f t="shared" si="200"/>
        <v>do 2018</v>
      </c>
      <c r="G409" s="618">
        <f t="shared" si="200"/>
        <v>2019</v>
      </c>
      <c r="H409" s="618">
        <f t="shared" si="200"/>
        <v>2020</v>
      </c>
      <c r="I409" s="618">
        <f t="shared" si="200"/>
        <v>2021</v>
      </c>
      <c r="J409" s="618">
        <f t="shared" si="200"/>
        <v>2022</v>
      </c>
      <c r="K409" s="618">
        <f t="shared" si="200"/>
        <v>2023</v>
      </c>
      <c r="L409" s="618">
        <f t="shared" si="200"/>
        <v>2024</v>
      </c>
      <c r="M409" s="618">
        <f t="shared" si="200"/>
        <v>2025</v>
      </c>
      <c r="N409" s="618">
        <f t="shared" si="200"/>
        <v>2026</v>
      </c>
      <c r="O409" s="618">
        <f t="shared" si="200"/>
        <v>2027</v>
      </c>
      <c r="P409" s="618">
        <f t="shared" si="200"/>
        <v>2028</v>
      </c>
      <c r="Q409" s="618">
        <f t="shared" si="200"/>
        <v>2029</v>
      </c>
      <c r="R409" s="618">
        <f t="shared" si="200"/>
        <v>2030</v>
      </c>
      <c r="S409" s="618">
        <f t="shared" si="200"/>
        <v>2031</v>
      </c>
      <c r="T409" s="618">
        <f t="shared" si="200"/>
        <v>2032</v>
      </c>
      <c r="U409" s="618">
        <f t="shared" si="200"/>
        <v>2033</v>
      </c>
      <c r="V409" s="618">
        <f t="shared" si="200"/>
        <v>2034</v>
      </c>
      <c r="W409" s="618">
        <f t="shared" si="200"/>
        <v>2035</v>
      </c>
      <c r="X409" s="618">
        <f t="shared" si="200"/>
        <v>2036</v>
      </c>
      <c r="Y409" s="618">
        <f t="shared" si="200"/>
        <v>2037</v>
      </c>
      <c r="Z409" s="618">
        <f t="shared" si="200"/>
        <v>2038</v>
      </c>
      <c r="AA409" s="618">
        <f t="shared" si="200"/>
        <v>2039</v>
      </c>
      <c r="AB409" s="618">
        <f t="shared" si="200"/>
        <v>2040</v>
      </c>
      <c r="AC409" s="618">
        <f t="shared" si="200"/>
        <v>2041</v>
      </c>
      <c r="AD409" s="618">
        <f t="shared" si="200"/>
        <v>2042</v>
      </c>
      <c r="AE409" s="618">
        <f t="shared" si="200"/>
        <v>2043</v>
      </c>
      <c r="AF409" s="618">
        <f t="shared" si="200"/>
        <v>2044</v>
      </c>
      <c r="AG409" s="618">
        <f t="shared" si="200"/>
        <v>2045</v>
      </c>
      <c r="AH409" s="618">
        <f t="shared" si="200"/>
        <v>2046</v>
      </c>
      <c r="AI409" s="618">
        <f t="shared" si="200"/>
        <v>2047</v>
      </c>
    </row>
    <row r="410" spans="1:43" s="589" customFormat="1" ht="12" customHeight="1">
      <c r="A410" s="592" t="s">
        <v>242</v>
      </c>
      <c r="B410" s="749" t="s">
        <v>398</v>
      </c>
      <c r="C410" s="856"/>
      <c r="D410" s="857"/>
      <c r="E410" s="593"/>
      <c r="F410" s="593">
        <f t="shared" ref="F410:AI410" si="201">+F411+F414+F415+F416</f>
        <v>864682.33999999985</v>
      </c>
      <c r="G410" s="593">
        <f t="shared" si="201"/>
        <v>222366.13804993749</v>
      </c>
      <c r="H410" s="593">
        <f t="shared" si="201"/>
        <v>2475885.9384030299</v>
      </c>
      <c r="I410" s="593">
        <f t="shared" si="201"/>
        <v>2387794.5297361966</v>
      </c>
      <c r="J410" s="593">
        <f t="shared" si="201"/>
        <v>76215.776981115225</v>
      </c>
      <c r="K410" s="593">
        <f t="shared" si="201"/>
        <v>346028.86941390048</v>
      </c>
      <c r="L410" s="593">
        <f t="shared" si="201"/>
        <v>346028.86941390019</v>
      </c>
      <c r="M410" s="593">
        <f t="shared" si="201"/>
        <v>346028.86941390019</v>
      </c>
      <c r="N410" s="593">
        <f t="shared" si="201"/>
        <v>346028.86941390019</v>
      </c>
      <c r="O410" s="593">
        <f t="shared" si="201"/>
        <v>346028.86941390019</v>
      </c>
      <c r="P410" s="593">
        <f t="shared" si="201"/>
        <v>346028.86941390019</v>
      </c>
      <c r="Q410" s="593">
        <f t="shared" si="201"/>
        <v>346028.86941390019</v>
      </c>
      <c r="R410" s="593">
        <f t="shared" si="201"/>
        <v>346028.86941390019</v>
      </c>
      <c r="S410" s="593">
        <f t="shared" si="201"/>
        <v>346028.86941390019</v>
      </c>
      <c r="T410" s="593">
        <f t="shared" si="201"/>
        <v>346028.86941390019</v>
      </c>
      <c r="U410" s="593">
        <f t="shared" si="201"/>
        <v>346028.86941390019</v>
      </c>
      <c r="V410" s="593">
        <f t="shared" si="201"/>
        <v>346028.86941390019</v>
      </c>
      <c r="W410" s="593">
        <f t="shared" si="201"/>
        <v>346028.86941390019</v>
      </c>
      <c r="X410" s="593">
        <f t="shared" si="201"/>
        <v>346028.86941390019</v>
      </c>
      <c r="Y410" s="593">
        <f t="shared" si="201"/>
        <v>346028.86941390019</v>
      </c>
      <c r="Z410" s="593">
        <f t="shared" si="201"/>
        <v>346028.86941390019</v>
      </c>
      <c r="AA410" s="593">
        <f t="shared" si="201"/>
        <v>438826.1976969153</v>
      </c>
      <c r="AB410" s="593">
        <f t="shared" si="201"/>
        <v>438826.1976969153</v>
      </c>
      <c r="AC410" s="593">
        <f t="shared" si="201"/>
        <v>438826.1976969153</v>
      </c>
      <c r="AD410" s="593">
        <f t="shared" si="201"/>
        <v>438826.1976969153</v>
      </c>
      <c r="AE410" s="593">
        <f t="shared" si="201"/>
        <v>438826.1976969153</v>
      </c>
      <c r="AF410" s="593">
        <f t="shared" si="201"/>
        <v>438826.1976969153</v>
      </c>
      <c r="AG410" s="593">
        <f t="shared" si="201"/>
        <v>438826.1976969153</v>
      </c>
      <c r="AH410" s="593">
        <f t="shared" si="201"/>
        <v>438826.1976969153</v>
      </c>
      <c r="AI410" s="593">
        <f t="shared" si="201"/>
        <v>438826.1976969153</v>
      </c>
    </row>
    <row r="411" spans="1:43" s="607" customFormat="1" ht="12" customHeight="1">
      <c r="A411" s="605">
        <v>1</v>
      </c>
      <c r="B411" s="753" t="s">
        <v>245</v>
      </c>
      <c r="C411" s="856"/>
      <c r="D411" s="857"/>
      <c r="E411" s="606"/>
      <c r="F411" s="606">
        <f t="shared" ref="F411:AI411" si="202">+F412+F413</f>
        <v>0</v>
      </c>
      <c r="G411" s="606">
        <f t="shared" si="202"/>
        <v>0</v>
      </c>
      <c r="H411" s="606">
        <f t="shared" si="202"/>
        <v>0</v>
      </c>
      <c r="I411" s="606">
        <f t="shared" si="202"/>
        <v>0</v>
      </c>
      <c r="J411" s="606">
        <f t="shared" si="202"/>
        <v>0</v>
      </c>
      <c r="K411" s="606">
        <f t="shared" si="202"/>
        <v>346028.86941390019</v>
      </c>
      <c r="L411" s="606">
        <f t="shared" si="202"/>
        <v>346028.86941390019</v>
      </c>
      <c r="M411" s="606">
        <f t="shared" si="202"/>
        <v>346028.86941390019</v>
      </c>
      <c r="N411" s="606">
        <f t="shared" si="202"/>
        <v>346028.86941390019</v>
      </c>
      <c r="O411" s="606">
        <f t="shared" si="202"/>
        <v>346028.86941390019</v>
      </c>
      <c r="P411" s="606">
        <f t="shared" si="202"/>
        <v>346028.86941390019</v>
      </c>
      <c r="Q411" s="606">
        <f t="shared" si="202"/>
        <v>346028.86941390019</v>
      </c>
      <c r="R411" s="606">
        <f t="shared" si="202"/>
        <v>346028.86941390019</v>
      </c>
      <c r="S411" s="606">
        <f t="shared" si="202"/>
        <v>346028.86941390019</v>
      </c>
      <c r="T411" s="606">
        <f t="shared" si="202"/>
        <v>346028.86941390019</v>
      </c>
      <c r="U411" s="606">
        <f t="shared" si="202"/>
        <v>346028.86941390019</v>
      </c>
      <c r="V411" s="606">
        <f t="shared" si="202"/>
        <v>346028.86941390019</v>
      </c>
      <c r="W411" s="606">
        <f t="shared" si="202"/>
        <v>346028.86941390019</v>
      </c>
      <c r="X411" s="606">
        <f t="shared" si="202"/>
        <v>346028.86941390019</v>
      </c>
      <c r="Y411" s="606">
        <f t="shared" si="202"/>
        <v>346028.86941390019</v>
      </c>
      <c r="Z411" s="606">
        <f t="shared" si="202"/>
        <v>346028.86941390019</v>
      </c>
      <c r="AA411" s="606">
        <f t="shared" si="202"/>
        <v>438826.1976969153</v>
      </c>
      <c r="AB411" s="606">
        <f t="shared" si="202"/>
        <v>438826.1976969153</v>
      </c>
      <c r="AC411" s="606">
        <f t="shared" si="202"/>
        <v>438826.1976969153</v>
      </c>
      <c r="AD411" s="606">
        <f t="shared" si="202"/>
        <v>438826.1976969153</v>
      </c>
      <c r="AE411" s="606">
        <f t="shared" si="202"/>
        <v>438826.1976969153</v>
      </c>
      <c r="AF411" s="606">
        <f t="shared" si="202"/>
        <v>438826.1976969153</v>
      </c>
      <c r="AG411" s="606">
        <f t="shared" si="202"/>
        <v>438826.1976969153</v>
      </c>
      <c r="AH411" s="606">
        <f t="shared" si="202"/>
        <v>438826.1976969153</v>
      </c>
      <c r="AI411" s="606">
        <f t="shared" si="202"/>
        <v>438826.1976969153</v>
      </c>
      <c r="AJ411" s="589"/>
      <c r="AK411" s="589"/>
      <c r="AL411" s="589"/>
      <c r="AM411" s="589"/>
      <c r="AN411" s="589"/>
      <c r="AO411" s="589"/>
      <c r="AP411" s="589"/>
    </row>
    <row r="412" spans="1:43" s="589" customFormat="1" ht="12" customHeight="1">
      <c r="A412" s="594"/>
      <c r="B412" s="751" t="s">
        <v>249</v>
      </c>
      <c r="C412" s="856"/>
      <c r="D412" s="857"/>
      <c r="E412" s="595"/>
      <c r="F412" s="595">
        <f t="shared" ref="F412:AI412" si="203">+F296</f>
        <v>0</v>
      </c>
      <c r="G412" s="595">
        <f t="shared" si="203"/>
        <v>0</v>
      </c>
      <c r="H412" s="595">
        <f t="shared" si="203"/>
        <v>0</v>
      </c>
      <c r="I412" s="595">
        <f t="shared" si="203"/>
        <v>0</v>
      </c>
      <c r="J412" s="595">
        <f t="shared" si="203"/>
        <v>0</v>
      </c>
      <c r="K412" s="595">
        <f t="shared" si="203"/>
        <v>219269.43107137195</v>
      </c>
      <c r="L412" s="595">
        <f t="shared" si="203"/>
        <v>219269.43107137195</v>
      </c>
      <c r="M412" s="595">
        <f t="shared" si="203"/>
        <v>219269.43107137195</v>
      </c>
      <c r="N412" s="595">
        <f t="shared" si="203"/>
        <v>219269.43107137195</v>
      </c>
      <c r="O412" s="595">
        <f t="shared" si="203"/>
        <v>219269.43107137195</v>
      </c>
      <c r="P412" s="595">
        <f t="shared" si="203"/>
        <v>219269.43107137195</v>
      </c>
      <c r="Q412" s="595">
        <f t="shared" si="203"/>
        <v>219269.43107137195</v>
      </c>
      <c r="R412" s="595">
        <f t="shared" si="203"/>
        <v>219269.43107137195</v>
      </c>
      <c r="S412" s="595">
        <f t="shared" si="203"/>
        <v>219269.43107137195</v>
      </c>
      <c r="T412" s="595">
        <f t="shared" si="203"/>
        <v>219269.43107137195</v>
      </c>
      <c r="U412" s="595">
        <f t="shared" si="203"/>
        <v>219269.43107137195</v>
      </c>
      <c r="V412" s="595">
        <f t="shared" si="203"/>
        <v>219269.43107137195</v>
      </c>
      <c r="W412" s="595">
        <f t="shared" si="203"/>
        <v>219269.43107137195</v>
      </c>
      <c r="X412" s="595">
        <f t="shared" si="203"/>
        <v>219269.43107137195</v>
      </c>
      <c r="Y412" s="595">
        <f t="shared" si="203"/>
        <v>219269.43107137195</v>
      </c>
      <c r="Z412" s="595">
        <f t="shared" si="203"/>
        <v>219269.43107137195</v>
      </c>
      <c r="AA412" s="595">
        <f t="shared" si="203"/>
        <v>219269.43107137195</v>
      </c>
      <c r="AB412" s="595">
        <f t="shared" si="203"/>
        <v>219269.43107137195</v>
      </c>
      <c r="AC412" s="595">
        <f t="shared" si="203"/>
        <v>219269.43107137195</v>
      </c>
      <c r="AD412" s="595">
        <f t="shared" si="203"/>
        <v>219269.43107137195</v>
      </c>
      <c r="AE412" s="595">
        <f t="shared" si="203"/>
        <v>219269.43107137195</v>
      </c>
      <c r="AF412" s="595">
        <f t="shared" si="203"/>
        <v>219269.43107137195</v>
      </c>
      <c r="AG412" s="595">
        <f t="shared" si="203"/>
        <v>219269.43107137195</v>
      </c>
      <c r="AH412" s="595">
        <f t="shared" si="203"/>
        <v>219269.43107137195</v>
      </c>
      <c r="AI412" s="595">
        <f t="shared" si="203"/>
        <v>219269.43107137195</v>
      </c>
    </row>
    <row r="413" spans="1:43" s="589" customFormat="1" ht="12" customHeight="1">
      <c r="A413" s="594"/>
      <c r="B413" s="751" t="s">
        <v>250</v>
      </c>
      <c r="C413" s="856"/>
      <c r="D413" s="857"/>
      <c r="E413" s="595"/>
      <c r="F413" s="595">
        <f t="shared" ref="F413:AI413" si="204">+F297</f>
        <v>0</v>
      </c>
      <c r="G413" s="595">
        <f t="shared" si="204"/>
        <v>0</v>
      </c>
      <c r="H413" s="595">
        <f t="shared" si="204"/>
        <v>0</v>
      </c>
      <c r="I413" s="595">
        <f t="shared" si="204"/>
        <v>0</v>
      </c>
      <c r="J413" s="595">
        <f t="shared" si="204"/>
        <v>0</v>
      </c>
      <c r="K413" s="595">
        <f t="shared" si="204"/>
        <v>126759.43834252824</v>
      </c>
      <c r="L413" s="595">
        <f t="shared" si="204"/>
        <v>126759.43834252824</v>
      </c>
      <c r="M413" s="595">
        <f t="shared" si="204"/>
        <v>126759.43834252824</v>
      </c>
      <c r="N413" s="595">
        <f t="shared" si="204"/>
        <v>126759.43834252824</v>
      </c>
      <c r="O413" s="595">
        <f t="shared" si="204"/>
        <v>126759.43834252824</v>
      </c>
      <c r="P413" s="595">
        <f t="shared" si="204"/>
        <v>126759.43834252824</v>
      </c>
      <c r="Q413" s="595">
        <f t="shared" si="204"/>
        <v>126759.43834252824</v>
      </c>
      <c r="R413" s="595">
        <f t="shared" si="204"/>
        <v>126759.43834252824</v>
      </c>
      <c r="S413" s="595">
        <f t="shared" si="204"/>
        <v>126759.43834252824</v>
      </c>
      <c r="T413" s="595">
        <f t="shared" si="204"/>
        <v>126759.43834252824</v>
      </c>
      <c r="U413" s="595">
        <f t="shared" si="204"/>
        <v>126759.43834252824</v>
      </c>
      <c r="V413" s="595">
        <f t="shared" si="204"/>
        <v>126759.43834252824</v>
      </c>
      <c r="W413" s="595">
        <f t="shared" si="204"/>
        <v>126759.43834252824</v>
      </c>
      <c r="X413" s="595">
        <f t="shared" si="204"/>
        <v>126759.43834252824</v>
      </c>
      <c r="Y413" s="595">
        <f t="shared" si="204"/>
        <v>126759.43834252824</v>
      </c>
      <c r="Z413" s="595">
        <f t="shared" si="204"/>
        <v>126759.43834252824</v>
      </c>
      <c r="AA413" s="595">
        <f t="shared" si="204"/>
        <v>219556.76662554336</v>
      </c>
      <c r="AB413" s="595">
        <f t="shared" si="204"/>
        <v>219556.76662554336</v>
      </c>
      <c r="AC413" s="595">
        <f t="shared" si="204"/>
        <v>219556.76662554336</v>
      </c>
      <c r="AD413" s="595">
        <f t="shared" si="204"/>
        <v>219556.76662554336</v>
      </c>
      <c r="AE413" s="595">
        <f t="shared" si="204"/>
        <v>219556.76662554336</v>
      </c>
      <c r="AF413" s="595">
        <f t="shared" si="204"/>
        <v>219556.76662554336</v>
      </c>
      <c r="AG413" s="595">
        <f t="shared" si="204"/>
        <v>219556.76662554336</v>
      </c>
      <c r="AH413" s="595">
        <f t="shared" si="204"/>
        <v>219556.76662554336</v>
      </c>
      <c r="AI413" s="595">
        <f t="shared" si="204"/>
        <v>219556.76662554336</v>
      </c>
    </row>
    <row r="414" spans="1:43" s="607" customFormat="1" ht="12" customHeight="1">
      <c r="A414" s="605">
        <v>2</v>
      </c>
      <c r="B414" s="753" t="s">
        <v>247</v>
      </c>
      <c r="C414" s="856"/>
      <c r="D414" s="857"/>
      <c r="E414" s="606"/>
      <c r="F414" s="606">
        <f t="shared" ref="F414:AI414" si="205">+F299</f>
        <v>0</v>
      </c>
      <c r="G414" s="606">
        <f t="shared" si="205"/>
        <v>0</v>
      </c>
      <c r="H414" s="606">
        <f t="shared" si="205"/>
        <v>0</v>
      </c>
      <c r="I414" s="606">
        <f t="shared" si="205"/>
        <v>0</v>
      </c>
      <c r="J414" s="606">
        <f t="shared" si="205"/>
        <v>0</v>
      </c>
      <c r="K414" s="606">
        <f t="shared" si="205"/>
        <v>0</v>
      </c>
      <c r="L414" s="606">
        <f t="shared" si="205"/>
        <v>0</v>
      </c>
      <c r="M414" s="606">
        <f t="shared" si="205"/>
        <v>0</v>
      </c>
      <c r="N414" s="606">
        <f t="shared" si="205"/>
        <v>0</v>
      </c>
      <c r="O414" s="606">
        <f t="shared" si="205"/>
        <v>0</v>
      </c>
      <c r="P414" s="606">
        <f t="shared" si="205"/>
        <v>0</v>
      </c>
      <c r="Q414" s="606">
        <f t="shared" si="205"/>
        <v>0</v>
      </c>
      <c r="R414" s="606">
        <f t="shared" si="205"/>
        <v>0</v>
      </c>
      <c r="S414" s="606">
        <f t="shared" si="205"/>
        <v>0</v>
      </c>
      <c r="T414" s="606">
        <f t="shared" si="205"/>
        <v>0</v>
      </c>
      <c r="U414" s="606">
        <f t="shared" si="205"/>
        <v>0</v>
      </c>
      <c r="V414" s="606">
        <f t="shared" si="205"/>
        <v>0</v>
      </c>
      <c r="W414" s="606">
        <f t="shared" si="205"/>
        <v>0</v>
      </c>
      <c r="X414" s="606">
        <f t="shared" si="205"/>
        <v>0</v>
      </c>
      <c r="Y414" s="606">
        <f t="shared" si="205"/>
        <v>0</v>
      </c>
      <c r="Z414" s="606">
        <f t="shared" si="205"/>
        <v>0</v>
      </c>
      <c r="AA414" s="606">
        <f t="shared" si="205"/>
        <v>0</v>
      </c>
      <c r="AB414" s="606">
        <f t="shared" si="205"/>
        <v>0</v>
      </c>
      <c r="AC414" s="606">
        <f t="shared" si="205"/>
        <v>0</v>
      </c>
      <c r="AD414" s="606">
        <f t="shared" si="205"/>
        <v>0</v>
      </c>
      <c r="AE414" s="606">
        <f t="shared" si="205"/>
        <v>0</v>
      </c>
      <c r="AF414" s="606">
        <f t="shared" si="205"/>
        <v>0</v>
      </c>
      <c r="AG414" s="606">
        <f t="shared" si="205"/>
        <v>0</v>
      </c>
      <c r="AH414" s="606">
        <f t="shared" si="205"/>
        <v>0</v>
      </c>
      <c r="AI414" s="606">
        <f t="shared" si="205"/>
        <v>0</v>
      </c>
      <c r="AJ414" s="589"/>
      <c r="AK414" s="589"/>
      <c r="AL414" s="589"/>
      <c r="AM414" s="589"/>
      <c r="AN414" s="589"/>
      <c r="AO414" s="589"/>
      <c r="AP414" s="589"/>
    </row>
    <row r="415" spans="1:43" s="607" customFormat="1" ht="12" customHeight="1">
      <c r="A415" s="605">
        <v>3</v>
      </c>
      <c r="B415" s="753" t="s">
        <v>251</v>
      </c>
      <c r="C415" s="856"/>
      <c r="D415" s="857"/>
      <c r="E415" s="606"/>
      <c r="F415" s="606">
        <f t="shared" ref="F415:AI415" si="206">+F300</f>
        <v>0</v>
      </c>
      <c r="G415" s="606">
        <f t="shared" si="206"/>
        <v>0</v>
      </c>
      <c r="H415" s="606">
        <f t="shared" si="206"/>
        <v>0</v>
      </c>
      <c r="I415" s="606">
        <f t="shared" si="206"/>
        <v>0</v>
      </c>
      <c r="J415" s="606">
        <f t="shared" si="206"/>
        <v>0</v>
      </c>
      <c r="K415" s="606">
        <f t="shared" si="206"/>
        <v>0</v>
      </c>
      <c r="L415" s="606">
        <f t="shared" si="206"/>
        <v>0</v>
      </c>
      <c r="M415" s="606">
        <f t="shared" si="206"/>
        <v>0</v>
      </c>
      <c r="N415" s="606">
        <f t="shared" si="206"/>
        <v>0</v>
      </c>
      <c r="O415" s="606">
        <f t="shared" si="206"/>
        <v>0</v>
      </c>
      <c r="P415" s="606">
        <f t="shared" si="206"/>
        <v>0</v>
      </c>
      <c r="Q415" s="606">
        <f t="shared" si="206"/>
        <v>0</v>
      </c>
      <c r="R415" s="606">
        <f t="shared" si="206"/>
        <v>0</v>
      </c>
      <c r="S415" s="606">
        <f t="shared" si="206"/>
        <v>0</v>
      </c>
      <c r="T415" s="606">
        <f t="shared" si="206"/>
        <v>0</v>
      </c>
      <c r="U415" s="606">
        <f t="shared" si="206"/>
        <v>0</v>
      </c>
      <c r="V415" s="606">
        <f t="shared" si="206"/>
        <v>0</v>
      </c>
      <c r="W415" s="606">
        <f t="shared" si="206"/>
        <v>0</v>
      </c>
      <c r="X415" s="606">
        <f t="shared" si="206"/>
        <v>0</v>
      </c>
      <c r="Y415" s="606">
        <f t="shared" si="206"/>
        <v>0</v>
      </c>
      <c r="Z415" s="606">
        <f t="shared" si="206"/>
        <v>0</v>
      </c>
      <c r="AA415" s="606">
        <f t="shared" si="206"/>
        <v>0</v>
      </c>
      <c r="AB415" s="606">
        <f t="shared" si="206"/>
        <v>0</v>
      </c>
      <c r="AC415" s="606">
        <f t="shared" si="206"/>
        <v>0</v>
      </c>
      <c r="AD415" s="606">
        <f t="shared" si="206"/>
        <v>0</v>
      </c>
      <c r="AE415" s="606">
        <f t="shared" si="206"/>
        <v>0</v>
      </c>
      <c r="AF415" s="606">
        <f t="shared" si="206"/>
        <v>0</v>
      </c>
      <c r="AG415" s="606">
        <f t="shared" si="206"/>
        <v>0</v>
      </c>
      <c r="AH415" s="606">
        <f t="shared" si="206"/>
        <v>0</v>
      </c>
      <c r="AI415" s="606">
        <f t="shared" si="206"/>
        <v>0</v>
      </c>
      <c r="AJ415" s="589"/>
      <c r="AK415" s="589"/>
      <c r="AL415" s="589"/>
      <c r="AM415" s="589"/>
      <c r="AN415" s="589"/>
      <c r="AO415" s="589"/>
      <c r="AP415" s="589"/>
    </row>
    <row r="416" spans="1:43" s="607" customFormat="1" ht="12" customHeight="1">
      <c r="A416" s="605">
        <v>4</v>
      </c>
      <c r="B416" s="753" t="s">
        <v>463</v>
      </c>
      <c r="C416" s="856"/>
      <c r="D416" s="857"/>
      <c r="E416" s="606"/>
      <c r="F416" s="606">
        <f t="shared" ref="F416:AI416" si="207">+F417+F418+F419</f>
        <v>864682.33999999985</v>
      </c>
      <c r="G416" s="606">
        <f t="shared" si="207"/>
        <v>222366.13804993749</v>
      </c>
      <c r="H416" s="606">
        <f t="shared" si="207"/>
        <v>2475885.9384030299</v>
      </c>
      <c r="I416" s="606">
        <f t="shared" si="207"/>
        <v>2387794.5297361966</v>
      </c>
      <c r="J416" s="606">
        <f t="shared" si="207"/>
        <v>76215.776981115225</v>
      </c>
      <c r="K416" s="606">
        <f t="shared" si="207"/>
        <v>2.8921931516379118E-10</v>
      </c>
      <c r="L416" s="606">
        <f t="shared" si="207"/>
        <v>0</v>
      </c>
      <c r="M416" s="606">
        <f t="shared" si="207"/>
        <v>0</v>
      </c>
      <c r="N416" s="606">
        <f t="shared" si="207"/>
        <v>0</v>
      </c>
      <c r="O416" s="606">
        <f t="shared" si="207"/>
        <v>0</v>
      </c>
      <c r="P416" s="606">
        <f t="shared" si="207"/>
        <v>0</v>
      </c>
      <c r="Q416" s="606">
        <f t="shared" si="207"/>
        <v>0</v>
      </c>
      <c r="R416" s="606">
        <f t="shared" si="207"/>
        <v>0</v>
      </c>
      <c r="S416" s="606">
        <f t="shared" si="207"/>
        <v>0</v>
      </c>
      <c r="T416" s="606">
        <f t="shared" si="207"/>
        <v>0</v>
      </c>
      <c r="U416" s="606">
        <f t="shared" si="207"/>
        <v>0</v>
      </c>
      <c r="V416" s="606">
        <f t="shared" si="207"/>
        <v>0</v>
      </c>
      <c r="W416" s="606">
        <f t="shared" si="207"/>
        <v>0</v>
      </c>
      <c r="X416" s="606">
        <f t="shared" si="207"/>
        <v>0</v>
      </c>
      <c r="Y416" s="606">
        <f t="shared" si="207"/>
        <v>0</v>
      </c>
      <c r="Z416" s="606">
        <f t="shared" si="207"/>
        <v>0</v>
      </c>
      <c r="AA416" s="606">
        <f t="shared" si="207"/>
        <v>0</v>
      </c>
      <c r="AB416" s="606">
        <f t="shared" si="207"/>
        <v>0</v>
      </c>
      <c r="AC416" s="606">
        <f t="shared" si="207"/>
        <v>0</v>
      </c>
      <c r="AD416" s="606">
        <f t="shared" si="207"/>
        <v>0</v>
      </c>
      <c r="AE416" s="606">
        <f t="shared" si="207"/>
        <v>0</v>
      </c>
      <c r="AF416" s="606">
        <f t="shared" si="207"/>
        <v>0</v>
      </c>
      <c r="AG416" s="606">
        <f t="shared" si="207"/>
        <v>0</v>
      </c>
      <c r="AH416" s="606">
        <f t="shared" si="207"/>
        <v>0</v>
      </c>
      <c r="AI416" s="606">
        <f t="shared" si="207"/>
        <v>0</v>
      </c>
      <c r="AJ416" s="589"/>
      <c r="AK416" s="589"/>
      <c r="AL416" s="589"/>
      <c r="AM416" s="589"/>
      <c r="AN416" s="589"/>
      <c r="AO416" s="589"/>
      <c r="AP416" s="589"/>
    </row>
    <row r="417" spans="1:42" s="589" customFormat="1" ht="12" customHeight="1">
      <c r="A417" s="594"/>
      <c r="B417" s="751" t="str">
        <f>+'18 Viri financiranja'!B27</f>
        <v>EU sredstva</v>
      </c>
      <c r="C417" s="856"/>
      <c r="D417" s="857"/>
      <c r="E417" s="595"/>
      <c r="F417" s="595">
        <f>+F371</f>
        <v>0</v>
      </c>
      <c r="G417" s="595">
        <f t="shared" ref="G417:AI419" si="208">+G371</f>
        <v>116056.39</v>
      </c>
      <c r="H417" s="595">
        <f t="shared" si="208"/>
        <v>1493166.71</v>
      </c>
      <c r="I417" s="595">
        <f t="shared" si="208"/>
        <v>1450319.9</v>
      </c>
      <c r="J417" s="595">
        <f t="shared" si="208"/>
        <v>38165.32</v>
      </c>
      <c r="K417" s="595">
        <f t="shared" si="208"/>
        <v>-1.673470251262188E-10</v>
      </c>
      <c r="L417" s="595">
        <f t="shared" si="208"/>
        <v>0</v>
      </c>
      <c r="M417" s="595">
        <f t="shared" si="208"/>
        <v>0</v>
      </c>
      <c r="N417" s="595">
        <f t="shared" si="208"/>
        <v>0</v>
      </c>
      <c r="O417" s="595">
        <f t="shared" si="208"/>
        <v>0</v>
      </c>
      <c r="P417" s="595">
        <f t="shared" si="208"/>
        <v>0</v>
      </c>
      <c r="Q417" s="595">
        <f t="shared" si="208"/>
        <v>0</v>
      </c>
      <c r="R417" s="595">
        <f t="shared" si="208"/>
        <v>0</v>
      </c>
      <c r="S417" s="595">
        <f t="shared" si="208"/>
        <v>0</v>
      </c>
      <c r="T417" s="595">
        <f t="shared" si="208"/>
        <v>0</v>
      </c>
      <c r="U417" s="595">
        <f t="shared" si="208"/>
        <v>0</v>
      </c>
      <c r="V417" s="595">
        <f t="shared" si="208"/>
        <v>0</v>
      </c>
      <c r="W417" s="595">
        <f t="shared" si="208"/>
        <v>0</v>
      </c>
      <c r="X417" s="595">
        <f t="shared" si="208"/>
        <v>0</v>
      </c>
      <c r="Y417" s="595">
        <f t="shared" si="208"/>
        <v>0</v>
      </c>
      <c r="Z417" s="595">
        <f t="shared" si="208"/>
        <v>0</v>
      </c>
      <c r="AA417" s="595">
        <f t="shared" si="208"/>
        <v>0</v>
      </c>
      <c r="AB417" s="595">
        <f t="shared" si="208"/>
        <v>0</v>
      </c>
      <c r="AC417" s="595">
        <f t="shared" si="208"/>
        <v>0</v>
      </c>
      <c r="AD417" s="595">
        <f t="shared" si="208"/>
        <v>0</v>
      </c>
      <c r="AE417" s="595">
        <f t="shared" si="208"/>
        <v>0</v>
      </c>
      <c r="AF417" s="595">
        <f t="shared" si="208"/>
        <v>0</v>
      </c>
      <c r="AG417" s="595">
        <f t="shared" si="208"/>
        <v>0</v>
      </c>
      <c r="AH417" s="595">
        <f t="shared" si="208"/>
        <v>0</v>
      </c>
      <c r="AI417" s="595">
        <f t="shared" si="208"/>
        <v>0</v>
      </c>
    </row>
    <row r="418" spans="1:42" s="589" customFormat="1" ht="12" customHeight="1">
      <c r="A418" s="594"/>
      <c r="B418" s="751" t="str">
        <f>+'18 Viri financiranja'!B28</f>
        <v>Državni proračun - MOP</v>
      </c>
      <c r="C418" s="856"/>
      <c r="D418" s="857"/>
      <c r="E418" s="595"/>
      <c r="F418" s="595">
        <f>+F372</f>
        <v>0</v>
      </c>
      <c r="G418" s="595">
        <f t="shared" si="208"/>
        <v>29014.1</v>
      </c>
      <c r="H418" s="595">
        <f t="shared" si="208"/>
        <v>373291.68</v>
      </c>
      <c r="I418" s="595">
        <f t="shared" si="208"/>
        <v>362579.97</v>
      </c>
      <c r="J418" s="595">
        <f t="shared" si="208"/>
        <v>9541.33</v>
      </c>
      <c r="K418" s="595">
        <f t="shared" si="208"/>
        <v>1.6370904631912708E-11</v>
      </c>
      <c r="L418" s="595">
        <f t="shared" si="208"/>
        <v>0</v>
      </c>
      <c r="M418" s="595">
        <f t="shared" si="208"/>
        <v>0</v>
      </c>
      <c r="N418" s="595">
        <f t="shared" si="208"/>
        <v>0</v>
      </c>
      <c r="O418" s="595">
        <f t="shared" si="208"/>
        <v>0</v>
      </c>
      <c r="P418" s="595">
        <f t="shared" si="208"/>
        <v>0</v>
      </c>
      <c r="Q418" s="595">
        <f t="shared" si="208"/>
        <v>0</v>
      </c>
      <c r="R418" s="595">
        <f t="shared" si="208"/>
        <v>0</v>
      </c>
      <c r="S418" s="595">
        <f t="shared" si="208"/>
        <v>0</v>
      </c>
      <c r="T418" s="595">
        <f t="shared" si="208"/>
        <v>0</v>
      </c>
      <c r="U418" s="595">
        <f t="shared" si="208"/>
        <v>0</v>
      </c>
      <c r="V418" s="595">
        <f t="shared" si="208"/>
        <v>0</v>
      </c>
      <c r="W418" s="595">
        <f t="shared" si="208"/>
        <v>0</v>
      </c>
      <c r="X418" s="595">
        <f t="shared" si="208"/>
        <v>0</v>
      </c>
      <c r="Y418" s="595">
        <f t="shared" si="208"/>
        <v>0</v>
      </c>
      <c r="Z418" s="595">
        <f t="shared" si="208"/>
        <v>0</v>
      </c>
      <c r="AA418" s="595">
        <f t="shared" si="208"/>
        <v>0</v>
      </c>
      <c r="AB418" s="595">
        <f t="shared" si="208"/>
        <v>0</v>
      </c>
      <c r="AC418" s="595">
        <f t="shared" si="208"/>
        <v>0</v>
      </c>
      <c r="AD418" s="595">
        <f t="shared" si="208"/>
        <v>0</v>
      </c>
      <c r="AE418" s="595">
        <f t="shared" si="208"/>
        <v>0</v>
      </c>
      <c r="AF418" s="595">
        <f t="shared" si="208"/>
        <v>0</v>
      </c>
      <c r="AG418" s="595">
        <f t="shared" si="208"/>
        <v>0</v>
      </c>
      <c r="AH418" s="595">
        <f t="shared" si="208"/>
        <v>0</v>
      </c>
      <c r="AI418" s="595">
        <f t="shared" si="208"/>
        <v>0</v>
      </c>
    </row>
    <row r="419" spans="1:42" s="589" customFormat="1" ht="12" customHeight="1">
      <c r="A419" s="594"/>
      <c r="B419" s="751" t="str">
        <f>+'18 Viri financiranja'!B29</f>
        <v>Občinski proračun</v>
      </c>
      <c r="C419" s="856"/>
      <c r="D419" s="857"/>
      <c r="E419" s="595"/>
      <c r="F419" s="595">
        <f>+F373</f>
        <v>864682.33999999985</v>
      </c>
      <c r="G419" s="595">
        <f t="shared" si="208"/>
        <v>77295.648049937503</v>
      </c>
      <c r="H419" s="595">
        <f t="shared" si="208"/>
        <v>609427.54840303014</v>
      </c>
      <c r="I419" s="595">
        <f t="shared" si="208"/>
        <v>574894.65973619686</v>
      </c>
      <c r="J419" s="595">
        <f t="shared" si="208"/>
        <v>28509.126981115227</v>
      </c>
      <c r="K419" s="595">
        <f t="shared" si="208"/>
        <v>4.4019543565809727E-10</v>
      </c>
      <c r="L419" s="595">
        <f t="shared" si="208"/>
        <v>0</v>
      </c>
      <c r="M419" s="595">
        <f t="shared" si="208"/>
        <v>0</v>
      </c>
      <c r="N419" s="595">
        <f t="shared" si="208"/>
        <v>0</v>
      </c>
      <c r="O419" s="595">
        <f t="shared" si="208"/>
        <v>0</v>
      </c>
      <c r="P419" s="595">
        <f t="shared" si="208"/>
        <v>0</v>
      </c>
      <c r="Q419" s="595">
        <f t="shared" si="208"/>
        <v>0</v>
      </c>
      <c r="R419" s="595">
        <f t="shared" si="208"/>
        <v>0</v>
      </c>
      <c r="S419" s="595">
        <f t="shared" si="208"/>
        <v>0</v>
      </c>
      <c r="T419" s="595">
        <f t="shared" si="208"/>
        <v>0</v>
      </c>
      <c r="U419" s="595">
        <f t="shared" si="208"/>
        <v>0</v>
      </c>
      <c r="V419" s="595">
        <f t="shared" si="208"/>
        <v>0</v>
      </c>
      <c r="W419" s="595">
        <f t="shared" si="208"/>
        <v>0</v>
      </c>
      <c r="X419" s="595">
        <f t="shared" si="208"/>
        <v>0</v>
      </c>
      <c r="Y419" s="595">
        <f t="shared" si="208"/>
        <v>0</v>
      </c>
      <c r="Z419" s="595">
        <f t="shared" si="208"/>
        <v>0</v>
      </c>
      <c r="AA419" s="595">
        <f t="shared" si="208"/>
        <v>0</v>
      </c>
      <c r="AB419" s="595">
        <f t="shared" si="208"/>
        <v>0</v>
      </c>
      <c r="AC419" s="595">
        <f t="shared" si="208"/>
        <v>0</v>
      </c>
      <c r="AD419" s="595">
        <f t="shared" si="208"/>
        <v>0</v>
      </c>
      <c r="AE419" s="595">
        <f t="shared" si="208"/>
        <v>0</v>
      </c>
      <c r="AF419" s="595">
        <f t="shared" si="208"/>
        <v>0</v>
      </c>
      <c r="AG419" s="595">
        <f t="shared" si="208"/>
        <v>0</v>
      </c>
      <c r="AH419" s="595">
        <f t="shared" si="208"/>
        <v>0</v>
      </c>
      <c r="AI419" s="595">
        <f t="shared" si="208"/>
        <v>0</v>
      </c>
    </row>
    <row r="420" spans="1:42" s="589" customFormat="1" ht="12" customHeight="1">
      <c r="A420" s="592" t="s">
        <v>243</v>
      </c>
      <c r="B420" s="749" t="s">
        <v>399</v>
      </c>
      <c r="C420" s="856"/>
      <c r="D420" s="857"/>
      <c r="E420" s="593"/>
      <c r="F420" s="593">
        <f>+F426+F427+F428+F435+F421</f>
        <v>864682.33999999985</v>
      </c>
      <c r="G420" s="593">
        <f t="shared" ref="G420:AI420" si="209">+G426+G427+G428+G435+G421</f>
        <v>222366.13804993749</v>
      </c>
      <c r="H420" s="593">
        <f t="shared" si="209"/>
        <v>2475885.9384030299</v>
      </c>
      <c r="I420" s="593">
        <f t="shared" si="209"/>
        <v>2387794.5297361971</v>
      </c>
      <c r="J420" s="593">
        <f t="shared" si="209"/>
        <v>76215.77698111521</v>
      </c>
      <c r="K420" s="593">
        <f t="shared" si="209"/>
        <v>219269.43078655362</v>
      </c>
      <c r="L420" s="593">
        <f t="shared" si="209"/>
        <v>219269.52198046166</v>
      </c>
      <c r="M420" s="593">
        <f t="shared" si="209"/>
        <v>219269.43107137183</v>
      </c>
      <c r="N420" s="593">
        <f t="shared" si="209"/>
        <v>219269.43107137183</v>
      </c>
      <c r="O420" s="593">
        <f t="shared" si="209"/>
        <v>219269.43107137183</v>
      </c>
      <c r="P420" s="593">
        <f t="shared" si="209"/>
        <v>219269.43107137183</v>
      </c>
      <c r="Q420" s="593">
        <f t="shared" si="209"/>
        <v>219269.43107137183</v>
      </c>
      <c r="R420" s="593">
        <f t="shared" si="209"/>
        <v>219269.43107137183</v>
      </c>
      <c r="S420" s="593">
        <f t="shared" si="209"/>
        <v>219269.43107137183</v>
      </c>
      <c r="T420" s="593">
        <f t="shared" si="209"/>
        <v>1337074.4662170287</v>
      </c>
      <c r="U420" s="593">
        <f t="shared" si="209"/>
        <v>219269.43107137183</v>
      </c>
      <c r="V420" s="593">
        <f t="shared" si="209"/>
        <v>219269.43107137183</v>
      </c>
      <c r="W420" s="593">
        <f t="shared" si="209"/>
        <v>219269.43107137183</v>
      </c>
      <c r="X420" s="593">
        <f t="shared" si="209"/>
        <v>492521.06306290673</v>
      </c>
      <c r="Y420" s="593">
        <f t="shared" si="209"/>
        <v>219269.43107137183</v>
      </c>
      <c r="Z420" s="593">
        <f t="shared" si="209"/>
        <v>219269.43107137183</v>
      </c>
      <c r="AA420" s="593">
        <f t="shared" si="209"/>
        <v>219269.43107137183</v>
      </c>
      <c r="AB420" s="593">
        <f t="shared" si="209"/>
        <v>219269.43107137183</v>
      </c>
      <c r="AC420" s="593">
        <f t="shared" si="209"/>
        <v>219269.43107137183</v>
      </c>
      <c r="AD420" s="593">
        <f t="shared" si="209"/>
        <v>1337074.4662170287</v>
      </c>
      <c r="AE420" s="593">
        <f t="shared" si="209"/>
        <v>219269.43107137183</v>
      </c>
      <c r="AF420" s="593">
        <f t="shared" si="209"/>
        <v>219269.43107137183</v>
      </c>
      <c r="AG420" s="593">
        <f t="shared" si="209"/>
        <v>219269.43107137183</v>
      </c>
      <c r="AH420" s="593">
        <f t="shared" si="209"/>
        <v>219269.43107137183</v>
      </c>
      <c r="AI420" s="593">
        <f t="shared" si="209"/>
        <v>219269.43107137183</v>
      </c>
    </row>
    <row r="421" spans="1:42" s="607" customFormat="1" ht="12" customHeight="1">
      <c r="A421" s="605">
        <v>1</v>
      </c>
      <c r="B421" s="753" t="s">
        <v>246</v>
      </c>
      <c r="C421" s="856"/>
      <c r="D421" s="857"/>
      <c r="E421" s="606"/>
      <c r="F421" s="606">
        <f t="shared" ref="F421:AI421" si="210">+F422+F423+F424+F425</f>
        <v>0</v>
      </c>
      <c r="G421" s="606">
        <f t="shared" si="210"/>
        <v>0</v>
      </c>
      <c r="H421" s="606">
        <f t="shared" si="210"/>
        <v>0</v>
      </c>
      <c r="I421" s="606">
        <f t="shared" si="210"/>
        <v>0</v>
      </c>
      <c r="J421" s="606">
        <f t="shared" si="210"/>
        <v>0</v>
      </c>
      <c r="K421" s="606">
        <f t="shared" si="210"/>
        <v>219269.43107137183</v>
      </c>
      <c r="L421" s="606">
        <f t="shared" si="210"/>
        <v>219269.43107137183</v>
      </c>
      <c r="M421" s="606">
        <f t="shared" si="210"/>
        <v>219269.43107137183</v>
      </c>
      <c r="N421" s="606">
        <f t="shared" si="210"/>
        <v>219269.43107137183</v>
      </c>
      <c r="O421" s="606">
        <f t="shared" si="210"/>
        <v>219269.43107137183</v>
      </c>
      <c r="P421" s="606">
        <f t="shared" si="210"/>
        <v>219269.43107137183</v>
      </c>
      <c r="Q421" s="606">
        <f t="shared" si="210"/>
        <v>219269.43107137183</v>
      </c>
      <c r="R421" s="606">
        <f t="shared" si="210"/>
        <v>219269.43107137183</v>
      </c>
      <c r="S421" s="606">
        <f t="shared" si="210"/>
        <v>219269.43107137183</v>
      </c>
      <c r="T421" s="606">
        <f t="shared" si="210"/>
        <v>219269.43107137183</v>
      </c>
      <c r="U421" s="606">
        <f t="shared" si="210"/>
        <v>219269.43107137183</v>
      </c>
      <c r="V421" s="606">
        <f t="shared" si="210"/>
        <v>219269.43107137183</v>
      </c>
      <c r="W421" s="606">
        <f t="shared" si="210"/>
        <v>219269.43107137183</v>
      </c>
      <c r="X421" s="606">
        <f t="shared" si="210"/>
        <v>219269.43107137183</v>
      </c>
      <c r="Y421" s="606">
        <f t="shared" si="210"/>
        <v>219269.43107137183</v>
      </c>
      <c r="Z421" s="606">
        <f t="shared" si="210"/>
        <v>219269.43107137183</v>
      </c>
      <c r="AA421" s="606">
        <f t="shared" si="210"/>
        <v>219269.43107137183</v>
      </c>
      <c r="AB421" s="606">
        <f t="shared" si="210"/>
        <v>219269.43107137183</v>
      </c>
      <c r="AC421" s="606">
        <f t="shared" si="210"/>
        <v>219269.43107137183</v>
      </c>
      <c r="AD421" s="606">
        <f t="shared" si="210"/>
        <v>219269.43107137183</v>
      </c>
      <c r="AE421" s="606">
        <f t="shared" si="210"/>
        <v>219269.43107137183</v>
      </c>
      <c r="AF421" s="606">
        <f t="shared" si="210"/>
        <v>219269.43107137183</v>
      </c>
      <c r="AG421" s="606">
        <f t="shared" si="210"/>
        <v>219269.43107137183</v>
      </c>
      <c r="AH421" s="606">
        <f t="shared" si="210"/>
        <v>219269.43107137183</v>
      </c>
      <c r="AI421" s="606">
        <f t="shared" si="210"/>
        <v>219269.43107137183</v>
      </c>
      <c r="AJ421" s="589"/>
      <c r="AK421" s="589"/>
      <c r="AL421" s="589"/>
      <c r="AM421" s="589"/>
      <c r="AN421" s="589"/>
      <c r="AO421" s="589"/>
      <c r="AP421" s="589"/>
    </row>
    <row r="422" spans="1:42" s="589" customFormat="1" ht="12" customHeight="1">
      <c r="A422" s="594"/>
      <c r="B422" s="751" t="s">
        <v>106</v>
      </c>
      <c r="C422" s="856"/>
      <c r="D422" s="857"/>
      <c r="E422" s="595"/>
      <c r="F422" s="595">
        <f t="shared" ref="F422:AI422" si="211">+F304</f>
        <v>0</v>
      </c>
      <c r="G422" s="595">
        <f t="shared" si="211"/>
        <v>0</v>
      </c>
      <c r="H422" s="595">
        <f t="shared" si="211"/>
        <v>0</v>
      </c>
      <c r="I422" s="595">
        <f t="shared" si="211"/>
        <v>0</v>
      </c>
      <c r="J422" s="595">
        <f t="shared" si="211"/>
        <v>0</v>
      </c>
      <c r="K422" s="595">
        <f t="shared" si="211"/>
        <v>14880.460500000001</v>
      </c>
      <c r="L422" s="595">
        <f t="shared" si="211"/>
        <v>14880.460500000001</v>
      </c>
      <c r="M422" s="595">
        <f t="shared" si="211"/>
        <v>14880.460500000001</v>
      </c>
      <c r="N422" s="595">
        <f t="shared" si="211"/>
        <v>14880.460500000001</v>
      </c>
      <c r="O422" s="595">
        <f t="shared" si="211"/>
        <v>14880.460500000001</v>
      </c>
      <c r="P422" s="595">
        <f t="shared" si="211"/>
        <v>14880.460500000001</v>
      </c>
      <c r="Q422" s="595">
        <f t="shared" si="211"/>
        <v>14880.460500000001</v>
      </c>
      <c r="R422" s="595">
        <f t="shared" si="211"/>
        <v>14880.460500000001</v>
      </c>
      <c r="S422" s="595">
        <f t="shared" si="211"/>
        <v>14880.460500000001</v>
      </c>
      <c r="T422" s="595">
        <f t="shared" si="211"/>
        <v>14880.460500000001</v>
      </c>
      <c r="U422" s="595">
        <f t="shared" si="211"/>
        <v>14880.460500000001</v>
      </c>
      <c r="V422" s="595">
        <f t="shared" si="211"/>
        <v>14880.460500000001</v>
      </c>
      <c r="W422" s="595">
        <f t="shared" si="211"/>
        <v>14880.460500000001</v>
      </c>
      <c r="X422" s="595">
        <f t="shared" si="211"/>
        <v>14880.460500000001</v>
      </c>
      <c r="Y422" s="595">
        <f t="shared" si="211"/>
        <v>14880.460500000001</v>
      </c>
      <c r="Z422" s="595">
        <f t="shared" si="211"/>
        <v>14880.460500000001</v>
      </c>
      <c r="AA422" s="595">
        <f t="shared" si="211"/>
        <v>14880.460500000001</v>
      </c>
      <c r="AB422" s="595">
        <f t="shared" si="211"/>
        <v>14880.460500000001</v>
      </c>
      <c r="AC422" s="595">
        <f t="shared" si="211"/>
        <v>14880.460500000001</v>
      </c>
      <c r="AD422" s="595">
        <f t="shared" si="211"/>
        <v>14880.460500000001</v>
      </c>
      <c r="AE422" s="595">
        <f t="shared" si="211"/>
        <v>14880.460500000001</v>
      </c>
      <c r="AF422" s="595">
        <f t="shared" si="211"/>
        <v>14880.460500000001</v>
      </c>
      <c r="AG422" s="595">
        <f t="shared" si="211"/>
        <v>14880.460500000001</v>
      </c>
      <c r="AH422" s="595">
        <f t="shared" si="211"/>
        <v>14880.460500000001</v>
      </c>
      <c r="AI422" s="595">
        <f t="shared" si="211"/>
        <v>14880.460500000001</v>
      </c>
    </row>
    <row r="423" spans="1:42" s="589" customFormat="1" ht="12" customHeight="1">
      <c r="A423" s="594"/>
      <c r="B423" s="751" t="s">
        <v>254</v>
      </c>
      <c r="C423" s="856"/>
      <c r="D423" s="857"/>
      <c r="E423" s="595"/>
      <c r="F423" s="595">
        <f t="shared" ref="F423:AI423" si="212">+F305</f>
        <v>0</v>
      </c>
      <c r="G423" s="595">
        <f t="shared" si="212"/>
        <v>0</v>
      </c>
      <c r="H423" s="595">
        <f t="shared" si="212"/>
        <v>0</v>
      </c>
      <c r="I423" s="595">
        <f t="shared" si="212"/>
        <v>0</v>
      </c>
      <c r="J423" s="595">
        <f t="shared" si="212"/>
        <v>0</v>
      </c>
      <c r="K423" s="595">
        <f t="shared" si="212"/>
        <v>158388.97057137184</v>
      </c>
      <c r="L423" s="595">
        <f t="shared" si="212"/>
        <v>158388.97057137184</v>
      </c>
      <c r="M423" s="595">
        <f t="shared" si="212"/>
        <v>158388.97057137184</v>
      </c>
      <c r="N423" s="595">
        <f t="shared" si="212"/>
        <v>158388.97057137184</v>
      </c>
      <c r="O423" s="595">
        <f t="shared" si="212"/>
        <v>158388.97057137184</v>
      </c>
      <c r="P423" s="595">
        <f t="shared" si="212"/>
        <v>158388.97057137184</v>
      </c>
      <c r="Q423" s="595">
        <f t="shared" si="212"/>
        <v>158388.97057137184</v>
      </c>
      <c r="R423" s="595">
        <f t="shared" si="212"/>
        <v>158388.97057137184</v>
      </c>
      <c r="S423" s="595">
        <f t="shared" si="212"/>
        <v>158388.97057137184</v>
      </c>
      <c r="T423" s="595">
        <f t="shared" si="212"/>
        <v>158388.97057137184</v>
      </c>
      <c r="U423" s="595">
        <f t="shared" si="212"/>
        <v>158388.97057137184</v>
      </c>
      <c r="V423" s="595">
        <f t="shared" si="212"/>
        <v>158388.97057137184</v>
      </c>
      <c r="W423" s="595">
        <f t="shared" si="212"/>
        <v>158388.97057137184</v>
      </c>
      <c r="X423" s="595">
        <f t="shared" si="212"/>
        <v>158388.97057137184</v>
      </c>
      <c r="Y423" s="595">
        <f t="shared" si="212"/>
        <v>158388.97057137184</v>
      </c>
      <c r="Z423" s="595">
        <f t="shared" si="212"/>
        <v>158388.97057137184</v>
      </c>
      <c r="AA423" s="595">
        <f t="shared" si="212"/>
        <v>158388.97057137184</v>
      </c>
      <c r="AB423" s="595">
        <f t="shared" si="212"/>
        <v>158388.97057137184</v>
      </c>
      <c r="AC423" s="595">
        <f t="shared" si="212"/>
        <v>158388.97057137184</v>
      </c>
      <c r="AD423" s="595">
        <f t="shared" si="212"/>
        <v>158388.97057137184</v>
      </c>
      <c r="AE423" s="595">
        <f t="shared" si="212"/>
        <v>158388.97057137184</v>
      </c>
      <c r="AF423" s="595">
        <f t="shared" si="212"/>
        <v>158388.97057137184</v>
      </c>
      <c r="AG423" s="595">
        <f t="shared" si="212"/>
        <v>158388.97057137184</v>
      </c>
      <c r="AH423" s="595">
        <f t="shared" si="212"/>
        <v>158388.97057137184</v>
      </c>
      <c r="AI423" s="595">
        <f t="shared" si="212"/>
        <v>158388.97057137184</v>
      </c>
    </row>
    <row r="424" spans="1:42" s="589" customFormat="1" ht="12" customHeight="1">
      <c r="A424" s="594"/>
      <c r="B424" s="751" t="s">
        <v>256</v>
      </c>
      <c r="C424" s="856"/>
      <c r="D424" s="857"/>
      <c r="E424" s="595"/>
      <c r="F424" s="595">
        <f t="shared" ref="F424:AI424" si="213">+F306</f>
        <v>0</v>
      </c>
      <c r="G424" s="595">
        <f t="shared" si="213"/>
        <v>0</v>
      </c>
      <c r="H424" s="595">
        <f t="shared" si="213"/>
        <v>0</v>
      </c>
      <c r="I424" s="595">
        <f t="shared" si="213"/>
        <v>0</v>
      </c>
      <c r="J424" s="595">
        <f t="shared" si="213"/>
        <v>0</v>
      </c>
      <c r="K424" s="595">
        <f t="shared" si="213"/>
        <v>46000</v>
      </c>
      <c r="L424" s="595">
        <f t="shared" si="213"/>
        <v>46000</v>
      </c>
      <c r="M424" s="595">
        <f t="shared" si="213"/>
        <v>46000</v>
      </c>
      <c r="N424" s="595">
        <f t="shared" si="213"/>
        <v>46000</v>
      </c>
      <c r="O424" s="595">
        <f t="shared" si="213"/>
        <v>46000</v>
      </c>
      <c r="P424" s="595">
        <f t="shared" si="213"/>
        <v>46000</v>
      </c>
      <c r="Q424" s="595">
        <f t="shared" si="213"/>
        <v>46000</v>
      </c>
      <c r="R424" s="595">
        <f t="shared" si="213"/>
        <v>46000</v>
      </c>
      <c r="S424" s="595">
        <f t="shared" si="213"/>
        <v>46000</v>
      </c>
      <c r="T424" s="595">
        <f t="shared" si="213"/>
        <v>46000</v>
      </c>
      <c r="U424" s="595">
        <f t="shared" si="213"/>
        <v>46000</v>
      </c>
      <c r="V424" s="595">
        <f t="shared" si="213"/>
        <v>46000</v>
      </c>
      <c r="W424" s="595">
        <f t="shared" si="213"/>
        <v>46000</v>
      </c>
      <c r="X424" s="595">
        <f t="shared" si="213"/>
        <v>46000</v>
      </c>
      <c r="Y424" s="595">
        <f t="shared" si="213"/>
        <v>46000</v>
      </c>
      <c r="Z424" s="595">
        <f t="shared" si="213"/>
        <v>46000</v>
      </c>
      <c r="AA424" s="595">
        <f t="shared" si="213"/>
        <v>46000</v>
      </c>
      <c r="AB424" s="595">
        <f t="shared" si="213"/>
        <v>46000</v>
      </c>
      <c r="AC424" s="595">
        <f t="shared" si="213"/>
        <v>46000</v>
      </c>
      <c r="AD424" s="595">
        <f t="shared" si="213"/>
        <v>46000</v>
      </c>
      <c r="AE424" s="595">
        <f t="shared" si="213"/>
        <v>46000</v>
      </c>
      <c r="AF424" s="595">
        <f t="shared" si="213"/>
        <v>46000</v>
      </c>
      <c r="AG424" s="595">
        <f t="shared" si="213"/>
        <v>46000</v>
      </c>
      <c r="AH424" s="595">
        <f t="shared" si="213"/>
        <v>46000</v>
      </c>
      <c r="AI424" s="595">
        <f t="shared" si="213"/>
        <v>46000</v>
      </c>
    </row>
    <row r="425" spans="1:42" s="589" customFormat="1" ht="12" customHeight="1">
      <c r="A425" s="594"/>
      <c r="B425" s="751" t="s">
        <v>257</v>
      </c>
      <c r="C425" s="856"/>
      <c r="D425" s="857"/>
      <c r="E425" s="595"/>
      <c r="F425" s="595">
        <f t="shared" ref="F425:AI425" si="214">+F307</f>
        <v>0</v>
      </c>
      <c r="G425" s="595">
        <f t="shared" si="214"/>
        <v>0</v>
      </c>
      <c r="H425" s="595">
        <f t="shared" si="214"/>
        <v>0</v>
      </c>
      <c r="I425" s="595">
        <f t="shared" si="214"/>
        <v>0</v>
      </c>
      <c r="J425" s="595">
        <f t="shared" si="214"/>
        <v>0</v>
      </c>
      <c r="K425" s="595">
        <f t="shared" si="214"/>
        <v>0</v>
      </c>
      <c r="L425" s="595">
        <f t="shared" si="214"/>
        <v>0</v>
      </c>
      <c r="M425" s="595">
        <f t="shared" si="214"/>
        <v>0</v>
      </c>
      <c r="N425" s="595">
        <f t="shared" si="214"/>
        <v>0</v>
      </c>
      <c r="O425" s="595">
        <f t="shared" si="214"/>
        <v>0</v>
      </c>
      <c r="P425" s="595">
        <f t="shared" si="214"/>
        <v>0</v>
      </c>
      <c r="Q425" s="595">
        <f t="shared" si="214"/>
        <v>0</v>
      </c>
      <c r="R425" s="595">
        <f t="shared" si="214"/>
        <v>0</v>
      </c>
      <c r="S425" s="595">
        <f t="shared" si="214"/>
        <v>0</v>
      </c>
      <c r="T425" s="595">
        <f t="shared" si="214"/>
        <v>0</v>
      </c>
      <c r="U425" s="595">
        <f t="shared" si="214"/>
        <v>0</v>
      </c>
      <c r="V425" s="595">
        <f t="shared" si="214"/>
        <v>0</v>
      </c>
      <c r="W425" s="595">
        <f t="shared" si="214"/>
        <v>0</v>
      </c>
      <c r="X425" s="595">
        <f t="shared" si="214"/>
        <v>0</v>
      </c>
      <c r="Y425" s="595">
        <f t="shared" si="214"/>
        <v>0</v>
      </c>
      <c r="Z425" s="595">
        <f t="shared" si="214"/>
        <v>0</v>
      </c>
      <c r="AA425" s="595">
        <f t="shared" si="214"/>
        <v>0</v>
      </c>
      <c r="AB425" s="595">
        <f t="shared" si="214"/>
        <v>0</v>
      </c>
      <c r="AC425" s="595">
        <f t="shared" si="214"/>
        <v>0</v>
      </c>
      <c r="AD425" s="595">
        <f t="shared" si="214"/>
        <v>0</v>
      </c>
      <c r="AE425" s="595">
        <f t="shared" si="214"/>
        <v>0</v>
      </c>
      <c r="AF425" s="595">
        <f t="shared" si="214"/>
        <v>0</v>
      </c>
      <c r="AG425" s="595">
        <f t="shared" si="214"/>
        <v>0</v>
      </c>
      <c r="AH425" s="595">
        <f t="shared" si="214"/>
        <v>0</v>
      </c>
      <c r="AI425" s="595">
        <f t="shared" si="214"/>
        <v>0</v>
      </c>
    </row>
    <row r="426" spans="1:42" s="607" customFormat="1" ht="12" customHeight="1">
      <c r="A426" s="605">
        <v>2</v>
      </c>
      <c r="B426" s="753" t="s">
        <v>248</v>
      </c>
      <c r="C426" s="856"/>
      <c r="D426" s="857"/>
      <c r="E426" s="606"/>
      <c r="F426" s="606">
        <f t="shared" ref="F426:AI426" si="215">+F308</f>
        <v>0</v>
      </c>
      <c r="G426" s="606">
        <f t="shared" si="215"/>
        <v>0</v>
      </c>
      <c r="H426" s="606">
        <f t="shared" si="215"/>
        <v>0</v>
      </c>
      <c r="I426" s="606">
        <f t="shared" si="215"/>
        <v>0</v>
      </c>
      <c r="J426" s="606">
        <f t="shared" si="215"/>
        <v>0</v>
      </c>
      <c r="K426" s="606">
        <f t="shared" si="215"/>
        <v>0</v>
      </c>
      <c r="L426" s="606">
        <f t="shared" si="215"/>
        <v>0</v>
      </c>
      <c r="M426" s="606">
        <f t="shared" si="215"/>
        <v>0</v>
      </c>
      <c r="N426" s="606">
        <f t="shared" si="215"/>
        <v>0</v>
      </c>
      <c r="O426" s="606">
        <f t="shared" si="215"/>
        <v>0</v>
      </c>
      <c r="P426" s="606">
        <f t="shared" si="215"/>
        <v>0</v>
      </c>
      <c r="Q426" s="606">
        <f t="shared" si="215"/>
        <v>0</v>
      </c>
      <c r="R426" s="606">
        <f t="shared" si="215"/>
        <v>0</v>
      </c>
      <c r="S426" s="606">
        <f t="shared" si="215"/>
        <v>0</v>
      </c>
      <c r="T426" s="606">
        <f t="shared" si="215"/>
        <v>0</v>
      </c>
      <c r="U426" s="606">
        <f t="shared" si="215"/>
        <v>0</v>
      </c>
      <c r="V426" s="606">
        <f t="shared" si="215"/>
        <v>0</v>
      </c>
      <c r="W426" s="606">
        <f t="shared" si="215"/>
        <v>0</v>
      </c>
      <c r="X426" s="606">
        <f t="shared" si="215"/>
        <v>0</v>
      </c>
      <c r="Y426" s="606">
        <f t="shared" si="215"/>
        <v>0</v>
      </c>
      <c r="Z426" s="606">
        <f t="shared" si="215"/>
        <v>0</v>
      </c>
      <c r="AA426" s="606">
        <f t="shared" si="215"/>
        <v>0</v>
      </c>
      <c r="AB426" s="606">
        <f t="shared" si="215"/>
        <v>0</v>
      </c>
      <c r="AC426" s="606">
        <f t="shared" si="215"/>
        <v>0</v>
      </c>
      <c r="AD426" s="606">
        <f t="shared" si="215"/>
        <v>0</v>
      </c>
      <c r="AE426" s="606">
        <f t="shared" si="215"/>
        <v>0</v>
      </c>
      <c r="AF426" s="606">
        <f t="shared" si="215"/>
        <v>0</v>
      </c>
      <c r="AG426" s="606">
        <f t="shared" si="215"/>
        <v>0</v>
      </c>
      <c r="AH426" s="606">
        <f t="shared" si="215"/>
        <v>0</v>
      </c>
      <c r="AI426" s="606">
        <f t="shared" si="215"/>
        <v>0</v>
      </c>
      <c r="AJ426" s="589"/>
      <c r="AK426" s="589"/>
      <c r="AL426" s="589"/>
      <c r="AM426" s="589"/>
      <c r="AN426" s="589"/>
      <c r="AO426" s="589"/>
      <c r="AP426" s="589"/>
    </row>
    <row r="427" spans="1:42" s="607" customFormat="1" ht="12" customHeight="1">
      <c r="A427" s="605">
        <v>3</v>
      </c>
      <c r="B427" s="753" t="s">
        <v>258</v>
      </c>
      <c r="C427" s="856"/>
      <c r="D427" s="857"/>
      <c r="E427" s="606"/>
      <c r="F427" s="606">
        <f t="shared" ref="F427:AI427" si="216">+F309</f>
        <v>0</v>
      </c>
      <c r="G427" s="606">
        <f t="shared" si="216"/>
        <v>0</v>
      </c>
      <c r="H427" s="606">
        <f t="shared" si="216"/>
        <v>0</v>
      </c>
      <c r="I427" s="606">
        <f t="shared" si="216"/>
        <v>0</v>
      </c>
      <c r="J427" s="606">
        <f t="shared" si="216"/>
        <v>0</v>
      </c>
      <c r="K427" s="606">
        <f t="shared" si="216"/>
        <v>0</v>
      </c>
      <c r="L427" s="606">
        <f t="shared" si="216"/>
        <v>0</v>
      </c>
      <c r="M427" s="606">
        <f t="shared" si="216"/>
        <v>0</v>
      </c>
      <c r="N427" s="606">
        <f t="shared" si="216"/>
        <v>0</v>
      </c>
      <c r="O427" s="606">
        <f t="shared" si="216"/>
        <v>0</v>
      </c>
      <c r="P427" s="606">
        <f t="shared" si="216"/>
        <v>0</v>
      </c>
      <c r="Q427" s="606">
        <f t="shared" si="216"/>
        <v>0</v>
      </c>
      <c r="R427" s="606">
        <f t="shared" si="216"/>
        <v>0</v>
      </c>
      <c r="S427" s="606">
        <f t="shared" si="216"/>
        <v>0</v>
      </c>
      <c r="T427" s="606">
        <f t="shared" si="216"/>
        <v>0</v>
      </c>
      <c r="U427" s="606">
        <f t="shared" si="216"/>
        <v>0</v>
      </c>
      <c r="V427" s="606">
        <f t="shared" si="216"/>
        <v>0</v>
      </c>
      <c r="W427" s="606">
        <f t="shared" si="216"/>
        <v>0</v>
      </c>
      <c r="X427" s="606">
        <f t="shared" si="216"/>
        <v>0</v>
      </c>
      <c r="Y427" s="606">
        <f t="shared" si="216"/>
        <v>0</v>
      </c>
      <c r="Z427" s="606">
        <f t="shared" si="216"/>
        <v>0</v>
      </c>
      <c r="AA427" s="606">
        <f t="shared" si="216"/>
        <v>0</v>
      </c>
      <c r="AB427" s="606">
        <f t="shared" si="216"/>
        <v>0</v>
      </c>
      <c r="AC427" s="606">
        <f t="shared" si="216"/>
        <v>0</v>
      </c>
      <c r="AD427" s="606">
        <f t="shared" si="216"/>
        <v>0</v>
      </c>
      <c r="AE427" s="606">
        <f t="shared" si="216"/>
        <v>0</v>
      </c>
      <c r="AF427" s="606">
        <f t="shared" si="216"/>
        <v>0</v>
      </c>
      <c r="AG427" s="606">
        <f t="shared" si="216"/>
        <v>0</v>
      </c>
      <c r="AH427" s="606">
        <f t="shared" si="216"/>
        <v>0</v>
      </c>
      <c r="AI427" s="606">
        <f t="shared" si="216"/>
        <v>0</v>
      </c>
      <c r="AJ427" s="589"/>
      <c r="AK427" s="589"/>
      <c r="AL427" s="589"/>
      <c r="AM427" s="589"/>
      <c r="AN427" s="589"/>
      <c r="AO427" s="589"/>
      <c r="AP427" s="589"/>
    </row>
    <row r="428" spans="1:42" s="607" customFormat="1" ht="12" customHeight="1">
      <c r="A428" s="605">
        <v>4</v>
      </c>
      <c r="B428" s="753" t="s">
        <v>401</v>
      </c>
      <c r="C428" s="856"/>
      <c r="D428" s="857"/>
      <c r="E428" s="606"/>
      <c r="F428" s="606">
        <f t="shared" ref="F428:AI428" si="217">+F429+F430+F431+F432+F433+F434</f>
        <v>864682.33999999985</v>
      </c>
      <c r="G428" s="606">
        <f t="shared" si="217"/>
        <v>222366.13804993749</v>
      </c>
      <c r="H428" s="606">
        <f t="shared" si="217"/>
        <v>2475885.9384030299</v>
      </c>
      <c r="I428" s="606">
        <f t="shared" si="217"/>
        <v>2387794.5297361971</v>
      </c>
      <c r="J428" s="606">
        <f t="shared" si="217"/>
        <v>76215.77698111521</v>
      </c>
      <c r="K428" s="606">
        <f t="shared" si="217"/>
        <v>-2.8481820481829345E-4</v>
      </c>
      <c r="L428" s="606">
        <f t="shared" si="217"/>
        <v>9.090908983528509E-2</v>
      </c>
      <c r="M428" s="606">
        <f t="shared" si="217"/>
        <v>0</v>
      </c>
      <c r="N428" s="606">
        <f t="shared" si="217"/>
        <v>0</v>
      </c>
      <c r="O428" s="606">
        <f t="shared" si="217"/>
        <v>0</v>
      </c>
      <c r="P428" s="606">
        <f t="shared" si="217"/>
        <v>0</v>
      </c>
      <c r="Q428" s="606">
        <f t="shared" si="217"/>
        <v>0</v>
      </c>
      <c r="R428" s="606">
        <f t="shared" si="217"/>
        <v>0</v>
      </c>
      <c r="S428" s="606">
        <f t="shared" si="217"/>
        <v>0</v>
      </c>
      <c r="T428" s="606">
        <f t="shared" si="217"/>
        <v>0</v>
      </c>
      <c r="U428" s="606">
        <f t="shared" si="217"/>
        <v>0</v>
      </c>
      <c r="V428" s="606">
        <f t="shared" si="217"/>
        <v>0</v>
      </c>
      <c r="W428" s="606">
        <f t="shared" si="217"/>
        <v>0</v>
      </c>
      <c r="X428" s="606">
        <f t="shared" si="217"/>
        <v>0</v>
      </c>
      <c r="Y428" s="606">
        <f t="shared" si="217"/>
        <v>0</v>
      </c>
      <c r="Z428" s="606">
        <f t="shared" si="217"/>
        <v>0</v>
      </c>
      <c r="AA428" s="606">
        <f t="shared" si="217"/>
        <v>0</v>
      </c>
      <c r="AB428" s="606">
        <f t="shared" si="217"/>
        <v>0</v>
      </c>
      <c r="AC428" s="606">
        <f t="shared" si="217"/>
        <v>0</v>
      </c>
      <c r="AD428" s="606">
        <f t="shared" si="217"/>
        <v>0</v>
      </c>
      <c r="AE428" s="606">
        <f t="shared" si="217"/>
        <v>0</v>
      </c>
      <c r="AF428" s="606">
        <f t="shared" si="217"/>
        <v>0</v>
      </c>
      <c r="AG428" s="606">
        <f t="shared" si="217"/>
        <v>0</v>
      </c>
      <c r="AH428" s="606">
        <f t="shared" si="217"/>
        <v>0</v>
      </c>
      <c r="AI428" s="606">
        <f t="shared" si="217"/>
        <v>0</v>
      </c>
      <c r="AJ428" s="589"/>
      <c r="AK428" s="589"/>
      <c r="AL428" s="589"/>
      <c r="AM428" s="589"/>
      <c r="AN428" s="589"/>
      <c r="AO428" s="589"/>
      <c r="AP428" s="589"/>
    </row>
    <row r="429" spans="1:42" s="607" customFormat="1" ht="12" customHeight="1">
      <c r="A429" s="605"/>
      <c r="B429" s="751" t="str">
        <f>+B311</f>
        <v>Gradbena dela za kanalizacijo brez nepredvidenih del</v>
      </c>
      <c r="C429" s="856"/>
      <c r="D429" s="857"/>
      <c r="E429" s="595"/>
      <c r="F429" s="595">
        <f t="shared" ref="F429:AI429" si="218">+F311</f>
        <v>36801.82</v>
      </c>
      <c r="G429" s="595">
        <f t="shared" si="218"/>
        <v>169973.96383713456</v>
      </c>
      <c r="H429" s="595">
        <f t="shared" si="218"/>
        <v>1255408.1633445225</v>
      </c>
      <c r="I429" s="595">
        <f t="shared" si="218"/>
        <v>846742.68566652492</v>
      </c>
      <c r="J429" s="595">
        <f t="shared" si="218"/>
        <v>0</v>
      </c>
      <c r="K429" s="595">
        <f t="shared" si="218"/>
        <v>0</v>
      </c>
      <c r="L429" s="595">
        <f t="shared" si="218"/>
        <v>0</v>
      </c>
      <c r="M429" s="595">
        <f t="shared" si="218"/>
        <v>0</v>
      </c>
      <c r="N429" s="595">
        <f t="shared" si="218"/>
        <v>0</v>
      </c>
      <c r="O429" s="595">
        <f t="shared" si="218"/>
        <v>0</v>
      </c>
      <c r="P429" s="595">
        <f t="shared" si="218"/>
        <v>0</v>
      </c>
      <c r="Q429" s="595">
        <f t="shared" si="218"/>
        <v>0</v>
      </c>
      <c r="R429" s="595">
        <f t="shared" si="218"/>
        <v>0</v>
      </c>
      <c r="S429" s="595">
        <f t="shared" si="218"/>
        <v>0</v>
      </c>
      <c r="T429" s="595">
        <f t="shared" si="218"/>
        <v>0</v>
      </c>
      <c r="U429" s="595">
        <f t="shared" si="218"/>
        <v>0</v>
      </c>
      <c r="V429" s="595">
        <f t="shared" si="218"/>
        <v>0</v>
      </c>
      <c r="W429" s="595">
        <f t="shared" si="218"/>
        <v>0</v>
      </c>
      <c r="X429" s="595">
        <f t="shared" si="218"/>
        <v>0</v>
      </c>
      <c r="Y429" s="595">
        <f t="shared" si="218"/>
        <v>0</v>
      </c>
      <c r="Z429" s="595">
        <f t="shared" si="218"/>
        <v>0</v>
      </c>
      <c r="AA429" s="595">
        <f t="shared" si="218"/>
        <v>0</v>
      </c>
      <c r="AB429" s="595">
        <f t="shared" si="218"/>
        <v>0</v>
      </c>
      <c r="AC429" s="595">
        <f t="shared" si="218"/>
        <v>0</v>
      </c>
      <c r="AD429" s="595">
        <f t="shared" si="218"/>
        <v>0</v>
      </c>
      <c r="AE429" s="595">
        <f t="shared" si="218"/>
        <v>0</v>
      </c>
      <c r="AF429" s="595">
        <f t="shared" si="218"/>
        <v>0</v>
      </c>
      <c r="AG429" s="595">
        <f t="shared" si="218"/>
        <v>0</v>
      </c>
      <c r="AH429" s="595">
        <f t="shared" si="218"/>
        <v>0</v>
      </c>
      <c r="AI429" s="595">
        <f t="shared" si="218"/>
        <v>0</v>
      </c>
      <c r="AJ429" s="589"/>
      <c r="AK429" s="589"/>
      <c r="AL429" s="589"/>
      <c r="AM429" s="589"/>
      <c r="AN429" s="589"/>
      <c r="AO429" s="589"/>
      <c r="AP429" s="589"/>
    </row>
    <row r="430" spans="1:42" s="607" customFormat="1" ht="12" customHeight="1">
      <c r="A430" s="605"/>
      <c r="B430" s="751" t="str">
        <f>+B312</f>
        <v>Gradbene dela ČN Prevalje</v>
      </c>
      <c r="C430" s="856"/>
      <c r="D430" s="857"/>
      <c r="E430" s="595"/>
      <c r="F430" s="595">
        <f t="shared" ref="F430:AI430" si="219">+F312</f>
        <v>0</v>
      </c>
      <c r="G430" s="595">
        <f t="shared" si="219"/>
        <v>0</v>
      </c>
      <c r="H430" s="595">
        <f t="shared" si="219"/>
        <v>1025098.31</v>
      </c>
      <c r="I430" s="595">
        <f t="shared" si="219"/>
        <v>1405145.25</v>
      </c>
      <c r="J430" s="595">
        <f t="shared" si="219"/>
        <v>55556.37</v>
      </c>
      <c r="K430" s="595">
        <f t="shared" si="219"/>
        <v>0</v>
      </c>
      <c r="L430" s="595">
        <f t="shared" si="219"/>
        <v>0</v>
      </c>
      <c r="M430" s="595">
        <f t="shared" si="219"/>
        <v>0</v>
      </c>
      <c r="N430" s="595">
        <f t="shared" si="219"/>
        <v>0</v>
      </c>
      <c r="O430" s="595">
        <f t="shared" si="219"/>
        <v>0</v>
      </c>
      <c r="P430" s="595">
        <f t="shared" si="219"/>
        <v>0</v>
      </c>
      <c r="Q430" s="595">
        <f t="shared" si="219"/>
        <v>0</v>
      </c>
      <c r="R430" s="595">
        <f t="shared" si="219"/>
        <v>0</v>
      </c>
      <c r="S430" s="595">
        <f t="shared" si="219"/>
        <v>0</v>
      </c>
      <c r="T430" s="595">
        <f t="shared" si="219"/>
        <v>0</v>
      </c>
      <c r="U430" s="595">
        <f t="shared" si="219"/>
        <v>0</v>
      </c>
      <c r="V430" s="595">
        <f t="shared" si="219"/>
        <v>0</v>
      </c>
      <c r="W430" s="595">
        <f t="shared" si="219"/>
        <v>0</v>
      </c>
      <c r="X430" s="595">
        <f t="shared" si="219"/>
        <v>0</v>
      </c>
      <c r="Y430" s="595">
        <f t="shared" si="219"/>
        <v>0</v>
      </c>
      <c r="Z430" s="595">
        <f t="shared" si="219"/>
        <v>0</v>
      </c>
      <c r="AA430" s="595">
        <f t="shared" si="219"/>
        <v>0</v>
      </c>
      <c r="AB430" s="595">
        <f t="shared" si="219"/>
        <v>0</v>
      </c>
      <c r="AC430" s="595">
        <f t="shared" si="219"/>
        <v>0</v>
      </c>
      <c r="AD430" s="595">
        <f t="shared" si="219"/>
        <v>0</v>
      </c>
      <c r="AE430" s="595">
        <f t="shared" si="219"/>
        <v>0</v>
      </c>
      <c r="AF430" s="595">
        <f t="shared" si="219"/>
        <v>0</v>
      </c>
      <c r="AG430" s="595">
        <f t="shared" si="219"/>
        <v>0</v>
      </c>
      <c r="AH430" s="595">
        <f t="shared" si="219"/>
        <v>0</v>
      </c>
      <c r="AI430" s="595">
        <f t="shared" si="219"/>
        <v>0</v>
      </c>
      <c r="AJ430" s="589"/>
      <c r="AK430" s="589"/>
      <c r="AL430" s="589"/>
      <c r="AM430" s="589"/>
      <c r="AN430" s="589"/>
      <c r="AO430" s="589"/>
      <c r="AP430" s="589"/>
    </row>
    <row r="431" spans="1:42" s="607" customFormat="1" ht="12" customHeight="1">
      <c r="A431" s="605"/>
      <c r="B431" s="751" t="str">
        <f>+B313</f>
        <v>Stroški gradbenega nadzora</v>
      </c>
      <c r="C431" s="856"/>
      <c r="D431" s="857"/>
      <c r="E431" s="595"/>
      <c r="F431" s="595">
        <f t="shared" ref="F431:AI431" si="220">+F313</f>
        <v>0</v>
      </c>
      <c r="G431" s="595">
        <f t="shared" si="220"/>
        <v>2224.7780499374958</v>
      </c>
      <c r="H431" s="595">
        <f t="shared" si="220"/>
        <v>29111.3284030301</v>
      </c>
      <c r="I431" s="595">
        <f t="shared" si="220"/>
        <v>27802.826603196845</v>
      </c>
      <c r="J431" s="595">
        <f t="shared" si="220"/>
        <v>661.06698111521462</v>
      </c>
      <c r="K431" s="595">
        <f t="shared" si="220"/>
        <v>0</v>
      </c>
      <c r="L431" s="595">
        <f t="shared" si="220"/>
        <v>0</v>
      </c>
      <c r="M431" s="595">
        <f t="shared" si="220"/>
        <v>0</v>
      </c>
      <c r="N431" s="595">
        <f t="shared" si="220"/>
        <v>0</v>
      </c>
      <c r="O431" s="595">
        <f t="shared" si="220"/>
        <v>0</v>
      </c>
      <c r="P431" s="595">
        <f t="shared" si="220"/>
        <v>0</v>
      </c>
      <c r="Q431" s="595">
        <f t="shared" si="220"/>
        <v>0</v>
      </c>
      <c r="R431" s="595">
        <f t="shared" si="220"/>
        <v>0</v>
      </c>
      <c r="S431" s="595">
        <f t="shared" si="220"/>
        <v>0</v>
      </c>
      <c r="T431" s="595">
        <f t="shared" si="220"/>
        <v>0</v>
      </c>
      <c r="U431" s="595">
        <f t="shared" si="220"/>
        <v>0</v>
      </c>
      <c r="V431" s="595">
        <f t="shared" si="220"/>
        <v>0</v>
      </c>
      <c r="W431" s="595">
        <f t="shared" si="220"/>
        <v>0</v>
      </c>
      <c r="X431" s="595">
        <f t="shared" si="220"/>
        <v>0</v>
      </c>
      <c r="Y431" s="595">
        <f t="shared" si="220"/>
        <v>0</v>
      </c>
      <c r="Z431" s="595">
        <f t="shared" si="220"/>
        <v>0</v>
      </c>
      <c r="AA431" s="595">
        <f t="shared" si="220"/>
        <v>0</v>
      </c>
      <c r="AB431" s="595">
        <f t="shared" si="220"/>
        <v>0</v>
      </c>
      <c r="AC431" s="595">
        <f t="shared" si="220"/>
        <v>0</v>
      </c>
      <c r="AD431" s="595">
        <f t="shared" si="220"/>
        <v>0</v>
      </c>
      <c r="AE431" s="595">
        <f t="shared" si="220"/>
        <v>0</v>
      </c>
      <c r="AF431" s="595">
        <f t="shared" si="220"/>
        <v>0</v>
      </c>
      <c r="AG431" s="595">
        <f t="shared" si="220"/>
        <v>0</v>
      </c>
      <c r="AH431" s="595">
        <f t="shared" si="220"/>
        <v>0</v>
      </c>
      <c r="AI431" s="595">
        <f t="shared" si="220"/>
        <v>0</v>
      </c>
      <c r="AJ431" s="589"/>
      <c r="AK431" s="589"/>
      <c r="AL431" s="589"/>
      <c r="AM431" s="589"/>
      <c r="AN431" s="589"/>
      <c r="AO431" s="589"/>
      <c r="AP431" s="589"/>
    </row>
    <row r="432" spans="1:42" s="607" customFormat="1" ht="12" customHeight="1">
      <c r="A432" s="605"/>
      <c r="B432" s="751" t="str">
        <f>+B314</f>
        <v>Stroški obveščanja in informiranja javnosti</v>
      </c>
      <c r="C432" s="856"/>
      <c r="D432" s="857"/>
      <c r="E432" s="595"/>
      <c r="F432" s="595">
        <f t="shared" ref="F432:AI432" si="221">+F314</f>
        <v>0</v>
      </c>
      <c r="G432" s="595">
        <f t="shared" si="221"/>
        <v>0</v>
      </c>
      <c r="H432" s="595">
        <f t="shared" si="221"/>
        <v>6000</v>
      </c>
      <c r="I432" s="595">
        <f t="shared" si="221"/>
        <v>4530</v>
      </c>
      <c r="J432" s="595">
        <f t="shared" si="221"/>
        <v>6000</v>
      </c>
      <c r="K432" s="595">
        <f t="shared" si="221"/>
        <v>0</v>
      </c>
      <c r="L432" s="595">
        <f t="shared" si="221"/>
        <v>0</v>
      </c>
      <c r="M432" s="595">
        <f t="shared" si="221"/>
        <v>0</v>
      </c>
      <c r="N432" s="595">
        <f t="shared" si="221"/>
        <v>0</v>
      </c>
      <c r="O432" s="595">
        <f t="shared" si="221"/>
        <v>0</v>
      </c>
      <c r="P432" s="595">
        <f t="shared" si="221"/>
        <v>0</v>
      </c>
      <c r="Q432" s="595">
        <f t="shared" si="221"/>
        <v>0</v>
      </c>
      <c r="R432" s="595">
        <f t="shared" si="221"/>
        <v>0</v>
      </c>
      <c r="S432" s="595">
        <f t="shared" si="221"/>
        <v>0</v>
      </c>
      <c r="T432" s="595">
        <f t="shared" si="221"/>
        <v>0</v>
      </c>
      <c r="U432" s="595">
        <f t="shared" si="221"/>
        <v>0</v>
      </c>
      <c r="V432" s="595">
        <f t="shared" si="221"/>
        <v>0</v>
      </c>
      <c r="W432" s="595">
        <f t="shared" si="221"/>
        <v>0</v>
      </c>
      <c r="X432" s="595">
        <f t="shared" si="221"/>
        <v>0</v>
      </c>
      <c r="Y432" s="595">
        <f t="shared" si="221"/>
        <v>0</v>
      </c>
      <c r="Z432" s="595">
        <f t="shared" si="221"/>
        <v>0</v>
      </c>
      <c r="AA432" s="595">
        <f t="shared" si="221"/>
        <v>0</v>
      </c>
      <c r="AB432" s="595">
        <f t="shared" si="221"/>
        <v>0</v>
      </c>
      <c r="AC432" s="595">
        <f t="shared" si="221"/>
        <v>0</v>
      </c>
      <c r="AD432" s="595">
        <f t="shared" si="221"/>
        <v>0</v>
      </c>
      <c r="AE432" s="595">
        <f t="shared" si="221"/>
        <v>0</v>
      </c>
      <c r="AF432" s="595">
        <f t="shared" si="221"/>
        <v>0</v>
      </c>
      <c r="AG432" s="595">
        <f t="shared" si="221"/>
        <v>0</v>
      </c>
      <c r="AH432" s="595">
        <f t="shared" si="221"/>
        <v>0</v>
      </c>
      <c r="AI432" s="595">
        <f t="shared" si="221"/>
        <v>0</v>
      </c>
      <c r="AJ432" s="589"/>
      <c r="AK432" s="589"/>
      <c r="AL432" s="589"/>
      <c r="AM432" s="589"/>
      <c r="AN432" s="589"/>
      <c r="AO432" s="589"/>
      <c r="AP432" s="589"/>
    </row>
    <row r="433" spans="1:47" s="607" customFormat="1" ht="12" customHeight="1">
      <c r="A433" s="605"/>
      <c r="B433" s="751" t="str">
        <f>+B315</f>
        <v>Ostali stroški projekta</v>
      </c>
      <c r="C433" s="856"/>
      <c r="D433" s="857"/>
      <c r="E433" s="595"/>
      <c r="F433" s="595">
        <f t="shared" ref="F433:AI433" si="222">+F315</f>
        <v>827880.5199999999</v>
      </c>
      <c r="G433" s="595">
        <f t="shared" si="222"/>
        <v>33170</v>
      </c>
      <c r="H433" s="595">
        <f t="shared" si="222"/>
        <v>31047.14</v>
      </c>
      <c r="I433" s="595">
        <f t="shared" si="222"/>
        <v>18899.5</v>
      </c>
      <c r="J433" s="595">
        <f t="shared" si="222"/>
        <v>13998.34</v>
      </c>
      <c r="K433" s="595">
        <f t="shared" si="222"/>
        <v>0</v>
      </c>
      <c r="L433" s="595">
        <f t="shared" si="222"/>
        <v>0</v>
      </c>
      <c r="M433" s="595">
        <f t="shared" si="222"/>
        <v>0</v>
      </c>
      <c r="N433" s="595">
        <f t="shared" si="222"/>
        <v>0</v>
      </c>
      <c r="O433" s="595">
        <f t="shared" si="222"/>
        <v>0</v>
      </c>
      <c r="P433" s="595">
        <f t="shared" si="222"/>
        <v>0</v>
      </c>
      <c r="Q433" s="595">
        <f t="shared" si="222"/>
        <v>0</v>
      </c>
      <c r="R433" s="595">
        <f t="shared" si="222"/>
        <v>0</v>
      </c>
      <c r="S433" s="595">
        <f t="shared" si="222"/>
        <v>0</v>
      </c>
      <c r="T433" s="595">
        <f t="shared" si="222"/>
        <v>0</v>
      </c>
      <c r="U433" s="595">
        <f t="shared" si="222"/>
        <v>0</v>
      </c>
      <c r="V433" s="595">
        <f t="shared" si="222"/>
        <v>0</v>
      </c>
      <c r="W433" s="595">
        <f t="shared" si="222"/>
        <v>0</v>
      </c>
      <c r="X433" s="595">
        <f t="shared" si="222"/>
        <v>0</v>
      </c>
      <c r="Y433" s="595">
        <f t="shared" si="222"/>
        <v>0</v>
      </c>
      <c r="Z433" s="595">
        <f t="shared" si="222"/>
        <v>0</v>
      </c>
      <c r="AA433" s="595">
        <f t="shared" si="222"/>
        <v>0</v>
      </c>
      <c r="AB433" s="595">
        <f t="shared" si="222"/>
        <v>0</v>
      </c>
      <c r="AC433" s="595">
        <f t="shared" si="222"/>
        <v>0</v>
      </c>
      <c r="AD433" s="595">
        <f t="shared" si="222"/>
        <v>0</v>
      </c>
      <c r="AE433" s="595">
        <f t="shared" si="222"/>
        <v>0</v>
      </c>
      <c r="AF433" s="595">
        <f t="shared" si="222"/>
        <v>0</v>
      </c>
      <c r="AG433" s="595">
        <f t="shared" si="222"/>
        <v>0</v>
      </c>
      <c r="AH433" s="595">
        <f t="shared" si="222"/>
        <v>0</v>
      </c>
      <c r="AI433" s="595">
        <f t="shared" si="222"/>
        <v>0</v>
      </c>
      <c r="AJ433" s="589"/>
      <c r="AK433" s="589"/>
      <c r="AL433" s="589"/>
      <c r="AM433" s="589"/>
      <c r="AN433" s="589"/>
      <c r="AO433" s="589"/>
      <c r="AP433" s="589"/>
    </row>
    <row r="434" spans="1:47" s="607" customFormat="1" ht="12" customHeight="1">
      <c r="A434" s="605"/>
      <c r="B434" s="751" t="s">
        <v>464</v>
      </c>
      <c r="C434" s="856"/>
      <c r="D434" s="857"/>
      <c r="E434" s="595"/>
      <c r="F434" s="595">
        <f>+'Nov. investicije'!L55</f>
        <v>0</v>
      </c>
      <c r="G434" s="595">
        <f>+'Nov. investicije'!M55</f>
        <v>16997.396162865429</v>
      </c>
      <c r="H434" s="595">
        <f>+'Nov. investicije'!N55</f>
        <v>129220.99665547733</v>
      </c>
      <c r="I434" s="595">
        <f>+'Nov. investicije'!O55</f>
        <v>84674.26746647546</v>
      </c>
      <c r="J434" s="595">
        <f>+'Nov. investicije'!P55</f>
        <v>0</v>
      </c>
      <c r="K434" s="595">
        <f>+'Nov. investicije'!Q55</f>
        <v>-2.8481820481829345E-4</v>
      </c>
      <c r="L434" s="595">
        <f>+'Nov. investicije'!R55</f>
        <v>9.090908983528509E-2</v>
      </c>
      <c r="M434" s="595">
        <f>+'Nov. investicije'!S55</f>
        <v>0</v>
      </c>
      <c r="N434" s="595">
        <f>+'Nov. investicije'!T55</f>
        <v>0</v>
      </c>
      <c r="O434" s="595">
        <f>+'Nov. investicije'!U55</f>
        <v>0</v>
      </c>
      <c r="P434" s="595">
        <f>+'Nov. investicije'!V55</f>
        <v>0</v>
      </c>
      <c r="Q434" s="595">
        <f>+'Nov. investicije'!W55</f>
        <v>0</v>
      </c>
      <c r="R434" s="595">
        <f>+'Nov. investicije'!X55</f>
        <v>0</v>
      </c>
      <c r="S434" s="595">
        <f>+'Nov. investicije'!Y55</f>
        <v>0</v>
      </c>
      <c r="T434" s="595">
        <f>+'Nov. investicije'!Z55</f>
        <v>0</v>
      </c>
      <c r="U434" s="595">
        <f>+'Nov. investicije'!AA55</f>
        <v>0</v>
      </c>
      <c r="V434" s="595">
        <f>+'Nov. investicije'!AB55</f>
        <v>0</v>
      </c>
      <c r="W434" s="595">
        <f>+'Nov. investicije'!AC55</f>
        <v>0</v>
      </c>
      <c r="X434" s="595">
        <f>+'Nov. investicije'!AD55</f>
        <v>0</v>
      </c>
      <c r="Y434" s="595">
        <f>+'Nov. investicije'!AE55</f>
        <v>0</v>
      </c>
      <c r="Z434" s="595">
        <f>+'Nov. investicije'!AF55</f>
        <v>0</v>
      </c>
      <c r="AA434" s="595">
        <f>+'Nov. investicije'!AG55</f>
        <v>0</v>
      </c>
      <c r="AB434" s="595">
        <f>+'Nov. investicije'!AH55</f>
        <v>0</v>
      </c>
      <c r="AC434" s="595">
        <f>+'Nov. investicije'!AI55</f>
        <v>0</v>
      </c>
      <c r="AD434" s="595">
        <f>+'Nov. investicije'!AJ55</f>
        <v>0</v>
      </c>
      <c r="AE434" s="595">
        <f>+'Nov. investicije'!AK55</f>
        <v>0</v>
      </c>
      <c r="AF434" s="595">
        <f>+'Nov. investicije'!AL55</f>
        <v>0</v>
      </c>
      <c r="AG434" s="595">
        <f>+'Nov. investicije'!AM55</f>
        <v>0</v>
      </c>
      <c r="AH434" s="595">
        <f>+'Nov. investicije'!AN55</f>
        <v>0</v>
      </c>
      <c r="AI434" s="595">
        <f>+'Nov. investicije'!AO55</f>
        <v>0</v>
      </c>
      <c r="AJ434" s="589"/>
      <c r="AK434" s="589"/>
      <c r="AL434" s="589"/>
      <c r="AM434" s="589"/>
      <c r="AN434" s="589"/>
      <c r="AO434" s="589"/>
      <c r="AP434" s="589"/>
    </row>
    <row r="435" spans="1:47" s="607" customFormat="1" ht="12" customHeight="1">
      <c r="A435" s="605">
        <v>5</v>
      </c>
      <c r="B435" s="753" t="s">
        <v>402</v>
      </c>
      <c r="C435" s="856"/>
      <c r="D435" s="857"/>
      <c r="E435" s="606"/>
      <c r="F435" s="606">
        <f t="shared" ref="F435:AI435" si="223">SUM(F436:F439)</f>
        <v>0</v>
      </c>
      <c r="G435" s="606">
        <f t="shared" si="223"/>
        <v>0</v>
      </c>
      <c r="H435" s="606">
        <f t="shared" si="223"/>
        <v>0</v>
      </c>
      <c r="I435" s="606">
        <f t="shared" si="223"/>
        <v>0</v>
      </c>
      <c r="J435" s="606">
        <f t="shared" si="223"/>
        <v>0</v>
      </c>
      <c r="K435" s="606">
        <f t="shared" si="223"/>
        <v>0</v>
      </c>
      <c r="L435" s="606">
        <f t="shared" si="223"/>
        <v>0</v>
      </c>
      <c r="M435" s="606">
        <f t="shared" si="223"/>
        <v>0</v>
      </c>
      <c r="N435" s="606">
        <f t="shared" si="223"/>
        <v>0</v>
      </c>
      <c r="O435" s="606">
        <f t="shared" si="223"/>
        <v>0</v>
      </c>
      <c r="P435" s="606">
        <f t="shared" si="223"/>
        <v>0</v>
      </c>
      <c r="Q435" s="606">
        <f t="shared" si="223"/>
        <v>0</v>
      </c>
      <c r="R435" s="606">
        <f t="shared" si="223"/>
        <v>0</v>
      </c>
      <c r="S435" s="606">
        <f t="shared" si="223"/>
        <v>0</v>
      </c>
      <c r="T435" s="606">
        <f t="shared" si="223"/>
        <v>1117805.0351456569</v>
      </c>
      <c r="U435" s="606">
        <f t="shared" si="223"/>
        <v>0</v>
      </c>
      <c r="V435" s="606">
        <f t="shared" si="223"/>
        <v>0</v>
      </c>
      <c r="W435" s="606">
        <f t="shared" si="223"/>
        <v>0</v>
      </c>
      <c r="X435" s="606">
        <f t="shared" si="223"/>
        <v>273251.6319915349</v>
      </c>
      <c r="Y435" s="606">
        <f t="shared" si="223"/>
        <v>0</v>
      </c>
      <c r="Z435" s="606">
        <f t="shared" si="223"/>
        <v>0</v>
      </c>
      <c r="AA435" s="606">
        <f t="shared" si="223"/>
        <v>0</v>
      </c>
      <c r="AB435" s="606">
        <f t="shared" si="223"/>
        <v>0</v>
      </c>
      <c r="AC435" s="606">
        <f t="shared" si="223"/>
        <v>0</v>
      </c>
      <c r="AD435" s="606">
        <f t="shared" si="223"/>
        <v>1117805.0351456569</v>
      </c>
      <c r="AE435" s="606">
        <f t="shared" si="223"/>
        <v>0</v>
      </c>
      <c r="AF435" s="606">
        <f t="shared" si="223"/>
        <v>0</v>
      </c>
      <c r="AG435" s="606">
        <f t="shared" si="223"/>
        <v>0</v>
      </c>
      <c r="AH435" s="606">
        <f t="shared" si="223"/>
        <v>0</v>
      </c>
      <c r="AI435" s="606">
        <f t="shared" si="223"/>
        <v>0</v>
      </c>
      <c r="AJ435" s="589"/>
      <c r="AK435" s="589"/>
      <c r="AL435" s="589"/>
      <c r="AM435" s="589"/>
      <c r="AN435" s="589"/>
      <c r="AO435" s="589"/>
      <c r="AP435" s="589"/>
    </row>
    <row r="436" spans="1:47" s="607" customFormat="1" ht="12" customHeight="1">
      <c r="A436" s="605"/>
      <c r="B436" s="751" t="str">
        <f>+B400</f>
        <v>Oprema na razbremenilnikih</v>
      </c>
      <c r="C436" s="856"/>
      <c r="D436" s="857"/>
      <c r="E436" s="595"/>
      <c r="F436" s="595">
        <f>+F400</f>
        <v>0</v>
      </c>
      <c r="G436" s="595">
        <f t="shared" ref="G436:AI439" si="224">+G400</f>
        <v>0</v>
      </c>
      <c r="H436" s="595">
        <f t="shared" si="224"/>
        <v>0</v>
      </c>
      <c r="I436" s="595">
        <f t="shared" si="224"/>
        <v>0</v>
      </c>
      <c r="J436" s="595">
        <f t="shared" si="224"/>
        <v>0</v>
      </c>
      <c r="K436" s="595">
        <f t="shared" si="224"/>
        <v>0</v>
      </c>
      <c r="L436" s="595">
        <f t="shared" si="224"/>
        <v>0</v>
      </c>
      <c r="M436" s="595">
        <f t="shared" si="224"/>
        <v>0</v>
      </c>
      <c r="N436" s="595">
        <f t="shared" si="224"/>
        <v>0</v>
      </c>
      <c r="O436" s="595">
        <f t="shared" si="224"/>
        <v>0</v>
      </c>
      <c r="P436" s="595">
        <f t="shared" si="224"/>
        <v>0</v>
      </c>
      <c r="Q436" s="595">
        <f t="shared" si="224"/>
        <v>0</v>
      </c>
      <c r="R436" s="595">
        <f t="shared" si="224"/>
        <v>0</v>
      </c>
      <c r="S436" s="595">
        <f t="shared" si="224"/>
        <v>0</v>
      </c>
      <c r="T436" s="595">
        <f t="shared" si="224"/>
        <v>91081.2</v>
      </c>
      <c r="U436" s="595">
        <f t="shared" si="224"/>
        <v>0</v>
      </c>
      <c r="V436" s="595">
        <f t="shared" si="224"/>
        <v>0</v>
      </c>
      <c r="W436" s="595">
        <f t="shared" si="224"/>
        <v>0</v>
      </c>
      <c r="X436" s="595">
        <f t="shared" si="224"/>
        <v>0</v>
      </c>
      <c r="Y436" s="595">
        <f t="shared" si="224"/>
        <v>0</v>
      </c>
      <c r="Z436" s="595">
        <f t="shared" si="224"/>
        <v>0</v>
      </c>
      <c r="AA436" s="595">
        <f t="shared" si="224"/>
        <v>0</v>
      </c>
      <c r="AB436" s="595">
        <f t="shared" si="224"/>
        <v>0</v>
      </c>
      <c r="AC436" s="595">
        <f t="shared" si="224"/>
        <v>0</v>
      </c>
      <c r="AD436" s="595">
        <f t="shared" si="224"/>
        <v>91081.2</v>
      </c>
      <c r="AE436" s="595">
        <f t="shared" si="224"/>
        <v>0</v>
      </c>
      <c r="AF436" s="595">
        <f t="shared" si="224"/>
        <v>0</v>
      </c>
      <c r="AG436" s="595">
        <f t="shared" si="224"/>
        <v>0</v>
      </c>
      <c r="AH436" s="595">
        <f t="shared" si="224"/>
        <v>0</v>
      </c>
      <c r="AI436" s="595">
        <f t="shared" si="224"/>
        <v>0</v>
      </c>
      <c r="AJ436" s="589"/>
      <c r="AK436" s="589"/>
      <c r="AL436" s="589"/>
      <c r="AM436" s="589"/>
      <c r="AN436" s="589"/>
      <c r="AO436" s="589"/>
      <c r="AP436" s="589"/>
    </row>
    <row r="437" spans="1:47" s="607" customFormat="1" ht="12" customHeight="1">
      <c r="A437" s="605"/>
      <c r="B437" s="751" t="str">
        <f>+B401</f>
        <v>Oprema na črpališčih</v>
      </c>
      <c r="C437" s="856"/>
      <c r="D437" s="857"/>
      <c r="E437" s="595"/>
      <c r="F437" s="595">
        <f>+F401</f>
        <v>0</v>
      </c>
      <c r="G437" s="595">
        <f t="shared" si="224"/>
        <v>0</v>
      </c>
      <c r="H437" s="595">
        <f t="shared" si="224"/>
        <v>0</v>
      </c>
      <c r="I437" s="595">
        <f t="shared" si="224"/>
        <v>0</v>
      </c>
      <c r="J437" s="595">
        <f t="shared" si="224"/>
        <v>0</v>
      </c>
      <c r="K437" s="595">
        <f t="shared" si="224"/>
        <v>0</v>
      </c>
      <c r="L437" s="595">
        <f t="shared" si="224"/>
        <v>0</v>
      </c>
      <c r="M437" s="595">
        <f t="shared" si="224"/>
        <v>0</v>
      </c>
      <c r="N437" s="595">
        <f t="shared" si="224"/>
        <v>0</v>
      </c>
      <c r="O437" s="595">
        <f t="shared" si="224"/>
        <v>0</v>
      </c>
      <c r="P437" s="595">
        <f t="shared" si="224"/>
        <v>0</v>
      </c>
      <c r="Q437" s="595">
        <f t="shared" si="224"/>
        <v>0</v>
      </c>
      <c r="R437" s="595">
        <f t="shared" si="224"/>
        <v>0</v>
      </c>
      <c r="S437" s="595">
        <f t="shared" si="224"/>
        <v>0</v>
      </c>
      <c r="T437" s="595">
        <f t="shared" si="224"/>
        <v>52508.4</v>
      </c>
      <c r="U437" s="595">
        <f t="shared" si="224"/>
        <v>0</v>
      </c>
      <c r="V437" s="595">
        <f t="shared" si="224"/>
        <v>0</v>
      </c>
      <c r="W437" s="595">
        <f t="shared" si="224"/>
        <v>0</v>
      </c>
      <c r="X437" s="595">
        <f t="shared" si="224"/>
        <v>0</v>
      </c>
      <c r="Y437" s="595">
        <f t="shared" si="224"/>
        <v>0</v>
      </c>
      <c r="Z437" s="595">
        <f t="shared" si="224"/>
        <v>0</v>
      </c>
      <c r="AA437" s="595">
        <f t="shared" si="224"/>
        <v>0</v>
      </c>
      <c r="AB437" s="595">
        <f t="shared" si="224"/>
        <v>0</v>
      </c>
      <c r="AC437" s="595">
        <f t="shared" si="224"/>
        <v>0</v>
      </c>
      <c r="AD437" s="595">
        <f t="shared" si="224"/>
        <v>52508.4</v>
      </c>
      <c r="AE437" s="595">
        <f t="shared" si="224"/>
        <v>0</v>
      </c>
      <c r="AF437" s="595">
        <f t="shared" si="224"/>
        <v>0</v>
      </c>
      <c r="AG437" s="595">
        <f t="shared" si="224"/>
        <v>0</v>
      </c>
      <c r="AH437" s="595">
        <f t="shared" si="224"/>
        <v>0</v>
      </c>
      <c r="AI437" s="595">
        <f t="shared" si="224"/>
        <v>0</v>
      </c>
      <c r="AJ437" s="589"/>
      <c r="AK437" s="589"/>
      <c r="AL437" s="589"/>
      <c r="AM437" s="589"/>
      <c r="AN437" s="589"/>
      <c r="AO437" s="589"/>
      <c r="AP437" s="589"/>
    </row>
    <row r="438" spans="1:47" s="607" customFormat="1" ht="12" customHeight="1">
      <c r="A438" s="605"/>
      <c r="B438" s="751" t="str">
        <f>+B402</f>
        <v>Električna oprema ČN in oprema za vodenje</v>
      </c>
      <c r="C438" s="856"/>
      <c r="D438" s="857"/>
      <c r="E438" s="595"/>
      <c r="F438" s="595">
        <f>+F402</f>
        <v>0</v>
      </c>
      <c r="G438" s="595">
        <f t="shared" si="224"/>
        <v>0</v>
      </c>
      <c r="H438" s="595">
        <f t="shared" si="224"/>
        <v>0</v>
      </c>
      <c r="I438" s="595">
        <f t="shared" si="224"/>
        <v>0</v>
      </c>
      <c r="J438" s="595">
        <f t="shared" si="224"/>
        <v>0</v>
      </c>
      <c r="K438" s="595">
        <f t="shared" si="224"/>
        <v>0</v>
      </c>
      <c r="L438" s="595">
        <f t="shared" si="224"/>
        <v>0</v>
      </c>
      <c r="M438" s="595">
        <f t="shared" si="224"/>
        <v>0</v>
      </c>
      <c r="N438" s="595">
        <f t="shared" si="224"/>
        <v>0</v>
      </c>
      <c r="O438" s="595">
        <f t="shared" si="224"/>
        <v>0</v>
      </c>
      <c r="P438" s="595">
        <f t="shared" si="224"/>
        <v>0</v>
      </c>
      <c r="Q438" s="595">
        <f t="shared" si="224"/>
        <v>0</v>
      </c>
      <c r="R438" s="595">
        <f t="shared" si="224"/>
        <v>0</v>
      </c>
      <c r="S438" s="595">
        <f t="shared" si="224"/>
        <v>0</v>
      </c>
      <c r="T438" s="595">
        <f t="shared" si="224"/>
        <v>0</v>
      </c>
      <c r="U438" s="595">
        <f t="shared" si="224"/>
        <v>0</v>
      </c>
      <c r="V438" s="595">
        <f t="shared" si="224"/>
        <v>0</v>
      </c>
      <c r="W438" s="595">
        <f t="shared" si="224"/>
        <v>0</v>
      </c>
      <c r="X438" s="595">
        <f t="shared" si="224"/>
        <v>273251.6319915349</v>
      </c>
      <c r="Y438" s="595">
        <f t="shared" si="224"/>
        <v>0</v>
      </c>
      <c r="Z438" s="595">
        <f t="shared" si="224"/>
        <v>0</v>
      </c>
      <c r="AA438" s="595">
        <f t="shared" si="224"/>
        <v>0</v>
      </c>
      <c r="AB438" s="595">
        <f t="shared" si="224"/>
        <v>0</v>
      </c>
      <c r="AC438" s="595">
        <f t="shared" si="224"/>
        <v>0</v>
      </c>
      <c r="AD438" s="595">
        <f t="shared" si="224"/>
        <v>0</v>
      </c>
      <c r="AE438" s="595">
        <f t="shared" si="224"/>
        <v>0</v>
      </c>
      <c r="AF438" s="595">
        <f t="shared" si="224"/>
        <v>0</v>
      </c>
      <c r="AG438" s="595">
        <f t="shared" si="224"/>
        <v>0</v>
      </c>
      <c r="AH438" s="595">
        <f t="shared" si="224"/>
        <v>0</v>
      </c>
      <c r="AI438" s="595">
        <f t="shared" si="224"/>
        <v>0</v>
      </c>
      <c r="AJ438" s="589"/>
      <c r="AK438" s="589"/>
      <c r="AL438" s="589"/>
      <c r="AM438" s="589"/>
      <c r="AN438" s="589"/>
      <c r="AO438" s="589"/>
      <c r="AP438" s="589"/>
    </row>
    <row r="439" spans="1:47" s="607" customFormat="1" ht="12" customHeight="1">
      <c r="A439" s="605"/>
      <c r="B439" s="751" t="str">
        <f>+B403</f>
        <v>Strojna oprema na ČN</v>
      </c>
      <c r="C439" s="856"/>
      <c r="D439" s="857"/>
      <c r="E439" s="595"/>
      <c r="F439" s="595">
        <f>+F403</f>
        <v>0</v>
      </c>
      <c r="G439" s="595">
        <f t="shared" si="224"/>
        <v>0</v>
      </c>
      <c r="H439" s="595">
        <f t="shared" si="224"/>
        <v>0</v>
      </c>
      <c r="I439" s="595">
        <f t="shared" si="224"/>
        <v>0</v>
      </c>
      <c r="J439" s="595">
        <f t="shared" si="224"/>
        <v>0</v>
      </c>
      <c r="K439" s="595">
        <f t="shared" si="224"/>
        <v>0</v>
      </c>
      <c r="L439" s="595">
        <f t="shared" si="224"/>
        <v>0</v>
      </c>
      <c r="M439" s="595">
        <f t="shared" si="224"/>
        <v>0</v>
      </c>
      <c r="N439" s="595">
        <f t="shared" si="224"/>
        <v>0</v>
      </c>
      <c r="O439" s="595">
        <f t="shared" si="224"/>
        <v>0</v>
      </c>
      <c r="P439" s="595">
        <f t="shared" si="224"/>
        <v>0</v>
      </c>
      <c r="Q439" s="595">
        <f t="shared" si="224"/>
        <v>0</v>
      </c>
      <c r="R439" s="595">
        <f t="shared" si="224"/>
        <v>0</v>
      </c>
      <c r="S439" s="595">
        <f t="shared" si="224"/>
        <v>0</v>
      </c>
      <c r="T439" s="595">
        <f t="shared" si="224"/>
        <v>974215.43514565681</v>
      </c>
      <c r="U439" s="595">
        <f t="shared" si="224"/>
        <v>0</v>
      </c>
      <c r="V439" s="595">
        <f t="shared" si="224"/>
        <v>0</v>
      </c>
      <c r="W439" s="595">
        <f t="shared" si="224"/>
        <v>0</v>
      </c>
      <c r="X439" s="595">
        <f t="shared" si="224"/>
        <v>0</v>
      </c>
      <c r="Y439" s="595">
        <f t="shared" si="224"/>
        <v>0</v>
      </c>
      <c r="Z439" s="595">
        <f t="shared" si="224"/>
        <v>0</v>
      </c>
      <c r="AA439" s="595">
        <f t="shared" si="224"/>
        <v>0</v>
      </c>
      <c r="AB439" s="595">
        <f t="shared" si="224"/>
        <v>0</v>
      </c>
      <c r="AC439" s="595">
        <f t="shared" si="224"/>
        <v>0</v>
      </c>
      <c r="AD439" s="595">
        <f t="shared" si="224"/>
        <v>974215.43514565681</v>
      </c>
      <c r="AE439" s="595">
        <f t="shared" si="224"/>
        <v>0</v>
      </c>
      <c r="AF439" s="595">
        <f t="shared" si="224"/>
        <v>0</v>
      </c>
      <c r="AG439" s="595">
        <f t="shared" si="224"/>
        <v>0</v>
      </c>
      <c r="AH439" s="595">
        <f t="shared" si="224"/>
        <v>0</v>
      </c>
      <c r="AI439" s="595">
        <f t="shared" si="224"/>
        <v>0</v>
      </c>
      <c r="AJ439" s="589"/>
      <c r="AK439" s="589"/>
      <c r="AL439" s="589"/>
      <c r="AM439" s="589"/>
      <c r="AN439" s="589"/>
      <c r="AO439" s="589"/>
      <c r="AP439" s="589"/>
    </row>
    <row r="440" spans="1:47" s="589" customFormat="1" ht="12" customHeight="1">
      <c r="A440" s="592" t="s">
        <v>155</v>
      </c>
      <c r="B440" s="749" t="s">
        <v>403</v>
      </c>
      <c r="C440" s="856"/>
      <c r="D440" s="857"/>
      <c r="E440" s="593"/>
      <c r="F440" s="593">
        <f t="shared" ref="F440:AI440" si="225">+F410-F420</f>
        <v>0</v>
      </c>
      <c r="G440" s="593">
        <f t="shared" si="225"/>
        <v>0</v>
      </c>
      <c r="H440" s="593">
        <f t="shared" si="225"/>
        <v>0</v>
      </c>
      <c r="I440" s="593">
        <f t="shared" si="225"/>
        <v>0</v>
      </c>
      <c r="J440" s="593">
        <f t="shared" si="225"/>
        <v>0</v>
      </c>
      <c r="K440" s="593">
        <f t="shared" si="225"/>
        <v>126759.43862734686</v>
      </c>
      <c r="L440" s="593">
        <f t="shared" si="225"/>
        <v>126759.34743343852</v>
      </c>
      <c r="M440" s="593">
        <f t="shared" si="225"/>
        <v>126759.43834252836</v>
      </c>
      <c r="N440" s="593">
        <f t="shared" si="225"/>
        <v>126759.43834252836</v>
      </c>
      <c r="O440" s="593">
        <f t="shared" si="225"/>
        <v>126759.43834252836</v>
      </c>
      <c r="P440" s="593">
        <f t="shared" si="225"/>
        <v>126759.43834252836</v>
      </c>
      <c r="Q440" s="593">
        <f t="shared" si="225"/>
        <v>126759.43834252836</v>
      </c>
      <c r="R440" s="593">
        <f t="shared" si="225"/>
        <v>126759.43834252836</v>
      </c>
      <c r="S440" s="593">
        <f t="shared" si="225"/>
        <v>126759.43834252836</v>
      </c>
      <c r="T440" s="593">
        <f t="shared" si="225"/>
        <v>-991045.59680312849</v>
      </c>
      <c r="U440" s="593">
        <f t="shared" si="225"/>
        <v>126759.43834252836</v>
      </c>
      <c r="V440" s="593">
        <f t="shared" si="225"/>
        <v>126759.43834252836</v>
      </c>
      <c r="W440" s="593">
        <f t="shared" si="225"/>
        <v>126759.43834252836</v>
      </c>
      <c r="X440" s="593">
        <f t="shared" si="225"/>
        <v>-146492.19364900654</v>
      </c>
      <c r="Y440" s="593">
        <f t="shared" si="225"/>
        <v>126759.43834252836</v>
      </c>
      <c r="Z440" s="593">
        <f t="shared" si="225"/>
        <v>126759.43834252836</v>
      </c>
      <c r="AA440" s="593">
        <f t="shared" si="225"/>
        <v>219556.76662554347</v>
      </c>
      <c r="AB440" s="593">
        <f t="shared" si="225"/>
        <v>219556.76662554347</v>
      </c>
      <c r="AC440" s="593">
        <f t="shared" si="225"/>
        <v>219556.76662554347</v>
      </c>
      <c r="AD440" s="593">
        <f t="shared" si="225"/>
        <v>-898248.26852011331</v>
      </c>
      <c r="AE440" s="593">
        <f t="shared" si="225"/>
        <v>219556.76662554347</v>
      </c>
      <c r="AF440" s="593">
        <f t="shared" si="225"/>
        <v>219556.76662554347</v>
      </c>
      <c r="AG440" s="593">
        <f t="shared" si="225"/>
        <v>219556.76662554347</v>
      </c>
      <c r="AH440" s="593">
        <f t="shared" si="225"/>
        <v>219556.76662554347</v>
      </c>
      <c r="AI440" s="593">
        <f t="shared" si="225"/>
        <v>219556.76662554347</v>
      </c>
    </row>
    <row r="441" spans="1:47" s="589" customFormat="1" ht="12" customHeight="1">
      <c r="A441" s="592" t="s">
        <v>244</v>
      </c>
      <c r="B441" s="749" t="s">
        <v>465</v>
      </c>
      <c r="C441" s="856"/>
      <c r="D441" s="857"/>
      <c r="E441" s="593">
        <v>0</v>
      </c>
      <c r="F441" s="593">
        <f>+E441+F440</f>
        <v>0</v>
      </c>
      <c r="G441" s="593">
        <f t="shared" ref="G441:J441" si="226">+F441+G440</f>
        <v>0</v>
      </c>
      <c r="H441" s="593">
        <f>+G441+H440</f>
        <v>0</v>
      </c>
      <c r="I441" s="593">
        <f t="shared" si="226"/>
        <v>0</v>
      </c>
      <c r="J441" s="593">
        <f t="shared" si="226"/>
        <v>0</v>
      </c>
      <c r="K441" s="593">
        <f>+J441+K440</f>
        <v>126759.43862734686</v>
      </c>
      <c r="L441" s="593">
        <f>+K441+L440</f>
        <v>253518.78606078538</v>
      </c>
      <c r="M441" s="593">
        <f t="shared" ref="M441:AI441" si="227">+L441+M440</f>
        <v>380278.22440331371</v>
      </c>
      <c r="N441" s="593">
        <f t="shared" si="227"/>
        <v>507037.66274584207</v>
      </c>
      <c r="O441" s="593">
        <f t="shared" si="227"/>
        <v>633797.10108837043</v>
      </c>
      <c r="P441" s="593">
        <f t="shared" si="227"/>
        <v>760556.53943089885</v>
      </c>
      <c r="Q441" s="593">
        <f t="shared" si="227"/>
        <v>887315.97777342726</v>
      </c>
      <c r="R441" s="593">
        <f t="shared" si="227"/>
        <v>1014075.4161159557</v>
      </c>
      <c r="S441" s="593">
        <f t="shared" si="227"/>
        <v>1140834.8544584841</v>
      </c>
      <c r="T441" s="593">
        <f t="shared" si="227"/>
        <v>149789.25765535561</v>
      </c>
      <c r="U441" s="593">
        <f t="shared" si="227"/>
        <v>276548.69599788397</v>
      </c>
      <c r="V441" s="593">
        <f t="shared" si="227"/>
        <v>403308.13434041233</v>
      </c>
      <c r="W441" s="593">
        <f t="shared" si="227"/>
        <v>530067.57268294063</v>
      </c>
      <c r="X441" s="593">
        <f t="shared" si="227"/>
        <v>383575.37903393409</v>
      </c>
      <c r="Y441" s="593">
        <f t="shared" si="227"/>
        <v>510334.81737646245</v>
      </c>
      <c r="Z441" s="593">
        <f t="shared" si="227"/>
        <v>637094.25571899081</v>
      </c>
      <c r="AA441" s="593">
        <f t="shared" si="227"/>
        <v>856651.02234453429</v>
      </c>
      <c r="AB441" s="593">
        <f t="shared" si="227"/>
        <v>1076207.7889700779</v>
      </c>
      <c r="AC441" s="593">
        <f t="shared" si="227"/>
        <v>1295764.5555956215</v>
      </c>
      <c r="AD441" s="593">
        <f t="shared" si="227"/>
        <v>397516.28707550815</v>
      </c>
      <c r="AE441" s="593">
        <f t="shared" si="227"/>
        <v>617073.05370105163</v>
      </c>
      <c r="AF441" s="593">
        <f t="shared" si="227"/>
        <v>836629.8203265951</v>
      </c>
      <c r="AG441" s="593">
        <f t="shared" si="227"/>
        <v>1056186.5869521387</v>
      </c>
      <c r="AH441" s="593">
        <f t="shared" si="227"/>
        <v>1275743.3535776823</v>
      </c>
      <c r="AI441" s="593">
        <f t="shared" si="227"/>
        <v>1495300.1202032259</v>
      </c>
    </row>
    <row r="442" spans="1:47" s="589" customFormat="1" ht="12" customHeight="1" thickBot="1">
      <c r="A442" s="592"/>
      <c r="B442" s="749" t="s">
        <v>466</v>
      </c>
      <c r="C442" s="858"/>
      <c r="D442" s="859"/>
      <c r="E442" s="664" t="str">
        <f>IF(E441&gt;-0.01,"DA","NE")</f>
        <v>DA</v>
      </c>
      <c r="F442" s="664" t="str">
        <f>IF(F441&gt;-0.01,"DA","NE")</f>
        <v>DA</v>
      </c>
      <c r="G442" s="664" t="str">
        <f>IF(G441&gt;-0.01,"DA","NE")</f>
        <v>DA</v>
      </c>
      <c r="H442" s="664" t="str">
        <f>IF(H441&gt;-0.01,"DA","NE")</f>
        <v>DA</v>
      </c>
      <c r="I442" s="664" t="str">
        <f t="shared" ref="I442:AI442" si="228">IF(I441&gt;-0.01,"DA","NE")</f>
        <v>DA</v>
      </c>
      <c r="J442" s="664" t="str">
        <f t="shared" si="228"/>
        <v>DA</v>
      </c>
      <c r="K442" s="664" t="str">
        <f t="shared" si="228"/>
        <v>DA</v>
      </c>
      <c r="L442" s="664" t="str">
        <f t="shared" si="228"/>
        <v>DA</v>
      </c>
      <c r="M442" s="664" t="str">
        <f t="shared" si="228"/>
        <v>DA</v>
      </c>
      <c r="N442" s="664" t="str">
        <f t="shared" si="228"/>
        <v>DA</v>
      </c>
      <c r="O442" s="664" t="str">
        <f t="shared" si="228"/>
        <v>DA</v>
      </c>
      <c r="P442" s="664" t="str">
        <f t="shared" si="228"/>
        <v>DA</v>
      </c>
      <c r="Q442" s="664" t="str">
        <f t="shared" si="228"/>
        <v>DA</v>
      </c>
      <c r="R442" s="664" t="str">
        <f t="shared" si="228"/>
        <v>DA</v>
      </c>
      <c r="S442" s="664" t="str">
        <f t="shared" si="228"/>
        <v>DA</v>
      </c>
      <c r="T442" s="664" t="str">
        <f t="shared" si="228"/>
        <v>DA</v>
      </c>
      <c r="U442" s="664" t="str">
        <f t="shared" si="228"/>
        <v>DA</v>
      </c>
      <c r="V442" s="664" t="str">
        <f t="shared" si="228"/>
        <v>DA</v>
      </c>
      <c r="W442" s="664" t="str">
        <f t="shared" si="228"/>
        <v>DA</v>
      </c>
      <c r="X442" s="664" t="str">
        <f t="shared" si="228"/>
        <v>DA</v>
      </c>
      <c r="Y442" s="664" t="str">
        <f t="shared" si="228"/>
        <v>DA</v>
      </c>
      <c r="Z442" s="664" t="str">
        <f t="shared" si="228"/>
        <v>DA</v>
      </c>
      <c r="AA442" s="664" t="str">
        <f t="shared" si="228"/>
        <v>DA</v>
      </c>
      <c r="AB442" s="664" t="str">
        <f t="shared" si="228"/>
        <v>DA</v>
      </c>
      <c r="AC442" s="664" t="str">
        <f t="shared" si="228"/>
        <v>DA</v>
      </c>
      <c r="AD442" s="664" t="str">
        <f t="shared" si="228"/>
        <v>DA</v>
      </c>
      <c r="AE442" s="664" t="str">
        <f t="shared" si="228"/>
        <v>DA</v>
      </c>
      <c r="AF442" s="664" t="str">
        <f t="shared" si="228"/>
        <v>DA</v>
      </c>
      <c r="AG442" s="664" t="str">
        <f t="shared" si="228"/>
        <v>DA</v>
      </c>
      <c r="AH442" s="664" t="str">
        <f t="shared" si="228"/>
        <v>DA</v>
      </c>
      <c r="AI442" s="664" t="str">
        <f t="shared" si="228"/>
        <v>DA</v>
      </c>
    </row>
    <row r="446" spans="1:47" ht="15">
      <c r="A446" s="557" t="s">
        <v>477</v>
      </c>
    </row>
    <row r="447" spans="1:47" ht="12.75" thickBot="1"/>
    <row r="448" spans="1:47" s="589" customFormat="1" ht="11.25">
      <c r="A448" s="588" t="s">
        <v>520</v>
      </c>
      <c r="B448" s="748" t="s">
        <v>388</v>
      </c>
      <c r="C448" s="665"/>
      <c r="D448" s="666"/>
      <c r="E448" s="588"/>
      <c r="F448" s="588">
        <f>+F408</f>
        <v>1</v>
      </c>
      <c r="G448" s="588">
        <f t="shared" ref="G448:AI449" si="229">+G408</f>
        <v>2</v>
      </c>
      <c r="H448" s="588">
        <f t="shared" si="229"/>
        <v>3</v>
      </c>
      <c r="I448" s="588">
        <f t="shared" si="229"/>
        <v>4</v>
      </c>
      <c r="J448" s="588">
        <f t="shared" si="229"/>
        <v>5</v>
      </c>
      <c r="K448" s="588">
        <f t="shared" si="229"/>
        <v>6</v>
      </c>
      <c r="L448" s="588">
        <f t="shared" si="229"/>
        <v>7</v>
      </c>
      <c r="M448" s="588">
        <f t="shared" si="229"/>
        <v>8</v>
      </c>
      <c r="N448" s="588">
        <f t="shared" si="229"/>
        <v>9</v>
      </c>
      <c r="O448" s="588">
        <f t="shared" si="229"/>
        <v>10</v>
      </c>
      <c r="P448" s="588">
        <f t="shared" si="229"/>
        <v>11</v>
      </c>
      <c r="Q448" s="588">
        <f t="shared" si="229"/>
        <v>12</v>
      </c>
      <c r="R448" s="588">
        <f t="shared" si="229"/>
        <v>13</v>
      </c>
      <c r="S448" s="588">
        <f t="shared" si="229"/>
        <v>14</v>
      </c>
      <c r="T448" s="588">
        <f t="shared" si="229"/>
        <v>15</v>
      </c>
      <c r="U448" s="588">
        <f t="shared" si="229"/>
        <v>16</v>
      </c>
      <c r="V448" s="588">
        <f t="shared" si="229"/>
        <v>17</v>
      </c>
      <c r="W448" s="588">
        <f t="shared" si="229"/>
        <v>18</v>
      </c>
      <c r="X448" s="588">
        <f t="shared" si="229"/>
        <v>19</v>
      </c>
      <c r="Y448" s="588">
        <f t="shared" si="229"/>
        <v>20</v>
      </c>
      <c r="Z448" s="588">
        <f t="shared" si="229"/>
        <v>21</v>
      </c>
      <c r="AA448" s="588">
        <f t="shared" si="229"/>
        <v>22</v>
      </c>
      <c r="AB448" s="588">
        <f t="shared" si="229"/>
        <v>23</v>
      </c>
      <c r="AC448" s="588">
        <f t="shared" si="229"/>
        <v>24</v>
      </c>
      <c r="AD448" s="588">
        <f t="shared" si="229"/>
        <v>25</v>
      </c>
      <c r="AE448" s="588">
        <f t="shared" si="229"/>
        <v>26</v>
      </c>
      <c r="AF448" s="588">
        <f t="shared" si="229"/>
        <v>27</v>
      </c>
      <c r="AG448" s="588">
        <f t="shared" si="229"/>
        <v>28</v>
      </c>
      <c r="AH448" s="588">
        <f t="shared" si="229"/>
        <v>29</v>
      </c>
      <c r="AI448" s="588">
        <f t="shared" si="229"/>
        <v>30</v>
      </c>
      <c r="AJ448" s="667">
        <v>1</v>
      </c>
      <c r="AK448" s="667">
        <v>2</v>
      </c>
      <c r="AL448" s="667">
        <v>3</v>
      </c>
      <c r="AM448" s="667">
        <v>4</v>
      </c>
      <c r="AN448" s="667">
        <v>5</v>
      </c>
      <c r="AO448" s="667">
        <v>6</v>
      </c>
      <c r="AP448" s="667">
        <v>7</v>
      </c>
      <c r="AQ448" s="667">
        <v>8</v>
      </c>
      <c r="AR448" s="667">
        <v>9</v>
      </c>
      <c r="AS448" s="667">
        <v>10</v>
      </c>
      <c r="AT448" s="667">
        <v>11</v>
      </c>
      <c r="AU448" s="667">
        <v>12</v>
      </c>
    </row>
    <row r="449" spans="1:47" s="589" customFormat="1" ht="11.25">
      <c r="A449" s="668"/>
      <c r="B449" s="748" t="s">
        <v>397</v>
      </c>
      <c r="C449" s="669" t="s">
        <v>418</v>
      </c>
      <c r="D449" s="670" t="s">
        <v>419</v>
      </c>
      <c r="E449" s="588"/>
      <c r="F449" s="588" t="str">
        <f>+F409</f>
        <v>do 2018</v>
      </c>
      <c r="G449" s="588">
        <f t="shared" si="229"/>
        <v>2019</v>
      </c>
      <c r="H449" s="588">
        <f t="shared" si="229"/>
        <v>2020</v>
      </c>
      <c r="I449" s="588">
        <f t="shared" si="229"/>
        <v>2021</v>
      </c>
      <c r="J449" s="588">
        <f t="shared" si="229"/>
        <v>2022</v>
      </c>
      <c r="K449" s="588">
        <f t="shared" si="229"/>
        <v>2023</v>
      </c>
      <c r="L449" s="588">
        <f t="shared" si="229"/>
        <v>2024</v>
      </c>
      <c r="M449" s="588">
        <f t="shared" si="229"/>
        <v>2025</v>
      </c>
      <c r="N449" s="588">
        <f t="shared" si="229"/>
        <v>2026</v>
      </c>
      <c r="O449" s="588">
        <f t="shared" si="229"/>
        <v>2027</v>
      </c>
      <c r="P449" s="588">
        <f t="shared" si="229"/>
        <v>2028</v>
      </c>
      <c r="Q449" s="588">
        <f t="shared" si="229"/>
        <v>2029</v>
      </c>
      <c r="R449" s="588">
        <f t="shared" si="229"/>
        <v>2030</v>
      </c>
      <c r="S449" s="588">
        <f t="shared" si="229"/>
        <v>2031</v>
      </c>
      <c r="T449" s="588">
        <f t="shared" si="229"/>
        <v>2032</v>
      </c>
      <c r="U449" s="588">
        <f t="shared" si="229"/>
        <v>2033</v>
      </c>
      <c r="V449" s="588">
        <f t="shared" si="229"/>
        <v>2034</v>
      </c>
      <c r="W449" s="588">
        <f t="shared" si="229"/>
        <v>2035</v>
      </c>
      <c r="X449" s="588">
        <f t="shared" si="229"/>
        <v>2036</v>
      </c>
      <c r="Y449" s="588">
        <f t="shared" si="229"/>
        <v>2037</v>
      </c>
      <c r="Z449" s="588">
        <f t="shared" si="229"/>
        <v>2038</v>
      </c>
      <c r="AA449" s="588">
        <f t="shared" si="229"/>
        <v>2039</v>
      </c>
      <c r="AB449" s="588">
        <f t="shared" si="229"/>
        <v>2040</v>
      </c>
      <c r="AC449" s="588">
        <f t="shared" si="229"/>
        <v>2041</v>
      </c>
      <c r="AD449" s="588">
        <f t="shared" si="229"/>
        <v>2042</v>
      </c>
      <c r="AE449" s="588">
        <f t="shared" si="229"/>
        <v>2043</v>
      </c>
      <c r="AF449" s="588">
        <f t="shared" si="229"/>
        <v>2044</v>
      </c>
      <c r="AG449" s="588">
        <f t="shared" si="229"/>
        <v>2045</v>
      </c>
      <c r="AH449" s="588">
        <f t="shared" si="229"/>
        <v>2046</v>
      </c>
      <c r="AI449" s="588">
        <f t="shared" si="229"/>
        <v>2047</v>
      </c>
      <c r="AJ449" s="667">
        <f>+AI449+1</f>
        <v>2048</v>
      </c>
      <c r="AK449" s="667">
        <f t="shared" ref="AK449:AU449" si="230">+AJ449+1</f>
        <v>2049</v>
      </c>
      <c r="AL449" s="667">
        <f t="shared" si="230"/>
        <v>2050</v>
      </c>
      <c r="AM449" s="667">
        <f t="shared" si="230"/>
        <v>2051</v>
      </c>
      <c r="AN449" s="667">
        <f t="shared" si="230"/>
        <v>2052</v>
      </c>
      <c r="AO449" s="667">
        <f t="shared" si="230"/>
        <v>2053</v>
      </c>
      <c r="AP449" s="667">
        <f t="shared" si="230"/>
        <v>2054</v>
      </c>
      <c r="AQ449" s="667">
        <f t="shared" si="230"/>
        <v>2055</v>
      </c>
      <c r="AR449" s="667">
        <f t="shared" si="230"/>
        <v>2056</v>
      </c>
      <c r="AS449" s="667">
        <f t="shared" si="230"/>
        <v>2057</v>
      </c>
      <c r="AT449" s="667">
        <f t="shared" si="230"/>
        <v>2058</v>
      </c>
      <c r="AU449" s="667">
        <f t="shared" si="230"/>
        <v>2059</v>
      </c>
    </row>
    <row r="450" spans="1:47" s="589" customFormat="1" ht="11.25">
      <c r="A450" s="671">
        <v>1</v>
      </c>
      <c r="B450" s="749" t="s">
        <v>478</v>
      </c>
      <c r="C450" s="624">
        <f>NPV($C$490,G450:AI450)+F450</f>
        <v>9881229.2306346055</v>
      </c>
      <c r="D450" s="625">
        <f>SUM(F450:AI450)</f>
        <v>21984377.212567303</v>
      </c>
      <c r="E450" s="593"/>
      <c r="F450" s="593">
        <f>+F451+F454+F457+F459</f>
        <v>0</v>
      </c>
      <c r="G450" s="593">
        <f>+G451+G454+G457+G459</f>
        <v>0</v>
      </c>
      <c r="H450" s="593">
        <f>+H451+H454+H457+H459+H462</f>
        <v>0</v>
      </c>
      <c r="I450" s="593">
        <f t="shared" ref="I450:AU450" si="231">+I451+I454+I457+I459+I462</f>
        <v>0</v>
      </c>
      <c r="J450" s="593">
        <f t="shared" si="231"/>
        <v>0</v>
      </c>
      <c r="K450" s="593">
        <f t="shared" si="231"/>
        <v>1039817.8716645639</v>
      </c>
      <c r="L450" s="593">
        <f t="shared" si="231"/>
        <v>707247.82647268882</v>
      </c>
      <c r="M450" s="593">
        <f t="shared" si="231"/>
        <v>720217.09939443052</v>
      </c>
      <c r="N450" s="593">
        <f t="shared" si="231"/>
        <v>733440.7877159419</v>
      </c>
      <c r="O450" s="593">
        <f t="shared" si="231"/>
        <v>746923.83848740044</v>
      </c>
      <c r="P450" s="593">
        <f t="shared" si="231"/>
        <v>761114.201817489</v>
      </c>
      <c r="Q450" s="593">
        <f t="shared" si="231"/>
        <v>775587.31827689125</v>
      </c>
      <c r="R450" s="593">
        <f t="shared" si="231"/>
        <v>790348.81914989417</v>
      </c>
      <c r="S450" s="593">
        <f t="shared" si="231"/>
        <v>803877.75171986152</v>
      </c>
      <c r="T450" s="593">
        <f t="shared" si="231"/>
        <v>817656.97288274835</v>
      </c>
      <c r="U450" s="593">
        <f t="shared" si="231"/>
        <v>831691.07622533222</v>
      </c>
      <c r="V450" s="593">
        <f t="shared" si="231"/>
        <v>845984.74057216488</v>
      </c>
      <c r="W450" s="593">
        <f t="shared" si="231"/>
        <v>860542.73157890351</v>
      </c>
      <c r="X450" s="593">
        <f t="shared" si="231"/>
        <v>875369.90335565573</v>
      </c>
      <c r="Y450" s="593">
        <f t="shared" si="231"/>
        <v>890471.20012090425</v>
      </c>
      <c r="Z450" s="593">
        <f t="shared" si="231"/>
        <v>905851.65788658964</v>
      </c>
      <c r="AA450" s="593">
        <f t="shared" si="231"/>
        <v>921516.4061749489</v>
      </c>
      <c r="AB450" s="593">
        <f t="shared" si="231"/>
        <v>937470.66976770456</v>
      </c>
      <c r="AC450" s="593">
        <f t="shared" si="231"/>
        <v>953206.67534243013</v>
      </c>
      <c r="AD450" s="593">
        <f t="shared" si="231"/>
        <v>969227.99812517897</v>
      </c>
      <c r="AE450" s="593">
        <f t="shared" si="231"/>
        <v>985539.78648508759</v>
      </c>
      <c r="AF450" s="593">
        <f t="shared" si="231"/>
        <v>1002147.2833604971</v>
      </c>
      <c r="AG450" s="593">
        <f t="shared" si="231"/>
        <v>1019055.8280163693</v>
      </c>
      <c r="AH450" s="593">
        <f t="shared" si="231"/>
        <v>1036270.8578347457</v>
      </c>
      <c r="AI450" s="593">
        <f t="shared" si="231"/>
        <v>1053797.9101388815</v>
      </c>
      <c r="AJ450" s="672">
        <f t="shared" si="231"/>
        <v>1053797.9101388815</v>
      </c>
      <c r="AK450" s="672">
        <f t="shared" si="231"/>
        <v>1053797.9101388815</v>
      </c>
      <c r="AL450" s="672">
        <f t="shared" si="231"/>
        <v>1053797.9101388815</v>
      </c>
      <c r="AM450" s="672">
        <f t="shared" si="231"/>
        <v>1053797.9101388815</v>
      </c>
      <c r="AN450" s="672">
        <f t="shared" si="231"/>
        <v>1053797.9101388815</v>
      </c>
      <c r="AO450" s="672">
        <f t="shared" si="231"/>
        <v>1053797.9101388815</v>
      </c>
      <c r="AP450" s="672">
        <f t="shared" si="231"/>
        <v>1053797.9101388815</v>
      </c>
      <c r="AQ450" s="672">
        <f t="shared" si="231"/>
        <v>1053797.9101388815</v>
      </c>
      <c r="AR450" s="672">
        <f t="shared" si="231"/>
        <v>1053797.9101388815</v>
      </c>
      <c r="AS450" s="672">
        <f t="shared" si="231"/>
        <v>1053797.9101388815</v>
      </c>
      <c r="AT450" s="672">
        <f t="shared" si="231"/>
        <v>1053797.9101388815</v>
      </c>
      <c r="AU450" s="672">
        <f t="shared" si="231"/>
        <v>1053797.9101388815</v>
      </c>
    </row>
    <row r="451" spans="1:47" s="548" customFormat="1" ht="14.25" customHeight="1">
      <c r="A451" s="673"/>
      <c r="B451" s="679" t="s">
        <v>728</v>
      </c>
      <c r="C451" s="624">
        <f>NPV($C$490,G451:AI451)+F451</f>
        <v>4033702.1990690744</v>
      </c>
      <c r="D451" s="625">
        <f>SUM(F451:AI451)</f>
        <v>9075733.2034788374</v>
      </c>
      <c r="E451" s="593"/>
      <c r="F451" s="593">
        <f>+F452*32</f>
        <v>0</v>
      </c>
      <c r="G451" s="593">
        <f>+G452*32</f>
        <v>0</v>
      </c>
      <c r="H451" s="593">
        <f>+H452*H453</f>
        <v>0</v>
      </c>
      <c r="I451" s="593">
        <f>+I452*I453</f>
        <v>0</v>
      </c>
      <c r="J451" s="593">
        <f t="shared" ref="J451:AI451" si="232">+J452*J453</f>
        <v>0</v>
      </c>
      <c r="K451" s="593">
        <f t="shared" si="232"/>
        <v>290379.04291157192</v>
      </c>
      <c r="L451" s="593">
        <f t="shared" si="232"/>
        <v>296143.74256536015</v>
      </c>
      <c r="M451" s="593">
        <f t="shared" si="232"/>
        <v>302022.88492054032</v>
      </c>
      <c r="N451" s="593">
        <f t="shared" si="232"/>
        <v>308018.74193101941</v>
      </c>
      <c r="O451" s="593">
        <f t="shared" si="232"/>
        <v>314133.63065427617</v>
      </c>
      <c r="P451" s="593">
        <f t="shared" si="232"/>
        <v>320369.91414677125</v>
      </c>
      <c r="Q451" s="593">
        <f t="shared" si="232"/>
        <v>326730.00237713463</v>
      </c>
      <c r="R451" s="593">
        <f t="shared" si="232"/>
        <v>333216.353157481</v>
      </c>
      <c r="S451" s="593">
        <f t="shared" si="232"/>
        <v>338773.64797161106</v>
      </c>
      <c r="T451" s="593">
        <f t="shared" si="232"/>
        <v>344423.62588895176</v>
      </c>
      <c r="U451" s="593">
        <f t="shared" si="232"/>
        <v>350167.83265395375</v>
      </c>
      <c r="V451" s="593">
        <f t="shared" si="232"/>
        <v>356007.83979058819</v>
      </c>
      <c r="W451" s="593">
        <f t="shared" si="232"/>
        <v>361945.24503228965</v>
      </c>
      <c r="X451" s="593">
        <f t="shared" si="232"/>
        <v>367981.67275907163</v>
      </c>
      <c r="Y451" s="593">
        <f t="shared" si="232"/>
        <v>374118.77444193058</v>
      </c>
      <c r="Z451" s="593">
        <f t="shared" si="232"/>
        <v>380358.22909466259</v>
      </c>
      <c r="AA451" s="593">
        <f t="shared" si="232"/>
        <v>386701.74373321474</v>
      </c>
      <c r="AB451" s="593">
        <f t="shared" si="232"/>
        <v>393151.05384269787</v>
      </c>
      <c r="AC451" s="593">
        <f t="shared" si="232"/>
        <v>399345.92926228273</v>
      </c>
      <c r="AD451" s="593">
        <f t="shared" si="232"/>
        <v>405638.41724347486</v>
      </c>
      <c r="AE451" s="593">
        <f t="shared" si="232"/>
        <v>412030.05586598336</v>
      </c>
      <c r="AF451" s="593">
        <f t="shared" si="232"/>
        <v>418522.4074450169</v>
      </c>
      <c r="AG451" s="593">
        <f t="shared" si="232"/>
        <v>425117.05891316221</v>
      </c>
      <c r="AH451" s="593">
        <f t="shared" si="232"/>
        <v>431815.62220827938</v>
      </c>
      <c r="AI451" s="593">
        <f t="shared" si="232"/>
        <v>438619.73466751026</v>
      </c>
      <c r="AJ451" s="672">
        <f t="shared" ref="AJ451:AU452" si="233">+AI451</f>
        <v>438619.73466751026</v>
      </c>
      <c r="AK451" s="672">
        <f t="shared" si="233"/>
        <v>438619.73466751026</v>
      </c>
      <c r="AL451" s="672">
        <f t="shared" si="233"/>
        <v>438619.73466751026</v>
      </c>
      <c r="AM451" s="672">
        <f t="shared" si="233"/>
        <v>438619.73466751026</v>
      </c>
      <c r="AN451" s="672">
        <f t="shared" si="233"/>
        <v>438619.73466751026</v>
      </c>
      <c r="AO451" s="672">
        <f t="shared" si="233"/>
        <v>438619.73466751026</v>
      </c>
      <c r="AP451" s="672">
        <f t="shared" si="233"/>
        <v>438619.73466751026</v>
      </c>
      <c r="AQ451" s="672">
        <f t="shared" si="233"/>
        <v>438619.73466751026</v>
      </c>
      <c r="AR451" s="672">
        <f t="shared" si="233"/>
        <v>438619.73466751026</v>
      </c>
      <c r="AS451" s="672">
        <f t="shared" si="233"/>
        <v>438619.73466751026</v>
      </c>
      <c r="AT451" s="672">
        <f t="shared" si="233"/>
        <v>438619.73466751026</v>
      </c>
      <c r="AU451" s="672">
        <f t="shared" si="233"/>
        <v>438619.73466751026</v>
      </c>
    </row>
    <row r="452" spans="1:47" s="589" customFormat="1" ht="11.25">
      <c r="A452" s="674"/>
      <c r="B452" s="751" t="s">
        <v>479</v>
      </c>
      <c r="C452" s="675"/>
      <c r="D452" s="676"/>
      <c r="E452" s="595"/>
      <c r="F452" s="595"/>
      <c r="G452" s="595"/>
      <c r="H452" s="595"/>
      <c r="I452" s="595"/>
      <c r="J452" s="595"/>
      <c r="K452" s="595">
        <f>+'Količine s projektom'!J81+'Količine s projektom'!J82</f>
        <v>4588</v>
      </c>
      <c r="L452" s="595">
        <f>+'Količine s projektom'!K81+'Količine s projektom'!K82</f>
        <v>4587.335760124879</v>
      </c>
      <c r="M452" s="595">
        <f>+'Količine s projektom'!L81+'Količine s projektom'!L82</f>
        <v>4586.6716164168492</v>
      </c>
      <c r="N452" s="595">
        <f>+'Količine s projektom'!M81+'Količine s projektom'!M82</f>
        <v>4586.0075688619863</v>
      </c>
      <c r="O452" s="595">
        <f>+'Količine s projektom'!N81+'Količine s projektom'!N82</f>
        <v>4585.3436174463714</v>
      </c>
      <c r="P452" s="595">
        <f>+'Količine s projektom'!O81+'Količine s projektom'!O82</f>
        <v>4584.6797621560836</v>
      </c>
      <c r="Q452" s="595">
        <f>+'Količine s projektom'!P81+'Količine s projektom'!P82</f>
        <v>4584.0160029772078</v>
      </c>
      <c r="R452" s="595">
        <f>+'Količine s projektom'!Q81+'Količine s projektom'!Q82</f>
        <v>4583.3523398958278</v>
      </c>
      <c r="S452" s="595">
        <f>+'Količine s projektom'!R81+'Količine s projektom'!R82</f>
        <v>4568.4238101377077</v>
      </c>
      <c r="T452" s="595">
        <f>+'Količine s projektom'!S81+'Količine s projektom'!S82</f>
        <v>4553.5439043962924</v>
      </c>
      <c r="U452" s="595">
        <f>+'Količine s projektom'!T81+'Količine s projektom'!T82</f>
        <v>4538.7124642973104</v>
      </c>
      <c r="V452" s="595">
        <f>+'Količine s projektom'!U81+'Količine s projektom'!U82</f>
        <v>4523.9293319823391</v>
      </c>
      <c r="W452" s="595">
        <f>+'Količine s projektom'!V81+'Količine s projektom'!V82</f>
        <v>4509.1943501071146</v>
      </c>
      <c r="X452" s="595">
        <f>+'Količine s projektom'!W81+'Količine s projektom'!W82</f>
        <v>4494.5073618398646</v>
      </c>
      <c r="Y452" s="595">
        <f>+'Količine s projektom'!X81+'Količine s projektom'!X82</f>
        <v>4479.8682108596358</v>
      </c>
      <c r="Z452" s="595">
        <f>+'Količine s projektom'!Y81+'Količine s projektom'!Y82</f>
        <v>4465.2767413546326</v>
      </c>
      <c r="AA452" s="595">
        <f>+'Količine s projektom'!Z81+'Količine s projektom'!Z82</f>
        <v>4450.7327980205546</v>
      </c>
      <c r="AB452" s="595">
        <f>+'Količine s projektom'!AA81+'Količine s projektom'!AA82</f>
        <v>4436.2362260589489</v>
      </c>
      <c r="AC452" s="595">
        <f>+'Količine s projektom'!AB81+'Količine s projektom'!AB82</f>
        <v>4417.7822897560782</v>
      </c>
      <c r="AD452" s="595">
        <f>+'Količine s projektom'!AC81+'Količine s projektom'!AC82</f>
        <v>4399.40511847376</v>
      </c>
      <c r="AE452" s="595">
        <f>+'Količine s projektom'!AD81+'Količine s projektom'!AD82</f>
        <v>4381.1043928834633</v>
      </c>
      <c r="AF452" s="595">
        <f>+'Količine s projektom'!AE81+'Količine s projektom'!AE82</f>
        <v>4362.8797949850041</v>
      </c>
      <c r="AG452" s="595">
        <f>+'Količine s projektom'!AF81+'Količine s projektom'!AF82</f>
        <v>4344.7310081010246</v>
      </c>
      <c r="AH452" s="595">
        <f>+'Količine s projektom'!AG81+'Količine s projektom'!AG82</f>
        <v>4326.657716871483</v>
      </c>
      <c r="AI452" s="595">
        <f>+'Količine s projektom'!AH81+'Količine s projektom'!AH82</f>
        <v>4308.6596072481816</v>
      </c>
      <c r="AJ452" s="677">
        <f t="shared" si="233"/>
        <v>4308.6596072481816</v>
      </c>
      <c r="AK452" s="677">
        <f t="shared" si="233"/>
        <v>4308.6596072481816</v>
      </c>
      <c r="AL452" s="677">
        <f t="shared" si="233"/>
        <v>4308.6596072481816</v>
      </c>
      <c r="AM452" s="677">
        <f t="shared" si="233"/>
        <v>4308.6596072481816</v>
      </c>
      <c r="AN452" s="677">
        <f t="shared" si="233"/>
        <v>4308.6596072481816</v>
      </c>
      <c r="AO452" s="677">
        <f t="shared" si="233"/>
        <v>4308.6596072481816</v>
      </c>
      <c r="AP452" s="677">
        <f t="shared" si="233"/>
        <v>4308.6596072481816</v>
      </c>
      <c r="AQ452" s="677">
        <f t="shared" si="233"/>
        <v>4308.6596072481816</v>
      </c>
      <c r="AR452" s="677">
        <f t="shared" si="233"/>
        <v>4308.6596072481816</v>
      </c>
      <c r="AS452" s="677">
        <f t="shared" si="233"/>
        <v>4308.6596072481816</v>
      </c>
      <c r="AT452" s="677">
        <f t="shared" si="233"/>
        <v>4308.6596072481816</v>
      </c>
      <c r="AU452" s="677">
        <f t="shared" si="233"/>
        <v>4308.6596072481816</v>
      </c>
    </row>
    <row r="453" spans="1:47" s="589" customFormat="1" ht="11.25">
      <c r="A453" s="674"/>
      <c r="B453" s="751" t="s">
        <v>703</v>
      </c>
      <c r="C453" s="675"/>
      <c r="D453" s="676"/>
      <c r="E453" s="595"/>
      <c r="F453" s="595"/>
      <c r="G453" s="595"/>
      <c r="H453" s="595"/>
      <c r="I453" s="595"/>
      <c r="J453" s="595"/>
      <c r="K453" s="595">
        <f>+'17 Sive plače'!Y40</f>
        <v>63.290985813333023</v>
      </c>
      <c r="L453" s="595">
        <f>+'17 Sive plače'!Z40</f>
        <v>64.556805529599686</v>
      </c>
      <c r="M453" s="595">
        <f>+'17 Sive plače'!AA40</f>
        <v>65.847941640191678</v>
      </c>
      <c r="N453" s="595">
        <f>+'17 Sive plače'!AB40</f>
        <v>67.164900472995512</v>
      </c>
      <c r="O453" s="595">
        <f>+'17 Sive plače'!AC40</f>
        <v>68.508198482455427</v>
      </c>
      <c r="P453" s="595">
        <f>+'17 Sive plače'!AD40</f>
        <v>69.87836245210454</v>
      </c>
      <c r="Q453" s="595">
        <f>+'17 Sive plače'!AE40</f>
        <v>71.275929701146637</v>
      </c>
      <c r="R453" s="595">
        <f>+'17 Sive plače'!AF40</f>
        <v>72.70144829516957</v>
      </c>
      <c r="S453" s="595">
        <f>+'17 Sive plače'!AG40</f>
        <v>74.15547726107296</v>
      </c>
      <c r="T453" s="595">
        <f>+'17 Sive plače'!AH40</f>
        <v>75.638586806294413</v>
      </c>
      <c r="U453" s="595">
        <f>+'17 Sive plače'!AI40</f>
        <v>77.151358542420297</v>
      </c>
      <c r="V453" s="595">
        <f>+'17 Sive plače'!AJ40</f>
        <v>78.694385713268701</v>
      </c>
      <c r="W453" s="595">
        <f>+'17 Sive plače'!AK40</f>
        <v>80.268273427534069</v>
      </c>
      <c r="X453" s="595">
        <f>+'17 Sive plače'!AL40</f>
        <v>81.873638896084756</v>
      </c>
      <c r="Y453" s="595">
        <f>+'17 Sive plače'!AM40</f>
        <v>83.511111674006457</v>
      </c>
      <c r="Z453" s="595">
        <f>+'17 Sive plače'!AN40</f>
        <v>85.181333907486589</v>
      </c>
      <c r="AA453" s="595">
        <f>+'17 Sive plače'!AO40</f>
        <v>86.884960585636321</v>
      </c>
      <c r="AB453" s="595">
        <f>+'17 Sive plače'!AP40</f>
        <v>88.622659797349044</v>
      </c>
      <c r="AC453" s="595">
        <f>+'17 Sive plače'!AQ40</f>
        <v>90.395112993296024</v>
      </c>
      <c r="AD453" s="595">
        <f>+'17 Sive plače'!AR40</f>
        <v>92.203015253161951</v>
      </c>
      <c r="AE453" s="595">
        <f>+'17 Sive plače'!AS40</f>
        <v>94.047075558225188</v>
      </c>
      <c r="AF453" s="595">
        <f>+'17 Sive plače'!AT40</f>
        <v>95.928017069389696</v>
      </c>
      <c r="AG453" s="595">
        <f>+'17 Sive plače'!AU40</f>
        <v>97.846577410777485</v>
      </c>
      <c r="AH453" s="595">
        <f>+'17 Sive plače'!AV40</f>
        <v>99.803508958993035</v>
      </c>
      <c r="AI453" s="595">
        <f>+'17 Sive plače'!AW40</f>
        <v>101.7995791381729</v>
      </c>
      <c r="AJ453" s="677"/>
      <c r="AK453" s="677"/>
      <c r="AL453" s="677"/>
      <c r="AM453" s="677"/>
      <c r="AN453" s="677"/>
      <c r="AO453" s="677"/>
      <c r="AP453" s="677"/>
      <c r="AQ453" s="677"/>
      <c r="AR453" s="677"/>
      <c r="AS453" s="677"/>
      <c r="AT453" s="677"/>
      <c r="AU453" s="677"/>
    </row>
    <row r="454" spans="1:47" s="548" customFormat="1" ht="22.5">
      <c r="A454" s="678"/>
      <c r="B454" s="679" t="s">
        <v>503</v>
      </c>
      <c r="C454" s="624">
        <f>NPV($C$490,G454:AI454)+F454</f>
        <v>558725.14370394521</v>
      </c>
      <c r="D454" s="625">
        <f>SUM(F454:AI454)</f>
        <v>1196748.5328056233</v>
      </c>
      <c r="E454" s="593"/>
      <c r="F454" s="593">
        <v>0</v>
      </c>
      <c r="G454" s="593">
        <v>0</v>
      </c>
      <c r="H454" s="593">
        <f>510*H455</f>
        <v>0</v>
      </c>
      <c r="I454" s="593">
        <f t="shared" ref="I454:AI454" si="234">510*I455</f>
        <v>0</v>
      </c>
      <c r="J454" s="593">
        <f t="shared" si="234"/>
        <v>0</v>
      </c>
      <c r="K454" s="593">
        <f t="shared" si="234"/>
        <v>48916.048846678255</v>
      </c>
      <c r="L454" s="593">
        <f t="shared" si="234"/>
        <v>48908.966895898506</v>
      </c>
      <c r="M454" s="593">
        <f t="shared" si="234"/>
        <v>48901.88597042708</v>
      </c>
      <c r="N454" s="593">
        <f t="shared" si="234"/>
        <v>48894.806070115359</v>
      </c>
      <c r="O454" s="593">
        <f t="shared" si="234"/>
        <v>48887.727194815096</v>
      </c>
      <c r="P454" s="593">
        <f t="shared" si="234"/>
        <v>48880.649344377678</v>
      </c>
      <c r="Q454" s="593">
        <f t="shared" si="234"/>
        <v>48873.572518654677</v>
      </c>
      <c r="R454" s="593">
        <f t="shared" si="234"/>
        <v>48866.496717498034</v>
      </c>
      <c r="S454" s="593">
        <f t="shared" si="234"/>
        <v>48707.332661077569</v>
      </c>
      <c r="T454" s="593">
        <f t="shared" si="234"/>
        <v>48548.687021129772</v>
      </c>
      <c r="U454" s="593">
        <f t="shared" si="234"/>
        <v>48390.558109109632</v>
      </c>
      <c r="V454" s="593">
        <f t="shared" si="234"/>
        <v>48232.944241972131</v>
      </c>
      <c r="W454" s="593">
        <f t="shared" si="234"/>
        <v>48075.84374215448</v>
      </c>
      <c r="X454" s="593">
        <f t="shared" si="234"/>
        <v>47919.254937557387</v>
      </c>
      <c r="Y454" s="593">
        <f t="shared" si="234"/>
        <v>47763.176161528216</v>
      </c>
      <c r="Z454" s="593">
        <f t="shared" si="234"/>
        <v>47607.605752842246</v>
      </c>
      <c r="AA454" s="593">
        <f t="shared" si="234"/>
        <v>47452.542055685684</v>
      </c>
      <c r="AB454" s="593">
        <f t="shared" si="234"/>
        <v>47297.983419638833</v>
      </c>
      <c r="AC454" s="593">
        <f t="shared" si="234"/>
        <v>47101.232406211719</v>
      </c>
      <c r="AD454" s="593">
        <f t="shared" si="234"/>
        <v>46905.299841235574</v>
      </c>
      <c r="AE454" s="593">
        <f t="shared" si="234"/>
        <v>46710.182320114305</v>
      </c>
      <c r="AF454" s="593">
        <f t="shared" si="234"/>
        <v>46515.876452413126</v>
      </c>
      <c r="AG454" s="593">
        <f t="shared" si="234"/>
        <v>46322.378861801917</v>
      </c>
      <c r="AH454" s="593">
        <f t="shared" si="234"/>
        <v>46129.686185994353</v>
      </c>
      <c r="AI454" s="593">
        <f t="shared" si="234"/>
        <v>45937.795076691466</v>
      </c>
      <c r="AJ454" s="672">
        <f t="shared" ref="AJ454:AU456" si="235">+AI454</f>
        <v>45937.795076691466</v>
      </c>
      <c r="AK454" s="672">
        <f t="shared" si="235"/>
        <v>45937.795076691466</v>
      </c>
      <c r="AL454" s="672">
        <f t="shared" si="235"/>
        <v>45937.795076691466</v>
      </c>
      <c r="AM454" s="672">
        <f t="shared" si="235"/>
        <v>45937.795076691466</v>
      </c>
      <c r="AN454" s="672">
        <f t="shared" si="235"/>
        <v>45937.795076691466</v>
      </c>
      <c r="AO454" s="672">
        <f t="shared" si="235"/>
        <v>45937.795076691466</v>
      </c>
      <c r="AP454" s="672">
        <f t="shared" si="235"/>
        <v>45937.795076691466</v>
      </c>
      <c r="AQ454" s="672">
        <f t="shared" si="235"/>
        <v>45937.795076691466</v>
      </c>
      <c r="AR454" s="672">
        <f t="shared" si="235"/>
        <v>45937.795076691466</v>
      </c>
      <c r="AS454" s="672">
        <f t="shared" si="235"/>
        <v>45937.795076691466</v>
      </c>
      <c r="AT454" s="672">
        <f t="shared" si="235"/>
        <v>45937.795076691466</v>
      </c>
      <c r="AU454" s="672">
        <f t="shared" si="235"/>
        <v>45937.795076691466</v>
      </c>
    </row>
    <row r="455" spans="1:47" s="589" customFormat="1" ht="11.25">
      <c r="A455" s="674"/>
      <c r="B455" s="751" t="s">
        <v>487</v>
      </c>
      <c r="C455" s="675"/>
      <c r="D455" s="676"/>
      <c r="E455" s="595"/>
      <c r="F455" s="595"/>
      <c r="G455" s="595"/>
      <c r="H455" s="595"/>
      <c r="I455" s="595"/>
      <c r="J455" s="595"/>
      <c r="K455" s="595">
        <f t="shared" ref="K455:AI455" si="236">+K456/2.4</f>
        <v>95.913821267996582</v>
      </c>
      <c r="L455" s="595">
        <f t="shared" si="236"/>
        <v>95.899935089997072</v>
      </c>
      <c r="M455" s="595">
        <f t="shared" si="236"/>
        <v>95.886050922406042</v>
      </c>
      <c r="N455" s="595">
        <f t="shared" si="236"/>
        <v>95.87216876493207</v>
      </c>
      <c r="O455" s="595">
        <f t="shared" si="236"/>
        <v>95.858288617284501</v>
      </c>
      <c r="P455" s="595">
        <f t="shared" si="236"/>
        <v>95.844410479171913</v>
      </c>
      <c r="Q455" s="595">
        <f t="shared" si="236"/>
        <v>95.830534350303282</v>
      </c>
      <c r="R455" s="595">
        <f t="shared" si="236"/>
        <v>95.816660230388308</v>
      </c>
      <c r="S455" s="595">
        <f t="shared" si="236"/>
        <v>95.504573845250135</v>
      </c>
      <c r="T455" s="595">
        <f t="shared" si="236"/>
        <v>95.193503962999557</v>
      </c>
      <c r="U455" s="595">
        <f t="shared" si="236"/>
        <v>94.883447272763988</v>
      </c>
      <c r="V455" s="595">
        <f t="shared" si="236"/>
        <v>94.57440047445516</v>
      </c>
      <c r="W455" s="595">
        <f t="shared" si="236"/>
        <v>94.266360278734282</v>
      </c>
      <c r="X455" s="595">
        <f t="shared" si="236"/>
        <v>93.959323406975273</v>
      </c>
      <c r="Y455" s="595">
        <f t="shared" si="236"/>
        <v>93.65328659123179</v>
      </c>
      <c r="Z455" s="595">
        <f t="shared" si="236"/>
        <v>93.348246574200488</v>
      </c>
      <c r="AA455" s="595">
        <f t="shared" si="236"/>
        <v>93.044200109187614</v>
      </c>
      <c r="AB455" s="595">
        <f t="shared" si="236"/>
        <v>92.741143960076144</v>
      </c>
      <c r="AC455" s="595">
        <f t="shared" si="236"/>
        <v>92.355357659238663</v>
      </c>
      <c r="AD455" s="595">
        <f t="shared" si="236"/>
        <v>91.971176159285434</v>
      </c>
      <c r="AE455" s="595">
        <f t="shared" si="236"/>
        <v>91.588592784537852</v>
      </c>
      <c r="AF455" s="595">
        <f t="shared" si="236"/>
        <v>91.207600887084567</v>
      </c>
      <c r="AG455" s="595">
        <f t="shared" si="236"/>
        <v>90.82819384667043</v>
      </c>
      <c r="AH455" s="595">
        <f t="shared" si="236"/>
        <v>90.450365070577163</v>
      </c>
      <c r="AI455" s="595">
        <f t="shared" si="236"/>
        <v>90.074107993512683</v>
      </c>
      <c r="AJ455" s="677">
        <f t="shared" si="235"/>
        <v>90.074107993512683</v>
      </c>
      <c r="AK455" s="677">
        <f t="shared" si="235"/>
        <v>90.074107993512683</v>
      </c>
      <c r="AL455" s="677">
        <f t="shared" si="235"/>
        <v>90.074107993512683</v>
      </c>
      <c r="AM455" s="677">
        <f t="shared" si="235"/>
        <v>90.074107993512683</v>
      </c>
      <c r="AN455" s="677">
        <f t="shared" si="235"/>
        <v>90.074107993512683</v>
      </c>
      <c r="AO455" s="677">
        <f t="shared" si="235"/>
        <v>90.074107993512683</v>
      </c>
      <c r="AP455" s="677">
        <f t="shared" si="235"/>
        <v>90.074107993512683</v>
      </c>
      <c r="AQ455" s="677">
        <f t="shared" si="235"/>
        <v>90.074107993512683</v>
      </c>
      <c r="AR455" s="677">
        <f t="shared" si="235"/>
        <v>90.074107993512683</v>
      </c>
      <c r="AS455" s="677">
        <f t="shared" si="235"/>
        <v>90.074107993512683</v>
      </c>
      <c r="AT455" s="677">
        <f t="shared" si="235"/>
        <v>90.074107993512683</v>
      </c>
      <c r="AU455" s="677">
        <f t="shared" si="235"/>
        <v>90.074107993512683</v>
      </c>
    </row>
    <row r="456" spans="1:47" s="589" customFormat="1" ht="11.25">
      <c r="A456" s="674"/>
      <c r="B456" s="751" t="s">
        <v>480</v>
      </c>
      <c r="C456" s="675"/>
      <c r="D456" s="676"/>
      <c r="E456" s="595"/>
      <c r="F456" s="595"/>
      <c r="G456" s="595"/>
      <c r="H456" s="595"/>
      <c r="I456" s="595"/>
      <c r="J456" s="595"/>
      <c r="K456" s="595">
        <f>+'Količine s projektom'!J31-'Količine brez projekta'!J32</f>
        <v>230.1931710431918</v>
      </c>
      <c r="L456" s="595">
        <f>+'Količine s projektom'!K31-'Količine brez projekta'!K32</f>
        <v>230.15984421599296</v>
      </c>
      <c r="M456" s="595">
        <f>+'Količine s projektom'!L31-'Količine brez projekta'!L32</f>
        <v>230.12652221377448</v>
      </c>
      <c r="N456" s="595">
        <f>+'Količine s projektom'!M31-'Količine brez projekta'!M32</f>
        <v>230.09320503583695</v>
      </c>
      <c r="O456" s="595">
        <f>+'Količine s projektom'!N31-'Količine brez projekta'!N32</f>
        <v>230.05989268148278</v>
      </c>
      <c r="P456" s="595">
        <f>+'Količine s projektom'!O31-'Količine brez projekta'!O32</f>
        <v>230.02658515001258</v>
      </c>
      <c r="Q456" s="595">
        <f>+'Količine s projektom'!P31-'Količine brez projekta'!P32</f>
        <v>229.99328244072785</v>
      </c>
      <c r="R456" s="595">
        <f>+'Količine s projektom'!Q31-'Količine brez projekta'!Q32</f>
        <v>229.95998455293193</v>
      </c>
      <c r="S456" s="595">
        <f>+'Količine s projektom'!R31-'Količine brez projekta'!R32</f>
        <v>229.21097722860031</v>
      </c>
      <c r="T456" s="595">
        <f>+'Količine s projektom'!S31-'Količine brez projekta'!S32</f>
        <v>228.46440951119894</v>
      </c>
      <c r="U456" s="595">
        <f>+'Količine s projektom'!T31-'Količine brez projekta'!T32</f>
        <v>227.72027345463357</v>
      </c>
      <c r="V456" s="595">
        <f>+'Količine s projektom'!U31-'Količine brez projekta'!U32</f>
        <v>226.97856113869238</v>
      </c>
      <c r="W456" s="595">
        <f>+'Količine s projektom'!V31-'Količine brez projekta'!V32</f>
        <v>226.23926466896228</v>
      </c>
      <c r="X456" s="595">
        <f>+'Količine s projektom'!W31-'Količine brez projekta'!W32</f>
        <v>225.50237617674065</v>
      </c>
      <c r="Y456" s="595">
        <f>+'Količine s projektom'!X31-'Količine brez projekta'!X32</f>
        <v>224.7678878189563</v>
      </c>
      <c r="Z456" s="595">
        <f>+'Količine s projektom'!Y31-'Količine brez projekta'!Y32</f>
        <v>224.03579177808115</v>
      </c>
      <c r="AA456" s="595">
        <f>+'Količine s projektom'!Z31-'Količine brez projekta'!Z32</f>
        <v>223.30608026205027</v>
      </c>
      <c r="AB456" s="595">
        <f>+'Količine s projektom'!AA31-'Količine brez projekta'!AA32</f>
        <v>222.57874550418273</v>
      </c>
      <c r="AC456" s="595">
        <f>+'Količine s projektom'!AB31-'Količine brez projekta'!AB32</f>
        <v>221.65285838217278</v>
      </c>
      <c r="AD456" s="595">
        <f>+'Količine s projektom'!AC31-'Količine brez projekta'!AC32</f>
        <v>220.73082278228503</v>
      </c>
      <c r="AE456" s="595">
        <f>+'Količine s projektom'!AD31-'Količine brez projekta'!AD32</f>
        <v>219.81262268289083</v>
      </c>
      <c r="AF456" s="595">
        <f>+'Količine s projektom'!AE31-'Količine brez projekta'!AE32</f>
        <v>218.89824212900294</v>
      </c>
      <c r="AG456" s="595">
        <f>+'Količine s projektom'!AF31-'Količine brez projekta'!AF32</f>
        <v>217.98766523200902</v>
      </c>
      <c r="AH456" s="595">
        <f>+'Količine s projektom'!AG31-'Količine brez projekta'!AG32</f>
        <v>217.08087616938519</v>
      </c>
      <c r="AI456" s="595">
        <f>+'Količine s projektom'!AH31-'Količine brez projekta'!AH32</f>
        <v>216.17785918443042</v>
      </c>
      <c r="AJ456" s="677">
        <f t="shared" si="235"/>
        <v>216.17785918443042</v>
      </c>
      <c r="AK456" s="677">
        <f t="shared" si="235"/>
        <v>216.17785918443042</v>
      </c>
      <c r="AL456" s="677">
        <f t="shared" si="235"/>
        <v>216.17785918443042</v>
      </c>
      <c r="AM456" s="677">
        <f t="shared" si="235"/>
        <v>216.17785918443042</v>
      </c>
      <c r="AN456" s="677">
        <f t="shared" si="235"/>
        <v>216.17785918443042</v>
      </c>
      <c r="AO456" s="677">
        <f t="shared" si="235"/>
        <v>216.17785918443042</v>
      </c>
      <c r="AP456" s="677">
        <f t="shared" si="235"/>
        <v>216.17785918443042</v>
      </c>
      <c r="AQ456" s="677">
        <f t="shared" si="235"/>
        <v>216.17785918443042</v>
      </c>
      <c r="AR456" s="677">
        <f t="shared" si="235"/>
        <v>216.17785918443042</v>
      </c>
      <c r="AS456" s="677">
        <f t="shared" si="235"/>
        <v>216.17785918443042</v>
      </c>
      <c r="AT456" s="677">
        <f t="shared" si="235"/>
        <v>216.17785918443042</v>
      </c>
      <c r="AU456" s="677">
        <f t="shared" si="235"/>
        <v>216.17785918443042</v>
      </c>
    </row>
    <row r="457" spans="1:47" s="548" customFormat="1" ht="22.5">
      <c r="A457" s="678"/>
      <c r="B457" s="679" t="s">
        <v>481</v>
      </c>
      <c r="C457" s="624">
        <f>NPV($C$490,G457:AI457)+F457</f>
        <v>270543.55928203551</v>
      </c>
      <c r="D457" s="625">
        <f>SUM(F457:AI457)</f>
        <v>345289.75656478771</v>
      </c>
      <c r="E457" s="593"/>
      <c r="F457" s="593">
        <v>0</v>
      </c>
      <c r="G457" s="593">
        <v>0</v>
      </c>
      <c r="H457" s="593">
        <f>+H458*1500</f>
        <v>0</v>
      </c>
      <c r="I457" s="593">
        <v>0</v>
      </c>
      <c r="J457" s="593">
        <v>0</v>
      </c>
      <c r="K457" s="593">
        <f>1500*K458</f>
        <v>345289.75656478771</v>
      </c>
      <c r="L457" s="593"/>
      <c r="M457" s="593"/>
      <c r="N457" s="593"/>
      <c r="O457" s="593"/>
      <c r="P457" s="593"/>
      <c r="Q457" s="593"/>
      <c r="R457" s="593"/>
      <c r="S457" s="593"/>
      <c r="T457" s="593"/>
      <c r="U457" s="593"/>
      <c r="V457" s="593"/>
      <c r="W457" s="593"/>
      <c r="X457" s="593"/>
      <c r="Y457" s="593"/>
      <c r="Z457" s="593"/>
      <c r="AA457" s="593"/>
      <c r="AB457" s="593"/>
      <c r="AC457" s="593"/>
      <c r="AD457" s="593"/>
      <c r="AE457" s="593"/>
      <c r="AF457" s="593"/>
      <c r="AG457" s="593"/>
      <c r="AH457" s="593"/>
      <c r="AI457" s="593"/>
      <c r="AJ457" s="672"/>
      <c r="AK457" s="672"/>
      <c r="AL457" s="672"/>
      <c r="AM457" s="672"/>
      <c r="AN457" s="672"/>
      <c r="AO457" s="672"/>
      <c r="AP457" s="672"/>
      <c r="AQ457" s="672"/>
      <c r="AR457" s="672"/>
      <c r="AS457" s="672"/>
      <c r="AT457" s="672"/>
      <c r="AU457" s="672"/>
    </row>
    <row r="458" spans="1:47" s="589" customFormat="1" ht="11.25">
      <c r="A458" s="674"/>
      <c r="B458" s="751" t="s">
        <v>482</v>
      </c>
      <c r="C458" s="675"/>
      <c r="D458" s="676"/>
      <c r="E458" s="595"/>
      <c r="F458" s="595"/>
      <c r="G458" s="595"/>
      <c r="H458" s="595">
        <f>+H456</f>
        <v>0</v>
      </c>
      <c r="I458" s="595"/>
      <c r="J458" s="595"/>
      <c r="K458" s="595">
        <f>+K456</f>
        <v>230.1931710431918</v>
      </c>
      <c r="L458" s="595"/>
      <c r="M458" s="595"/>
      <c r="N458" s="595"/>
      <c r="O458" s="595"/>
      <c r="P458" s="595"/>
      <c r="Q458" s="595"/>
      <c r="R458" s="595"/>
      <c r="S458" s="595"/>
      <c r="T458" s="595"/>
      <c r="U458" s="595"/>
      <c r="V458" s="595"/>
      <c r="W458" s="595"/>
      <c r="X458" s="595"/>
      <c r="Y458" s="595"/>
      <c r="Z458" s="595"/>
      <c r="AA458" s="595"/>
      <c r="AB458" s="595"/>
      <c r="AC458" s="595"/>
      <c r="AD458" s="595"/>
      <c r="AE458" s="595"/>
      <c r="AF458" s="595"/>
      <c r="AG458" s="595"/>
      <c r="AH458" s="595"/>
      <c r="AI458" s="595"/>
      <c r="AJ458" s="677"/>
      <c r="AK458" s="677"/>
      <c r="AL458" s="677"/>
      <c r="AM458" s="677"/>
      <c r="AN458" s="677"/>
      <c r="AO458" s="677"/>
      <c r="AP458" s="677"/>
      <c r="AQ458" s="677"/>
      <c r="AR458" s="677"/>
      <c r="AS458" s="677"/>
      <c r="AT458" s="677"/>
      <c r="AU458" s="677"/>
    </row>
    <row r="459" spans="1:47" s="548" customFormat="1" ht="11.25">
      <c r="A459" s="673"/>
      <c r="B459" s="679" t="s">
        <v>483</v>
      </c>
      <c r="C459" s="624">
        <f>NPV($C$490,G459:AI459)+F459</f>
        <v>-169068.36635390678</v>
      </c>
      <c r="D459" s="625">
        <f>SUM(F459:AI459)</f>
        <v>-367071.95779249741</v>
      </c>
      <c r="E459" s="593"/>
      <c r="F459" s="593">
        <f>+-F460*F461</f>
        <v>0</v>
      </c>
      <c r="G459" s="593">
        <f t="shared" ref="G459:AI459" si="237">+-G460*G461</f>
        <v>0</v>
      </c>
      <c r="H459" s="593">
        <f t="shared" si="237"/>
        <v>0</v>
      </c>
      <c r="I459" s="593">
        <f t="shared" si="237"/>
        <v>0</v>
      </c>
      <c r="J459" s="593">
        <f t="shared" si="237"/>
        <v>0</v>
      </c>
      <c r="K459" s="593">
        <f t="shared" si="237"/>
        <v>-13202.979611563176</v>
      </c>
      <c r="L459" s="593">
        <f t="shared" si="237"/>
        <v>-13596.764574603998</v>
      </c>
      <c r="M459" s="593">
        <f t="shared" si="237"/>
        <v>-14002.294355987284</v>
      </c>
      <c r="N459" s="593">
        <f t="shared" si="237"/>
        <v>-14419.919250342955</v>
      </c>
      <c r="O459" s="593">
        <f t="shared" si="237"/>
        <v>-14850</v>
      </c>
      <c r="P459" s="593">
        <f t="shared" si="237"/>
        <v>-14850</v>
      </c>
      <c r="Q459" s="593">
        <f t="shared" si="237"/>
        <v>-14850</v>
      </c>
      <c r="R459" s="593">
        <f t="shared" si="237"/>
        <v>-14850</v>
      </c>
      <c r="S459" s="593">
        <f t="shared" si="237"/>
        <v>-14850</v>
      </c>
      <c r="T459" s="593">
        <f t="shared" si="237"/>
        <v>-14850</v>
      </c>
      <c r="U459" s="593">
        <f t="shared" si="237"/>
        <v>-14850</v>
      </c>
      <c r="V459" s="593">
        <f t="shared" si="237"/>
        <v>-14850</v>
      </c>
      <c r="W459" s="593">
        <f t="shared" si="237"/>
        <v>-14850</v>
      </c>
      <c r="X459" s="593">
        <f t="shared" si="237"/>
        <v>-14850</v>
      </c>
      <c r="Y459" s="593">
        <f t="shared" si="237"/>
        <v>-14850</v>
      </c>
      <c r="Z459" s="593">
        <f t="shared" si="237"/>
        <v>-14850</v>
      </c>
      <c r="AA459" s="593">
        <f t="shared" si="237"/>
        <v>-14850</v>
      </c>
      <c r="AB459" s="593">
        <f t="shared" si="237"/>
        <v>-14850</v>
      </c>
      <c r="AC459" s="593">
        <f t="shared" si="237"/>
        <v>-14850</v>
      </c>
      <c r="AD459" s="593">
        <f t="shared" si="237"/>
        <v>-14850</v>
      </c>
      <c r="AE459" s="593">
        <f t="shared" si="237"/>
        <v>-14850</v>
      </c>
      <c r="AF459" s="593">
        <f t="shared" si="237"/>
        <v>-14850</v>
      </c>
      <c r="AG459" s="593">
        <f t="shared" si="237"/>
        <v>-14850</v>
      </c>
      <c r="AH459" s="593">
        <f t="shared" si="237"/>
        <v>-14850</v>
      </c>
      <c r="AI459" s="593">
        <f t="shared" si="237"/>
        <v>-14850</v>
      </c>
      <c r="AJ459" s="672">
        <f t="shared" ref="AJ459:AU461" si="238">+AI459</f>
        <v>-14850</v>
      </c>
      <c r="AK459" s="672">
        <f t="shared" si="238"/>
        <v>-14850</v>
      </c>
      <c r="AL459" s="672">
        <f t="shared" si="238"/>
        <v>-14850</v>
      </c>
      <c r="AM459" s="672">
        <f t="shared" si="238"/>
        <v>-14850</v>
      </c>
      <c r="AN459" s="672">
        <f t="shared" si="238"/>
        <v>-14850</v>
      </c>
      <c r="AO459" s="672">
        <f t="shared" si="238"/>
        <v>-14850</v>
      </c>
      <c r="AP459" s="672">
        <f t="shared" si="238"/>
        <v>-14850</v>
      </c>
      <c r="AQ459" s="672">
        <f t="shared" si="238"/>
        <v>-14850</v>
      </c>
      <c r="AR459" s="672">
        <f t="shared" si="238"/>
        <v>-14850</v>
      </c>
      <c r="AS459" s="672">
        <f t="shared" si="238"/>
        <v>-14850</v>
      </c>
      <c r="AT459" s="672">
        <f t="shared" si="238"/>
        <v>-14850</v>
      </c>
      <c r="AU459" s="672">
        <f t="shared" si="238"/>
        <v>-14850</v>
      </c>
    </row>
    <row r="460" spans="1:47" s="589" customFormat="1" ht="11.25">
      <c r="A460" s="674"/>
      <c r="B460" s="751" t="s">
        <v>484</v>
      </c>
      <c r="C460" s="675"/>
      <c r="D460" s="676"/>
      <c r="E460" s="595"/>
      <c r="F460" s="595">
        <f>+'17 CO'!B13</f>
        <v>0</v>
      </c>
      <c r="G460" s="595">
        <f>+'17 CO'!C13</f>
        <v>0</v>
      </c>
      <c r="H460" s="595">
        <v>0</v>
      </c>
      <c r="I460" s="595"/>
      <c r="J460" s="595"/>
      <c r="K460" s="595">
        <f>+'17 CO'!G13</f>
        <v>330</v>
      </c>
      <c r="L460" s="595">
        <f>+'17 CO'!H13</f>
        <v>330</v>
      </c>
      <c r="M460" s="595">
        <f>+'17 CO'!I13</f>
        <v>330</v>
      </c>
      <c r="N460" s="595">
        <f>+'17 CO'!J13</f>
        <v>330</v>
      </c>
      <c r="O460" s="595">
        <f>+'17 CO'!K13</f>
        <v>330</v>
      </c>
      <c r="P460" s="595">
        <f>+'17 CO'!L13</f>
        <v>330</v>
      </c>
      <c r="Q460" s="595">
        <f>+'17 CO'!M13</f>
        <v>330</v>
      </c>
      <c r="R460" s="595">
        <f>+'17 CO'!N13</f>
        <v>330</v>
      </c>
      <c r="S460" s="595">
        <f>+'17 CO'!O13</f>
        <v>330</v>
      </c>
      <c r="T460" s="595">
        <f>+'17 CO'!P13</f>
        <v>330</v>
      </c>
      <c r="U460" s="595">
        <f>+'17 CO'!Q13</f>
        <v>330</v>
      </c>
      <c r="V460" s="595">
        <f>+'17 CO'!R13</f>
        <v>330</v>
      </c>
      <c r="W460" s="595">
        <f>+'17 CO'!S13</f>
        <v>330</v>
      </c>
      <c r="X460" s="595">
        <f>+'17 CO'!T13</f>
        <v>330</v>
      </c>
      <c r="Y460" s="595">
        <f>+'17 CO'!U13</f>
        <v>330</v>
      </c>
      <c r="Z460" s="595">
        <f>+'17 CO'!V13</f>
        <v>330</v>
      </c>
      <c r="AA460" s="595">
        <f>+'17 CO'!W13</f>
        <v>330</v>
      </c>
      <c r="AB460" s="595">
        <f>+'17 CO'!X13</f>
        <v>330</v>
      </c>
      <c r="AC460" s="595">
        <f>+'17 CO'!Y13</f>
        <v>330</v>
      </c>
      <c r="AD460" s="595">
        <f>+'17 CO'!Z13</f>
        <v>330</v>
      </c>
      <c r="AE460" s="595">
        <f>+'17 CO'!AA13</f>
        <v>330</v>
      </c>
      <c r="AF460" s="595">
        <f>+'17 CO'!AB13</f>
        <v>330</v>
      </c>
      <c r="AG460" s="595">
        <f>+'17 CO'!AC13</f>
        <v>330</v>
      </c>
      <c r="AH460" s="595">
        <f>+'17 CO'!AD13</f>
        <v>330</v>
      </c>
      <c r="AI460" s="595">
        <f>+'17 CO'!AE13</f>
        <v>330</v>
      </c>
      <c r="AJ460" s="677">
        <f t="shared" si="238"/>
        <v>330</v>
      </c>
      <c r="AK460" s="677">
        <f t="shared" si="238"/>
        <v>330</v>
      </c>
      <c r="AL460" s="677">
        <f t="shared" si="238"/>
        <v>330</v>
      </c>
      <c r="AM460" s="677">
        <f t="shared" si="238"/>
        <v>330</v>
      </c>
      <c r="AN460" s="677">
        <f t="shared" si="238"/>
        <v>330</v>
      </c>
      <c r="AO460" s="677">
        <f t="shared" si="238"/>
        <v>330</v>
      </c>
      <c r="AP460" s="677">
        <f t="shared" si="238"/>
        <v>330</v>
      </c>
      <c r="AQ460" s="677">
        <f t="shared" si="238"/>
        <v>330</v>
      </c>
      <c r="AR460" s="677">
        <f t="shared" si="238"/>
        <v>330</v>
      </c>
      <c r="AS460" s="677">
        <f t="shared" si="238"/>
        <v>330</v>
      </c>
      <c r="AT460" s="677">
        <f t="shared" si="238"/>
        <v>330</v>
      </c>
      <c r="AU460" s="677">
        <f t="shared" si="238"/>
        <v>330</v>
      </c>
    </row>
    <row r="461" spans="1:47" s="589" customFormat="1" ht="11.25">
      <c r="A461" s="674"/>
      <c r="B461" s="751" t="s">
        <v>485</v>
      </c>
      <c r="C461" s="675"/>
      <c r="D461" s="676"/>
      <c r="E461" s="595"/>
      <c r="F461" s="595">
        <f>+'17 CO'!B15</f>
        <v>34.541396060607802</v>
      </c>
      <c r="G461" s="595">
        <f>+'17 CO'!C15</f>
        <v>35.571609146689696</v>
      </c>
      <c r="H461" s="595">
        <f>+'17 CO'!D15</f>
        <v>36.632548813737571</v>
      </c>
      <c r="I461" s="595">
        <f>+'17 CO'!E15</f>
        <v>37.725131496215923</v>
      </c>
      <c r="J461" s="595">
        <f>+'17 CO'!F15</f>
        <v>38.850300961670293</v>
      </c>
      <c r="K461" s="595">
        <f>+'17 CO'!G15</f>
        <v>40.00902912594902</v>
      </c>
      <c r="L461" s="595">
        <f>+'17 CO'!H15</f>
        <v>41.20231689273939</v>
      </c>
      <c r="M461" s="595">
        <f>+'17 CO'!I15</f>
        <v>42.431195018143285</v>
      </c>
      <c r="N461" s="595">
        <f>+'17 CO'!J15</f>
        <v>43.696725001039255</v>
      </c>
      <c r="O461" s="595">
        <f>+'17 CO'!K15</f>
        <v>45</v>
      </c>
      <c r="P461" s="595">
        <f>+'17 CO'!L15</f>
        <v>45</v>
      </c>
      <c r="Q461" s="595">
        <f>+'17 CO'!M15</f>
        <v>45</v>
      </c>
      <c r="R461" s="595">
        <f>+'17 CO'!N15</f>
        <v>45</v>
      </c>
      <c r="S461" s="595">
        <f>+'17 CO'!O15</f>
        <v>45</v>
      </c>
      <c r="T461" s="595">
        <f>+'17 CO'!P15</f>
        <v>45</v>
      </c>
      <c r="U461" s="595">
        <f>+'17 CO'!Q15</f>
        <v>45</v>
      </c>
      <c r="V461" s="595">
        <f>+'17 CO'!R15</f>
        <v>45</v>
      </c>
      <c r="W461" s="595">
        <f>+'17 CO'!S15</f>
        <v>45</v>
      </c>
      <c r="X461" s="595">
        <f>+'17 CO'!T15</f>
        <v>45</v>
      </c>
      <c r="Y461" s="595">
        <f>+'17 CO'!U15</f>
        <v>45</v>
      </c>
      <c r="Z461" s="595">
        <f>+'17 CO'!V15</f>
        <v>45</v>
      </c>
      <c r="AA461" s="595">
        <f>+'17 CO'!W15</f>
        <v>45</v>
      </c>
      <c r="AB461" s="595">
        <f>+'17 CO'!X15</f>
        <v>45</v>
      </c>
      <c r="AC461" s="595">
        <f>+'17 CO'!Y15</f>
        <v>45</v>
      </c>
      <c r="AD461" s="595">
        <f>+'17 CO'!Z15</f>
        <v>45</v>
      </c>
      <c r="AE461" s="595">
        <f>+'17 CO'!AA15</f>
        <v>45</v>
      </c>
      <c r="AF461" s="595">
        <f>+'17 CO'!AB15</f>
        <v>45</v>
      </c>
      <c r="AG461" s="595">
        <f>+'17 CO'!AC15</f>
        <v>45</v>
      </c>
      <c r="AH461" s="595">
        <f>+'17 CO'!AD15</f>
        <v>45</v>
      </c>
      <c r="AI461" s="595">
        <f>+'17 CO'!AE15</f>
        <v>45</v>
      </c>
      <c r="AJ461" s="677">
        <f t="shared" si="238"/>
        <v>45</v>
      </c>
      <c r="AK461" s="677">
        <f t="shared" si="238"/>
        <v>45</v>
      </c>
      <c r="AL461" s="677">
        <f t="shared" si="238"/>
        <v>45</v>
      </c>
      <c r="AM461" s="677">
        <f t="shared" si="238"/>
        <v>45</v>
      </c>
      <c r="AN461" s="677">
        <f t="shared" si="238"/>
        <v>45</v>
      </c>
      <c r="AO461" s="677">
        <f t="shared" si="238"/>
        <v>45</v>
      </c>
      <c r="AP461" s="677">
        <f t="shared" si="238"/>
        <v>45</v>
      </c>
      <c r="AQ461" s="677">
        <f t="shared" si="238"/>
        <v>45</v>
      </c>
      <c r="AR461" s="677">
        <f t="shared" si="238"/>
        <v>45</v>
      </c>
      <c r="AS461" s="677">
        <f t="shared" si="238"/>
        <v>45</v>
      </c>
      <c r="AT461" s="677">
        <f t="shared" si="238"/>
        <v>45</v>
      </c>
      <c r="AU461" s="677">
        <f t="shared" si="238"/>
        <v>45</v>
      </c>
    </row>
    <row r="462" spans="1:47" s="548" customFormat="1" ht="11.25">
      <c r="A462" s="673"/>
      <c r="B462" s="679" t="s">
        <v>527</v>
      </c>
      <c r="C462" s="624">
        <f>NPV($C$490,G462:AI462)+F462</f>
        <v>5187326.6949334573</v>
      </c>
      <c r="D462" s="625">
        <f>SUM(F462:AI462)</f>
        <v>11733677.677510554</v>
      </c>
      <c r="E462" s="593"/>
      <c r="F462" s="593">
        <f>+(F463+F464)*F465</f>
        <v>0</v>
      </c>
      <c r="G462" s="593">
        <f t="shared" ref="G462:AU462" si="239">+(G463+G464)*G465</f>
        <v>0</v>
      </c>
      <c r="H462" s="593">
        <f t="shared" si="239"/>
        <v>0</v>
      </c>
      <c r="I462" s="593">
        <f t="shared" si="239"/>
        <v>0</v>
      </c>
      <c r="J462" s="593">
        <f t="shared" si="239"/>
        <v>0</v>
      </c>
      <c r="K462" s="593">
        <f t="shared" si="239"/>
        <v>368436.00295308913</v>
      </c>
      <c r="L462" s="593">
        <f t="shared" si="239"/>
        <v>375791.88158603414</v>
      </c>
      <c r="M462" s="593">
        <f t="shared" si="239"/>
        <v>383294.62285945041</v>
      </c>
      <c r="N462" s="593">
        <f t="shared" si="239"/>
        <v>390947.15896515001</v>
      </c>
      <c r="O462" s="593">
        <f t="shared" si="239"/>
        <v>398752.48063830909</v>
      </c>
      <c r="P462" s="593">
        <f t="shared" si="239"/>
        <v>406713.63832634001</v>
      </c>
      <c r="Q462" s="593">
        <f t="shared" si="239"/>
        <v>414833.74338110193</v>
      </c>
      <c r="R462" s="593">
        <f t="shared" si="239"/>
        <v>423115.96927491511</v>
      </c>
      <c r="S462" s="593">
        <f t="shared" si="239"/>
        <v>431246.77108717285</v>
      </c>
      <c r="T462" s="593">
        <f t="shared" si="239"/>
        <v>439534.65997266676</v>
      </c>
      <c r="U462" s="593">
        <f t="shared" si="239"/>
        <v>447982.68546226888</v>
      </c>
      <c r="V462" s="593">
        <f t="shared" si="239"/>
        <v>456593.95653960458</v>
      </c>
      <c r="W462" s="593">
        <f t="shared" si="239"/>
        <v>465371.64280445938</v>
      </c>
      <c r="X462" s="593">
        <f t="shared" si="239"/>
        <v>474318.97565902676</v>
      </c>
      <c r="Y462" s="593">
        <f t="shared" si="239"/>
        <v>483439.24951744539</v>
      </c>
      <c r="Z462" s="593">
        <f t="shared" si="239"/>
        <v>492735.82303908485</v>
      </c>
      <c r="AA462" s="593">
        <f t="shared" si="239"/>
        <v>502212.12038604839</v>
      </c>
      <c r="AB462" s="593">
        <f t="shared" si="239"/>
        <v>511871.63250536792</v>
      </c>
      <c r="AC462" s="593">
        <f t="shared" si="239"/>
        <v>521609.51367393567</v>
      </c>
      <c r="AD462" s="593">
        <f t="shared" si="239"/>
        <v>531534.28104046849</v>
      </c>
      <c r="AE462" s="593">
        <f t="shared" si="239"/>
        <v>541649.54829899</v>
      </c>
      <c r="AF462" s="593">
        <f t="shared" si="239"/>
        <v>551958.99946306704</v>
      </c>
      <c r="AG462" s="593">
        <f t="shared" si="239"/>
        <v>562466.39024140511</v>
      </c>
      <c r="AH462" s="593">
        <f t="shared" si="239"/>
        <v>573175.54944047192</v>
      </c>
      <c r="AI462" s="593">
        <f t="shared" si="239"/>
        <v>584090.38039467973</v>
      </c>
      <c r="AJ462" s="672">
        <f t="shared" si="239"/>
        <v>584090.38039467973</v>
      </c>
      <c r="AK462" s="672">
        <f t="shared" si="239"/>
        <v>584090.38039467973</v>
      </c>
      <c r="AL462" s="672">
        <f t="shared" si="239"/>
        <v>584090.38039467973</v>
      </c>
      <c r="AM462" s="672">
        <f t="shared" si="239"/>
        <v>584090.38039467973</v>
      </c>
      <c r="AN462" s="672">
        <f t="shared" si="239"/>
        <v>584090.38039467973</v>
      </c>
      <c r="AO462" s="672">
        <f t="shared" si="239"/>
        <v>584090.38039467973</v>
      </c>
      <c r="AP462" s="672">
        <f t="shared" si="239"/>
        <v>584090.38039467973</v>
      </c>
      <c r="AQ462" s="672">
        <f t="shared" si="239"/>
        <v>584090.38039467973</v>
      </c>
      <c r="AR462" s="672">
        <f t="shared" si="239"/>
        <v>584090.38039467973</v>
      </c>
      <c r="AS462" s="672">
        <f t="shared" si="239"/>
        <v>584090.38039467973</v>
      </c>
      <c r="AT462" s="672">
        <f t="shared" si="239"/>
        <v>584090.38039467973</v>
      </c>
      <c r="AU462" s="672">
        <f t="shared" si="239"/>
        <v>584090.38039467973</v>
      </c>
    </row>
    <row r="463" spans="1:47" s="589" customFormat="1" ht="22.5">
      <c r="A463" s="680"/>
      <c r="B463" s="751" t="s">
        <v>528</v>
      </c>
      <c r="C463" s="675"/>
      <c r="D463" s="676"/>
      <c r="E463" s="595"/>
      <c r="F463" s="595"/>
      <c r="G463" s="595"/>
      <c r="H463" s="595"/>
      <c r="I463" s="595"/>
      <c r="J463" s="595"/>
      <c r="K463" s="595">
        <f>+'17 Sive plače'!C68</f>
        <v>14851</v>
      </c>
      <c r="L463" s="595">
        <f t="shared" ref="L463:AA463" si="240">+K463</f>
        <v>14851</v>
      </c>
      <c r="M463" s="595">
        <f t="shared" si="240"/>
        <v>14851</v>
      </c>
      <c r="N463" s="595">
        <f t="shared" si="240"/>
        <v>14851</v>
      </c>
      <c r="O463" s="595">
        <f t="shared" si="240"/>
        <v>14851</v>
      </c>
      <c r="P463" s="595">
        <f t="shared" si="240"/>
        <v>14851</v>
      </c>
      <c r="Q463" s="595">
        <f t="shared" si="240"/>
        <v>14851</v>
      </c>
      <c r="R463" s="595">
        <f t="shared" si="240"/>
        <v>14851</v>
      </c>
      <c r="S463" s="595">
        <f t="shared" si="240"/>
        <v>14851</v>
      </c>
      <c r="T463" s="595">
        <f t="shared" si="240"/>
        <v>14851</v>
      </c>
      <c r="U463" s="595">
        <f t="shared" si="240"/>
        <v>14851</v>
      </c>
      <c r="V463" s="595">
        <f t="shared" si="240"/>
        <v>14851</v>
      </c>
      <c r="W463" s="595">
        <f t="shared" si="240"/>
        <v>14851</v>
      </c>
      <c r="X463" s="595">
        <f t="shared" si="240"/>
        <v>14851</v>
      </c>
      <c r="Y463" s="595">
        <f t="shared" si="240"/>
        <v>14851</v>
      </c>
      <c r="Z463" s="595">
        <f t="shared" si="240"/>
        <v>14851</v>
      </c>
      <c r="AA463" s="595">
        <f t="shared" si="240"/>
        <v>14851</v>
      </c>
      <c r="AB463" s="595">
        <f t="shared" ref="AB463:AQ463" si="241">+AA463</f>
        <v>14851</v>
      </c>
      <c r="AC463" s="595">
        <f t="shared" si="241"/>
        <v>14851</v>
      </c>
      <c r="AD463" s="595">
        <f t="shared" si="241"/>
        <v>14851</v>
      </c>
      <c r="AE463" s="595">
        <f t="shared" si="241"/>
        <v>14851</v>
      </c>
      <c r="AF463" s="595">
        <f t="shared" si="241"/>
        <v>14851</v>
      </c>
      <c r="AG463" s="595">
        <f t="shared" si="241"/>
        <v>14851</v>
      </c>
      <c r="AH463" s="595">
        <f t="shared" si="241"/>
        <v>14851</v>
      </c>
      <c r="AI463" s="595">
        <f t="shared" si="241"/>
        <v>14851</v>
      </c>
      <c r="AJ463" s="677">
        <f t="shared" si="241"/>
        <v>14851</v>
      </c>
      <c r="AK463" s="677">
        <f t="shared" si="241"/>
        <v>14851</v>
      </c>
      <c r="AL463" s="677">
        <f t="shared" si="241"/>
        <v>14851</v>
      </c>
      <c r="AM463" s="677">
        <f t="shared" si="241"/>
        <v>14851</v>
      </c>
      <c r="AN463" s="677">
        <f t="shared" si="241"/>
        <v>14851</v>
      </c>
      <c r="AO463" s="677">
        <f t="shared" si="241"/>
        <v>14851</v>
      </c>
      <c r="AP463" s="677">
        <f t="shared" si="241"/>
        <v>14851</v>
      </c>
      <c r="AQ463" s="677">
        <f t="shared" si="241"/>
        <v>14851</v>
      </c>
      <c r="AR463" s="677">
        <f t="shared" ref="AJ463:AU465" si="242">+AQ463</f>
        <v>14851</v>
      </c>
      <c r="AS463" s="677">
        <f t="shared" si="242"/>
        <v>14851</v>
      </c>
      <c r="AT463" s="677">
        <f t="shared" si="242"/>
        <v>14851</v>
      </c>
      <c r="AU463" s="677">
        <f t="shared" si="242"/>
        <v>14851</v>
      </c>
    </row>
    <row r="464" spans="1:47" s="589" customFormat="1" ht="11.25">
      <c r="A464" s="674"/>
      <c r="B464" s="751" t="s">
        <v>524</v>
      </c>
      <c r="C464" s="675"/>
      <c r="D464" s="676"/>
      <c r="E464" s="595"/>
      <c r="F464" s="595"/>
      <c r="G464" s="595"/>
      <c r="H464" s="595"/>
      <c r="I464" s="595"/>
      <c r="J464" s="595"/>
      <c r="K464" s="595">
        <f>+'Količine s projektom'!J80-'Količine s projektom'!J83</f>
        <v>4588</v>
      </c>
      <c r="L464" s="595">
        <f>+'Količine s projektom'!K80-'Količine s projektom'!K83</f>
        <v>4587.335760124879</v>
      </c>
      <c r="M464" s="595">
        <f>+'Količine s projektom'!L80-'Količine s projektom'!L83</f>
        <v>4586.6716164168492</v>
      </c>
      <c r="N464" s="595">
        <f>+'Količine s projektom'!M80-'Količine s projektom'!M83</f>
        <v>4586.0075688619863</v>
      </c>
      <c r="O464" s="595">
        <f>+'Količine s projektom'!N80-'Količine s projektom'!N83</f>
        <v>4585.3436174463714</v>
      </c>
      <c r="P464" s="595">
        <f>+'Količine s projektom'!O80-'Količine s projektom'!O83</f>
        <v>4584.6797621560836</v>
      </c>
      <c r="Q464" s="595">
        <f>+'Količine s projektom'!P80-'Količine s projektom'!P83</f>
        <v>4584.0160029772078</v>
      </c>
      <c r="R464" s="595">
        <f>+'Količine s projektom'!Q80-'Količine s projektom'!Q83</f>
        <v>4583.3523398958278</v>
      </c>
      <c r="S464" s="595">
        <f>+'Količine s projektom'!R80-'Količine s projektom'!R83</f>
        <v>4568.4238101377077</v>
      </c>
      <c r="T464" s="595">
        <f>+'Količine s projektom'!S80-'Količine s projektom'!S83</f>
        <v>4553.5439043962924</v>
      </c>
      <c r="U464" s="595">
        <f>+'Količine s projektom'!T80-'Količine s projektom'!T83</f>
        <v>4538.7124642973104</v>
      </c>
      <c r="V464" s="595">
        <f>+'Količine s projektom'!U80-'Količine s projektom'!U83</f>
        <v>4523.9293319823391</v>
      </c>
      <c r="W464" s="595">
        <f>+'Količine s projektom'!V80-'Količine s projektom'!V83</f>
        <v>4509.1943501071146</v>
      </c>
      <c r="X464" s="595">
        <f>+'Količine s projektom'!W80-'Količine s projektom'!W83</f>
        <v>4494.5073618398646</v>
      </c>
      <c r="Y464" s="595">
        <f>+'Količine s projektom'!X80-'Količine s projektom'!X83</f>
        <v>4479.8682108596358</v>
      </c>
      <c r="Z464" s="595">
        <f>+'Količine s projektom'!Y80-'Količine s projektom'!Y83</f>
        <v>4465.2767413546326</v>
      </c>
      <c r="AA464" s="595">
        <f>+'Količine s projektom'!Z80-'Količine s projektom'!Z83</f>
        <v>4450.7327980205546</v>
      </c>
      <c r="AB464" s="595">
        <f>+'Količine s projektom'!AA80-'Količine s projektom'!AA83</f>
        <v>4436.2362260589489</v>
      </c>
      <c r="AC464" s="595">
        <f>+'Količine s projektom'!AB80-'Količine s projektom'!AB83</f>
        <v>4417.7822897560782</v>
      </c>
      <c r="AD464" s="595">
        <f>+'Količine s projektom'!AC80-'Količine s projektom'!AC83</f>
        <v>4399.40511847376</v>
      </c>
      <c r="AE464" s="595">
        <f>+'Količine s projektom'!AD80-'Količine s projektom'!AD83</f>
        <v>4381.1043928834633</v>
      </c>
      <c r="AF464" s="595">
        <f>+'Količine s projektom'!AE80-'Količine s projektom'!AE83</f>
        <v>4362.8797949850041</v>
      </c>
      <c r="AG464" s="595">
        <f>+'Količine s projektom'!AF80-'Količine s projektom'!AF83</f>
        <v>4344.7310081010246</v>
      </c>
      <c r="AH464" s="595">
        <f>+'Količine s projektom'!AG80-'Količine s projektom'!AG83</f>
        <v>4326.657716871483</v>
      </c>
      <c r="AI464" s="595">
        <f>+'Količine s projektom'!AH80-'Količine s projektom'!AH83</f>
        <v>4308.6596072481816</v>
      </c>
      <c r="AJ464" s="677">
        <f t="shared" si="242"/>
        <v>4308.6596072481816</v>
      </c>
      <c r="AK464" s="677">
        <f t="shared" si="242"/>
        <v>4308.6596072481816</v>
      </c>
      <c r="AL464" s="677">
        <f t="shared" si="242"/>
        <v>4308.6596072481816</v>
      </c>
      <c r="AM464" s="677">
        <f t="shared" si="242"/>
        <v>4308.6596072481816</v>
      </c>
      <c r="AN464" s="677">
        <f t="shared" si="242"/>
        <v>4308.6596072481816</v>
      </c>
      <c r="AO464" s="677">
        <f t="shared" si="242"/>
        <v>4308.6596072481816</v>
      </c>
      <c r="AP464" s="677">
        <f t="shared" si="242"/>
        <v>4308.6596072481816</v>
      </c>
      <c r="AQ464" s="677">
        <f t="shared" si="242"/>
        <v>4308.6596072481816</v>
      </c>
      <c r="AR464" s="677">
        <f t="shared" si="242"/>
        <v>4308.6596072481816</v>
      </c>
      <c r="AS464" s="677">
        <f t="shared" si="242"/>
        <v>4308.6596072481816</v>
      </c>
      <c r="AT464" s="677">
        <f t="shared" si="242"/>
        <v>4308.6596072481816</v>
      </c>
      <c r="AU464" s="677">
        <f t="shared" si="242"/>
        <v>4308.6596072481816</v>
      </c>
    </row>
    <row r="465" spans="1:47" s="589" customFormat="1" ht="11.25">
      <c r="A465" s="674"/>
      <c r="B465" s="751" t="s">
        <v>519</v>
      </c>
      <c r="C465" s="675"/>
      <c r="D465" s="676"/>
      <c r="E465" s="595"/>
      <c r="F465" s="595"/>
      <c r="G465" s="595"/>
      <c r="H465" s="595"/>
      <c r="I465" s="595"/>
      <c r="J465" s="595"/>
      <c r="K465" s="595">
        <f>+'17 Sive plače'!R61</f>
        <v>18.953444259122854</v>
      </c>
      <c r="L465" s="595">
        <f>+'17 Sive plače'!S61</f>
        <v>19.33251314430531</v>
      </c>
      <c r="M465" s="595">
        <f>+'17 Sive plače'!T61</f>
        <v>19.719163407191417</v>
      </c>
      <c r="N465" s="595">
        <f>+'17 Sive plače'!U61</f>
        <v>20.113546675335243</v>
      </c>
      <c r="O465" s="595">
        <f>+'17 Sive plače'!V61</f>
        <v>20.515817608841949</v>
      </c>
      <c r="P465" s="595">
        <f>+'17 Sive plače'!W61</f>
        <v>20.926133961018788</v>
      </c>
      <c r="Q465" s="595">
        <f>+'17 Sive plače'!X61</f>
        <v>21.344656640239165</v>
      </c>
      <c r="R465" s="595">
        <f>+'17 Sive plače'!Y61</f>
        <v>21.771549773043947</v>
      </c>
      <c r="S465" s="595">
        <f>+'17 Sive plače'!Z61</f>
        <v>22.206980768504827</v>
      </c>
      <c r="T465" s="595">
        <f>+'17 Sive plače'!AA61</f>
        <v>22.651120383874925</v>
      </c>
      <c r="U465" s="595">
        <f>+'17 Sive plače'!AB61</f>
        <v>23.104142791552423</v>
      </c>
      <c r="V465" s="595">
        <f>+'17 Sive plače'!AC61</f>
        <v>23.566225647383472</v>
      </c>
      <c r="W465" s="595">
        <f>+'17 Sive plače'!AD61</f>
        <v>24.037550160331143</v>
      </c>
      <c r="X465" s="595">
        <f>+'17 Sive plače'!AE61</f>
        <v>24.518301163537767</v>
      </c>
      <c r="Y465" s="595">
        <f>+'17 Sive plače'!AF61</f>
        <v>25.008667186808523</v>
      </c>
      <c r="Z465" s="595">
        <f>+'17 Sive plače'!AG61</f>
        <v>25.508840530544695</v>
      </c>
      <c r="AA465" s="595">
        <f>+'17 Sive plače'!AH61</f>
        <v>26.019017341155589</v>
      </c>
      <c r="AB465" s="595">
        <f>+'17 Sive plače'!AI61</f>
        <v>26.539397687978699</v>
      </c>
      <c r="AC465" s="595">
        <f>+'17 Sive plače'!AJ61</f>
        <v>27.070185641738274</v>
      </c>
      <c r="AD465" s="595">
        <f>+'17 Sive plače'!AK61</f>
        <v>27.611589354573038</v>
      </c>
      <c r="AE465" s="595">
        <f>+'17 Sive plače'!AL61</f>
        <v>28.163821141664499</v>
      </c>
      <c r="AF465" s="595">
        <f>+'17 Sive plače'!AM61</f>
        <v>28.72709756449779</v>
      </c>
      <c r="AG465" s="595">
        <f>+'17 Sive plače'!AN61</f>
        <v>29.301639515787745</v>
      </c>
      <c r="AH465" s="595">
        <f>+'17 Sive plače'!AO61</f>
        <v>29.8876723061035</v>
      </c>
      <c r="AI465" s="595">
        <f>+'17 Sive plače'!AP61</f>
        <v>30.48542575222557</v>
      </c>
      <c r="AJ465" s="677">
        <f t="shared" si="242"/>
        <v>30.48542575222557</v>
      </c>
      <c r="AK465" s="677">
        <f t="shared" si="242"/>
        <v>30.48542575222557</v>
      </c>
      <c r="AL465" s="677">
        <f t="shared" si="242"/>
        <v>30.48542575222557</v>
      </c>
      <c r="AM465" s="677">
        <f t="shared" si="242"/>
        <v>30.48542575222557</v>
      </c>
      <c r="AN465" s="677">
        <f t="shared" si="242"/>
        <v>30.48542575222557</v>
      </c>
      <c r="AO465" s="677">
        <f t="shared" si="242"/>
        <v>30.48542575222557</v>
      </c>
      <c r="AP465" s="677">
        <f t="shared" si="242"/>
        <v>30.48542575222557</v>
      </c>
      <c r="AQ465" s="677">
        <f t="shared" si="242"/>
        <v>30.48542575222557</v>
      </c>
      <c r="AR465" s="677">
        <f t="shared" si="242"/>
        <v>30.48542575222557</v>
      </c>
      <c r="AS465" s="677">
        <f t="shared" si="242"/>
        <v>30.48542575222557</v>
      </c>
      <c r="AT465" s="677">
        <f t="shared" si="242"/>
        <v>30.48542575222557</v>
      </c>
      <c r="AU465" s="677">
        <f t="shared" si="242"/>
        <v>30.48542575222557</v>
      </c>
    </row>
    <row r="466" spans="1:47" s="589" customFormat="1" ht="11.25">
      <c r="A466" s="671"/>
      <c r="B466" s="749" t="s">
        <v>486</v>
      </c>
      <c r="C466" s="624">
        <f>NPV($C$490,G466:AI466)+F466</f>
        <v>1665818.1478852225</v>
      </c>
      <c r="D466" s="625">
        <f>SUM(F466:AI466)</f>
        <v>6856733.3739429945</v>
      </c>
      <c r="E466" s="593"/>
      <c r="F466" s="593">
        <v>0</v>
      </c>
      <c r="G466" s="593">
        <v>0</v>
      </c>
      <c r="H466" s="593">
        <v>0</v>
      </c>
      <c r="I466" s="593">
        <v>0</v>
      </c>
      <c r="J466" s="593">
        <v>0</v>
      </c>
      <c r="K466" s="593">
        <v>0</v>
      </c>
      <c r="L466" s="593">
        <v>0</v>
      </c>
      <c r="M466" s="593">
        <v>0</v>
      </c>
      <c r="N466" s="593">
        <v>0</v>
      </c>
      <c r="O466" s="593">
        <v>0</v>
      </c>
      <c r="P466" s="593">
        <v>0</v>
      </c>
      <c r="Q466" s="593">
        <v>0</v>
      </c>
      <c r="R466" s="593">
        <v>0</v>
      </c>
      <c r="S466" s="593">
        <v>0</v>
      </c>
      <c r="T466" s="593">
        <v>0</v>
      </c>
      <c r="U466" s="593">
        <v>0</v>
      </c>
      <c r="V466" s="593">
        <v>0</v>
      </c>
      <c r="W466" s="593">
        <v>0</v>
      </c>
      <c r="X466" s="593">
        <v>0</v>
      </c>
      <c r="Y466" s="593">
        <v>0</v>
      </c>
      <c r="Z466" s="593">
        <v>0</v>
      </c>
      <c r="AA466" s="593">
        <v>0</v>
      </c>
      <c r="AB466" s="593">
        <v>0</v>
      </c>
      <c r="AC466" s="593">
        <v>0</v>
      </c>
      <c r="AD466" s="593">
        <v>0</v>
      </c>
      <c r="AE466" s="593">
        <v>0</v>
      </c>
      <c r="AF466" s="593">
        <v>0</v>
      </c>
      <c r="AG466" s="593">
        <v>0</v>
      </c>
      <c r="AH466" s="593">
        <v>0</v>
      </c>
      <c r="AI466" s="593">
        <f>NPV(C490,AJ485:AU485)</f>
        <v>6856733.3739429945</v>
      </c>
      <c r="AJ466" s="677"/>
      <c r="AK466" s="677"/>
      <c r="AL466" s="677"/>
      <c r="AM466" s="677"/>
      <c r="AN466" s="677"/>
      <c r="AO466" s="677"/>
      <c r="AP466" s="677"/>
      <c r="AQ466" s="677"/>
      <c r="AR466" s="677"/>
      <c r="AS466" s="677"/>
      <c r="AT466" s="677"/>
      <c r="AU466" s="677"/>
    </row>
    <row r="467" spans="1:47" s="589" customFormat="1" ht="11.25">
      <c r="A467" s="671"/>
      <c r="B467" s="749" t="s">
        <v>246</v>
      </c>
      <c r="C467" s="624">
        <f>NPV($C$490,G467:AI467)+F467</f>
        <v>2261538.4036221104</v>
      </c>
      <c r="D467" s="625">
        <f>SUM(F467:AI467)</f>
        <v>4876055.1940164529</v>
      </c>
      <c r="E467" s="593"/>
      <c r="F467" s="593">
        <f>+F468+F469+F470+F471</f>
        <v>0</v>
      </c>
      <c r="G467" s="593">
        <f t="shared" ref="G467:J467" si="243">+G468+G469+G470+G471</f>
        <v>0</v>
      </c>
      <c r="H467" s="593">
        <f t="shared" si="243"/>
        <v>0</v>
      </c>
      <c r="I467" s="593">
        <f t="shared" si="243"/>
        <v>0</v>
      </c>
      <c r="J467" s="593">
        <f t="shared" si="243"/>
        <v>0</v>
      </c>
      <c r="K467" s="593">
        <f>+(K468+K469+K470+K471)*$C$4</f>
        <v>195042.20776065812</v>
      </c>
      <c r="L467" s="593">
        <f t="shared" ref="L467:AI467" si="244">+(L468+L469+L470+L471)*$C$4</f>
        <v>195042.20776065812</v>
      </c>
      <c r="M467" s="593">
        <f t="shared" si="244"/>
        <v>195042.20776065812</v>
      </c>
      <c r="N467" s="593">
        <f t="shared" si="244"/>
        <v>195042.20776065812</v>
      </c>
      <c r="O467" s="593">
        <f t="shared" si="244"/>
        <v>195042.20776065812</v>
      </c>
      <c r="P467" s="593">
        <f t="shared" si="244"/>
        <v>195042.20776065812</v>
      </c>
      <c r="Q467" s="593">
        <f t="shared" si="244"/>
        <v>195042.20776065812</v>
      </c>
      <c r="R467" s="593">
        <f t="shared" si="244"/>
        <v>195042.20776065812</v>
      </c>
      <c r="S467" s="593">
        <f t="shared" si="244"/>
        <v>195042.20776065812</v>
      </c>
      <c r="T467" s="593">
        <f t="shared" si="244"/>
        <v>195042.20776065812</v>
      </c>
      <c r="U467" s="593">
        <f t="shared" si="244"/>
        <v>195042.20776065812</v>
      </c>
      <c r="V467" s="593">
        <f t="shared" si="244"/>
        <v>195042.20776065812</v>
      </c>
      <c r="W467" s="593">
        <f t="shared" si="244"/>
        <v>195042.20776065812</v>
      </c>
      <c r="X467" s="593">
        <f t="shared" si="244"/>
        <v>195042.20776065812</v>
      </c>
      <c r="Y467" s="593">
        <f t="shared" si="244"/>
        <v>195042.20776065812</v>
      </c>
      <c r="Z467" s="593">
        <f t="shared" si="244"/>
        <v>195042.20776065812</v>
      </c>
      <c r="AA467" s="593">
        <f t="shared" si="244"/>
        <v>195042.20776065812</v>
      </c>
      <c r="AB467" s="593">
        <f t="shared" si="244"/>
        <v>195042.20776065812</v>
      </c>
      <c r="AC467" s="593">
        <f t="shared" si="244"/>
        <v>195042.20776065812</v>
      </c>
      <c r="AD467" s="593">
        <f t="shared" si="244"/>
        <v>195042.20776065812</v>
      </c>
      <c r="AE467" s="593">
        <f t="shared" si="244"/>
        <v>195042.20776065812</v>
      </c>
      <c r="AF467" s="593">
        <f t="shared" si="244"/>
        <v>195042.20776065812</v>
      </c>
      <c r="AG467" s="593">
        <f t="shared" si="244"/>
        <v>195042.20776065812</v>
      </c>
      <c r="AH467" s="593">
        <f t="shared" si="244"/>
        <v>195042.20776065812</v>
      </c>
      <c r="AI467" s="593">
        <f t="shared" si="244"/>
        <v>195042.20776065812</v>
      </c>
      <c r="AJ467" s="672">
        <f>+AJ468+AJ469+AJ470+AJ471</f>
        <v>197012.33107137182</v>
      </c>
      <c r="AK467" s="672">
        <f t="shared" ref="AK467:AU467" si="245">+AK468+AK469+AK470+AK471</f>
        <v>197012.33107137182</v>
      </c>
      <c r="AL467" s="672">
        <f t="shared" si="245"/>
        <v>197012.33107137182</v>
      </c>
      <c r="AM467" s="672">
        <f t="shared" si="245"/>
        <v>197012.33107137182</v>
      </c>
      <c r="AN467" s="672">
        <f t="shared" si="245"/>
        <v>197012.33107137182</v>
      </c>
      <c r="AO467" s="672">
        <f t="shared" si="245"/>
        <v>197012.33107137182</v>
      </c>
      <c r="AP467" s="672">
        <f t="shared" si="245"/>
        <v>197012.33107137182</v>
      </c>
      <c r="AQ467" s="672">
        <f t="shared" si="245"/>
        <v>197012.33107137182</v>
      </c>
      <c r="AR467" s="672">
        <f t="shared" si="245"/>
        <v>197012.33107137182</v>
      </c>
      <c r="AS467" s="672">
        <f t="shared" si="245"/>
        <v>197012.33107137182</v>
      </c>
      <c r="AT467" s="672">
        <f t="shared" si="245"/>
        <v>197012.33107137182</v>
      </c>
      <c r="AU467" s="672">
        <f t="shared" si="245"/>
        <v>197012.33107137182</v>
      </c>
    </row>
    <row r="468" spans="1:47" s="589" customFormat="1" ht="11.25">
      <c r="A468" s="674">
        <v>1</v>
      </c>
      <c r="B468" s="751" t="s">
        <v>106</v>
      </c>
      <c r="C468" s="630"/>
      <c r="D468" s="631"/>
      <c r="E468" s="595"/>
      <c r="F468" s="595">
        <f t="shared" ref="F468:AI468" si="246">+F304</f>
        <v>0</v>
      </c>
      <c r="G468" s="595">
        <f t="shared" si="246"/>
        <v>0</v>
      </c>
      <c r="H468" s="595">
        <f t="shared" si="246"/>
        <v>0</v>
      </c>
      <c r="I468" s="595">
        <f t="shared" si="246"/>
        <v>0</v>
      </c>
      <c r="J468" s="595">
        <f t="shared" si="246"/>
        <v>0</v>
      </c>
      <c r="K468" s="595">
        <f t="shared" si="246"/>
        <v>14880.460500000001</v>
      </c>
      <c r="L468" s="595">
        <f t="shared" si="246"/>
        <v>14880.460500000001</v>
      </c>
      <c r="M468" s="595">
        <f t="shared" si="246"/>
        <v>14880.460500000001</v>
      </c>
      <c r="N468" s="595">
        <f t="shared" si="246"/>
        <v>14880.460500000001</v>
      </c>
      <c r="O468" s="595">
        <f t="shared" si="246"/>
        <v>14880.460500000001</v>
      </c>
      <c r="P468" s="595">
        <f t="shared" si="246"/>
        <v>14880.460500000001</v>
      </c>
      <c r="Q468" s="595">
        <f t="shared" si="246"/>
        <v>14880.460500000001</v>
      </c>
      <c r="R468" s="595">
        <f t="shared" si="246"/>
        <v>14880.460500000001</v>
      </c>
      <c r="S468" s="595">
        <f t="shared" si="246"/>
        <v>14880.460500000001</v>
      </c>
      <c r="T468" s="595">
        <f t="shared" si="246"/>
        <v>14880.460500000001</v>
      </c>
      <c r="U468" s="595">
        <f t="shared" si="246"/>
        <v>14880.460500000001</v>
      </c>
      <c r="V468" s="595">
        <f t="shared" si="246"/>
        <v>14880.460500000001</v>
      </c>
      <c r="W468" s="595">
        <f t="shared" si="246"/>
        <v>14880.460500000001</v>
      </c>
      <c r="X468" s="595">
        <f t="shared" si="246"/>
        <v>14880.460500000001</v>
      </c>
      <c r="Y468" s="595">
        <f t="shared" si="246"/>
        <v>14880.460500000001</v>
      </c>
      <c r="Z468" s="595">
        <f t="shared" si="246"/>
        <v>14880.460500000001</v>
      </c>
      <c r="AA468" s="595">
        <f t="shared" si="246"/>
        <v>14880.460500000001</v>
      </c>
      <c r="AB468" s="595">
        <f t="shared" si="246"/>
        <v>14880.460500000001</v>
      </c>
      <c r="AC468" s="595">
        <f t="shared" si="246"/>
        <v>14880.460500000001</v>
      </c>
      <c r="AD468" s="595">
        <f t="shared" si="246"/>
        <v>14880.460500000001</v>
      </c>
      <c r="AE468" s="595">
        <f t="shared" si="246"/>
        <v>14880.460500000001</v>
      </c>
      <c r="AF468" s="595">
        <f t="shared" si="246"/>
        <v>14880.460500000001</v>
      </c>
      <c r="AG468" s="595">
        <f t="shared" si="246"/>
        <v>14880.460500000001</v>
      </c>
      <c r="AH468" s="595">
        <f t="shared" si="246"/>
        <v>14880.460500000001</v>
      </c>
      <c r="AI468" s="595">
        <f t="shared" si="246"/>
        <v>14880.460500000001</v>
      </c>
      <c r="AJ468" s="677">
        <f t="shared" ref="AJ468:AU470" si="247">+AI468</f>
        <v>14880.460500000001</v>
      </c>
      <c r="AK468" s="677">
        <f t="shared" si="247"/>
        <v>14880.460500000001</v>
      </c>
      <c r="AL468" s="677">
        <f t="shared" si="247"/>
        <v>14880.460500000001</v>
      </c>
      <c r="AM468" s="677">
        <f t="shared" si="247"/>
        <v>14880.460500000001</v>
      </c>
      <c r="AN468" s="677">
        <f t="shared" si="247"/>
        <v>14880.460500000001</v>
      </c>
      <c r="AO468" s="677">
        <f t="shared" si="247"/>
        <v>14880.460500000001</v>
      </c>
      <c r="AP468" s="677">
        <f t="shared" si="247"/>
        <v>14880.460500000001</v>
      </c>
      <c r="AQ468" s="677">
        <f t="shared" si="247"/>
        <v>14880.460500000001</v>
      </c>
      <c r="AR468" s="677">
        <f t="shared" si="247"/>
        <v>14880.460500000001</v>
      </c>
      <c r="AS468" s="677">
        <f t="shared" si="247"/>
        <v>14880.460500000001</v>
      </c>
      <c r="AT468" s="677">
        <f t="shared" si="247"/>
        <v>14880.460500000001</v>
      </c>
      <c r="AU468" s="677">
        <f t="shared" si="247"/>
        <v>14880.460500000001</v>
      </c>
    </row>
    <row r="469" spans="1:47" s="589" customFormat="1" ht="11.25">
      <c r="A469" s="674">
        <v>1</v>
      </c>
      <c r="B469" s="751" t="s">
        <v>254</v>
      </c>
      <c r="C469" s="630"/>
      <c r="D469" s="631"/>
      <c r="E469" s="595"/>
      <c r="F469" s="595">
        <f t="shared" ref="F469:AI469" si="248">+F305</f>
        <v>0</v>
      </c>
      <c r="G469" s="595">
        <f t="shared" si="248"/>
        <v>0</v>
      </c>
      <c r="H469" s="595">
        <f t="shared" si="248"/>
        <v>0</v>
      </c>
      <c r="I469" s="595">
        <f t="shared" si="248"/>
        <v>0</v>
      </c>
      <c r="J469" s="595">
        <f t="shared" si="248"/>
        <v>0</v>
      </c>
      <c r="K469" s="595">
        <f t="shared" si="248"/>
        <v>158388.97057137184</v>
      </c>
      <c r="L469" s="595">
        <f t="shared" si="248"/>
        <v>158388.97057137184</v>
      </c>
      <c r="M469" s="595">
        <f t="shared" si="248"/>
        <v>158388.97057137184</v>
      </c>
      <c r="N469" s="595">
        <f t="shared" si="248"/>
        <v>158388.97057137184</v>
      </c>
      <c r="O469" s="595">
        <f t="shared" si="248"/>
        <v>158388.97057137184</v>
      </c>
      <c r="P469" s="595">
        <f t="shared" si="248"/>
        <v>158388.97057137184</v>
      </c>
      <c r="Q469" s="595">
        <f t="shared" si="248"/>
        <v>158388.97057137184</v>
      </c>
      <c r="R469" s="595">
        <f t="shared" si="248"/>
        <v>158388.97057137184</v>
      </c>
      <c r="S469" s="595">
        <f t="shared" si="248"/>
        <v>158388.97057137184</v>
      </c>
      <c r="T469" s="595">
        <f t="shared" si="248"/>
        <v>158388.97057137184</v>
      </c>
      <c r="U469" s="595">
        <f t="shared" si="248"/>
        <v>158388.97057137184</v>
      </c>
      <c r="V469" s="595">
        <f t="shared" si="248"/>
        <v>158388.97057137184</v>
      </c>
      <c r="W469" s="595">
        <f t="shared" si="248"/>
        <v>158388.97057137184</v>
      </c>
      <c r="X469" s="595">
        <f t="shared" si="248"/>
        <v>158388.97057137184</v>
      </c>
      <c r="Y469" s="595">
        <f t="shared" si="248"/>
        <v>158388.97057137184</v>
      </c>
      <c r="Z469" s="595">
        <f t="shared" si="248"/>
        <v>158388.97057137184</v>
      </c>
      <c r="AA469" s="595">
        <f t="shared" si="248"/>
        <v>158388.97057137184</v>
      </c>
      <c r="AB469" s="595">
        <f t="shared" si="248"/>
        <v>158388.97057137184</v>
      </c>
      <c r="AC469" s="595">
        <f t="shared" si="248"/>
        <v>158388.97057137184</v>
      </c>
      <c r="AD469" s="595">
        <f t="shared" si="248"/>
        <v>158388.97057137184</v>
      </c>
      <c r="AE469" s="595">
        <f t="shared" si="248"/>
        <v>158388.97057137184</v>
      </c>
      <c r="AF469" s="595">
        <f t="shared" si="248"/>
        <v>158388.97057137184</v>
      </c>
      <c r="AG469" s="595">
        <f t="shared" si="248"/>
        <v>158388.97057137184</v>
      </c>
      <c r="AH469" s="595">
        <f t="shared" si="248"/>
        <v>158388.97057137184</v>
      </c>
      <c r="AI469" s="595">
        <f t="shared" si="248"/>
        <v>158388.97057137184</v>
      </c>
      <c r="AJ469" s="677">
        <f t="shared" si="247"/>
        <v>158388.97057137184</v>
      </c>
      <c r="AK469" s="677">
        <f t="shared" si="247"/>
        <v>158388.97057137184</v>
      </c>
      <c r="AL469" s="677">
        <f t="shared" si="247"/>
        <v>158388.97057137184</v>
      </c>
      <c r="AM469" s="677">
        <f t="shared" si="247"/>
        <v>158388.97057137184</v>
      </c>
      <c r="AN469" s="677">
        <f t="shared" si="247"/>
        <v>158388.97057137184</v>
      </c>
      <c r="AO469" s="677">
        <f t="shared" si="247"/>
        <v>158388.97057137184</v>
      </c>
      <c r="AP469" s="677">
        <f t="shared" si="247"/>
        <v>158388.97057137184</v>
      </c>
      <c r="AQ469" s="677">
        <f t="shared" si="247"/>
        <v>158388.97057137184</v>
      </c>
      <c r="AR469" s="677">
        <f t="shared" si="247"/>
        <v>158388.97057137184</v>
      </c>
      <c r="AS469" s="677">
        <f t="shared" si="247"/>
        <v>158388.97057137184</v>
      </c>
      <c r="AT469" s="677">
        <f t="shared" si="247"/>
        <v>158388.97057137184</v>
      </c>
      <c r="AU469" s="677">
        <f t="shared" si="247"/>
        <v>158388.97057137184</v>
      </c>
    </row>
    <row r="470" spans="1:47" s="589" customFormat="1" ht="11.25">
      <c r="A470" s="674">
        <f>+'17 Sive plače'!C16</f>
        <v>0.51615000000000011</v>
      </c>
      <c r="B470" s="751" t="s">
        <v>256</v>
      </c>
      <c r="C470" s="630"/>
      <c r="D470" s="631"/>
      <c r="E470" s="595"/>
      <c r="F470" s="595">
        <f t="shared" ref="F470:AI470" si="249">+F306*$A$470</f>
        <v>0</v>
      </c>
      <c r="G470" s="595">
        <f t="shared" si="249"/>
        <v>0</v>
      </c>
      <c r="H470" s="595">
        <f t="shared" si="249"/>
        <v>0</v>
      </c>
      <c r="I470" s="595">
        <f t="shared" si="249"/>
        <v>0</v>
      </c>
      <c r="J470" s="595">
        <f t="shared" si="249"/>
        <v>0</v>
      </c>
      <c r="K470" s="595">
        <f t="shared" si="249"/>
        <v>23742.900000000005</v>
      </c>
      <c r="L470" s="595">
        <f t="shared" si="249"/>
        <v>23742.900000000005</v>
      </c>
      <c r="M470" s="595">
        <f t="shared" si="249"/>
        <v>23742.900000000005</v>
      </c>
      <c r="N470" s="595">
        <f t="shared" si="249"/>
        <v>23742.900000000005</v>
      </c>
      <c r="O470" s="595">
        <f t="shared" si="249"/>
        <v>23742.900000000005</v>
      </c>
      <c r="P470" s="595">
        <f t="shared" si="249"/>
        <v>23742.900000000005</v>
      </c>
      <c r="Q470" s="595">
        <f t="shared" si="249"/>
        <v>23742.900000000005</v>
      </c>
      <c r="R470" s="595">
        <f t="shared" si="249"/>
        <v>23742.900000000005</v>
      </c>
      <c r="S470" s="595">
        <f t="shared" si="249"/>
        <v>23742.900000000005</v>
      </c>
      <c r="T470" s="595">
        <f t="shared" si="249"/>
        <v>23742.900000000005</v>
      </c>
      <c r="U470" s="595">
        <f t="shared" si="249"/>
        <v>23742.900000000005</v>
      </c>
      <c r="V470" s="595">
        <f t="shared" si="249"/>
        <v>23742.900000000005</v>
      </c>
      <c r="W470" s="595">
        <f t="shared" si="249"/>
        <v>23742.900000000005</v>
      </c>
      <c r="X470" s="595">
        <f t="shared" si="249"/>
        <v>23742.900000000005</v>
      </c>
      <c r="Y470" s="595">
        <f t="shared" si="249"/>
        <v>23742.900000000005</v>
      </c>
      <c r="Z470" s="595">
        <f t="shared" si="249"/>
        <v>23742.900000000005</v>
      </c>
      <c r="AA470" s="595">
        <f t="shared" si="249"/>
        <v>23742.900000000005</v>
      </c>
      <c r="AB470" s="595">
        <f t="shared" si="249"/>
        <v>23742.900000000005</v>
      </c>
      <c r="AC470" s="595">
        <f t="shared" si="249"/>
        <v>23742.900000000005</v>
      </c>
      <c r="AD470" s="595">
        <f t="shared" si="249"/>
        <v>23742.900000000005</v>
      </c>
      <c r="AE470" s="595">
        <f t="shared" si="249"/>
        <v>23742.900000000005</v>
      </c>
      <c r="AF470" s="595">
        <f t="shared" si="249"/>
        <v>23742.900000000005</v>
      </c>
      <c r="AG470" s="595">
        <f t="shared" si="249"/>
        <v>23742.900000000005</v>
      </c>
      <c r="AH470" s="595">
        <f t="shared" si="249"/>
        <v>23742.900000000005</v>
      </c>
      <c r="AI470" s="595">
        <f t="shared" si="249"/>
        <v>23742.900000000005</v>
      </c>
      <c r="AJ470" s="677">
        <f t="shared" si="247"/>
        <v>23742.900000000005</v>
      </c>
      <c r="AK470" s="677">
        <f t="shared" si="247"/>
        <v>23742.900000000005</v>
      </c>
      <c r="AL470" s="677">
        <f t="shared" si="247"/>
        <v>23742.900000000005</v>
      </c>
      <c r="AM470" s="677">
        <f t="shared" si="247"/>
        <v>23742.900000000005</v>
      </c>
      <c r="AN470" s="677">
        <f t="shared" si="247"/>
        <v>23742.900000000005</v>
      </c>
      <c r="AO470" s="677">
        <f t="shared" si="247"/>
        <v>23742.900000000005</v>
      </c>
      <c r="AP470" s="677">
        <f t="shared" si="247"/>
        <v>23742.900000000005</v>
      </c>
      <c r="AQ470" s="677">
        <f t="shared" si="247"/>
        <v>23742.900000000005</v>
      </c>
      <c r="AR470" s="677">
        <f t="shared" si="247"/>
        <v>23742.900000000005</v>
      </c>
      <c r="AS470" s="677">
        <f t="shared" si="247"/>
        <v>23742.900000000005</v>
      </c>
      <c r="AT470" s="677">
        <f t="shared" si="247"/>
        <v>23742.900000000005</v>
      </c>
      <c r="AU470" s="677">
        <f t="shared" si="247"/>
        <v>23742.900000000005</v>
      </c>
    </row>
    <row r="471" spans="1:47" s="589" customFormat="1" ht="11.25">
      <c r="A471" s="674"/>
      <c r="B471" s="751" t="s">
        <v>257</v>
      </c>
      <c r="C471" s="630"/>
      <c r="D471" s="631"/>
      <c r="E471" s="595"/>
      <c r="F471" s="595">
        <f t="shared" ref="F471:AI471" si="250">+F307</f>
        <v>0</v>
      </c>
      <c r="G471" s="595">
        <f t="shared" si="250"/>
        <v>0</v>
      </c>
      <c r="H471" s="595">
        <f t="shared" si="250"/>
        <v>0</v>
      </c>
      <c r="I471" s="595">
        <f t="shared" si="250"/>
        <v>0</v>
      </c>
      <c r="J471" s="595">
        <f t="shared" si="250"/>
        <v>0</v>
      </c>
      <c r="K471" s="595">
        <f t="shared" si="250"/>
        <v>0</v>
      </c>
      <c r="L471" s="595">
        <f t="shared" si="250"/>
        <v>0</v>
      </c>
      <c r="M471" s="595">
        <f t="shared" si="250"/>
        <v>0</v>
      </c>
      <c r="N471" s="595">
        <f t="shared" si="250"/>
        <v>0</v>
      </c>
      <c r="O471" s="595">
        <f t="shared" si="250"/>
        <v>0</v>
      </c>
      <c r="P471" s="595">
        <f t="shared" si="250"/>
        <v>0</v>
      </c>
      <c r="Q471" s="595">
        <f t="shared" si="250"/>
        <v>0</v>
      </c>
      <c r="R471" s="595">
        <f t="shared" si="250"/>
        <v>0</v>
      </c>
      <c r="S471" s="595">
        <f t="shared" si="250"/>
        <v>0</v>
      </c>
      <c r="T471" s="595">
        <f t="shared" si="250"/>
        <v>0</v>
      </c>
      <c r="U471" s="595">
        <f t="shared" si="250"/>
        <v>0</v>
      </c>
      <c r="V471" s="595">
        <f t="shared" si="250"/>
        <v>0</v>
      </c>
      <c r="W471" s="595">
        <f t="shared" si="250"/>
        <v>0</v>
      </c>
      <c r="X471" s="595">
        <f t="shared" si="250"/>
        <v>0</v>
      </c>
      <c r="Y471" s="595">
        <f t="shared" si="250"/>
        <v>0</v>
      </c>
      <c r="Z471" s="595">
        <f t="shared" si="250"/>
        <v>0</v>
      </c>
      <c r="AA471" s="595">
        <f t="shared" si="250"/>
        <v>0</v>
      </c>
      <c r="AB471" s="595">
        <f t="shared" si="250"/>
        <v>0</v>
      </c>
      <c r="AC471" s="595">
        <f t="shared" si="250"/>
        <v>0</v>
      </c>
      <c r="AD471" s="595">
        <f t="shared" si="250"/>
        <v>0</v>
      </c>
      <c r="AE471" s="595">
        <f t="shared" si="250"/>
        <v>0</v>
      </c>
      <c r="AF471" s="595">
        <f t="shared" si="250"/>
        <v>0</v>
      </c>
      <c r="AG471" s="595">
        <f t="shared" si="250"/>
        <v>0</v>
      </c>
      <c r="AH471" s="595">
        <f t="shared" si="250"/>
        <v>0</v>
      </c>
      <c r="AI471" s="595">
        <f t="shared" si="250"/>
        <v>0</v>
      </c>
      <c r="AJ471" s="677">
        <v>0</v>
      </c>
      <c r="AK471" s="677">
        <v>0</v>
      </c>
      <c r="AL471" s="677">
        <v>0</v>
      </c>
      <c r="AM471" s="677">
        <v>0</v>
      </c>
      <c r="AN471" s="677">
        <v>0</v>
      </c>
      <c r="AO471" s="677">
        <v>0</v>
      </c>
      <c r="AP471" s="677">
        <v>0</v>
      </c>
      <c r="AQ471" s="677">
        <v>0</v>
      </c>
      <c r="AR471" s="677">
        <v>0</v>
      </c>
      <c r="AS471" s="677">
        <v>0</v>
      </c>
      <c r="AT471" s="677">
        <v>0</v>
      </c>
      <c r="AU471" s="677">
        <v>0</v>
      </c>
    </row>
    <row r="472" spans="1:47" s="589" customFormat="1" ht="11.25">
      <c r="A472" s="671"/>
      <c r="B472" s="749" t="s">
        <v>248</v>
      </c>
      <c r="C472" s="624">
        <f>NPV($C$490,G472:AI472)+F472</f>
        <v>0</v>
      </c>
      <c r="D472" s="625">
        <f>SUM(F472:AI472)</f>
        <v>0</v>
      </c>
      <c r="E472" s="593"/>
      <c r="F472" s="593">
        <f t="shared" ref="F472:AI472" si="251">+F308</f>
        <v>0</v>
      </c>
      <c r="G472" s="593">
        <f t="shared" si="251"/>
        <v>0</v>
      </c>
      <c r="H472" s="593">
        <f t="shared" si="251"/>
        <v>0</v>
      </c>
      <c r="I472" s="593">
        <f t="shared" si="251"/>
        <v>0</v>
      </c>
      <c r="J472" s="593">
        <f t="shared" si="251"/>
        <v>0</v>
      </c>
      <c r="K472" s="593">
        <f t="shared" si="251"/>
        <v>0</v>
      </c>
      <c r="L472" s="593">
        <f t="shared" si="251"/>
        <v>0</v>
      </c>
      <c r="M472" s="593">
        <f t="shared" si="251"/>
        <v>0</v>
      </c>
      <c r="N472" s="593">
        <f t="shared" si="251"/>
        <v>0</v>
      </c>
      <c r="O472" s="593">
        <f t="shared" si="251"/>
        <v>0</v>
      </c>
      <c r="P472" s="593">
        <f t="shared" si="251"/>
        <v>0</v>
      </c>
      <c r="Q472" s="593">
        <f t="shared" si="251"/>
        <v>0</v>
      </c>
      <c r="R472" s="593">
        <f t="shared" si="251"/>
        <v>0</v>
      </c>
      <c r="S472" s="593">
        <f t="shared" si="251"/>
        <v>0</v>
      </c>
      <c r="T472" s="593">
        <f t="shared" si="251"/>
        <v>0</v>
      </c>
      <c r="U472" s="593">
        <f t="shared" si="251"/>
        <v>0</v>
      </c>
      <c r="V472" s="593">
        <f t="shared" si="251"/>
        <v>0</v>
      </c>
      <c r="W472" s="593">
        <f t="shared" si="251"/>
        <v>0</v>
      </c>
      <c r="X472" s="593">
        <f t="shared" si="251"/>
        <v>0</v>
      </c>
      <c r="Y472" s="593">
        <f t="shared" si="251"/>
        <v>0</v>
      </c>
      <c r="Z472" s="593">
        <f t="shared" si="251"/>
        <v>0</v>
      </c>
      <c r="AA472" s="593">
        <f t="shared" si="251"/>
        <v>0</v>
      </c>
      <c r="AB472" s="593">
        <f t="shared" si="251"/>
        <v>0</v>
      </c>
      <c r="AC472" s="593">
        <f t="shared" si="251"/>
        <v>0</v>
      </c>
      <c r="AD472" s="593">
        <f t="shared" si="251"/>
        <v>0</v>
      </c>
      <c r="AE472" s="593">
        <f t="shared" si="251"/>
        <v>0</v>
      </c>
      <c r="AF472" s="593">
        <f t="shared" si="251"/>
        <v>0</v>
      </c>
      <c r="AG472" s="593">
        <f t="shared" si="251"/>
        <v>0</v>
      </c>
      <c r="AH472" s="593">
        <f t="shared" si="251"/>
        <v>0</v>
      </c>
      <c r="AI472" s="593">
        <f t="shared" si="251"/>
        <v>0</v>
      </c>
      <c r="AJ472" s="681">
        <f>+AI472</f>
        <v>0</v>
      </c>
      <c r="AK472" s="681">
        <v>0</v>
      </c>
      <c r="AL472" s="681">
        <v>0</v>
      </c>
      <c r="AM472" s="681">
        <v>0</v>
      </c>
      <c r="AN472" s="681">
        <v>0</v>
      </c>
      <c r="AO472" s="681">
        <v>0</v>
      </c>
      <c r="AP472" s="681">
        <v>0</v>
      </c>
      <c r="AQ472" s="681">
        <v>0</v>
      </c>
      <c r="AR472" s="681">
        <v>0</v>
      </c>
      <c r="AS472" s="681">
        <v>0</v>
      </c>
      <c r="AT472" s="681">
        <v>0</v>
      </c>
      <c r="AU472" s="681">
        <v>0</v>
      </c>
    </row>
    <row r="473" spans="1:47" s="589" customFormat="1" ht="11.25">
      <c r="A473" s="671"/>
      <c r="B473" s="749" t="s">
        <v>258</v>
      </c>
      <c r="C473" s="624">
        <f>NPV($C$490,G473:AI473)+F473</f>
        <v>0</v>
      </c>
      <c r="D473" s="625">
        <f>SUM(F473:AI473)</f>
        <v>0</v>
      </c>
      <c r="E473" s="593"/>
      <c r="F473" s="593">
        <f t="shared" ref="F473:AI473" si="252">+F309</f>
        <v>0</v>
      </c>
      <c r="G473" s="593">
        <f t="shared" si="252"/>
        <v>0</v>
      </c>
      <c r="H473" s="593">
        <f t="shared" si="252"/>
        <v>0</v>
      </c>
      <c r="I473" s="593">
        <f t="shared" si="252"/>
        <v>0</v>
      </c>
      <c r="J473" s="593">
        <f t="shared" si="252"/>
        <v>0</v>
      </c>
      <c r="K473" s="593">
        <f t="shared" si="252"/>
        <v>0</v>
      </c>
      <c r="L473" s="593">
        <f t="shared" si="252"/>
        <v>0</v>
      </c>
      <c r="M473" s="593">
        <f t="shared" si="252"/>
        <v>0</v>
      </c>
      <c r="N473" s="593">
        <f t="shared" si="252"/>
        <v>0</v>
      </c>
      <c r="O473" s="593">
        <f t="shared" si="252"/>
        <v>0</v>
      </c>
      <c r="P473" s="593">
        <f t="shared" si="252"/>
        <v>0</v>
      </c>
      <c r="Q473" s="593">
        <f t="shared" si="252"/>
        <v>0</v>
      </c>
      <c r="R473" s="593">
        <f t="shared" si="252"/>
        <v>0</v>
      </c>
      <c r="S473" s="593">
        <f t="shared" si="252"/>
        <v>0</v>
      </c>
      <c r="T473" s="593">
        <f t="shared" si="252"/>
        <v>0</v>
      </c>
      <c r="U473" s="593">
        <f t="shared" si="252"/>
        <v>0</v>
      </c>
      <c r="V473" s="593">
        <f t="shared" si="252"/>
        <v>0</v>
      </c>
      <c r="W473" s="593">
        <f t="shared" si="252"/>
        <v>0</v>
      </c>
      <c r="X473" s="593">
        <f t="shared" si="252"/>
        <v>0</v>
      </c>
      <c r="Y473" s="593">
        <f t="shared" si="252"/>
        <v>0</v>
      </c>
      <c r="Z473" s="593">
        <f t="shared" si="252"/>
        <v>0</v>
      </c>
      <c r="AA473" s="593">
        <f t="shared" si="252"/>
        <v>0</v>
      </c>
      <c r="AB473" s="593">
        <f t="shared" si="252"/>
        <v>0</v>
      </c>
      <c r="AC473" s="593">
        <f t="shared" si="252"/>
        <v>0</v>
      </c>
      <c r="AD473" s="593">
        <f t="shared" si="252"/>
        <v>0</v>
      </c>
      <c r="AE473" s="593">
        <f t="shared" si="252"/>
        <v>0</v>
      </c>
      <c r="AF473" s="593">
        <f t="shared" si="252"/>
        <v>0</v>
      </c>
      <c r="AG473" s="593">
        <f t="shared" si="252"/>
        <v>0</v>
      </c>
      <c r="AH473" s="593">
        <f t="shared" si="252"/>
        <v>0</v>
      </c>
      <c r="AI473" s="593">
        <f t="shared" si="252"/>
        <v>0</v>
      </c>
      <c r="AJ473" s="681">
        <v>0</v>
      </c>
      <c r="AK473" s="681">
        <v>0</v>
      </c>
      <c r="AL473" s="681">
        <v>0</v>
      </c>
      <c r="AM473" s="681">
        <v>0</v>
      </c>
      <c r="AN473" s="681">
        <v>0</v>
      </c>
      <c r="AO473" s="681">
        <v>0</v>
      </c>
      <c r="AP473" s="681">
        <v>0</v>
      </c>
      <c r="AQ473" s="681">
        <v>0</v>
      </c>
      <c r="AR473" s="681">
        <v>0</v>
      </c>
      <c r="AS473" s="681">
        <v>0</v>
      </c>
      <c r="AT473" s="681">
        <v>0</v>
      </c>
      <c r="AU473" s="681">
        <v>0</v>
      </c>
    </row>
    <row r="474" spans="1:47" s="589" customFormat="1" ht="11.25">
      <c r="A474" s="671"/>
      <c r="B474" s="749" t="s">
        <v>401</v>
      </c>
      <c r="C474" s="624">
        <f>NPV($C$490,G474:AI474)+F474</f>
        <v>4765438.481740457</v>
      </c>
      <c r="D474" s="625">
        <f>SUM(F474:AI474)</f>
        <v>5311560.7196924239</v>
      </c>
      <c r="E474" s="593"/>
      <c r="F474" s="593">
        <f>+(F475+F476+F477+F478+F479)*$C$5</f>
        <v>464112.35039800004</v>
      </c>
      <c r="G474" s="593">
        <f t="shared" ref="G474:J474" si="253">+(G475+G476+G477+G478+G479)*$C$5</f>
        <v>188242.97852760981</v>
      </c>
      <c r="H474" s="593">
        <f t="shared" si="253"/>
        <v>2314654.1668107463</v>
      </c>
      <c r="I474" s="593">
        <f t="shared" si="253"/>
        <v>2278331.5010427651</v>
      </c>
      <c r="J474" s="593">
        <f t="shared" si="253"/>
        <v>66219.722913302627</v>
      </c>
      <c r="K474" s="593">
        <f t="shared" ref="K474:AU474" si="254">+K475+K476+K477+K478+K479</f>
        <v>0</v>
      </c>
      <c r="L474" s="593">
        <f t="shared" si="254"/>
        <v>0</v>
      </c>
      <c r="M474" s="593">
        <f t="shared" si="254"/>
        <v>0</v>
      </c>
      <c r="N474" s="593">
        <f t="shared" si="254"/>
        <v>0</v>
      </c>
      <c r="O474" s="593">
        <f t="shared" si="254"/>
        <v>0</v>
      </c>
      <c r="P474" s="593">
        <f t="shared" si="254"/>
        <v>0</v>
      </c>
      <c r="Q474" s="593">
        <f t="shared" si="254"/>
        <v>0</v>
      </c>
      <c r="R474" s="593">
        <f t="shared" si="254"/>
        <v>0</v>
      </c>
      <c r="S474" s="593">
        <f t="shared" si="254"/>
        <v>0</v>
      </c>
      <c r="T474" s="593">
        <f t="shared" si="254"/>
        <v>0</v>
      </c>
      <c r="U474" s="593">
        <f t="shared" si="254"/>
        <v>0</v>
      </c>
      <c r="V474" s="593">
        <f t="shared" si="254"/>
        <v>0</v>
      </c>
      <c r="W474" s="593">
        <f t="shared" si="254"/>
        <v>0</v>
      </c>
      <c r="X474" s="593">
        <f t="shared" si="254"/>
        <v>0</v>
      </c>
      <c r="Y474" s="593">
        <f t="shared" si="254"/>
        <v>0</v>
      </c>
      <c r="Z474" s="593">
        <f t="shared" si="254"/>
        <v>0</v>
      </c>
      <c r="AA474" s="593">
        <f t="shared" si="254"/>
        <v>0</v>
      </c>
      <c r="AB474" s="593">
        <f t="shared" si="254"/>
        <v>0</v>
      </c>
      <c r="AC474" s="593">
        <f t="shared" si="254"/>
        <v>0</v>
      </c>
      <c r="AD474" s="593">
        <f t="shared" si="254"/>
        <v>0</v>
      </c>
      <c r="AE474" s="593">
        <f t="shared" si="254"/>
        <v>0</v>
      </c>
      <c r="AF474" s="593">
        <f t="shared" si="254"/>
        <v>0</v>
      </c>
      <c r="AG474" s="593">
        <f t="shared" si="254"/>
        <v>0</v>
      </c>
      <c r="AH474" s="593">
        <f t="shared" si="254"/>
        <v>0</v>
      </c>
      <c r="AI474" s="593">
        <f t="shared" si="254"/>
        <v>0</v>
      </c>
      <c r="AJ474" s="681">
        <f t="shared" si="254"/>
        <v>0</v>
      </c>
      <c r="AK474" s="681">
        <f t="shared" si="254"/>
        <v>0</v>
      </c>
      <c r="AL474" s="681">
        <f t="shared" si="254"/>
        <v>0</v>
      </c>
      <c r="AM474" s="681">
        <f t="shared" si="254"/>
        <v>0</v>
      </c>
      <c r="AN474" s="681">
        <f t="shared" si="254"/>
        <v>0</v>
      </c>
      <c r="AO474" s="681">
        <f t="shared" si="254"/>
        <v>0</v>
      </c>
      <c r="AP474" s="681">
        <f t="shared" si="254"/>
        <v>0</v>
      </c>
      <c r="AQ474" s="681">
        <f t="shared" si="254"/>
        <v>0</v>
      </c>
      <c r="AR474" s="681">
        <f t="shared" si="254"/>
        <v>0</v>
      </c>
      <c r="AS474" s="681">
        <f t="shared" si="254"/>
        <v>0</v>
      </c>
      <c r="AT474" s="681">
        <f t="shared" si="254"/>
        <v>0</v>
      </c>
      <c r="AU474" s="681">
        <f t="shared" si="254"/>
        <v>0</v>
      </c>
    </row>
    <row r="475" spans="1:47" s="607" customFormat="1" ht="11.25">
      <c r="A475" s="674"/>
      <c r="B475" s="751" t="s">
        <v>414</v>
      </c>
      <c r="C475" s="630"/>
      <c r="D475" s="631"/>
      <c r="E475" s="595"/>
      <c r="F475" s="595">
        <f t="shared" ref="F475:AI475" si="255">+F311</f>
        <v>36801.82</v>
      </c>
      <c r="G475" s="595">
        <f t="shared" si="255"/>
        <v>169973.96383713456</v>
      </c>
      <c r="H475" s="595">
        <f t="shared" si="255"/>
        <v>1255408.1633445225</v>
      </c>
      <c r="I475" s="595">
        <f t="shared" si="255"/>
        <v>846742.68566652492</v>
      </c>
      <c r="J475" s="595">
        <f t="shared" si="255"/>
        <v>0</v>
      </c>
      <c r="K475" s="595">
        <f t="shared" si="255"/>
        <v>0</v>
      </c>
      <c r="L475" s="595">
        <f t="shared" si="255"/>
        <v>0</v>
      </c>
      <c r="M475" s="595">
        <f t="shared" si="255"/>
        <v>0</v>
      </c>
      <c r="N475" s="595">
        <f t="shared" si="255"/>
        <v>0</v>
      </c>
      <c r="O475" s="595">
        <f t="shared" si="255"/>
        <v>0</v>
      </c>
      <c r="P475" s="595">
        <f t="shared" si="255"/>
        <v>0</v>
      </c>
      <c r="Q475" s="595">
        <f t="shared" si="255"/>
        <v>0</v>
      </c>
      <c r="R475" s="595">
        <f t="shared" si="255"/>
        <v>0</v>
      </c>
      <c r="S475" s="595">
        <f t="shared" si="255"/>
        <v>0</v>
      </c>
      <c r="T475" s="595">
        <f t="shared" si="255"/>
        <v>0</v>
      </c>
      <c r="U475" s="595">
        <f t="shared" si="255"/>
        <v>0</v>
      </c>
      <c r="V475" s="595">
        <f t="shared" si="255"/>
        <v>0</v>
      </c>
      <c r="W475" s="595">
        <f t="shared" si="255"/>
        <v>0</v>
      </c>
      <c r="X475" s="595">
        <f t="shared" si="255"/>
        <v>0</v>
      </c>
      <c r="Y475" s="595">
        <f t="shared" si="255"/>
        <v>0</v>
      </c>
      <c r="Z475" s="595">
        <f t="shared" si="255"/>
        <v>0</v>
      </c>
      <c r="AA475" s="595">
        <f t="shared" si="255"/>
        <v>0</v>
      </c>
      <c r="AB475" s="595">
        <f t="shared" si="255"/>
        <v>0</v>
      </c>
      <c r="AC475" s="595">
        <f t="shared" si="255"/>
        <v>0</v>
      </c>
      <c r="AD475" s="595">
        <f t="shared" si="255"/>
        <v>0</v>
      </c>
      <c r="AE475" s="595">
        <f t="shared" si="255"/>
        <v>0</v>
      </c>
      <c r="AF475" s="595">
        <f t="shared" si="255"/>
        <v>0</v>
      </c>
      <c r="AG475" s="595">
        <f t="shared" si="255"/>
        <v>0</v>
      </c>
      <c r="AH475" s="595">
        <f t="shared" si="255"/>
        <v>0</v>
      </c>
      <c r="AI475" s="595">
        <f t="shared" si="255"/>
        <v>0</v>
      </c>
      <c r="AJ475" s="682"/>
      <c r="AK475" s="682"/>
      <c r="AL475" s="682"/>
      <c r="AM475" s="682"/>
      <c r="AN475" s="682"/>
      <c r="AO475" s="682"/>
      <c r="AP475" s="682"/>
      <c r="AQ475" s="682"/>
      <c r="AR475" s="682"/>
      <c r="AS475" s="682"/>
      <c r="AT475" s="682"/>
      <c r="AU475" s="682"/>
    </row>
    <row r="476" spans="1:47" s="607" customFormat="1" ht="11.25">
      <c r="A476" s="674"/>
      <c r="B476" s="751" t="s">
        <v>416</v>
      </c>
      <c r="C476" s="630"/>
      <c r="D476" s="631"/>
      <c r="E476" s="595"/>
      <c r="F476" s="595">
        <f t="shared" ref="F476:AI476" si="256">+F312</f>
        <v>0</v>
      </c>
      <c r="G476" s="595">
        <f t="shared" si="256"/>
        <v>0</v>
      </c>
      <c r="H476" s="595">
        <f t="shared" si="256"/>
        <v>1025098.31</v>
      </c>
      <c r="I476" s="595">
        <f t="shared" si="256"/>
        <v>1405145.25</v>
      </c>
      <c r="J476" s="595">
        <f t="shared" si="256"/>
        <v>55556.37</v>
      </c>
      <c r="K476" s="595">
        <f t="shared" si="256"/>
        <v>0</v>
      </c>
      <c r="L476" s="595">
        <f t="shared" si="256"/>
        <v>0</v>
      </c>
      <c r="M476" s="595">
        <f t="shared" si="256"/>
        <v>0</v>
      </c>
      <c r="N476" s="595">
        <f t="shared" si="256"/>
        <v>0</v>
      </c>
      <c r="O476" s="595">
        <f t="shared" si="256"/>
        <v>0</v>
      </c>
      <c r="P476" s="595">
        <f t="shared" si="256"/>
        <v>0</v>
      </c>
      <c r="Q476" s="595">
        <f t="shared" si="256"/>
        <v>0</v>
      </c>
      <c r="R476" s="595">
        <f t="shared" si="256"/>
        <v>0</v>
      </c>
      <c r="S476" s="595">
        <f t="shared" si="256"/>
        <v>0</v>
      </c>
      <c r="T476" s="595">
        <f t="shared" si="256"/>
        <v>0</v>
      </c>
      <c r="U476" s="595">
        <f t="shared" si="256"/>
        <v>0</v>
      </c>
      <c r="V476" s="595">
        <f t="shared" si="256"/>
        <v>0</v>
      </c>
      <c r="W476" s="595">
        <f t="shared" si="256"/>
        <v>0</v>
      </c>
      <c r="X476" s="595">
        <f t="shared" si="256"/>
        <v>0</v>
      </c>
      <c r="Y476" s="595">
        <f t="shared" si="256"/>
        <v>0</v>
      </c>
      <c r="Z476" s="595">
        <f t="shared" si="256"/>
        <v>0</v>
      </c>
      <c r="AA476" s="595">
        <f t="shared" si="256"/>
        <v>0</v>
      </c>
      <c r="AB476" s="595">
        <f t="shared" si="256"/>
        <v>0</v>
      </c>
      <c r="AC476" s="595">
        <f t="shared" si="256"/>
        <v>0</v>
      </c>
      <c r="AD476" s="595">
        <f t="shared" si="256"/>
        <v>0</v>
      </c>
      <c r="AE476" s="595">
        <f t="shared" si="256"/>
        <v>0</v>
      </c>
      <c r="AF476" s="595">
        <f t="shared" si="256"/>
        <v>0</v>
      </c>
      <c r="AG476" s="595">
        <f t="shared" si="256"/>
        <v>0</v>
      </c>
      <c r="AH476" s="595">
        <f t="shared" si="256"/>
        <v>0</v>
      </c>
      <c r="AI476" s="595">
        <f t="shared" si="256"/>
        <v>0</v>
      </c>
      <c r="AJ476" s="681"/>
      <c r="AK476" s="681"/>
      <c r="AL476" s="681"/>
      <c r="AM476" s="681"/>
      <c r="AN476" s="681"/>
      <c r="AO476" s="681"/>
      <c r="AP476" s="681"/>
      <c r="AQ476" s="681"/>
      <c r="AR476" s="681"/>
      <c r="AS476" s="681"/>
      <c r="AT476" s="681"/>
      <c r="AU476" s="681"/>
    </row>
    <row r="477" spans="1:47" s="607" customFormat="1" ht="11.25">
      <c r="A477" s="674">
        <f>+A470</f>
        <v>0.51615000000000011</v>
      </c>
      <c r="B477" s="751" t="s">
        <v>49</v>
      </c>
      <c r="C477" s="630"/>
      <c r="D477" s="631"/>
      <c r="E477" s="595"/>
      <c r="F477" s="595">
        <f t="shared" ref="F477:AI477" si="257">+F313*$A$477</f>
        <v>0</v>
      </c>
      <c r="G477" s="595">
        <f t="shared" si="257"/>
        <v>1148.3191904752387</v>
      </c>
      <c r="H477" s="595">
        <f t="shared" si="257"/>
        <v>15025.81215522399</v>
      </c>
      <c r="I477" s="595">
        <f t="shared" si="257"/>
        <v>14350.428951240054</v>
      </c>
      <c r="J477" s="595">
        <f t="shared" si="257"/>
        <v>341.2097223026181</v>
      </c>
      <c r="K477" s="595">
        <f t="shared" si="257"/>
        <v>0</v>
      </c>
      <c r="L477" s="595">
        <f t="shared" si="257"/>
        <v>0</v>
      </c>
      <c r="M477" s="595">
        <f t="shared" si="257"/>
        <v>0</v>
      </c>
      <c r="N477" s="595">
        <f t="shared" si="257"/>
        <v>0</v>
      </c>
      <c r="O477" s="595">
        <f t="shared" si="257"/>
        <v>0</v>
      </c>
      <c r="P477" s="595">
        <f t="shared" si="257"/>
        <v>0</v>
      </c>
      <c r="Q477" s="595">
        <f t="shared" si="257"/>
        <v>0</v>
      </c>
      <c r="R477" s="595">
        <f t="shared" si="257"/>
        <v>0</v>
      </c>
      <c r="S477" s="595">
        <f t="shared" si="257"/>
        <v>0</v>
      </c>
      <c r="T477" s="595">
        <f t="shared" si="257"/>
        <v>0</v>
      </c>
      <c r="U477" s="595">
        <f t="shared" si="257"/>
        <v>0</v>
      </c>
      <c r="V477" s="595">
        <f t="shared" si="257"/>
        <v>0</v>
      </c>
      <c r="W477" s="595">
        <f t="shared" si="257"/>
        <v>0</v>
      </c>
      <c r="X477" s="595">
        <f t="shared" si="257"/>
        <v>0</v>
      </c>
      <c r="Y477" s="595">
        <f t="shared" si="257"/>
        <v>0</v>
      </c>
      <c r="Z477" s="595">
        <f t="shared" si="257"/>
        <v>0</v>
      </c>
      <c r="AA477" s="595">
        <f t="shared" si="257"/>
        <v>0</v>
      </c>
      <c r="AB477" s="595">
        <f t="shared" si="257"/>
        <v>0</v>
      </c>
      <c r="AC477" s="595">
        <f t="shared" si="257"/>
        <v>0</v>
      </c>
      <c r="AD477" s="595">
        <f t="shared" si="257"/>
        <v>0</v>
      </c>
      <c r="AE477" s="595">
        <f t="shared" si="257"/>
        <v>0</v>
      </c>
      <c r="AF477" s="595">
        <f t="shared" si="257"/>
        <v>0</v>
      </c>
      <c r="AG477" s="595">
        <f t="shared" si="257"/>
        <v>0</v>
      </c>
      <c r="AH477" s="595">
        <f t="shared" si="257"/>
        <v>0</v>
      </c>
      <c r="AI477" s="595">
        <f t="shared" si="257"/>
        <v>0</v>
      </c>
      <c r="AJ477" s="681"/>
      <c r="AK477" s="681"/>
      <c r="AL477" s="681"/>
      <c r="AM477" s="681"/>
      <c r="AN477" s="681"/>
      <c r="AO477" s="681"/>
      <c r="AP477" s="681"/>
      <c r="AQ477" s="681"/>
      <c r="AR477" s="681"/>
      <c r="AS477" s="681"/>
      <c r="AT477" s="681"/>
      <c r="AU477" s="681"/>
    </row>
    <row r="478" spans="1:47" s="607" customFormat="1" ht="11.25">
      <c r="A478" s="674">
        <f>+A470</f>
        <v>0.51615000000000011</v>
      </c>
      <c r="B478" s="751" t="s">
        <v>50</v>
      </c>
      <c r="C478" s="630"/>
      <c r="D478" s="631"/>
      <c r="E478" s="595"/>
      <c r="F478" s="595">
        <f t="shared" ref="F478:AI478" si="258">+F314*$A$477</f>
        <v>0</v>
      </c>
      <c r="G478" s="595">
        <f t="shared" si="258"/>
        <v>0</v>
      </c>
      <c r="H478" s="595">
        <f t="shared" si="258"/>
        <v>3096.9000000000005</v>
      </c>
      <c r="I478" s="595">
        <f t="shared" si="258"/>
        <v>2338.1595000000007</v>
      </c>
      <c r="J478" s="595">
        <f t="shared" si="258"/>
        <v>3096.9000000000005</v>
      </c>
      <c r="K478" s="595">
        <f t="shared" si="258"/>
        <v>0</v>
      </c>
      <c r="L478" s="595">
        <f t="shared" si="258"/>
        <v>0</v>
      </c>
      <c r="M478" s="595">
        <f t="shared" si="258"/>
        <v>0</v>
      </c>
      <c r="N478" s="595">
        <f t="shared" si="258"/>
        <v>0</v>
      </c>
      <c r="O478" s="595">
        <f t="shared" si="258"/>
        <v>0</v>
      </c>
      <c r="P478" s="595">
        <f t="shared" si="258"/>
        <v>0</v>
      </c>
      <c r="Q478" s="595">
        <f t="shared" si="258"/>
        <v>0</v>
      </c>
      <c r="R478" s="595">
        <f t="shared" si="258"/>
        <v>0</v>
      </c>
      <c r="S478" s="595">
        <f t="shared" si="258"/>
        <v>0</v>
      </c>
      <c r="T478" s="595">
        <f t="shared" si="258"/>
        <v>0</v>
      </c>
      <c r="U478" s="595">
        <f t="shared" si="258"/>
        <v>0</v>
      </c>
      <c r="V478" s="595">
        <f t="shared" si="258"/>
        <v>0</v>
      </c>
      <c r="W478" s="595">
        <f t="shared" si="258"/>
        <v>0</v>
      </c>
      <c r="X478" s="595">
        <f t="shared" si="258"/>
        <v>0</v>
      </c>
      <c r="Y478" s="595">
        <f t="shared" si="258"/>
        <v>0</v>
      </c>
      <c r="Z478" s="595">
        <f t="shared" si="258"/>
        <v>0</v>
      </c>
      <c r="AA478" s="595">
        <f t="shared" si="258"/>
        <v>0</v>
      </c>
      <c r="AB478" s="595">
        <f t="shared" si="258"/>
        <v>0</v>
      </c>
      <c r="AC478" s="595">
        <f t="shared" si="258"/>
        <v>0</v>
      </c>
      <c r="AD478" s="595">
        <f t="shared" si="258"/>
        <v>0</v>
      </c>
      <c r="AE478" s="595">
        <f t="shared" si="258"/>
        <v>0</v>
      </c>
      <c r="AF478" s="595">
        <f t="shared" si="258"/>
        <v>0</v>
      </c>
      <c r="AG478" s="595">
        <f t="shared" si="258"/>
        <v>0</v>
      </c>
      <c r="AH478" s="595">
        <f t="shared" si="258"/>
        <v>0</v>
      </c>
      <c r="AI478" s="595">
        <f t="shared" si="258"/>
        <v>0</v>
      </c>
      <c r="AJ478" s="681"/>
      <c r="AK478" s="681"/>
      <c r="AL478" s="681"/>
      <c r="AM478" s="681"/>
      <c r="AN478" s="681"/>
      <c r="AO478" s="681"/>
      <c r="AP478" s="681"/>
      <c r="AQ478" s="681"/>
      <c r="AR478" s="681"/>
      <c r="AS478" s="681"/>
      <c r="AT478" s="681"/>
      <c r="AU478" s="681"/>
    </row>
    <row r="479" spans="1:47" s="607" customFormat="1" ht="11.25">
      <c r="A479" s="674">
        <f>+A470</f>
        <v>0.51615000000000011</v>
      </c>
      <c r="B479" s="751" t="s">
        <v>184</v>
      </c>
      <c r="C479" s="630"/>
      <c r="D479" s="631"/>
      <c r="E479" s="595"/>
      <c r="F479" s="595">
        <f t="shared" ref="F479:AI479" si="259">+F315*$A$477</f>
        <v>427310.53039800003</v>
      </c>
      <c r="G479" s="595">
        <f t="shared" si="259"/>
        <v>17120.695500000005</v>
      </c>
      <c r="H479" s="595">
        <f t="shared" si="259"/>
        <v>16024.981311000003</v>
      </c>
      <c r="I479" s="595">
        <f t="shared" si="259"/>
        <v>9754.9769250000027</v>
      </c>
      <c r="J479" s="595">
        <f t="shared" si="259"/>
        <v>7225.2431910000014</v>
      </c>
      <c r="K479" s="595">
        <f t="shared" si="259"/>
        <v>0</v>
      </c>
      <c r="L479" s="595">
        <f t="shared" si="259"/>
        <v>0</v>
      </c>
      <c r="M479" s="595">
        <f t="shared" si="259"/>
        <v>0</v>
      </c>
      <c r="N479" s="595">
        <f t="shared" si="259"/>
        <v>0</v>
      </c>
      <c r="O479" s="595">
        <f t="shared" si="259"/>
        <v>0</v>
      </c>
      <c r="P479" s="595">
        <f t="shared" si="259"/>
        <v>0</v>
      </c>
      <c r="Q479" s="595">
        <f t="shared" si="259"/>
        <v>0</v>
      </c>
      <c r="R479" s="595">
        <f t="shared" si="259"/>
        <v>0</v>
      </c>
      <c r="S479" s="595">
        <f t="shared" si="259"/>
        <v>0</v>
      </c>
      <c r="T479" s="595">
        <f t="shared" si="259"/>
        <v>0</v>
      </c>
      <c r="U479" s="595">
        <f t="shared" si="259"/>
        <v>0</v>
      </c>
      <c r="V479" s="595">
        <f t="shared" si="259"/>
        <v>0</v>
      </c>
      <c r="W479" s="595">
        <f t="shared" si="259"/>
        <v>0</v>
      </c>
      <c r="X479" s="595">
        <f t="shared" si="259"/>
        <v>0</v>
      </c>
      <c r="Y479" s="595">
        <f t="shared" si="259"/>
        <v>0</v>
      </c>
      <c r="Z479" s="595">
        <f t="shared" si="259"/>
        <v>0</v>
      </c>
      <c r="AA479" s="595">
        <f t="shared" si="259"/>
        <v>0</v>
      </c>
      <c r="AB479" s="595">
        <f t="shared" si="259"/>
        <v>0</v>
      </c>
      <c r="AC479" s="595">
        <f t="shared" si="259"/>
        <v>0</v>
      </c>
      <c r="AD479" s="595">
        <f t="shared" si="259"/>
        <v>0</v>
      </c>
      <c r="AE479" s="595">
        <f t="shared" si="259"/>
        <v>0</v>
      </c>
      <c r="AF479" s="595">
        <f t="shared" si="259"/>
        <v>0</v>
      </c>
      <c r="AG479" s="595">
        <f t="shared" si="259"/>
        <v>0</v>
      </c>
      <c r="AH479" s="595">
        <f t="shared" si="259"/>
        <v>0</v>
      </c>
      <c r="AI479" s="595">
        <f t="shared" si="259"/>
        <v>0</v>
      </c>
      <c r="AJ479" s="681"/>
      <c r="AK479" s="681"/>
      <c r="AL479" s="681"/>
      <c r="AM479" s="681"/>
      <c r="AN479" s="681"/>
      <c r="AO479" s="681"/>
      <c r="AP479" s="681"/>
      <c r="AQ479" s="681"/>
      <c r="AR479" s="681"/>
      <c r="AS479" s="681"/>
      <c r="AT479" s="681"/>
      <c r="AU479" s="681"/>
    </row>
    <row r="480" spans="1:47" s="589" customFormat="1" ht="11.25">
      <c r="A480" s="671"/>
      <c r="B480" s="749" t="s">
        <v>402</v>
      </c>
      <c r="C480" s="624">
        <f>NPV($C$490,G480:AI480)+F480</f>
        <v>679379.19579156046</v>
      </c>
      <c r="D480" s="625">
        <f>SUM(F480:AI480)</f>
        <v>1663375.3086135287</v>
      </c>
      <c r="E480" s="593"/>
      <c r="F480" s="593">
        <f t="shared" ref="F480:AU480" si="260">SUM(F481:F484)</f>
        <v>0</v>
      </c>
      <c r="G480" s="593">
        <f t="shared" si="260"/>
        <v>0</v>
      </c>
      <c r="H480" s="593">
        <f t="shared" si="260"/>
        <v>0</v>
      </c>
      <c r="I480" s="593">
        <f t="shared" si="260"/>
        <v>0</v>
      </c>
      <c r="J480" s="593">
        <f t="shared" si="260"/>
        <v>0</v>
      </c>
      <c r="K480" s="593">
        <f t="shared" si="260"/>
        <v>0</v>
      </c>
      <c r="L480" s="593">
        <f t="shared" si="260"/>
        <v>0</v>
      </c>
      <c r="M480" s="593">
        <f t="shared" si="260"/>
        <v>0</v>
      </c>
      <c r="N480" s="593">
        <f t="shared" si="260"/>
        <v>0</v>
      </c>
      <c r="O480" s="593">
        <f t="shared" si="260"/>
        <v>0</v>
      </c>
      <c r="P480" s="593">
        <f t="shared" si="260"/>
        <v>0</v>
      </c>
      <c r="Q480" s="593">
        <f t="shared" si="260"/>
        <v>0</v>
      </c>
      <c r="R480" s="593">
        <f t="shared" si="260"/>
        <v>0</v>
      </c>
      <c r="S480" s="593">
        <f t="shared" si="260"/>
        <v>0</v>
      </c>
      <c r="T480" s="593">
        <f t="shared" si="260"/>
        <v>741104.73830157053</v>
      </c>
      <c r="U480" s="593">
        <f t="shared" si="260"/>
        <v>0</v>
      </c>
      <c r="V480" s="593">
        <f t="shared" si="260"/>
        <v>0</v>
      </c>
      <c r="W480" s="593">
        <f t="shared" si="260"/>
        <v>0</v>
      </c>
      <c r="X480" s="593">
        <f t="shared" si="260"/>
        <v>181165.83201038765</v>
      </c>
      <c r="Y480" s="593">
        <f t="shared" si="260"/>
        <v>0</v>
      </c>
      <c r="Z480" s="593">
        <f t="shared" si="260"/>
        <v>0</v>
      </c>
      <c r="AA480" s="593">
        <f t="shared" si="260"/>
        <v>0</v>
      </c>
      <c r="AB480" s="593">
        <f t="shared" si="260"/>
        <v>0</v>
      </c>
      <c r="AC480" s="593">
        <f t="shared" si="260"/>
        <v>0</v>
      </c>
      <c r="AD480" s="593">
        <f t="shared" si="260"/>
        <v>741104.73830157053</v>
      </c>
      <c r="AE480" s="593">
        <f t="shared" si="260"/>
        <v>0</v>
      </c>
      <c r="AF480" s="593">
        <f t="shared" si="260"/>
        <v>0</v>
      </c>
      <c r="AG480" s="593">
        <f t="shared" si="260"/>
        <v>0</v>
      </c>
      <c r="AH480" s="593">
        <f t="shared" si="260"/>
        <v>0</v>
      </c>
      <c r="AI480" s="593">
        <f t="shared" si="260"/>
        <v>0</v>
      </c>
      <c r="AJ480" s="672">
        <f t="shared" si="260"/>
        <v>0</v>
      </c>
      <c r="AK480" s="672">
        <f t="shared" si="260"/>
        <v>0</v>
      </c>
      <c r="AL480" s="672">
        <f t="shared" si="260"/>
        <v>181165.83201038765</v>
      </c>
      <c r="AM480" s="672">
        <f t="shared" si="260"/>
        <v>0</v>
      </c>
      <c r="AN480" s="672">
        <f t="shared" si="260"/>
        <v>741104.73830157053</v>
      </c>
      <c r="AO480" s="672">
        <f t="shared" si="260"/>
        <v>0</v>
      </c>
      <c r="AP480" s="672">
        <f t="shared" si="260"/>
        <v>0</v>
      </c>
      <c r="AQ480" s="672">
        <f t="shared" si="260"/>
        <v>0</v>
      </c>
      <c r="AR480" s="672">
        <f t="shared" si="260"/>
        <v>0</v>
      </c>
      <c r="AS480" s="672">
        <f t="shared" si="260"/>
        <v>0</v>
      </c>
      <c r="AT480" s="672">
        <f t="shared" si="260"/>
        <v>0</v>
      </c>
      <c r="AU480" s="672">
        <f t="shared" si="260"/>
        <v>0</v>
      </c>
    </row>
    <row r="481" spans="1:48" s="607" customFormat="1" ht="11.25">
      <c r="A481" s="674">
        <f>+'17 Sive plače'!D27</f>
        <v>0.66300000000000003</v>
      </c>
      <c r="B481" s="750" t="s">
        <v>226</v>
      </c>
      <c r="C481" s="630"/>
      <c r="D481" s="631"/>
      <c r="E481" s="595"/>
      <c r="F481" s="595">
        <f t="shared" ref="F481:AU481" si="261">+F317*$A$481</f>
        <v>0</v>
      </c>
      <c r="G481" s="595">
        <f t="shared" si="261"/>
        <v>0</v>
      </c>
      <c r="H481" s="595">
        <f t="shared" si="261"/>
        <v>0</v>
      </c>
      <c r="I481" s="595">
        <f t="shared" si="261"/>
        <v>0</v>
      </c>
      <c r="J481" s="595">
        <f t="shared" si="261"/>
        <v>0</v>
      </c>
      <c r="K481" s="595">
        <f t="shared" si="261"/>
        <v>0</v>
      </c>
      <c r="L481" s="595">
        <f t="shared" si="261"/>
        <v>0</v>
      </c>
      <c r="M481" s="595">
        <f t="shared" si="261"/>
        <v>0</v>
      </c>
      <c r="N481" s="595">
        <f t="shared" si="261"/>
        <v>0</v>
      </c>
      <c r="O481" s="595">
        <f t="shared" si="261"/>
        <v>0</v>
      </c>
      <c r="P481" s="595">
        <f t="shared" si="261"/>
        <v>0</v>
      </c>
      <c r="Q481" s="595">
        <f t="shared" si="261"/>
        <v>0</v>
      </c>
      <c r="R481" s="595">
        <f t="shared" si="261"/>
        <v>0</v>
      </c>
      <c r="S481" s="595">
        <f t="shared" si="261"/>
        <v>0</v>
      </c>
      <c r="T481" s="595">
        <f t="shared" si="261"/>
        <v>60386.835599999999</v>
      </c>
      <c r="U481" s="595">
        <f t="shared" si="261"/>
        <v>0</v>
      </c>
      <c r="V481" s="595">
        <f t="shared" si="261"/>
        <v>0</v>
      </c>
      <c r="W481" s="595">
        <f t="shared" si="261"/>
        <v>0</v>
      </c>
      <c r="X481" s="595">
        <f t="shared" si="261"/>
        <v>0</v>
      </c>
      <c r="Y481" s="595">
        <f t="shared" si="261"/>
        <v>0</v>
      </c>
      <c r="Z481" s="595">
        <f t="shared" si="261"/>
        <v>0</v>
      </c>
      <c r="AA481" s="595">
        <f t="shared" si="261"/>
        <v>0</v>
      </c>
      <c r="AB481" s="595">
        <f t="shared" si="261"/>
        <v>0</v>
      </c>
      <c r="AC481" s="595">
        <f t="shared" si="261"/>
        <v>0</v>
      </c>
      <c r="AD481" s="595">
        <f t="shared" si="261"/>
        <v>60386.835599999999</v>
      </c>
      <c r="AE481" s="595">
        <f t="shared" si="261"/>
        <v>0</v>
      </c>
      <c r="AF481" s="595">
        <f t="shared" si="261"/>
        <v>0</v>
      </c>
      <c r="AG481" s="595">
        <f t="shared" si="261"/>
        <v>0</v>
      </c>
      <c r="AH481" s="595">
        <f t="shared" si="261"/>
        <v>0</v>
      </c>
      <c r="AI481" s="595">
        <f t="shared" si="261"/>
        <v>0</v>
      </c>
      <c r="AJ481" s="677">
        <f t="shared" si="261"/>
        <v>0</v>
      </c>
      <c r="AK481" s="677">
        <f t="shared" si="261"/>
        <v>0</v>
      </c>
      <c r="AL481" s="677">
        <f t="shared" si="261"/>
        <v>0</v>
      </c>
      <c r="AM481" s="677">
        <f t="shared" si="261"/>
        <v>0</v>
      </c>
      <c r="AN481" s="677">
        <f t="shared" si="261"/>
        <v>60386.835599999999</v>
      </c>
      <c r="AO481" s="677">
        <f t="shared" si="261"/>
        <v>0</v>
      </c>
      <c r="AP481" s="677">
        <f t="shared" si="261"/>
        <v>0</v>
      </c>
      <c r="AQ481" s="677">
        <f t="shared" si="261"/>
        <v>0</v>
      </c>
      <c r="AR481" s="677">
        <f t="shared" si="261"/>
        <v>0</v>
      </c>
      <c r="AS481" s="677">
        <f t="shared" si="261"/>
        <v>0</v>
      </c>
      <c r="AT481" s="677">
        <f t="shared" si="261"/>
        <v>0</v>
      </c>
      <c r="AU481" s="677">
        <f t="shared" si="261"/>
        <v>0</v>
      </c>
    </row>
    <row r="482" spans="1:48" s="607" customFormat="1" ht="11.25">
      <c r="A482" s="674">
        <f>+A481</f>
        <v>0.66300000000000003</v>
      </c>
      <c r="B482" s="750" t="s">
        <v>227</v>
      </c>
      <c r="C482" s="630"/>
      <c r="D482" s="631"/>
      <c r="E482" s="595"/>
      <c r="F482" s="595">
        <f t="shared" ref="F482:AU482" si="262">+F318*$A$481</f>
        <v>0</v>
      </c>
      <c r="G482" s="595">
        <f t="shared" si="262"/>
        <v>0</v>
      </c>
      <c r="H482" s="595">
        <f t="shared" si="262"/>
        <v>0</v>
      </c>
      <c r="I482" s="595">
        <f t="shared" si="262"/>
        <v>0</v>
      </c>
      <c r="J482" s="595">
        <f t="shared" si="262"/>
        <v>0</v>
      </c>
      <c r="K482" s="595">
        <f t="shared" si="262"/>
        <v>0</v>
      </c>
      <c r="L482" s="595">
        <f t="shared" si="262"/>
        <v>0</v>
      </c>
      <c r="M482" s="595">
        <f t="shared" si="262"/>
        <v>0</v>
      </c>
      <c r="N482" s="595">
        <f t="shared" si="262"/>
        <v>0</v>
      </c>
      <c r="O482" s="595">
        <f t="shared" si="262"/>
        <v>0</v>
      </c>
      <c r="P482" s="595">
        <f t="shared" si="262"/>
        <v>0</v>
      </c>
      <c r="Q482" s="595">
        <f t="shared" si="262"/>
        <v>0</v>
      </c>
      <c r="R482" s="595">
        <f t="shared" si="262"/>
        <v>0</v>
      </c>
      <c r="S482" s="595">
        <f t="shared" si="262"/>
        <v>0</v>
      </c>
      <c r="T482" s="595">
        <f t="shared" si="262"/>
        <v>34813.069200000005</v>
      </c>
      <c r="U482" s="595">
        <f t="shared" si="262"/>
        <v>0</v>
      </c>
      <c r="V482" s="595">
        <f t="shared" si="262"/>
        <v>0</v>
      </c>
      <c r="W482" s="595">
        <f t="shared" si="262"/>
        <v>0</v>
      </c>
      <c r="X482" s="595">
        <f t="shared" si="262"/>
        <v>0</v>
      </c>
      <c r="Y482" s="595">
        <f t="shared" si="262"/>
        <v>0</v>
      </c>
      <c r="Z482" s="595">
        <f t="shared" si="262"/>
        <v>0</v>
      </c>
      <c r="AA482" s="595">
        <f t="shared" si="262"/>
        <v>0</v>
      </c>
      <c r="AB482" s="595">
        <f t="shared" si="262"/>
        <v>0</v>
      </c>
      <c r="AC482" s="595">
        <f t="shared" si="262"/>
        <v>0</v>
      </c>
      <c r="AD482" s="595">
        <f t="shared" si="262"/>
        <v>34813.069200000005</v>
      </c>
      <c r="AE482" s="595">
        <f t="shared" si="262"/>
        <v>0</v>
      </c>
      <c r="AF482" s="595">
        <f t="shared" si="262"/>
        <v>0</v>
      </c>
      <c r="AG482" s="595">
        <f t="shared" si="262"/>
        <v>0</v>
      </c>
      <c r="AH482" s="595">
        <f t="shared" si="262"/>
        <v>0</v>
      </c>
      <c r="AI482" s="595">
        <f t="shared" si="262"/>
        <v>0</v>
      </c>
      <c r="AJ482" s="677">
        <f t="shared" si="262"/>
        <v>0</v>
      </c>
      <c r="AK482" s="677">
        <f t="shared" si="262"/>
        <v>0</v>
      </c>
      <c r="AL482" s="677">
        <f t="shared" si="262"/>
        <v>0</v>
      </c>
      <c r="AM482" s="677">
        <f t="shared" si="262"/>
        <v>0</v>
      </c>
      <c r="AN482" s="677">
        <f t="shared" si="262"/>
        <v>34813.069200000005</v>
      </c>
      <c r="AO482" s="677">
        <f t="shared" si="262"/>
        <v>0</v>
      </c>
      <c r="AP482" s="677">
        <f t="shared" si="262"/>
        <v>0</v>
      </c>
      <c r="AQ482" s="677">
        <f t="shared" si="262"/>
        <v>0</v>
      </c>
      <c r="AR482" s="677">
        <f t="shared" si="262"/>
        <v>0</v>
      </c>
      <c r="AS482" s="677">
        <f t="shared" si="262"/>
        <v>0</v>
      </c>
      <c r="AT482" s="677">
        <f t="shared" si="262"/>
        <v>0</v>
      </c>
      <c r="AU482" s="677">
        <f t="shared" si="262"/>
        <v>0</v>
      </c>
    </row>
    <row r="483" spans="1:48" s="607" customFormat="1" ht="11.25">
      <c r="A483" s="674">
        <f>+A482</f>
        <v>0.66300000000000003</v>
      </c>
      <c r="B483" s="750" t="s">
        <v>228</v>
      </c>
      <c r="C483" s="630"/>
      <c r="D483" s="631"/>
      <c r="E483" s="595"/>
      <c r="F483" s="595">
        <f t="shared" ref="F483:AU483" si="263">+F319*$A$481</f>
        <v>0</v>
      </c>
      <c r="G483" s="595">
        <f t="shared" si="263"/>
        <v>0</v>
      </c>
      <c r="H483" s="595">
        <f t="shared" si="263"/>
        <v>0</v>
      </c>
      <c r="I483" s="595">
        <f t="shared" si="263"/>
        <v>0</v>
      </c>
      <c r="J483" s="595">
        <f t="shared" si="263"/>
        <v>0</v>
      </c>
      <c r="K483" s="595">
        <f t="shared" si="263"/>
        <v>0</v>
      </c>
      <c r="L483" s="595">
        <f t="shared" si="263"/>
        <v>0</v>
      </c>
      <c r="M483" s="595">
        <f t="shared" si="263"/>
        <v>0</v>
      </c>
      <c r="N483" s="595">
        <f t="shared" si="263"/>
        <v>0</v>
      </c>
      <c r="O483" s="595">
        <f t="shared" si="263"/>
        <v>0</v>
      </c>
      <c r="P483" s="595">
        <f t="shared" si="263"/>
        <v>0</v>
      </c>
      <c r="Q483" s="595">
        <f t="shared" si="263"/>
        <v>0</v>
      </c>
      <c r="R483" s="595">
        <f t="shared" si="263"/>
        <v>0</v>
      </c>
      <c r="S483" s="595">
        <f t="shared" si="263"/>
        <v>0</v>
      </c>
      <c r="T483" s="595">
        <f t="shared" si="263"/>
        <v>0</v>
      </c>
      <c r="U483" s="595">
        <f t="shared" si="263"/>
        <v>0</v>
      </c>
      <c r="V483" s="595">
        <f t="shared" si="263"/>
        <v>0</v>
      </c>
      <c r="W483" s="595">
        <f t="shared" si="263"/>
        <v>0</v>
      </c>
      <c r="X483" s="595">
        <f t="shared" si="263"/>
        <v>181165.83201038765</v>
      </c>
      <c r="Y483" s="595">
        <f t="shared" si="263"/>
        <v>0</v>
      </c>
      <c r="Z483" s="595">
        <f t="shared" si="263"/>
        <v>0</v>
      </c>
      <c r="AA483" s="595">
        <f t="shared" si="263"/>
        <v>0</v>
      </c>
      <c r="AB483" s="595">
        <f t="shared" si="263"/>
        <v>0</v>
      </c>
      <c r="AC483" s="595">
        <f t="shared" si="263"/>
        <v>0</v>
      </c>
      <c r="AD483" s="595">
        <f t="shared" si="263"/>
        <v>0</v>
      </c>
      <c r="AE483" s="595">
        <f t="shared" si="263"/>
        <v>0</v>
      </c>
      <c r="AF483" s="595">
        <f t="shared" si="263"/>
        <v>0</v>
      </c>
      <c r="AG483" s="595">
        <f t="shared" si="263"/>
        <v>0</v>
      </c>
      <c r="AH483" s="595">
        <f t="shared" si="263"/>
        <v>0</v>
      </c>
      <c r="AI483" s="595">
        <f t="shared" si="263"/>
        <v>0</v>
      </c>
      <c r="AJ483" s="677">
        <f t="shared" si="263"/>
        <v>0</v>
      </c>
      <c r="AK483" s="677">
        <f t="shared" si="263"/>
        <v>0</v>
      </c>
      <c r="AL483" s="677">
        <f t="shared" si="263"/>
        <v>181165.83201038765</v>
      </c>
      <c r="AM483" s="677">
        <f t="shared" si="263"/>
        <v>0</v>
      </c>
      <c r="AN483" s="677">
        <f t="shared" si="263"/>
        <v>0</v>
      </c>
      <c r="AO483" s="677">
        <f t="shared" si="263"/>
        <v>0</v>
      </c>
      <c r="AP483" s="677">
        <f t="shared" si="263"/>
        <v>0</v>
      </c>
      <c r="AQ483" s="677">
        <f t="shared" si="263"/>
        <v>0</v>
      </c>
      <c r="AR483" s="677">
        <f t="shared" si="263"/>
        <v>0</v>
      </c>
      <c r="AS483" s="677">
        <f t="shared" si="263"/>
        <v>0</v>
      </c>
      <c r="AT483" s="677">
        <f t="shared" si="263"/>
        <v>0</v>
      </c>
      <c r="AU483" s="677">
        <f t="shared" si="263"/>
        <v>0</v>
      </c>
    </row>
    <row r="484" spans="1:48" s="607" customFormat="1" ht="11.25">
      <c r="A484" s="674">
        <f>+A483</f>
        <v>0.66300000000000003</v>
      </c>
      <c r="B484" s="750" t="s">
        <v>229</v>
      </c>
      <c r="C484" s="630"/>
      <c r="D484" s="631"/>
      <c r="E484" s="595"/>
      <c r="F484" s="595">
        <f t="shared" ref="F484:AU484" si="264">+F320*$A$481</f>
        <v>0</v>
      </c>
      <c r="G484" s="595">
        <f t="shared" si="264"/>
        <v>0</v>
      </c>
      <c r="H484" s="595">
        <f t="shared" si="264"/>
        <v>0</v>
      </c>
      <c r="I484" s="595">
        <f t="shared" si="264"/>
        <v>0</v>
      </c>
      <c r="J484" s="595">
        <f t="shared" si="264"/>
        <v>0</v>
      </c>
      <c r="K484" s="595">
        <f t="shared" si="264"/>
        <v>0</v>
      </c>
      <c r="L484" s="595">
        <f t="shared" si="264"/>
        <v>0</v>
      </c>
      <c r="M484" s="595">
        <f t="shared" si="264"/>
        <v>0</v>
      </c>
      <c r="N484" s="595">
        <f t="shared" si="264"/>
        <v>0</v>
      </c>
      <c r="O484" s="595">
        <f t="shared" si="264"/>
        <v>0</v>
      </c>
      <c r="P484" s="595">
        <f t="shared" si="264"/>
        <v>0</v>
      </c>
      <c r="Q484" s="595">
        <f t="shared" si="264"/>
        <v>0</v>
      </c>
      <c r="R484" s="595">
        <f t="shared" si="264"/>
        <v>0</v>
      </c>
      <c r="S484" s="595">
        <f t="shared" si="264"/>
        <v>0</v>
      </c>
      <c r="T484" s="595">
        <f t="shared" si="264"/>
        <v>645904.83350157051</v>
      </c>
      <c r="U484" s="595">
        <f t="shared" si="264"/>
        <v>0</v>
      </c>
      <c r="V484" s="595">
        <f t="shared" si="264"/>
        <v>0</v>
      </c>
      <c r="W484" s="595">
        <f t="shared" si="264"/>
        <v>0</v>
      </c>
      <c r="X484" s="595">
        <f t="shared" si="264"/>
        <v>0</v>
      </c>
      <c r="Y484" s="595">
        <f t="shared" si="264"/>
        <v>0</v>
      </c>
      <c r="Z484" s="595">
        <f t="shared" si="264"/>
        <v>0</v>
      </c>
      <c r="AA484" s="595">
        <f t="shared" si="264"/>
        <v>0</v>
      </c>
      <c r="AB484" s="595">
        <f t="shared" si="264"/>
        <v>0</v>
      </c>
      <c r="AC484" s="595">
        <f t="shared" si="264"/>
        <v>0</v>
      </c>
      <c r="AD484" s="595">
        <f t="shared" si="264"/>
        <v>645904.83350157051</v>
      </c>
      <c r="AE484" s="595">
        <f t="shared" si="264"/>
        <v>0</v>
      </c>
      <c r="AF484" s="595">
        <f t="shared" si="264"/>
        <v>0</v>
      </c>
      <c r="AG484" s="595">
        <f t="shared" si="264"/>
        <v>0</v>
      </c>
      <c r="AH484" s="595">
        <f t="shared" si="264"/>
        <v>0</v>
      </c>
      <c r="AI484" s="595">
        <f t="shared" si="264"/>
        <v>0</v>
      </c>
      <c r="AJ484" s="677">
        <f t="shared" si="264"/>
        <v>0</v>
      </c>
      <c r="AK484" s="677">
        <f t="shared" si="264"/>
        <v>0</v>
      </c>
      <c r="AL484" s="677">
        <f t="shared" si="264"/>
        <v>0</v>
      </c>
      <c r="AM484" s="677">
        <f t="shared" si="264"/>
        <v>0</v>
      </c>
      <c r="AN484" s="677">
        <f t="shared" si="264"/>
        <v>645904.83350157051</v>
      </c>
      <c r="AO484" s="677">
        <f t="shared" si="264"/>
        <v>0</v>
      </c>
      <c r="AP484" s="677">
        <f t="shared" si="264"/>
        <v>0</v>
      </c>
      <c r="AQ484" s="677">
        <f t="shared" si="264"/>
        <v>0</v>
      </c>
      <c r="AR484" s="677">
        <f t="shared" si="264"/>
        <v>0</v>
      </c>
      <c r="AS484" s="677">
        <f t="shared" si="264"/>
        <v>0</v>
      </c>
      <c r="AT484" s="677">
        <f t="shared" si="264"/>
        <v>0</v>
      </c>
      <c r="AU484" s="677">
        <f t="shared" si="264"/>
        <v>0</v>
      </c>
    </row>
    <row r="485" spans="1:48" s="589" customFormat="1" ht="11.25">
      <c r="A485" s="671"/>
      <c r="B485" s="749" t="s">
        <v>403</v>
      </c>
      <c r="C485" s="624">
        <f>NPV($C$490,G485:AI485)+F485</f>
        <v>3840691.2973657004</v>
      </c>
      <c r="D485" s="625">
        <f>SUM(F485:AI485)</f>
        <v>16990119.364187896</v>
      </c>
      <c r="E485" s="593"/>
      <c r="F485" s="593">
        <f t="shared" ref="F485:AI485" si="265">+F450+F466+-F467-F472-F473-F474-F480</f>
        <v>-464112.35039800004</v>
      </c>
      <c r="G485" s="593">
        <f t="shared" si="265"/>
        <v>-188242.97852760981</v>
      </c>
      <c r="H485" s="593">
        <f t="shared" si="265"/>
        <v>-2314654.1668107463</v>
      </c>
      <c r="I485" s="593">
        <f t="shared" si="265"/>
        <v>-2278331.5010427651</v>
      </c>
      <c r="J485" s="593">
        <f t="shared" si="265"/>
        <v>-66219.722913302627</v>
      </c>
      <c r="K485" s="593">
        <f t="shared" si="265"/>
        <v>844775.66390390578</v>
      </c>
      <c r="L485" s="593">
        <f t="shared" si="265"/>
        <v>512205.6187120307</v>
      </c>
      <c r="M485" s="593">
        <f t="shared" si="265"/>
        <v>525174.89163377241</v>
      </c>
      <c r="N485" s="593">
        <f t="shared" si="265"/>
        <v>538398.57995528379</v>
      </c>
      <c r="O485" s="593">
        <f t="shared" si="265"/>
        <v>551881.63072674233</v>
      </c>
      <c r="P485" s="593">
        <f t="shared" si="265"/>
        <v>566071.99405683088</v>
      </c>
      <c r="Q485" s="593">
        <f t="shared" si="265"/>
        <v>580545.11051623314</v>
      </c>
      <c r="R485" s="593">
        <f t="shared" si="265"/>
        <v>595306.61138923606</v>
      </c>
      <c r="S485" s="593">
        <f t="shared" si="265"/>
        <v>608835.54395920341</v>
      </c>
      <c r="T485" s="593">
        <f t="shared" si="265"/>
        <v>-118489.97317948029</v>
      </c>
      <c r="U485" s="593">
        <f t="shared" si="265"/>
        <v>636648.8684646741</v>
      </c>
      <c r="V485" s="593">
        <f t="shared" si="265"/>
        <v>650942.53281150677</v>
      </c>
      <c r="W485" s="593">
        <f t="shared" si="265"/>
        <v>665500.52381824539</v>
      </c>
      <c r="X485" s="593">
        <f t="shared" si="265"/>
        <v>499161.86358460994</v>
      </c>
      <c r="Y485" s="593">
        <f t="shared" si="265"/>
        <v>695428.99236024613</v>
      </c>
      <c r="Z485" s="593">
        <f t="shared" si="265"/>
        <v>710809.45012593153</v>
      </c>
      <c r="AA485" s="593">
        <f t="shared" si="265"/>
        <v>726474.19841429079</v>
      </c>
      <c r="AB485" s="593">
        <f t="shared" si="265"/>
        <v>742428.46200704644</v>
      </c>
      <c r="AC485" s="593">
        <f t="shared" si="265"/>
        <v>758164.46758177201</v>
      </c>
      <c r="AD485" s="593">
        <f t="shared" si="265"/>
        <v>33081.05206295033</v>
      </c>
      <c r="AE485" s="593">
        <f t="shared" si="265"/>
        <v>790497.57872442948</v>
      </c>
      <c r="AF485" s="593">
        <f t="shared" si="265"/>
        <v>807105.07559983898</v>
      </c>
      <c r="AG485" s="593">
        <f t="shared" si="265"/>
        <v>824013.62025571114</v>
      </c>
      <c r="AH485" s="593">
        <f t="shared" si="265"/>
        <v>841228.65007408755</v>
      </c>
      <c r="AI485" s="593">
        <f t="shared" si="265"/>
        <v>7715489.0763212182</v>
      </c>
      <c r="AJ485" s="672">
        <f t="shared" ref="AJ485:AU485" si="266">+AJ450+AJ466-AJ467-AJ472-AJ473-AJ474-AJ480</f>
        <v>856785.57906750974</v>
      </c>
      <c r="AK485" s="672">
        <f t="shared" si="266"/>
        <v>856785.57906750974</v>
      </c>
      <c r="AL485" s="672">
        <f t="shared" si="266"/>
        <v>675619.74705712206</v>
      </c>
      <c r="AM485" s="672">
        <f t="shared" si="266"/>
        <v>856785.57906750974</v>
      </c>
      <c r="AN485" s="672">
        <f t="shared" si="266"/>
        <v>115680.84076593921</v>
      </c>
      <c r="AO485" s="672">
        <f t="shared" si="266"/>
        <v>856785.57906750974</v>
      </c>
      <c r="AP485" s="672">
        <f t="shared" si="266"/>
        <v>856785.57906750974</v>
      </c>
      <c r="AQ485" s="672">
        <f t="shared" si="266"/>
        <v>856785.57906750974</v>
      </c>
      <c r="AR485" s="672">
        <f t="shared" si="266"/>
        <v>856785.57906750974</v>
      </c>
      <c r="AS485" s="672">
        <f t="shared" si="266"/>
        <v>856785.57906750974</v>
      </c>
      <c r="AT485" s="672">
        <f t="shared" si="266"/>
        <v>856785.57906750974</v>
      </c>
      <c r="AU485" s="672">
        <f t="shared" si="266"/>
        <v>856785.57906750974</v>
      </c>
    </row>
    <row r="489" spans="1:48" ht="15.75" thickBot="1">
      <c r="A489" s="589"/>
      <c r="B489" s="766" t="s">
        <v>489</v>
      </c>
      <c r="C489" s="683"/>
      <c r="D489" s="684"/>
      <c r="E489" s="684"/>
      <c r="F489" s="577"/>
      <c r="G489" s="577"/>
      <c r="H489" s="577"/>
      <c r="I489" s="577"/>
      <c r="J489" s="577"/>
      <c r="K489" s="577"/>
      <c r="L489" s="577"/>
      <c r="M489" s="577"/>
      <c r="N489" s="577"/>
      <c r="O489" s="577"/>
      <c r="P489" s="577"/>
      <c r="Q489" s="577"/>
      <c r="R489" s="577"/>
      <c r="S489" s="577"/>
      <c r="T489" s="577"/>
      <c r="U489" s="577"/>
      <c r="V489" s="577"/>
      <c r="W489" s="577"/>
      <c r="X489" s="577"/>
      <c r="Y489" s="577"/>
      <c r="Z489" s="577"/>
      <c r="AA489" s="577"/>
      <c r="AB489" s="577"/>
      <c r="AC489" s="577"/>
      <c r="AD489" s="577"/>
      <c r="AE489" s="577"/>
      <c r="AF489" s="577"/>
      <c r="AG489" s="577"/>
      <c r="AH489" s="577"/>
      <c r="AI489" s="577"/>
      <c r="AJ489" s="577"/>
      <c r="AK489" s="577"/>
      <c r="AL489" s="577"/>
      <c r="AM489" s="577"/>
      <c r="AN489" s="577"/>
      <c r="AO489" s="577"/>
      <c r="AP489" s="577"/>
      <c r="AQ489" s="577"/>
      <c r="AR489" s="577"/>
      <c r="AS489" s="577"/>
      <c r="AT489" s="577"/>
      <c r="AU489" s="577"/>
      <c r="AV489" s="577"/>
    </row>
    <row r="490" spans="1:48" ht="15.75" thickTop="1">
      <c r="A490" s="589"/>
      <c r="B490" s="767" t="s">
        <v>490</v>
      </c>
      <c r="C490" s="578">
        <v>0.05</v>
      </c>
      <c r="D490" s="684"/>
      <c r="E490" s="684"/>
      <c r="F490" s="577"/>
      <c r="G490" s="577"/>
      <c r="H490" s="577"/>
      <c r="I490" s="577"/>
      <c r="J490" s="577"/>
      <c r="K490" s="577"/>
      <c r="L490" s="577"/>
      <c r="M490" s="577"/>
      <c r="N490" s="577"/>
      <c r="O490" s="577"/>
      <c r="P490" s="577"/>
      <c r="Q490" s="577"/>
      <c r="R490" s="577"/>
      <c r="S490" s="577"/>
      <c r="T490" s="577"/>
      <c r="U490" s="577"/>
      <c r="V490" s="577"/>
      <c r="W490" s="577"/>
      <c r="X490" s="577"/>
      <c r="Y490" s="577"/>
      <c r="Z490" s="577"/>
      <c r="AA490" s="577"/>
      <c r="AB490" s="577"/>
      <c r="AC490" s="577"/>
      <c r="AD490" s="577"/>
      <c r="AE490" s="577"/>
      <c r="AF490" s="577"/>
      <c r="AG490" s="577"/>
      <c r="AH490" s="577"/>
      <c r="AI490" s="577"/>
      <c r="AJ490" s="577"/>
      <c r="AK490" s="577"/>
      <c r="AL490" s="577"/>
      <c r="AM490" s="577"/>
      <c r="AN490" s="577"/>
      <c r="AO490" s="577"/>
      <c r="AP490" s="577"/>
      <c r="AQ490" s="577"/>
      <c r="AR490" s="577"/>
      <c r="AS490" s="577"/>
      <c r="AT490" s="577"/>
      <c r="AU490" s="577"/>
      <c r="AV490" s="577"/>
    </row>
    <row r="491" spans="1:48" ht="15">
      <c r="A491" s="589"/>
      <c r="B491" s="768" t="s">
        <v>491</v>
      </c>
      <c r="C491" s="579">
        <f>+C485</f>
        <v>3840691.2973657004</v>
      </c>
      <c r="D491" s="684"/>
      <c r="E491" s="684"/>
      <c r="F491" s="577"/>
      <c r="G491" s="577"/>
      <c r="H491" s="577"/>
      <c r="I491" s="577"/>
      <c r="J491" s="577"/>
      <c r="K491" s="577"/>
      <c r="L491" s="577"/>
      <c r="M491" s="577"/>
      <c r="N491" s="577"/>
      <c r="O491" s="577"/>
      <c r="P491" s="577"/>
      <c r="Q491" s="577"/>
      <c r="R491" s="577"/>
      <c r="S491" s="577"/>
      <c r="T491" s="577"/>
      <c r="U491" s="577"/>
      <c r="V491" s="577"/>
      <c r="W491" s="577"/>
      <c r="X491" s="577"/>
      <c r="Y491" s="577"/>
      <c r="Z491" s="577"/>
      <c r="AA491" s="577"/>
      <c r="AB491" s="577"/>
      <c r="AC491" s="577"/>
      <c r="AD491" s="577"/>
      <c r="AE491" s="577"/>
      <c r="AF491" s="577"/>
      <c r="AG491" s="577"/>
      <c r="AH491" s="577"/>
      <c r="AI491" s="577"/>
      <c r="AJ491" s="577"/>
      <c r="AK491" s="577"/>
      <c r="AL491" s="577"/>
      <c r="AM491" s="577"/>
      <c r="AN491" s="577"/>
      <c r="AO491" s="577"/>
      <c r="AP491" s="577"/>
      <c r="AQ491" s="577"/>
      <c r="AR491" s="577"/>
      <c r="AS491" s="577"/>
      <c r="AT491" s="577"/>
      <c r="AU491" s="577"/>
      <c r="AV491" s="577"/>
    </row>
    <row r="492" spans="1:48" ht="15">
      <c r="A492" s="589"/>
      <c r="B492" s="768" t="s">
        <v>492</v>
      </c>
      <c r="C492" s="580">
        <f>IRR(E485:AI485)</f>
        <v>9.5344072976799366E-2</v>
      </c>
      <c r="D492" s="684"/>
      <c r="E492" s="684"/>
      <c r="F492" s="577"/>
      <c r="G492" s="577"/>
      <c r="H492" s="577"/>
      <c r="I492" s="577"/>
      <c r="J492" s="577"/>
      <c r="K492" s="577"/>
      <c r="L492" s="577"/>
      <c r="M492" s="577"/>
      <c r="N492" s="577"/>
      <c r="O492" s="577"/>
      <c r="P492" s="577"/>
      <c r="Q492" s="577"/>
      <c r="R492" s="577"/>
      <c r="S492" s="577"/>
      <c r="T492" s="577"/>
      <c r="U492" s="577"/>
      <c r="V492" s="577"/>
      <c r="W492" s="577"/>
      <c r="X492" s="577"/>
      <c r="Y492" s="577"/>
      <c r="Z492" s="577"/>
      <c r="AA492" s="577"/>
      <c r="AB492" s="577"/>
      <c r="AC492" s="577"/>
      <c r="AD492" s="577"/>
      <c r="AE492" s="577"/>
      <c r="AF492" s="577"/>
      <c r="AG492" s="577"/>
      <c r="AH492" s="577"/>
      <c r="AI492" s="577"/>
      <c r="AJ492" s="577"/>
      <c r="AK492" s="577"/>
      <c r="AL492" s="577"/>
      <c r="AM492" s="577"/>
      <c r="AN492" s="577"/>
      <c r="AO492" s="577"/>
      <c r="AP492" s="577"/>
      <c r="AQ492" s="577"/>
      <c r="AR492" s="577"/>
      <c r="AS492" s="577"/>
      <c r="AT492" s="577"/>
      <c r="AU492" s="577"/>
      <c r="AV492" s="577"/>
    </row>
    <row r="493" spans="1:48" ht="15">
      <c r="A493" s="589"/>
      <c r="B493" s="768" t="s">
        <v>493</v>
      </c>
      <c r="C493" s="581">
        <f>+D513/D519</f>
        <v>1.4983796825529643</v>
      </c>
      <c r="D493" s="684"/>
      <c r="E493" s="684"/>
      <c r="F493" s="577"/>
      <c r="G493" s="577"/>
      <c r="H493" s="577"/>
      <c r="I493" s="577"/>
      <c r="J493" s="577"/>
      <c r="K493" s="577"/>
      <c r="L493" s="577"/>
      <c r="M493" s="577"/>
      <c r="N493" s="577"/>
      <c r="O493" s="577"/>
      <c r="P493" s="577"/>
      <c r="Q493" s="577"/>
      <c r="R493" s="577"/>
      <c r="S493" s="577"/>
      <c r="T493" s="577"/>
      <c r="U493" s="577"/>
      <c r="V493" s="577"/>
      <c r="W493" s="577"/>
      <c r="X493" s="577"/>
      <c r="Y493" s="577"/>
      <c r="Z493" s="577"/>
      <c r="AA493" s="577"/>
      <c r="AB493" s="577"/>
      <c r="AC493" s="577"/>
      <c r="AD493" s="577"/>
      <c r="AE493" s="577"/>
      <c r="AF493" s="577"/>
      <c r="AG493" s="577"/>
      <c r="AH493" s="577"/>
      <c r="AI493" s="577"/>
      <c r="AJ493" s="577"/>
      <c r="AK493" s="577"/>
      <c r="AL493" s="577"/>
      <c r="AM493" s="577"/>
      <c r="AN493" s="577"/>
      <c r="AO493" s="577"/>
      <c r="AP493" s="577"/>
      <c r="AQ493" s="577"/>
      <c r="AR493" s="577"/>
      <c r="AS493" s="577"/>
      <c r="AT493" s="577"/>
      <c r="AU493" s="577"/>
      <c r="AV493" s="577"/>
    </row>
    <row r="494" spans="1:48">
      <c r="A494" s="589"/>
      <c r="B494" s="554"/>
      <c r="C494" s="589"/>
      <c r="D494" s="589"/>
      <c r="E494" s="589"/>
    </row>
    <row r="495" spans="1:48">
      <c r="A495" s="589"/>
      <c r="B495" s="636" t="s">
        <v>734</v>
      </c>
      <c r="C495" s="637" t="s">
        <v>735</v>
      </c>
      <c r="D495" s="685">
        <f>+D474/L485</f>
        <v>10.369977457585563</v>
      </c>
      <c r="E495" s="589"/>
    </row>
    <row r="496" spans="1:48">
      <c r="A496" s="589"/>
      <c r="B496" s="636" t="s">
        <v>736</v>
      </c>
      <c r="C496" s="637" t="s">
        <v>24</v>
      </c>
      <c r="D496" s="615">
        <f>+C491</f>
        <v>3840691.2973657004</v>
      </c>
      <c r="E496" s="589"/>
    </row>
    <row r="497" spans="1:48">
      <c r="A497" s="589"/>
      <c r="B497" s="636" t="s">
        <v>737</v>
      </c>
      <c r="C497" s="637" t="s">
        <v>342</v>
      </c>
      <c r="D497" s="686">
        <f>+C492</f>
        <v>9.5344072976799366E-2</v>
      </c>
      <c r="E497" s="589"/>
    </row>
    <row r="498" spans="1:48">
      <c r="A498" s="589"/>
      <c r="B498" s="636" t="s">
        <v>738</v>
      </c>
      <c r="C498" s="637"/>
      <c r="D498" s="687">
        <f>+D496/C474</f>
        <v>0.80594709428773992</v>
      </c>
      <c r="E498" s="589"/>
    </row>
    <row r="499" spans="1:48">
      <c r="A499" s="589"/>
      <c r="B499" s="688" t="s">
        <v>739</v>
      </c>
      <c r="C499" s="589"/>
      <c r="D499" s="687">
        <f>+C493</f>
        <v>1.4983796825529643</v>
      </c>
      <c r="E499" s="589"/>
    </row>
    <row r="500" spans="1:48">
      <c r="A500" s="589"/>
      <c r="B500" s="554"/>
      <c r="C500" s="589"/>
      <c r="D500" s="589"/>
      <c r="E500" s="589"/>
    </row>
    <row r="501" spans="1:48">
      <c r="A501" s="589"/>
      <c r="B501" s="554"/>
      <c r="C501" s="589"/>
      <c r="D501" s="589"/>
      <c r="E501" s="589"/>
    </row>
    <row r="502" spans="1:48">
      <c r="A502" s="589"/>
      <c r="B502" s="554"/>
      <c r="C502" s="589"/>
      <c r="D502" s="589"/>
      <c r="E502" s="589"/>
    </row>
    <row r="503" spans="1:48">
      <c r="A503" s="589"/>
      <c r="B503" s="554"/>
      <c r="C503" s="589"/>
      <c r="D503" s="589"/>
      <c r="E503" s="589"/>
    </row>
    <row r="504" spans="1:48">
      <c r="A504" s="589"/>
      <c r="B504" s="554"/>
      <c r="C504" s="589"/>
      <c r="D504" s="589"/>
      <c r="E504" s="589"/>
    </row>
    <row r="505" spans="1:48" ht="15.75" thickBot="1">
      <c r="A505" s="589"/>
      <c r="B505" s="766" t="s">
        <v>494</v>
      </c>
      <c r="C505" s="683"/>
      <c r="D505" s="683" t="s">
        <v>495</v>
      </c>
      <c r="E505" s="683" t="s">
        <v>496</v>
      </c>
      <c r="F505" s="577"/>
      <c r="G505" s="577"/>
      <c r="H505" s="577"/>
      <c r="I505" s="577"/>
      <c r="J505" s="577"/>
      <c r="K505" s="577"/>
      <c r="L505" s="577"/>
      <c r="M505" s="577"/>
      <c r="N505" s="577"/>
      <c r="O505" s="577"/>
      <c r="P505" s="577"/>
      <c r="Q505" s="577"/>
      <c r="R505" s="577"/>
      <c r="S505" s="577"/>
      <c r="T505" s="577"/>
      <c r="U505" s="577"/>
      <c r="V505" s="577"/>
      <c r="W505" s="577"/>
      <c r="X505" s="577"/>
      <c r="Y505" s="577"/>
      <c r="Z505" s="577"/>
      <c r="AA505" s="577"/>
      <c r="AB505" s="577"/>
      <c r="AC505" s="577"/>
      <c r="AD505" s="577"/>
      <c r="AE505" s="577"/>
      <c r="AF505" s="577"/>
      <c r="AG505" s="577"/>
      <c r="AH505" s="577"/>
      <c r="AI505" s="577"/>
      <c r="AJ505" s="577"/>
      <c r="AK505" s="577"/>
      <c r="AL505" s="577"/>
      <c r="AM505" s="577"/>
      <c r="AN505" s="577"/>
      <c r="AO505" s="577"/>
      <c r="AP505" s="577"/>
      <c r="AQ505" s="577"/>
      <c r="AR505" s="577"/>
      <c r="AS505" s="577"/>
      <c r="AT505" s="577"/>
      <c r="AU505" s="577"/>
      <c r="AV505" s="577"/>
    </row>
    <row r="506" spans="1:48" ht="16.5" thickTop="1" thickBot="1">
      <c r="A506" s="589"/>
      <c r="B506" s="766"/>
      <c r="C506" s="683"/>
      <c r="D506" s="683" t="s">
        <v>497</v>
      </c>
      <c r="E506" s="683"/>
      <c r="F506" s="577"/>
      <c r="G506" s="577"/>
      <c r="H506" s="577"/>
      <c r="I506" s="577"/>
      <c r="J506" s="577"/>
      <c r="K506" s="577"/>
      <c r="L506" s="577"/>
      <c r="M506" s="577"/>
      <c r="N506" s="577"/>
      <c r="O506" s="577"/>
      <c r="P506" s="577"/>
      <c r="Q506" s="577"/>
      <c r="R506" s="577"/>
      <c r="S506" s="577"/>
      <c r="T506" s="577"/>
      <c r="U506" s="577"/>
      <c r="V506" s="577"/>
      <c r="W506" s="577"/>
      <c r="X506" s="577"/>
      <c r="Y506" s="577"/>
      <c r="Z506" s="577"/>
      <c r="AA506" s="577"/>
      <c r="AB506" s="577"/>
      <c r="AC506" s="577"/>
      <c r="AD506" s="577"/>
      <c r="AE506" s="577"/>
      <c r="AF506" s="577"/>
      <c r="AG506" s="577"/>
      <c r="AH506" s="577"/>
      <c r="AI506" s="577"/>
      <c r="AJ506" s="577"/>
      <c r="AK506" s="577"/>
      <c r="AL506" s="577"/>
      <c r="AM506" s="577"/>
      <c r="AN506" s="577"/>
      <c r="AO506" s="577"/>
      <c r="AP506" s="577"/>
      <c r="AQ506" s="577"/>
      <c r="AR506" s="577"/>
      <c r="AS506" s="577"/>
      <c r="AT506" s="577"/>
      <c r="AU506" s="577"/>
      <c r="AV506" s="577"/>
    </row>
    <row r="507" spans="1:48" ht="15.75" thickTop="1">
      <c r="A507" s="589"/>
      <c r="B507" s="769" t="s">
        <v>488</v>
      </c>
      <c r="C507" s="689" t="s">
        <v>24</v>
      </c>
      <c r="D507" s="690">
        <f>+C451</f>
        <v>4033702.1990690744</v>
      </c>
      <c r="E507" s="691">
        <f t="shared" ref="E507:E512" si="267">+D507/$D$513</f>
        <v>0.34932758711743844</v>
      </c>
      <c r="F507" s="577"/>
    </row>
    <row r="508" spans="1:48" ht="23.25">
      <c r="A508" s="589"/>
      <c r="B508" s="769" t="str">
        <f>+B454</f>
        <v>b. Zmanjšanje stroškov končnih uporabnikov za čiščenje greznice (510 EUR po gospodinjstvu)</v>
      </c>
      <c r="C508" s="689" t="s">
        <v>24</v>
      </c>
      <c r="D508" s="690">
        <f>+C454</f>
        <v>558725.14370394521</v>
      </c>
      <c r="E508" s="691">
        <f t="shared" si="267"/>
        <v>4.8386840842387369E-2</v>
      </c>
      <c r="F508" s="577"/>
    </row>
    <row r="509" spans="1:48" ht="23.25">
      <c r="A509" s="589"/>
      <c r="B509" s="769" t="str">
        <f>+B457</f>
        <v>c. Oportunitetni strošek izgradnje nepretočne greznice ali male čistilne naprave (1.500 EUR po gospodinjstvu)</v>
      </c>
      <c r="C509" s="689" t="s">
        <v>24</v>
      </c>
      <c r="D509" s="690">
        <f>+C457</f>
        <v>270543.55928203551</v>
      </c>
      <c r="E509" s="691">
        <f t="shared" si="267"/>
        <v>2.3429674306637813E-2</v>
      </c>
      <c r="F509" s="577"/>
    </row>
    <row r="510" spans="1:48" ht="15">
      <c r="A510" s="589"/>
      <c r="B510" s="769" t="str">
        <f>+B459</f>
        <v>d. Učinek podnebnih sprememb</v>
      </c>
      <c r="C510" s="689" t="s">
        <v>24</v>
      </c>
      <c r="D510" s="690">
        <f>+C459</f>
        <v>-169068.36635390678</v>
      </c>
      <c r="E510" s="691">
        <f t="shared" si="267"/>
        <v>-1.4641696774225848E-2</v>
      </c>
      <c r="F510" s="577"/>
    </row>
    <row r="511" spans="1:48" ht="15">
      <c r="A511" s="589"/>
      <c r="B511" s="769" t="str">
        <f>+B462</f>
        <v>e. Koristi zaradi manjšega vpliva na zdravje</v>
      </c>
      <c r="C511" s="689" t="s">
        <v>24</v>
      </c>
      <c r="D511" s="690">
        <f>+C462</f>
        <v>5187326.6949334573</v>
      </c>
      <c r="E511" s="691">
        <f t="shared" si="267"/>
        <v>0.44923403575732113</v>
      </c>
      <c r="F511" s="577"/>
    </row>
    <row r="512" spans="1:48" ht="15">
      <c r="A512" s="589"/>
      <c r="B512" s="769" t="str">
        <f>+B466</f>
        <v>2. Ekonomski preostanek vrednosti</v>
      </c>
      <c r="C512" s="689" t="str">
        <f>+C511</f>
        <v>EUR</v>
      </c>
      <c r="D512" s="690">
        <f>+C466</f>
        <v>1665818.1478852225</v>
      </c>
      <c r="E512" s="691">
        <f t="shared" si="267"/>
        <v>0.14426355875044114</v>
      </c>
      <c r="F512" s="577"/>
    </row>
    <row r="513" spans="1:6" ht="15">
      <c r="A513" s="589"/>
      <c r="B513" s="770" t="s">
        <v>8</v>
      </c>
      <c r="C513" s="692" t="s">
        <v>24</v>
      </c>
      <c r="D513" s="693">
        <f>+D511+D510+D509+D507+D508+D512</f>
        <v>11547047.378519827</v>
      </c>
      <c r="E513" s="694">
        <f>SUM(E507:E512)</f>
        <v>1</v>
      </c>
      <c r="F513" s="583">
        <f>+D513-D519</f>
        <v>3840691.2973656999</v>
      </c>
    </row>
    <row r="514" spans="1:6" ht="15.75" thickBot="1">
      <c r="A514" s="589"/>
      <c r="B514" s="766" t="s">
        <v>498</v>
      </c>
      <c r="C514" s="683"/>
      <c r="D514" s="683" t="s">
        <v>495</v>
      </c>
      <c r="E514" s="683" t="s">
        <v>499</v>
      </c>
      <c r="F514" s="577"/>
    </row>
    <row r="515" spans="1:6" ht="16.5" thickTop="1" thickBot="1">
      <c r="A515" s="589"/>
      <c r="B515" s="766"/>
      <c r="C515" s="683"/>
      <c r="D515" s="683" t="s">
        <v>497</v>
      </c>
      <c r="E515" s="683"/>
      <c r="F515" s="577"/>
    </row>
    <row r="516" spans="1:6" ht="15.75" thickTop="1">
      <c r="A516" s="589"/>
      <c r="B516" s="769" t="s">
        <v>500</v>
      </c>
      <c r="C516" s="689" t="s">
        <v>24</v>
      </c>
      <c r="D516" s="690">
        <f>+C467</f>
        <v>2261538.4036221104</v>
      </c>
      <c r="E516" s="691">
        <f>+D516/D519</f>
        <v>0.29346404186444175</v>
      </c>
      <c r="F516" s="584"/>
    </row>
    <row r="517" spans="1:6" ht="15">
      <c r="A517" s="589"/>
      <c r="B517" s="769" t="s">
        <v>501</v>
      </c>
      <c r="C517" s="689" t="s">
        <v>24</v>
      </c>
      <c r="D517" s="690">
        <f>+C474</f>
        <v>4765438.481740457</v>
      </c>
      <c r="E517" s="691">
        <f>+D517/D519</f>
        <v>0.61837766533969585</v>
      </c>
      <c r="F517" s="577"/>
    </row>
    <row r="518" spans="1:6" ht="15">
      <c r="A518" s="589"/>
      <c r="B518" s="769" t="s">
        <v>502</v>
      </c>
      <c r="C518" s="689" t="s">
        <v>24</v>
      </c>
      <c r="D518" s="690">
        <f>+C480</f>
        <v>679379.19579156046</v>
      </c>
      <c r="E518" s="691">
        <f>+D518/D519</f>
        <v>8.8158292795862417E-2</v>
      </c>
      <c r="F518" s="577"/>
    </row>
    <row r="519" spans="1:6" ht="15">
      <c r="A519" s="589"/>
      <c r="B519" s="770" t="s">
        <v>8</v>
      </c>
      <c r="C519" s="692" t="s">
        <v>24</v>
      </c>
      <c r="D519" s="693">
        <f>+D518+D517+D516</f>
        <v>7706356.0811541276</v>
      </c>
      <c r="E519" s="695">
        <f>SUM(E516:E518)</f>
        <v>1</v>
      </c>
      <c r="F519" s="577"/>
    </row>
    <row r="520" spans="1:6">
      <c r="D520" s="550"/>
    </row>
    <row r="521" spans="1:6" ht="15">
      <c r="A521" s="585"/>
      <c r="B521" s="771"/>
      <c r="C521" s="586"/>
      <c r="D521" s="584"/>
      <c r="E521" s="577"/>
      <c r="F521" s="577"/>
    </row>
  </sheetData>
  <mergeCells count="3">
    <mergeCell ref="AJ291:AP291"/>
    <mergeCell ref="E358:E373"/>
    <mergeCell ref="C408:D442"/>
  </mergeCells>
  <conditionalFormatting sqref="E442:AI442">
    <cfRule type="cellIs" dxfId="5" priority="2" operator="equal">
      <formula>"DA"</formula>
    </cfRule>
  </conditionalFormatting>
  <conditionalFormatting sqref="C343">
    <cfRule type="cellIs" dxfId="4" priority="1" operator="greaterThan">
      <formula>$C$9</formula>
    </cfRule>
  </conditionalFormatting>
  <hyperlinks>
    <hyperlink ref="A328" location="_ftn1" display="_ftn1" xr:uid="{F4648552-DCBC-473D-8DF2-155DDA0E1B56}"/>
  </hyperlink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237A2-7A80-48EA-A7B3-1B590C5C81A3}">
  <sheetPr>
    <tabColor theme="3"/>
  </sheetPr>
  <dimension ref="A2:E11"/>
  <sheetViews>
    <sheetView workbookViewId="0">
      <selection activeCell="A52" sqref="A52"/>
    </sheetView>
  </sheetViews>
  <sheetFormatPr defaultRowHeight="12"/>
  <cols>
    <col min="1" max="1" width="54.6640625" customWidth="1"/>
    <col min="2" max="2" width="27" customWidth="1"/>
    <col min="3" max="3" width="21.83203125" customWidth="1"/>
    <col min="4" max="4" width="24.33203125" customWidth="1"/>
    <col min="5" max="5" width="30.5" customWidth="1"/>
  </cols>
  <sheetData>
    <row r="2" spans="1:5" ht="12.75" thickBot="1">
      <c r="A2" s="107"/>
      <c r="B2" s="107" t="s">
        <v>294</v>
      </c>
      <c r="C2" s="107" t="s">
        <v>341</v>
      </c>
      <c r="D2" s="107" t="s">
        <v>342</v>
      </c>
    </row>
    <row r="3" spans="1:5" ht="12.75" thickBot="1">
      <c r="A3" s="456" t="s">
        <v>771</v>
      </c>
      <c r="B3" s="457">
        <v>3119</v>
      </c>
      <c r="C3" s="458">
        <v>963141</v>
      </c>
      <c r="D3" s="172">
        <f>+B3/C3</f>
        <v>3.2383628149980116E-3</v>
      </c>
    </row>
    <row r="4" spans="1:5" ht="12.75" thickBot="1">
      <c r="A4" s="459" t="s">
        <v>772</v>
      </c>
      <c r="B4" s="460">
        <v>265</v>
      </c>
      <c r="C4" s="461">
        <v>87657</v>
      </c>
      <c r="D4" s="172">
        <f t="shared" ref="D4:D11" si="0">+B4/C4</f>
        <v>3.0231470390271169E-3</v>
      </c>
    </row>
    <row r="5" spans="1:5" ht="12.75" thickBot="1">
      <c r="A5" s="462" t="s">
        <v>773</v>
      </c>
      <c r="B5" s="463">
        <v>7.5</v>
      </c>
      <c r="C5" s="463">
        <v>7.4</v>
      </c>
      <c r="D5" s="172">
        <f t="shared" si="0"/>
        <v>1.0135135135135134</v>
      </c>
    </row>
    <row r="6" spans="1:5" ht="12.75" thickBot="1">
      <c r="A6" s="459" t="s">
        <v>774</v>
      </c>
      <c r="B6" s="464">
        <v>1536.56</v>
      </c>
      <c r="C6" s="464">
        <v>1681.55</v>
      </c>
      <c r="D6" s="172">
        <f t="shared" si="0"/>
        <v>0.91377598049418696</v>
      </c>
      <c r="E6" s="110">
        <f>1-D6</f>
        <v>8.6224019505813043E-2</v>
      </c>
    </row>
    <row r="7" spans="1:5" ht="12.75" thickBot="1">
      <c r="A7" s="462" t="s">
        <v>775</v>
      </c>
      <c r="B7" s="465">
        <v>1012.24</v>
      </c>
      <c r="C7" s="465">
        <v>1092.74</v>
      </c>
      <c r="D7" s="172">
        <f t="shared" si="0"/>
        <v>0.92633197283891866</v>
      </c>
      <c r="E7" s="110">
        <f>1-D7</f>
        <v>7.366802716108134E-2</v>
      </c>
    </row>
    <row r="8" spans="1:5" ht="12.75" thickBot="1">
      <c r="A8" s="459" t="s">
        <v>776</v>
      </c>
      <c r="B8" s="460">
        <v>445</v>
      </c>
      <c r="C8" s="461">
        <v>195756</v>
      </c>
      <c r="D8" s="172">
        <f t="shared" si="0"/>
        <v>2.2732381127526105E-3</v>
      </c>
    </row>
    <row r="9" spans="1:5" ht="12.75" thickBot="1">
      <c r="A9" s="462" t="s">
        <v>777</v>
      </c>
      <c r="B9" s="466">
        <v>1492</v>
      </c>
      <c r="C9" s="466">
        <v>881920</v>
      </c>
      <c r="D9" s="172">
        <f t="shared" si="0"/>
        <v>1.6917634252539913E-3</v>
      </c>
    </row>
    <row r="10" spans="1:5" ht="12.75" thickBot="1">
      <c r="A10" s="459" t="s">
        <v>778</v>
      </c>
      <c r="B10" s="461">
        <v>114548</v>
      </c>
      <c r="C10" s="461">
        <v>108840205</v>
      </c>
      <c r="D10" s="172">
        <f t="shared" si="0"/>
        <v>1.0524419721554181E-3</v>
      </c>
    </row>
    <row r="11" spans="1:5" ht="12.75" thickBot="1">
      <c r="A11" s="462" t="s">
        <v>779</v>
      </c>
      <c r="B11" s="463">
        <v>3.4</v>
      </c>
      <c r="C11" s="463">
        <v>4.5</v>
      </c>
      <c r="D11" s="172">
        <f t="shared" si="0"/>
        <v>0.75555555555555554</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DA4273-1063-4EE5-B5DB-D447D4624A2B}">
  <dimension ref="A2:AV521"/>
  <sheetViews>
    <sheetView workbookViewId="0">
      <selection activeCell="F17" sqref="F17:H19"/>
    </sheetView>
  </sheetViews>
  <sheetFormatPr defaultRowHeight="12"/>
  <cols>
    <col min="1" max="1" width="6.1640625" style="385" customWidth="1"/>
    <col min="2" max="2" width="60.33203125" style="747" customWidth="1"/>
    <col min="3" max="3" width="16.5" style="385" customWidth="1"/>
    <col min="4" max="4" width="13.33203125" style="385" customWidth="1"/>
    <col min="5" max="5" width="11.6640625" style="385" customWidth="1"/>
    <col min="6" max="7" width="12.5" style="385" customWidth="1"/>
    <col min="8" max="9" width="12.33203125" style="385" customWidth="1"/>
    <col min="10" max="10" width="10.83203125" style="385" customWidth="1"/>
    <col min="11" max="17" width="9.5" style="385" customWidth="1"/>
    <col min="18" max="18" width="10" style="385" customWidth="1"/>
    <col min="19" max="27" width="9.5" style="385" customWidth="1"/>
    <col min="28" max="28" width="9.83203125" style="385" customWidth="1"/>
    <col min="29" max="34" width="9.5" style="385" customWidth="1"/>
    <col min="35" max="36" width="9.5" style="385" bestFit="1" customWidth="1"/>
    <col min="37" max="38" width="10" style="385" customWidth="1"/>
    <col min="39" max="39" width="9.5" style="385" customWidth="1"/>
    <col min="40" max="40" width="9.83203125" style="385" bestFit="1" customWidth="1"/>
    <col min="41" max="41" width="10" style="385" customWidth="1"/>
    <col min="42" max="44" width="9.5" style="385" customWidth="1"/>
    <col min="45" max="45" width="9.5" style="385" bestFit="1" customWidth="1"/>
    <col min="46" max="46" width="9.5" style="385" customWidth="1"/>
    <col min="47" max="16384" width="9.33203125" style="385"/>
  </cols>
  <sheetData>
    <row r="2" spans="1:35">
      <c r="B2" s="744" t="s">
        <v>417</v>
      </c>
      <c r="C2" s="548" t="s">
        <v>544</v>
      </c>
    </row>
    <row r="3" spans="1:35">
      <c r="B3" s="745" t="s">
        <v>886</v>
      </c>
      <c r="C3" s="549">
        <v>1</v>
      </c>
    </row>
    <row r="4" spans="1:35">
      <c r="B4" s="745" t="s">
        <v>887</v>
      </c>
      <c r="C4" s="549">
        <v>1</v>
      </c>
      <c r="E4" s="385" t="str">
        <f>+E354</f>
        <v>FNPV/C</v>
      </c>
      <c r="F4" s="550">
        <f>+D354</f>
        <v>-4318455.976388895</v>
      </c>
    </row>
    <row r="5" spans="1:35">
      <c r="B5" s="745" t="s">
        <v>543</v>
      </c>
      <c r="C5" s="549">
        <v>1.01</v>
      </c>
      <c r="F5" s="550"/>
    </row>
    <row r="6" spans="1:35">
      <c r="B6" s="385"/>
      <c r="E6" s="385" t="s">
        <v>554</v>
      </c>
      <c r="F6" s="550">
        <f>+C491</f>
        <v>3770193.090289488</v>
      </c>
    </row>
    <row r="7" spans="1:35">
      <c r="B7" s="385"/>
    </row>
    <row r="8" spans="1:35">
      <c r="B8" s="385"/>
    </row>
    <row r="13" spans="1:35" ht="13.5" customHeight="1">
      <c r="A13" s="551" t="s">
        <v>455</v>
      </c>
      <c r="B13" s="746"/>
      <c r="C13" s="552"/>
      <c r="D13" s="552"/>
      <c r="E13" s="552"/>
      <c r="F13" s="552"/>
      <c r="G13" s="552"/>
      <c r="H13" s="552"/>
      <c r="I13" s="552"/>
      <c r="J13" s="552"/>
      <c r="K13" s="552"/>
      <c r="L13" s="552"/>
      <c r="M13" s="552"/>
      <c r="N13" s="552"/>
      <c r="O13" s="552"/>
      <c r="P13" s="552"/>
      <c r="Q13" s="552"/>
      <c r="R13" s="552"/>
      <c r="S13" s="552"/>
      <c r="T13" s="552"/>
      <c r="U13" s="552"/>
      <c r="V13" s="552"/>
      <c r="W13" s="552"/>
      <c r="X13" s="552"/>
      <c r="Y13" s="552"/>
      <c r="Z13" s="552"/>
      <c r="AA13" s="552"/>
      <c r="AB13" s="552"/>
      <c r="AC13" s="552"/>
      <c r="AD13" s="552"/>
      <c r="AE13" s="552"/>
      <c r="AF13" s="552"/>
      <c r="AG13" s="552"/>
      <c r="AH13" s="552"/>
      <c r="AI13" s="552"/>
    </row>
    <row r="14" spans="1:35" ht="13.5" customHeight="1"/>
    <row r="15" spans="1:35" ht="12.75">
      <c r="A15" s="553" t="s">
        <v>663</v>
      </c>
    </row>
    <row r="16" spans="1:35">
      <c r="F16" s="554"/>
    </row>
    <row r="17" spans="1:35" s="589" customFormat="1" ht="11.25">
      <c r="A17" s="601"/>
      <c r="B17" s="748" t="s">
        <v>388</v>
      </c>
      <c r="C17" s="588"/>
      <c r="D17" s="588"/>
      <c r="E17" s="588"/>
      <c r="F17" s="588">
        <v>1</v>
      </c>
      <c r="G17" s="588">
        <f>+F17+1</f>
        <v>2</v>
      </c>
      <c r="H17" s="588">
        <f>+G17+1</f>
        <v>3</v>
      </c>
      <c r="I17" s="588">
        <f t="shared" ref="I17:X18" si="0">+H17+1</f>
        <v>4</v>
      </c>
      <c r="J17" s="588">
        <f t="shared" si="0"/>
        <v>5</v>
      </c>
      <c r="K17" s="588">
        <f t="shared" si="0"/>
        <v>6</v>
      </c>
      <c r="L17" s="588">
        <f t="shared" si="0"/>
        <v>7</v>
      </c>
      <c r="M17" s="588">
        <f t="shared" si="0"/>
        <v>8</v>
      </c>
      <c r="N17" s="588">
        <f t="shared" si="0"/>
        <v>9</v>
      </c>
      <c r="O17" s="588">
        <f t="shared" si="0"/>
        <v>10</v>
      </c>
      <c r="P17" s="588">
        <f t="shared" si="0"/>
        <v>11</v>
      </c>
      <c r="Q17" s="588">
        <f t="shared" si="0"/>
        <v>12</v>
      </c>
      <c r="R17" s="588">
        <f t="shared" si="0"/>
        <v>13</v>
      </c>
      <c r="S17" s="588">
        <f t="shared" si="0"/>
        <v>14</v>
      </c>
      <c r="T17" s="588">
        <f t="shared" si="0"/>
        <v>15</v>
      </c>
      <c r="U17" s="588">
        <f t="shared" si="0"/>
        <v>16</v>
      </c>
      <c r="V17" s="588">
        <f t="shared" si="0"/>
        <v>17</v>
      </c>
      <c r="W17" s="588">
        <f t="shared" si="0"/>
        <v>18</v>
      </c>
      <c r="X17" s="588">
        <f t="shared" si="0"/>
        <v>19</v>
      </c>
      <c r="Y17" s="588">
        <f t="shared" ref="Y17:AG18" si="1">+X17+1</f>
        <v>20</v>
      </c>
      <c r="Z17" s="588">
        <f t="shared" si="1"/>
        <v>21</v>
      </c>
      <c r="AA17" s="588">
        <f t="shared" si="1"/>
        <v>22</v>
      </c>
      <c r="AB17" s="588">
        <f t="shared" si="1"/>
        <v>23</v>
      </c>
      <c r="AC17" s="588">
        <f t="shared" si="1"/>
        <v>24</v>
      </c>
      <c r="AD17" s="588">
        <f t="shared" si="1"/>
        <v>25</v>
      </c>
      <c r="AE17" s="588">
        <f t="shared" si="1"/>
        <v>26</v>
      </c>
      <c r="AF17" s="588">
        <f t="shared" si="1"/>
        <v>27</v>
      </c>
      <c r="AG17" s="588">
        <f t="shared" si="1"/>
        <v>28</v>
      </c>
      <c r="AH17" s="588">
        <f>+AG17+1</f>
        <v>29</v>
      </c>
      <c r="AI17" s="588">
        <f>+AH17+1</f>
        <v>30</v>
      </c>
    </row>
    <row r="18" spans="1:35" s="589" customFormat="1" ht="11.25">
      <c r="A18" s="601" t="s">
        <v>147</v>
      </c>
      <c r="B18" s="748" t="s">
        <v>387</v>
      </c>
      <c r="C18" s="590"/>
      <c r="D18" s="590"/>
      <c r="E18" s="590"/>
      <c r="F18" s="591">
        <v>2018</v>
      </c>
      <c r="G18" s="591">
        <f>+F18+1</f>
        <v>2019</v>
      </c>
      <c r="H18" s="591">
        <f>+G18+1</f>
        <v>2020</v>
      </c>
      <c r="I18" s="591">
        <f t="shared" si="0"/>
        <v>2021</v>
      </c>
      <c r="J18" s="591">
        <f t="shared" si="0"/>
        <v>2022</v>
      </c>
      <c r="K18" s="591">
        <f t="shared" si="0"/>
        <v>2023</v>
      </c>
      <c r="L18" s="591">
        <f t="shared" si="0"/>
        <v>2024</v>
      </c>
      <c r="M18" s="591">
        <f t="shared" si="0"/>
        <v>2025</v>
      </c>
      <c r="N18" s="591">
        <f t="shared" si="0"/>
        <v>2026</v>
      </c>
      <c r="O18" s="591">
        <f t="shared" si="0"/>
        <v>2027</v>
      </c>
      <c r="P18" s="591">
        <f t="shared" si="0"/>
        <v>2028</v>
      </c>
      <c r="Q18" s="591">
        <f t="shared" si="0"/>
        <v>2029</v>
      </c>
      <c r="R18" s="591">
        <f t="shared" si="0"/>
        <v>2030</v>
      </c>
      <c r="S18" s="591">
        <f t="shared" si="0"/>
        <v>2031</v>
      </c>
      <c r="T18" s="591">
        <f t="shared" si="0"/>
        <v>2032</v>
      </c>
      <c r="U18" s="591">
        <f t="shared" si="0"/>
        <v>2033</v>
      </c>
      <c r="V18" s="591">
        <f t="shared" si="0"/>
        <v>2034</v>
      </c>
      <c r="W18" s="591">
        <f t="shared" si="0"/>
        <v>2035</v>
      </c>
      <c r="X18" s="591">
        <f t="shared" si="0"/>
        <v>2036</v>
      </c>
      <c r="Y18" s="591">
        <f t="shared" si="1"/>
        <v>2037</v>
      </c>
      <c r="Z18" s="591">
        <f t="shared" si="1"/>
        <v>2038</v>
      </c>
      <c r="AA18" s="591">
        <f t="shared" si="1"/>
        <v>2039</v>
      </c>
      <c r="AB18" s="591">
        <f t="shared" si="1"/>
        <v>2040</v>
      </c>
      <c r="AC18" s="591">
        <f t="shared" si="1"/>
        <v>2041</v>
      </c>
      <c r="AD18" s="591">
        <f t="shared" si="1"/>
        <v>2042</v>
      </c>
      <c r="AE18" s="591">
        <f t="shared" si="1"/>
        <v>2043</v>
      </c>
      <c r="AF18" s="591">
        <f t="shared" si="1"/>
        <v>2044</v>
      </c>
      <c r="AG18" s="591">
        <f t="shared" si="1"/>
        <v>2045</v>
      </c>
      <c r="AH18" s="591">
        <f>+AG18+1</f>
        <v>2046</v>
      </c>
      <c r="AI18" s="591">
        <f>+AH18+1</f>
        <v>2047</v>
      </c>
    </row>
    <row r="19" spans="1:35" s="589" customFormat="1" ht="11.25">
      <c r="A19" s="602" t="s">
        <v>242</v>
      </c>
      <c r="B19" s="749" t="s">
        <v>252</v>
      </c>
      <c r="C19" s="592"/>
      <c r="D19" s="592"/>
      <c r="E19" s="592"/>
      <c r="F19" s="593">
        <f>+F20+F24+F25</f>
        <v>197592</v>
      </c>
      <c r="G19" s="593">
        <f t="shared" ref="G19:AI19" si="2">+G20+G24+G25</f>
        <v>201079</v>
      </c>
      <c r="H19" s="593">
        <f t="shared" si="2"/>
        <v>186114</v>
      </c>
      <c r="I19" s="593">
        <f t="shared" si="2"/>
        <v>186114</v>
      </c>
      <c r="J19" s="593">
        <f t="shared" si="2"/>
        <v>186114</v>
      </c>
      <c r="K19" s="593">
        <f t="shared" si="2"/>
        <v>186114</v>
      </c>
      <c r="L19" s="593">
        <f t="shared" si="2"/>
        <v>186114</v>
      </c>
      <c r="M19" s="593">
        <f t="shared" si="2"/>
        <v>186114</v>
      </c>
      <c r="N19" s="593">
        <f t="shared" si="2"/>
        <v>186114</v>
      </c>
      <c r="O19" s="593">
        <f t="shared" si="2"/>
        <v>186114</v>
      </c>
      <c r="P19" s="593">
        <f t="shared" si="2"/>
        <v>186114</v>
      </c>
      <c r="Q19" s="593">
        <f t="shared" si="2"/>
        <v>186114</v>
      </c>
      <c r="R19" s="593">
        <f t="shared" si="2"/>
        <v>186114</v>
      </c>
      <c r="S19" s="593">
        <f t="shared" si="2"/>
        <v>186114</v>
      </c>
      <c r="T19" s="593">
        <f t="shared" si="2"/>
        <v>186114</v>
      </c>
      <c r="U19" s="593">
        <f t="shared" si="2"/>
        <v>186114</v>
      </c>
      <c r="V19" s="593">
        <f t="shared" si="2"/>
        <v>186114</v>
      </c>
      <c r="W19" s="593">
        <f t="shared" si="2"/>
        <v>186114</v>
      </c>
      <c r="X19" s="593">
        <f t="shared" si="2"/>
        <v>186114</v>
      </c>
      <c r="Y19" s="593">
        <f t="shared" si="2"/>
        <v>186114</v>
      </c>
      <c r="Z19" s="593">
        <f t="shared" si="2"/>
        <v>186114</v>
      </c>
      <c r="AA19" s="593">
        <f t="shared" si="2"/>
        <v>186114</v>
      </c>
      <c r="AB19" s="593">
        <f t="shared" si="2"/>
        <v>186114</v>
      </c>
      <c r="AC19" s="593">
        <f t="shared" si="2"/>
        <v>186114</v>
      </c>
      <c r="AD19" s="593">
        <f t="shared" si="2"/>
        <v>186114</v>
      </c>
      <c r="AE19" s="593">
        <f t="shared" si="2"/>
        <v>186114</v>
      </c>
      <c r="AF19" s="593">
        <f t="shared" si="2"/>
        <v>186114</v>
      </c>
      <c r="AG19" s="593">
        <f t="shared" si="2"/>
        <v>186114</v>
      </c>
      <c r="AH19" s="593">
        <f t="shared" si="2"/>
        <v>186114</v>
      </c>
      <c r="AI19" s="593">
        <f t="shared" si="2"/>
        <v>186114</v>
      </c>
    </row>
    <row r="20" spans="1:35" s="589" customFormat="1" ht="11.25">
      <c r="A20" s="603">
        <v>1</v>
      </c>
      <c r="B20" s="750" t="s">
        <v>245</v>
      </c>
      <c r="C20" s="594"/>
      <c r="D20" s="594"/>
      <c r="E20" s="594"/>
      <c r="F20" s="595">
        <f>+F21+F22+F23</f>
        <v>195819</v>
      </c>
      <c r="G20" s="595">
        <f t="shared" ref="G20:AI20" si="3">+G21+G22+G23</f>
        <v>198095</v>
      </c>
      <c r="H20" s="595">
        <f t="shared" si="3"/>
        <v>186114</v>
      </c>
      <c r="I20" s="595">
        <f t="shared" si="3"/>
        <v>186114</v>
      </c>
      <c r="J20" s="595">
        <f t="shared" si="3"/>
        <v>186114</v>
      </c>
      <c r="K20" s="595">
        <f t="shared" si="3"/>
        <v>186114</v>
      </c>
      <c r="L20" s="595">
        <f t="shared" si="3"/>
        <v>186114</v>
      </c>
      <c r="M20" s="595">
        <f t="shared" si="3"/>
        <v>186114</v>
      </c>
      <c r="N20" s="595">
        <f t="shared" si="3"/>
        <v>186114</v>
      </c>
      <c r="O20" s="595">
        <f t="shared" si="3"/>
        <v>186114</v>
      </c>
      <c r="P20" s="595">
        <f t="shared" si="3"/>
        <v>186114</v>
      </c>
      <c r="Q20" s="595">
        <f t="shared" si="3"/>
        <v>186114</v>
      </c>
      <c r="R20" s="595">
        <f t="shared" si="3"/>
        <v>186114</v>
      </c>
      <c r="S20" s="595">
        <f t="shared" si="3"/>
        <v>186114</v>
      </c>
      <c r="T20" s="595">
        <f t="shared" si="3"/>
        <v>186114</v>
      </c>
      <c r="U20" s="595">
        <f t="shared" si="3"/>
        <v>186114</v>
      </c>
      <c r="V20" s="595">
        <f t="shared" si="3"/>
        <v>186114</v>
      </c>
      <c r="W20" s="595">
        <f t="shared" si="3"/>
        <v>186114</v>
      </c>
      <c r="X20" s="595">
        <f t="shared" si="3"/>
        <v>186114</v>
      </c>
      <c r="Y20" s="595">
        <f t="shared" si="3"/>
        <v>186114</v>
      </c>
      <c r="Z20" s="595">
        <f t="shared" si="3"/>
        <v>186114</v>
      </c>
      <c r="AA20" s="595">
        <f t="shared" si="3"/>
        <v>186114</v>
      </c>
      <c r="AB20" s="595">
        <f t="shared" si="3"/>
        <v>186114</v>
      </c>
      <c r="AC20" s="595">
        <f t="shared" si="3"/>
        <v>186114</v>
      </c>
      <c r="AD20" s="595">
        <f t="shared" si="3"/>
        <v>186114</v>
      </c>
      <c r="AE20" s="595">
        <f t="shared" si="3"/>
        <v>186114</v>
      </c>
      <c r="AF20" s="595">
        <f t="shared" si="3"/>
        <v>186114</v>
      </c>
      <c r="AG20" s="595">
        <f t="shared" si="3"/>
        <v>186114</v>
      </c>
      <c r="AH20" s="595">
        <f t="shared" si="3"/>
        <v>186114</v>
      </c>
      <c r="AI20" s="595">
        <f t="shared" si="3"/>
        <v>186114</v>
      </c>
    </row>
    <row r="21" spans="1:35" s="589" customFormat="1" ht="11.25">
      <c r="A21" s="603"/>
      <c r="B21" s="751" t="s">
        <v>249</v>
      </c>
      <c r="C21" s="596"/>
      <c r="D21" s="596"/>
      <c r="E21" s="596"/>
      <c r="F21" s="595">
        <f>+'Bilance JKP'!C5</f>
        <v>58189.7048</v>
      </c>
      <c r="G21" s="595">
        <f>+'Bilance JKP'!D5</f>
        <v>61668.26</v>
      </c>
      <c r="H21" s="595">
        <f>+'Bilance JKP'!E5</f>
        <v>71767</v>
      </c>
      <c r="I21" s="595">
        <f t="shared" ref="I21:X25" si="4">+H21</f>
        <v>71767</v>
      </c>
      <c r="J21" s="595">
        <f t="shared" si="4"/>
        <v>71767</v>
      </c>
      <c r="K21" s="595">
        <f t="shared" si="4"/>
        <v>71767</v>
      </c>
      <c r="L21" s="595">
        <f t="shared" si="4"/>
        <v>71767</v>
      </c>
      <c r="M21" s="595">
        <f t="shared" si="4"/>
        <v>71767</v>
      </c>
      <c r="N21" s="595">
        <f t="shared" si="4"/>
        <v>71767</v>
      </c>
      <c r="O21" s="595">
        <f t="shared" si="4"/>
        <v>71767</v>
      </c>
      <c r="P21" s="595">
        <f t="shared" si="4"/>
        <v>71767</v>
      </c>
      <c r="Q21" s="595">
        <f t="shared" si="4"/>
        <v>71767</v>
      </c>
      <c r="R21" s="595">
        <f t="shared" si="4"/>
        <v>71767</v>
      </c>
      <c r="S21" s="595">
        <f t="shared" si="4"/>
        <v>71767</v>
      </c>
      <c r="T21" s="595">
        <f t="shared" si="4"/>
        <v>71767</v>
      </c>
      <c r="U21" s="595">
        <f t="shared" si="4"/>
        <v>71767</v>
      </c>
      <c r="V21" s="595">
        <f t="shared" si="4"/>
        <v>71767</v>
      </c>
      <c r="W21" s="595">
        <f t="shared" si="4"/>
        <v>71767</v>
      </c>
      <c r="X21" s="595">
        <f t="shared" si="4"/>
        <v>71767</v>
      </c>
      <c r="Y21" s="595">
        <f t="shared" ref="Y21:AI25" si="5">+X21</f>
        <v>71767</v>
      </c>
      <c r="Z21" s="595">
        <f t="shared" si="5"/>
        <v>71767</v>
      </c>
      <c r="AA21" s="595">
        <f t="shared" si="5"/>
        <v>71767</v>
      </c>
      <c r="AB21" s="595">
        <f t="shared" si="5"/>
        <v>71767</v>
      </c>
      <c r="AC21" s="595">
        <f t="shared" si="5"/>
        <v>71767</v>
      </c>
      <c r="AD21" s="595">
        <f t="shared" si="5"/>
        <v>71767</v>
      </c>
      <c r="AE21" s="595">
        <f t="shared" si="5"/>
        <v>71767</v>
      </c>
      <c r="AF21" s="595">
        <f t="shared" si="5"/>
        <v>71767</v>
      </c>
      <c r="AG21" s="595">
        <f t="shared" si="5"/>
        <v>71767</v>
      </c>
      <c r="AH21" s="595">
        <f t="shared" si="5"/>
        <v>71767</v>
      </c>
      <c r="AI21" s="595">
        <f t="shared" si="5"/>
        <v>71767</v>
      </c>
    </row>
    <row r="22" spans="1:35" s="589" customFormat="1" ht="11.25">
      <c r="A22" s="603"/>
      <c r="B22" s="751" t="s">
        <v>250</v>
      </c>
      <c r="C22" s="596"/>
      <c r="D22" s="596"/>
      <c r="E22" s="596"/>
      <c r="F22" s="595">
        <f>+'Bilance JKP'!C6</f>
        <v>127620.29519999999</v>
      </c>
      <c r="G22" s="595">
        <f>+'Bilance JKP'!D6</f>
        <v>133319.74</v>
      </c>
      <c r="H22" s="595">
        <f>+'Bilance JKP'!E6</f>
        <v>112964</v>
      </c>
      <c r="I22" s="595">
        <f t="shared" si="4"/>
        <v>112964</v>
      </c>
      <c r="J22" s="595">
        <f t="shared" si="4"/>
        <v>112964</v>
      </c>
      <c r="K22" s="595">
        <f t="shared" si="4"/>
        <v>112964</v>
      </c>
      <c r="L22" s="595">
        <f t="shared" si="4"/>
        <v>112964</v>
      </c>
      <c r="M22" s="595">
        <f t="shared" si="4"/>
        <v>112964</v>
      </c>
      <c r="N22" s="595">
        <f t="shared" si="4"/>
        <v>112964</v>
      </c>
      <c r="O22" s="595">
        <f t="shared" si="4"/>
        <v>112964</v>
      </c>
      <c r="P22" s="595">
        <f t="shared" si="4"/>
        <v>112964</v>
      </c>
      <c r="Q22" s="595">
        <f t="shared" si="4"/>
        <v>112964</v>
      </c>
      <c r="R22" s="595">
        <f t="shared" si="4"/>
        <v>112964</v>
      </c>
      <c r="S22" s="595">
        <f t="shared" si="4"/>
        <v>112964</v>
      </c>
      <c r="T22" s="595">
        <f t="shared" si="4"/>
        <v>112964</v>
      </c>
      <c r="U22" s="595">
        <f t="shared" si="4"/>
        <v>112964</v>
      </c>
      <c r="V22" s="595">
        <f t="shared" si="4"/>
        <v>112964</v>
      </c>
      <c r="W22" s="595">
        <f t="shared" si="4"/>
        <v>112964</v>
      </c>
      <c r="X22" s="595">
        <f t="shared" si="4"/>
        <v>112964</v>
      </c>
      <c r="Y22" s="595">
        <f t="shared" si="5"/>
        <v>112964</v>
      </c>
      <c r="Z22" s="595">
        <f t="shared" si="5"/>
        <v>112964</v>
      </c>
      <c r="AA22" s="595">
        <f t="shared" si="5"/>
        <v>112964</v>
      </c>
      <c r="AB22" s="595">
        <f t="shared" si="5"/>
        <v>112964</v>
      </c>
      <c r="AC22" s="595">
        <f t="shared" si="5"/>
        <v>112964</v>
      </c>
      <c r="AD22" s="595">
        <f t="shared" si="5"/>
        <v>112964</v>
      </c>
      <c r="AE22" s="595">
        <f t="shared" si="5"/>
        <v>112964</v>
      </c>
      <c r="AF22" s="595">
        <f t="shared" si="5"/>
        <v>112964</v>
      </c>
      <c r="AG22" s="595">
        <f t="shared" si="5"/>
        <v>112964</v>
      </c>
      <c r="AH22" s="595">
        <f t="shared" si="5"/>
        <v>112964</v>
      </c>
      <c r="AI22" s="595">
        <f t="shared" si="5"/>
        <v>112964</v>
      </c>
    </row>
    <row r="23" spans="1:35" s="589" customFormat="1" ht="11.25">
      <c r="A23" s="603"/>
      <c r="B23" s="751" t="s">
        <v>853</v>
      </c>
      <c r="C23" s="596"/>
      <c r="D23" s="596"/>
      <c r="E23" s="596"/>
      <c r="F23" s="595">
        <f>+'Bilance JKP'!C7</f>
        <v>10009</v>
      </c>
      <c r="G23" s="595">
        <f>+'Bilance JKP'!D7</f>
        <v>3107</v>
      </c>
      <c r="H23" s="595">
        <f>+'Bilance JKP'!E7</f>
        <v>1383</v>
      </c>
      <c r="I23" s="595">
        <f t="shared" si="4"/>
        <v>1383</v>
      </c>
      <c r="J23" s="595">
        <f t="shared" si="4"/>
        <v>1383</v>
      </c>
      <c r="K23" s="595">
        <f t="shared" si="4"/>
        <v>1383</v>
      </c>
      <c r="L23" s="595">
        <f t="shared" si="4"/>
        <v>1383</v>
      </c>
      <c r="M23" s="595">
        <f t="shared" si="4"/>
        <v>1383</v>
      </c>
      <c r="N23" s="595">
        <f t="shared" si="4"/>
        <v>1383</v>
      </c>
      <c r="O23" s="595">
        <f t="shared" si="4"/>
        <v>1383</v>
      </c>
      <c r="P23" s="595">
        <f t="shared" si="4"/>
        <v>1383</v>
      </c>
      <c r="Q23" s="595">
        <f t="shared" si="4"/>
        <v>1383</v>
      </c>
      <c r="R23" s="595">
        <f t="shared" si="4"/>
        <v>1383</v>
      </c>
      <c r="S23" s="595">
        <f t="shared" si="4"/>
        <v>1383</v>
      </c>
      <c r="T23" s="595">
        <f t="shared" si="4"/>
        <v>1383</v>
      </c>
      <c r="U23" s="595">
        <f t="shared" si="4"/>
        <v>1383</v>
      </c>
      <c r="V23" s="595">
        <f t="shared" si="4"/>
        <v>1383</v>
      </c>
      <c r="W23" s="595">
        <f t="shared" si="4"/>
        <v>1383</v>
      </c>
      <c r="X23" s="595">
        <f t="shared" si="4"/>
        <v>1383</v>
      </c>
      <c r="Y23" s="595">
        <f t="shared" si="5"/>
        <v>1383</v>
      </c>
      <c r="Z23" s="595">
        <f t="shared" si="5"/>
        <v>1383</v>
      </c>
      <c r="AA23" s="595">
        <f t="shared" si="5"/>
        <v>1383</v>
      </c>
      <c r="AB23" s="595">
        <f t="shared" si="5"/>
        <v>1383</v>
      </c>
      <c r="AC23" s="595">
        <f t="shared" si="5"/>
        <v>1383</v>
      </c>
      <c r="AD23" s="595">
        <f t="shared" si="5"/>
        <v>1383</v>
      </c>
      <c r="AE23" s="595">
        <f t="shared" si="5"/>
        <v>1383</v>
      </c>
      <c r="AF23" s="595">
        <f t="shared" si="5"/>
        <v>1383</v>
      </c>
      <c r="AG23" s="595">
        <f t="shared" si="5"/>
        <v>1383</v>
      </c>
      <c r="AH23" s="595">
        <f t="shared" si="5"/>
        <v>1383</v>
      </c>
      <c r="AI23" s="595">
        <f t="shared" si="5"/>
        <v>1383</v>
      </c>
    </row>
    <row r="24" spans="1:35" s="589" customFormat="1" ht="11.25">
      <c r="A24" s="603">
        <v>2</v>
      </c>
      <c r="B24" s="750" t="s">
        <v>247</v>
      </c>
      <c r="C24" s="594"/>
      <c r="D24" s="594"/>
      <c r="E24" s="594"/>
      <c r="F24" s="595">
        <f>+'Bilance JKP'!C8</f>
        <v>1773</v>
      </c>
      <c r="G24" s="595">
        <f>+'Bilance JKP'!D8</f>
        <v>2984</v>
      </c>
      <c r="H24" s="595">
        <f>+'Bilance JKP'!E8</f>
        <v>0</v>
      </c>
      <c r="I24" s="595">
        <f t="shared" si="4"/>
        <v>0</v>
      </c>
      <c r="J24" s="595">
        <f t="shared" si="4"/>
        <v>0</v>
      </c>
      <c r="K24" s="595">
        <f t="shared" si="4"/>
        <v>0</v>
      </c>
      <c r="L24" s="595">
        <f t="shared" si="4"/>
        <v>0</v>
      </c>
      <c r="M24" s="595">
        <f t="shared" si="4"/>
        <v>0</v>
      </c>
      <c r="N24" s="595">
        <f t="shared" si="4"/>
        <v>0</v>
      </c>
      <c r="O24" s="595">
        <f t="shared" si="4"/>
        <v>0</v>
      </c>
      <c r="P24" s="595">
        <f t="shared" si="4"/>
        <v>0</v>
      </c>
      <c r="Q24" s="595">
        <f t="shared" si="4"/>
        <v>0</v>
      </c>
      <c r="R24" s="595">
        <f t="shared" si="4"/>
        <v>0</v>
      </c>
      <c r="S24" s="595">
        <f t="shared" si="4"/>
        <v>0</v>
      </c>
      <c r="T24" s="595">
        <f t="shared" si="4"/>
        <v>0</v>
      </c>
      <c r="U24" s="595">
        <f t="shared" si="4"/>
        <v>0</v>
      </c>
      <c r="V24" s="595">
        <f t="shared" si="4"/>
        <v>0</v>
      </c>
      <c r="W24" s="595">
        <f t="shared" si="4"/>
        <v>0</v>
      </c>
      <c r="X24" s="595">
        <f t="shared" si="4"/>
        <v>0</v>
      </c>
      <c r="Y24" s="595">
        <f t="shared" si="5"/>
        <v>0</v>
      </c>
      <c r="Z24" s="595">
        <f t="shared" si="5"/>
        <v>0</v>
      </c>
      <c r="AA24" s="595">
        <f t="shared" si="5"/>
        <v>0</v>
      </c>
      <c r="AB24" s="595">
        <f t="shared" si="5"/>
        <v>0</v>
      </c>
      <c r="AC24" s="595">
        <f t="shared" si="5"/>
        <v>0</v>
      </c>
      <c r="AD24" s="595">
        <f t="shared" si="5"/>
        <v>0</v>
      </c>
      <c r="AE24" s="595">
        <f t="shared" si="5"/>
        <v>0</v>
      </c>
      <c r="AF24" s="595">
        <f t="shared" si="5"/>
        <v>0</v>
      </c>
      <c r="AG24" s="595">
        <f t="shared" si="5"/>
        <v>0</v>
      </c>
      <c r="AH24" s="595">
        <f t="shared" si="5"/>
        <v>0</v>
      </c>
      <c r="AI24" s="595">
        <f t="shared" si="5"/>
        <v>0</v>
      </c>
    </row>
    <row r="25" spans="1:35" s="589" customFormat="1" ht="11.25">
      <c r="A25" s="603">
        <v>3</v>
      </c>
      <c r="B25" s="750" t="s">
        <v>251</v>
      </c>
      <c r="C25" s="594"/>
      <c r="D25" s="594"/>
      <c r="E25" s="594"/>
      <c r="F25" s="595">
        <f>+'Bilance JKP'!C9</f>
        <v>0</v>
      </c>
      <c r="G25" s="595">
        <f>+'Bilance JKP'!D9</f>
        <v>0</v>
      </c>
      <c r="H25" s="595">
        <f>+'Bilance JKP'!E9</f>
        <v>0</v>
      </c>
      <c r="I25" s="595">
        <f t="shared" si="4"/>
        <v>0</v>
      </c>
      <c r="J25" s="595">
        <f t="shared" si="4"/>
        <v>0</v>
      </c>
      <c r="K25" s="595">
        <f t="shared" si="4"/>
        <v>0</v>
      </c>
      <c r="L25" s="595">
        <f t="shared" si="4"/>
        <v>0</v>
      </c>
      <c r="M25" s="595">
        <f t="shared" si="4"/>
        <v>0</v>
      </c>
      <c r="N25" s="595">
        <f t="shared" si="4"/>
        <v>0</v>
      </c>
      <c r="O25" s="595">
        <f t="shared" si="4"/>
        <v>0</v>
      </c>
      <c r="P25" s="595">
        <f t="shared" si="4"/>
        <v>0</v>
      </c>
      <c r="Q25" s="595">
        <f t="shared" si="4"/>
        <v>0</v>
      </c>
      <c r="R25" s="595">
        <f t="shared" si="4"/>
        <v>0</v>
      </c>
      <c r="S25" s="595">
        <f t="shared" si="4"/>
        <v>0</v>
      </c>
      <c r="T25" s="595">
        <f t="shared" si="4"/>
        <v>0</v>
      </c>
      <c r="U25" s="595">
        <f t="shared" si="4"/>
        <v>0</v>
      </c>
      <c r="V25" s="595">
        <f t="shared" si="4"/>
        <v>0</v>
      </c>
      <c r="W25" s="595">
        <f t="shared" si="4"/>
        <v>0</v>
      </c>
      <c r="X25" s="595">
        <f t="shared" si="4"/>
        <v>0</v>
      </c>
      <c r="Y25" s="595">
        <f t="shared" si="5"/>
        <v>0</v>
      </c>
      <c r="Z25" s="595">
        <f t="shared" si="5"/>
        <v>0</v>
      </c>
      <c r="AA25" s="595">
        <f t="shared" si="5"/>
        <v>0</v>
      </c>
      <c r="AB25" s="595">
        <f t="shared" si="5"/>
        <v>0</v>
      </c>
      <c r="AC25" s="595">
        <f t="shared" si="5"/>
        <v>0</v>
      </c>
      <c r="AD25" s="595">
        <f t="shared" si="5"/>
        <v>0</v>
      </c>
      <c r="AE25" s="595">
        <f t="shared" si="5"/>
        <v>0</v>
      </c>
      <c r="AF25" s="595">
        <f t="shared" si="5"/>
        <v>0</v>
      </c>
      <c r="AG25" s="595">
        <f t="shared" si="5"/>
        <v>0</v>
      </c>
      <c r="AH25" s="595">
        <f t="shared" si="5"/>
        <v>0</v>
      </c>
      <c r="AI25" s="595">
        <f t="shared" si="5"/>
        <v>0</v>
      </c>
    </row>
    <row r="26" spans="1:35" s="589" customFormat="1" ht="11.25">
      <c r="A26" s="602" t="s">
        <v>243</v>
      </c>
      <c r="B26" s="749" t="s">
        <v>253</v>
      </c>
      <c r="C26" s="592"/>
      <c r="D26" s="592"/>
      <c r="E26" s="592"/>
      <c r="F26" s="593">
        <f>+F27+F34+F35</f>
        <v>197217</v>
      </c>
      <c r="G26" s="593">
        <f>+G27+G34+G35</f>
        <v>193507</v>
      </c>
      <c r="H26" s="593">
        <f>+H27+H34+H35</f>
        <v>186114</v>
      </c>
      <c r="I26" s="593">
        <f t="shared" ref="I26:AI26" si="6">+I27+I34+I35</f>
        <v>186114</v>
      </c>
      <c r="J26" s="593">
        <f t="shared" si="6"/>
        <v>186114</v>
      </c>
      <c r="K26" s="593">
        <f t="shared" si="6"/>
        <v>186114</v>
      </c>
      <c r="L26" s="593">
        <f t="shared" si="6"/>
        <v>186114</v>
      </c>
      <c r="M26" s="593">
        <f t="shared" si="6"/>
        <v>186114</v>
      </c>
      <c r="N26" s="593">
        <f t="shared" si="6"/>
        <v>186114</v>
      </c>
      <c r="O26" s="593">
        <f t="shared" si="6"/>
        <v>186114</v>
      </c>
      <c r="P26" s="593">
        <f t="shared" si="6"/>
        <v>186114</v>
      </c>
      <c r="Q26" s="593">
        <f t="shared" si="6"/>
        <v>186114</v>
      </c>
      <c r="R26" s="593">
        <f t="shared" si="6"/>
        <v>186114</v>
      </c>
      <c r="S26" s="593">
        <f t="shared" si="6"/>
        <v>186114</v>
      </c>
      <c r="T26" s="593">
        <f t="shared" si="6"/>
        <v>186114</v>
      </c>
      <c r="U26" s="593">
        <f t="shared" si="6"/>
        <v>186114</v>
      </c>
      <c r="V26" s="593">
        <f t="shared" si="6"/>
        <v>186114</v>
      </c>
      <c r="W26" s="593">
        <f t="shared" si="6"/>
        <v>186114</v>
      </c>
      <c r="X26" s="593">
        <f t="shared" si="6"/>
        <v>186114</v>
      </c>
      <c r="Y26" s="593">
        <f t="shared" si="6"/>
        <v>186114</v>
      </c>
      <c r="Z26" s="593">
        <f t="shared" si="6"/>
        <v>186114</v>
      </c>
      <c r="AA26" s="593">
        <f t="shared" si="6"/>
        <v>186114</v>
      </c>
      <c r="AB26" s="593">
        <f t="shared" si="6"/>
        <v>186114</v>
      </c>
      <c r="AC26" s="593">
        <f t="shared" si="6"/>
        <v>186114</v>
      </c>
      <c r="AD26" s="593">
        <f t="shared" si="6"/>
        <v>186114</v>
      </c>
      <c r="AE26" s="593">
        <f t="shared" si="6"/>
        <v>186114</v>
      </c>
      <c r="AF26" s="593">
        <f t="shared" si="6"/>
        <v>186114</v>
      </c>
      <c r="AG26" s="593">
        <f t="shared" si="6"/>
        <v>186114</v>
      </c>
      <c r="AH26" s="593">
        <f t="shared" si="6"/>
        <v>186114</v>
      </c>
      <c r="AI26" s="593">
        <f t="shared" si="6"/>
        <v>186114</v>
      </c>
    </row>
    <row r="27" spans="1:35" s="589" customFormat="1" ht="11.25">
      <c r="A27" s="603">
        <v>1</v>
      </c>
      <c r="B27" s="750" t="s">
        <v>246</v>
      </c>
      <c r="C27" s="594"/>
      <c r="D27" s="594"/>
      <c r="E27" s="594"/>
      <c r="F27" s="595">
        <f>+F28+F29+F31+F32+F33</f>
        <v>192894</v>
      </c>
      <c r="G27" s="595">
        <f>+G28+G29+G31+G32+G33</f>
        <v>193350</v>
      </c>
      <c r="H27" s="595">
        <f>+H28+H29+H31+H32+H33</f>
        <v>186114</v>
      </c>
      <c r="I27" s="595">
        <f t="shared" ref="I27:AI27" si="7">+I28+I29+I31+I32+I33</f>
        <v>186114</v>
      </c>
      <c r="J27" s="595">
        <f t="shared" si="7"/>
        <v>186114</v>
      </c>
      <c r="K27" s="595">
        <f t="shared" si="7"/>
        <v>186114</v>
      </c>
      <c r="L27" s="595">
        <f t="shared" si="7"/>
        <v>186114</v>
      </c>
      <c r="M27" s="595">
        <f t="shared" si="7"/>
        <v>186114</v>
      </c>
      <c r="N27" s="595">
        <f t="shared" si="7"/>
        <v>186114</v>
      </c>
      <c r="O27" s="595">
        <f t="shared" si="7"/>
        <v>186114</v>
      </c>
      <c r="P27" s="595">
        <f t="shared" si="7"/>
        <v>186114</v>
      </c>
      <c r="Q27" s="595">
        <f t="shared" si="7"/>
        <v>186114</v>
      </c>
      <c r="R27" s="595">
        <f t="shared" si="7"/>
        <v>186114</v>
      </c>
      <c r="S27" s="595">
        <f t="shared" si="7"/>
        <v>186114</v>
      </c>
      <c r="T27" s="595">
        <f t="shared" si="7"/>
        <v>186114</v>
      </c>
      <c r="U27" s="595">
        <f t="shared" si="7"/>
        <v>186114</v>
      </c>
      <c r="V27" s="595">
        <f t="shared" si="7"/>
        <v>186114</v>
      </c>
      <c r="W27" s="595">
        <f t="shared" si="7"/>
        <v>186114</v>
      </c>
      <c r="X27" s="595">
        <f t="shared" si="7"/>
        <v>186114</v>
      </c>
      <c r="Y27" s="595">
        <f t="shared" si="7"/>
        <v>186114</v>
      </c>
      <c r="Z27" s="595">
        <f t="shared" si="7"/>
        <v>186114</v>
      </c>
      <c r="AA27" s="595">
        <f t="shared" si="7"/>
        <v>186114</v>
      </c>
      <c r="AB27" s="595">
        <f t="shared" si="7"/>
        <v>186114</v>
      </c>
      <c r="AC27" s="595">
        <f t="shared" si="7"/>
        <v>186114</v>
      </c>
      <c r="AD27" s="595">
        <f t="shared" si="7"/>
        <v>186114</v>
      </c>
      <c r="AE27" s="595">
        <f t="shared" si="7"/>
        <v>186114</v>
      </c>
      <c r="AF27" s="595">
        <f t="shared" si="7"/>
        <v>186114</v>
      </c>
      <c r="AG27" s="595">
        <f t="shared" si="7"/>
        <v>186114</v>
      </c>
      <c r="AH27" s="595">
        <f t="shared" si="7"/>
        <v>186114</v>
      </c>
      <c r="AI27" s="595">
        <f t="shared" si="7"/>
        <v>186114</v>
      </c>
    </row>
    <row r="28" spans="1:35" s="589" customFormat="1" ht="11.25">
      <c r="A28" s="603"/>
      <c r="B28" s="751" t="s">
        <v>106</v>
      </c>
      <c r="C28" s="596"/>
      <c r="D28" s="596"/>
      <c r="E28" s="596"/>
      <c r="F28" s="595">
        <f>+'Bilance JKP'!C12</f>
        <v>14727</v>
      </c>
      <c r="G28" s="595">
        <f>+'Bilance JKP'!D12</f>
        <v>4320</v>
      </c>
      <c r="H28" s="595">
        <f>+'Bilance JKP'!E12</f>
        <v>3883</v>
      </c>
      <c r="I28" s="595">
        <f t="shared" ref="I28:X35" si="8">+H28</f>
        <v>3883</v>
      </c>
      <c r="J28" s="595">
        <f t="shared" si="8"/>
        <v>3883</v>
      </c>
      <c r="K28" s="595">
        <f t="shared" si="8"/>
        <v>3883</v>
      </c>
      <c r="L28" s="595">
        <f t="shared" si="8"/>
        <v>3883</v>
      </c>
      <c r="M28" s="595">
        <f t="shared" si="8"/>
        <v>3883</v>
      </c>
      <c r="N28" s="595">
        <f t="shared" si="8"/>
        <v>3883</v>
      </c>
      <c r="O28" s="595">
        <f t="shared" si="8"/>
        <v>3883</v>
      </c>
      <c r="P28" s="595">
        <f t="shared" si="8"/>
        <v>3883</v>
      </c>
      <c r="Q28" s="595">
        <f t="shared" si="8"/>
        <v>3883</v>
      </c>
      <c r="R28" s="595">
        <f t="shared" si="8"/>
        <v>3883</v>
      </c>
      <c r="S28" s="595">
        <f t="shared" si="8"/>
        <v>3883</v>
      </c>
      <c r="T28" s="595">
        <f t="shared" si="8"/>
        <v>3883</v>
      </c>
      <c r="U28" s="595">
        <f t="shared" si="8"/>
        <v>3883</v>
      </c>
      <c r="V28" s="595">
        <f t="shared" si="8"/>
        <v>3883</v>
      </c>
      <c r="W28" s="595">
        <f t="shared" si="8"/>
        <v>3883</v>
      </c>
      <c r="X28" s="595">
        <f t="shared" si="8"/>
        <v>3883</v>
      </c>
      <c r="Y28" s="595">
        <f t="shared" ref="Y28:AI35" si="9">+X28</f>
        <v>3883</v>
      </c>
      <c r="Z28" s="595">
        <f t="shared" si="9"/>
        <v>3883</v>
      </c>
      <c r="AA28" s="595">
        <f t="shared" si="9"/>
        <v>3883</v>
      </c>
      <c r="AB28" s="595">
        <f t="shared" si="9"/>
        <v>3883</v>
      </c>
      <c r="AC28" s="595">
        <f t="shared" si="9"/>
        <v>3883</v>
      </c>
      <c r="AD28" s="595">
        <f t="shared" si="9"/>
        <v>3883</v>
      </c>
      <c r="AE28" s="595">
        <f t="shared" si="9"/>
        <v>3883</v>
      </c>
      <c r="AF28" s="595">
        <f t="shared" si="9"/>
        <v>3883</v>
      </c>
      <c r="AG28" s="595">
        <f t="shared" si="9"/>
        <v>3883</v>
      </c>
      <c r="AH28" s="595">
        <f t="shared" si="9"/>
        <v>3883</v>
      </c>
      <c r="AI28" s="595">
        <f t="shared" si="9"/>
        <v>3883</v>
      </c>
    </row>
    <row r="29" spans="1:35" s="589" customFormat="1" ht="11.25">
      <c r="A29" s="603"/>
      <c r="B29" s="751" t="s">
        <v>254</v>
      </c>
      <c r="C29" s="596"/>
      <c r="D29" s="596"/>
      <c r="E29" s="596"/>
      <c r="F29" s="595">
        <f>+'Bilance JKP'!C13</f>
        <v>156927</v>
      </c>
      <c r="G29" s="595">
        <f>+'Bilance JKP'!D13</f>
        <v>175102</v>
      </c>
      <c r="H29" s="595">
        <f>+'Bilance JKP'!E13</f>
        <v>169535</v>
      </c>
      <c r="I29" s="595">
        <f t="shared" si="8"/>
        <v>169535</v>
      </c>
      <c r="J29" s="595">
        <f t="shared" si="8"/>
        <v>169535</v>
      </c>
      <c r="K29" s="595">
        <f t="shared" si="8"/>
        <v>169535</v>
      </c>
      <c r="L29" s="595">
        <f t="shared" si="8"/>
        <v>169535</v>
      </c>
      <c r="M29" s="595">
        <f t="shared" si="8"/>
        <v>169535</v>
      </c>
      <c r="N29" s="595">
        <f t="shared" si="8"/>
        <v>169535</v>
      </c>
      <c r="O29" s="595">
        <f t="shared" si="8"/>
        <v>169535</v>
      </c>
      <c r="P29" s="595">
        <f t="shared" si="8"/>
        <v>169535</v>
      </c>
      <c r="Q29" s="595">
        <f t="shared" si="8"/>
        <v>169535</v>
      </c>
      <c r="R29" s="595">
        <f t="shared" si="8"/>
        <v>169535</v>
      </c>
      <c r="S29" s="595">
        <f t="shared" si="8"/>
        <v>169535</v>
      </c>
      <c r="T29" s="595">
        <f t="shared" si="8"/>
        <v>169535</v>
      </c>
      <c r="U29" s="595">
        <f t="shared" si="8"/>
        <v>169535</v>
      </c>
      <c r="V29" s="595">
        <f t="shared" si="8"/>
        <v>169535</v>
      </c>
      <c r="W29" s="595">
        <f t="shared" si="8"/>
        <v>169535</v>
      </c>
      <c r="X29" s="595">
        <f t="shared" si="8"/>
        <v>169535</v>
      </c>
      <c r="Y29" s="595">
        <f t="shared" si="9"/>
        <v>169535</v>
      </c>
      <c r="Z29" s="595">
        <f t="shared" si="9"/>
        <v>169535</v>
      </c>
      <c r="AA29" s="595">
        <f t="shared" si="9"/>
        <v>169535</v>
      </c>
      <c r="AB29" s="595">
        <f t="shared" si="9"/>
        <v>169535</v>
      </c>
      <c r="AC29" s="595">
        <f t="shared" si="9"/>
        <v>169535</v>
      </c>
      <c r="AD29" s="595">
        <f t="shared" si="9"/>
        <v>169535</v>
      </c>
      <c r="AE29" s="595">
        <f t="shared" si="9"/>
        <v>169535</v>
      </c>
      <c r="AF29" s="595">
        <f t="shared" si="9"/>
        <v>169535</v>
      </c>
      <c r="AG29" s="595">
        <f t="shared" si="9"/>
        <v>169535</v>
      </c>
      <c r="AH29" s="595">
        <f t="shared" si="9"/>
        <v>169535</v>
      </c>
      <c r="AI29" s="595">
        <f t="shared" si="9"/>
        <v>169535</v>
      </c>
    </row>
    <row r="30" spans="1:35" s="600" customFormat="1" ht="11.25">
      <c r="A30" s="604"/>
      <c r="B30" s="752" t="s">
        <v>888</v>
      </c>
      <c r="C30" s="598"/>
      <c r="D30" s="598"/>
      <c r="E30" s="598"/>
      <c r="F30" s="599">
        <f>+'Bilance JKP'!C14</f>
        <v>322</v>
      </c>
      <c r="G30" s="599">
        <f>+'Bilance JKP'!D14</f>
        <v>110000</v>
      </c>
      <c r="H30" s="599">
        <f>+'Bilance JKP'!E14</f>
        <v>112964</v>
      </c>
      <c r="I30" s="599">
        <f t="shared" si="8"/>
        <v>112964</v>
      </c>
      <c r="J30" s="599">
        <f t="shared" si="8"/>
        <v>112964</v>
      </c>
      <c r="K30" s="599">
        <f t="shared" si="8"/>
        <v>112964</v>
      </c>
      <c r="L30" s="599">
        <f t="shared" si="8"/>
        <v>112964</v>
      </c>
      <c r="M30" s="599">
        <f t="shared" si="8"/>
        <v>112964</v>
      </c>
      <c r="N30" s="599">
        <f t="shared" si="8"/>
        <v>112964</v>
      </c>
      <c r="O30" s="599">
        <f t="shared" si="8"/>
        <v>112964</v>
      </c>
      <c r="P30" s="599">
        <f t="shared" si="8"/>
        <v>112964</v>
      </c>
      <c r="Q30" s="599">
        <f t="shared" si="8"/>
        <v>112964</v>
      </c>
      <c r="R30" s="599">
        <f t="shared" si="8"/>
        <v>112964</v>
      </c>
      <c r="S30" s="599">
        <f t="shared" si="8"/>
        <v>112964</v>
      </c>
      <c r="T30" s="599">
        <f t="shared" si="8"/>
        <v>112964</v>
      </c>
      <c r="U30" s="599">
        <f t="shared" si="8"/>
        <v>112964</v>
      </c>
      <c r="V30" s="599">
        <f t="shared" si="8"/>
        <v>112964</v>
      </c>
      <c r="W30" s="599">
        <f t="shared" si="8"/>
        <v>112964</v>
      </c>
      <c r="X30" s="599">
        <f t="shared" si="8"/>
        <v>112964</v>
      </c>
      <c r="Y30" s="599">
        <f t="shared" si="9"/>
        <v>112964</v>
      </c>
      <c r="Z30" s="599">
        <f t="shared" si="9"/>
        <v>112964</v>
      </c>
      <c r="AA30" s="599">
        <f t="shared" si="9"/>
        <v>112964</v>
      </c>
      <c r="AB30" s="599">
        <f t="shared" si="9"/>
        <v>112964</v>
      </c>
      <c r="AC30" s="599">
        <f t="shared" si="9"/>
        <v>112964</v>
      </c>
      <c r="AD30" s="599">
        <f t="shared" si="9"/>
        <v>112964</v>
      </c>
      <c r="AE30" s="599">
        <f t="shared" si="9"/>
        <v>112964</v>
      </c>
      <c r="AF30" s="599">
        <f t="shared" si="9"/>
        <v>112964</v>
      </c>
      <c r="AG30" s="599">
        <f t="shared" si="9"/>
        <v>112964</v>
      </c>
      <c r="AH30" s="599">
        <f t="shared" si="9"/>
        <v>112964</v>
      </c>
      <c r="AI30" s="599">
        <f t="shared" si="9"/>
        <v>112964</v>
      </c>
    </row>
    <row r="31" spans="1:35" s="589" customFormat="1" ht="11.25">
      <c r="A31" s="603"/>
      <c r="B31" s="751" t="s">
        <v>255</v>
      </c>
      <c r="C31" s="596"/>
      <c r="D31" s="596"/>
      <c r="E31" s="596"/>
      <c r="F31" s="595">
        <f>+'Bilance JKP'!C15</f>
        <v>2367</v>
      </c>
      <c r="G31" s="595">
        <f>+'Bilance JKP'!D15</f>
        <v>1848</v>
      </c>
      <c r="H31" s="595">
        <f>+'Bilance JKP'!E15</f>
        <v>0</v>
      </c>
      <c r="I31" s="595">
        <f t="shared" si="8"/>
        <v>0</v>
      </c>
      <c r="J31" s="595">
        <f t="shared" si="8"/>
        <v>0</v>
      </c>
      <c r="K31" s="595">
        <f t="shared" si="8"/>
        <v>0</v>
      </c>
      <c r="L31" s="595">
        <f t="shared" si="8"/>
        <v>0</v>
      </c>
      <c r="M31" s="595">
        <f t="shared" si="8"/>
        <v>0</v>
      </c>
      <c r="N31" s="595">
        <f t="shared" si="8"/>
        <v>0</v>
      </c>
      <c r="O31" s="595">
        <f t="shared" si="8"/>
        <v>0</v>
      </c>
      <c r="P31" s="595">
        <f t="shared" si="8"/>
        <v>0</v>
      </c>
      <c r="Q31" s="595">
        <f t="shared" si="8"/>
        <v>0</v>
      </c>
      <c r="R31" s="595">
        <f t="shared" si="8"/>
        <v>0</v>
      </c>
      <c r="S31" s="595">
        <f t="shared" si="8"/>
        <v>0</v>
      </c>
      <c r="T31" s="595">
        <f t="shared" si="8"/>
        <v>0</v>
      </c>
      <c r="U31" s="595">
        <f t="shared" si="8"/>
        <v>0</v>
      </c>
      <c r="V31" s="595">
        <f t="shared" si="8"/>
        <v>0</v>
      </c>
      <c r="W31" s="595">
        <f t="shared" si="8"/>
        <v>0</v>
      </c>
      <c r="X31" s="595">
        <f t="shared" si="8"/>
        <v>0</v>
      </c>
      <c r="Y31" s="595">
        <f t="shared" si="9"/>
        <v>0</v>
      </c>
      <c r="Z31" s="595">
        <f t="shared" si="9"/>
        <v>0</v>
      </c>
      <c r="AA31" s="595">
        <f t="shared" si="9"/>
        <v>0</v>
      </c>
      <c r="AB31" s="595">
        <f t="shared" si="9"/>
        <v>0</v>
      </c>
      <c r="AC31" s="595">
        <f t="shared" si="9"/>
        <v>0</v>
      </c>
      <c r="AD31" s="595">
        <f t="shared" si="9"/>
        <v>0</v>
      </c>
      <c r="AE31" s="595">
        <f t="shared" si="9"/>
        <v>0</v>
      </c>
      <c r="AF31" s="595">
        <f t="shared" si="9"/>
        <v>0</v>
      </c>
      <c r="AG31" s="595">
        <f t="shared" si="9"/>
        <v>0</v>
      </c>
      <c r="AH31" s="595">
        <f t="shared" si="9"/>
        <v>0</v>
      </c>
      <c r="AI31" s="595">
        <f t="shared" si="9"/>
        <v>0</v>
      </c>
    </row>
    <row r="32" spans="1:35" s="589" customFormat="1" ht="11.25">
      <c r="A32" s="603"/>
      <c r="B32" s="751" t="s">
        <v>256</v>
      </c>
      <c r="C32" s="596"/>
      <c r="D32" s="596"/>
      <c r="E32" s="596"/>
      <c r="F32" s="595">
        <f>+'Bilance JKP'!C16</f>
        <v>15107</v>
      </c>
      <c r="G32" s="595">
        <f>+'Bilance JKP'!D16</f>
        <v>10975</v>
      </c>
      <c r="H32" s="595">
        <f>+'Bilance JKP'!E16</f>
        <v>7744</v>
      </c>
      <c r="I32" s="595">
        <f t="shared" si="8"/>
        <v>7744</v>
      </c>
      <c r="J32" s="595">
        <f t="shared" si="8"/>
        <v>7744</v>
      </c>
      <c r="K32" s="595">
        <f t="shared" si="8"/>
        <v>7744</v>
      </c>
      <c r="L32" s="595">
        <f t="shared" si="8"/>
        <v>7744</v>
      </c>
      <c r="M32" s="595">
        <f t="shared" si="8"/>
        <v>7744</v>
      </c>
      <c r="N32" s="595">
        <f t="shared" si="8"/>
        <v>7744</v>
      </c>
      <c r="O32" s="595">
        <f t="shared" si="8"/>
        <v>7744</v>
      </c>
      <c r="P32" s="595">
        <f t="shared" si="8"/>
        <v>7744</v>
      </c>
      <c r="Q32" s="595">
        <f t="shared" si="8"/>
        <v>7744</v>
      </c>
      <c r="R32" s="595">
        <f t="shared" si="8"/>
        <v>7744</v>
      </c>
      <c r="S32" s="595">
        <f t="shared" si="8"/>
        <v>7744</v>
      </c>
      <c r="T32" s="595">
        <f t="shared" si="8"/>
        <v>7744</v>
      </c>
      <c r="U32" s="595">
        <f t="shared" si="8"/>
        <v>7744</v>
      </c>
      <c r="V32" s="595">
        <f t="shared" si="8"/>
        <v>7744</v>
      </c>
      <c r="W32" s="595">
        <f t="shared" si="8"/>
        <v>7744</v>
      </c>
      <c r="X32" s="595">
        <f t="shared" si="8"/>
        <v>7744</v>
      </c>
      <c r="Y32" s="595">
        <f t="shared" si="9"/>
        <v>7744</v>
      </c>
      <c r="Z32" s="595">
        <f t="shared" si="9"/>
        <v>7744</v>
      </c>
      <c r="AA32" s="595">
        <f t="shared" si="9"/>
        <v>7744</v>
      </c>
      <c r="AB32" s="595">
        <f t="shared" si="9"/>
        <v>7744</v>
      </c>
      <c r="AC32" s="595">
        <f t="shared" si="9"/>
        <v>7744</v>
      </c>
      <c r="AD32" s="595">
        <f t="shared" si="9"/>
        <v>7744</v>
      </c>
      <c r="AE32" s="595">
        <f t="shared" si="9"/>
        <v>7744</v>
      </c>
      <c r="AF32" s="595">
        <f t="shared" si="9"/>
        <v>7744</v>
      </c>
      <c r="AG32" s="595">
        <f t="shared" si="9"/>
        <v>7744</v>
      </c>
      <c r="AH32" s="595">
        <f t="shared" si="9"/>
        <v>7744</v>
      </c>
      <c r="AI32" s="595">
        <f t="shared" si="9"/>
        <v>7744</v>
      </c>
    </row>
    <row r="33" spans="1:35" s="589" customFormat="1" ht="11.25">
      <c r="A33" s="603"/>
      <c r="B33" s="751" t="s">
        <v>257</v>
      </c>
      <c r="C33" s="596"/>
      <c r="D33" s="596"/>
      <c r="E33" s="596"/>
      <c r="F33" s="595">
        <f>+'Bilance JKP'!C17</f>
        <v>3766</v>
      </c>
      <c r="G33" s="595">
        <f>+'Bilance JKP'!D17</f>
        <v>1105</v>
      </c>
      <c r="H33" s="595">
        <f>+'Bilance JKP'!E17</f>
        <v>4952</v>
      </c>
      <c r="I33" s="595">
        <f t="shared" si="8"/>
        <v>4952</v>
      </c>
      <c r="J33" s="595">
        <f t="shared" si="8"/>
        <v>4952</v>
      </c>
      <c r="K33" s="595">
        <f t="shared" si="8"/>
        <v>4952</v>
      </c>
      <c r="L33" s="595">
        <f t="shared" si="8"/>
        <v>4952</v>
      </c>
      <c r="M33" s="595">
        <f t="shared" si="8"/>
        <v>4952</v>
      </c>
      <c r="N33" s="595">
        <f t="shared" si="8"/>
        <v>4952</v>
      </c>
      <c r="O33" s="595">
        <f t="shared" si="8"/>
        <v>4952</v>
      </c>
      <c r="P33" s="595">
        <f t="shared" si="8"/>
        <v>4952</v>
      </c>
      <c r="Q33" s="595">
        <f t="shared" si="8"/>
        <v>4952</v>
      </c>
      <c r="R33" s="595">
        <f t="shared" si="8"/>
        <v>4952</v>
      </c>
      <c r="S33" s="595">
        <f t="shared" si="8"/>
        <v>4952</v>
      </c>
      <c r="T33" s="595">
        <f t="shared" si="8"/>
        <v>4952</v>
      </c>
      <c r="U33" s="595">
        <f t="shared" si="8"/>
        <v>4952</v>
      </c>
      <c r="V33" s="595">
        <f t="shared" si="8"/>
        <v>4952</v>
      </c>
      <c r="W33" s="595">
        <f t="shared" si="8"/>
        <v>4952</v>
      </c>
      <c r="X33" s="595">
        <f t="shared" si="8"/>
        <v>4952</v>
      </c>
      <c r="Y33" s="595">
        <f t="shared" si="9"/>
        <v>4952</v>
      </c>
      <c r="Z33" s="595">
        <f t="shared" si="9"/>
        <v>4952</v>
      </c>
      <c r="AA33" s="595">
        <f t="shared" si="9"/>
        <v>4952</v>
      </c>
      <c r="AB33" s="595">
        <f t="shared" si="9"/>
        <v>4952</v>
      </c>
      <c r="AC33" s="595">
        <f t="shared" si="9"/>
        <v>4952</v>
      </c>
      <c r="AD33" s="595">
        <f t="shared" si="9"/>
        <v>4952</v>
      </c>
      <c r="AE33" s="595">
        <f t="shared" si="9"/>
        <v>4952</v>
      </c>
      <c r="AF33" s="595">
        <f t="shared" si="9"/>
        <v>4952</v>
      </c>
      <c r="AG33" s="595">
        <f t="shared" si="9"/>
        <v>4952</v>
      </c>
      <c r="AH33" s="595">
        <f t="shared" si="9"/>
        <v>4952</v>
      </c>
      <c r="AI33" s="595">
        <f t="shared" si="9"/>
        <v>4952</v>
      </c>
    </row>
    <row r="34" spans="1:35" s="589" customFormat="1" ht="11.25">
      <c r="A34" s="603">
        <v>2</v>
      </c>
      <c r="B34" s="750" t="s">
        <v>248</v>
      </c>
      <c r="C34" s="594"/>
      <c r="D34" s="594"/>
      <c r="E34" s="594"/>
      <c r="F34" s="595">
        <f>+'Bilance JKP'!C18</f>
        <v>0</v>
      </c>
      <c r="G34" s="595">
        <f>+'Bilance JKP'!D18</f>
        <v>157</v>
      </c>
      <c r="H34" s="595">
        <f>+'Bilance JKP'!E18</f>
        <v>0</v>
      </c>
      <c r="I34" s="595">
        <f t="shared" si="8"/>
        <v>0</v>
      </c>
      <c r="J34" s="595">
        <f t="shared" si="8"/>
        <v>0</v>
      </c>
      <c r="K34" s="595">
        <f t="shared" si="8"/>
        <v>0</v>
      </c>
      <c r="L34" s="595">
        <f t="shared" si="8"/>
        <v>0</v>
      </c>
      <c r="M34" s="595">
        <f t="shared" si="8"/>
        <v>0</v>
      </c>
      <c r="N34" s="595">
        <f t="shared" si="8"/>
        <v>0</v>
      </c>
      <c r="O34" s="595">
        <f t="shared" si="8"/>
        <v>0</v>
      </c>
      <c r="P34" s="595">
        <f t="shared" si="8"/>
        <v>0</v>
      </c>
      <c r="Q34" s="595">
        <f t="shared" si="8"/>
        <v>0</v>
      </c>
      <c r="R34" s="595">
        <f t="shared" si="8"/>
        <v>0</v>
      </c>
      <c r="S34" s="595">
        <f t="shared" si="8"/>
        <v>0</v>
      </c>
      <c r="T34" s="595">
        <f t="shared" si="8"/>
        <v>0</v>
      </c>
      <c r="U34" s="595">
        <f t="shared" si="8"/>
        <v>0</v>
      </c>
      <c r="V34" s="595">
        <f t="shared" si="8"/>
        <v>0</v>
      </c>
      <c r="W34" s="595">
        <f t="shared" si="8"/>
        <v>0</v>
      </c>
      <c r="X34" s="595">
        <f t="shared" si="8"/>
        <v>0</v>
      </c>
      <c r="Y34" s="595">
        <f t="shared" si="9"/>
        <v>0</v>
      </c>
      <c r="Z34" s="595">
        <f t="shared" si="9"/>
        <v>0</v>
      </c>
      <c r="AA34" s="595">
        <f t="shared" si="9"/>
        <v>0</v>
      </c>
      <c r="AB34" s="595">
        <f t="shared" si="9"/>
        <v>0</v>
      </c>
      <c r="AC34" s="595">
        <f t="shared" si="9"/>
        <v>0</v>
      </c>
      <c r="AD34" s="595">
        <f t="shared" si="9"/>
        <v>0</v>
      </c>
      <c r="AE34" s="595">
        <f t="shared" si="9"/>
        <v>0</v>
      </c>
      <c r="AF34" s="595">
        <f t="shared" si="9"/>
        <v>0</v>
      </c>
      <c r="AG34" s="595">
        <f t="shared" si="9"/>
        <v>0</v>
      </c>
      <c r="AH34" s="595">
        <f t="shared" si="9"/>
        <v>0</v>
      </c>
      <c r="AI34" s="595">
        <f t="shared" si="9"/>
        <v>0</v>
      </c>
    </row>
    <row r="35" spans="1:35" s="589" customFormat="1" ht="11.25">
      <c r="A35" s="603">
        <v>3</v>
      </c>
      <c r="B35" s="750" t="s">
        <v>258</v>
      </c>
      <c r="C35" s="594"/>
      <c r="D35" s="594"/>
      <c r="E35" s="594"/>
      <c r="F35" s="595">
        <f>+'Bilance JKP'!C19</f>
        <v>4323</v>
      </c>
      <c r="G35" s="595">
        <f>+'Bilance JKP'!D19</f>
        <v>0</v>
      </c>
      <c r="H35" s="595">
        <f>+'Bilance JKP'!E19</f>
        <v>0</v>
      </c>
      <c r="I35" s="595">
        <f t="shared" si="8"/>
        <v>0</v>
      </c>
      <c r="J35" s="595">
        <f t="shared" si="8"/>
        <v>0</v>
      </c>
      <c r="K35" s="595">
        <f t="shared" si="8"/>
        <v>0</v>
      </c>
      <c r="L35" s="595">
        <f t="shared" si="8"/>
        <v>0</v>
      </c>
      <c r="M35" s="595">
        <f t="shared" si="8"/>
        <v>0</v>
      </c>
      <c r="N35" s="595">
        <f t="shared" si="8"/>
        <v>0</v>
      </c>
      <c r="O35" s="595">
        <f t="shared" si="8"/>
        <v>0</v>
      </c>
      <c r="P35" s="595">
        <f t="shared" si="8"/>
        <v>0</v>
      </c>
      <c r="Q35" s="595">
        <f t="shared" si="8"/>
        <v>0</v>
      </c>
      <c r="R35" s="595">
        <f t="shared" si="8"/>
        <v>0</v>
      </c>
      <c r="S35" s="595">
        <f t="shared" si="8"/>
        <v>0</v>
      </c>
      <c r="T35" s="595">
        <f t="shared" si="8"/>
        <v>0</v>
      </c>
      <c r="U35" s="595">
        <f t="shared" si="8"/>
        <v>0</v>
      </c>
      <c r="V35" s="595">
        <f t="shared" si="8"/>
        <v>0</v>
      </c>
      <c r="W35" s="595">
        <f t="shared" si="8"/>
        <v>0</v>
      </c>
      <c r="X35" s="595">
        <f t="shared" si="8"/>
        <v>0</v>
      </c>
      <c r="Y35" s="595">
        <f t="shared" si="9"/>
        <v>0</v>
      </c>
      <c r="Z35" s="595">
        <f t="shared" si="9"/>
        <v>0</v>
      </c>
      <c r="AA35" s="595">
        <f t="shared" si="9"/>
        <v>0</v>
      </c>
      <c r="AB35" s="595">
        <f t="shared" si="9"/>
        <v>0</v>
      </c>
      <c r="AC35" s="595">
        <f t="shared" si="9"/>
        <v>0</v>
      </c>
      <c r="AD35" s="595">
        <f t="shared" si="9"/>
        <v>0</v>
      </c>
      <c r="AE35" s="595">
        <f t="shared" si="9"/>
        <v>0</v>
      </c>
      <c r="AF35" s="595">
        <f t="shared" si="9"/>
        <v>0</v>
      </c>
      <c r="AG35" s="595">
        <f t="shared" si="9"/>
        <v>0</v>
      </c>
      <c r="AH35" s="595">
        <f t="shared" si="9"/>
        <v>0</v>
      </c>
      <c r="AI35" s="595">
        <f t="shared" si="9"/>
        <v>0</v>
      </c>
    </row>
    <row r="36" spans="1:35" s="589" customFormat="1" ht="11.25">
      <c r="A36" s="602" t="s">
        <v>155</v>
      </c>
      <c r="B36" s="749" t="s">
        <v>259</v>
      </c>
      <c r="C36" s="592"/>
      <c r="D36" s="592"/>
      <c r="E36" s="592"/>
      <c r="F36" s="593">
        <f t="shared" ref="F36:AI36" si="10">+F19-F26</f>
        <v>375</v>
      </c>
      <c r="G36" s="593">
        <f t="shared" si="10"/>
        <v>7572</v>
      </c>
      <c r="H36" s="593">
        <f t="shared" si="10"/>
        <v>0</v>
      </c>
      <c r="I36" s="593">
        <f t="shared" si="10"/>
        <v>0</v>
      </c>
      <c r="J36" s="593">
        <f t="shared" si="10"/>
        <v>0</v>
      </c>
      <c r="K36" s="593">
        <f t="shared" si="10"/>
        <v>0</v>
      </c>
      <c r="L36" s="593">
        <f t="shared" si="10"/>
        <v>0</v>
      </c>
      <c r="M36" s="593">
        <f t="shared" si="10"/>
        <v>0</v>
      </c>
      <c r="N36" s="593">
        <f t="shared" si="10"/>
        <v>0</v>
      </c>
      <c r="O36" s="593">
        <f t="shared" si="10"/>
        <v>0</v>
      </c>
      <c r="P36" s="593">
        <f t="shared" si="10"/>
        <v>0</v>
      </c>
      <c r="Q36" s="593">
        <f t="shared" si="10"/>
        <v>0</v>
      </c>
      <c r="R36" s="593">
        <f t="shared" si="10"/>
        <v>0</v>
      </c>
      <c r="S36" s="593">
        <f t="shared" si="10"/>
        <v>0</v>
      </c>
      <c r="T36" s="593">
        <f t="shared" si="10"/>
        <v>0</v>
      </c>
      <c r="U36" s="593">
        <f t="shared" si="10"/>
        <v>0</v>
      </c>
      <c r="V36" s="593">
        <f t="shared" si="10"/>
        <v>0</v>
      </c>
      <c r="W36" s="593">
        <f t="shared" si="10"/>
        <v>0</v>
      </c>
      <c r="X36" s="593">
        <f t="shared" si="10"/>
        <v>0</v>
      </c>
      <c r="Y36" s="593">
        <f t="shared" si="10"/>
        <v>0</v>
      </c>
      <c r="Z36" s="593">
        <f t="shared" si="10"/>
        <v>0</v>
      </c>
      <c r="AA36" s="593">
        <f t="shared" si="10"/>
        <v>0</v>
      </c>
      <c r="AB36" s="593">
        <f t="shared" si="10"/>
        <v>0</v>
      </c>
      <c r="AC36" s="593">
        <f t="shared" si="10"/>
        <v>0</v>
      </c>
      <c r="AD36" s="593">
        <f t="shared" si="10"/>
        <v>0</v>
      </c>
      <c r="AE36" s="593">
        <f t="shared" si="10"/>
        <v>0</v>
      </c>
      <c r="AF36" s="593">
        <f t="shared" si="10"/>
        <v>0</v>
      </c>
      <c r="AG36" s="593">
        <f t="shared" si="10"/>
        <v>0</v>
      </c>
      <c r="AH36" s="593">
        <f t="shared" si="10"/>
        <v>0</v>
      </c>
      <c r="AI36" s="593">
        <f t="shared" si="10"/>
        <v>0</v>
      </c>
    </row>
    <row r="38" spans="1:35" s="589" customFormat="1" ht="11.25">
      <c r="A38" s="588"/>
      <c r="B38" s="748" t="s">
        <v>388</v>
      </c>
      <c r="C38" s="588"/>
      <c r="D38" s="588"/>
      <c r="E38" s="588"/>
      <c r="F38" s="588">
        <v>1</v>
      </c>
      <c r="G38" s="588">
        <f>+F38+1</f>
        <v>2</v>
      </c>
      <c r="H38" s="588">
        <f>+G38+1</f>
        <v>3</v>
      </c>
      <c r="I38" s="588">
        <f t="shared" ref="I38:X39" si="11">+H38+1</f>
        <v>4</v>
      </c>
      <c r="J38" s="588">
        <f t="shared" si="11"/>
        <v>5</v>
      </c>
      <c r="K38" s="588">
        <f t="shared" si="11"/>
        <v>6</v>
      </c>
      <c r="L38" s="588">
        <f t="shared" si="11"/>
        <v>7</v>
      </c>
      <c r="M38" s="588">
        <f t="shared" si="11"/>
        <v>8</v>
      </c>
      <c r="N38" s="588">
        <f t="shared" si="11"/>
        <v>9</v>
      </c>
      <c r="O38" s="588">
        <f t="shared" si="11"/>
        <v>10</v>
      </c>
      <c r="P38" s="588">
        <f t="shared" si="11"/>
        <v>11</v>
      </c>
      <c r="Q38" s="588">
        <f t="shared" si="11"/>
        <v>12</v>
      </c>
      <c r="R38" s="588">
        <f t="shared" si="11"/>
        <v>13</v>
      </c>
      <c r="S38" s="588">
        <f t="shared" si="11"/>
        <v>14</v>
      </c>
      <c r="T38" s="588">
        <f t="shared" si="11"/>
        <v>15</v>
      </c>
      <c r="U38" s="588">
        <f t="shared" si="11"/>
        <v>16</v>
      </c>
      <c r="V38" s="588">
        <f t="shared" si="11"/>
        <v>17</v>
      </c>
      <c r="W38" s="588">
        <f t="shared" si="11"/>
        <v>18</v>
      </c>
      <c r="X38" s="588">
        <f t="shared" si="11"/>
        <v>19</v>
      </c>
      <c r="Y38" s="588">
        <f t="shared" ref="Y38:AG39" si="12">+X38+1</f>
        <v>20</v>
      </c>
      <c r="Z38" s="588">
        <f t="shared" si="12"/>
        <v>21</v>
      </c>
      <c r="AA38" s="588">
        <f t="shared" si="12"/>
        <v>22</v>
      </c>
      <c r="AB38" s="588">
        <f t="shared" si="12"/>
        <v>23</v>
      </c>
      <c r="AC38" s="588">
        <f t="shared" si="12"/>
        <v>24</v>
      </c>
      <c r="AD38" s="588">
        <f t="shared" si="12"/>
        <v>25</v>
      </c>
      <c r="AE38" s="588">
        <f t="shared" si="12"/>
        <v>26</v>
      </c>
      <c r="AF38" s="588">
        <f t="shared" si="12"/>
        <v>27</v>
      </c>
      <c r="AG38" s="588">
        <f t="shared" si="12"/>
        <v>28</v>
      </c>
      <c r="AH38" s="588">
        <f>+AG38+1</f>
        <v>29</v>
      </c>
      <c r="AI38" s="588">
        <f>+AH38+1</f>
        <v>30</v>
      </c>
    </row>
    <row r="39" spans="1:35" s="589" customFormat="1" ht="11.25">
      <c r="A39" s="588" t="s">
        <v>147</v>
      </c>
      <c r="B39" s="748" t="s">
        <v>389</v>
      </c>
      <c r="C39" s="590"/>
      <c r="D39" s="590"/>
      <c r="E39" s="590"/>
      <c r="F39" s="591">
        <v>2018</v>
      </c>
      <c r="G39" s="591">
        <f>+F39+1</f>
        <v>2019</v>
      </c>
      <c r="H39" s="591">
        <f>+G39+1</f>
        <v>2020</v>
      </c>
      <c r="I39" s="591">
        <f t="shared" si="11"/>
        <v>2021</v>
      </c>
      <c r="J39" s="591">
        <f t="shared" si="11"/>
        <v>2022</v>
      </c>
      <c r="K39" s="591">
        <f t="shared" si="11"/>
        <v>2023</v>
      </c>
      <c r="L39" s="591">
        <f t="shared" si="11"/>
        <v>2024</v>
      </c>
      <c r="M39" s="591">
        <f t="shared" si="11"/>
        <v>2025</v>
      </c>
      <c r="N39" s="591">
        <f t="shared" si="11"/>
        <v>2026</v>
      </c>
      <c r="O39" s="591">
        <f t="shared" si="11"/>
        <v>2027</v>
      </c>
      <c r="P39" s="591">
        <f t="shared" si="11"/>
        <v>2028</v>
      </c>
      <c r="Q39" s="591">
        <f t="shared" si="11"/>
        <v>2029</v>
      </c>
      <c r="R39" s="591">
        <f t="shared" si="11"/>
        <v>2030</v>
      </c>
      <c r="S39" s="591">
        <f t="shared" si="11"/>
        <v>2031</v>
      </c>
      <c r="T39" s="591">
        <f t="shared" si="11"/>
        <v>2032</v>
      </c>
      <c r="U39" s="591">
        <f t="shared" si="11"/>
        <v>2033</v>
      </c>
      <c r="V39" s="591">
        <f t="shared" si="11"/>
        <v>2034</v>
      </c>
      <c r="W39" s="591">
        <f t="shared" si="11"/>
        <v>2035</v>
      </c>
      <c r="X39" s="591">
        <f t="shared" si="11"/>
        <v>2036</v>
      </c>
      <c r="Y39" s="591">
        <f t="shared" si="12"/>
        <v>2037</v>
      </c>
      <c r="Z39" s="591">
        <f t="shared" si="12"/>
        <v>2038</v>
      </c>
      <c r="AA39" s="591">
        <f t="shared" si="12"/>
        <v>2039</v>
      </c>
      <c r="AB39" s="591">
        <f t="shared" si="12"/>
        <v>2040</v>
      </c>
      <c r="AC39" s="591">
        <f t="shared" si="12"/>
        <v>2041</v>
      </c>
      <c r="AD39" s="591">
        <f t="shared" si="12"/>
        <v>2042</v>
      </c>
      <c r="AE39" s="591">
        <f t="shared" si="12"/>
        <v>2043</v>
      </c>
      <c r="AF39" s="591">
        <f t="shared" si="12"/>
        <v>2044</v>
      </c>
      <c r="AG39" s="591">
        <f t="shared" si="12"/>
        <v>2045</v>
      </c>
      <c r="AH39" s="591">
        <f>+AG39+1</f>
        <v>2046</v>
      </c>
      <c r="AI39" s="591">
        <f>+AH39+1</f>
        <v>2047</v>
      </c>
    </row>
    <row r="40" spans="1:35" s="589" customFormat="1" ht="11.25">
      <c r="A40" s="602" t="s">
        <v>242</v>
      </c>
      <c r="B40" s="749" t="s">
        <v>252</v>
      </c>
      <c r="C40" s="592"/>
      <c r="D40" s="592"/>
      <c r="E40" s="592"/>
      <c r="F40" s="593">
        <f t="shared" ref="F40:AI40" si="13">+F41+F45+F46</f>
        <v>2114</v>
      </c>
      <c r="G40" s="593">
        <f t="shared" si="13"/>
        <v>14298</v>
      </c>
      <c r="H40" s="593">
        <f t="shared" si="13"/>
        <v>5373</v>
      </c>
      <c r="I40" s="593">
        <f t="shared" si="13"/>
        <v>5373</v>
      </c>
      <c r="J40" s="593">
        <f t="shared" si="13"/>
        <v>5373</v>
      </c>
      <c r="K40" s="593">
        <f t="shared" si="13"/>
        <v>5373</v>
      </c>
      <c r="L40" s="593">
        <f t="shared" si="13"/>
        <v>5373</v>
      </c>
      <c r="M40" s="593">
        <f t="shared" si="13"/>
        <v>5373</v>
      </c>
      <c r="N40" s="593">
        <f t="shared" si="13"/>
        <v>5373</v>
      </c>
      <c r="O40" s="593">
        <f t="shared" si="13"/>
        <v>5373</v>
      </c>
      <c r="P40" s="593">
        <f t="shared" si="13"/>
        <v>5373</v>
      </c>
      <c r="Q40" s="593">
        <f t="shared" si="13"/>
        <v>5373</v>
      </c>
      <c r="R40" s="593">
        <f t="shared" si="13"/>
        <v>5373</v>
      </c>
      <c r="S40" s="593">
        <f t="shared" si="13"/>
        <v>5373</v>
      </c>
      <c r="T40" s="593">
        <f t="shared" si="13"/>
        <v>5373</v>
      </c>
      <c r="U40" s="593">
        <f t="shared" si="13"/>
        <v>5373</v>
      </c>
      <c r="V40" s="593">
        <f t="shared" si="13"/>
        <v>5373</v>
      </c>
      <c r="W40" s="593">
        <f t="shared" si="13"/>
        <v>5373</v>
      </c>
      <c r="X40" s="593">
        <f t="shared" si="13"/>
        <v>5373</v>
      </c>
      <c r="Y40" s="593">
        <f t="shared" si="13"/>
        <v>5373</v>
      </c>
      <c r="Z40" s="593">
        <f t="shared" si="13"/>
        <v>5373</v>
      </c>
      <c r="AA40" s="593">
        <f t="shared" si="13"/>
        <v>5373</v>
      </c>
      <c r="AB40" s="593">
        <f t="shared" si="13"/>
        <v>5373</v>
      </c>
      <c r="AC40" s="593">
        <f t="shared" si="13"/>
        <v>5373</v>
      </c>
      <c r="AD40" s="593">
        <f t="shared" si="13"/>
        <v>5373</v>
      </c>
      <c r="AE40" s="593">
        <f t="shared" si="13"/>
        <v>5373</v>
      </c>
      <c r="AF40" s="593">
        <f t="shared" si="13"/>
        <v>5373</v>
      </c>
      <c r="AG40" s="593">
        <f t="shared" si="13"/>
        <v>5373</v>
      </c>
      <c r="AH40" s="593">
        <f t="shared" si="13"/>
        <v>5373</v>
      </c>
      <c r="AI40" s="593">
        <f t="shared" si="13"/>
        <v>5373</v>
      </c>
    </row>
    <row r="41" spans="1:35" s="589" customFormat="1" ht="11.25">
      <c r="A41" s="603">
        <v>1</v>
      </c>
      <c r="B41" s="750" t="s">
        <v>245</v>
      </c>
      <c r="C41" s="594"/>
      <c r="D41" s="594"/>
      <c r="E41" s="594"/>
      <c r="F41" s="595">
        <f>+F42+F43+F44</f>
        <v>2114</v>
      </c>
      <c r="G41" s="595">
        <f>+G42+G43+G44</f>
        <v>14034</v>
      </c>
      <c r="H41" s="595">
        <f>+H42+H43+H44</f>
        <v>5373</v>
      </c>
      <c r="I41" s="595">
        <f t="shared" ref="I41:X46" si="14">+H41</f>
        <v>5373</v>
      </c>
      <c r="J41" s="595">
        <f t="shared" si="14"/>
        <v>5373</v>
      </c>
      <c r="K41" s="595">
        <f t="shared" si="14"/>
        <v>5373</v>
      </c>
      <c r="L41" s="595">
        <f t="shared" si="14"/>
        <v>5373</v>
      </c>
      <c r="M41" s="595">
        <f t="shared" si="14"/>
        <v>5373</v>
      </c>
      <c r="N41" s="595">
        <f t="shared" si="14"/>
        <v>5373</v>
      </c>
      <c r="O41" s="595">
        <f t="shared" si="14"/>
        <v>5373</v>
      </c>
      <c r="P41" s="595">
        <f t="shared" si="14"/>
        <v>5373</v>
      </c>
      <c r="Q41" s="595">
        <f t="shared" si="14"/>
        <v>5373</v>
      </c>
      <c r="R41" s="595">
        <f t="shared" si="14"/>
        <v>5373</v>
      </c>
      <c r="S41" s="595">
        <f t="shared" si="14"/>
        <v>5373</v>
      </c>
      <c r="T41" s="595">
        <f t="shared" si="14"/>
        <v>5373</v>
      </c>
      <c r="U41" s="595">
        <f t="shared" si="14"/>
        <v>5373</v>
      </c>
      <c r="V41" s="595">
        <f t="shared" si="14"/>
        <v>5373</v>
      </c>
      <c r="W41" s="595">
        <f t="shared" si="14"/>
        <v>5373</v>
      </c>
      <c r="X41" s="595">
        <f t="shared" si="14"/>
        <v>5373</v>
      </c>
      <c r="Y41" s="595">
        <f t="shared" ref="Y41:AI46" si="15">+X41</f>
        <v>5373</v>
      </c>
      <c r="Z41" s="595">
        <f t="shared" si="15"/>
        <v>5373</v>
      </c>
      <c r="AA41" s="595">
        <f t="shared" si="15"/>
        <v>5373</v>
      </c>
      <c r="AB41" s="595">
        <f t="shared" si="15"/>
        <v>5373</v>
      </c>
      <c r="AC41" s="595">
        <f t="shared" si="15"/>
        <v>5373</v>
      </c>
      <c r="AD41" s="595">
        <f t="shared" si="15"/>
        <v>5373</v>
      </c>
      <c r="AE41" s="595">
        <f t="shared" si="15"/>
        <v>5373</v>
      </c>
      <c r="AF41" s="595">
        <f t="shared" si="15"/>
        <v>5373</v>
      </c>
      <c r="AG41" s="595">
        <f t="shared" si="15"/>
        <v>5373</v>
      </c>
      <c r="AH41" s="595">
        <f t="shared" si="15"/>
        <v>5373</v>
      </c>
      <c r="AI41" s="595">
        <f t="shared" si="15"/>
        <v>5373</v>
      </c>
    </row>
    <row r="42" spans="1:35" s="589" customFormat="1" ht="11.25">
      <c r="A42" s="603"/>
      <c r="B42" s="751" t="s">
        <v>249</v>
      </c>
      <c r="C42" s="596"/>
      <c r="D42" s="596"/>
      <c r="E42" s="596"/>
      <c r="F42" s="595">
        <f>+'Bilance JKP'!C25</f>
        <v>1312</v>
      </c>
      <c r="G42" s="595">
        <f>+'Bilance JKP'!D25</f>
        <v>12697</v>
      </c>
      <c r="H42" s="595">
        <f>+'Bilance JKP'!E25</f>
        <v>3796</v>
      </c>
      <c r="I42" s="595">
        <f t="shared" si="14"/>
        <v>3796</v>
      </c>
      <c r="J42" s="595">
        <f t="shared" si="14"/>
        <v>3796</v>
      </c>
      <c r="K42" s="595">
        <f t="shared" si="14"/>
        <v>3796</v>
      </c>
      <c r="L42" s="595">
        <f t="shared" si="14"/>
        <v>3796</v>
      </c>
      <c r="M42" s="595">
        <f t="shared" si="14"/>
        <v>3796</v>
      </c>
      <c r="N42" s="595">
        <f t="shared" si="14"/>
        <v>3796</v>
      </c>
      <c r="O42" s="595">
        <f t="shared" si="14"/>
        <v>3796</v>
      </c>
      <c r="P42" s="595">
        <f t="shared" si="14"/>
        <v>3796</v>
      </c>
      <c r="Q42" s="595">
        <f t="shared" si="14"/>
        <v>3796</v>
      </c>
      <c r="R42" s="595">
        <f t="shared" si="14"/>
        <v>3796</v>
      </c>
      <c r="S42" s="595">
        <f t="shared" si="14"/>
        <v>3796</v>
      </c>
      <c r="T42" s="595">
        <f t="shared" si="14"/>
        <v>3796</v>
      </c>
      <c r="U42" s="595">
        <f t="shared" si="14"/>
        <v>3796</v>
      </c>
      <c r="V42" s="595">
        <f t="shared" si="14"/>
        <v>3796</v>
      </c>
      <c r="W42" s="595">
        <f t="shared" si="14"/>
        <v>3796</v>
      </c>
      <c r="X42" s="595">
        <f t="shared" si="14"/>
        <v>3796</v>
      </c>
      <c r="Y42" s="595">
        <f t="shared" si="15"/>
        <v>3796</v>
      </c>
      <c r="Z42" s="595">
        <f t="shared" si="15"/>
        <v>3796</v>
      </c>
      <c r="AA42" s="595">
        <f t="shared" si="15"/>
        <v>3796</v>
      </c>
      <c r="AB42" s="595">
        <f t="shared" si="15"/>
        <v>3796</v>
      </c>
      <c r="AC42" s="595">
        <f t="shared" si="15"/>
        <v>3796</v>
      </c>
      <c r="AD42" s="595">
        <f t="shared" si="15"/>
        <v>3796</v>
      </c>
      <c r="AE42" s="595">
        <f t="shared" si="15"/>
        <v>3796</v>
      </c>
      <c r="AF42" s="595">
        <f t="shared" si="15"/>
        <v>3796</v>
      </c>
      <c r="AG42" s="595">
        <f t="shared" si="15"/>
        <v>3796</v>
      </c>
      <c r="AH42" s="595">
        <f t="shared" si="15"/>
        <v>3796</v>
      </c>
      <c r="AI42" s="595">
        <f t="shared" si="15"/>
        <v>3796</v>
      </c>
    </row>
    <row r="43" spans="1:35" s="589" customFormat="1" ht="11.25">
      <c r="A43" s="603"/>
      <c r="B43" s="751" t="s">
        <v>250</v>
      </c>
      <c r="C43" s="596"/>
      <c r="D43" s="596"/>
      <c r="E43" s="596"/>
      <c r="F43" s="595">
        <f>+'Bilance JKP'!C26</f>
        <v>802</v>
      </c>
      <c r="G43" s="595">
        <f>+'Bilance JKP'!D26</f>
        <v>1062</v>
      </c>
      <c r="H43" s="595">
        <f>+'Bilance JKP'!E26</f>
        <v>1577</v>
      </c>
      <c r="I43" s="595">
        <f t="shared" si="14"/>
        <v>1577</v>
      </c>
      <c r="J43" s="595">
        <f t="shared" si="14"/>
        <v>1577</v>
      </c>
      <c r="K43" s="595">
        <f t="shared" si="14"/>
        <v>1577</v>
      </c>
      <c r="L43" s="595">
        <f t="shared" si="14"/>
        <v>1577</v>
      </c>
      <c r="M43" s="595">
        <f t="shared" si="14"/>
        <v>1577</v>
      </c>
      <c r="N43" s="595">
        <f t="shared" si="14"/>
        <v>1577</v>
      </c>
      <c r="O43" s="595">
        <f t="shared" si="14"/>
        <v>1577</v>
      </c>
      <c r="P43" s="595">
        <f t="shared" si="14"/>
        <v>1577</v>
      </c>
      <c r="Q43" s="595">
        <f t="shared" si="14"/>
        <v>1577</v>
      </c>
      <c r="R43" s="595">
        <f t="shared" si="14"/>
        <v>1577</v>
      </c>
      <c r="S43" s="595">
        <f t="shared" si="14"/>
        <v>1577</v>
      </c>
      <c r="T43" s="595">
        <f t="shared" si="14"/>
        <v>1577</v>
      </c>
      <c r="U43" s="595">
        <f t="shared" si="14"/>
        <v>1577</v>
      </c>
      <c r="V43" s="595">
        <f t="shared" si="14"/>
        <v>1577</v>
      </c>
      <c r="W43" s="595">
        <f t="shared" si="14"/>
        <v>1577</v>
      </c>
      <c r="X43" s="595">
        <f t="shared" si="14"/>
        <v>1577</v>
      </c>
      <c r="Y43" s="595">
        <f t="shared" si="15"/>
        <v>1577</v>
      </c>
      <c r="Z43" s="595">
        <f t="shared" si="15"/>
        <v>1577</v>
      </c>
      <c r="AA43" s="595">
        <f t="shared" si="15"/>
        <v>1577</v>
      </c>
      <c r="AB43" s="595">
        <f t="shared" si="15"/>
        <v>1577</v>
      </c>
      <c r="AC43" s="595">
        <f t="shared" si="15"/>
        <v>1577</v>
      </c>
      <c r="AD43" s="595">
        <f t="shared" si="15"/>
        <v>1577</v>
      </c>
      <c r="AE43" s="595">
        <f t="shared" si="15"/>
        <v>1577</v>
      </c>
      <c r="AF43" s="595">
        <f t="shared" si="15"/>
        <v>1577</v>
      </c>
      <c r="AG43" s="595">
        <f t="shared" si="15"/>
        <v>1577</v>
      </c>
      <c r="AH43" s="595">
        <f t="shared" si="15"/>
        <v>1577</v>
      </c>
      <c r="AI43" s="595">
        <f t="shared" si="15"/>
        <v>1577</v>
      </c>
    </row>
    <row r="44" spans="1:35" s="589" customFormat="1" ht="11.25">
      <c r="A44" s="603"/>
      <c r="B44" s="751" t="str">
        <f>+'Bilance JKP'!B27</f>
        <v>Ostali poslovni prihodki</v>
      </c>
      <c r="C44" s="596"/>
      <c r="D44" s="596"/>
      <c r="E44" s="596"/>
      <c r="F44" s="595">
        <f>+'Bilance JKP'!C27</f>
        <v>0</v>
      </c>
      <c r="G44" s="595">
        <f>+'Bilance JKP'!D27</f>
        <v>275</v>
      </c>
      <c r="H44" s="595">
        <f>+'Bilance JKP'!E27</f>
        <v>0</v>
      </c>
      <c r="I44" s="595">
        <f t="shared" si="14"/>
        <v>0</v>
      </c>
      <c r="J44" s="595">
        <f t="shared" si="14"/>
        <v>0</v>
      </c>
      <c r="K44" s="595">
        <f t="shared" si="14"/>
        <v>0</v>
      </c>
      <c r="L44" s="595">
        <f t="shared" si="14"/>
        <v>0</v>
      </c>
      <c r="M44" s="595">
        <f t="shared" si="14"/>
        <v>0</v>
      </c>
      <c r="N44" s="595">
        <f t="shared" si="14"/>
        <v>0</v>
      </c>
      <c r="O44" s="595">
        <f t="shared" si="14"/>
        <v>0</v>
      </c>
      <c r="P44" s="595">
        <f t="shared" si="14"/>
        <v>0</v>
      </c>
      <c r="Q44" s="595">
        <f t="shared" si="14"/>
        <v>0</v>
      </c>
      <c r="R44" s="595">
        <f t="shared" si="14"/>
        <v>0</v>
      </c>
      <c r="S44" s="595">
        <f t="shared" si="14"/>
        <v>0</v>
      </c>
      <c r="T44" s="595">
        <f t="shared" si="14"/>
        <v>0</v>
      </c>
      <c r="U44" s="595">
        <f t="shared" si="14"/>
        <v>0</v>
      </c>
      <c r="V44" s="595">
        <f t="shared" si="14"/>
        <v>0</v>
      </c>
      <c r="W44" s="595">
        <f t="shared" si="14"/>
        <v>0</v>
      </c>
      <c r="X44" s="595">
        <f t="shared" si="14"/>
        <v>0</v>
      </c>
      <c r="Y44" s="595">
        <f t="shared" si="15"/>
        <v>0</v>
      </c>
      <c r="Z44" s="595">
        <f t="shared" si="15"/>
        <v>0</v>
      </c>
      <c r="AA44" s="595">
        <f t="shared" si="15"/>
        <v>0</v>
      </c>
      <c r="AB44" s="595">
        <f t="shared" si="15"/>
        <v>0</v>
      </c>
      <c r="AC44" s="595">
        <f t="shared" si="15"/>
        <v>0</v>
      </c>
      <c r="AD44" s="595">
        <f t="shared" si="15"/>
        <v>0</v>
      </c>
      <c r="AE44" s="595">
        <f t="shared" si="15"/>
        <v>0</v>
      </c>
      <c r="AF44" s="595">
        <f t="shared" si="15"/>
        <v>0</v>
      </c>
      <c r="AG44" s="595">
        <f t="shared" si="15"/>
        <v>0</v>
      </c>
      <c r="AH44" s="595">
        <f t="shared" si="15"/>
        <v>0</v>
      </c>
      <c r="AI44" s="595">
        <f t="shared" si="15"/>
        <v>0</v>
      </c>
    </row>
    <row r="45" spans="1:35" s="589" customFormat="1" ht="11.25">
      <c r="A45" s="603">
        <v>2</v>
      </c>
      <c r="B45" s="750" t="s">
        <v>247</v>
      </c>
      <c r="C45" s="594"/>
      <c r="D45" s="594"/>
      <c r="E45" s="594"/>
      <c r="F45" s="595">
        <f>+'Bilance JKP'!C28</f>
        <v>0</v>
      </c>
      <c r="G45" s="595">
        <f>+'Bilance JKP'!D28</f>
        <v>264</v>
      </c>
      <c r="H45" s="595">
        <f>+'Bilance JKP'!E28</f>
        <v>0</v>
      </c>
      <c r="I45" s="595">
        <f t="shared" si="14"/>
        <v>0</v>
      </c>
      <c r="J45" s="595">
        <f t="shared" si="14"/>
        <v>0</v>
      </c>
      <c r="K45" s="595">
        <f t="shared" si="14"/>
        <v>0</v>
      </c>
      <c r="L45" s="595">
        <f t="shared" si="14"/>
        <v>0</v>
      </c>
      <c r="M45" s="595">
        <f t="shared" si="14"/>
        <v>0</v>
      </c>
      <c r="N45" s="595">
        <f t="shared" si="14"/>
        <v>0</v>
      </c>
      <c r="O45" s="595">
        <f t="shared" si="14"/>
        <v>0</v>
      </c>
      <c r="P45" s="595">
        <f t="shared" si="14"/>
        <v>0</v>
      </c>
      <c r="Q45" s="595">
        <f t="shared" si="14"/>
        <v>0</v>
      </c>
      <c r="R45" s="595">
        <f t="shared" si="14"/>
        <v>0</v>
      </c>
      <c r="S45" s="595">
        <f t="shared" si="14"/>
        <v>0</v>
      </c>
      <c r="T45" s="595">
        <f t="shared" si="14"/>
        <v>0</v>
      </c>
      <c r="U45" s="595">
        <f t="shared" si="14"/>
        <v>0</v>
      </c>
      <c r="V45" s="595">
        <f t="shared" si="14"/>
        <v>0</v>
      </c>
      <c r="W45" s="595">
        <f t="shared" si="14"/>
        <v>0</v>
      </c>
      <c r="X45" s="595">
        <f t="shared" si="14"/>
        <v>0</v>
      </c>
      <c r="Y45" s="595">
        <f t="shared" si="15"/>
        <v>0</v>
      </c>
      <c r="Z45" s="595">
        <f t="shared" si="15"/>
        <v>0</v>
      </c>
      <c r="AA45" s="595">
        <f t="shared" si="15"/>
        <v>0</v>
      </c>
      <c r="AB45" s="595">
        <f t="shared" si="15"/>
        <v>0</v>
      </c>
      <c r="AC45" s="595">
        <f t="shared" si="15"/>
        <v>0</v>
      </c>
      <c r="AD45" s="595">
        <f t="shared" si="15"/>
        <v>0</v>
      </c>
      <c r="AE45" s="595">
        <f t="shared" si="15"/>
        <v>0</v>
      </c>
      <c r="AF45" s="595">
        <f t="shared" si="15"/>
        <v>0</v>
      </c>
      <c r="AG45" s="595">
        <f t="shared" si="15"/>
        <v>0</v>
      </c>
      <c r="AH45" s="595">
        <f t="shared" si="15"/>
        <v>0</v>
      </c>
      <c r="AI45" s="595">
        <f t="shared" si="15"/>
        <v>0</v>
      </c>
    </row>
    <row r="46" spans="1:35" s="589" customFormat="1" ht="11.25">
      <c r="A46" s="603">
        <v>3</v>
      </c>
      <c r="B46" s="750" t="s">
        <v>251</v>
      </c>
      <c r="C46" s="594"/>
      <c r="D46" s="594"/>
      <c r="E46" s="594"/>
      <c r="F46" s="595">
        <f>+'Bilance JKP'!C29</f>
        <v>0</v>
      </c>
      <c r="G46" s="595">
        <f>+'Bilance JKP'!D29</f>
        <v>0</v>
      </c>
      <c r="H46" s="595">
        <f>+'Bilance JKP'!E29</f>
        <v>0</v>
      </c>
      <c r="I46" s="595">
        <f t="shared" si="14"/>
        <v>0</v>
      </c>
      <c r="J46" s="595">
        <f t="shared" si="14"/>
        <v>0</v>
      </c>
      <c r="K46" s="595">
        <f t="shared" si="14"/>
        <v>0</v>
      </c>
      <c r="L46" s="595">
        <f t="shared" si="14"/>
        <v>0</v>
      </c>
      <c r="M46" s="595">
        <f t="shared" si="14"/>
        <v>0</v>
      </c>
      <c r="N46" s="595">
        <f t="shared" si="14"/>
        <v>0</v>
      </c>
      <c r="O46" s="595">
        <f t="shared" si="14"/>
        <v>0</v>
      </c>
      <c r="P46" s="595">
        <f t="shared" si="14"/>
        <v>0</v>
      </c>
      <c r="Q46" s="595">
        <f t="shared" si="14"/>
        <v>0</v>
      </c>
      <c r="R46" s="595">
        <f t="shared" si="14"/>
        <v>0</v>
      </c>
      <c r="S46" s="595">
        <f t="shared" si="14"/>
        <v>0</v>
      </c>
      <c r="T46" s="595">
        <f t="shared" si="14"/>
        <v>0</v>
      </c>
      <c r="U46" s="595">
        <f t="shared" si="14"/>
        <v>0</v>
      </c>
      <c r="V46" s="595">
        <f t="shared" si="14"/>
        <v>0</v>
      </c>
      <c r="W46" s="595">
        <f t="shared" si="14"/>
        <v>0</v>
      </c>
      <c r="X46" s="595">
        <f t="shared" si="14"/>
        <v>0</v>
      </c>
      <c r="Y46" s="595">
        <f t="shared" si="15"/>
        <v>0</v>
      </c>
      <c r="Z46" s="595">
        <f t="shared" si="15"/>
        <v>0</v>
      </c>
      <c r="AA46" s="595">
        <f t="shared" si="15"/>
        <v>0</v>
      </c>
      <c r="AB46" s="595">
        <f t="shared" si="15"/>
        <v>0</v>
      </c>
      <c r="AC46" s="595">
        <f t="shared" si="15"/>
        <v>0</v>
      </c>
      <c r="AD46" s="595">
        <f t="shared" si="15"/>
        <v>0</v>
      </c>
      <c r="AE46" s="595">
        <f t="shared" si="15"/>
        <v>0</v>
      </c>
      <c r="AF46" s="595">
        <f t="shared" si="15"/>
        <v>0</v>
      </c>
      <c r="AG46" s="595">
        <f t="shared" si="15"/>
        <v>0</v>
      </c>
      <c r="AH46" s="595">
        <f t="shared" si="15"/>
        <v>0</v>
      </c>
      <c r="AI46" s="595">
        <f t="shared" si="15"/>
        <v>0</v>
      </c>
    </row>
    <row r="47" spans="1:35" s="589" customFormat="1" ht="11.25">
      <c r="A47" s="602" t="s">
        <v>243</v>
      </c>
      <c r="B47" s="749" t="s">
        <v>253</v>
      </c>
      <c r="C47" s="592"/>
      <c r="D47" s="592"/>
      <c r="E47" s="592"/>
      <c r="F47" s="593">
        <f t="shared" ref="F47:AI47" si="16">+F48+F55+F56</f>
        <v>6664</v>
      </c>
      <c r="G47" s="593">
        <f t="shared" si="16"/>
        <v>13393</v>
      </c>
      <c r="H47" s="593">
        <f t="shared" si="16"/>
        <v>5373</v>
      </c>
      <c r="I47" s="593">
        <f t="shared" si="16"/>
        <v>5373</v>
      </c>
      <c r="J47" s="593">
        <f t="shared" si="16"/>
        <v>5373</v>
      </c>
      <c r="K47" s="593">
        <f t="shared" si="16"/>
        <v>5373</v>
      </c>
      <c r="L47" s="593">
        <f t="shared" si="16"/>
        <v>5373</v>
      </c>
      <c r="M47" s="593">
        <f t="shared" si="16"/>
        <v>5373</v>
      </c>
      <c r="N47" s="593">
        <f t="shared" si="16"/>
        <v>5373</v>
      </c>
      <c r="O47" s="593">
        <f t="shared" si="16"/>
        <v>5373</v>
      </c>
      <c r="P47" s="593">
        <f t="shared" si="16"/>
        <v>5373</v>
      </c>
      <c r="Q47" s="593">
        <f t="shared" si="16"/>
        <v>5373</v>
      </c>
      <c r="R47" s="593">
        <f t="shared" si="16"/>
        <v>5373</v>
      </c>
      <c r="S47" s="593">
        <f t="shared" si="16"/>
        <v>5373</v>
      </c>
      <c r="T47" s="593">
        <f t="shared" si="16"/>
        <v>5373</v>
      </c>
      <c r="U47" s="593">
        <f t="shared" si="16"/>
        <v>5373</v>
      </c>
      <c r="V47" s="593">
        <f t="shared" si="16"/>
        <v>5373</v>
      </c>
      <c r="W47" s="593">
        <f t="shared" si="16"/>
        <v>5373</v>
      </c>
      <c r="X47" s="593">
        <f t="shared" si="16"/>
        <v>5373</v>
      </c>
      <c r="Y47" s="593">
        <f t="shared" si="16"/>
        <v>5373</v>
      </c>
      <c r="Z47" s="593">
        <f t="shared" si="16"/>
        <v>5373</v>
      </c>
      <c r="AA47" s="593">
        <f t="shared" si="16"/>
        <v>5373</v>
      </c>
      <c r="AB47" s="593">
        <f t="shared" si="16"/>
        <v>5373</v>
      </c>
      <c r="AC47" s="593">
        <f t="shared" si="16"/>
        <v>5373</v>
      </c>
      <c r="AD47" s="593">
        <f t="shared" si="16"/>
        <v>5373</v>
      </c>
      <c r="AE47" s="593">
        <f t="shared" si="16"/>
        <v>5373</v>
      </c>
      <c r="AF47" s="593">
        <f t="shared" si="16"/>
        <v>5373</v>
      </c>
      <c r="AG47" s="593">
        <f t="shared" si="16"/>
        <v>5373</v>
      </c>
      <c r="AH47" s="593">
        <f t="shared" si="16"/>
        <v>5373</v>
      </c>
      <c r="AI47" s="593">
        <f t="shared" si="16"/>
        <v>5373</v>
      </c>
    </row>
    <row r="48" spans="1:35" s="589" customFormat="1" ht="11.25">
      <c r="A48" s="603">
        <v>1</v>
      </c>
      <c r="B48" s="750" t="s">
        <v>246</v>
      </c>
      <c r="C48" s="594"/>
      <c r="D48" s="594"/>
      <c r="E48" s="594"/>
      <c r="F48" s="595">
        <f>+F49+F50+F52+F53+F54</f>
        <v>6664</v>
      </c>
      <c r="G48" s="595">
        <f>+G49+G50+G52+G53+G54</f>
        <v>13393</v>
      </c>
      <c r="H48" s="595">
        <f>+H49+H50+H52+H53+H54</f>
        <v>5373</v>
      </c>
      <c r="I48" s="595">
        <f t="shared" ref="I48:AI48" si="17">+I49+I50+I52+I53+I54</f>
        <v>5373</v>
      </c>
      <c r="J48" s="595">
        <f t="shared" si="17"/>
        <v>5373</v>
      </c>
      <c r="K48" s="595">
        <f t="shared" si="17"/>
        <v>5373</v>
      </c>
      <c r="L48" s="595">
        <f t="shared" si="17"/>
        <v>5373</v>
      </c>
      <c r="M48" s="595">
        <f t="shared" si="17"/>
        <v>5373</v>
      </c>
      <c r="N48" s="595">
        <f t="shared" si="17"/>
        <v>5373</v>
      </c>
      <c r="O48" s="595">
        <f t="shared" si="17"/>
        <v>5373</v>
      </c>
      <c r="P48" s="595">
        <f t="shared" si="17"/>
        <v>5373</v>
      </c>
      <c r="Q48" s="595">
        <f t="shared" si="17"/>
        <v>5373</v>
      </c>
      <c r="R48" s="595">
        <f t="shared" si="17"/>
        <v>5373</v>
      </c>
      <c r="S48" s="595">
        <f t="shared" si="17"/>
        <v>5373</v>
      </c>
      <c r="T48" s="595">
        <f t="shared" si="17"/>
        <v>5373</v>
      </c>
      <c r="U48" s="595">
        <f t="shared" si="17"/>
        <v>5373</v>
      </c>
      <c r="V48" s="595">
        <f t="shared" si="17"/>
        <v>5373</v>
      </c>
      <c r="W48" s="595">
        <f t="shared" si="17"/>
        <v>5373</v>
      </c>
      <c r="X48" s="595">
        <f t="shared" si="17"/>
        <v>5373</v>
      </c>
      <c r="Y48" s="595">
        <f t="shared" si="17"/>
        <v>5373</v>
      </c>
      <c r="Z48" s="595">
        <f t="shared" si="17"/>
        <v>5373</v>
      </c>
      <c r="AA48" s="595">
        <f t="shared" si="17"/>
        <v>5373</v>
      </c>
      <c r="AB48" s="595">
        <f t="shared" si="17"/>
        <v>5373</v>
      </c>
      <c r="AC48" s="595">
        <f t="shared" si="17"/>
        <v>5373</v>
      </c>
      <c r="AD48" s="595">
        <f t="shared" si="17"/>
        <v>5373</v>
      </c>
      <c r="AE48" s="595">
        <f t="shared" si="17"/>
        <v>5373</v>
      </c>
      <c r="AF48" s="595">
        <f t="shared" si="17"/>
        <v>5373</v>
      </c>
      <c r="AG48" s="595">
        <f t="shared" si="17"/>
        <v>5373</v>
      </c>
      <c r="AH48" s="595">
        <f t="shared" si="17"/>
        <v>5373</v>
      </c>
      <c r="AI48" s="595">
        <f t="shared" si="17"/>
        <v>5373</v>
      </c>
    </row>
    <row r="49" spans="1:35" s="589" customFormat="1" ht="11.25">
      <c r="A49" s="603"/>
      <c r="B49" s="751" t="s">
        <v>106</v>
      </c>
      <c r="C49" s="596"/>
      <c r="D49" s="596"/>
      <c r="E49" s="596"/>
      <c r="F49" s="595">
        <f>+'Bilance JKP'!C32</f>
        <v>907</v>
      </c>
      <c r="G49" s="595">
        <f>+'Bilance JKP'!D32</f>
        <v>1608</v>
      </c>
      <c r="H49" s="595">
        <f>+'Bilance JKP'!E32</f>
        <v>1361</v>
      </c>
      <c r="I49" s="595">
        <f t="shared" ref="I49:X56" si="18">+H49</f>
        <v>1361</v>
      </c>
      <c r="J49" s="595">
        <f t="shared" si="18"/>
        <v>1361</v>
      </c>
      <c r="K49" s="595">
        <f t="shared" si="18"/>
        <v>1361</v>
      </c>
      <c r="L49" s="595">
        <f t="shared" si="18"/>
        <v>1361</v>
      </c>
      <c r="M49" s="595">
        <f t="shared" si="18"/>
        <v>1361</v>
      </c>
      <c r="N49" s="595">
        <f t="shared" si="18"/>
        <v>1361</v>
      </c>
      <c r="O49" s="595">
        <f t="shared" si="18"/>
        <v>1361</v>
      </c>
      <c r="P49" s="595">
        <f t="shared" si="18"/>
        <v>1361</v>
      </c>
      <c r="Q49" s="595">
        <f t="shared" si="18"/>
        <v>1361</v>
      </c>
      <c r="R49" s="595">
        <f t="shared" si="18"/>
        <v>1361</v>
      </c>
      <c r="S49" s="595">
        <f t="shared" si="18"/>
        <v>1361</v>
      </c>
      <c r="T49" s="595">
        <f t="shared" si="18"/>
        <v>1361</v>
      </c>
      <c r="U49" s="595">
        <f t="shared" si="18"/>
        <v>1361</v>
      </c>
      <c r="V49" s="595">
        <f t="shared" si="18"/>
        <v>1361</v>
      </c>
      <c r="W49" s="595">
        <f t="shared" si="18"/>
        <v>1361</v>
      </c>
      <c r="X49" s="595">
        <f t="shared" si="18"/>
        <v>1361</v>
      </c>
      <c r="Y49" s="595">
        <f t="shared" ref="Y49:AI56" si="19">+X49</f>
        <v>1361</v>
      </c>
      <c r="Z49" s="595">
        <f t="shared" si="19"/>
        <v>1361</v>
      </c>
      <c r="AA49" s="595">
        <f t="shared" si="19"/>
        <v>1361</v>
      </c>
      <c r="AB49" s="595">
        <f t="shared" si="19"/>
        <v>1361</v>
      </c>
      <c r="AC49" s="595">
        <f t="shared" si="19"/>
        <v>1361</v>
      </c>
      <c r="AD49" s="595">
        <f t="shared" si="19"/>
        <v>1361</v>
      </c>
      <c r="AE49" s="595">
        <f t="shared" si="19"/>
        <v>1361</v>
      </c>
      <c r="AF49" s="595">
        <f t="shared" si="19"/>
        <v>1361</v>
      </c>
      <c r="AG49" s="595">
        <f t="shared" si="19"/>
        <v>1361</v>
      </c>
      <c r="AH49" s="595">
        <f t="shared" si="19"/>
        <v>1361</v>
      </c>
      <c r="AI49" s="595">
        <f t="shared" si="19"/>
        <v>1361</v>
      </c>
    </row>
    <row r="50" spans="1:35" s="589" customFormat="1" ht="11.25">
      <c r="A50" s="603"/>
      <c r="B50" s="751" t="s">
        <v>254</v>
      </c>
      <c r="C50" s="596"/>
      <c r="D50" s="596"/>
      <c r="E50" s="596"/>
      <c r="F50" s="595">
        <f>+'Bilance JKP'!C33</f>
        <v>5560</v>
      </c>
      <c r="G50" s="595">
        <f>+'Bilance JKP'!D33</f>
        <v>10746</v>
      </c>
      <c r="H50" s="595">
        <f>+'Bilance JKP'!E33</f>
        <v>3388</v>
      </c>
      <c r="I50" s="595">
        <f t="shared" si="18"/>
        <v>3388</v>
      </c>
      <c r="J50" s="595">
        <f t="shared" si="18"/>
        <v>3388</v>
      </c>
      <c r="K50" s="595">
        <f t="shared" si="18"/>
        <v>3388</v>
      </c>
      <c r="L50" s="595">
        <f t="shared" si="18"/>
        <v>3388</v>
      </c>
      <c r="M50" s="595">
        <f t="shared" si="18"/>
        <v>3388</v>
      </c>
      <c r="N50" s="595">
        <f t="shared" si="18"/>
        <v>3388</v>
      </c>
      <c r="O50" s="595">
        <f t="shared" si="18"/>
        <v>3388</v>
      </c>
      <c r="P50" s="595">
        <f t="shared" si="18"/>
        <v>3388</v>
      </c>
      <c r="Q50" s="595">
        <f t="shared" si="18"/>
        <v>3388</v>
      </c>
      <c r="R50" s="595">
        <f t="shared" si="18"/>
        <v>3388</v>
      </c>
      <c r="S50" s="595">
        <f t="shared" si="18"/>
        <v>3388</v>
      </c>
      <c r="T50" s="595">
        <f t="shared" si="18"/>
        <v>3388</v>
      </c>
      <c r="U50" s="595">
        <f t="shared" si="18"/>
        <v>3388</v>
      </c>
      <c r="V50" s="595">
        <f t="shared" si="18"/>
        <v>3388</v>
      </c>
      <c r="W50" s="595">
        <f t="shared" si="18"/>
        <v>3388</v>
      </c>
      <c r="X50" s="595">
        <f t="shared" si="18"/>
        <v>3388</v>
      </c>
      <c r="Y50" s="595">
        <f t="shared" si="19"/>
        <v>3388</v>
      </c>
      <c r="Z50" s="595">
        <f t="shared" si="19"/>
        <v>3388</v>
      </c>
      <c r="AA50" s="595">
        <f t="shared" si="19"/>
        <v>3388</v>
      </c>
      <c r="AB50" s="595">
        <f t="shared" si="19"/>
        <v>3388</v>
      </c>
      <c r="AC50" s="595">
        <f t="shared" si="19"/>
        <v>3388</v>
      </c>
      <c r="AD50" s="595">
        <f t="shared" si="19"/>
        <v>3388</v>
      </c>
      <c r="AE50" s="595">
        <f t="shared" si="19"/>
        <v>3388</v>
      </c>
      <c r="AF50" s="595">
        <f t="shared" si="19"/>
        <v>3388</v>
      </c>
      <c r="AG50" s="595">
        <f t="shared" si="19"/>
        <v>3388</v>
      </c>
      <c r="AH50" s="595">
        <f t="shared" si="19"/>
        <v>3388</v>
      </c>
      <c r="AI50" s="595">
        <f t="shared" si="19"/>
        <v>3388</v>
      </c>
    </row>
    <row r="51" spans="1:35" s="600" customFormat="1" ht="11.25">
      <c r="A51" s="604"/>
      <c r="B51" s="752" t="s">
        <v>264</v>
      </c>
      <c r="C51" s="598"/>
      <c r="D51" s="598"/>
      <c r="E51" s="598"/>
      <c r="F51" s="599">
        <f>+'Bilance JKP'!C34</f>
        <v>0</v>
      </c>
      <c r="G51" s="599">
        <f>+'Bilance JKP'!D34</f>
        <v>913</v>
      </c>
      <c r="H51" s="599">
        <f>+'Bilance JKP'!E34</f>
        <v>1577</v>
      </c>
      <c r="I51" s="599">
        <f t="shared" si="18"/>
        <v>1577</v>
      </c>
      <c r="J51" s="599">
        <f t="shared" si="18"/>
        <v>1577</v>
      </c>
      <c r="K51" s="599">
        <f t="shared" si="18"/>
        <v>1577</v>
      </c>
      <c r="L51" s="599">
        <f t="shared" si="18"/>
        <v>1577</v>
      </c>
      <c r="M51" s="599">
        <f t="shared" si="18"/>
        <v>1577</v>
      </c>
      <c r="N51" s="599">
        <f t="shared" si="18"/>
        <v>1577</v>
      </c>
      <c r="O51" s="599">
        <f t="shared" si="18"/>
        <v>1577</v>
      </c>
      <c r="P51" s="599">
        <f t="shared" si="18"/>
        <v>1577</v>
      </c>
      <c r="Q51" s="599">
        <f t="shared" si="18"/>
        <v>1577</v>
      </c>
      <c r="R51" s="599">
        <f t="shared" si="18"/>
        <v>1577</v>
      </c>
      <c r="S51" s="599">
        <f t="shared" si="18"/>
        <v>1577</v>
      </c>
      <c r="T51" s="599">
        <f t="shared" si="18"/>
        <v>1577</v>
      </c>
      <c r="U51" s="599">
        <f t="shared" si="18"/>
        <v>1577</v>
      </c>
      <c r="V51" s="599">
        <f t="shared" si="18"/>
        <v>1577</v>
      </c>
      <c r="W51" s="599">
        <f t="shared" si="18"/>
        <v>1577</v>
      </c>
      <c r="X51" s="599">
        <f t="shared" si="18"/>
        <v>1577</v>
      </c>
      <c r="Y51" s="599">
        <f t="shared" si="19"/>
        <v>1577</v>
      </c>
      <c r="Z51" s="599">
        <f t="shared" si="19"/>
        <v>1577</v>
      </c>
      <c r="AA51" s="599">
        <f t="shared" si="19"/>
        <v>1577</v>
      </c>
      <c r="AB51" s="599">
        <f t="shared" si="19"/>
        <v>1577</v>
      </c>
      <c r="AC51" s="599">
        <f t="shared" si="19"/>
        <v>1577</v>
      </c>
      <c r="AD51" s="599">
        <f t="shared" si="19"/>
        <v>1577</v>
      </c>
      <c r="AE51" s="599">
        <f t="shared" si="19"/>
        <v>1577</v>
      </c>
      <c r="AF51" s="599">
        <f t="shared" si="19"/>
        <v>1577</v>
      </c>
      <c r="AG51" s="599">
        <f t="shared" si="19"/>
        <v>1577</v>
      </c>
      <c r="AH51" s="599">
        <f t="shared" si="19"/>
        <v>1577</v>
      </c>
      <c r="AI51" s="599">
        <f t="shared" si="19"/>
        <v>1577</v>
      </c>
    </row>
    <row r="52" spans="1:35" s="589" customFormat="1" ht="11.25">
      <c r="A52" s="603"/>
      <c r="B52" s="751" t="s">
        <v>255</v>
      </c>
      <c r="C52" s="596"/>
      <c r="D52" s="596"/>
      <c r="E52" s="596"/>
      <c r="F52" s="595">
        <f>+'Bilance JKP'!C35</f>
        <v>0</v>
      </c>
      <c r="G52" s="595">
        <f>+'Bilance JKP'!D35</f>
        <v>49</v>
      </c>
      <c r="H52" s="595">
        <f>+'Bilance JKP'!E35</f>
        <v>14</v>
      </c>
      <c r="I52" s="595">
        <f t="shared" si="18"/>
        <v>14</v>
      </c>
      <c r="J52" s="595">
        <f t="shared" si="18"/>
        <v>14</v>
      </c>
      <c r="K52" s="595">
        <f t="shared" si="18"/>
        <v>14</v>
      </c>
      <c r="L52" s="595">
        <f t="shared" si="18"/>
        <v>14</v>
      </c>
      <c r="M52" s="595">
        <f t="shared" si="18"/>
        <v>14</v>
      </c>
      <c r="N52" s="595">
        <f t="shared" si="18"/>
        <v>14</v>
      </c>
      <c r="O52" s="595">
        <f t="shared" si="18"/>
        <v>14</v>
      </c>
      <c r="P52" s="595">
        <f t="shared" si="18"/>
        <v>14</v>
      </c>
      <c r="Q52" s="595">
        <f t="shared" si="18"/>
        <v>14</v>
      </c>
      <c r="R52" s="595">
        <f t="shared" si="18"/>
        <v>14</v>
      </c>
      <c r="S52" s="595">
        <f t="shared" si="18"/>
        <v>14</v>
      </c>
      <c r="T52" s="595">
        <f t="shared" si="18"/>
        <v>14</v>
      </c>
      <c r="U52" s="595">
        <f t="shared" si="18"/>
        <v>14</v>
      </c>
      <c r="V52" s="595">
        <f t="shared" si="18"/>
        <v>14</v>
      </c>
      <c r="W52" s="595">
        <f t="shared" si="18"/>
        <v>14</v>
      </c>
      <c r="X52" s="595">
        <f t="shared" si="18"/>
        <v>14</v>
      </c>
      <c r="Y52" s="595">
        <f t="shared" si="19"/>
        <v>14</v>
      </c>
      <c r="Z52" s="595">
        <f t="shared" si="19"/>
        <v>14</v>
      </c>
      <c r="AA52" s="595">
        <f t="shared" si="19"/>
        <v>14</v>
      </c>
      <c r="AB52" s="595">
        <f t="shared" si="19"/>
        <v>14</v>
      </c>
      <c r="AC52" s="595">
        <f t="shared" si="19"/>
        <v>14</v>
      </c>
      <c r="AD52" s="595">
        <f t="shared" si="19"/>
        <v>14</v>
      </c>
      <c r="AE52" s="595">
        <f t="shared" si="19"/>
        <v>14</v>
      </c>
      <c r="AF52" s="595">
        <f t="shared" si="19"/>
        <v>14</v>
      </c>
      <c r="AG52" s="595">
        <f t="shared" si="19"/>
        <v>14</v>
      </c>
      <c r="AH52" s="595">
        <f t="shared" si="19"/>
        <v>14</v>
      </c>
      <c r="AI52" s="595">
        <f t="shared" si="19"/>
        <v>14</v>
      </c>
    </row>
    <row r="53" spans="1:35" s="589" customFormat="1" ht="11.25">
      <c r="A53" s="603"/>
      <c r="B53" s="751" t="s">
        <v>256</v>
      </c>
      <c r="C53" s="596"/>
      <c r="D53" s="596"/>
      <c r="E53" s="596"/>
      <c r="F53" s="595">
        <f>+'Bilance JKP'!C36</f>
        <v>197</v>
      </c>
      <c r="G53" s="595">
        <f>+'Bilance JKP'!D36</f>
        <v>892</v>
      </c>
      <c r="H53" s="595">
        <f>+'Bilance JKP'!E36</f>
        <v>552</v>
      </c>
      <c r="I53" s="595">
        <f t="shared" si="18"/>
        <v>552</v>
      </c>
      <c r="J53" s="595">
        <f t="shared" si="18"/>
        <v>552</v>
      </c>
      <c r="K53" s="595">
        <f t="shared" si="18"/>
        <v>552</v>
      </c>
      <c r="L53" s="595">
        <f t="shared" si="18"/>
        <v>552</v>
      </c>
      <c r="M53" s="595">
        <f t="shared" si="18"/>
        <v>552</v>
      </c>
      <c r="N53" s="595">
        <f t="shared" si="18"/>
        <v>552</v>
      </c>
      <c r="O53" s="595">
        <f t="shared" si="18"/>
        <v>552</v>
      </c>
      <c r="P53" s="595">
        <f t="shared" si="18"/>
        <v>552</v>
      </c>
      <c r="Q53" s="595">
        <f t="shared" si="18"/>
        <v>552</v>
      </c>
      <c r="R53" s="595">
        <f t="shared" si="18"/>
        <v>552</v>
      </c>
      <c r="S53" s="595">
        <f t="shared" si="18"/>
        <v>552</v>
      </c>
      <c r="T53" s="595">
        <f t="shared" si="18"/>
        <v>552</v>
      </c>
      <c r="U53" s="595">
        <f t="shared" si="18"/>
        <v>552</v>
      </c>
      <c r="V53" s="595">
        <f t="shared" si="18"/>
        <v>552</v>
      </c>
      <c r="W53" s="595">
        <f t="shared" si="18"/>
        <v>552</v>
      </c>
      <c r="X53" s="595">
        <f t="shared" si="18"/>
        <v>552</v>
      </c>
      <c r="Y53" s="595">
        <f t="shared" si="19"/>
        <v>552</v>
      </c>
      <c r="Z53" s="595">
        <f t="shared" si="19"/>
        <v>552</v>
      </c>
      <c r="AA53" s="595">
        <f t="shared" si="19"/>
        <v>552</v>
      </c>
      <c r="AB53" s="595">
        <f t="shared" si="19"/>
        <v>552</v>
      </c>
      <c r="AC53" s="595">
        <f t="shared" si="19"/>
        <v>552</v>
      </c>
      <c r="AD53" s="595">
        <f t="shared" si="19"/>
        <v>552</v>
      </c>
      <c r="AE53" s="595">
        <f t="shared" si="19"/>
        <v>552</v>
      </c>
      <c r="AF53" s="595">
        <f t="shared" si="19"/>
        <v>552</v>
      </c>
      <c r="AG53" s="595">
        <f t="shared" si="19"/>
        <v>552</v>
      </c>
      <c r="AH53" s="595">
        <f t="shared" si="19"/>
        <v>552</v>
      </c>
      <c r="AI53" s="595">
        <f t="shared" si="19"/>
        <v>552</v>
      </c>
    </row>
    <row r="54" spans="1:35" s="589" customFormat="1" ht="11.25">
      <c r="A54" s="603"/>
      <c r="B54" s="751" t="s">
        <v>257</v>
      </c>
      <c r="C54" s="596"/>
      <c r="D54" s="596"/>
      <c r="E54" s="596"/>
      <c r="F54" s="595">
        <f>+'Bilance JKP'!C37</f>
        <v>0</v>
      </c>
      <c r="G54" s="595">
        <f>+'Bilance JKP'!D37</f>
        <v>98</v>
      </c>
      <c r="H54" s="595">
        <f>+'Bilance JKP'!E37</f>
        <v>58</v>
      </c>
      <c r="I54" s="595">
        <f t="shared" si="18"/>
        <v>58</v>
      </c>
      <c r="J54" s="595">
        <f t="shared" si="18"/>
        <v>58</v>
      </c>
      <c r="K54" s="595">
        <f t="shared" si="18"/>
        <v>58</v>
      </c>
      <c r="L54" s="595">
        <f t="shared" si="18"/>
        <v>58</v>
      </c>
      <c r="M54" s="595">
        <f t="shared" si="18"/>
        <v>58</v>
      </c>
      <c r="N54" s="595">
        <f t="shared" si="18"/>
        <v>58</v>
      </c>
      <c r="O54" s="595">
        <f t="shared" si="18"/>
        <v>58</v>
      </c>
      <c r="P54" s="595">
        <f t="shared" si="18"/>
        <v>58</v>
      </c>
      <c r="Q54" s="595">
        <f t="shared" si="18"/>
        <v>58</v>
      </c>
      <c r="R54" s="595">
        <f t="shared" si="18"/>
        <v>58</v>
      </c>
      <c r="S54" s="595">
        <f t="shared" si="18"/>
        <v>58</v>
      </c>
      <c r="T54" s="595">
        <f t="shared" si="18"/>
        <v>58</v>
      </c>
      <c r="U54" s="595">
        <f t="shared" si="18"/>
        <v>58</v>
      </c>
      <c r="V54" s="595">
        <f t="shared" si="18"/>
        <v>58</v>
      </c>
      <c r="W54" s="595">
        <f t="shared" si="18"/>
        <v>58</v>
      </c>
      <c r="X54" s="595">
        <f t="shared" si="18"/>
        <v>58</v>
      </c>
      <c r="Y54" s="595">
        <f t="shared" si="19"/>
        <v>58</v>
      </c>
      <c r="Z54" s="595">
        <f t="shared" si="19"/>
        <v>58</v>
      </c>
      <c r="AA54" s="595">
        <f t="shared" si="19"/>
        <v>58</v>
      </c>
      <c r="AB54" s="595">
        <f t="shared" si="19"/>
        <v>58</v>
      </c>
      <c r="AC54" s="595">
        <f t="shared" si="19"/>
        <v>58</v>
      </c>
      <c r="AD54" s="595">
        <f t="shared" si="19"/>
        <v>58</v>
      </c>
      <c r="AE54" s="595">
        <f t="shared" si="19"/>
        <v>58</v>
      </c>
      <c r="AF54" s="595">
        <f t="shared" si="19"/>
        <v>58</v>
      </c>
      <c r="AG54" s="595">
        <f t="shared" si="19"/>
        <v>58</v>
      </c>
      <c r="AH54" s="595">
        <f t="shared" si="19"/>
        <v>58</v>
      </c>
      <c r="AI54" s="595">
        <f t="shared" si="19"/>
        <v>58</v>
      </c>
    </row>
    <row r="55" spans="1:35" s="589" customFormat="1" ht="11.25">
      <c r="A55" s="603">
        <v>2</v>
      </c>
      <c r="B55" s="750" t="s">
        <v>248</v>
      </c>
      <c r="C55" s="594"/>
      <c r="D55" s="594"/>
      <c r="E55" s="594"/>
      <c r="F55" s="595">
        <f>+'Bilance JKP'!C38</f>
        <v>0</v>
      </c>
      <c r="G55" s="595">
        <f>+'Bilance JKP'!D38</f>
        <v>0</v>
      </c>
      <c r="H55" s="595">
        <f>+'Bilance JKP'!E38</f>
        <v>0</v>
      </c>
      <c r="I55" s="595">
        <f t="shared" si="18"/>
        <v>0</v>
      </c>
      <c r="J55" s="595">
        <f t="shared" si="18"/>
        <v>0</v>
      </c>
      <c r="K55" s="595">
        <f t="shared" si="18"/>
        <v>0</v>
      </c>
      <c r="L55" s="595">
        <f t="shared" si="18"/>
        <v>0</v>
      </c>
      <c r="M55" s="595">
        <f t="shared" si="18"/>
        <v>0</v>
      </c>
      <c r="N55" s="595">
        <f t="shared" si="18"/>
        <v>0</v>
      </c>
      <c r="O55" s="595">
        <f t="shared" si="18"/>
        <v>0</v>
      </c>
      <c r="P55" s="595">
        <f t="shared" si="18"/>
        <v>0</v>
      </c>
      <c r="Q55" s="595">
        <f t="shared" si="18"/>
        <v>0</v>
      </c>
      <c r="R55" s="595">
        <f t="shared" si="18"/>
        <v>0</v>
      </c>
      <c r="S55" s="595">
        <f t="shared" si="18"/>
        <v>0</v>
      </c>
      <c r="T55" s="595">
        <f t="shared" si="18"/>
        <v>0</v>
      </c>
      <c r="U55" s="595">
        <f t="shared" si="18"/>
        <v>0</v>
      </c>
      <c r="V55" s="595">
        <f t="shared" si="18"/>
        <v>0</v>
      </c>
      <c r="W55" s="595">
        <f t="shared" si="18"/>
        <v>0</v>
      </c>
      <c r="X55" s="595">
        <f t="shared" si="18"/>
        <v>0</v>
      </c>
      <c r="Y55" s="595">
        <f t="shared" si="19"/>
        <v>0</v>
      </c>
      <c r="Z55" s="595">
        <f t="shared" si="19"/>
        <v>0</v>
      </c>
      <c r="AA55" s="595">
        <f t="shared" si="19"/>
        <v>0</v>
      </c>
      <c r="AB55" s="595">
        <f t="shared" si="19"/>
        <v>0</v>
      </c>
      <c r="AC55" s="595">
        <f t="shared" si="19"/>
        <v>0</v>
      </c>
      <c r="AD55" s="595">
        <f t="shared" si="19"/>
        <v>0</v>
      </c>
      <c r="AE55" s="595">
        <f t="shared" si="19"/>
        <v>0</v>
      </c>
      <c r="AF55" s="595">
        <f t="shared" si="19"/>
        <v>0</v>
      </c>
      <c r="AG55" s="595">
        <f t="shared" si="19"/>
        <v>0</v>
      </c>
      <c r="AH55" s="595">
        <f t="shared" si="19"/>
        <v>0</v>
      </c>
      <c r="AI55" s="595">
        <f t="shared" si="19"/>
        <v>0</v>
      </c>
    </row>
    <row r="56" spans="1:35" s="589" customFormat="1" ht="11.25">
      <c r="A56" s="603">
        <v>3</v>
      </c>
      <c r="B56" s="750" t="s">
        <v>258</v>
      </c>
      <c r="C56" s="594"/>
      <c r="D56" s="594"/>
      <c r="E56" s="594"/>
      <c r="F56" s="595">
        <f>+'Bilance JKP'!C39</f>
        <v>0</v>
      </c>
      <c r="G56" s="595">
        <f>+'Bilance JKP'!D39</f>
        <v>0</v>
      </c>
      <c r="H56" s="595">
        <f>+'Bilance JKP'!E39</f>
        <v>0</v>
      </c>
      <c r="I56" s="595">
        <f t="shared" si="18"/>
        <v>0</v>
      </c>
      <c r="J56" s="595">
        <f t="shared" si="18"/>
        <v>0</v>
      </c>
      <c r="K56" s="595">
        <f t="shared" si="18"/>
        <v>0</v>
      </c>
      <c r="L56" s="595">
        <f t="shared" si="18"/>
        <v>0</v>
      </c>
      <c r="M56" s="595">
        <f t="shared" si="18"/>
        <v>0</v>
      </c>
      <c r="N56" s="595">
        <f t="shared" si="18"/>
        <v>0</v>
      </c>
      <c r="O56" s="595">
        <f t="shared" si="18"/>
        <v>0</v>
      </c>
      <c r="P56" s="595">
        <f t="shared" si="18"/>
        <v>0</v>
      </c>
      <c r="Q56" s="595">
        <f t="shared" si="18"/>
        <v>0</v>
      </c>
      <c r="R56" s="595">
        <f t="shared" si="18"/>
        <v>0</v>
      </c>
      <c r="S56" s="595">
        <f t="shared" si="18"/>
        <v>0</v>
      </c>
      <c r="T56" s="595">
        <f t="shared" si="18"/>
        <v>0</v>
      </c>
      <c r="U56" s="595">
        <f t="shared" si="18"/>
        <v>0</v>
      </c>
      <c r="V56" s="595">
        <f t="shared" si="18"/>
        <v>0</v>
      </c>
      <c r="W56" s="595">
        <f t="shared" si="18"/>
        <v>0</v>
      </c>
      <c r="X56" s="595">
        <f t="shared" si="18"/>
        <v>0</v>
      </c>
      <c r="Y56" s="595">
        <f t="shared" si="19"/>
        <v>0</v>
      </c>
      <c r="Z56" s="595">
        <f t="shared" si="19"/>
        <v>0</v>
      </c>
      <c r="AA56" s="595">
        <f t="shared" si="19"/>
        <v>0</v>
      </c>
      <c r="AB56" s="595">
        <f t="shared" si="19"/>
        <v>0</v>
      </c>
      <c r="AC56" s="595">
        <f t="shared" si="19"/>
        <v>0</v>
      </c>
      <c r="AD56" s="595">
        <f t="shared" si="19"/>
        <v>0</v>
      </c>
      <c r="AE56" s="595">
        <f t="shared" si="19"/>
        <v>0</v>
      </c>
      <c r="AF56" s="595">
        <f t="shared" si="19"/>
        <v>0</v>
      </c>
      <c r="AG56" s="595">
        <f t="shared" si="19"/>
        <v>0</v>
      </c>
      <c r="AH56" s="595">
        <f t="shared" si="19"/>
        <v>0</v>
      </c>
      <c r="AI56" s="595">
        <f t="shared" si="19"/>
        <v>0</v>
      </c>
    </row>
    <row r="57" spans="1:35" s="589" customFormat="1" ht="11.25">
      <c r="A57" s="602" t="s">
        <v>155</v>
      </c>
      <c r="B57" s="749" t="s">
        <v>259</v>
      </c>
      <c r="C57" s="592"/>
      <c r="D57" s="592"/>
      <c r="E57" s="592"/>
      <c r="F57" s="593">
        <f t="shared" ref="F57:AI57" si="20">+F40-F47</f>
        <v>-4550</v>
      </c>
      <c r="G57" s="593">
        <f t="shared" si="20"/>
        <v>905</v>
      </c>
      <c r="H57" s="593">
        <f t="shared" si="20"/>
        <v>0</v>
      </c>
      <c r="I57" s="593">
        <f t="shared" si="20"/>
        <v>0</v>
      </c>
      <c r="J57" s="593">
        <f t="shared" si="20"/>
        <v>0</v>
      </c>
      <c r="K57" s="593">
        <f t="shared" si="20"/>
        <v>0</v>
      </c>
      <c r="L57" s="593">
        <f t="shared" si="20"/>
        <v>0</v>
      </c>
      <c r="M57" s="593">
        <f t="shared" si="20"/>
        <v>0</v>
      </c>
      <c r="N57" s="593">
        <f t="shared" si="20"/>
        <v>0</v>
      </c>
      <c r="O57" s="593">
        <f t="shared" si="20"/>
        <v>0</v>
      </c>
      <c r="P57" s="593">
        <f t="shared" si="20"/>
        <v>0</v>
      </c>
      <c r="Q57" s="593">
        <f t="shared" si="20"/>
        <v>0</v>
      </c>
      <c r="R57" s="593">
        <f t="shared" si="20"/>
        <v>0</v>
      </c>
      <c r="S57" s="593">
        <f t="shared" si="20"/>
        <v>0</v>
      </c>
      <c r="T57" s="593">
        <f t="shared" si="20"/>
        <v>0</v>
      </c>
      <c r="U57" s="593">
        <f t="shared" si="20"/>
        <v>0</v>
      </c>
      <c r="V57" s="593">
        <f t="shared" si="20"/>
        <v>0</v>
      </c>
      <c r="W57" s="593">
        <f t="shared" si="20"/>
        <v>0</v>
      </c>
      <c r="X57" s="593">
        <f t="shared" si="20"/>
        <v>0</v>
      </c>
      <c r="Y57" s="593">
        <f t="shared" si="20"/>
        <v>0</v>
      </c>
      <c r="Z57" s="593">
        <f t="shared" si="20"/>
        <v>0</v>
      </c>
      <c r="AA57" s="593">
        <f t="shared" si="20"/>
        <v>0</v>
      </c>
      <c r="AB57" s="593">
        <f t="shared" si="20"/>
        <v>0</v>
      </c>
      <c r="AC57" s="593">
        <f t="shared" si="20"/>
        <v>0</v>
      </c>
      <c r="AD57" s="593">
        <f t="shared" si="20"/>
        <v>0</v>
      </c>
      <c r="AE57" s="593">
        <f t="shared" si="20"/>
        <v>0</v>
      </c>
      <c r="AF57" s="593">
        <f t="shared" si="20"/>
        <v>0</v>
      </c>
      <c r="AG57" s="593">
        <f t="shared" si="20"/>
        <v>0</v>
      </c>
      <c r="AH57" s="593">
        <f t="shared" si="20"/>
        <v>0</v>
      </c>
      <c r="AI57" s="593">
        <f t="shared" si="20"/>
        <v>0</v>
      </c>
    </row>
    <row r="59" spans="1:35" s="589" customFormat="1" ht="11.25">
      <c r="A59" s="588"/>
      <c r="B59" s="748" t="s">
        <v>388</v>
      </c>
      <c r="C59" s="588"/>
      <c r="D59" s="588"/>
      <c r="E59" s="588"/>
      <c r="F59" s="588">
        <f t="shared" ref="F59:AI60" si="21">+F38</f>
        <v>1</v>
      </c>
      <c r="G59" s="588">
        <f t="shared" si="21"/>
        <v>2</v>
      </c>
      <c r="H59" s="588">
        <f t="shared" si="21"/>
        <v>3</v>
      </c>
      <c r="I59" s="588">
        <f t="shared" si="21"/>
        <v>4</v>
      </c>
      <c r="J59" s="588">
        <f t="shared" si="21"/>
        <v>5</v>
      </c>
      <c r="K59" s="588">
        <f t="shared" si="21"/>
        <v>6</v>
      </c>
      <c r="L59" s="588">
        <f t="shared" si="21"/>
        <v>7</v>
      </c>
      <c r="M59" s="588">
        <f t="shared" si="21"/>
        <v>8</v>
      </c>
      <c r="N59" s="588">
        <f t="shared" si="21"/>
        <v>9</v>
      </c>
      <c r="O59" s="588">
        <f t="shared" si="21"/>
        <v>10</v>
      </c>
      <c r="P59" s="588">
        <f t="shared" si="21"/>
        <v>11</v>
      </c>
      <c r="Q59" s="588">
        <f t="shared" si="21"/>
        <v>12</v>
      </c>
      <c r="R59" s="588">
        <f t="shared" si="21"/>
        <v>13</v>
      </c>
      <c r="S59" s="588">
        <f t="shared" si="21"/>
        <v>14</v>
      </c>
      <c r="T59" s="588">
        <f t="shared" si="21"/>
        <v>15</v>
      </c>
      <c r="U59" s="588">
        <f t="shared" si="21"/>
        <v>16</v>
      </c>
      <c r="V59" s="588">
        <f t="shared" si="21"/>
        <v>17</v>
      </c>
      <c r="W59" s="588">
        <f t="shared" si="21"/>
        <v>18</v>
      </c>
      <c r="X59" s="588">
        <f t="shared" si="21"/>
        <v>19</v>
      </c>
      <c r="Y59" s="588">
        <f t="shared" si="21"/>
        <v>20</v>
      </c>
      <c r="Z59" s="588">
        <f t="shared" si="21"/>
        <v>21</v>
      </c>
      <c r="AA59" s="588">
        <f t="shared" si="21"/>
        <v>22</v>
      </c>
      <c r="AB59" s="588">
        <f t="shared" si="21"/>
        <v>23</v>
      </c>
      <c r="AC59" s="588">
        <f t="shared" si="21"/>
        <v>24</v>
      </c>
      <c r="AD59" s="588">
        <f t="shared" si="21"/>
        <v>25</v>
      </c>
      <c r="AE59" s="588">
        <f t="shared" si="21"/>
        <v>26</v>
      </c>
      <c r="AF59" s="588">
        <f t="shared" si="21"/>
        <v>27</v>
      </c>
      <c r="AG59" s="588">
        <f t="shared" si="21"/>
        <v>28</v>
      </c>
      <c r="AH59" s="588">
        <f t="shared" si="21"/>
        <v>29</v>
      </c>
      <c r="AI59" s="588">
        <f t="shared" si="21"/>
        <v>30</v>
      </c>
    </row>
    <row r="60" spans="1:35" s="589" customFormat="1" ht="11.25">
      <c r="A60" s="588" t="s">
        <v>147</v>
      </c>
      <c r="B60" s="748" t="s">
        <v>390</v>
      </c>
      <c r="C60" s="590"/>
      <c r="D60" s="590"/>
      <c r="E60" s="590"/>
      <c r="F60" s="591">
        <f t="shared" si="21"/>
        <v>2018</v>
      </c>
      <c r="G60" s="591">
        <f t="shared" si="21"/>
        <v>2019</v>
      </c>
      <c r="H60" s="591">
        <f t="shared" si="21"/>
        <v>2020</v>
      </c>
      <c r="I60" s="591">
        <f t="shared" si="21"/>
        <v>2021</v>
      </c>
      <c r="J60" s="591">
        <f t="shared" si="21"/>
        <v>2022</v>
      </c>
      <c r="K60" s="591">
        <f t="shared" si="21"/>
        <v>2023</v>
      </c>
      <c r="L60" s="591">
        <f t="shared" si="21"/>
        <v>2024</v>
      </c>
      <c r="M60" s="591">
        <f t="shared" si="21"/>
        <v>2025</v>
      </c>
      <c r="N60" s="591">
        <f t="shared" si="21"/>
        <v>2026</v>
      </c>
      <c r="O60" s="591">
        <f t="shared" si="21"/>
        <v>2027</v>
      </c>
      <c r="P60" s="591">
        <f t="shared" si="21"/>
        <v>2028</v>
      </c>
      <c r="Q60" s="591">
        <f t="shared" si="21"/>
        <v>2029</v>
      </c>
      <c r="R60" s="591">
        <f t="shared" si="21"/>
        <v>2030</v>
      </c>
      <c r="S60" s="591">
        <f t="shared" si="21"/>
        <v>2031</v>
      </c>
      <c r="T60" s="591">
        <f t="shared" si="21"/>
        <v>2032</v>
      </c>
      <c r="U60" s="591">
        <f t="shared" si="21"/>
        <v>2033</v>
      </c>
      <c r="V60" s="591">
        <f t="shared" si="21"/>
        <v>2034</v>
      </c>
      <c r="W60" s="591">
        <f t="shared" si="21"/>
        <v>2035</v>
      </c>
      <c r="X60" s="591">
        <f t="shared" si="21"/>
        <v>2036</v>
      </c>
      <c r="Y60" s="591">
        <f t="shared" si="21"/>
        <v>2037</v>
      </c>
      <c r="Z60" s="591">
        <f t="shared" si="21"/>
        <v>2038</v>
      </c>
      <c r="AA60" s="591">
        <f t="shared" si="21"/>
        <v>2039</v>
      </c>
      <c r="AB60" s="591">
        <f t="shared" si="21"/>
        <v>2040</v>
      </c>
      <c r="AC60" s="591">
        <f t="shared" si="21"/>
        <v>2041</v>
      </c>
      <c r="AD60" s="591">
        <f t="shared" si="21"/>
        <v>2042</v>
      </c>
      <c r="AE60" s="591">
        <f t="shared" si="21"/>
        <v>2043</v>
      </c>
      <c r="AF60" s="591">
        <f t="shared" si="21"/>
        <v>2044</v>
      </c>
      <c r="AG60" s="591">
        <f t="shared" si="21"/>
        <v>2045</v>
      </c>
      <c r="AH60" s="591">
        <f t="shared" si="21"/>
        <v>2046</v>
      </c>
      <c r="AI60" s="591">
        <f t="shared" si="21"/>
        <v>2047</v>
      </c>
    </row>
    <row r="61" spans="1:35" s="589" customFormat="1" ht="11.25">
      <c r="A61" s="602" t="s">
        <v>242</v>
      </c>
      <c r="B61" s="749" t="s">
        <v>252</v>
      </c>
      <c r="C61" s="592"/>
      <c r="D61" s="592"/>
      <c r="E61" s="592"/>
      <c r="F61" s="593">
        <f>+F62+F66+F67</f>
        <v>199706</v>
      </c>
      <c r="G61" s="593">
        <f t="shared" ref="G61:AI61" si="22">+G62+G66+G67</f>
        <v>215377</v>
      </c>
      <c r="H61" s="593">
        <f t="shared" si="22"/>
        <v>191487</v>
      </c>
      <c r="I61" s="593">
        <f t="shared" si="22"/>
        <v>191487</v>
      </c>
      <c r="J61" s="593">
        <f t="shared" si="22"/>
        <v>191487</v>
      </c>
      <c r="K61" s="593">
        <f t="shared" si="22"/>
        <v>191487</v>
      </c>
      <c r="L61" s="593">
        <f t="shared" si="22"/>
        <v>191487</v>
      </c>
      <c r="M61" s="593">
        <f t="shared" si="22"/>
        <v>191487</v>
      </c>
      <c r="N61" s="593">
        <f t="shared" si="22"/>
        <v>191487</v>
      </c>
      <c r="O61" s="593">
        <f t="shared" si="22"/>
        <v>191487</v>
      </c>
      <c r="P61" s="593">
        <f t="shared" si="22"/>
        <v>191487</v>
      </c>
      <c r="Q61" s="593">
        <f t="shared" si="22"/>
        <v>191487</v>
      </c>
      <c r="R61" s="593">
        <f t="shared" si="22"/>
        <v>191487</v>
      </c>
      <c r="S61" s="593">
        <f t="shared" si="22"/>
        <v>191487</v>
      </c>
      <c r="T61" s="593">
        <f t="shared" si="22"/>
        <v>191487</v>
      </c>
      <c r="U61" s="593">
        <f t="shared" si="22"/>
        <v>191487</v>
      </c>
      <c r="V61" s="593">
        <f t="shared" si="22"/>
        <v>191487</v>
      </c>
      <c r="W61" s="593">
        <f t="shared" si="22"/>
        <v>191487</v>
      </c>
      <c r="X61" s="593">
        <f t="shared" si="22"/>
        <v>191487</v>
      </c>
      <c r="Y61" s="593">
        <f t="shared" si="22"/>
        <v>191487</v>
      </c>
      <c r="Z61" s="593">
        <f t="shared" si="22"/>
        <v>191487</v>
      </c>
      <c r="AA61" s="593">
        <f t="shared" si="22"/>
        <v>191487</v>
      </c>
      <c r="AB61" s="593">
        <f t="shared" si="22"/>
        <v>191487</v>
      </c>
      <c r="AC61" s="593">
        <f t="shared" si="22"/>
        <v>191487</v>
      </c>
      <c r="AD61" s="593">
        <f t="shared" si="22"/>
        <v>191487</v>
      </c>
      <c r="AE61" s="593">
        <f t="shared" si="22"/>
        <v>191487</v>
      </c>
      <c r="AF61" s="593">
        <f t="shared" si="22"/>
        <v>191487</v>
      </c>
      <c r="AG61" s="593">
        <f t="shared" si="22"/>
        <v>191487</v>
      </c>
      <c r="AH61" s="593">
        <f t="shared" si="22"/>
        <v>191487</v>
      </c>
      <c r="AI61" s="593">
        <f t="shared" si="22"/>
        <v>191487</v>
      </c>
    </row>
    <row r="62" spans="1:35" s="589" customFormat="1" ht="11.25">
      <c r="A62" s="603">
        <v>1</v>
      </c>
      <c r="B62" s="750" t="s">
        <v>245</v>
      </c>
      <c r="C62" s="594"/>
      <c r="D62" s="594"/>
      <c r="E62" s="594"/>
      <c r="F62" s="595">
        <f>+F63+F64+F65</f>
        <v>197933</v>
      </c>
      <c r="G62" s="595">
        <f t="shared" ref="G62:AI62" si="23">+G63+G64+G65</f>
        <v>212129</v>
      </c>
      <c r="H62" s="595">
        <f t="shared" si="23"/>
        <v>191487</v>
      </c>
      <c r="I62" s="595">
        <f t="shared" si="23"/>
        <v>191487</v>
      </c>
      <c r="J62" s="595">
        <f t="shared" si="23"/>
        <v>191487</v>
      </c>
      <c r="K62" s="595">
        <f t="shared" si="23"/>
        <v>191487</v>
      </c>
      <c r="L62" s="595">
        <f t="shared" si="23"/>
        <v>191487</v>
      </c>
      <c r="M62" s="595">
        <f t="shared" si="23"/>
        <v>191487</v>
      </c>
      <c r="N62" s="595">
        <f t="shared" si="23"/>
        <v>191487</v>
      </c>
      <c r="O62" s="595">
        <f t="shared" si="23"/>
        <v>191487</v>
      </c>
      <c r="P62" s="595">
        <f t="shared" si="23"/>
        <v>191487</v>
      </c>
      <c r="Q62" s="595">
        <f t="shared" si="23"/>
        <v>191487</v>
      </c>
      <c r="R62" s="595">
        <f t="shared" si="23"/>
        <v>191487</v>
      </c>
      <c r="S62" s="595">
        <f t="shared" si="23"/>
        <v>191487</v>
      </c>
      <c r="T62" s="595">
        <f t="shared" si="23"/>
        <v>191487</v>
      </c>
      <c r="U62" s="595">
        <f t="shared" si="23"/>
        <v>191487</v>
      </c>
      <c r="V62" s="595">
        <f t="shared" si="23"/>
        <v>191487</v>
      </c>
      <c r="W62" s="595">
        <f t="shared" si="23"/>
        <v>191487</v>
      </c>
      <c r="X62" s="595">
        <f t="shared" si="23"/>
        <v>191487</v>
      </c>
      <c r="Y62" s="595">
        <f t="shared" si="23"/>
        <v>191487</v>
      </c>
      <c r="Z62" s="595">
        <f t="shared" si="23"/>
        <v>191487</v>
      </c>
      <c r="AA62" s="595">
        <f t="shared" si="23"/>
        <v>191487</v>
      </c>
      <c r="AB62" s="595">
        <f t="shared" si="23"/>
        <v>191487</v>
      </c>
      <c r="AC62" s="595">
        <f t="shared" si="23"/>
        <v>191487</v>
      </c>
      <c r="AD62" s="595">
        <f t="shared" si="23"/>
        <v>191487</v>
      </c>
      <c r="AE62" s="595">
        <f t="shared" si="23"/>
        <v>191487</v>
      </c>
      <c r="AF62" s="595">
        <f t="shared" si="23"/>
        <v>191487</v>
      </c>
      <c r="AG62" s="595">
        <f t="shared" si="23"/>
        <v>191487</v>
      </c>
      <c r="AH62" s="595">
        <f t="shared" si="23"/>
        <v>191487</v>
      </c>
      <c r="AI62" s="595">
        <f t="shared" si="23"/>
        <v>191487</v>
      </c>
    </row>
    <row r="63" spans="1:35" s="589" customFormat="1" ht="11.25">
      <c r="A63" s="603"/>
      <c r="B63" s="751" t="s">
        <v>249</v>
      </c>
      <c r="C63" s="596"/>
      <c r="D63" s="596"/>
      <c r="E63" s="596"/>
      <c r="F63" s="595">
        <f>+F42+F21</f>
        <v>59501.7048</v>
      </c>
      <c r="G63" s="595">
        <f t="shared" ref="G63:AI67" si="24">+G42+G21</f>
        <v>74365.260000000009</v>
      </c>
      <c r="H63" s="595">
        <f t="shared" si="24"/>
        <v>75563</v>
      </c>
      <c r="I63" s="595">
        <f t="shared" si="24"/>
        <v>75563</v>
      </c>
      <c r="J63" s="595">
        <f t="shared" si="24"/>
        <v>75563</v>
      </c>
      <c r="K63" s="595">
        <f t="shared" si="24"/>
        <v>75563</v>
      </c>
      <c r="L63" s="595">
        <f t="shared" si="24"/>
        <v>75563</v>
      </c>
      <c r="M63" s="595">
        <f t="shared" si="24"/>
        <v>75563</v>
      </c>
      <c r="N63" s="595">
        <f t="shared" si="24"/>
        <v>75563</v>
      </c>
      <c r="O63" s="595">
        <f t="shared" si="24"/>
        <v>75563</v>
      </c>
      <c r="P63" s="595">
        <f t="shared" si="24"/>
        <v>75563</v>
      </c>
      <c r="Q63" s="595">
        <f t="shared" si="24"/>
        <v>75563</v>
      </c>
      <c r="R63" s="595">
        <f t="shared" si="24"/>
        <v>75563</v>
      </c>
      <c r="S63" s="595">
        <f t="shared" si="24"/>
        <v>75563</v>
      </c>
      <c r="T63" s="595">
        <f t="shared" si="24"/>
        <v>75563</v>
      </c>
      <c r="U63" s="595">
        <f t="shared" si="24"/>
        <v>75563</v>
      </c>
      <c r="V63" s="595">
        <f t="shared" si="24"/>
        <v>75563</v>
      </c>
      <c r="W63" s="595">
        <f t="shared" si="24"/>
        <v>75563</v>
      </c>
      <c r="X63" s="595">
        <f t="shared" si="24"/>
        <v>75563</v>
      </c>
      <c r="Y63" s="595">
        <f t="shared" si="24"/>
        <v>75563</v>
      </c>
      <c r="Z63" s="595">
        <f t="shared" si="24"/>
        <v>75563</v>
      </c>
      <c r="AA63" s="595">
        <f t="shared" si="24"/>
        <v>75563</v>
      </c>
      <c r="AB63" s="595">
        <f t="shared" si="24"/>
        <v>75563</v>
      </c>
      <c r="AC63" s="595">
        <f t="shared" si="24"/>
        <v>75563</v>
      </c>
      <c r="AD63" s="595">
        <f t="shared" si="24"/>
        <v>75563</v>
      </c>
      <c r="AE63" s="595">
        <f t="shared" si="24"/>
        <v>75563</v>
      </c>
      <c r="AF63" s="595">
        <f t="shared" si="24"/>
        <v>75563</v>
      </c>
      <c r="AG63" s="595">
        <f t="shared" si="24"/>
        <v>75563</v>
      </c>
      <c r="AH63" s="595">
        <f t="shared" si="24"/>
        <v>75563</v>
      </c>
      <c r="AI63" s="595">
        <f t="shared" si="24"/>
        <v>75563</v>
      </c>
    </row>
    <row r="64" spans="1:35" s="589" customFormat="1" ht="11.25">
      <c r="A64" s="603"/>
      <c r="B64" s="751" t="s">
        <v>250</v>
      </c>
      <c r="C64" s="596"/>
      <c r="D64" s="596"/>
      <c r="E64" s="596"/>
      <c r="F64" s="595">
        <f>+F43+F22</f>
        <v>128422.29519999999</v>
      </c>
      <c r="G64" s="595">
        <f t="shared" si="24"/>
        <v>134381.74</v>
      </c>
      <c r="H64" s="595">
        <f t="shared" si="24"/>
        <v>114541</v>
      </c>
      <c r="I64" s="595">
        <f t="shared" si="24"/>
        <v>114541</v>
      </c>
      <c r="J64" s="595">
        <f t="shared" si="24"/>
        <v>114541</v>
      </c>
      <c r="K64" s="595">
        <f t="shared" si="24"/>
        <v>114541</v>
      </c>
      <c r="L64" s="595">
        <f t="shared" si="24"/>
        <v>114541</v>
      </c>
      <c r="M64" s="595">
        <f t="shared" si="24"/>
        <v>114541</v>
      </c>
      <c r="N64" s="595">
        <f t="shared" si="24"/>
        <v>114541</v>
      </c>
      <c r="O64" s="595">
        <f t="shared" si="24"/>
        <v>114541</v>
      </c>
      <c r="P64" s="595">
        <f t="shared" si="24"/>
        <v>114541</v>
      </c>
      <c r="Q64" s="595">
        <f t="shared" si="24"/>
        <v>114541</v>
      </c>
      <c r="R64" s="595">
        <f t="shared" si="24"/>
        <v>114541</v>
      </c>
      <c r="S64" s="595">
        <f t="shared" si="24"/>
        <v>114541</v>
      </c>
      <c r="T64" s="595">
        <f t="shared" si="24"/>
        <v>114541</v>
      </c>
      <c r="U64" s="595">
        <f t="shared" si="24"/>
        <v>114541</v>
      </c>
      <c r="V64" s="595">
        <f t="shared" si="24"/>
        <v>114541</v>
      </c>
      <c r="W64" s="595">
        <f t="shared" si="24"/>
        <v>114541</v>
      </c>
      <c r="X64" s="595">
        <f t="shared" si="24"/>
        <v>114541</v>
      </c>
      <c r="Y64" s="595">
        <f t="shared" si="24"/>
        <v>114541</v>
      </c>
      <c r="Z64" s="595">
        <f t="shared" si="24"/>
        <v>114541</v>
      </c>
      <c r="AA64" s="595">
        <f t="shared" si="24"/>
        <v>114541</v>
      </c>
      <c r="AB64" s="595">
        <f t="shared" si="24"/>
        <v>114541</v>
      </c>
      <c r="AC64" s="595">
        <f t="shared" si="24"/>
        <v>114541</v>
      </c>
      <c r="AD64" s="595">
        <f t="shared" si="24"/>
        <v>114541</v>
      </c>
      <c r="AE64" s="595">
        <f t="shared" si="24"/>
        <v>114541</v>
      </c>
      <c r="AF64" s="595">
        <f t="shared" si="24"/>
        <v>114541</v>
      </c>
      <c r="AG64" s="595">
        <f t="shared" si="24"/>
        <v>114541</v>
      </c>
      <c r="AH64" s="595">
        <f t="shared" si="24"/>
        <v>114541</v>
      </c>
      <c r="AI64" s="595">
        <f t="shared" si="24"/>
        <v>114541</v>
      </c>
    </row>
    <row r="65" spans="1:35" s="589" customFormat="1" ht="11.25">
      <c r="A65" s="603"/>
      <c r="B65" s="751" t="s">
        <v>853</v>
      </c>
      <c r="C65" s="596"/>
      <c r="D65" s="596"/>
      <c r="E65" s="596"/>
      <c r="F65" s="595">
        <f>+F44+F23</f>
        <v>10009</v>
      </c>
      <c r="G65" s="595">
        <f t="shared" si="24"/>
        <v>3382</v>
      </c>
      <c r="H65" s="595">
        <f t="shared" si="24"/>
        <v>1383</v>
      </c>
      <c r="I65" s="595">
        <f t="shared" si="24"/>
        <v>1383</v>
      </c>
      <c r="J65" s="595">
        <f t="shared" si="24"/>
        <v>1383</v>
      </c>
      <c r="K65" s="595">
        <f t="shared" si="24"/>
        <v>1383</v>
      </c>
      <c r="L65" s="595">
        <f t="shared" si="24"/>
        <v>1383</v>
      </c>
      <c r="M65" s="595">
        <f t="shared" si="24"/>
        <v>1383</v>
      </c>
      <c r="N65" s="595">
        <f t="shared" si="24"/>
        <v>1383</v>
      </c>
      <c r="O65" s="595">
        <f t="shared" si="24"/>
        <v>1383</v>
      </c>
      <c r="P65" s="595">
        <f t="shared" si="24"/>
        <v>1383</v>
      </c>
      <c r="Q65" s="595">
        <f t="shared" si="24"/>
        <v>1383</v>
      </c>
      <c r="R65" s="595">
        <f t="shared" si="24"/>
        <v>1383</v>
      </c>
      <c r="S65" s="595">
        <f t="shared" si="24"/>
        <v>1383</v>
      </c>
      <c r="T65" s="595">
        <f t="shared" si="24"/>
        <v>1383</v>
      </c>
      <c r="U65" s="595">
        <f t="shared" si="24"/>
        <v>1383</v>
      </c>
      <c r="V65" s="595">
        <f t="shared" si="24"/>
        <v>1383</v>
      </c>
      <c r="W65" s="595">
        <f t="shared" si="24"/>
        <v>1383</v>
      </c>
      <c r="X65" s="595">
        <f t="shared" si="24"/>
        <v>1383</v>
      </c>
      <c r="Y65" s="595">
        <f t="shared" si="24"/>
        <v>1383</v>
      </c>
      <c r="Z65" s="595">
        <f t="shared" si="24"/>
        <v>1383</v>
      </c>
      <c r="AA65" s="595">
        <f t="shared" si="24"/>
        <v>1383</v>
      </c>
      <c r="AB65" s="595">
        <f t="shared" si="24"/>
        <v>1383</v>
      </c>
      <c r="AC65" s="595">
        <f t="shared" si="24"/>
        <v>1383</v>
      </c>
      <c r="AD65" s="595">
        <f t="shared" si="24"/>
        <v>1383</v>
      </c>
      <c r="AE65" s="595">
        <f t="shared" si="24"/>
        <v>1383</v>
      </c>
      <c r="AF65" s="595">
        <f t="shared" si="24"/>
        <v>1383</v>
      </c>
      <c r="AG65" s="595">
        <f t="shared" si="24"/>
        <v>1383</v>
      </c>
      <c r="AH65" s="595">
        <f t="shared" si="24"/>
        <v>1383</v>
      </c>
      <c r="AI65" s="595">
        <f t="shared" si="24"/>
        <v>1383</v>
      </c>
    </row>
    <row r="66" spans="1:35" s="589" customFormat="1" ht="11.25">
      <c r="A66" s="603">
        <v>2</v>
      </c>
      <c r="B66" s="750" t="s">
        <v>247</v>
      </c>
      <c r="C66" s="594"/>
      <c r="D66" s="594"/>
      <c r="E66" s="594"/>
      <c r="F66" s="595">
        <f>+F45+F24</f>
        <v>1773</v>
      </c>
      <c r="G66" s="595">
        <f t="shared" si="24"/>
        <v>3248</v>
      </c>
      <c r="H66" s="595">
        <f t="shared" si="24"/>
        <v>0</v>
      </c>
      <c r="I66" s="595">
        <f t="shared" si="24"/>
        <v>0</v>
      </c>
      <c r="J66" s="595">
        <f t="shared" si="24"/>
        <v>0</v>
      </c>
      <c r="K66" s="595">
        <f t="shared" si="24"/>
        <v>0</v>
      </c>
      <c r="L66" s="595">
        <f t="shared" si="24"/>
        <v>0</v>
      </c>
      <c r="M66" s="595">
        <f t="shared" si="24"/>
        <v>0</v>
      </c>
      <c r="N66" s="595">
        <f t="shared" si="24"/>
        <v>0</v>
      </c>
      <c r="O66" s="595">
        <f t="shared" si="24"/>
        <v>0</v>
      </c>
      <c r="P66" s="595">
        <f t="shared" si="24"/>
        <v>0</v>
      </c>
      <c r="Q66" s="595">
        <f t="shared" si="24"/>
        <v>0</v>
      </c>
      <c r="R66" s="595">
        <f t="shared" si="24"/>
        <v>0</v>
      </c>
      <c r="S66" s="595">
        <f t="shared" si="24"/>
        <v>0</v>
      </c>
      <c r="T66" s="595">
        <f t="shared" si="24"/>
        <v>0</v>
      </c>
      <c r="U66" s="595">
        <f t="shared" si="24"/>
        <v>0</v>
      </c>
      <c r="V66" s="595">
        <f t="shared" si="24"/>
        <v>0</v>
      </c>
      <c r="W66" s="595">
        <f t="shared" si="24"/>
        <v>0</v>
      </c>
      <c r="X66" s="595">
        <f t="shared" si="24"/>
        <v>0</v>
      </c>
      <c r="Y66" s="595">
        <f t="shared" si="24"/>
        <v>0</v>
      </c>
      <c r="Z66" s="595">
        <f t="shared" si="24"/>
        <v>0</v>
      </c>
      <c r="AA66" s="595">
        <f t="shared" si="24"/>
        <v>0</v>
      </c>
      <c r="AB66" s="595">
        <f t="shared" si="24"/>
        <v>0</v>
      </c>
      <c r="AC66" s="595">
        <f t="shared" si="24"/>
        <v>0</v>
      </c>
      <c r="AD66" s="595">
        <f t="shared" si="24"/>
        <v>0</v>
      </c>
      <c r="AE66" s="595">
        <f t="shared" si="24"/>
        <v>0</v>
      </c>
      <c r="AF66" s="595">
        <f t="shared" si="24"/>
        <v>0</v>
      </c>
      <c r="AG66" s="595">
        <f t="shared" si="24"/>
        <v>0</v>
      </c>
      <c r="AH66" s="595">
        <f t="shared" si="24"/>
        <v>0</v>
      </c>
      <c r="AI66" s="595">
        <f t="shared" si="24"/>
        <v>0</v>
      </c>
    </row>
    <row r="67" spans="1:35" s="589" customFormat="1" ht="11.25">
      <c r="A67" s="603">
        <v>3</v>
      </c>
      <c r="B67" s="750" t="s">
        <v>251</v>
      </c>
      <c r="C67" s="594"/>
      <c r="D67" s="594"/>
      <c r="E67" s="594"/>
      <c r="F67" s="595">
        <f t="shared" ref="F67:U67" si="25">+F46+F25</f>
        <v>0</v>
      </c>
      <c r="G67" s="595">
        <f t="shared" si="25"/>
        <v>0</v>
      </c>
      <c r="H67" s="595">
        <f t="shared" si="25"/>
        <v>0</v>
      </c>
      <c r="I67" s="595">
        <f t="shared" si="25"/>
        <v>0</v>
      </c>
      <c r="J67" s="595">
        <f t="shared" si="25"/>
        <v>0</v>
      </c>
      <c r="K67" s="595">
        <f t="shared" si="25"/>
        <v>0</v>
      </c>
      <c r="L67" s="595">
        <f t="shared" si="25"/>
        <v>0</v>
      </c>
      <c r="M67" s="595">
        <f t="shared" si="25"/>
        <v>0</v>
      </c>
      <c r="N67" s="595">
        <f t="shared" si="25"/>
        <v>0</v>
      </c>
      <c r="O67" s="595">
        <f t="shared" si="25"/>
        <v>0</v>
      </c>
      <c r="P67" s="595">
        <f t="shared" si="25"/>
        <v>0</v>
      </c>
      <c r="Q67" s="595">
        <f t="shared" si="25"/>
        <v>0</v>
      </c>
      <c r="R67" s="595">
        <f t="shared" si="25"/>
        <v>0</v>
      </c>
      <c r="S67" s="595">
        <f t="shared" si="25"/>
        <v>0</v>
      </c>
      <c r="T67" s="595">
        <f t="shared" si="25"/>
        <v>0</v>
      </c>
      <c r="U67" s="595">
        <f t="shared" si="25"/>
        <v>0</v>
      </c>
      <c r="V67" s="595">
        <f t="shared" si="24"/>
        <v>0</v>
      </c>
      <c r="W67" s="595">
        <f t="shared" si="24"/>
        <v>0</v>
      </c>
      <c r="X67" s="595">
        <f t="shared" si="24"/>
        <v>0</v>
      </c>
      <c r="Y67" s="595">
        <f t="shared" si="24"/>
        <v>0</v>
      </c>
      <c r="Z67" s="595">
        <f t="shared" si="24"/>
        <v>0</v>
      </c>
      <c r="AA67" s="595">
        <f t="shared" si="24"/>
        <v>0</v>
      </c>
      <c r="AB67" s="595">
        <f t="shared" si="24"/>
        <v>0</v>
      </c>
      <c r="AC67" s="595">
        <f t="shared" si="24"/>
        <v>0</v>
      </c>
      <c r="AD67" s="595">
        <f t="shared" si="24"/>
        <v>0</v>
      </c>
      <c r="AE67" s="595">
        <f t="shared" si="24"/>
        <v>0</v>
      </c>
      <c r="AF67" s="595">
        <f t="shared" si="24"/>
        <v>0</v>
      </c>
      <c r="AG67" s="595">
        <f t="shared" si="24"/>
        <v>0</v>
      </c>
      <c r="AH67" s="595">
        <f t="shared" si="24"/>
        <v>0</v>
      </c>
      <c r="AI67" s="595">
        <f t="shared" si="24"/>
        <v>0</v>
      </c>
    </row>
    <row r="68" spans="1:35" s="589" customFormat="1" ht="11.25">
      <c r="A68" s="602" t="s">
        <v>243</v>
      </c>
      <c r="B68" s="749" t="s">
        <v>253</v>
      </c>
      <c r="C68" s="592"/>
      <c r="D68" s="592"/>
      <c r="E68" s="592"/>
      <c r="F68" s="593">
        <f>+F69+F76+F77</f>
        <v>203881</v>
      </c>
      <c r="G68" s="593">
        <f t="shared" ref="G68:AI68" si="26">+G69+G76+G77</f>
        <v>206900</v>
      </c>
      <c r="H68" s="593">
        <f t="shared" si="26"/>
        <v>191487</v>
      </c>
      <c r="I68" s="593">
        <f t="shared" si="26"/>
        <v>191487</v>
      </c>
      <c r="J68" s="593">
        <f t="shared" si="26"/>
        <v>191487</v>
      </c>
      <c r="K68" s="593">
        <f t="shared" si="26"/>
        <v>191487</v>
      </c>
      <c r="L68" s="593">
        <f t="shared" si="26"/>
        <v>191487</v>
      </c>
      <c r="M68" s="593">
        <f t="shared" si="26"/>
        <v>191487</v>
      </c>
      <c r="N68" s="593">
        <f t="shared" si="26"/>
        <v>191487</v>
      </c>
      <c r="O68" s="593">
        <f t="shared" si="26"/>
        <v>191487</v>
      </c>
      <c r="P68" s="593">
        <f t="shared" si="26"/>
        <v>191487</v>
      </c>
      <c r="Q68" s="593">
        <f t="shared" si="26"/>
        <v>191487</v>
      </c>
      <c r="R68" s="593">
        <f t="shared" si="26"/>
        <v>191487</v>
      </c>
      <c r="S68" s="593">
        <f t="shared" si="26"/>
        <v>191487</v>
      </c>
      <c r="T68" s="593">
        <f t="shared" si="26"/>
        <v>191487</v>
      </c>
      <c r="U68" s="593">
        <f t="shared" si="26"/>
        <v>191487</v>
      </c>
      <c r="V68" s="593">
        <f t="shared" si="26"/>
        <v>191487</v>
      </c>
      <c r="W68" s="593">
        <f t="shared" si="26"/>
        <v>191487</v>
      </c>
      <c r="X68" s="593">
        <f t="shared" si="26"/>
        <v>191487</v>
      </c>
      <c r="Y68" s="593">
        <f t="shared" si="26"/>
        <v>191487</v>
      </c>
      <c r="Z68" s="593">
        <f t="shared" si="26"/>
        <v>191487</v>
      </c>
      <c r="AA68" s="593">
        <f t="shared" si="26"/>
        <v>191487</v>
      </c>
      <c r="AB68" s="593">
        <f t="shared" si="26"/>
        <v>191487</v>
      </c>
      <c r="AC68" s="593">
        <f t="shared" si="26"/>
        <v>191487</v>
      </c>
      <c r="AD68" s="593">
        <f t="shared" si="26"/>
        <v>191487</v>
      </c>
      <c r="AE68" s="593">
        <f t="shared" si="26"/>
        <v>191487</v>
      </c>
      <c r="AF68" s="593">
        <f t="shared" si="26"/>
        <v>191487</v>
      </c>
      <c r="AG68" s="593">
        <f t="shared" si="26"/>
        <v>191487</v>
      </c>
      <c r="AH68" s="593">
        <f t="shared" si="26"/>
        <v>191487</v>
      </c>
      <c r="AI68" s="593">
        <f t="shared" si="26"/>
        <v>191487</v>
      </c>
    </row>
    <row r="69" spans="1:35" s="589" customFormat="1" ht="11.25">
      <c r="A69" s="603">
        <v>1</v>
      </c>
      <c r="B69" s="750" t="s">
        <v>246</v>
      </c>
      <c r="C69" s="594"/>
      <c r="D69" s="594"/>
      <c r="E69" s="594"/>
      <c r="F69" s="595">
        <f>+F70+F71+F73+F74+F75</f>
        <v>199558</v>
      </c>
      <c r="G69" s="595">
        <f t="shared" ref="G69:AI69" si="27">+G70+G71+G73+G74+G75</f>
        <v>206743</v>
      </c>
      <c r="H69" s="595">
        <f t="shared" si="27"/>
        <v>191487</v>
      </c>
      <c r="I69" s="595">
        <f t="shared" si="27"/>
        <v>191487</v>
      </c>
      <c r="J69" s="595">
        <f t="shared" si="27"/>
        <v>191487</v>
      </c>
      <c r="K69" s="595">
        <f t="shared" si="27"/>
        <v>191487</v>
      </c>
      <c r="L69" s="595">
        <f t="shared" si="27"/>
        <v>191487</v>
      </c>
      <c r="M69" s="595">
        <f t="shared" si="27"/>
        <v>191487</v>
      </c>
      <c r="N69" s="595">
        <f t="shared" si="27"/>
        <v>191487</v>
      </c>
      <c r="O69" s="595">
        <f t="shared" si="27"/>
        <v>191487</v>
      </c>
      <c r="P69" s="595">
        <f t="shared" si="27"/>
        <v>191487</v>
      </c>
      <c r="Q69" s="595">
        <f t="shared" si="27"/>
        <v>191487</v>
      </c>
      <c r="R69" s="595">
        <f t="shared" si="27"/>
        <v>191487</v>
      </c>
      <c r="S69" s="595">
        <f t="shared" si="27"/>
        <v>191487</v>
      </c>
      <c r="T69" s="595">
        <f t="shared" si="27"/>
        <v>191487</v>
      </c>
      <c r="U69" s="595">
        <f t="shared" si="27"/>
        <v>191487</v>
      </c>
      <c r="V69" s="595">
        <f t="shared" si="27"/>
        <v>191487</v>
      </c>
      <c r="W69" s="595">
        <f t="shared" si="27"/>
        <v>191487</v>
      </c>
      <c r="X69" s="595">
        <f t="shared" si="27"/>
        <v>191487</v>
      </c>
      <c r="Y69" s="595">
        <f t="shared" si="27"/>
        <v>191487</v>
      </c>
      <c r="Z69" s="595">
        <f t="shared" si="27"/>
        <v>191487</v>
      </c>
      <c r="AA69" s="595">
        <f t="shared" si="27"/>
        <v>191487</v>
      </c>
      <c r="AB69" s="595">
        <f t="shared" si="27"/>
        <v>191487</v>
      </c>
      <c r="AC69" s="595">
        <f t="shared" si="27"/>
        <v>191487</v>
      </c>
      <c r="AD69" s="595">
        <f t="shared" si="27"/>
        <v>191487</v>
      </c>
      <c r="AE69" s="595">
        <f t="shared" si="27"/>
        <v>191487</v>
      </c>
      <c r="AF69" s="595">
        <f t="shared" si="27"/>
        <v>191487</v>
      </c>
      <c r="AG69" s="595">
        <f t="shared" si="27"/>
        <v>191487</v>
      </c>
      <c r="AH69" s="595">
        <f t="shared" si="27"/>
        <v>191487</v>
      </c>
      <c r="AI69" s="595">
        <f t="shared" si="27"/>
        <v>191487</v>
      </c>
    </row>
    <row r="70" spans="1:35" s="589" customFormat="1" ht="11.25">
      <c r="A70" s="603"/>
      <c r="B70" s="751" t="s">
        <v>106</v>
      </c>
      <c r="C70" s="596"/>
      <c r="D70" s="596"/>
      <c r="E70" s="596"/>
      <c r="F70" s="595">
        <f t="shared" ref="F70:AI77" si="28">+F28+F49</f>
        <v>15634</v>
      </c>
      <c r="G70" s="595">
        <f t="shared" si="28"/>
        <v>5928</v>
      </c>
      <c r="H70" s="595">
        <f t="shared" si="28"/>
        <v>5244</v>
      </c>
      <c r="I70" s="595">
        <f t="shared" si="28"/>
        <v>5244</v>
      </c>
      <c r="J70" s="595">
        <f t="shared" si="28"/>
        <v>5244</v>
      </c>
      <c r="K70" s="595">
        <f t="shared" si="28"/>
        <v>5244</v>
      </c>
      <c r="L70" s="595">
        <f t="shared" si="28"/>
        <v>5244</v>
      </c>
      <c r="M70" s="595">
        <f t="shared" si="28"/>
        <v>5244</v>
      </c>
      <c r="N70" s="595">
        <f t="shared" si="28"/>
        <v>5244</v>
      </c>
      <c r="O70" s="595">
        <f t="shared" si="28"/>
        <v>5244</v>
      </c>
      <c r="P70" s="595">
        <f t="shared" si="28"/>
        <v>5244</v>
      </c>
      <c r="Q70" s="595">
        <f t="shared" si="28"/>
        <v>5244</v>
      </c>
      <c r="R70" s="595">
        <f t="shared" si="28"/>
        <v>5244</v>
      </c>
      <c r="S70" s="595">
        <f t="shared" si="28"/>
        <v>5244</v>
      </c>
      <c r="T70" s="595">
        <f t="shared" si="28"/>
        <v>5244</v>
      </c>
      <c r="U70" s="595">
        <f t="shared" si="28"/>
        <v>5244</v>
      </c>
      <c r="V70" s="595">
        <f t="shared" si="28"/>
        <v>5244</v>
      </c>
      <c r="W70" s="595">
        <f t="shared" si="28"/>
        <v>5244</v>
      </c>
      <c r="X70" s="595">
        <f t="shared" si="28"/>
        <v>5244</v>
      </c>
      <c r="Y70" s="595">
        <f t="shared" si="28"/>
        <v>5244</v>
      </c>
      <c r="Z70" s="595">
        <f t="shared" si="28"/>
        <v>5244</v>
      </c>
      <c r="AA70" s="595">
        <f t="shared" si="28"/>
        <v>5244</v>
      </c>
      <c r="AB70" s="595">
        <f t="shared" si="28"/>
        <v>5244</v>
      </c>
      <c r="AC70" s="595">
        <f t="shared" si="28"/>
        <v>5244</v>
      </c>
      <c r="AD70" s="595">
        <f t="shared" si="28"/>
        <v>5244</v>
      </c>
      <c r="AE70" s="595">
        <f t="shared" si="28"/>
        <v>5244</v>
      </c>
      <c r="AF70" s="595">
        <f t="shared" si="28"/>
        <v>5244</v>
      </c>
      <c r="AG70" s="595">
        <f t="shared" si="28"/>
        <v>5244</v>
      </c>
      <c r="AH70" s="595">
        <f t="shared" si="28"/>
        <v>5244</v>
      </c>
      <c r="AI70" s="595">
        <f t="shared" si="28"/>
        <v>5244</v>
      </c>
    </row>
    <row r="71" spans="1:35" s="589" customFormat="1" ht="11.25">
      <c r="A71" s="603"/>
      <c r="B71" s="751" t="s">
        <v>254</v>
      </c>
      <c r="C71" s="596"/>
      <c r="D71" s="596"/>
      <c r="E71" s="596"/>
      <c r="F71" s="595">
        <f t="shared" si="28"/>
        <v>162487</v>
      </c>
      <c r="G71" s="595">
        <f t="shared" si="28"/>
        <v>185848</v>
      </c>
      <c r="H71" s="595">
        <f t="shared" si="28"/>
        <v>172923</v>
      </c>
      <c r="I71" s="595">
        <f t="shared" si="28"/>
        <v>172923</v>
      </c>
      <c r="J71" s="595">
        <f t="shared" si="28"/>
        <v>172923</v>
      </c>
      <c r="K71" s="595">
        <f t="shared" si="28"/>
        <v>172923</v>
      </c>
      <c r="L71" s="595">
        <f t="shared" si="28"/>
        <v>172923</v>
      </c>
      <c r="M71" s="595">
        <f t="shared" si="28"/>
        <v>172923</v>
      </c>
      <c r="N71" s="595">
        <f t="shared" si="28"/>
        <v>172923</v>
      </c>
      <c r="O71" s="595">
        <f t="shared" si="28"/>
        <v>172923</v>
      </c>
      <c r="P71" s="595">
        <f t="shared" si="28"/>
        <v>172923</v>
      </c>
      <c r="Q71" s="595">
        <f t="shared" si="28"/>
        <v>172923</v>
      </c>
      <c r="R71" s="595">
        <f t="shared" si="28"/>
        <v>172923</v>
      </c>
      <c r="S71" s="595">
        <f t="shared" si="28"/>
        <v>172923</v>
      </c>
      <c r="T71" s="595">
        <f t="shared" si="28"/>
        <v>172923</v>
      </c>
      <c r="U71" s="595">
        <f t="shared" si="28"/>
        <v>172923</v>
      </c>
      <c r="V71" s="595">
        <f t="shared" si="28"/>
        <v>172923</v>
      </c>
      <c r="W71" s="595">
        <f t="shared" si="28"/>
        <v>172923</v>
      </c>
      <c r="X71" s="595">
        <f t="shared" si="28"/>
        <v>172923</v>
      </c>
      <c r="Y71" s="595">
        <f t="shared" si="28"/>
        <v>172923</v>
      </c>
      <c r="Z71" s="595">
        <f t="shared" si="28"/>
        <v>172923</v>
      </c>
      <c r="AA71" s="595">
        <f t="shared" si="28"/>
        <v>172923</v>
      </c>
      <c r="AB71" s="595">
        <f t="shared" si="28"/>
        <v>172923</v>
      </c>
      <c r="AC71" s="595">
        <f t="shared" si="28"/>
        <v>172923</v>
      </c>
      <c r="AD71" s="595">
        <f t="shared" si="28"/>
        <v>172923</v>
      </c>
      <c r="AE71" s="595">
        <f t="shared" si="28"/>
        <v>172923</v>
      </c>
      <c r="AF71" s="595">
        <f t="shared" si="28"/>
        <v>172923</v>
      </c>
      <c r="AG71" s="595">
        <f t="shared" si="28"/>
        <v>172923</v>
      </c>
      <c r="AH71" s="595">
        <f t="shared" si="28"/>
        <v>172923</v>
      </c>
      <c r="AI71" s="595">
        <f t="shared" si="28"/>
        <v>172923</v>
      </c>
    </row>
    <row r="72" spans="1:35" s="589" customFormat="1" ht="11.25">
      <c r="A72" s="604"/>
      <c r="B72" s="752" t="s">
        <v>264</v>
      </c>
      <c r="C72" s="598"/>
      <c r="D72" s="598"/>
      <c r="E72" s="598"/>
      <c r="F72" s="599">
        <f t="shared" si="28"/>
        <v>322</v>
      </c>
      <c r="G72" s="599">
        <f t="shared" si="28"/>
        <v>110913</v>
      </c>
      <c r="H72" s="599">
        <f t="shared" si="28"/>
        <v>114541</v>
      </c>
      <c r="I72" s="599">
        <f t="shared" si="28"/>
        <v>114541</v>
      </c>
      <c r="J72" s="599">
        <f t="shared" si="28"/>
        <v>114541</v>
      </c>
      <c r="K72" s="599">
        <f t="shared" si="28"/>
        <v>114541</v>
      </c>
      <c r="L72" s="599">
        <f t="shared" si="28"/>
        <v>114541</v>
      </c>
      <c r="M72" s="599">
        <f t="shared" si="28"/>
        <v>114541</v>
      </c>
      <c r="N72" s="599">
        <f t="shared" si="28"/>
        <v>114541</v>
      </c>
      <c r="O72" s="599">
        <f t="shared" si="28"/>
        <v>114541</v>
      </c>
      <c r="P72" s="599">
        <f t="shared" si="28"/>
        <v>114541</v>
      </c>
      <c r="Q72" s="599">
        <f t="shared" si="28"/>
        <v>114541</v>
      </c>
      <c r="R72" s="599">
        <f t="shared" si="28"/>
        <v>114541</v>
      </c>
      <c r="S72" s="599">
        <f t="shared" si="28"/>
        <v>114541</v>
      </c>
      <c r="T72" s="599">
        <f t="shared" si="28"/>
        <v>114541</v>
      </c>
      <c r="U72" s="599">
        <f t="shared" si="28"/>
        <v>114541</v>
      </c>
      <c r="V72" s="599">
        <f t="shared" si="28"/>
        <v>114541</v>
      </c>
      <c r="W72" s="599">
        <f t="shared" si="28"/>
        <v>114541</v>
      </c>
      <c r="X72" s="599">
        <f t="shared" si="28"/>
        <v>114541</v>
      </c>
      <c r="Y72" s="599">
        <f t="shared" si="28"/>
        <v>114541</v>
      </c>
      <c r="Z72" s="599">
        <f t="shared" si="28"/>
        <v>114541</v>
      </c>
      <c r="AA72" s="599">
        <f t="shared" si="28"/>
        <v>114541</v>
      </c>
      <c r="AB72" s="599">
        <f t="shared" si="28"/>
        <v>114541</v>
      </c>
      <c r="AC72" s="599">
        <f t="shared" si="28"/>
        <v>114541</v>
      </c>
      <c r="AD72" s="599">
        <f t="shared" si="28"/>
        <v>114541</v>
      </c>
      <c r="AE72" s="599">
        <f t="shared" si="28"/>
        <v>114541</v>
      </c>
      <c r="AF72" s="599">
        <f t="shared" si="28"/>
        <v>114541</v>
      </c>
      <c r="AG72" s="599">
        <f t="shared" si="28"/>
        <v>114541</v>
      </c>
      <c r="AH72" s="599">
        <f t="shared" si="28"/>
        <v>114541</v>
      </c>
      <c r="AI72" s="599">
        <f t="shared" si="28"/>
        <v>114541</v>
      </c>
    </row>
    <row r="73" spans="1:35" s="589" customFormat="1" ht="11.25">
      <c r="A73" s="603"/>
      <c r="B73" s="751" t="s">
        <v>255</v>
      </c>
      <c r="C73" s="596"/>
      <c r="D73" s="596"/>
      <c r="E73" s="596"/>
      <c r="F73" s="595">
        <f t="shared" si="28"/>
        <v>2367</v>
      </c>
      <c r="G73" s="595">
        <f t="shared" si="28"/>
        <v>1897</v>
      </c>
      <c r="H73" s="595">
        <f t="shared" si="28"/>
        <v>14</v>
      </c>
      <c r="I73" s="595">
        <f t="shared" si="28"/>
        <v>14</v>
      </c>
      <c r="J73" s="595">
        <f t="shared" si="28"/>
        <v>14</v>
      </c>
      <c r="K73" s="595">
        <f t="shared" si="28"/>
        <v>14</v>
      </c>
      <c r="L73" s="595">
        <f t="shared" si="28"/>
        <v>14</v>
      </c>
      <c r="M73" s="595">
        <f t="shared" si="28"/>
        <v>14</v>
      </c>
      <c r="N73" s="595">
        <f t="shared" si="28"/>
        <v>14</v>
      </c>
      <c r="O73" s="595">
        <f t="shared" si="28"/>
        <v>14</v>
      </c>
      <c r="P73" s="595">
        <f t="shared" si="28"/>
        <v>14</v>
      </c>
      <c r="Q73" s="595">
        <f t="shared" si="28"/>
        <v>14</v>
      </c>
      <c r="R73" s="595">
        <f t="shared" si="28"/>
        <v>14</v>
      </c>
      <c r="S73" s="595">
        <f t="shared" si="28"/>
        <v>14</v>
      </c>
      <c r="T73" s="595">
        <f t="shared" si="28"/>
        <v>14</v>
      </c>
      <c r="U73" s="595">
        <f t="shared" si="28"/>
        <v>14</v>
      </c>
      <c r="V73" s="595">
        <f t="shared" si="28"/>
        <v>14</v>
      </c>
      <c r="W73" s="595">
        <f t="shared" si="28"/>
        <v>14</v>
      </c>
      <c r="X73" s="595">
        <f t="shared" si="28"/>
        <v>14</v>
      </c>
      <c r="Y73" s="595">
        <f t="shared" si="28"/>
        <v>14</v>
      </c>
      <c r="Z73" s="595">
        <f t="shared" si="28"/>
        <v>14</v>
      </c>
      <c r="AA73" s="595">
        <f t="shared" si="28"/>
        <v>14</v>
      </c>
      <c r="AB73" s="595">
        <f t="shared" si="28"/>
        <v>14</v>
      </c>
      <c r="AC73" s="595">
        <f t="shared" si="28"/>
        <v>14</v>
      </c>
      <c r="AD73" s="595">
        <f t="shared" si="28"/>
        <v>14</v>
      </c>
      <c r="AE73" s="595">
        <f t="shared" si="28"/>
        <v>14</v>
      </c>
      <c r="AF73" s="595">
        <f t="shared" si="28"/>
        <v>14</v>
      </c>
      <c r="AG73" s="595">
        <f t="shared" si="28"/>
        <v>14</v>
      </c>
      <c r="AH73" s="595">
        <f t="shared" si="28"/>
        <v>14</v>
      </c>
      <c r="AI73" s="595">
        <f t="shared" si="28"/>
        <v>14</v>
      </c>
    </row>
    <row r="74" spans="1:35" s="589" customFormat="1" ht="11.25">
      <c r="A74" s="603"/>
      <c r="B74" s="751" t="s">
        <v>256</v>
      </c>
      <c r="C74" s="596"/>
      <c r="D74" s="596"/>
      <c r="E74" s="596"/>
      <c r="F74" s="595">
        <f t="shared" si="28"/>
        <v>15304</v>
      </c>
      <c r="G74" s="595">
        <f t="shared" si="28"/>
        <v>11867</v>
      </c>
      <c r="H74" s="595">
        <f t="shared" si="28"/>
        <v>8296</v>
      </c>
      <c r="I74" s="595">
        <f t="shared" si="28"/>
        <v>8296</v>
      </c>
      <c r="J74" s="595">
        <f t="shared" si="28"/>
        <v>8296</v>
      </c>
      <c r="K74" s="595">
        <f t="shared" si="28"/>
        <v>8296</v>
      </c>
      <c r="L74" s="595">
        <f t="shared" si="28"/>
        <v>8296</v>
      </c>
      <c r="M74" s="595">
        <f t="shared" si="28"/>
        <v>8296</v>
      </c>
      <c r="N74" s="595">
        <f t="shared" si="28"/>
        <v>8296</v>
      </c>
      <c r="O74" s="595">
        <f t="shared" si="28"/>
        <v>8296</v>
      </c>
      <c r="P74" s="595">
        <f t="shared" si="28"/>
        <v>8296</v>
      </c>
      <c r="Q74" s="595">
        <f t="shared" si="28"/>
        <v>8296</v>
      </c>
      <c r="R74" s="595">
        <f t="shared" si="28"/>
        <v>8296</v>
      </c>
      <c r="S74" s="595">
        <f t="shared" si="28"/>
        <v>8296</v>
      </c>
      <c r="T74" s="595">
        <f t="shared" si="28"/>
        <v>8296</v>
      </c>
      <c r="U74" s="595">
        <f t="shared" si="28"/>
        <v>8296</v>
      </c>
      <c r="V74" s="595">
        <f t="shared" si="28"/>
        <v>8296</v>
      </c>
      <c r="W74" s="595">
        <f t="shared" si="28"/>
        <v>8296</v>
      </c>
      <c r="X74" s="595">
        <f t="shared" si="28"/>
        <v>8296</v>
      </c>
      <c r="Y74" s="595">
        <f t="shared" si="28"/>
        <v>8296</v>
      </c>
      <c r="Z74" s="595">
        <f t="shared" si="28"/>
        <v>8296</v>
      </c>
      <c r="AA74" s="595">
        <f t="shared" si="28"/>
        <v>8296</v>
      </c>
      <c r="AB74" s="595">
        <f t="shared" si="28"/>
        <v>8296</v>
      </c>
      <c r="AC74" s="595">
        <f t="shared" si="28"/>
        <v>8296</v>
      </c>
      <c r="AD74" s="595">
        <f t="shared" si="28"/>
        <v>8296</v>
      </c>
      <c r="AE74" s="595">
        <f t="shared" si="28"/>
        <v>8296</v>
      </c>
      <c r="AF74" s="595">
        <f t="shared" si="28"/>
        <v>8296</v>
      </c>
      <c r="AG74" s="595">
        <f t="shared" si="28"/>
        <v>8296</v>
      </c>
      <c r="AH74" s="595">
        <f t="shared" si="28"/>
        <v>8296</v>
      </c>
      <c r="AI74" s="595">
        <f t="shared" si="28"/>
        <v>8296</v>
      </c>
    </row>
    <row r="75" spans="1:35" s="589" customFormat="1" ht="11.25">
      <c r="A75" s="603"/>
      <c r="B75" s="751" t="s">
        <v>257</v>
      </c>
      <c r="C75" s="596"/>
      <c r="D75" s="596"/>
      <c r="E75" s="596"/>
      <c r="F75" s="595">
        <f t="shared" si="28"/>
        <v>3766</v>
      </c>
      <c r="G75" s="595">
        <f t="shared" si="28"/>
        <v>1203</v>
      </c>
      <c r="H75" s="595">
        <f t="shared" si="28"/>
        <v>5010</v>
      </c>
      <c r="I75" s="595">
        <f t="shared" si="28"/>
        <v>5010</v>
      </c>
      <c r="J75" s="595">
        <f t="shared" si="28"/>
        <v>5010</v>
      </c>
      <c r="K75" s="595">
        <f t="shared" si="28"/>
        <v>5010</v>
      </c>
      <c r="L75" s="595">
        <f t="shared" si="28"/>
        <v>5010</v>
      </c>
      <c r="M75" s="595">
        <f t="shared" si="28"/>
        <v>5010</v>
      </c>
      <c r="N75" s="595">
        <f t="shared" si="28"/>
        <v>5010</v>
      </c>
      <c r="O75" s="595">
        <f t="shared" si="28"/>
        <v>5010</v>
      </c>
      <c r="P75" s="595">
        <f t="shared" si="28"/>
        <v>5010</v>
      </c>
      <c r="Q75" s="595">
        <f t="shared" si="28"/>
        <v>5010</v>
      </c>
      <c r="R75" s="595">
        <f t="shared" si="28"/>
        <v>5010</v>
      </c>
      <c r="S75" s="595">
        <f t="shared" si="28"/>
        <v>5010</v>
      </c>
      <c r="T75" s="595">
        <f t="shared" si="28"/>
        <v>5010</v>
      </c>
      <c r="U75" s="595">
        <f t="shared" si="28"/>
        <v>5010</v>
      </c>
      <c r="V75" s="595">
        <f t="shared" si="28"/>
        <v>5010</v>
      </c>
      <c r="W75" s="595">
        <f t="shared" si="28"/>
        <v>5010</v>
      </c>
      <c r="X75" s="595">
        <f t="shared" si="28"/>
        <v>5010</v>
      </c>
      <c r="Y75" s="595">
        <f t="shared" si="28"/>
        <v>5010</v>
      </c>
      <c r="Z75" s="595">
        <f t="shared" si="28"/>
        <v>5010</v>
      </c>
      <c r="AA75" s="595">
        <f t="shared" si="28"/>
        <v>5010</v>
      </c>
      <c r="AB75" s="595">
        <f t="shared" si="28"/>
        <v>5010</v>
      </c>
      <c r="AC75" s="595">
        <f t="shared" si="28"/>
        <v>5010</v>
      </c>
      <c r="AD75" s="595">
        <f t="shared" si="28"/>
        <v>5010</v>
      </c>
      <c r="AE75" s="595">
        <f t="shared" si="28"/>
        <v>5010</v>
      </c>
      <c r="AF75" s="595">
        <f t="shared" si="28"/>
        <v>5010</v>
      </c>
      <c r="AG75" s="595">
        <f t="shared" si="28"/>
        <v>5010</v>
      </c>
      <c r="AH75" s="595">
        <f t="shared" si="28"/>
        <v>5010</v>
      </c>
      <c r="AI75" s="595">
        <f t="shared" si="28"/>
        <v>5010</v>
      </c>
    </row>
    <row r="76" spans="1:35" s="589" customFormat="1" ht="11.25">
      <c r="A76" s="603">
        <v>2</v>
      </c>
      <c r="B76" s="750" t="s">
        <v>248</v>
      </c>
      <c r="C76" s="594"/>
      <c r="D76" s="594"/>
      <c r="E76" s="594"/>
      <c r="F76" s="595">
        <f t="shared" si="28"/>
        <v>0</v>
      </c>
      <c r="G76" s="595">
        <f t="shared" si="28"/>
        <v>157</v>
      </c>
      <c r="H76" s="595">
        <f t="shared" si="28"/>
        <v>0</v>
      </c>
      <c r="I76" s="595">
        <f t="shared" si="28"/>
        <v>0</v>
      </c>
      <c r="J76" s="595">
        <f t="shared" si="28"/>
        <v>0</v>
      </c>
      <c r="K76" s="595">
        <f t="shared" si="28"/>
        <v>0</v>
      </c>
      <c r="L76" s="595">
        <f t="shared" si="28"/>
        <v>0</v>
      </c>
      <c r="M76" s="595">
        <f t="shared" si="28"/>
        <v>0</v>
      </c>
      <c r="N76" s="595">
        <f t="shared" si="28"/>
        <v>0</v>
      </c>
      <c r="O76" s="595">
        <f t="shared" si="28"/>
        <v>0</v>
      </c>
      <c r="P76" s="595">
        <f t="shared" si="28"/>
        <v>0</v>
      </c>
      <c r="Q76" s="595">
        <f t="shared" si="28"/>
        <v>0</v>
      </c>
      <c r="R76" s="595">
        <f t="shared" si="28"/>
        <v>0</v>
      </c>
      <c r="S76" s="595">
        <f t="shared" si="28"/>
        <v>0</v>
      </c>
      <c r="T76" s="595">
        <f t="shared" si="28"/>
        <v>0</v>
      </c>
      <c r="U76" s="595">
        <f t="shared" si="28"/>
        <v>0</v>
      </c>
      <c r="V76" s="595">
        <f t="shared" si="28"/>
        <v>0</v>
      </c>
      <c r="W76" s="595">
        <f t="shared" si="28"/>
        <v>0</v>
      </c>
      <c r="X76" s="595">
        <f t="shared" si="28"/>
        <v>0</v>
      </c>
      <c r="Y76" s="595">
        <f t="shared" si="28"/>
        <v>0</v>
      </c>
      <c r="Z76" s="595">
        <f t="shared" si="28"/>
        <v>0</v>
      </c>
      <c r="AA76" s="595">
        <f t="shared" si="28"/>
        <v>0</v>
      </c>
      <c r="AB76" s="595">
        <f t="shared" si="28"/>
        <v>0</v>
      </c>
      <c r="AC76" s="595">
        <f t="shared" si="28"/>
        <v>0</v>
      </c>
      <c r="AD76" s="595">
        <f t="shared" si="28"/>
        <v>0</v>
      </c>
      <c r="AE76" s="595">
        <f t="shared" si="28"/>
        <v>0</v>
      </c>
      <c r="AF76" s="595">
        <f t="shared" si="28"/>
        <v>0</v>
      </c>
      <c r="AG76" s="595">
        <f t="shared" si="28"/>
        <v>0</v>
      </c>
      <c r="AH76" s="595">
        <f t="shared" si="28"/>
        <v>0</v>
      </c>
      <c r="AI76" s="595">
        <f t="shared" si="28"/>
        <v>0</v>
      </c>
    </row>
    <row r="77" spans="1:35" s="589" customFormat="1" ht="11.25">
      <c r="A77" s="603">
        <v>3</v>
      </c>
      <c r="B77" s="750" t="s">
        <v>258</v>
      </c>
      <c r="C77" s="594"/>
      <c r="D77" s="594"/>
      <c r="E77" s="594"/>
      <c r="F77" s="595">
        <f t="shared" si="28"/>
        <v>4323</v>
      </c>
      <c r="G77" s="595">
        <f t="shared" si="28"/>
        <v>0</v>
      </c>
      <c r="H77" s="595">
        <f t="shared" si="28"/>
        <v>0</v>
      </c>
      <c r="I77" s="595">
        <f t="shared" si="28"/>
        <v>0</v>
      </c>
      <c r="J77" s="595">
        <f t="shared" si="28"/>
        <v>0</v>
      </c>
      <c r="K77" s="595">
        <f t="shared" si="28"/>
        <v>0</v>
      </c>
      <c r="L77" s="595">
        <f t="shared" si="28"/>
        <v>0</v>
      </c>
      <c r="M77" s="595">
        <f t="shared" si="28"/>
        <v>0</v>
      </c>
      <c r="N77" s="595">
        <f t="shared" si="28"/>
        <v>0</v>
      </c>
      <c r="O77" s="595">
        <f t="shared" si="28"/>
        <v>0</v>
      </c>
      <c r="P77" s="595">
        <f t="shared" si="28"/>
        <v>0</v>
      </c>
      <c r="Q77" s="595">
        <f t="shared" si="28"/>
        <v>0</v>
      </c>
      <c r="R77" s="595">
        <f t="shared" si="28"/>
        <v>0</v>
      </c>
      <c r="S77" s="595">
        <f t="shared" si="28"/>
        <v>0</v>
      </c>
      <c r="T77" s="595">
        <f t="shared" si="28"/>
        <v>0</v>
      </c>
      <c r="U77" s="595">
        <f t="shared" si="28"/>
        <v>0</v>
      </c>
      <c r="V77" s="595">
        <f t="shared" si="28"/>
        <v>0</v>
      </c>
      <c r="W77" s="595">
        <f t="shared" si="28"/>
        <v>0</v>
      </c>
      <c r="X77" s="595">
        <f t="shared" si="28"/>
        <v>0</v>
      </c>
      <c r="Y77" s="595">
        <f t="shared" si="28"/>
        <v>0</v>
      </c>
      <c r="Z77" s="595">
        <f t="shared" si="28"/>
        <v>0</v>
      </c>
      <c r="AA77" s="595">
        <f t="shared" si="28"/>
        <v>0</v>
      </c>
      <c r="AB77" s="595">
        <f t="shared" si="28"/>
        <v>0</v>
      </c>
      <c r="AC77" s="595">
        <f t="shared" si="28"/>
        <v>0</v>
      </c>
      <c r="AD77" s="595">
        <f t="shared" si="28"/>
        <v>0</v>
      </c>
      <c r="AE77" s="595">
        <f t="shared" si="28"/>
        <v>0</v>
      </c>
      <c r="AF77" s="595">
        <f t="shared" si="28"/>
        <v>0</v>
      </c>
      <c r="AG77" s="595">
        <f t="shared" si="28"/>
        <v>0</v>
      </c>
      <c r="AH77" s="595">
        <f t="shared" si="28"/>
        <v>0</v>
      </c>
      <c r="AI77" s="595">
        <f t="shared" si="28"/>
        <v>0</v>
      </c>
    </row>
    <row r="78" spans="1:35" s="589" customFormat="1" ht="11.25">
      <c r="A78" s="602" t="s">
        <v>155</v>
      </c>
      <c r="B78" s="749" t="s">
        <v>259</v>
      </c>
      <c r="C78" s="592"/>
      <c r="D78" s="592"/>
      <c r="E78" s="592"/>
      <c r="F78" s="593">
        <f>+F61-F68</f>
        <v>-4175</v>
      </c>
      <c r="G78" s="593">
        <f t="shared" ref="G78:AI78" si="29">+G61-G68</f>
        <v>8477</v>
      </c>
      <c r="H78" s="593">
        <f t="shared" si="29"/>
        <v>0</v>
      </c>
      <c r="I78" s="593">
        <f t="shared" si="29"/>
        <v>0</v>
      </c>
      <c r="J78" s="593">
        <f t="shared" si="29"/>
        <v>0</v>
      </c>
      <c r="K78" s="593">
        <f t="shared" si="29"/>
        <v>0</v>
      </c>
      <c r="L78" s="593">
        <f t="shared" si="29"/>
        <v>0</v>
      </c>
      <c r="M78" s="593">
        <f t="shared" si="29"/>
        <v>0</v>
      </c>
      <c r="N78" s="593">
        <f t="shared" si="29"/>
        <v>0</v>
      </c>
      <c r="O78" s="593">
        <f t="shared" si="29"/>
        <v>0</v>
      </c>
      <c r="P78" s="593">
        <f t="shared" si="29"/>
        <v>0</v>
      </c>
      <c r="Q78" s="593">
        <f t="shared" si="29"/>
        <v>0</v>
      </c>
      <c r="R78" s="593">
        <f t="shared" si="29"/>
        <v>0</v>
      </c>
      <c r="S78" s="593">
        <f t="shared" si="29"/>
        <v>0</v>
      </c>
      <c r="T78" s="593">
        <f t="shared" si="29"/>
        <v>0</v>
      </c>
      <c r="U78" s="593">
        <f t="shared" si="29"/>
        <v>0</v>
      </c>
      <c r="V78" s="593">
        <f t="shared" si="29"/>
        <v>0</v>
      </c>
      <c r="W78" s="593">
        <f t="shared" si="29"/>
        <v>0</v>
      </c>
      <c r="X78" s="593">
        <f t="shared" si="29"/>
        <v>0</v>
      </c>
      <c r="Y78" s="593">
        <f t="shared" si="29"/>
        <v>0</v>
      </c>
      <c r="Z78" s="593">
        <f t="shared" si="29"/>
        <v>0</v>
      </c>
      <c r="AA78" s="593">
        <f t="shared" si="29"/>
        <v>0</v>
      </c>
      <c r="AB78" s="593">
        <f t="shared" si="29"/>
        <v>0</v>
      </c>
      <c r="AC78" s="593">
        <f t="shared" si="29"/>
        <v>0</v>
      </c>
      <c r="AD78" s="593">
        <f t="shared" si="29"/>
        <v>0</v>
      </c>
      <c r="AE78" s="593">
        <f t="shared" si="29"/>
        <v>0</v>
      </c>
      <c r="AF78" s="593">
        <f t="shared" si="29"/>
        <v>0</v>
      </c>
      <c r="AG78" s="593">
        <f t="shared" si="29"/>
        <v>0</v>
      </c>
      <c r="AH78" s="593">
        <f t="shared" si="29"/>
        <v>0</v>
      </c>
      <c r="AI78" s="593">
        <f t="shared" si="29"/>
        <v>0</v>
      </c>
    </row>
    <row r="79" spans="1:35">
      <c r="F79" s="550"/>
      <c r="G79" s="550"/>
      <c r="H79" s="550"/>
      <c r="I79" s="550"/>
      <c r="J79" s="550"/>
      <c r="K79" s="550"/>
      <c r="L79" s="550"/>
      <c r="M79" s="550"/>
      <c r="N79" s="550"/>
      <c r="O79" s="550"/>
      <c r="P79" s="550"/>
      <c r="Q79" s="550"/>
      <c r="R79" s="550"/>
      <c r="S79" s="550"/>
      <c r="T79" s="550"/>
      <c r="U79" s="550"/>
      <c r="V79" s="550"/>
      <c r="W79" s="550"/>
      <c r="X79" s="550"/>
      <c r="Y79" s="550"/>
      <c r="Z79" s="550"/>
      <c r="AA79" s="550"/>
      <c r="AB79" s="550"/>
      <c r="AC79" s="550"/>
      <c r="AD79" s="550"/>
      <c r="AE79" s="550"/>
      <c r="AF79" s="550"/>
      <c r="AG79" s="550"/>
      <c r="AH79" s="550"/>
      <c r="AI79" s="550"/>
    </row>
    <row r="80" spans="1:35" ht="12.75">
      <c r="A80" s="553" t="s">
        <v>662</v>
      </c>
    </row>
    <row r="82" spans="1:35" s="589" customFormat="1" ht="11.25">
      <c r="A82" s="588"/>
      <c r="B82" s="748" t="s">
        <v>388</v>
      </c>
      <c r="C82" s="588"/>
      <c r="D82" s="588"/>
      <c r="E82" s="588"/>
      <c r="F82" s="588">
        <f t="shared" ref="F82:AI83" si="30">+F59</f>
        <v>1</v>
      </c>
      <c r="G82" s="588">
        <f t="shared" si="30"/>
        <v>2</v>
      </c>
      <c r="H82" s="588">
        <f t="shared" si="30"/>
        <v>3</v>
      </c>
      <c r="I82" s="588">
        <f t="shared" si="30"/>
        <v>4</v>
      </c>
      <c r="J82" s="588">
        <f t="shared" si="30"/>
        <v>5</v>
      </c>
      <c r="K82" s="588">
        <f t="shared" si="30"/>
        <v>6</v>
      </c>
      <c r="L82" s="588">
        <f t="shared" si="30"/>
        <v>7</v>
      </c>
      <c r="M82" s="588">
        <f t="shared" si="30"/>
        <v>8</v>
      </c>
      <c r="N82" s="588">
        <f t="shared" si="30"/>
        <v>9</v>
      </c>
      <c r="O82" s="588">
        <f t="shared" si="30"/>
        <v>10</v>
      </c>
      <c r="P82" s="588">
        <f t="shared" si="30"/>
        <v>11</v>
      </c>
      <c r="Q82" s="588">
        <f t="shared" si="30"/>
        <v>12</v>
      </c>
      <c r="R82" s="588">
        <f t="shared" si="30"/>
        <v>13</v>
      </c>
      <c r="S82" s="588">
        <f t="shared" si="30"/>
        <v>14</v>
      </c>
      <c r="T82" s="588">
        <f t="shared" si="30"/>
        <v>15</v>
      </c>
      <c r="U82" s="588">
        <f t="shared" si="30"/>
        <v>16</v>
      </c>
      <c r="V82" s="588">
        <f t="shared" si="30"/>
        <v>17</v>
      </c>
      <c r="W82" s="588">
        <f t="shared" si="30"/>
        <v>18</v>
      </c>
      <c r="X82" s="588">
        <f t="shared" si="30"/>
        <v>19</v>
      </c>
      <c r="Y82" s="588">
        <f t="shared" si="30"/>
        <v>20</v>
      </c>
      <c r="Z82" s="588">
        <f t="shared" si="30"/>
        <v>21</v>
      </c>
      <c r="AA82" s="588">
        <f t="shared" si="30"/>
        <v>22</v>
      </c>
      <c r="AB82" s="588">
        <f t="shared" si="30"/>
        <v>23</v>
      </c>
      <c r="AC82" s="588">
        <f t="shared" si="30"/>
        <v>24</v>
      </c>
      <c r="AD82" s="588">
        <f t="shared" si="30"/>
        <v>25</v>
      </c>
      <c r="AE82" s="588">
        <f t="shared" si="30"/>
        <v>26</v>
      </c>
      <c r="AF82" s="588">
        <f t="shared" si="30"/>
        <v>27</v>
      </c>
      <c r="AG82" s="588">
        <f t="shared" si="30"/>
        <v>28</v>
      </c>
      <c r="AH82" s="588">
        <f t="shared" si="30"/>
        <v>29</v>
      </c>
      <c r="AI82" s="588">
        <f t="shared" si="30"/>
        <v>30</v>
      </c>
    </row>
    <row r="83" spans="1:35" s="589" customFormat="1" ht="11.25">
      <c r="A83" s="588" t="s">
        <v>147</v>
      </c>
      <c r="B83" s="748" t="s">
        <v>392</v>
      </c>
      <c r="C83" s="590"/>
      <c r="D83" s="590"/>
      <c r="E83" s="590"/>
      <c r="F83" s="591">
        <f t="shared" si="30"/>
        <v>2018</v>
      </c>
      <c r="G83" s="591">
        <f t="shared" si="30"/>
        <v>2019</v>
      </c>
      <c r="H83" s="591">
        <f t="shared" si="30"/>
        <v>2020</v>
      </c>
      <c r="I83" s="591">
        <f t="shared" si="30"/>
        <v>2021</v>
      </c>
      <c r="J83" s="591">
        <f t="shared" si="30"/>
        <v>2022</v>
      </c>
      <c r="K83" s="591">
        <f t="shared" si="30"/>
        <v>2023</v>
      </c>
      <c r="L83" s="591">
        <f t="shared" si="30"/>
        <v>2024</v>
      </c>
      <c r="M83" s="591">
        <f t="shared" si="30"/>
        <v>2025</v>
      </c>
      <c r="N83" s="591">
        <f t="shared" si="30"/>
        <v>2026</v>
      </c>
      <c r="O83" s="591">
        <f t="shared" si="30"/>
        <v>2027</v>
      </c>
      <c r="P83" s="591">
        <f t="shared" si="30"/>
        <v>2028</v>
      </c>
      <c r="Q83" s="591">
        <f t="shared" si="30"/>
        <v>2029</v>
      </c>
      <c r="R83" s="591">
        <f t="shared" si="30"/>
        <v>2030</v>
      </c>
      <c r="S83" s="591">
        <f t="shared" si="30"/>
        <v>2031</v>
      </c>
      <c r="T83" s="591">
        <f t="shared" si="30"/>
        <v>2032</v>
      </c>
      <c r="U83" s="591">
        <f t="shared" si="30"/>
        <v>2033</v>
      </c>
      <c r="V83" s="591">
        <f t="shared" si="30"/>
        <v>2034</v>
      </c>
      <c r="W83" s="591">
        <f t="shared" si="30"/>
        <v>2035</v>
      </c>
      <c r="X83" s="591">
        <f t="shared" si="30"/>
        <v>2036</v>
      </c>
      <c r="Y83" s="591">
        <f t="shared" si="30"/>
        <v>2037</v>
      </c>
      <c r="Z83" s="591">
        <f t="shared" si="30"/>
        <v>2038</v>
      </c>
      <c r="AA83" s="591">
        <f t="shared" si="30"/>
        <v>2039</v>
      </c>
      <c r="AB83" s="591">
        <f t="shared" si="30"/>
        <v>2040</v>
      </c>
      <c r="AC83" s="591">
        <f t="shared" si="30"/>
        <v>2041</v>
      </c>
      <c r="AD83" s="591">
        <f t="shared" si="30"/>
        <v>2042</v>
      </c>
      <c r="AE83" s="591">
        <f t="shared" si="30"/>
        <v>2043</v>
      </c>
      <c r="AF83" s="591">
        <f t="shared" si="30"/>
        <v>2044</v>
      </c>
      <c r="AG83" s="591">
        <f t="shared" si="30"/>
        <v>2045</v>
      </c>
      <c r="AH83" s="591">
        <f t="shared" si="30"/>
        <v>2046</v>
      </c>
      <c r="AI83" s="591">
        <f t="shared" si="30"/>
        <v>2047</v>
      </c>
    </row>
    <row r="84" spans="1:35" s="589" customFormat="1" ht="11.25">
      <c r="A84" s="592" t="s">
        <v>242</v>
      </c>
      <c r="B84" s="749" t="s">
        <v>391</v>
      </c>
      <c r="C84" s="592"/>
      <c r="D84" s="592"/>
      <c r="E84" s="592"/>
      <c r="F84" s="593">
        <f>+F85+F86</f>
        <v>128422.29519999999</v>
      </c>
      <c r="G84" s="593">
        <f t="shared" ref="G84:AI84" si="31">+G85+G86</f>
        <v>134381.74</v>
      </c>
      <c r="H84" s="593">
        <f t="shared" si="31"/>
        <v>114541</v>
      </c>
      <c r="I84" s="593">
        <f t="shared" si="31"/>
        <v>114541</v>
      </c>
      <c r="J84" s="593">
        <f t="shared" si="31"/>
        <v>114541</v>
      </c>
      <c r="K84" s="593">
        <f t="shared" si="31"/>
        <v>114541</v>
      </c>
      <c r="L84" s="593">
        <f t="shared" si="31"/>
        <v>114541</v>
      </c>
      <c r="M84" s="593">
        <f t="shared" si="31"/>
        <v>114541</v>
      </c>
      <c r="N84" s="593">
        <f t="shared" si="31"/>
        <v>114541</v>
      </c>
      <c r="O84" s="593">
        <f t="shared" si="31"/>
        <v>114541</v>
      </c>
      <c r="P84" s="593">
        <f t="shared" si="31"/>
        <v>114541</v>
      </c>
      <c r="Q84" s="593">
        <f t="shared" si="31"/>
        <v>114541</v>
      </c>
      <c r="R84" s="593">
        <f t="shared" si="31"/>
        <v>114541</v>
      </c>
      <c r="S84" s="593">
        <f t="shared" si="31"/>
        <v>114541</v>
      </c>
      <c r="T84" s="593">
        <f t="shared" si="31"/>
        <v>114541</v>
      </c>
      <c r="U84" s="593">
        <f t="shared" si="31"/>
        <v>114541</v>
      </c>
      <c r="V84" s="593">
        <f t="shared" si="31"/>
        <v>114541</v>
      </c>
      <c r="W84" s="593">
        <f t="shared" si="31"/>
        <v>114541</v>
      </c>
      <c r="X84" s="593">
        <f t="shared" si="31"/>
        <v>114541</v>
      </c>
      <c r="Y84" s="593">
        <f t="shared" si="31"/>
        <v>114541</v>
      </c>
      <c r="Z84" s="593">
        <f t="shared" si="31"/>
        <v>114541</v>
      </c>
      <c r="AA84" s="593">
        <f t="shared" si="31"/>
        <v>114541</v>
      </c>
      <c r="AB84" s="593">
        <f t="shared" si="31"/>
        <v>114541</v>
      </c>
      <c r="AC84" s="593">
        <f t="shared" si="31"/>
        <v>114541</v>
      </c>
      <c r="AD84" s="593">
        <f t="shared" si="31"/>
        <v>114541</v>
      </c>
      <c r="AE84" s="593">
        <f t="shared" si="31"/>
        <v>114541</v>
      </c>
      <c r="AF84" s="593">
        <f t="shared" si="31"/>
        <v>114541</v>
      </c>
      <c r="AG84" s="593">
        <f t="shared" si="31"/>
        <v>114541</v>
      </c>
      <c r="AH84" s="593">
        <f t="shared" si="31"/>
        <v>114541</v>
      </c>
      <c r="AI84" s="593">
        <f t="shared" si="31"/>
        <v>114541</v>
      </c>
    </row>
    <row r="85" spans="1:35" s="589" customFormat="1" ht="11.25">
      <c r="A85" s="594"/>
      <c r="B85" s="750" t="s">
        <v>393</v>
      </c>
      <c r="C85" s="594"/>
      <c r="D85" s="594"/>
      <c r="E85" s="594"/>
      <c r="F85" s="595">
        <f t="shared" ref="F85:AI85" si="32">+F22</f>
        <v>127620.29519999999</v>
      </c>
      <c r="G85" s="595">
        <f t="shared" si="32"/>
        <v>133319.74</v>
      </c>
      <c r="H85" s="595">
        <f t="shared" si="32"/>
        <v>112964</v>
      </c>
      <c r="I85" s="595">
        <f t="shared" si="32"/>
        <v>112964</v>
      </c>
      <c r="J85" s="595">
        <f t="shared" si="32"/>
        <v>112964</v>
      </c>
      <c r="K85" s="595">
        <f t="shared" si="32"/>
        <v>112964</v>
      </c>
      <c r="L85" s="595">
        <f t="shared" si="32"/>
        <v>112964</v>
      </c>
      <c r="M85" s="595">
        <f t="shared" si="32"/>
        <v>112964</v>
      </c>
      <c r="N85" s="595">
        <f t="shared" si="32"/>
        <v>112964</v>
      </c>
      <c r="O85" s="595">
        <f t="shared" si="32"/>
        <v>112964</v>
      </c>
      <c r="P85" s="595">
        <f t="shared" si="32"/>
        <v>112964</v>
      </c>
      <c r="Q85" s="595">
        <f t="shared" si="32"/>
        <v>112964</v>
      </c>
      <c r="R85" s="595">
        <f t="shared" si="32"/>
        <v>112964</v>
      </c>
      <c r="S85" s="595">
        <f t="shared" si="32"/>
        <v>112964</v>
      </c>
      <c r="T85" s="595">
        <f t="shared" si="32"/>
        <v>112964</v>
      </c>
      <c r="U85" s="595">
        <f t="shared" si="32"/>
        <v>112964</v>
      </c>
      <c r="V85" s="595">
        <f t="shared" si="32"/>
        <v>112964</v>
      </c>
      <c r="W85" s="595">
        <f t="shared" si="32"/>
        <v>112964</v>
      </c>
      <c r="X85" s="595">
        <f t="shared" si="32"/>
        <v>112964</v>
      </c>
      <c r="Y85" s="595">
        <f t="shared" si="32"/>
        <v>112964</v>
      </c>
      <c r="Z85" s="595">
        <f t="shared" si="32"/>
        <v>112964</v>
      </c>
      <c r="AA85" s="595">
        <f t="shared" si="32"/>
        <v>112964</v>
      </c>
      <c r="AB85" s="595">
        <f t="shared" si="32"/>
        <v>112964</v>
      </c>
      <c r="AC85" s="595">
        <f t="shared" si="32"/>
        <v>112964</v>
      </c>
      <c r="AD85" s="595">
        <f t="shared" si="32"/>
        <v>112964</v>
      </c>
      <c r="AE85" s="595">
        <f t="shared" si="32"/>
        <v>112964</v>
      </c>
      <c r="AF85" s="595">
        <f t="shared" si="32"/>
        <v>112964</v>
      </c>
      <c r="AG85" s="595">
        <f t="shared" si="32"/>
        <v>112964</v>
      </c>
      <c r="AH85" s="595">
        <f t="shared" si="32"/>
        <v>112964</v>
      </c>
      <c r="AI85" s="595">
        <f t="shared" si="32"/>
        <v>112964</v>
      </c>
    </row>
    <row r="86" spans="1:35" s="589" customFormat="1" ht="11.25">
      <c r="A86" s="594"/>
      <c r="B86" s="750" t="s">
        <v>394</v>
      </c>
      <c r="C86" s="594"/>
      <c r="D86" s="594"/>
      <c r="E86" s="594"/>
      <c r="F86" s="595">
        <f t="shared" ref="F86:AI86" si="33">+F43</f>
        <v>802</v>
      </c>
      <c r="G86" s="595">
        <f t="shared" si="33"/>
        <v>1062</v>
      </c>
      <c r="H86" s="595">
        <f t="shared" si="33"/>
        <v>1577</v>
      </c>
      <c r="I86" s="595">
        <f t="shared" si="33"/>
        <v>1577</v>
      </c>
      <c r="J86" s="595">
        <f t="shared" si="33"/>
        <v>1577</v>
      </c>
      <c r="K86" s="595">
        <f t="shared" si="33"/>
        <v>1577</v>
      </c>
      <c r="L86" s="595">
        <f t="shared" si="33"/>
        <v>1577</v>
      </c>
      <c r="M86" s="595">
        <f t="shared" si="33"/>
        <v>1577</v>
      </c>
      <c r="N86" s="595">
        <f t="shared" si="33"/>
        <v>1577</v>
      </c>
      <c r="O86" s="595">
        <f t="shared" si="33"/>
        <v>1577</v>
      </c>
      <c r="P86" s="595">
        <f t="shared" si="33"/>
        <v>1577</v>
      </c>
      <c r="Q86" s="595">
        <f t="shared" si="33"/>
        <v>1577</v>
      </c>
      <c r="R86" s="595">
        <f t="shared" si="33"/>
        <v>1577</v>
      </c>
      <c r="S86" s="595">
        <f t="shared" si="33"/>
        <v>1577</v>
      </c>
      <c r="T86" s="595">
        <f t="shared" si="33"/>
        <v>1577</v>
      </c>
      <c r="U86" s="595">
        <f t="shared" si="33"/>
        <v>1577</v>
      </c>
      <c r="V86" s="595">
        <f t="shared" si="33"/>
        <v>1577</v>
      </c>
      <c r="W86" s="595">
        <f t="shared" si="33"/>
        <v>1577</v>
      </c>
      <c r="X86" s="595">
        <f t="shared" si="33"/>
        <v>1577</v>
      </c>
      <c r="Y86" s="595">
        <f t="shared" si="33"/>
        <v>1577</v>
      </c>
      <c r="Z86" s="595">
        <f t="shared" si="33"/>
        <v>1577</v>
      </c>
      <c r="AA86" s="595">
        <f t="shared" si="33"/>
        <v>1577</v>
      </c>
      <c r="AB86" s="595">
        <f t="shared" si="33"/>
        <v>1577</v>
      </c>
      <c r="AC86" s="595">
        <f t="shared" si="33"/>
        <v>1577</v>
      </c>
      <c r="AD86" s="595">
        <f t="shared" si="33"/>
        <v>1577</v>
      </c>
      <c r="AE86" s="595">
        <f t="shared" si="33"/>
        <v>1577</v>
      </c>
      <c r="AF86" s="595">
        <f t="shared" si="33"/>
        <v>1577</v>
      </c>
      <c r="AG86" s="595">
        <f t="shared" si="33"/>
        <v>1577</v>
      </c>
      <c r="AH86" s="595">
        <f t="shared" si="33"/>
        <v>1577</v>
      </c>
      <c r="AI86" s="595">
        <f t="shared" si="33"/>
        <v>1577</v>
      </c>
    </row>
    <row r="87" spans="1:35" s="589" customFormat="1" ht="11.25">
      <c r="A87" s="592" t="s">
        <v>243</v>
      </c>
      <c r="B87" s="749" t="s">
        <v>253</v>
      </c>
      <c r="C87" s="592"/>
      <c r="D87" s="592"/>
      <c r="E87" s="592"/>
      <c r="F87" s="593">
        <f>+F88+F89</f>
        <v>322</v>
      </c>
      <c r="G87" s="593">
        <f t="shared" ref="G87:AI87" si="34">+G88+G89</f>
        <v>110913</v>
      </c>
      <c r="H87" s="593">
        <f t="shared" si="34"/>
        <v>114541</v>
      </c>
      <c r="I87" s="593">
        <f t="shared" si="34"/>
        <v>114541</v>
      </c>
      <c r="J87" s="593">
        <f t="shared" si="34"/>
        <v>114541</v>
      </c>
      <c r="K87" s="593">
        <f t="shared" si="34"/>
        <v>114541</v>
      </c>
      <c r="L87" s="593">
        <f t="shared" si="34"/>
        <v>114541</v>
      </c>
      <c r="M87" s="593">
        <f t="shared" si="34"/>
        <v>114541</v>
      </c>
      <c r="N87" s="593">
        <f t="shared" si="34"/>
        <v>114541</v>
      </c>
      <c r="O87" s="593">
        <f t="shared" si="34"/>
        <v>114541</v>
      </c>
      <c r="P87" s="593">
        <f t="shared" si="34"/>
        <v>114541</v>
      </c>
      <c r="Q87" s="593">
        <f t="shared" si="34"/>
        <v>114541</v>
      </c>
      <c r="R87" s="593">
        <f t="shared" si="34"/>
        <v>114541</v>
      </c>
      <c r="S87" s="593">
        <f t="shared" si="34"/>
        <v>114541</v>
      </c>
      <c r="T87" s="593">
        <f t="shared" si="34"/>
        <v>114541</v>
      </c>
      <c r="U87" s="593">
        <f t="shared" si="34"/>
        <v>114541</v>
      </c>
      <c r="V87" s="593">
        <f t="shared" si="34"/>
        <v>114541</v>
      </c>
      <c r="W87" s="593">
        <f t="shared" si="34"/>
        <v>114541</v>
      </c>
      <c r="X87" s="593">
        <f t="shared" si="34"/>
        <v>114541</v>
      </c>
      <c r="Y87" s="593">
        <f t="shared" si="34"/>
        <v>114541</v>
      </c>
      <c r="Z87" s="593">
        <f t="shared" si="34"/>
        <v>114541</v>
      </c>
      <c r="AA87" s="593">
        <f t="shared" si="34"/>
        <v>114541</v>
      </c>
      <c r="AB87" s="593">
        <f t="shared" si="34"/>
        <v>114541</v>
      </c>
      <c r="AC87" s="593">
        <f t="shared" si="34"/>
        <v>114541</v>
      </c>
      <c r="AD87" s="593">
        <f t="shared" si="34"/>
        <v>114541</v>
      </c>
      <c r="AE87" s="593">
        <f t="shared" si="34"/>
        <v>114541</v>
      </c>
      <c r="AF87" s="593">
        <f t="shared" si="34"/>
        <v>114541</v>
      </c>
      <c r="AG87" s="593">
        <f t="shared" si="34"/>
        <v>114541</v>
      </c>
      <c r="AH87" s="593">
        <f t="shared" si="34"/>
        <v>114541</v>
      </c>
      <c r="AI87" s="593">
        <f t="shared" si="34"/>
        <v>114541</v>
      </c>
    </row>
    <row r="88" spans="1:35" s="589" customFormat="1" ht="11.25">
      <c r="A88" s="594"/>
      <c r="B88" s="750" t="s">
        <v>395</v>
      </c>
      <c r="C88" s="594"/>
      <c r="D88" s="594"/>
      <c r="E88" s="594"/>
      <c r="F88" s="595">
        <f t="shared" ref="F88:AI88" si="35">+F30</f>
        <v>322</v>
      </c>
      <c r="G88" s="595">
        <f t="shared" si="35"/>
        <v>110000</v>
      </c>
      <c r="H88" s="595">
        <f t="shared" si="35"/>
        <v>112964</v>
      </c>
      <c r="I88" s="595">
        <f t="shared" si="35"/>
        <v>112964</v>
      </c>
      <c r="J88" s="595">
        <f t="shared" si="35"/>
        <v>112964</v>
      </c>
      <c r="K88" s="595">
        <f t="shared" si="35"/>
        <v>112964</v>
      </c>
      <c r="L88" s="595">
        <f t="shared" si="35"/>
        <v>112964</v>
      </c>
      <c r="M88" s="595">
        <f t="shared" si="35"/>
        <v>112964</v>
      </c>
      <c r="N88" s="595">
        <f t="shared" si="35"/>
        <v>112964</v>
      </c>
      <c r="O88" s="595">
        <f t="shared" si="35"/>
        <v>112964</v>
      </c>
      <c r="P88" s="595">
        <f t="shared" si="35"/>
        <v>112964</v>
      </c>
      <c r="Q88" s="595">
        <f t="shared" si="35"/>
        <v>112964</v>
      </c>
      <c r="R88" s="595">
        <f t="shared" si="35"/>
        <v>112964</v>
      </c>
      <c r="S88" s="595">
        <f t="shared" si="35"/>
        <v>112964</v>
      </c>
      <c r="T88" s="595">
        <f t="shared" si="35"/>
        <v>112964</v>
      </c>
      <c r="U88" s="595">
        <f t="shared" si="35"/>
        <v>112964</v>
      </c>
      <c r="V88" s="595">
        <f t="shared" si="35"/>
        <v>112964</v>
      </c>
      <c r="W88" s="595">
        <f t="shared" si="35"/>
        <v>112964</v>
      </c>
      <c r="X88" s="595">
        <f t="shared" si="35"/>
        <v>112964</v>
      </c>
      <c r="Y88" s="595">
        <f t="shared" si="35"/>
        <v>112964</v>
      </c>
      <c r="Z88" s="595">
        <f t="shared" si="35"/>
        <v>112964</v>
      </c>
      <c r="AA88" s="595">
        <f t="shared" si="35"/>
        <v>112964</v>
      </c>
      <c r="AB88" s="595">
        <f t="shared" si="35"/>
        <v>112964</v>
      </c>
      <c r="AC88" s="595">
        <f t="shared" si="35"/>
        <v>112964</v>
      </c>
      <c r="AD88" s="595">
        <f t="shared" si="35"/>
        <v>112964</v>
      </c>
      <c r="AE88" s="595">
        <f t="shared" si="35"/>
        <v>112964</v>
      </c>
      <c r="AF88" s="595">
        <f t="shared" si="35"/>
        <v>112964</v>
      </c>
      <c r="AG88" s="595">
        <f t="shared" si="35"/>
        <v>112964</v>
      </c>
      <c r="AH88" s="595">
        <f t="shared" si="35"/>
        <v>112964</v>
      </c>
      <c r="AI88" s="595">
        <f t="shared" si="35"/>
        <v>112964</v>
      </c>
    </row>
    <row r="89" spans="1:35" s="589" customFormat="1" ht="11.25">
      <c r="A89" s="594"/>
      <c r="B89" s="750" t="s">
        <v>396</v>
      </c>
      <c r="C89" s="594"/>
      <c r="D89" s="594"/>
      <c r="E89" s="594"/>
      <c r="F89" s="595">
        <f t="shared" ref="F89:AI89" si="36">+F51</f>
        <v>0</v>
      </c>
      <c r="G89" s="595">
        <f t="shared" si="36"/>
        <v>913</v>
      </c>
      <c r="H89" s="595">
        <f t="shared" si="36"/>
        <v>1577</v>
      </c>
      <c r="I89" s="595">
        <f t="shared" si="36"/>
        <v>1577</v>
      </c>
      <c r="J89" s="595">
        <f t="shared" si="36"/>
        <v>1577</v>
      </c>
      <c r="K89" s="595">
        <f t="shared" si="36"/>
        <v>1577</v>
      </c>
      <c r="L89" s="595">
        <f t="shared" si="36"/>
        <v>1577</v>
      </c>
      <c r="M89" s="595">
        <f t="shared" si="36"/>
        <v>1577</v>
      </c>
      <c r="N89" s="595">
        <f t="shared" si="36"/>
        <v>1577</v>
      </c>
      <c r="O89" s="595">
        <f t="shared" si="36"/>
        <v>1577</v>
      </c>
      <c r="P89" s="595">
        <f t="shared" si="36"/>
        <v>1577</v>
      </c>
      <c r="Q89" s="595">
        <f t="shared" si="36"/>
        <v>1577</v>
      </c>
      <c r="R89" s="595">
        <f t="shared" si="36"/>
        <v>1577</v>
      </c>
      <c r="S89" s="595">
        <f t="shared" si="36"/>
        <v>1577</v>
      </c>
      <c r="T89" s="595">
        <f t="shared" si="36"/>
        <v>1577</v>
      </c>
      <c r="U89" s="595">
        <f t="shared" si="36"/>
        <v>1577</v>
      </c>
      <c r="V89" s="595">
        <f t="shared" si="36"/>
        <v>1577</v>
      </c>
      <c r="W89" s="595">
        <f t="shared" si="36"/>
        <v>1577</v>
      </c>
      <c r="X89" s="595">
        <f t="shared" si="36"/>
        <v>1577</v>
      </c>
      <c r="Y89" s="595">
        <f t="shared" si="36"/>
        <v>1577</v>
      </c>
      <c r="Z89" s="595">
        <f t="shared" si="36"/>
        <v>1577</v>
      </c>
      <c r="AA89" s="595">
        <f t="shared" si="36"/>
        <v>1577</v>
      </c>
      <c r="AB89" s="595">
        <f t="shared" si="36"/>
        <v>1577</v>
      </c>
      <c r="AC89" s="595">
        <f t="shared" si="36"/>
        <v>1577</v>
      </c>
      <c r="AD89" s="595">
        <f t="shared" si="36"/>
        <v>1577</v>
      </c>
      <c r="AE89" s="595">
        <f t="shared" si="36"/>
        <v>1577</v>
      </c>
      <c r="AF89" s="595">
        <f t="shared" si="36"/>
        <v>1577</v>
      </c>
      <c r="AG89" s="595">
        <f t="shared" si="36"/>
        <v>1577</v>
      </c>
      <c r="AH89" s="595">
        <f t="shared" si="36"/>
        <v>1577</v>
      </c>
      <c r="AI89" s="595">
        <f t="shared" si="36"/>
        <v>1577</v>
      </c>
    </row>
    <row r="90" spans="1:35" s="589" customFormat="1" ht="11.25">
      <c r="A90" s="592" t="s">
        <v>155</v>
      </c>
      <c r="B90" s="749" t="s">
        <v>259</v>
      </c>
      <c r="C90" s="592"/>
      <c r="D90" s="592"/>
      <c r="E90" s="592"/>
      <c r="F90" s="593">
        <f>+F84-F87</f>
        <v>128100.29519999999</v>
      </c>
      <c r="G90" s="593">
        <f t="shared" ref="G90:AI90" si="37">+G84-G87</f>
        <v>23468.739999999991</v>
      </c>
      <c r="H90" s="593">
        <f t="shared" si="37"/>
        <v>0</v>
      </c>
      <c r="I90" s="593">
        <f t="shared" si="37"/>
        <v>0</v>
      </c>
      <c r="J90" s="593">
        <f t="shared" si="37"/>
        <v>0</v>
      </c>
      <c r="K90" s="593">
        <f t="shared" si="37"/>
        <v>0</v>
      </c>
      <c r="L90" s="593">
        <f t="shared" si="37"/>
        <v>0</v>
      </c>
      <c r="M90" s="593">
        <f t="shared" si="37"/>
        <v>0</v>
      </c>
      <c r="N90" s="593">
        <f t="shared" si="37"/>
        <v>0</v>
      </c>
      <c r="O90" s="593">
        <f t="shared" si="37"/>
        <v>0</v>
      </c>
      <c r="P90" s="593">
        <f t="shared" si="37"/>
        <v>0</v>
      </c>
      <c r="Q90" s="593">
        <f t="shared" si="37"/>
        <v>0</v>
      </c>
      <c r="R90" s="593">
        <f t="shared" si="37"/>
        <v>0</v>
      </c>
      <c r="S90" s="593">
        <f t="shared" si="37"/>
        <v>0</v>
      </c>
      <c r="T90" s="593">
        <f t="shared" si="37"/>
        <v>0</v>
      </c>
      <c r="U90" s="593">
        <f t="shared" si="37"/>
        <v>0</v>
      </c>
      <c r="V90" s="593">
        <f t="shared" si="37"/>
        <v>0</v>
      </c>
      <c r="W90" s="593">
        <f t="shared" si="37"/>
        <v>0</v>
      </c>
      <c r="X90" s="593">
        <f t="shared" si="37"/>
        <v>0</v>
      </c>
      <c r="Y90" s="593">
        <f t="shared" si="37"/>
        <v>0</v>
      </c>
      <c r="Z90" s="593">
        <f t="shared" si="37"/>
        <v>0</v>
      </c>
      <c r="AA90" s="593">
        <f t="shared" si="37"/>
        <v>0</v>
      </c>
      <c r="AB90" s="593">
        <f t="shared" si="37"/>
        <v>0</v>
      </c>
      <c r="AC90" s="593">
        <f t="shared" si="37"/>
        <v>0</v>
      </c>
      <c r="AD90" s="593">
        <f t="shared" si="37"/>
        <v>0</v>
      </c>
      <c r="AE90" s="593">
        <f t="shared" si="37"/>
        <v>0</v>
      </c>
      <c r="AF90" s="593">
        <f t="shared" si="37"/>
        <v>0</v>
      </c>
      <c r="AG90" s="593">
        <f t="shared" si="37"/>
        <v>0</v>
      </c>
      <c r="AH90" s="593">
        <f t="shared" si="37"/>
        <v>0</v>
      </c>
      <c r="AI90" s="593">
        <f t="shared" si="37"/>
        <v>0</v>
      </c>
    </row>
    <row r="92" spans="1:35" ht="12.75">
      <c r="A92" s="553" t="s">
        <v>660</v>
      </c>
    </row>
    <row r="94" spans="1:35" s="589" customFormat="1" ht="11.25">
      <c r="A94" s="588"/>
      <c r="B94" s="748" t="s">
        <v>388</v>
      </c>
      <c r="C94" s="588"/>
      <c r="D94" s="588"/>
      <c r="E94" s="588"/>
      <c r="F94" s="588">
        <f>+F82</f>
        <v>1</v>
      </c>
      <c r="G94" s="588">
        <f t="shared" ref="G94:AI95" si="38">+G82</f>
        <v>2</v>
      </c>
      <c r="H94" s="588">
        <f t="shared" si="38"/>
        <v>3</v>
      </c>
      <c r="I94" s="588">
        <f t="shared" si="38"/>
        <v>4</v>
      </c>
      <c r="J94" s="588">
        <f t="shared" si="38"/>
        <v>5</v>
      </c>
      <c r="K94" s="588">
        <f t="shared" si="38"/>
        <v>6</v>
      </c>
      <c r="L94" s="588">
        <f t="shared" si="38"/>
        <v>7</v>
      </c>
      <c r="M94" s="588">
        <f t="shared" si="38"/>
        <v>8</v>
      </c>
      <c r="N94" s="588">
        <f t="shared" si="38"/>
        <v>9</v>
      </c>
      <c r="O94" s="588">
        <f t="shared" si="38"/>
        <v>10</v>
      </c>
      <c r="P94" s="588">
        <f t="shared" si="38"/>
        <v>11</v>
      </c>
      <c r="Q94" s="588">
        <f t="shared" si="38"/>
        <v>12</v>
      </c>
      <c r="R94" s="588">
        <f t="shared" si="38"/>
        <v>13</v>
      </c>
      <c r="S94" s="588">
        <f t="shared" si="38"/>
        <v>14</v>
      </c>
      <c r="T94" s="588">
        <f t="shared" si="38"/>
        <v>15</v>
      </c>
      <c r="U94" s="588">
        <f t="shared" si="38"/>
        <v>16</v>
      </c>
      <c r="V94" s="588">
        <f t="shared" si="38"/>
        <v>17</v>
      </c>
      <c r="W94" s="588">
        <f t="shared" si="38"/>
        <v>18</v>
      </c>
      <c r="X94" s="588">
        <f t="shared" si="38"/>
        <v>19</v>
      </c>
      <c r="Y94" s="588">
        <f t="shared" si="38"/>
        <v>20</v>
      </c>
      <c r="Z94" s="588">
        <f t="shared" si="38"/>
        <v>21</v>
      </c>
      <c r="AA94" s="588">
        <f t="shared" si="38"/>
        <v>22</v>
      </c>
      <c r="AB94" s="588">
        <f t="shared" si="38"/>
        <v>23</v>
      </c>
      <c r="AC94" s="588">
        <f t="shared" si="38"/>
        <v>24</v>
      </c>
      <c r="AD94" s="588">
        <f t="shared" si="38"/>
        <v>25</v>
      </c>
      <c r="AE94" s="588">
        <f t="shared" si="38"/>
        <v>26</v>
      </c>
      <c r="AF94" s="588">
        <f t="shared" si="38"/>
        <v>27</v>
      </c>
      <c r="AG94" s="588">
        <f t="shared" si="38"/>
        <v>28</v>
      </c>
      <c r="AH94" s="588">
        <f t="shared" si="38"/>
        <v>29</v>
      </c>
      <c r="AI94" s="588">
        <f t="shared" si="38"/>
        <v>30</v>
      </c>
    </row>
    <row r="95" spans="1:35" s="589" customFormat="1" ht="11.25">
      <c r="A95" s="588" t="s">
        <v>147</v>
      </c>
      <c r="B95" s="748" t="s">
        <v>390</v>
      </c>
      <c r="C95" s="590"/>
      <c r="D95" s="590"/>
      <c r="E95" s="590"/>
      <c r="F95" s="591">
        <f>+F83</f>
        <v>2018</v>
      </c>
      <c r="G95" s="591">
        <f t="shared" si="38"/>
        <v>2019</v>
      </c>
      <c r="H95" s="591">
        <f t="shared" si="38"/>
        <v>2020</v>
      </c>
      <c r="I95" s="591">
        <f t="shared" si="38"/>
        <v>2021</v>
      </c>
      <c r="J95" s="591">
        <f t="shared" si="38"/>
        <v>2022</v>
      </c>
      <c r="K95" s="591">
        <f t="shared" si="38"/>
        <v>2023</v>
      </c>
      <c r="L95" s="591">
        <f t="shared" si="38"/>
        <v>2024</v>
      </c>
      <c r="M95" s="591">
        <f t="shared" si="38"/>
        <v>2025</v>
      </c>
      <c r="N95" s="591">
        <f t="shared" si="38"/>
        <v>2026</v>
      </c>
      <c r="O95" s="591">
        <f t="shared" si="38"/>
        <v>2027</v>
      </c>
      <c r="P95" s="591">
        <f t="shared" si="38"/>
        <v>2028</v>
      </c>
      <c r="Q95" s="591">
        <f t="shared" si="38"/>
        <v>2029</v>
      </c>
      <c r="R95" s="591">
        <f t="shared" si="38"/>
        <v>2030</v>
      </c>
      <c r="S95" s="591">
        <f t="shared" si="38"/>
        <v>2031</v>
      </c>
      <c r="T95" s="591">
        <f t="shared" si="38"/>
        <v>2032</v>
      </c>
      <c r="U95" s="591">
        <f t="shared" si="38"/>
        <v>2033</v>
      </c>
      <c r="V95" s="591">
        <f t="shared" si="38"/>
        <v>2034</v>
      </c>
      <c r="W95" s="591">
        <f t="shared" si="38"/>
        <v>2035</v>
      </c>
      <c r="X95" s="591">
        <f t="shared" si="38"/>
        <v>2036</v>
      </c>
      <c r="Y95" s="591">
        <f t="shared" si="38"/>
        <v>2037</v>
      </c>
      <c r="Z95" s="591">
        <f t="shared" si="38"/>
        <v>2038</v>
      </c>
      <c r="AA95" s="591">
        <f t="shared" si="38"/>
        <v>2039</v>
      </c>
      <c r="AB95" s="591">
        <f t="shared" si="38"/>
        <v>2040</v>
      </c>
      <c r="AC95" s="591">
        <f t="shared" si="38"/>
        <v>2041</v>
      </c>
      <c r="AD95" s="591">
        <f t="shared" si="38"/>
        <v>2042</v>
      </c>
      <c r="AE95" s="591">
        <f t="shared" si="38"/>
        <v>2043</v>
      </c>
      <c r="AF95" s="591">
        <f t="shared" si="38"/>
        <v>2044</v>
      </c>
      <c r="AG95" s="591">
        <f t="shared" si="38"/>
        <v>2045</v>
      </c>
      <c r="AH95" s="591">
        <f t="shared" si="38"/>
        <v>2046</v>
      </c>
      <c r="AI95" s="591">
        <f t="shared" si="38"/>
        <v>2047</v>
      </c>
    </row>
    <row r="96" spans="1:35" s="589" customFormat="1" ht="11.25">
      <c r="A96" s="592" t="s">
        <v>242</v>
      </c>
      <c r="B96" s="749" t="s">
        <v>252</v>
      </c>
      <c r="C96" s="592"/>
      <c r="D96" s="592"/>
      <c r="E96" s="592"/>
      <c r="F96" s="593">
        <f>+F97+F101+F102</f>
        <v>199706</v>
      </c>
      <c r="G96" s="593">
        <f t="shared" ref="G96:AI96" si="39">+G97+G101+G102</f>
        <v>215377</v>
      </c>
      <c r="H96" s="593">
        <f t="shared" si="39"/>
        <v>191487</v>
      </c>
      <c r="I96" s="593">
        <f t="shared" si="39"/>
        <v>191487</v>
      </c>
      <c r="J96" s="593">
        <f t="shared" si="39"/>
        <v>191487</v>
      </c>
      <c r="K96" s="593">
        <f t="shared" si="39"/>
        <v>191487</v>
      </c>
      <c r="L96" s="593">
        <f t="shared" si="39"/>
        <v>191487</v>
      </c>
      <c r="M96" s="593">
        <f t="shared" si="39"/>
        <v>191487</v>
      </c>
      <c r="N96" s="593">
        <f t="shared" si="39"/>
        <v>191487</v>
      </c>
      <c r="O96" s="593">
        <f t="shared" si="39"/>
        <v>191487</v>
      </c>
      <c r="P96" s="593">
        <f t="shared" si="39"/>
        <v>191487</v>
      </c>
      <c r="Q96" s="593">
        <f t="shared" si="39"/>
        <v>191487</v>
      </c>
      <c r="R96" s="593">
        <f t="shared" si="39"/>
        <v>191487</v>
      </c>
      <c r="S96" s="593">
        <f t="shared" si="39"/>
        <v>191487</v>
      </c>
      <c r="T96" s="593">
        <f t="shared" si="39"/>
        <v>191487</v>
      </c>
      <c r="U96" s="593">
        <f t="shared" si="39"/>
        <v>191487</v>
      </c>
      <c r="V96" s="593">
        <f t="shared" si="39"/>
        <v>191487</v>
      </c>
      <c r="W96" s="593">
        <f t="shared" si="39"/>
        <v>191487</v>
      </c>
      <c r="X96" s="593">
        <f t="shared" si="39"/>
        <v>191487</v>
      </c>
      <c r="Y96" s="593">
        <f t="shared" si="39"/>
        <v>191487</v>
      </c>
      <c r="Z96" s="593">
        <f t="shared" si="39"/>
        <v>191487</v>
      </c>
      <c r="AA96" s="593">
        <f t="shared" si="39"/>
        <v>191487</v>
      </c>
      <c r="AB96" s="593">
        <f t="shared" si="39"/>
        <v>191487</v>
      </c>
      <c r="AC96" s="593">
        <f t="shared" si="39"/>
        <v>191487</v>
      </c>
      <c r="AD96" s="593">
        <f t="shared" si="39"/>
        <v>191487</v>
      </c>
      <c r="AE96" s="593">
        <f t="shared" si="39"/>
        <v>191487</v>
      </c>
      <c r="AF96" s="593">
        <f t="shared" si="39"/>
        <v>191487</v>
      </c>
      <c r="AG96" s="593">
        <f t="shared" si="39"/>
        <v>191487</v>
      </c>
      <c r="AH96" s="593">
        <f t="shared" si="39"/>
        <v>191487</v>
      </c>
      <c r="AI96" s="593">
        <f t="shared" si="39"/>
        <v>191487</v>
      </c>
    </row>
    <row r="97" spans="1:35" s="589" customFormat="1" ht="11.25">
      <c r="A97" s="594">
        <v>1</v>
      </c>
      <c r="B97" s="750" t="s">
        <v>245</v>
      </c>
      <c r="C97" s="594"/>
      <c r="D97" s="594"/>
      <c r="E97" s="594"/>
      <c r="F97" s="595">
        <f>+F98+F99+F100</f>
        <v>197933</v>
      </c>
      <c r="G97" s="595">
        <f t="shared" ref="G97:AI97" si="40">+G98+G99+G100</f>
        <v>212129</v>
      </c>
      <c r="H97" s="595">
        <f t="shared" si="40"/>
        <v>191487</v>
      </c>
      <c r="I97" s="595">
        <f t="shared" si="40"/>
        <v>191487</v>
      </c>
      <c r="J97" s="595">
        <f t="shared" si="40"/>
        <v>191487</v>
      </c>
      <c r="K97" s="595">
        <f t="shared" si="40"/>
        <v>191487</v>
      </c>
      <c r="L97" s="595">
        <f t="shared" si="40"/>
        <v>191487</v>
      </c>
      <c r="M97" s="595">
        <f t="shared" si="40"/>
        <v>191487</v>
      </c>
      <c r="N97" s="595">
        <f t="shared" si="40"/>
        <v>191487</v>
      </c>
      <c r="O97" s="595">
        <f t="shared" si="40"/>
        <v>191487</v>
      </c>
      <c r="P97" s="595">
        <f t="shared" si="40"/>
        <v>191487</v>
      </c>
      <c r="Q97" s="595">
        <f t="shared" si="40"/>
        <v>191487</v>
      </c>
      <c r="R97" s="595">
        <f t="shared" si="40"/>
        <v>191487</v>
      </c>
      <c r="S97" s="595">
        <f t="shared" si="40"/>
        <v>191487</v>
      </c>
      <c r="T97" s="595">
        <f t="shared" si="40"/>
        <v>191487</v>
      </c>
      <c r="U97" s="595">
        <f t="shared" si="40"/>
        <v>191487</v>
      </c>
      <c r="V97" s="595">
        <f t="shared" si="40"/>
        <v>191487</v>
      </c>
      <c r="W97" s="595">
        <f t="shared" si="40"/>
        <v>191487</v>
      </c>
      <c r="X97" s="595">
        <f t="shared" si="40"/>
        <v>191487</v>
      </c>
      <c r="Y97" s="595">
        <f t="shared" si="40"/>
        <v>191487</v>
      </c>
      <c r="Z97" s="595">
        <f t="shared" si="40"/>
        <v>191487</v>
      </c>
      <c r="AA97" s="595">
        <f t="shared" si="40"/>
        <v>191487</v>
      </c>
      <c r="AB97" s="595">
        <f t="shared" si="40"/>
        <v>191487</v>
      </c>
      <c r="AC97" s="595">
        <f t="shared" si="40"/>
        <v>191487</v>
      </c>
      <c r="AD97" s="595">
        <f t="shared" si="40"/>
        <v>191487</v>
      </c>
      <c r="AE97" s="595">
        <f t="shared" si="40"/>
        <v>191487</v>
      </c>
      <c r="AF97" s="595">
        <f t="shared" si="40"/>
        <v>191487</v>
      </c>
      <c r="AG97" s="595">
        <f t="shared" si="40"/>
        <v>191487</v>
      </c>
      <c r="AH97" s="595">
        <f t="shared" si="40"/>
        <v>191487</v>
      </c>
      <c r="AI97" s="595">
        <f t="shared" si="40"/>
        <v>191487</v>
      </c>
    </row>
    <row r="98" spans="1:35" s="589" customFormat="1" ht="11.25">
      <c r="A98" s="594"/>
      <c r="B98" s="751" t="s">
        <v>249</v>
      </c>
      <c r="C98" s="596"/>
      <c r="D98" s="596"/>
      <c r="E98" s="596"/>
      <c r="F98" s="595">
        <f>+F63</f>
        <v>59501.7048</v>
      </c>
      <c r="G98" s="595">
        <f t="shared" ref="G98:AI102" si="41">+G63</f>
        <v>74365.260000000009</v>
      </c>
      <c r="H98" s="595">
        <f t="shared" si="41"/>
        <v>75563</v>
      </c>
      <c r="I98" s="595">
        <f t="shared" si="41"/>
        <v>75563</v>
      </c>
      <c r="J98" s="595">
        <f t="shared" si="41"/>
        <v>75563</v>
      </c>
      <c r="K98" s="595">
        <f t="shared" si="41"/>
        <v>75563</v>
      </c>
      <c r="L98" s="595">
        <f t="shared" si="41"/>
        <v>75563</v>
      </c>
      <c r="M98" s="595">
        <f t="shared" si="41"/>
        <v>75563</v>
      </c>
      <c r="N98" s="595">
        <f t="shared" si="41"/>
        <v>75563</v>
      </c>
      <c r="O98" s="595">
        <f t="shared" si="41"/>
        <v>75563</v>
      </c>
      <c r="P98" s="595">
        <f t="shared" si="41"/>
        <v>75563</v>
      </c>
      <c r="Q98" s="595">
        <f t="shared" si="41"/>
        <v>75563</v>
      </c>
      <c r="R98" s="595">
        <f t="shared" si="41"/>
        <v>75563</v>
      </c>
      <c r="S98" s="595">
        <f t="shared" si="41"/>
        <v>75563</v>
      </c>
      <c r="T98" s="595">
        <f t="shared" si="41"/>
        <v>75563</v>
      </c>
      <c r="U98" s="595">
        <f t="shared" si="41"/>
        <v>75563</v>
      </c>
      <c r="V98" s="595">
        <f t="shared" si="41"/>
        <v>75563</v>
      </c>
      <c r="W98" s="595">
        <f t="shared" si="41"/>
        <v>75563</v>
      </c>
      <c r="X98" s="595">
        <f t="shared" si="41"/>
        <v>75563</v>
      </c>
      <c r="Y98" s="595">
        <f t="shared" si="41"/>
        <v>75563</v>
      </c>
      <c r="Z98" s="595">
        <f t="shared" si="41"/>
        <v>75563</v>
      </c>
      <c r="AA98" s="595">
        <f t="shared" si="41"/>
        <v>75563</v>
      </c>
      <c r="AB98" s="595">
        <f t="shared" si="41"/>
        <v>75563</v>
      </c>
      <c r="AC98" s="595">
        <f t="shared" si="41"/>
        <v>75563</v>
      </c>
      <c r="AD98" s="595">
        <f t="shared" si="41"/>
        <v>75563</v>
      </c>
      <c r="AE98" s="595">
        <f t="shared" si="41"/>
        <v>75563</v>
      </c>
      <c r="AF98" s="595">
        <f t="shared" si="41"/>
        <v>75563</v>
      </c>
      <c r="AG98" s="595">
        <f t="shared" si="41"/>
        <v>75563</v>
      </c>
      <c r="AH98" s="595">
        <f t="shared" si="41"/>
        <v>75563</v>
      </c>
      <c r="AI98" s="595">
        <f t="shared" si="41"/>
        <v>75563</v>
      </c>
    </row>
    <row r="99" spans="1:35" s="589" customFormat="1" ht="11.25">
      <c r="A99" s="594"/>
      <c r="B99" s="751" t="s">
        <v>250</v>
      </c>
      <c r="C99" s="596"/>
      <c r="D99" s="596"/>
      <c r="E99" s="596"/>
      <c r="F99" s="595">
        <f>+F64</f>
        <v>128422.29519999999</v>
      </c>
      <c r="G99" s="595">
        <f t="shared" si="41"/>
        <v>134381.74</v>
      </c>
      <c r="H99" s="595">
        <f t="shared" si="41"/>
        <v>114541</v>
      </c>
      <c r="I99" s="595">
        <f t="shared" si="41"/>
        <v>114541</v>
      </c>
      <c r="J99" s="595">
        <f t="shared" si="41"/>
        <v>114541</v>
      </c>
      <c r="K99" s="595">
        <f t="shared" si="41"/>
        <v>114541</v>
      </c>
      <c r="L99" s="595">
        <f t="shared" si="41"/>
        <v>114541</v>
      </c>
      <c r="M99" s="595">
        <f t="shared" si="41"/>
        <v>114541</v>
      </c>
      <c r="N99" s="595">
        <f t="shared" si="41"/>
        <v>114541</v>
      </c>
      <c r="O99" s="595">
        <f t="shared" si="41"/>
        <v>114541</v>
      </c>
      <c r="P99" s="595">
        <f t="shared" si="41"/>
        <v>114541</v>
      </c>
      <c r="Q99" s="595">
        <f t="shared" si="41"/>
        <v>114541</v>
      </c>
      <c r="R99" s="595">
        <f t="shared" si="41"/>
        <v>114541</v>
      </c>
      <c r="S99" s="595">
        <f t="shared" si="41"/>
        <v>114541</v>
      </c>
      <c r="T99" s="595">
        <f t="shared" si="41"/>
        <v>114541</v>
      </c>
      <c r="U99" s="595">
        <f t="shared" si="41"/>
        <v>114541</v>
      </c>
      <c r="V99" s="595">
        <f t="shared" si="41"/>
        <v>114541</v>
      </c>
      <c r="W99" s="595">
        <f t="shared" si="41"/>
        <v>114541</v>
      </c>
      <c r="X99" s="595">
        <f t="shared" si="41"/>
        <v>114541</v>
      </c>
      <c r="Y99" s="595">
        <f t="shared" si="41"/>
        <v>114541</v>
      </c>
      <c r="Z99" s="595">
        <f t="shared" si="41"/>
        <v>114541</v>
      </c>
      <c r="AA99" s="595">
        <f t="shared" si="41"/>
        <v>114541</v>
      </c>
      <c r="AB99" s="595">
        <f t="shared" si="41"/>
        <v>114541</v>
      </c>
      <c r="AC99" s="595">
        <f t="shared" si="41"/>
        <v>114541</v>
      </c>
      <c r="AD99" s="595">
        <f t="shared" si="41"/>
        <v>114541</v>
      </c>
      <c r="AE99" s="595">
        <f t="shared" si="41"/>
        <v>114541</v>
      </c>
      <c r="AF99" s="595">
        <f t="shared" si="41"/>
        <v>114541</v>
      </c>
      <c r="AG99" s="595">
        <f t="shared" si="41"/>
        <v>114541</v>
      </c>
      <c r="AH99" s="595">
        <f t="shared" si="41"/>
        <v>114541</v>
      </c>
      <c r="AI99" s="595">
        <f t="shared" si="41"/>
        <v>114541</v>
      </c>
    </row>
    <row r="100" spans="1:35" s="589" customFormat="1" ht="11.25">
      <c r="A100" s="594"/>
      <c r="B100" s="751" t="str">
        <f>+B65</f>
        <v>Ostali poslovni prihodki</v>
      </c>
      <c r="C100" s="596"/>
      <c r="D100" s="596"/>
      <c r="E100" s="596"/>
      <c r="F100" s="595">
        <f>+F65</f>
        <v>10009</v>
      </c>
      <c r="G100" s="595">
        <f t="shared" si="41"/>
        <v>3382</v>
      </c>
      <c r="H100" s="595">
        <f t="shared" si="41"/>
        <v>1383</v>
      </c>
      <c r="I100" s="595">
        <f t="shared" si="41"/>
        <v>1383</v>
      </c>
      <c r="J100" s="595">
        <f t="shared" si="41"/>
        <v>1383</v>
      </c>
      <c r="K100" s="595">
        <f t="shared" si="41"/>
        <v>1383</v>
      </c>
      <c r="L100" s="595">
        <f t="shared" si="41"/>
        <v>1383</v>
      </c>
      <c r="M100" s="595">
        <f t="shared" si="41"/>
        <v>1383</v>
      </c>
      <c r="N100" s="595">
        <f t="shared" si="41"/>
        <v>1383</v>
      </c>
      <c r="O100" s="595">
        <f t="shared" si="41"/>
        <v>1383</v>
      </c>
      <c r="P100" s="595">
        <f t="shared" si="41"/>
        <v>1383</v>
      </c>
      <c r="Q100" s="595">
        <f t="shared" si="41"/>
        <v>1383</v>
      </c>
      <c r="R100" s="595">
        <f t="shared" si="41"/>
        <v>1383</v>
      </c>
      <c r="S100" s="595">
        <f t="shared" si="41"/>
        <v>1383</v>
      </c>
      <c r="T100" s="595">
        <f t="shared" si="41"/>
        <v>1383</v>
      </c>
      <c r="U100" s="595">
        <f t="shared" si="41"/>
        <v>1383</v>
      </c>
      <c r="V100" s="595">
        <f t="shared" si="41"/>
        <v>1383</v>
      </c>
      <c r="W100" s="595">
        <f t="shared" si="41"/>
        <v>1383</v>
      </c>
      <c r="X100" s="595">
        <f t="shared" si="41"/>
        <v>1383</v>
      </c>
      <c r="Y100" s="595">
        <f t="shared" si="41"/>
        <v>1383</v>
      </c>
      <c r="Z100" s="595">
        <f t="shared" si="41"/>
        <v>1383</v>
      </c>
      <c r="AA100" s="595">
        <f t="shared" si="41"/>
        <v>1383</v>
      </c>
      <c r="AB100" s="595">
        <f t="shared" si="41"/>
        <v>1383</v>
      </c>
      <c r="AC100" s="595">
        <f t="shared" si="41"/>
        <v>1383</v>
      </c>
      <c r="AD100" s="595">
        <f t="shared" si="41"/>
        <v>1383</v>
      </c>
      <c r="AE100" s="595">
        <f t="shared" si="41"/>
        <v>1383</v>
      </c>
      <c r="AF100" s="595">
        <f t="shared" si="41"/>
        <v>1383</v>
      </c>
      <c r="AG100" s="595">
        <f t="shared" si="41"/>
        <v>1383</v>
      </c>
      <c r="AH100" s="595">
        <f t="shared" si="41"/>
        <v>1383</v>
      </c>
      <c r="AI100" s="595">
        <f t="shared" si="41"/>
        <v>1383</v>
      </c>
    </row>
    <row r="101" spans="1:35" s="589" customFormat="1" ht="11.25">
      <c r="A101" s="594">
        <v>2</v>
      </c>
      <c r="B101" s="750" t="s">
        <v>247</v>
      </c>
      <c r="C101" s="594"/>
      <c r="D101" s="594"/>
      <c r="E101" s="594"/>
      <c r="F101" s="595">
        <f>+F66</f>
        <v>1773</v>
      </c>
      <c r="G101" s="595">
        <f t="shared" si="41"/>
        <v>3248</v>
      </c>
      <c r="H101" s="595">
        <f t="shared" si="41"/>
        <v>0</v>
      </c>
      <c r="I101" s="595">
        <f t="shared" si="41"/>
        <v>0</v>
      </c>
      <c r="J101" s="595">
        <f t="shared" si="41"/>
        <v>0</v>
      </c>
      <c r="K101" s="595">
        <f t="shared" si="41"/>
        <v>0</v>
      </c>
      <c r="L101" s="595">
        <f t="shared" si="41"/>
        <v>0</v>
      </c>
      <c r="M101" s="595">
        <f t="shared" si="41"/>
        <v>0</v>
      </c>
      <c r="N101" s="595">
        <f t="shared" si="41"/>
        <v>0</v>
      </c>
      <c r="O101" s="595">
        <f t="shared" si="41"/>
        <v>0</v>
      </c>
      <c r="P101" s="595">
        <f t="shared" si="41"/>
        <v>0</v>
      </c>
      <c r="Q101" s="595">
        <f t="shared" si="41"/>
        <v>0</v>
      </c>
      <c r="R101" s="595">
        <f t="shared" si="41"/>
        <v>0</v>
      </c>
      <c r="S101" s="595">
        <f t="shared" si="41"/>
        <v>0</v>
      </c>
      <c r="T101" s="595">
        <f t="shared" si="41"/>
        <v>0</v>
      </c>
      <c r="U101" s="595">
        <f t="shared" si="41"/>
        <v>0</v>
      </c>
      <c r="V101" s="595">
        <f t="shared" si="41"/>
        <v>0</v>
      </c>
      <c r="W101" s="595">
        <f t="shared" si="41"/>
        <v>0</v>
      </c>
      <c r="X101" s="595">
        <f t="shared" si="41"/>
        <v>0</v>
      </c>
      <c r="Y101" s="595">
        <f t="shared" si="41"/>
        <v>0</v>
      </c>
      <c r="Z101" s="595">
        <f t="shared" si="41"/>
        <v>0</v>
      </c>
      <c r="AA101" s="595">
        <f t="shared" si="41"/>
        <v>0</v>
      </c>
      <c r="AB101" s="595">
        <f t="shared" si="41"/>
        <v>0</v>
      </c>
      <c r="AC101" s="595">
        <f t="shared" si="41"/>
        <v>0</v>
      </c>
      <c r="AD101" s="595">
        <f t="shared" si="41"/>
        <v>0</v>
      </c>
      <c r="AE101" s="595">
        <f t="shared" si="41"/>
        <v>0</v>
      </c>
      <c r="AF101" s="595">
        <f t="shared" si="41"/>
        <v>0</v>
      </c>
      <c r="AG101" s="595">
        <f t="shared" si="41"/>
        <v>0</v>
      </c>
      <c r="AH101" s="595">
        <f t="shared" si="41"/>
        <v>0</v>
      </c>
      <c r="AI101" s="595">
        <f t="shared" si="41"/>
        <v>0</v>
      </c>
    </row>
    <row r="102" spans="1:35" s="589" customFormat="1" ht="11.25">
      <c r="A102" s="594">
        <v>3</v>
      </c>
      <c r="B102" s="750" t="s">
        <v>251</v>
      </c>
      <c r="C102" s="594"/>
      <c r="D102" s="594"/>
      <c r="E102" s="594"/>
      <c r="F102" s="595">
        <f>+F67</f>
        <v>0</v>
      </c>
      <c r="G102" s="595">
        <f t="shared" si="41"/>
        <v>0</v>
      </c>
      <c r="H102" s="595">
        <f t="shared" si="41"/>
        <v>0</v>
      </c>
      <c r="I102" s="595">
        <f t="shared" si="41"/>
        <v>0</v>
      </c>
      <c r="J102" s="595">
        <f t="shared" si="41"/>
        <v>0</v>
      </c>
      <c r="K102" s="595">
        <f t="shared" si="41"/>
        <v>0</v>
      </c>
      <c r="L102" s="595">
        <f t="shared" si="41"/>
        <v>0</v>
      </c>
      <c r="M102" s="595">
        <f t="shared" si="41"/>
        <v>0</v>
      </c>
      <c r="N102" s="595">
        <f t="shared" si="41"/>
        <v>0</v>
      </c>
      <c r="O102" s="595">
        <f t="shared" si="41"/>
        <v>0</v>
      </c>
      <c r="P102" s="595">
        <f t="shared" si="41"/>
        <v>0</v>
      </c>
      <c r="Q102" s="595">
        <f t="shared" si="41"/>
        <v>0</v>
      </c>
      <c r="R102" s="595">
        <f t="shared" si="41"/>
        <v>0</v>
      </c>
      <c r="S102" s="595">
        <f t="shared" si="41"/>
        <v>0</v>
      </c>
      <c r="T102" s="595">
        <f t="shared" si="41"/>
        <v>0</v>
      </c>
      <c r="U102" s="595">
        <f t="shared" si="41"/>
        <v>0</v>
      </c>
      <c r="V102" s="595">
        <f t="shared" si="41"/>
        <v>0</v>
      </c>
      <c r="W102" s="595">
        <f t="shared" si="41"/>
        <v>0</v>
      </c>
      <c r="X102" s="595">
        <f t="shared" si="41"/>
        <v>0</v>
      </c>
      <c r="Y102" s="595">
        <f t="shared" si="41"/>
        <v>0</v>
      </c>
      <c r="Z102" s="595">
        <f t="shared" si="41"/>
        <v>0</v>
      </c>
      <c r="AA102" s="595">
        <f t="shared" si="41"/>
        <v>0</v>
      </c>
      <c r="AB102" s="595">
        <f t="shared" si="41"/>
        <v>0</v>
      </c>
      <c r="AC102" s="595">
        <f t="shared" si="41"/>
        <v>0</v>
      </c>
      <c r="AD102" s="595">
        <f t="shared" si="41"/>
        <v>0</v>
      </c>
      <c r="AE102" s="595">
        <f t="shared" si="41"/>
        <v>0</v>
      </c>
      <c r="AF102" s="595">
        <f t="shared" si="41"/>
        <v>0</v>
      </c>
      <c r="AG102" s="595">
        <f t="shared" si="41"/>
        <v>0</v>
      </c>
      <c r="AH102" s="595">
        <f t="shared" si="41"/>
        <v>0</v>
      </c>
      <c r="AI102" s="595">
        <f t="shared" si="41"/>
        <v>0</v>
      </c>
    </row>
    <row r="103" spans="1:35" s="589" customFormat="1" ht="11.25">
      <c r="A103" s="592" t="s">
        <v>243</v>
      </c>
      <c r="B103" s="749" t="s">
        <v>253</v>
      </c>
      <c r="C103" s="592"/>
      <c r="D103" s="592"/>
      <c r="E103" s="592"/>
      <c r="F103" s="593">
        <f>+F104+F111+F112</f>
        <v>203881</v>
      </c>
      <c r="G103" s="593">
        <f t="shared" ref="G103:AI103" si="42">+G104+G111+G112</f>
        <v>206900</v>
      </c>
      <c r="H103" s="593">
        <f t="shared" si="42"/>
        <v>191487</v>
      </c>
      <c r="I103" s="593">
        <f t="shared" si="42"/>
        <v>191487</v>
      </c>
      <c r="J103" s="593">
        <f t="shared" si="42"/>
        <v>191487</v>
      </c>
      <c r="K103" s="593">
        <f t="shared" si="42"/>
        <v>191487</v>
      </c>
      <c r="L103" s="593">
        <f t="shared" si="42"/>
        <v>191487</v>
      </c>
      <c r="M103" s="593">
        <f t="shared" si="42"/>
        <v>191487</v>
      </c>
      <c r="N103" s="593">
        <f t="shared" si="42"/>
        <v>191487</v>
      </c>
      <c r="O103" s="593">
        <f t="shared" si="42"/>
        <v>191487</v>
      </c>
      <c r="P103" s="593">
        <f t="shared" si="42"/>
        <v>191487</v>
      </c>
      <c r="Q103" s="593">
        <f t="shared" si="42"/>
        <v>191487</v>
      </c>
      <c r="R103" s="593">
        <f t="shared" si="42"/>
        <v>191487</v>
      </c>
      <c r="S103" s="593">
        <f t="shared" si="42"/>
        <v>191487</v>
      </c>
      <c r="T103" s="593">
        <f t="shared" si="42"/>
        <v>191487</v>
      </c>
      <c r="U103" s="593">
        <f t="shared" si="42"/>
        <v>191487</v>
      </c>
      <c r="V103" s="593">
        <f t="shared" si="42"/>
        <v>191487</v>
      </c>
      <c r="W103" s="593">
        <f t="shared" si="42"/>
        <v>191487</v>
      </c>
      <c r="X103" s="593">
        <f t="shared" si="42"/>
        <v>191487</v>
      </c>
      <c r="Y103" s="593">
        <f t="shared" si="42"/>
        <v>191487</v>
      </c>
      <c r="Z103" s="593">
        <f t="shared" si="42"/>
        <v>191487</v>
      </c>
      <c r="AA103" s="593">
        <f t="shared" si="42"/>
        <v>191487</v>
      </c>
      <c r="AB103" s="593">
        <f t="shared" si="42"/>
        <v>191487</v>
      </c>
      <c r="AC103" s="593">
        <f t="shared" si="42"/>
        <v>191487</v>
      </c>
      <c r="AD103" s="593">
        <f t="shared" si="42"/>
        <v>191487</v>
      </c>
      <c r="AE103" s="593">
        <f t="shared" si="42"/>
        <v>191487</v>
      </c>
      <c r="AF103" s="593">
        <f t="shared" si="42"/>
        <v>191487</v>
      </c>
      <c r="AG103" s="593">
        <f t="shared" si="42"/>
        <v>191487</v>
      </c>
      <c r="AH103" s="593">
        <f t="shared" si="42"/>
        <v>191487</v>
      </c>
      <c r="AI103" s="593">
        <f t="shared" si="42"/>
        <v>191487</v>
      </c>
    </row>
    <row r="104" spans="1:35" s="589" customFormat="1" ht="11.25">
      <c r="A104" s="594"/>
      <c r="B104" s="750" t="s">
        <v>246</v>
      </c>
      <c r="C104" s="594"/>
      <c r="D104" s="594"/>
      <c r="E104" s="594"/>
      <c r="F104" s="595">
        <f>+F105+F106+F107+F108+F109+F110</f>
        <v>199558</v>
      </c>
      <c r="G104" s="595">
        <f t="shared" ref="G104:AI104" si="43">+G105+G106+G107+G108+G109+G110</f>
        <v>206743</v>
      </c>
      <c r="H104" s="595">
        <f t="shared" si="43"/>
        <v>191487</v>
      </c>
      <c r="I104" s="595">
        <f t="shared" si="43"/>
        <v>191487</v>
      </c>
      <c r="J104" s="595">
        <f t="shared" si="43"/>
        <v>191487</v>
      </c>
      <c r="K104" s="595">
        <f t="shared" si="43"/>
        <v>191487</v>
      </c>
      <c r="L104" s="595">
        <f t="shared" si="43"/>
        <v>191487</v>
      </c>
      <c r="M104" s="595">
        <f t="shared" si="43"/>
        <v>191487</v>
      </c>
      <c r="N104" s="595">
        <f t="shared" si="43"/>
        <v>191487</v>
      </c>
      <c r="O104" s="595">
        <f t="shared" si="43"/>
        <v>191487</v>
      </c>
      <c r="P104" s="595">
        <f t="shared" si="43"/>
        <v>191487</v>
      </c>
      <c r="Q104" s="595">
        <f t="shared" si="43"/>
        <v>191487</v>
      </c>
      <c r="R104" s="595">
        <f t="shared" si="43"/>
        <v>191487</v>
      </c>
      <c r="S104" s="595">
        <f t="shared" si="43"/>
        <v>191487</v>
      </c>
      <c r="T104" s="595">
        <f t="shared" si="43"/>
        <v>191487</v>
      </c>
      <c r="U104" s="595">
        <f t="shared" si="43"/>
        <v>191487</v>
      </c>
      <c r="V104" s="595">
        <f t="shared" si="43"/>
        <v>191487</v>
      </c>
      <c r="W104" s="595">
        <f t="shared" si="43"/>
        <v>191487</v>
      </c>
      <c r="X104" s="595">
        <f t="shared" si="43"/>
        <v>191487</v>
      </c>
      <c r="Y104" s="595">
        <f t="shared" si="43"/>
        <v>191487</v>
      </c>
      <c r="Z104" s="595">
        <f t="shared" si="43"/>
        <v>191487</v>
      </c>
      <c r="AA104" s="595">
        <f t="shared" si="43"/>
        <v>191487</v>
      </c>
      <c r="AB104" s="595">
        <f t="shared" si="43"/>
        <v>191487</v>
      </c>
      <c r="AC104" s="595">
        <f t="shared" si="43"/>
        <v>191487</v>
      </c>
      <c r="AD104" s="595">
        <f t="shared" si="43"/>
        <v>191487</v>
      </c>
      <c r="AE104" s="595">
        <f t="shared" si="43"/>
        <v>191487</v>
      </c>
      <c r="AF104" s="595">
        <f t="shared" si="43"/>
        <v>191487</v>
      </c>
      <c r="AG104" s="595">
        <f t="shared" si="43"/>
        <v>191487</v>
      </c>
      <c r="AH104" s="595">
        <f t="shared" si="43"/>
        <v>191487</v>
      </c>
      <c r="AI104" s="595">
        <f t="shared" si="43"/>
        <v>191487</v>
      </c>
    </row>
    <row r="105" spans="1:35" s="589" customFormat="1" ht="11.25">
      <c r="A105" s="594"/>
      <c r="B105" s="751" t="s">
        <v>106</v>
      </c>
      <c r="C105" s="596"/>
      <c r="D105" s="596"/>
      <c r="E105" s="596"/>
      <c r="F105" s="595">
        <f>+F70</f>
        <v>15634</v>
      </c>
      <c r="G105" s="595">
        <f t="shared" ref="G105:AI105" si="44">+G70</f>
        <v>5928</v>
      </c>
      <c r="H105" s="595">
        <f t="shared" si="44"/>
        <v>5244</v>
      </c>
      <c r="I105" s="595">
        <f t="shared" si="44"/>
        <v>5244</v>
      </c>
      <c r="J105" s="595">
        <f t="shared" si="44"/>
        <v>5244</v>
      </c>
      <c r="K105" s="595">
        <f t="shared" si="44"/>
        <v>5244</v>
      </c>
      <c r="L105" s="595">
        <f t="shared" si="44"/>
        <v>5244</v>
      </c>
      <c r="M105" s="595">
        <f t="shared" si="44"/>
        <v>5244</v>
      </c>
      <c r="N105" s="595">
        <f t="shared" si="44"/>
        <v>5244</v>
      </c>
      <c r="O105" s="595">
        <f t="shared" si="44"/>
        <v>5244</v>
      </c>
      <c r="P105" s="595">
        <f t="shared" si="44"/>
        <v>5244</v>
      </c>
      <c r="Q105" s="595">
        <f t="shared" si="44"/>
        <v>5244</v>
      </c>
      <c r="R105" s="595">
        <f t="shared" si="44"/>
        <v>5244</v>
      </c>
      <c r="S105" s="595">
        <f t="shared" si="44"/>
        <v>5244</v>
      </c>
      <c r="T105" s="595">
        <f t="shared" si="44"/>
        <v>5244</v>
      </c>
      <c r="U105" s="595">
        <f t="shared" si="44"/>
        <v>5244</v>
      </c>
      <c r="V105" s="595">
        <f t="shared" si="44"/>
        <v>5244</v>
      </c>
      <c r="W105" s="595">
        <f t="shared" si="44"/>
        <v>5244</v>
      </c>
      <c r="X105" s="595">
        <f t="shared" si="44"/>
        <v>5244</v>
      </c>
      <c r="Y105" s="595">
        <f t="shared" si="44"/>
        <v>5244</v>
      </c>
      <c r="Z105" s="595">
        <f t="shared" si="44"/>
        <v>5244</v>
      </c>
      <c r="AA105" s="595">
        <f t="shared" si="44"/>
        <v>5244</v>
      </c>
      <c r="AB105" s="595">
        <f t="shared" si="44"/>
        <v>5244</v>
      </c>
      <c r="AC105" s="595">
        <f t="shared" si="44"/>
        <v>5244</v>
      </c>
      <c r="AD105" s="595">
        <f t="shared" si="44"/>
        <v>5244</v>
      </c>
      <c r="AE105" s="595">
        <f t="shared" si="44"/>
        <v>5244</v>
      </c>
      <c r="AF105" s="595">
        <f t="shared" si="44"/>
        <v>5244</v>
      </c>
      <c r="AG105" s="595">
        <f t="shared" si="44"/>
        <v>5244</v>
      </c>
      <c r="AH105" s="595">
        <f t="shared" si="44"/>
        <v>5244</v>
      </c>
      <c r="AI105" s="595">
        <f t="shared" si="44"/>
        <v>5244</v>
      </c>
    </row>
    <row r="106" spans="1:35" s="589" customFormat="1" ht="11.25">
      <c r="A106" s="594"/>
      <c r="B106" s="751" t="s">
        <v>254</v>
      </c>
      <c r="C106" s="596"/>
      <c r="D106" s="596"/>
      <c r="E106" s="596"/>
      <c r="F106" s="595">
        <f>+F71-F72</f>
        <v>162165</v>
      </c>
      <c r="G106" s="595">
        <f t="shared" ref="G106:AI106" si="45">+G71-G72</f>
        <v>74935</v>
      </c>
      <c r="H106" s="595">
        <f t="shared" si="45"/>
        <v>58382</v>
      </c>
      <c r="I106" s="595">
        <f t="shared" si="45"/>
        <v>58382</v>
      </c>
      <c r="J106" s="595">
        <f t="shared" si="45"/>
        <v>58382</v>
      </c>
      <c r="K106" s="595">
        <f t="shared" si="45"/>
        <v>58382</v>
      </c>
      <c r="L106" s="595">
        <f t="shared" si="45"/>
        <v>58382</v>
      </c>
      <c r="M106" s="595">
        <f t="shared" si="45"/>
        <v>58382</v>
      </c>
      <c r="N106" s="595">
        <f t="shared" si="45"/>
        <v>58382</v>
      </c>
      <c r="O106" s="595">
        <f t="shared" si="45"/>
        <v>58382</v>
      </c>
      <c r="P106" s="595">
        <f t="shared" si="45"/>
        <v>58382</v>
      </c>
      <c r="Q106" s="595">
        <f t="shared" si="45"/>
        <v>58382</v>
      </c>
      <c r="R106" s="595">
        <f t="shared" si="45"/>
        <v>58382</v>
      </c>
      <c r="S106" s="595">
        <f t="shared" si="45"/>
        <v>58382</v>
      </c>
      <c r="T106" s="595">
        <f t="shared" si="45"/>
        <v>58382</v>
      </c>
      <c r="U106" s="595">
        <f t="shared" si="45"/>
        <v>58382</v>
      </c>
      <c r="V106" s="595">
        <f t="shared" si="45"/>
        <v>58382</v>
      </c>
      <c r="W106" s="595">
        <f t="shared" si="45"/>
        <v>58382</v>
      </c>
      <c r="X106" s="595">
        <f t="shared" si="45"/>
        <v>58382</v>
      </c>
      <c r="Y106" s="595">
        <f t="shared" si="45"/>
        <v>58382</v>
      </c>
      <c r="Z106" s="595">
        <f t="shared" si="45"/>
        <v>58382</v>
      </c>
      <c r="AA106" s="595">
        <f t="shared" si="45"/>
        <v>58382</v>
      </c>
      <c r="AB106" s="595">
        <f t="shared" si="45"/>
        <v>58382</v>
      </c>
      <c r="AC106" s="595">
        <f t="shared" si="45"/>
        <v>58382</v>
      </c>
      <c r="AD106" s="595">
        <f t="shared" si="45"/>
        <v>58382</v>
      </c>
      <c r="AE106" s="595">
        <f t="shared" si="45"/>
        <v>58382</v>
      </c>
      <c r="AF106" s="595">
        <f t="shared" si="45"/>
        <v>58382</v>
      </c>
      <c r="AG106" s="595">
        <f t="shared" si="45"/>
        <v>58382</v>
      </c>
      <c r="AH106" s="595">
        <f t="shared" si="45"/>
        <v>58382</v>
      </c>
      <c r="AI106" s="595">
        <f t="shared" si="45"/>
        <v>58382</v>
      </c>
    </row>
    <row r="107" spans="1:35" s="589" customFormat="1" ht="11.25">
      <c r="A107" s="594"/>
      <c r="B107" s="751" t="s">
        <v>664</v>
      </c>
      <c r="C107" s="596"/>
      <c r="D107" s="596"/>
      <c r="E107" s="596"/>
      <c r="F107" s="595">
        <f t="shared" ref="F107:AI112" si="46">+F72</f>
        <v>322</v>
      </c>
      <c r="G107" s="595">
        <f t="shared" si="46"/>
        <v>110913</v>
      </c>
      <c r="H107" s="595">
        <f t="shared" si="46"/>
        <v>114541</v>
      </c>
      <c r="I107" s="595">
        <f t="shared" si="46"/>
        <v>114541</v>
      </c>
      <c r="J107" s="595">
        <f t="shared" si="46"/>
        <v>114541</v>
      </c>
      <c r="K107" s="595">
        <f t="shared" si="46"/>
        <v>114541</v>
      </c>
      <c r="L107" s="595">
        <f t="shared" si="46"/>
        <v>114541</v>
      </c>
      <c r="M107" s="595">
        <f t="shared" si="46"/>
        <v>114541</v>
      </c>
      <c r="N107" s="595">
        <f t="shared" si="46"/>
        <v>114541</v>
      </c>
      <c r="O107" s="595">
        <f t="shared" si="46"/>
        <v>114541</v>
      </c>
      <c r="P107" s="595">
        <f t="shared" si="46"/>
        <v>114541</v>
      </c>
      <c r="Q107" s="595">
        <f t="shared" si="46"/>
        <v>114541</v>
      </c>
      <c r="R107" s="595">
        <f t="shared" si="46"/>
        <v>114541</v>
      </c>
      <c r="S107" s="595">
        <f t="shared" si="46"/>
        <v>114541</v>
      </c>
      <c r="T107" s="595">
        <f t="shared" si="46"/>
        <v>114541</v>
      </c>
      <c r="U107" s="595">
        <f t="shared" si="46"/>
        <v>114541</v>
      </c>
      <c r="V107" s="595">
        <f t="shared" si="46"/>
        <v>114541</v>
      </c>
      <c r="W107" s="595">
        <f t="shared" si="46"/>
        <v>114541</v>
      </c>
      <c r="X107" s="595">
        <f t="shared" si="46"/>
        <v>114541</v>
      </c>
      <c r="Y107" s="595">
        <f t="shared" si="46"/>
        <v>114541</v>
      </c>
      <c r="Z107" s="595">
        <f t="shared" si="46"/>
        <v>114541</v>
      </c>
      <c r="AA107" s="595">
        <f t="shared" si="46"/>
        <v>114541</v>
      </c>
      <c r="AB107" s="595">
        <f t="shared" si="46"/>
        <v>114541</v>
      </c>
      <c r="AC107" s="595">
        <f t="shared" si="46"/>
        <v>114541</v>
      </c>
      <c r="AD107" s="595">
        <f t="shared" si="46"/>
        <v>114541</v>
      </c>
      <c r="AE107" s="595">
        <f t="shared" si="46"/>
        <v>114541</v>
      </c>
      <c r="AF107" s="595">
        <f t="shared" si="46"/>
        <v>114541</v>
      </c>
      <c r="AG107" s="595">
        <f t="shared" si="46"/>
        <v>114541</v>
      </c>
      <c r="AH107" s="595">
        <f t="shared" si="46"/>
        <v>114541</v>
      </c>
      <c r="AI107" s="595">
        <f t="shared" si="46"/>
        <v>114541</v>
      </c>
    </row>
    <row r="108" spans="1:35" s="589" customFormat="1" ht="11.25">
      <c r="A108" s="594"/>
      <c r="B108" s="751" t="s">
        <v>665</v>
      </c>
      <c r="C108" s="596"/>
      <c r="D108" s="596"/>
      <c r="E108" s="596"/>
      <c r="F108" s="595">
        <f t="shared" si="46"/>
        <v>2367</v>
      </c>
      <c r="G108" s="595">
        <f t="shared" si="46"/>
        <v>1897</v>
      </c>
      <c r="H108" s="595">
        <f t="shared" si="46"/>
        <v>14</v>
      </c>
      <c r="I108" s="595">
        <f t="shared" si="46"/>
        <v>14</v>
      </c>
      <c r="J108" s="595">
        <f t="shared" si="46"/>
        <v>14</v>
      </c>
      <c r="K108" s="595">
        <f t="shared" si="46"/>
        <v>14</v>
      </c>
      <c r="L108" s="595">
        <f t="shared" si="46"/>
        <v>14</v>
      </c>
      <c r="M108" s="595">
        <f t="shared" si="46"/>
        <v>14</v>
      </c>
      <c r="N108" s="595">
        <f t="shared" si="46"/>
        <v>14</v>
      </c>
      <c r="O108" s="595">
        <f t="shared" si="46"/>
        <v>14</v>
      </c>
      <c r="P108" s="595">
        <f t="shared" si="46"/>
        <v>14</v>
      </c>
      <c r="Q108" s="595">
        <f t="shared" si="46"/>
        <v>14</v>
      </c>
      <c r="R108" s="595">
        <f t="shared" si="46"/>
        <v>14</v>
      </c>
      <c r="S108" s="595">
        <f t="shared" si="46"/>
        <v>14</v>
      </c>
      <c r="T108" s="595">
        <f t="shared" si="46"/>
        <v>14</v>
      </c>
      <c r="U108" s="595">
        <f t="shared" si="46"/>
        <v>14</v>
      </c>
      <c r="V108" s="595">
        <f t="shared" si="46"/>
        <v>14</v>
      </c>
      <c r="W108" s="595">
        <f t="shared" si="46"/>
        <v>14</v>
      </c>
      <c r="X108" s="595">
        <f t="shared" si="46"/>
        <v>14</v>
      </c>
      <c r="Y108" s="595">
        <f t="shared" si="46"/>
        <v>14</v>
      </c>
      <c r="Z108" s="595">
        <f t="shared" si="46"/>
        <v>14</v>
      </c>
      <c r="AA108" s="595">
        <f t="shared" si="46"/>
        <v>14</v>
      </c>
      <c r="AB108" s="595">
        <f t="shared" si="46"/>
        <v>14</v>
      </c>
      <c r="AC108" s="595">
        <f t="shared" si="46"/>
        <v>14</v>
      </c>
      <c r="AD108" s="595">
        <f t="shared" si="46"/>
        <v>14</v>
      </c>
      <c r="AE108" s="595">
        <f t="shared" si="46"/>
        <v>14</v>
      </c>
      <c r="AF108" s="595">
        <f t="shared" si="46"/>
        <v>14</v>
      </c>
      <c r="AG108" s="595">
        <f t="shared" si="46"/>
        <v>14</v>
      </c>
      <c r="AH108" s="595">
        <f t="shared" si="46"/>
        <v>14</v>
      </c>
      <c r="AI108" s="595">
        <f t="shared" si="46"/>
        <v>14</v>
      </c>
    </row>
    <row r="109" spans="1:35" s="589" customFormat="1" ht="11.25">
      <c r="A109" s="594"/>
      <c r="B109" s="751" t="s">
        <v>256</v>
      </c>
      <c r="C109" s="596"/>
      <c r="D109" s="596"/>
      <c r="E109" s="596"/>
      <c r="F109" s="595">
        <f t="shared" si="46"/>
        <v>15304</v>
      </c>
      <c r="G109" s="595">
        <f t="shared" si="46"/>
        <v>11867</v>
      </c>
      <c r="H109" s="595">
        <f t="shared" si="46"/>
        <v>8296</v>
      </c>
      <c r="I109" s="595">
        <f t="shared" si="46"/>
        <v>8296</v>
      </c>
      <c r="J109" s="595">
        <f t="shared" si="46"/>
        <v>8296</v>
      </c>
      <c r="K109" s="595">
        <f t="shared" si="46"/>
        <v>8296</v>
      </c>
      <c r="L109" s="595">
        <f t="shared" si="46"/>
        <v>8296</v>
      </c>
      <c r="M109" s="595">
        <f t="shared" si="46"/>
        <v>8296</v>
      </c>
      <c r="N109" s="595">
        <f t="shared" si="46"/>
        <v>8296</v>
      </c>
      <c r="O109" s="595">
        <f t="shared" si="46"/>
        <v>8296</v>
      </c>
      <c r="P109" s="595">
        <f t="shared" si="46"/>
        <v>8296</v>
      </c>
      <c r="Q109" s="595">
        <f t="shared" si="46"/>
        <v>8296</v>
      </c>
      <c r="R109" s="595">
        <f t="shared" si="46"/>
        <v>8296</v>
      </c>
      <c r="S109" s="595">
        <f t="shared" si="46"/>
        <v>8296</v>
      </c>
      <c r="T109" s="595">
        <f t="shared" si="46"/>
        <v>8296</v>
      </c>
      <c r="U109" s="595">
        <f t="shared" si="46"/>
        <v>8296</v>
      </c>
      <c r="V109" s="595">
        <f t="shared" si="46"/>
        <v>8296</v>
      </c>
      <c r="W109" s="595">
        <f t="shared" si="46"/>
        <v>8296</v>
      </c>
      <c r="X109" s="595">
        <f t="shared" si="46"/>
        <v>8296</v>
      </c>
      <c r="Y109" s="595">
        <f t="shared" si="46"/>
        <v>8296</v>
      </c>
      <c r="Z109" s="595">
        <f t="shared" si="46"/>
        <v>8296</v>
      </c>
      <c r="AA109" s="595">
        <f t="shared" si="46"/>
        <v>8296</v>
      </c>
      <c r="AB109" s="595">
        <f t="shared" si="46"/>
        <v>8296</v>
      </c>
      <c r="AC109" s="595">
        <f t="shared" si="46"/>
        <v>8296</v>
      </c>
      <c r="AD109" s="595">
        <f t="shared" si="46"/>
        <v>8296</v>
      </c>
      <c r="AE109" s="595">
        <f t="shared" si="46"/>
        <v>8296</v>
      </c>
      <c r="AF109" s="595">
        <f t="shared" si="46"/>
        <v>8296</v>
      </c>
      <c r="AG109" s="595">
        <f t="shared" si="46"/>
        <v>8296</v>
      </c>
      <c r="AH109" s="595">
        <f t="shared" si="46"/>
        <v>8296</v>
      </c>
      <c r="AI109" s="595">
        <f t="shared" si="46"/>
        <v>8296</v>
      </c>
    </row>
    <row r="110" spans="1:35" s="589" customFormat="1" ht="11.25">
      <c r="A110" s="594"/>
      <c r="B110" s="751" t="s">
        <v>257</v>
      </c>
      <c r="C110" s="596"/>
      <c r="D110" s="596"/>
      <c r="E110" s="596"/>
      <c r="F110" s="595">
        <f t="shared" si="46"/>
        <v>3766</v>
      </c>
      <c r="G110" s="595">
        <f t="shared" si="46"/>
        <v>1203</v>
      </c>
      <c r="H110" s="595">
        <f t="shared" si="46"/>
        <v>5010</v>
      </c>
      <c r="I110" s="595">
        <f t="shared" si="46"/>
        <v>5010</v>
      </c>
      <c r="J110" s="595">
        <f t="shared" si="46"/>
        <v>5010</v>
      </c>
      <c r="K110" s="595">
        <f t="shared" si="46"/>
        <v>5010</v>
      </c>
      <c r="L110" s="595">
        <f t="shared" si="46"/>
        <v>5010</v>
      </c>
      <c r="M110" s="595">
        <f t="shared" si="46"/>
        <v>5010</v>
      </c>
      <c r="N110" s="595">
        <f t="shared" si="46"/>
        <v>5010</v>
      </c>
      <c r="O110" s="595">
        <f t="shared" si="46"/>
        <v>5010</v>
      </c>
      <c r="P110" s="595">
        <f t="shared" si="46"/>
        <v>5010</v>
      </c>
      <c r="Q110" s="595">
        <f t="shared" si="46"/>
        <v>5010</v>
      </c>
      <c r="R110" s="595">
        <f t="shared" si="46"/>
        <v>5010</v>
      </c>
      <c r="S110" s="595">
        <f t="shared" si="46"/>
        <v>5010</v>
      </c>
      <c r="T110" s="595">
        <f t="shared" si="46"/>
        <v>5010</v>
      </c>
      <c r="U110" s="595">
        <f t="shared" si="46"/>
        <v>5010</v>
      </c>
      <c r="V110" s="595">
        <f t="shared" si="46"/>
        <v>5010</v>
      </c>
      <c r="W110" s="595">
        <f t="shared" si="46"/>
        <v>5010</v>
      </c>
      <c r="X110" s="595">
        <f t="shared" si="46"/>
        <v>5010</v>
      </c>
      <c r="Y110" s="595">
        <f t="shared" si="46"/>
        <v>5010</v>
      </c>
      <c r="Z110" s="595">
        <f t="shared" si="46"/>
        <v>5010</v>
      </c>
      <c r="AA110" s="595">
        <f t="shared" si="46"/>
        <v>5010</v>
      </c>
      <c r="AB110" s="595">
        <f t="shared" si="46"/>
        <v>5010</v>
      </c>
      <c r="AC110" s="595">
        <f t="shared" si="46"/>
        <v>5010</v>
      </c>
      <c r="AD110" s="595">
        <f t="shared" si="46"/>
        <v>5010</v>
      </c>
      <c r="AE110" s="595">
        <f t="shared" si="46"/>
        <v>5010</v>
      </c>
      <c r="AF110" s="595">
        <f t="shared" si="46"/>
        <v>5010</v>
      </c>
      <c r="AG110" s="595">
        <f t="shared" si="46"/>
        <v>5010</v>
      </c>
      <c r="AH110" s="595">
        <f t="shared" si="46"/>
        <v>5010</v>
      </c>
      <c r="AI110" s="595">
        <f t="shared" si="46"/>
        <v>5010</v>
      </c>
    </row>
    <row r="111" spans="1:35" s="589" customFormat="1" ht="11.25">
      <c r="A111" s="594"/>
      <c r="B111" s="750" t="s">
        <v>248</v>
      </c>
      <c r="C111" s="594"/>
      <c r="D111" s="594"/>
      <c r="E111" s="594"/>
      <c r="F111" s="595">
        <f t="shared" si="46"/>
        <v>0</v>
      </c>
      <c r="G111" s="595">
        <f t="shared" si="46"/>
        <v>157</v>
      </c>
      <c r="H111" s="595">
        <f t="shared" si="46"/>
        <v>0</v>
      </c>
      <c r="I111" s="595">
        <f t="shared" si="46"/>
        <v>0</v>
      </c>
      <c r="J111" s="595">
        <f t="shared" si="46"/>
        <v>0</v>
      </c>
      <c r="K111" s="595">
        <f t="shared" si="46"/>
        <v>0</v>
      </c>
      <c r="L111" s="595">
        <f t="shared" si="46"/>
        <v>0</v>
      </c>
      <c r="M111" s="595">
        <f t="shared" si="46"/>
        <v>0</v>
      </c>
      <c r="N111" s="595">
        <f t="shared" si="46"/>
        <v>0</v>
      </c>
      <c r="O111" s="595">
        <f t="shared" si="46"/>
        <v>0</v>
      </c>
      <c r="P111" s="595">
        <f t="shared" si="46"/>
        <v>0</v>
      </c>
      <c r="Q111" s="595">
        <f t="shared" si="46"/>
        <v>0</v>
      </c>
      <c r="R111" s="595">
        <f t="shared" si="46"/>
        <v>0</v>
      </c>
      <c r="S111" s="595">
        <f t="shared" si="46"/>
        <v>0</v>
      </c>
      <c r="T111" s="595">
        <f t="shared" si="46"/>
        <v>0</v>
      </c>
      <c r="U111" s="595">
        <f t="shared" si="46"/>
        <v>0</v>
      </c>
      <c r="V111" s="595">
        <f t="shared" si="46"/>
        <v>0</v>
      </c>
      <c r="W111" s="595">
        <f t="shared" si="46"/>
        <v>0</v>
      </c>
      <c r="X111" s="595">
        <f t="shared" si="46"/>
        <v>0</v>
      </c>
      <c r="Y111" s="595">
        <f t="shared" si="46"/>
        <v>0</v>
      </c>
      <c r="Z111" s="595">
        <f t="shared" si="46"/>
        <v>0</v>
      </c>
      <c r="AA111" s="595">
        <f t="shared" si="46"/>
        <v>0</v>
      </c>
      <c r="AB111" s="595">
        <f t="shared" si="46"/>
        <v>0</v>
      </c>
      <c r="AC111" s="595">
        <f t="shared" si="46"/>
        <v>0</v>
      </c>
      <c r="AD111" s="595">
        <f t="shared" si="46"/>
        <v>0</v>
      </c>
      <c r="AE111" s="595">
        <f t="shared" si="46"/>
        <v>0</v>
      </c>
      <c r="AF111" s="595">
        <f t="shared" si="46"/>
        <v>0</v>
      </c>
      <c r="AG111" s="595">
        <f t="shared" si="46"/>
        <v>0</v>
      </c>
      <c r="AH111" s="595">
        <f t="shared" si="46"/>
        <v>0</v>
      </c>
      <c r="AI111" s="595">
        <f t="shared" si="46"/>
        <v>0</v>
      </c>
    </row>
    <row r="112" spans="1:35" s="589" customFormat="1" ht="11.25">
      <c r="A112" s="594"/>
      <c r="B112" s="750" t="s">
        <v>258</v>
      </c>
      <c r="C112" s="594"/>
      <c r="D112" s="594"/>
      <c r="E112" s="594"/>
      <c r="F112" s="595">
        <f t="shared" si="46"/>
        <v>4323</v>
      </c>
      <c r="G112" s="595">
        <f t="shared" si="46"/>
        <v>0</v>
      </c>
      <c r="H112" s="595">
        <f t="shared" si="46"/>
        <v>0</v>
      </c>
      <c r="I112" s="595">
        <f t="shared" si="46"/>
        <v>0</v>
      </c>
      <c r="J112" s="595">
        <f t="shared" si="46"/>
        <v>0</v>
      </c>
      <c r="K112" s="595">
        <f t="shared" si="46"/>
        <v>0</v>
      </c>
      <c r="L112" s="595">
        <f t="shared" si="46"/>
        <v>0</v>
      </c>
      <c r="M112" s="595">
        <f t="shared" si="46"/>
        <v>0</v>
      </c>
      <c r="N112" s="595">
        <f t="shared" si="46"/>
        <v>0</v>
      </c>
      <c r="O112" s="595">
        <f t="shared" si="46"/>
        <v>0</v>
      </c>
      <c r="P112" s="595">
        <f t="shared" si="46"/>
        <v>0</v>
      </c>
      <c r="Q112" s="595">
        <f t="shared" si="46"/>
        <v>0</v>
      </c>
      <c r="R112" s="595">
        <f t="shared" si="46"/>
        <v>0</v>
      </c>
      <c r="S112" s="595">
        <f t="shared" si="46"/>
        <v>0</v>
      </c>
      <c r="T112" s="595">
        <f t="shared" si="46"/>
        <v>0</v>
      </c>
      <c r="U112" s="595">
        <f t="shared" si="46"/>
        <v>0</v>
      </c>
      <c r="V112" s="595">
        <f t="shared" si="46"/>
        <v>0</v>
      </c>
      <c r="W112" s="595">
        <f t="shared" si="46"/>
        <v>0</v>
      </c>
      <c r="X112" s="595">
        <f t="shared" si="46"/>
        <v>0</v>
      </c>
      <c r="Y112" s="595">
        <f t="shared" si="46"/>
        <v>0</v>
      </c>
      <c r="Z112" s="595">
        <f t="shared" si="46"/>
        <v>0</v>
      </c>
      <c r="AA112" s="595">
        <f t="shared" si="46"/>
        <v>0</v>
      </c>
      <c r="AB112" s="595">
        <f t="shared" si="46"/>
        <v>0</v>
      </c>
      <c r="AC112" s="595">
        <f t="shared" si="46"/>
        <v>0</v>
      </c>
      <c r="AD112" s="595">
        <f t="shared" si="46"/>
        <v>0</v>
      </c>
      <c r="AE112" s="595">
        <f t="shared" si="46"/>
        <v>0</v>
      </c>
      <c r="AF112" s="595">
        <f t="shared" si="46"/>
        <v>0</v>
      </c>
      <c r="AG112" s="595">
        <f t="shared" si="46"/>
        <v>0</v>
      </c>
      <c r="AH112" s="595">
        <f t="shared" si="46"/>
        <v>0</v>
      </c>
      <c r="AI112" s="595">
        <f t="shared" si="46"/>
        <v>0</v>
      </c>
    </row>
    <row r="113" spans="1:35" s="589" customFormat="1" ht="11.25">
      <c r="A113" s="592" t="s">
        <v>155</v>
      </c>
      <c r="B113" s="749" t="s">
        <v>259</v>
      </c>
      <c r="C113" s="592"/>
      <c r="D113" s="592"/>
      <c r="E113" s="592"/>
      <c r="F113" s="593">
        <f>+F96-F103</f>
        <v>-4175</v>
      </c>
      <c r="G113" s="593">
        <f t="shared" ref="G113:AI113" si="47">+G96-G103</f>
        <v>8477</v>
      </c>
      <c r="H113" s="593">
        <f t="shared" si="47"/>
        <v>0</v>
      </c>
      <c r="I113" s="593">
        <f t="shared" si="47"/>
        <v>0</v>
      </c>
      <c r="J113" s="593">
        <f t="shared" si="47"/>
        <v>0</v>
      </c>
      <c r="K113" s="593">
        <f t="shared" si="47"/>
        <v>0</v>
      </c>
      <c r="L113" s="593">
        <f t="shared" si="47"/>
        <v>0</v>
      </c>
      <c r="M113" s="593">
        <f t="shared" si="47"/>
        <v>0</v>
      </c>
      <c r="N113" s="593">
        <f t="shared" si="47"/>
        <v>0</v>
      </c>
      <c r="O113" s="593">
        <f t="shared" si="47"/>
        <v>0</v>
      </c>
      <c r="P113" s="593">
        <f t="shared" si="47"/>
        <v>0</v>
      </c>
      <c r="Q113" s="593">
        <f t="shared" si="47"/>
        <v>0</v>
      </c>
      <c r="R113" s="593">
        <f t="shared" si="47"/>
        <v>0</v>
      </c>
      <c r="S113" s="593">
        <f t="shared" si="47"/>
        <v>0</v>
      </c>
      <c r="T113" s="593">
        <f t="shared" si="47"/>
        <v>0</v>
      </c>
      <c r="U113" s="593">
        <f t="shared" si="47"/>
        <v>0</v>
      </c>
      <c r="V113" s="593">
        <f t="shared" si="47"/>
        <v>0</v>
      </c>
      <c r="W113" s="593">
        <f t="shared" si="47"/>
        <v>0</v>
      </c>
      <c r="X113" s="593">
        <f t="shared" si="47"/>
        <v>0</v>
      </c>
      <c r="Y113" s="593">
        <f t="shared" si="47"/>
        <v>0</v>
      </c>
      <c r="Z113" s="593">
        <f t="shared" si="47"/>
        <v>0</v>
      </c>
      <c r="AA113" s="593">
        <f t="shared" si="47"/>
        <v>0</v>
      </c>
      <c r="AB113" s="593">
        <f t="shared" si="47"/>
        <v>0</v>
      </c>
      <c r="AC113" s="593">
        <f t="shared" si="47"/>
        <v>0</v>
      </c>
      <c r="AD113" s="593">
        <f t="shared" si="47"/>
        <v>0</v>
      </c>
      <c r="AE113" s="593">
        <f t="shared" si="47"/>
        <v>0</v>
      </c>
      <c r="AF113" s="593">
        <f t="shared" si="47"/>
        <v>0</v>
      </c>
      <c r="AG113" s="593">
        <f t="shared" si="47"/>
        <v>0</v>
      </c>
      <c r="AH113" s="593">
        <f t="shared" si="47"/>
        <v>0</v>
      </c>
      <c r="AI113" s="593">
        <f t="shared" si="47"/>
        <v>0</v>
      </c>
    </row>
    <row r="115" spans="1:35" ht="12.75">
      <c r="A115" s="553" t="s">
        <v>661</v>
      </c>
    </row>
    <row r="116" spans="1:35" ht="15" customHeight="1"/>
    <row r="117" spans="1:35" s="589" customFormat="1" ht="11.25">
      <c r="A117" s="588"/>
      <c r="B117" s="748" t="s">
        <v>388</v>
      </c>
      <c r="C117" s="588"/>
      <c r="D117" s="588"/>
      <c r="E117" s="588"/>
      <c r="F117" s="588">
        <f t="shared" ref="F117:AI118" si="48">+F94</f>
        <v>1</v>
      </c>
      <c r="G117" s="588">
        <f t="shared" si="48"/>
        <v>2</v>
      </c>
      <c r="H117" s="588">
        <f t="shared" si="48"/>
        <v>3</v>
      </c>
      <c r="I117" s="588">
        <f t="shared" si="48"/>
        <v>4</v>
      </c>
      <c r="J117" s="588">
        <f t="shared" si="48"/>
        <v>5</v>
      </c>
      <c r="K117" s="588">
        <f t="shared" si="48"/>
        <v>6</v>
      </c>
      <c r="L117" s="588">
        <f t="shared" si="48"/>
        <v>7</v>
      </c>
      <c r="M117" s="588">
        <f t="shared" si="48"/>
        <v>8</v>
      </c>
      <c r="N117" s="588">
        <f t="shared" si="48"/>
        <v>9</v>
      </c>
      <c r="O117" s="588">
        <f t="shared" si="48"/>
        <v>10</v>
      </c>
      <c r="P117" s="588">
        <f t="shared" si="48"/>
        <v>11</v>
      </c>
      <c r="Q117" s="588">
        <f t="shared" si="48"/>
        <v>12</v>
      </c>
      <c r="R117" s="588">
        <f t="shared" si="48"/>
        <v>13</v>
      </c>
      <c r="S117" s="588">
        <f t="shared" si="48"/>
        <v>14</v>
      </c>
      <c r="T117" s="588">
        <f t="shared" si="48"/>
        <v>15</v>
      </c>
      <c r="U117" s="588">
        <f t="shared" si="48"/>
        <v>16</v>
      </c>
      <c r="V117" s="588">
        <f t="shared" si="48"/>
        <v>17</v>
      </c>
      <c r="W117" s="588">
        <f t="shared" si="48"/>
        <v>18</v>
      </c>
      <c r="X117" s="588">
        <f t="shared" si="48"/>
        <v>19</v>
      </c>
      <c r="Y117" s="588">
        <f t="shared" si="48"/>
        <v>20</v>
      </c>
      <c r="Z117" s="588">
        <f t="shared" si="48"/>
        <v>21</v>
      </c>
      <c r="AA117" s="588">
        <f t="shared" si="48"/>
        <v>22</v>
      </c>
      <c r="AB117" s="588">
        <f t="shared" si="48"/>
        <v>23</v>
      </c>
      <c r="AC117" s="588">
        <f t="shared" si="48"/>
        <v>24</v>
      </c>
      <c r="AD117" s="588">
        <f t="shared" si="48"/>
        <v>25</v>
      </c>
      <c r="AE117" s="588">
        <f t="shared" si="48"/>
        <v>26</v>
      </c>
      <c r="AF117" s="588">
        <f t="shared" si="48"/>
        <v>27</v>
      </c>
      <c r="AG117" s="588">
        <f t="shared" si="48"/>
        <v>28</v>
      </c>
      <c r="AH117" s="588">
        <f t="shared" si="48"/>
        <v>29</v>
      </c>
      <c r="AI117" s="588">
        <f t="shared" si="48"/>
        <v>30</v>
      </c>
    </row>
    <row r="118" spans="1:35" s="589" customFormat="1" ht="11.25">
      <c r="A118" s="588" t="s">
        <v>147</v>
      </c>
      <c r="B118" s="748" t="s">
        <v>397</v>
      </c>
      <c r="C118" s="590"/>
      <c r="D118" s="590"/>
      <c r="E118" s="590"/>
      <c r="F118" s="591">
        <f t="shared" si="48"/>
        <v>2018</v>
      </c>
      <c r="G118" s="591">
        <f t="shared" si="48"/>
        <v>2019</v>
      </c>
      <c r="H118" s="591">
        <f t="shared" si="48"/>
        <v>2020</v>
      </c>
      <c r="I118" s="591">
        <f t="shared" si="48"/>
        <v>2021</v>
      </c>
      <c r="J118" s="591">
        <f t="shared" si="48"/>
        <v>2022</v>
      </c>
      <c r="K118" s="591">
        <f t="shared" si="48"/>
        <v>2023</v>
      </c>
      <c r="L118" s="591">
        <f t="shared" si="48"/>
        <v>2024</v>
      </c>
      <c r="M118" s="591">
        <f t="shared" si="48"/>
        <v>2025</v>
      </c>
      <c r="N118" s="591">
        <f t="shared" si="48"/>
        <v>2026</v>
      </c>
      <c r="O118" s="591">
        <f t="shared" si="48"/>
        <v>2027</v>
      </c>
      <c r="P118" s="591">
        <f t="shared" si="48"/>
        <v>2028</v>
      </c>
      <c r="Q118" s="591">
        <f t="shared" si="48"/>
        <v>2029</v>
      </c>
      <c r="R118" s="591">
        <f t="shared" si="48"/>
        <v>2030</v>
      </c>
      <c r="S118" s="591">
        <f t="shared" si="48"/>
        <v>2031</v>
      </c>
      <c r="T118" s="591">
        <f t="shared" si="48"/>
        <v>2032</v>
      </c>
      <c r="U118" s="591">
        <f t="shared" si="48"/>
        <v>2033</v>
      </c>
      <c r="V118" s="591">
        <f t="shared" si="48"/>
        <v>2034</v>
      </c>
      <c r="W118" s="591">
        <f t="shared" si="48"/>
        <v>2035</v>
      </c>
      <c r="X118" s="591">
        <f t="shared" si="48"/>
        <v>2036</v>
      </c>
      <c r="Y118" s="591">
        <f t="shared" si="48"/>
        <v>2037</v>
      </c>
      <c r="Z118" s="591">
        <f t="shared" si="48"/>
        <v>2038</v>
      </c>
      <c r="AA118" s="591">
        <f t="shared" si="48"/>
        <v>2039</v>
      </c>
      <c r="AB118" s="591">
        <f t="shared" si="48"/>
        <v>2040</v>
      </c>
      <c r="AC118" s="591">
        <f t="shared" si="48"/>
        <v>2041</v>
      </c>
      <c r="AD118" s="591">
        <f t="shared" si="48"/>
        <v>2042</v>
      </c>
      <c r="AE118" s="591">
        <f t="shared" si="48"/>
        <v>2043</v>
      </c>
      <c r="AF118" s="591">
        <f t="shared" si="48"/>
        <v>2044</v>
      </c>
      <c r="AG118" s="591">
        <f t="shared" si="48"/>
        <v>2045</v>
      </c>
      <c r="AH118" s="591">
        <f t="shared" si="48"/>
        <v>2046</v>
      </c>
      <c r="AI118" s="591">
        <f t="shared" si="48"/>
        <v>2047</v>
      </c>
    </row>
    <row r="119" spans="1:35" s="589" customFormat="1" ht="11.25">
      <c r="A119" s="592" t="s">
        <v>242</v>
      </c>
      <c r="B119" s="749" t="s">
        <v>398</v>
      </c>
      <c r="C119" s="592"/>
      <c r="D119" s="592"/>
      <c r="E119" s="592"/>
      <c r="F119" s="593">
        <f>+F120+F124+F125+F126</f>
        <v>199706</v>
      </c>
      <c r="G119" s="593">
        <f t="shared" ref="G119:AI119" si="49">+G120+G124+G125+G126</f>
        <v>215377</v>
      </c>
      <c r="H119" s="593">
        <f t="shared" si="49"/>
        <v>191487</v>
      </c>
      <c r="I119" s="593">
        <f t="shared" si="49"/>
        <v>191487</v>
      </c>
      <c r="J119" s="593">
        <f t="shared" si="49"/>
        <v>191487</v>
      </c>
      <c r="K119" s="593">
        <f t="shared" si="49"/>
        <v>191487</v>
      </c>
      <c r="L119" s="593">
        <f t="shared" si="49"/>
        <v>191487</v>
      </c>
      <c r="M119" s="593">
        <f t="shared" si="49"/>
        <v>191487</v>
      </c>
      <c r="N119" s="593">
        <f t="shared" si="49"/>
        <v>191487</v>
      </c>
      <c r="O119" s="593">
        <f t="shared" si="49"/>
        <v>191487</v>
      </c>
      <c r="P119" s="593">
        <f t="shared" si="49"/>
        <v>191487</v>
      </c>
      <c r="Q119" s="593">
        <f t="shared" si="49"/>
        <v>191487</v>
      </c>
      <c r="R119" s="593">
        <f t="shared" si="49"/>
        <v>191487</v>
      </c>
      <c r="S119" s="593">
        <f t="shared" si="49"/>
        <v>191487</v>
      </c>
      <c r="T119" s="593">
        <f t="shared" si="49"/>
        <v>191487</v>
      </c>
      <c r="U119" s="593">
        <f t="shared" si="49"/>
        <v>191487</v>
      </c>
      <c r="V119" s="593">
        <f t="shared" si="49"/>
        <v>191487</v>
      </c>
      <c r="W119" s="593">
        <f t="shared" si="49"/>
        <v>191487</v>
      </c>
      <c r="X119" s="593">
        <f t="shared" si="49"/>
        <v>191487</v>
      </c>
      <c r="Y119" s="593">
        <f t="shared" si="49"/>
        <v>191487</v>
      </c>
      <c r="Z119" s="593">
        <f t="shared" si="49"/>
        <v>191487</v>
      </c>
      <c r="AA119" s="593">
        <f t="shared" si="49"/>
        <v>191487</v>
      </c>
      <c r="AB119" s="593">
        <f t="shared" si="49"/>
        <v>191487</v>
      </c>
      <c r="AC119" s="593">
        <f t="shared" si="49"/>
        <v>191487</v>
      </c>
      <c r="AD119" s="593">
        <f t="shared" si="49"/>
        <v>191487</v>
      </c>
      <c r="AE119" s="593">
        <f t="shared" si="49"/>
        <v>191487</v>
      </c>
      <c r="AF119" s="593">
        <f t="shared" si="49"/>
        <v>191487</v>
      </c>
      <c r="AG119" s="593">
        <f t="shared" si="49"/>
        <v>191487</v>
      </c>
      <c r="AH119" s="593">
        <f t="shared" si="49"/>
        <v>191487</v>
      </c>
      <c r="AI119" s="593">
        <f t="shared" si="49"/>
        <v>191487</v>
      </c>
    </row>
    <row r="120" spans="1:35" s="607" customFormat="1" ht="11.25">
      <c r="A120" s="605">
        <v>1</v>
      </c>
      <c r="B120" s="753" t="s">
        <v>245</v>
      </c>
      <c r="C120" s="605"/>
      <c r="D120" s="605"/>
      <c r="E120" s="605"/>
      <c r="F120" s="606">
        <f>+F121+F122+F123</f>
        <v>197933</v>
      </c>
      <c r="G120" s="606">
        <f t="shared" ref="G120:AI120" si="50">+G121+G122+G123</f>
        <v>212129</v>
      </c>
      <c r="H120" s="606">
        <f t="shared" si="50"/>
        <v>191487</v>
      </c>
      <c r="I120" s="606">
        <f t="shared" si="50"/>
        <v>191487</v>
      </c>
      <c r="J120" s="606">
        <f t="shared" si="50"/>
        <v>191487</v>
      </c>
      <c r="K120" s="606">
        <f>+K121+K122+K123</f>
        <v>191487</v>
      </c>
      <c r="L120" s="606">
        <f t="shared" si="50"/>
        <v>191487</v>
      </c>
      <c r="M120" s="606">
        <f t="shared" si="50"/>
        <v>191487</v>
      </c>
      <c r="N120" s="606">
        <f t="shared" si="50"/>
        <v>191487</v>
      </c>
      <c r="O120" s="606">
        <f t="shared" si="50"/>
        <v>191487</v>
      </c>
      <c r="P120" s="606">
        <f t="shared" si="50"/>
        <v>191487</v>
      </c>
      <c r="Q120" s="606">
        <f t="shared" si="50"/>
        <v>191487</v>
      </c>
      <c r="R120" s="606">
        <f t="shared" si="50"/>
        <v>191487</v>
      </c>
      <c r="S120" s="606">
        <f t="shared" si="50"/>
        <v>191487</v>
      </c>
      <c r="T120" s="606">
        <f t="shared" si="50"/>
        <v>191487</v>
      </c>
      <c r="U120" s="606">
        <f t="shared" si="50"/>
        <v>191487</v>
      </c>
      <c r="V120" s="606">
        <f t="shared" si="50"/>
        <v>191487</v>
      </c>
      <c r="W120" s="606">
        <f t="shared" si="50"/>
        <v>191487</v>
      </c>
      <c r="X120" s="606">
        <f t="shared" si="50"/>
        <v>191487</v>
      </c>
      <c r="Y120" s="606">
        <f t="shared" si="50"/>
        <v>191487</v>
      </c>
      <c r="Z120" s="606">
        <f t="shared" si="50"/>
        <v>191487</v>
      </c>
      <c r="AA120" s="606">
        <f t="shared" si="50"/>
        <v>191487</v>
      </c>
      <c r="AB120" s="606">
        <f t="shared" si="50"/>
        <v>191487</v>
      </c>
      <c r="AC120" s="606">
        <f t="shared" si="50"/>
        <v>191487</v>
      </c>
      <c r="AD120" s="606">
        <f t="shared" si="50"/>
        <v>191487</v>
      </c>
      <c r="AE120" s="606">
        <f t="shared" si="50"/>
        <v>191487</v>
      </c>
      <c r="AF120" s="606">
        <f t="shared" si="50"/>
        <v>191487</v>
      </c>
      <c r="AG120" s="606">
        <f t="shared" si="50"/>
        <v>191487</v>
      </c>
      <c r="AH120" s="606">
        <f t="shared" si="50"/>
        <v>191487</v>
      </c>
      <c r="AI120" s="606">
        <f t="shared" si="50"/>
        <v>191487</v>
      </c>
    </row>
    <row r="121" spans="1:35" s="589" customFormat="1" ht="11.25">
      <c r="A121" s="594"/>
      <c r="B121" s="751" t="s">
        <v>249</v>
      </c>
      <c r="C121" s="596"/>
      <c r="D121" s="596"/>
      <c r="E121" s="596"/>
      <c r="F121" s="595">
        <f>+F98</f>
        <v>59501.7048</v>
      </c>
      <c r="G121" s="595">
        <f t="shared" ref="G121:AI125" si="51">+G98</f>
        <v>74365.260000000009</v>
      </c>
      <c r="H121" s="595">
        <f t="shared" si="51"/>
        <v>75563</v>
      </c>
      <c r="I121" s="595">
        <f t="shared" si="51"/>
        <v>75563</v>
      </c>
      <c r="J121" s="595">
        <f t="shared" si="51"/>
        <v>75563</v>
      </c>
      <c r="K121" s="595">
        <f t="shared" si="51"/>
        <v>75563</v>
      </c>
      <c r="L121" s="595">
        <f t="shared" si="51"/>
        <v>75563</v>
      </c>
      <c r="M121" s="595">
        <f t="shared" si="51"/>
        <v>75563</v>
      </c>
      <c r="N121" s="595">
        <f t="shared" si="51"/>
        <v>75563</v>
      </c>
      <c r="O121" s="595">
        <f t="shared" si="51"/>
        <v>75563</v>
      </c>
      <c r="P121" s="595">
        <f t="shared" si="51"/>
        <v>75563</v>
      </c>
      <c r="Q121" s="595">
        <f t="shared" si="51"/>
        <v>75563</v>
      </c>
      <c r="R121" s="595">
        <f t="shared" si="51"/>
        <v>75563</v>
      </c>
      <c r="S121" s="595">
        <f t="shared" si="51"/>
        <v>75563</v>
      </c>
      <c r="T121" s="595">
        <f t="shared" si="51"/>
        <v>75563</v>
      </c>
      <c r="U121" s="595">
        <f t="shared" si="51"/>
        <v>75563</v>
      </c>
      <c r="V121" s="595">
        <f t="shared" si="51"/>
        <v>75563</v>
      </c>
      <c r="W121" s="595">
        <f t="shared" si="51"/>
        <v>75563</v>
      </c>
      <c r="X121" s="595">
        <f t="shared" si="51"/>
        <v>75563</v>
      </c>
      <c r="Y121" s="595">
        <f t="shared" si="51"/>
        <v>75563</v>
      </c>
      <c r="Z121" s="595">
        <f t="shared" si="51"/>
        <v>75563</v>
      </c>
      <c r="AA121" s="595">
        <f t="shared" si="51"/>
        <v>75563</v>
      </c>
      <c r="AB121" s="595">
        <f t="shared" si="51"/>
        <v>75563</v>
      </c>
      <c r="AC121" s="595">
        <f t="shared" si="51"/>
        <v>75563</v>
      </c>
      <c r="AD121" s="595">
        <f t="shared" si="51"/>
        <v>75563</v>
      </c>
      <c r="AE121" s="595">
        <f t="shared" si="51"/>
        <v>75563</v>
      </c>
      <c r="AF121" s="595">
        <f t="shared" si="51"/>
        <v>75563</v>
      </c>
      <c r="AG121" s="595">
        <f t="shared" si="51"/>
        <v>75563</v>
      </c>
      <c r="AH121" s="595">
        <f t="shared" si="51"/>
        <v>75563</v>
      </c>
      <c r="AI121" s="595">
        <f t="shared" si="51"/>
        <v>75563</v>
      </c>
    </row>
    <row r="122" spans="1:35" s="589" customFormat="1" ht="11.25">
      <c r="A122" s="594"/>
      <c r="B122" s="751" t="s">
        <v>250</v>
      </c>
      <c r="C122" s="596"/>
      <c r="D122" s="596"/>
      <c r="E122" s="596"/>
      <c r="F122" s="595">
        <f>+F99</f>
        <v>128422.29519999999</v>
      </c>
      <c r="G122" s="595">
        <f t="shared" si="51"/>
        <v>134381.74</v>
      </c>
      <c r="H122" s="595">
        <f t="shared" si="51"/>
        <v>114541</v>
      </c>
      <c r="I122" s="595">
        <f t="shared" si="51"/>
        <v>114541</v>
      </c>
      <c r="J122" s="595">
        <f t="shared" si="51"/>
        <v>114541</v>
      </c>
      <c r="K122" s="595">
        <f t="shared" si="51"/>
        <v>114541</v>
      </c>
      <c r="L122" s="595">
        <f t="shared" si="51"/>
        <v>114541</v>
      </c>
      <c r="M122" s="595">
        <f t="shared" si="51"/>
        <v>114541</v>
      </c>
      <c r="N122" s="595">
        <f t="shared" si="51"/>
        <v>114541</v>
      </c>
      <c r="O122" s="595">
        <f t="shared" si="51"/>
        <v>114541</v>
      </c>
      <c r="P122" s="595">
        <f t="shared" si="51"/>
        <v>114541</v>
      </c>
      <c r="Q122" s="595">
        <f t="shared" si="51"/>
        <v>114541</v>
      </c>
      <c r="R122" s="595">
        <f t="shared" si="51"/>
        <v>114541</v>
      </c>
      <c r="S122" s="595">
        <f t="shared" si="51"/>
        <v>114541</v>
      </c>
      <c r="T122" s="595">
        <f t="shared" si="51"/>
        <v>114541</v>
      </c>
      <c r="U122" s="595">
        <f t="shared" si="51"/>
        <v>114541</v>
      </c>
      <c r="V122" s="595">
        <f t="shared" si="51"/>
        <v>114541</v>
      </c>
      <c r="W122" s="595">
        <f t="shared" si="51"/>
        <v>114541</v>
      </c>
      <c r="X122" s="595">
        <f t="shared" si="51"/>
        <v>114541</v>
      </c>
      <c r="Y122" s="595">
        <f t="shared" si="51"/>
        <v>114541</v>
      </c>
      <c r="Z122" s="595">
        <f t="shared" si="51"/>
        <v>114541</v>
      </c>
      <c r="AA122" s="595">
        <f t="shared" si="51"/>
        <v>114541</v>
      </c>
      <c r="AB122" s="595">
        <f t="shared" si="51"/>
        <v>114541</v>
      </c>
      <c r="AC122" s="595">
        <f t="shared" si="51"/>
        <v>114541</v>
      </c>
      <c r="AD122" s="595">
        <f t="shared" si="51"/>
        <v>114541</v>
      </c>
      <c r="AE122" s="595">
        <f t="shared" si="51"/>
        <v>114541</v>
      </c>
      <c r="AF122" s="595">
        <f t="shared" si="51"/>
        <v>114541</v>
      </c>
      <c r="AG122" s="595">
        <f t="shared" si="51"/>
        <v>114541</v>
      </c>
      <c r="AH122" s="595">
        <f t="shared" si="51"/>
        <v>114541</v>
      </c>
      <c r="AI122" s="595">
        <f t="shared" si="51"/>
        <v>114541</v>
      </c>
    </row>
    <row r="123" spans="1:35" s="589" customFormat="1" ht="11.25">
      <c r="A123" s="594"/>
      <c r="B123" s="751" t="s">
        <v>853</v>
      </c>
      <c r="C123" s="596"/>
      <c r="D123" s="596"/>
      <c r="E123" s="596"/>
      <c r="F123" s="595">
        <f>+F100</f>
        <v>10009</v>
      </c>
      <c r="G123" s="595">
        <f t="shared" si="51"/>
        <v>3382</v>
      </c>
      <c r="H123" s="595">
        <f t="shared" si="51"/>
        <v>1383</v>
      </c>
      <c r="I123" s="595">
        <f t="shared" si="51"/>
        <v>1383</v>
      </c>
      <c r="J123" s="595">
        <f t="shared" si="51"/>
        <v>1383</v>
      </c>
      <c r="K123" s="595">
        <f t="shared" si="51"/>
        <v>1383</v>
      </c>
      <c r="L123" s="595">
        <f t="shared" si="51"/>
        <v>1383</v>
      </c>
      <c r="M123" s="595">
        <f t="shared" si="51"/>
        <v>1383</v>
      </c>
      <c r="N123" s="595">
        <f t="shared" si="51"/>
        <v>1383</v>
      </c>
      <c r="O123" s="595">
        <f t="shared" si="51"/>
        <v>1383</v>
      </c>
      <c r="P123" s="595">
        <f t="shared" si="51"/>
        <v>1383</v>
      </c>
      <c r="Q123" s="595">
        <f t="shared" si="51"/>
        <v>1383</v>
      </c>
      <c r="R123" s="595">
        <f t="shared" si="51"/>
        <v>1383</v>
      </c>
      <c r="S123" s="595">
        <f t="shared" si="51"/>
        <v>1383</v>
      </c>
      <c r="T123" s="595">
        <f t="shared" si="51"/>
        <v>1383</v>
      </c>
      <c r="U123" s="595">
        <f t="shared" si="51"/>
        <v>1383</v>
      </c>
      <c r="V123" s="595">
        <f t="shared" si="51"/>
        <v>1383</v>
      </c>
      <c r="W123" s="595">
        <f t="shared" si="51"/>
        <v>1383</v>
      </c>
      <c r="X123" s="595">
        <f t="shared" si="51"/>
        <v>1383</v>
      </c>
      <c r="Y123" s="595">
        <f t="shared" si="51"/>
        <v>1383</v>
      </c>
      <c r="Z123" s="595">
        <f t="shared" si="51"/>
        <v>1383</v>
      </c>
      <c r="AA123" s="595">
        <f t="shared" si="51"/>
        <v>1383</v>
      </c>
      <c r="AB123" s="595">
        <f t="shared" si="51"/>
        <v>1383</v>
      </c>
      <c r="AC123" s="595">
        <f t="shared" si="51"/>
        <v>1383</v>
      </c>
      <c r="AD123" s="595">
        <f t="shared" si="51"/>
        <v>1383</v>
      </c>
      <c r="AE123" s="595">
        <f t="shared" si="51"/>
        <v>1383</v>
      </c>
      <c r="AF123" s="595">
        <f t="shared" si="51"/>
        <v>1383</v>
      </c>
      <c r="AG123" s="595">
        <f t="shared" si="51"/>
        <v>1383</v>
      </c>
      <c r="AH123" s="595">
        <f t="shared" si="51"/>
        <v>1383</v>
      </c>
      <c r="AI123" s="595">
        <f t="shared" si="51"/>
        <v>1383</v>
      </c>
    </row>
    <row r="124" spans="1:35" s="607" customFormat="1" ht="11.25">
      <c r="A124" s="605">
        <v>2</v>
      </c>
      <c r="B124" s="753" t="s">
        <v>247</v>
      </c>
      <c r="C124" s="605"/>
      <c r="D124" s="605"/>
      <c r="E124" s="605"/>
      <c r="F124" s="606">
        <f>+F101</f>
        <v>1773</v>
      </c>
      <c r="G124" s="606">
        <f t="shared" si="51"/>
        <v>3248</v>
      </c>
      <c r="H124" s="606">
        <f t="shared" si="51"/>
        <v>0</v>
      </c>
      <c r="I124" s="606">
        <f t="shared" si="51"/>
        <v>0</v>
      </c>
      <c r="J124" s="606">
        <f t="shared" si="51"/>
        <v>0</v>
      </c>
      <c r="K124" s="606">
        <f t="shared" si="51"/>
        <v>0</v>
      </c>
      <c r="L124" s="606">
        <f t="shared" si="51"/>
        <v>0</v>
      </c>
      <c r="M124" s="606">
        <f t="shared" si="51"/>
        <v>0</v>
      </c>
      <c r="N124" s="606">
        <f t="shared" si="51"/>
        <v>0</v>
      </c>
      <c r="O124" s="606">
        <f t="shared" si="51"/>
        <v>0</v>
      </c>
      <c r="P124" s="606">
        <f t="shared" si="51"/>
        <v>0</v>
      </c>
      <c r="Q124" s="606">
        <f t="shared" si="51"/>
        <v>0</v>
      </c>
      <c r="R124" s="606">
        <f t="shared" si="51"/>
        <v>0</v>
      </c>
      <c r="S124" s="606">
        <f t="shared" si="51"/>
        <v>0</v>
      </c>
      <c r="T124" s="606">
        <f t="shared" si="51"/>
        <v>0</v>
      </c>
      <c r="U124" s="606">
        <f t="shared" si="51"/>
        <v>0</v>
      </c>
      <c r="V124" s="606">
        <f t="shared" si="51"/>
        <v>0</v>
      </c>
      <c r="W124" s="606">
        <f t="shared" si="51"/>
        <v>0</v>
      </c>
      <c r="X124" s="606">
        <f t="shared" si="51"/>
        <v>0</v>
      </c>
      <c r="Y124" s="606">
        <f t="shared" si="51"/>
        <v>0</v>
      </c>
      <c r="Z124" s="606">
        <f t="shared" si="51"/>
        <v>0</v>
      </c>
      <c r="AA124" s="606">
        <f t="shared" si="51"/>
        <v>0</v>
      </c>
      <c r="AB124" s="606">
        <f t="shared" si="51"/>
        <v>0</v>
      </c>
      <c r="AC124" s="606">
        <f t="shared" si="51"/>
        <v>0</v>
      </c>
      <c r="AD124" s="606">
        <f t="shared" si="51"/>
        <v>0</v>
      </c>
      <c r="AE124" s="606">
        <f t="shared" si="51"/>
        <v>0</v>
      </c>
      <c r="AF124" s="606">
        <f t="shared" si="51"/>
        <v>0</v>
      </c>
      <c r="AG124" s="606">
        <f t="shared" si="51"/>
        <v>0</v>
      </c>
      <c r="AH124" s="606">
        <f t="shared" si="51"/>
        <v>0</v>
      </c>
      <c r="AI124" s="606">
        <f t="shared" si="51"/>
        <v>0</v>
      </c>
    </row>
    <row r="125" spans="1:35" s="607" customFormat="1" ht="11.25">
      <c r="A125" s="605">
        <v>3</v>
      </c>
      <c r="B125" s="753" t="s">
        <v>251</v>
      </c>
      <c r="C125" s="605"/>
      <c r="D125" s="605"/>
      <c r="E125" s="605"/>
      <c r="F125" s="606">
        <f>+F102</f>
        <v>0</v>
      </c>
      <c r="G125" s="606">
        <f t="shared" si="51"/>
        <v>0</v>
      </c>
      <c r="H125" s="606">
        <f t="shared" si="51"/>
        <v>0</v>
      </c>
      <c r="I125" s="606">
        <f t="shared" si="51"/>
        <v>0</v>
      </c>
      <c r="J125" s="606">
        <f t="shared" si="51"/>
        <v>0</v>
      </c>
      <c r="K125" s="606">
        <f t="shared" si="51"/>
        <v>0</v>
      </c>
      <c r="L125" s="606">
        <f t="shared" si="51"/>
        <v>0</v>
      </c>
      <c r="M125" s="606">
        <f t="shared" si="51"/>
        <v>0</v>
      </c>
      <c r="N125" s="606">
        <f t="shared" si="51"/>
        <v>0</v>
      </c>
      <c r="O125" s="606">
        <f t="shared" si="51"/>
        <v>0</v>
      </c>
      <c r="P125" s="606">
        <f t="shared" si="51"/>
        <v>0</v>
      </c>
      <c r="Q125" s="606">
        <f t="shared" si="51"/>
        <v>0</v>
      </c>
      <c r="R125" s="606">
        <f t="shared" si="51"/>
        <v>0</v>
      </c>
      <c r="S125" s="606">
        <f t="shared" si="51"/>
        <v>0</v>
      </c>
      <c r="T125" s="606">
        <f t="shared" si="51"/>
        <v>0</v>
      </c>
      <c r="U125" s="606">
        <f t="shared" si="51"/>
        <v>0</v>
      </c>
      <c r="V125" s="606">
        <f t="shared" si="51"/>
        <v>0</v>
      </c>
      <c r="W125" s="606">
        <f t="shared" si="51"/>
        <v>0</v>
      </c>
      <c r="X125" s="606">
        <f t="shared" si="51"/>
        <v>0</v>
      </c>
      <c r="Y125" s="606">
        <f t="shared" si="51"/>
        <v>0</v>
      </c>
      <c r="Z125" s="606">
        <f t="shared" si="51"/>
        <v>0</v>
      </c>
      <c r="AA125" s="606">
        <f t="shared" si="51"/>
        <v>0</v>
      </c>
      <c r="AB125" s="606">
        <f t="shared" si="51"/>
        <v>0</v>
      </c>
      <c r="AC125" s="606">
        <f t="shared" si="51"/>
        <v>0</v>
      </c>
      <c r="AD125" s="606">
        <f t="shared" si="51"/>
        <v>0</v>
      </c>
      <c r="AE125" s="606">
        <f t="shared" si="51"/>
        <v>0</v>
      </c>
      <c r="AF125" s="606">
        <f t="shared" si="51"/>
        <v>0</v>
      </c>
      <c r="AG125" s="606">
        <f t="shared" si="51"/>
        <v>0</v>
      </c>
      <c r="AH125" s="606">
        <f t="shared" si="51"/>
        <v>0</v>
      </c>
      <c r="AI125" s="606">
        <f t="shared" si="51"/>
        <v>0</v>
      </c>
    </row>
    <row r="126" spans="1:35" s="607" customFormat="1" ht="11.25">
      <c r="A126" s="605">
        <v>4</v>
      </c>
      <c r="B126" s="753" t="s">
        <v>400</v>
      </c>
      <c r="C126" s="605"/>
      <c r="D126" s="605"/>
      <c r="E126" s="605"/>
      <c r="F126" s="606"/>
      <c r="G126" s="606"/>
      <c r="H126" s="606"/>
      <c r="I126" s="606"/>
      <c r="J126" s="606"/>
      <c r="K126" s="606"/>
      <c r="L126" s="606"/>
      <c r="M126" s="606"/>
      <c r="N126" s="606"/>
      <c r="O126" s="606"/>
      <c r="P126" s="606"/>
      <c r="Q126" s="606"/>
      <c r="R126" s="606"/>
      <c r="S126" s="606"/>
      <c r="T126" s="606"/>
      <c r="U126" s="606"/>
      <c r="V126" s="606"/>
      <c r="W126" s="606"/>
      <c r="X126" s="606"/>
      <c r="Y126" s="606"/>
      <c r="Z126" s="606"/>
      <c r="AA126" s="606"/>
      <c r="AB126" s="606"/>
      <c r="AC126" s="606"/>
      <c r="AD126" s="606"/>
      <c r="AE126" s="606"/>
      <c r="AF126" s="606"/>
      <c r="AG126" s="606"/>
      <c r="AH126" s="606"/>
      <c r="AI126" s="606"/>
    </row>
    <row r="127" spans="1:35" s="589" customFormat="1" ht="11.25">
      <c r="A127" s="592" t="s">
        <v>243</v>
      </c>
      <c r="B127" s="749" t="s">
        <v>399</v>
      </c>
      <c r="C127" s="592"/>
      <c r="D127" s="592"/>
      <c r="E127" s="592"/>
      <c r="F127" s="593">
        <f>+F133+F134+F135+F136+F128</f>
        <v>201192</v>
      </c>
      <c r="G127" s="593">
        <f t="shared" ref="G127:AI127" si="52">+G133+G134+G135+G136+G128</f>
        <v>94090</v>
      </c>
      <c r="H127" s="593">
        <f t="shared" si="52"/>
        <v>76932</v>
      </c>
      <c r="I127" s="593">
        <f t="shared" si="52"/>
        <v>76932</v>
      </c>
      <c r="J127" s="593">
        <f t="shared" si="52"/>
        <v>76932</v>
      </c>
      <c r="K127" s="593">
        <f t="shared" si="52"/>
        <v>76932</v>
      </c>
      <c r="L127" s="593">
        <f t="shared" si="52"/>
        <v>76932</v>
      </c>
      <c r="M127" s="593">
        <f t="shared" si="52"/>
        <v>76932</v>
      </c>
      <c r="N127" s="593">
        <f t="shared" si="52"/>
        <v>76932</v>
      </c>
      <c r="O127" s="593">
        <f t="shared" si="52"/>
        <v>76932</v>
      </c>
      <c r="P127" s="593">
        <f t="shared" si="52"/>
        <v>76932</v>
      </c>
      <c r="Q127" s="593">
        <f t="shared" si="52"/>
        <v>76932</v>
      </c>
      <c r="R127" s="593">
        <f t="shared" si="52"/>
        <v>76932</v>
      </c>
      <c r="S127" s="593">
        <f t="shared" si="52"/>
        <v>76932</v>
      </c>
      <c r="T127" s="593">
        <f t="shared" si="52"/>
        <v>76932</v>
      </c>
      <c r="U127" s="593">
        <f t="shared" si="52"/>
        <v>76932</v>
      </c>
      <c r="V127" s="593">
        <f t="shared" si="52"/>
        <v>76932</v>
      </c>
      <c r="W127" s="593">
        <f t="shared" si="52"/>
        <v>76932</v>
      </c>
      <c r="X127" s="593">
        <f t="shared" si="52"/>
        <v>76932</v>
      </c>
      <c r="Y127" s="593">
        <f t="shared" si="52"/>
        <v>76932</v>
      </c>
      <c r="Z127" s="593">
        <f t="shared" si="52"/>
        <v>76932</v>
      </c>
      <c r="AA127" s="593">
        <f t="shared" si="52"/>
        <v>76932</v>
      </c>
      <c r="AB127" s="593">
        <f t="shared" si="52"/>
        <v>76932</v>
      </c>
      <c r="AC127" s="593">
        <f t="shared" si="52"/>
        <v>76932</v>
      </c>
      <c r="AD127" s="593">
        <f t="shared" si="52"/>
        <v>76932</v>
      </c>
      <c r="AE127" s="593">
        <f t="shared" si="52"/>
        <v>76932</v>
      </c>
      <c r="AF127" s="593">
        <f t="shared" si="52"/>
        <v>76932</v>
      </c>
      <c r="AG127" s="593">
        <f t="shared" si="52"/>
        <v>76932</v>
      </c>
      <c r="AH127" s="593">
        <f t="shared" si="52"/>
        <v>76932</v>
      </c>
      <c r="AI127" s="593">
        <f t="shared" si="52"/>
        <v>76932</v>
      </c>
    </row>
    <row r="128" spans="1:35" s="607" customFormat="1" ht="11.25">
      <c r="A128" s="605">
        <v>1</v>
      </c>
      <c r="B128" s="753" t="s">
        <v>246</v>
      </c>
      <c r="C128" s="605"/>
      <c r="D128" s="605"/>
      <c r="E128" s="605"/>
      <c r="F128" s="606">
        <f>+F129+F130+F131+F132</f>
        <v>196869</v>
      </c>
      <c r="G128" s="606">
        <f t="shared" ref="G128:AI128" si="53">+G129+G130+G131+G132</f>
        <v>93933</v>
      </c>
      <c r="H128" s="606">
        <f t="shared" si="53"/>
        <v>76932</v>
      </c>
      <c r="I128" s="606">
        <f t="shared" si="53"/>
        <v>76932</v>
      </c>
      <c r="J128" s="606">
        <f t="shared" si="53"/>
        <v>76932</v>
      </c>
      <c r="K128" s="606">
        <f t="shared" si="53"/>
        <v>76932</v>
      </c>
      <c r="L128" s="606">
        <f t="shared" si="53"/>
        <v>76932</v>
      </c>
      <c r="M128" s="606">
        <f t="shared" si="53"/>
        <v>76932</v>
      </c>
      <c r="N128" s="606">
        <f t="shared" si="53"/>
        <v>76932</v>
      </c>
      <c r="O128" s="606">
        <f t="shared" si="53"/>
        <v>76932</v>
      </c>
      <c r="P128" s="606">
        <f t="shared" si="53"/>
        <v>76932</v>
      </c>
      <c r="Q128" s="606">
        <f t="shared" si="53"/>
        <v>76932</v>
      </c>
      <c r="R128" s="606">
        <f t="shared" si="53"/>
        <v>76932</v>
      </c>
      <c r="S128" s="606">
        <f t="shared" si="53"/>
        <v>76932</v>
      </c>
      <c r="T128" s="606">
        <f t="shared" si="53"/>
        <v>76932</v>
      </c>
      <c r="U128" s="606">
        <f t="shared" si="53"/>
        <v>76932</v>
      </c>
      <c r="V128" s="606">
        <f t="shared" si="53"/>
        <v>76932</v>
      </c>
      <c r="W128" s="606">
        <f t="shared" si="53"/>
        <v>76932</v>
      </c>
      <c r="X128" s="606">
        <f t="shared" si="53"/>
        <v>76932</v>
      </c>
      <c r="Y128" s="606">
        <f t="shared" si="53"/>
        <v>76932</v>
      </c>
      <c r="Z128" s="606">
        <f t="shared" si="53"/>
        <v>76932</v>
      </c>
      <c r="AA128" s="606">
        <f t="shared" si="53"/>
        <v>76932</v>
      </c>
      <c r="AB128" s="606">
        <f t="shared" si="53"/>
        <v>76932</v>
      </c>
      <c r="AC128" s="606">
        <f t="shared" si="53"/>
        <v>76932</v>
      </c>
      <c r="AD128" s="606">
        <f t="shared" si="53"/>
        <v>76932</v>
      </c>
      <c r="AE128" s="606">
        <f t="shared" si="53"/>
        <v>76932</v>
      </c>
      <c r="AF128" s="606">
        <f t="shared" si="53"/>
        <v>76932</v>
      </c>
      <c r="AG128" s="606">
        <f t="shared" si="53"/>
        <v>76932</v>
      </c>
      <c r="AH128" s="606">
        <f t="shared" si="53"/>
        <v>76932</v>
      </c>
      <c r="AI128" s="606">
        <f t="shared" si="53"/>
        <v>76932</v>
      </c>
    </row>
    <row r="129" spans="1:35" s="589" customFormat="1" ht="11.25">
      <c r="A129" s="594"/>
      <c r="B129" s="751" t="s">
        <v>106</v>
      </c>
      <c r="C129" s="596"/>
      <c r="D129" s="596"/>
      <c r="E129" s="596"/>
      <c r="F129" s="595">
        <f>+F105</f>
        <v>15634</v>
      </c>
      <c r="G129" s="595">
        <f t="shared" ref="G129:AI130" si="54">+G105</f>
        <v>5928</v>
      </c>
      <c r="H129" s="595">
        <f t="shared" si="54"/>
        <v>5244</v>
      </c>
      <c r="I129" s="595">
        <f t="shared" si="54"/>
        <v>5244</v>
      </c>
      <c r="J129" s="595">
        <f t="shared" si="54"/>
        <v>5244</v>
      </c>
      <c r="K129" s="595">
        <f t="shared" si="54"/>
        <v>5244</v>
      </c>
      <c r="L129" s="595">
        <f t="shared" si="54"/>
        <v>5244</v>
      </c>
      <c r="M129" s="595">
        <f t="shared" si="54"/>
        <v>5244</v>
      </c>
      <c r="N129" s="595">
        <f t="shared" si="54"/>
        <v>5244</v>
      </c>
      <c r="O129" s="595">
        <f t="shared" si="54"/>
        <v>5244</v>
      </c>
      <c r="P129" s="595">
        <f t="shared" si="54"/>
        <v>5244</v>
      </c>
      <c r="Q129" s="595">
        <f t="shared" si="54"/>
        <v>5244</v>
      </c>
      <c r="R129" s="595">
        <f t="shared" si="54"/>
        <v>5244</v>
      </c>
      <c r="S129" s="595">
        <f t="shared" si="54"/>
        <v>5244</v>
      </c>
      <c r="T129" s="595">
        <f t="shared" si="54"/>
        <v>5244</v>
      </c>
      <c r="U129" s="595">
        <f t="shared" si="54"/>
        <v>5244</v>
      </c>
      <c r="V129" s="595">
        <f t="shared" si="54"/>
        <v>5244</v>
      </c>
      <c r="W129" s="595">
        <f t="shared" si="54"/>
        <v>5244</v>
      </c>
      <c r="X129" s="595">
        <f t="shared" si="54"/>
        <v>5244</v>
      </c>
      <c r="Y129" s="595">
        <f t="shared" si="54"/>
        <v>5244</v>
      </c>
      <c r="Z129" s="595">
        <f t="shared" si="54"/>
        <v>5244</v>
      </c>
      <c r="AA129" s="595">
        <f t="shared" si="54"/>
        <v>5244</v>
      </c>
      <c r="AB129" s="595">
        <f t="shared" si="54"/>
        <v>5244</v>
      </c>
      <c r="AC129" s="595">
        <f t="shared" si="54"/>
        <v>5244</v>
      </c>
      <c r="AD129" s="595">
        <f t="shared" si="54"/>
        <v>5244</v>
      </c>
      <c r="AE129" s="595">
        <f t="shared" si="54"/>
        <v>5244</v>
      </c>
      <c r="AF129" s="595">
        <f t="shared" si="54"/>
        <v>5244</v>
      </c>
      <c r="AG129" s="595">
        <f t="shared" si="54"/>
        <v>5244</v>
      </c>
      <c r="AH129" s="595">
        <f t="shared" si="54"/>
        <v>5244</v>
      </c>
      <c r="AI129" s="595">
        <f t="shared" si="54"/>
        <v>5244</v>
      </c>
    </row>
    <row r="130" spans="1:35" s="589" customFormat="1" ht="11.25">
      <c r="A130" s="594"/>
      <c r="B130" s="751" t="s">
        <v>254</v>
      </c>
      <c r="C130" s="596"/>
      <c r="D130" s="596"/>
      <c r="E130" s="596"/>
      <c r="F130" s="595">
        <f>+F106</f>
        <v>162165</v>
      </c>
      <c r="G130" s="595">
        <f t="shared" si="54"/>
        <v>74935</v>
      </c>
      <c r="H130" s="595">
        <f t="shared" si="54"/>
        <v>58382</v>
      </c>
      <c r="I130" s="595">
        <f t="shared" si="54"/>
        <v>58382</v>
      </c>
      <c r="J130" s="595">
        <f t="shared" si="54"/>
        <v>58382</v>
      </c>
      <c r="K130" s="595">
        <f t="shared" si="54"/>
        <v>58382</v>
      </c>
      <c r="L130" s="595">
        <f t="shared" si="54"/>
        <v>58382</v>
      </c>
      <c r="M130" s="595">
        <f t="shared" si="54"/>
        <v>58382</v>
      </c>
      <c r="N130" s="595">
        <f t="shared" si="54"/>
        <v>58382</v>
      </c>
      <c r="O130" s="595">
        <f t="shared" si="54"/>
        <v>58382</v>
      </c>
      <c r="P130" s="595">
        <f t="shared" si="54"/>
        <v>58382</v>
      </c>
      <c r="Q130" s="595">
        <f t="shared" si="54"/>
        <v>58382</v>
      </c>
      <c r="R130" s="595">
        <f t="shared" si="54"/>
        <v>58382</v>
      </c>
      <c r="S130" s="595">
        <f t="shared" si="54"/>
        <v>58382</v>
      </c>
      <c r="T130" s="595">
        <f t="shared" si="54"/>
        <v>58382</v>
      </c>
      <c r="U130" s="595">
        <f t="shared" si="54"/>
        <v>58382</v>
      </c>
      <c r="V130" s="595">
        <f t="shared" si="54"/>
        <v>58382</v>
      </c>
      <c r="W130" s="595">
        <f t="shared" si="54"/>
        <v>58382</v>
      </c>
      <c r="X130" s="595">
        <f t="shared" si="54"/>
        <v>58382</v>
      </c>
      <c r="Y130" s="595">
        <f t="shared" si="54"/>
        <v>58382</v>
      </c>
      <c r="Z130" s="595">
        <f t="shared" si="54"/>
        <v>58382</v>
      </c>
      <c r="AA130" s="595">
        <f t="shared" si="54"/>
        <v>58382</v>
      </c>
      <c r="AB130" s="595">
        <f t="shared" si="54"/>
        <v>58382</v>
      </c>
      <c r="AC130" s="595">
        <f t="shared" si="54"/>
        <v>58382</v>
      </c>
      <c r="AD130" s="595">
        <f t="shared" si="54"/>
        <v>58382</v>
      </c>
      <c r="AE130" s="595">
        <f t="shared" si="54"/>
        <v>58382</v>
      </c>
      <c r="AF130" s="595">
        <f t="shared" si="54"/>
        <v>58382</v>
      </c>
      <c r="AG130" s="595">
        <f t="shared" si="54"/>
        <v>58382</v>
      </c>
      <c r="AH130" s="595">
        <f t="shared" si="54"/>
        <v>58382</v>
      </c>
      <c r="AI130" s="595">
        <f t="shared" si="54"/>
        <v>58382</v>
      </c>
    </row>
    <row r="131" spans="1:35" s="589" customFormat="1" ht="11.25">
      <c r="A131" s="594"/>
      <c r="B131" s="751" t="s">
        <v>256</v>
      </c>
      <c r="C131" s="596"/>
      <c r="D131" s="596"/>
      <c r="E131" s="596"/>
      <c r="F131" s="595">
        <f>+F109</f>
        <v>15304</v>
      </c>
      <c r="G131" s="595">
        <f t="shared" ref="G131:AI134" si="55">+G109</f>
        <v>11867</v>
      </c>
      <c r="H131" s="595">
        <f t="shared" si="55"/>
        <v>8296</v>
      </c>
      <c r="I131" s="595">
        <f t="shared" si="55"/>
        <v>8296</v>
      </c>
      <c r="J131" s="595">
        <f t="shared" si="55"/>
        <v>8296</v>
      </c>
      <c r="K131" s="595">
        <f t="shared" si="55"/>
        <v>8296</v>
      </c>
      <c r="L131" s="595">
        <f t="shared" si="55"/>
        <v>8296</v>
      </c>
      <c r="M131" s="595">
        <f t="shared" si="55"/>
        <v>8296</v>
      </c>
      <c r="N131" s="595">
        <f t="shared" si="55"/>
        <v>8296</v>
      </c>
      <c r="O131" s="595">
        <f t="shared" si="55"/>
        <v>8296</v>
      </c>
      <c r="P131" s="595">
        <f t="shared" si="55"/>
        <v>8296</v>
      </c>
      <c r="Q131" s="595">
        <f t="shared" si="55"/>
        <v>8296</v>
      </c>
      <c r="R131" s="595">
        <f t="shared" si="55"/>
        <v>8296</v>
      </c>
      <c r="S131" s="595">
        <f t="shared" si="55"/>
        <v>8296</v>
      </c>
      <c r="T131" s="595">
        <f t="shared" si="55"/>
        <v>8296</v>
      </c>
      <c r="U131" s="595">
        <f t="shared" si="55"/>
        <v>8296</v>
      </c>
      <c r="V131" s="595">
        <f t="shared" si="55"/>
        <v>8296</v>
      </c>
      <c r="W131" s="595">
        <f t="shared" si="55"/>
        <v>8296</v>
      </c>
      <c r="X131" s="595">
        <f t="shared" si="55"/>
        <v>8296</v>
      </c>
      <c r="Y131" s="595">
        <f t="shared" si="55"/>
        <v>8296</v>
      </c>
      <c r="Z131" s="595">
        <f t="shared" si="55"/>
        <v>8296</v>
      </c>
      <c r="AA131" s="595">
        <f t="shared" si="55"/>
        <v>8296</v>
      </c>
      <c r="AB131" s="595">
        <f t="shared" si="55"/>
        <v>8296</v>
      </c>
      <c r="AC131" s="595">
        <f t="shared" si="55"/>
        <v>8296</v>
      </c>
      <c r="AD131" s="595">
        <f t="shared" si="55"/>
        <v>8296</v>
      </c>
      <c r="AE131" s="595">
        <f t="shared" si="55"/>
        <v>8296</v>
      </c>
      <c r="AF131" s="595">
        <f t="shared" si="55"/>
        <v>8296</v>
      </c>
      <c r="AG131" s="595">
        <f t="shared" si="55"/>
        <v>8296</v>
      </c>
      <c r="AH131" s="595">
        <f t="shared" si="55"/>
        <v>8296</v>
      </c>
      <c r="AI131" s="595">
        <f t="shared" si="55"/>
        <v>8296</v>
      </c>
    </row>
    <row r="132" spans="1:35" s="589" customFormat="1" ht="11.25">
      <c r="A132" s="594"/>
      <c r="B132" s="751" t="s">
        <v>257</v>
      </c>
      <c r="C132" s="596"/>
      <c r="D132" s="596"/>
      <c r="E132" s="596"/>
      <c r="F132" s="595">
        <f>+F110</f>
        <v>3766</v>
      </c>
      <c r="G132" s="595">
        <f t="shared" si="55"/>
        <v>1203</v>
      </c>
      <c r="H132" s="595">
        <f t="shared" si="55"/>
        <v>5010</v>
      </c>
      <c r="I132" s="595">
        <f t="shared" si="55"/>
        <v>5010</v>
      </c>
      <c r="J132" s="595">
        <f t="shared" si="55"/>
        <v>5010</v>
      </c>
      <c r="K132" s="595">
        <f t="shared" si="55"/>
        <v>5010</v>
      </c>
      <c r="L132" s="595">
        <f t="shared" si="55"/>
        <v>5010</v>
      </c>
      <c r="M132" s="595">
        <f t="shared" si="55"/>
        <v>5010</v>
      </c>
      <c r="N132" s="595">
        <f t="shared" si="55"/>
        <v>5010</v>
      </c>
      <c r="O132" s="595">
        <f t="shared" si="55"/>
        <v>5010</v>
      </c>
      <c r="P132" s="595">
        <f t="shared" si="55"/>
        <v>5010</v>
      </c>
      <c r="Q132" s="595">
        <f t="shared" si="55"/>
        <v>5010</v>
      </c>
      <c r="R132" s="595">
        <f t="shared" si="55"/>
        <v>5010</v>
      </c>
      <c r="S132" s="595">
        <f t="shared" si="55"/>
        <v>5010</v>
      </c>
      <c r="T132" s="595">
        <f t="shared" si="55"/>
        <v>5010</v>
      </c>
      <c r="U132" s="595">
        <f t="shared" si="55"/>
        <v>5010</v>
      </c>
      <c r="V132" s="595">
        <f t="shared" si="55"/>
        <v>5010</v>
      </c>
      <c r="W132" s="595">
        <f t="shared" si="55"/>
        <v>5010</v>
      </c>
      <c r="X132" s="595">
        <f t="shared" si="55"/>
        <v>5010</v>
      </c>
      <c r="Y132" s="595">
        <f t="shared" si="55"/>
        <v>5010</v>
      </c>
      <c r="Z132" s="595">
        <f t="shared" si="55"/>
        <v>5010</v>
      </c>
      <c r="AA132" s="595">
        <f t="shared" si="55"/>
        <v>5010</v>
      </c>
      <c r="AB132" s="595">
        <f t="shared" si="55"/>
        <v>5010</v>
      </c>
      <c r="AC132" s="595">
        <f t="shared" si="55"/>
        <v>5010</v>
      </c>
      <c r="AD132" s="595">
        <f t="shared" si="55"/>
        <v>5010</v>
      </c>
      <c r="AE132" s="595">
        <f t="shared" si="55"/>
        <v>5010</v>
      </c>
      <c r="AF132" s="595">
        <f t="shared" si="55"/>
        <v>5010</v>
      </c>
      <c r="AG132" s="595">
        <f t="shared" si="55"/>
        <v>5010</v>
      </c>
      <c r="AH132" s="595">
        <f t="shared" si="55"/>
        <v>5010</v>
      </c>
      <c r="AI132" s="595">
        <f t="shared" si="55"/>
        <v>5010</v>
      </c>
    </row>
    <row r="133" spans="1:35" s="607" customFormat="1" ht="11.25">
      <c r="A133" s="605">
        <v>2</v>
      </c>
      <c r="B133" s="753" t="s">
        <v>248</v>
      </c>
      <c r="C133" s="605"/>
      <c r="D133" s="605"/>
      <c r="E133" s="605"/>
      <c r="F133" s="606">
        <f>+F111</f>
        <v>0</v>
      </c>
      <c r="G133" s="606">
        <f t="shared" si="55"/>
        <v>157</v>
      </c>
      <c r="H133" s="606">
        <f t="shared" si="55"/>
        <v>0</v>
      </c>
      <c r="I133" s="606">
        <f t="shared" si="55"/>
        <v>0</v>
      </c>
      <c r="J133" s="606">
        <f t="shared" si="55"/>
        <v>0</v>
      </c>
      <c r="K133" s="606">
        <f t="shared" si="55"/>
        <v>0</v>
      </c>
      <c r="L133" s="606">
        <f t="shared" si="55"/>
        <v>0</v>
      </c>
      <c r="M133" s="606">
        <f t="shared" si="55"/>
        <v>0</v>
      </c>
      <c r="N133" s="606">
        <f t="shared" si="55"/>
        <v>0</v>
      </c>
      <c r="O133" s="606">
        <f t="shared" si="55"/>
        <v>0</v>
      </c>
      <c r="P133" s="606">
        <f t="shared" si="55"/>
        <v>0</v>
      </c>
      <c r="Q133" s="606">
        <f t="shared" si="55"/>
        <v>0</v>
      </c>
      <c r="R133" s="606">
        <f t="shared" si="55"/>
        <v>0</v>
      </c>
      <c r="S133" s="606">
        <f t="shared" si="55"/>
        <v>0</v>
      </c>
      <c r="T133" s="606">
        <f t="shared" si="55"/>
        <v>0</v>
      </c>
      <c r="U133" s="606">
        <f t="shared" si="55"/>
        <v>0</v>
      </c>
      <c r="V133" s="606">
        <f t="shared" si="55"/>
        <v>0</v>
      </c>
      <c r="W133" s="606">
        <f t="shared" si="55"/>
        <v>0</v>
      </c>
      <c r="X133" s="606">
        <f t="shared" si="55"/>
        <v>0</v>
      </c>
      <c r="Y133" s="606">
        <f t="shared" si="55"/>
        <v>0</v>
      </c>
      <c r="Z133" s="606">
        <f t="shared" si="55"/>
        <v>0</v>
      </c>
      <c r="AA133" s="606">
        <f t="shared" si="55"/>
        <v>0</v>
      </c>
      <c r="AB133" s="606">
        <f t="shared" si="55"/>
        <v>0</v>
      </c>
      <c r="AC133" s="606">
        <f t="shared" si="55"/>
        <v>0</v>
      </c>
      <c r="AD133" s="606">
        <f t="shared" si="55"/>
        <v>0</v>
      </c>
      <c r="AE133" s="606">
        <f t="shared" si="55"/>
        <v>0</v>
      </c>
      <c r="AF133" s="606">
        <f t="shared" si="55"/>
        <v>0</v>
      </c>
      <c r="AG133" s="606">
        <f t="shared" si="55"/>
        <v>0</v>
      </c>
      <c r="AH133" s="606">
        <f t="shared" si="55"/>
        <v>0</v>
      </c>
      <c r="AI133" s="606">
        <f t="shared" si="55"/>
        <v>0</v>
      </c>
    </row>
    <row r="134" spans="1:35" s="607" customFormat="1" ht="11.25">
      <c r="A134" s="605">
        <v>3</v>
      </c>
      <c r="B134" s="753" t="s">
        <v>258</v>
      </c>
      <c r="C134" s="605"/>
      <c r="D134" s="605"/>
      <c r="E134" s="605"/>
      <c r="F134" s="606">
        <f>+F112</f>
        <v>4323</v>
      </c>
      <c r="G134" s="606">
        <f t="shared" si="55"/>
        <v>0</v>
      </c>
      <c r="H134" s="606">
        <f t="shared" si="55"/>
        <v>0</v>
      </c>
      <c r="I134" s="606">
        <f t="shared" si="55"/>
        <v>0</v>
      </c>
      <c r="J134" s="606">
        <f t="shared" si="55"/>
        <v>0</v>
      </c>
      <c r="K134" s="606">
        <f t="shared" si="55"/>
        <v>0</v>
      </c>
      <c r="L134" s="606">
        <f t="shared" si="55"/>
        <v>0</v>
      </c>
      <c r="M134" s="606">
        <f t="shared" si="55"/>
        <v>0</v>
      </c>
      <c r="N134" s="606">
        <f t="shared" si="55"/>
        <v>0</v>
      </c>
      <c r="O134" s="606">
        <f t="shared" si="55"/>
        <v>0</v>
      </c>
      <c r="P134" s="606">
        <f t="shared" si="55"/>
        <v>0</v>
      </c>
      <c r="Q134" s="606">
        <f t="shared" si="55"/>
        <v>0</v>
      </c>
      <c r="R134" s="606">
        <f t="shared" si="55"/>
        <v>0</v>
      </c>
      <c r="S134" s="606">
        <f t="shared" si="55"/>
        <v>0</v>
      </c>
      <c r="T134" s="606">
        <f t="shared" si="55"/>
        <v>0</v>
      </c>
      <c r="U134" s="606">
        <f t="shared" si="55"/>
        <v>0</v>
      </c>
      <c r="V134" s="606">
        <f t="shared" si="55"/>
        <v>0</v>
      </c>
      <c r="W134" s="606">
        <f t="shared" si="55"/>
        <v>0</v>
      </c>
      <c r="X134" s="606">
        <f t="shared" si="55"/>
        <v>0</v>
      </c>
      <c r="Y134" s="606">
        <f t="shared" si="55"/>
        <v>0</v>
      </c>
      <c r="Z134" s="606">
        <f t="shared" si="55"/>
        <v>0</v>
      </c>
      <c r="AA134" s="606">
        <f t="shared" si="55"/>
        <v>0</v>
      </c>
      <c r="AB134" s="606">
        <f t="shared" si="55"/>
        <v>0</v>
      </c>
      <c r="AC134" s="606">
        <f t="shared" si="55"/>
        <v>0</v>
      </c>
      <c r="AD134" s="606">
        <f t="shared" si="55"/>
        <v>0</v>
      </c>
      <c r="AE134" s="606">
        <f t="shared" si="55"/>
        <v>0</v>
      </c>
      <c r="AF134" s="606">
        <f t="shared" si="55"/>
        <v>0</v>
      </c>
      <c r="AG134" s="606">
        <f t="shared" si="55"/>
        <v>0</v>
      </c>
      <c r="AH134" s="606">
        <f t="shared" si="55"/>
        <v>0</v>
      </c>
      <c r="AI134" s="606">
        <f t="shared" si="55"/>
        <v>0</v>
      </c>
    </row>
    <row r="135" spans="1:35" s="607" customFormat="1" ht="11.25">
      <c r="A135" s="605">
        <v>4</v>
      </c>
      <c r="B135" s="753" t="s">
        <v>401</v>
      </c>
      <c r="C135" s="605"/>
      <c r="D135" s="605"/>
      <c r="E135" s="605"/>
      <c r="F135" s="606"/>
      <c r="G135" s="606"/>
      <c r="H135" s="606"/>
      <c r="I135" s="606"/>
      <c r="J135" s="606"/>
      <c r="K135" s="606"/>
      <c r="L135" s="606"/>
      <c r="M135" s="606"/>
      <c r="N135" s="606"/>
      <c r="O135" s="606"/>
      <c r="P135" s="606"/>
      <c r="Q135" s="606"/>
      <c r="R135" s="606"/>
      <c r="S135" s="606"/>
      <c r="T135" s="606"/>
      <c r="U135" s="606"/>
      <c r="V135" s="606"/>
      <c r="W135" s="606"/>
      <c r="X135" s="606"/>
      <c r="Y135" s="606"/>
      <c r="Z135" s="606"/>
      <c r="AA135" s="606"/>
      <c r="AB135" s="606"/>
      <c r="AC135" s="606"/>
      <c r="AD135" s="606"/>
      <c r="AE135" s="606"/>
      <c r="AF135" s="606"/>
      <c r="AG135" s="606"/>
      <c r="AH135" s="606"/>
      <c r="AI135" s="606"/>
    </row>
    <row r="136" spans="1:35" s="607" customFormat="1" ht="11.25">
      <c r="A136" s="605">
        <v>5</v>
      </c>
      <c r="B136" s="753" t="s">
        <v>402</v>
      </c>
      <c r="C136" s="605"/>
      <c r="D136" s="605"/>
      <c r="E136" s="605"/>
      <c r="F136" s="606"/>
      <c r="G136" s="606"/>
      <c r="H136" s="606"/>
      <c r="I136" s="606"/>
      <c r="J136" s="606"/>
      <c r="K136" s="606"/>
      <c r="L136" s="606"/>
      <c r="M136" s="606"/>
      <c r="N136" s="606"/>
      <c r="O136" s="606"/>
      <c r="P136" s="606"/>
      <c r="Q136" s="606"/>
      <c r="R136" s="606"/>
      <c r="S136" s="606"/>
      <c r="T136" s="606"/>
      <c r="U136" s="606"/>
      <c r="V136" s="606"/>
      <c r="W136" s="606"/>
      <c r="X136" s="606"/>
      <c r="Y136" s="606"/>
      <c r="Z136" s="606"/>
      <c r="AA136" s="606"/>
      <c r="AB136" s="606"/>
      <c r="AC136" s="606"/>
      <c r="AD136" s="606"/>
      <c r="AE136" s="606"/>
      <c r="AF136" s="606"/>
      <c r="AG136" s="606"/>
      <c r="AH136" s="606"/>
      <c r="AI136" s="606"/>
    </row>
    <row r="137" spans="1:35" s="589" customFormat="1" ht="11.25">
      <c r="A137" s="592" t="s">
        <v>155</v>
      </c>
      <c r="B137" s="749" t="s">
        <v>403</v>
      </c>
      <c r="C137" s="592"/>
      <c r="D137" s="592"/>
      <c r="E137" s="592"/>
      <c r="F137" s="593">
        <f>+F119-F127</f>
        <v>-1486</v>
      </c>
      <c r="G137" s="593">
        <f t="shared" ref="G137:AI137" si="56">+G119-G127</f>
        <v>121287</v>
      </c>
      <c r="H137" s="593">
        <f t="shared" si="56"/>
        <v>114555</v>
      </c>
      <c r="I137" s="593">
        <f t="shared" si="56"/>
        <v>114555</v>
      </c>
      <c r="J137" s="593">
        <f t="shared" si="56"/>
        <v>114555</v>
      </c>
      <c r="K137" s="593">
        <f t="shared" si="56"/>
        <v>114555</v>
      </c>
      <c r="L137" s="593">
        <f t="shared" si="56"/>
        <v>114555</v>
      </c>
      <c r="M137" s="593">
        <f t="shared" si="56"/>
        <v>114555</v>
      </c>
      <c r="N137" s="593">
        <f t="shared" si="56"/>
        <v>114555</v>
      </c>
      <c r="O137" s="593">
        <f t="shared" si="56"/>
        <v>114555</v>
      </c>
      <c r="P137" s="593">
        <f t="shared" si="56"/>
        <v>114555</v>
      </c>
      <c r="Q137" s="593">
        <f t="shared" si="56"/>
        <v>114555</v>
      </c>
      <c r="R137" s="593">
        <f t="shared" si="56"/>
        <v>114555</v>
      </c>
      <c r="S137" s="593">
        <f t="shared" si="56"/>
        <v>114555</v>
      </c>
      <c r="T137" s="593">
        <f t="shared" si="56"/>
        <v>114555</v>
      </c>
      <c r="U137" s="593">
        <f t="shared" si="56"/>
        <v>114555</v>
      </c>
      <c r="V137" s="593">
        <f t="shared" si="56"/>
        <v>114555</v>
      </c>
      <c r="W137" s="593">
        <f t="shared" si="56"/>
        <v>114555</v>
      </c>
      <c r="X137" s="593">
        <f t="shared" si="56"/>
        <v>114555</v>
      </c>
      <c r="Y137" s="593">
        <f t="shared" si="56"/>
        <v>114555</v>
      </c>
      <c r="Z137" s="593">
        <f t="shared" si="56"/>
        <v>114555</v>
      </c>
      <c r="AA137" s="593">
        <f t="shared" si="56"/>
        <v>114555</v>
      </c>
      <c r="AB137" s="593">
        <f t="shared" si="56"/>
        <v>114555</v>
      </c>
      <c r="AC137" s="593">
        <f t="shared" si="56"/>
        <v>114555</v>
      </c>
      <c r="AD137" s="593">
        <f t="shared" si="56"/>
        <v>114555</v>
      </c>
      <c r="AE137" s="593">
        <f t="shared" si="56"/>
        <v>114555</v>
      </c>
      <c r="AF137" s="593">
        <f t="shared" si="56"/>
        <v>114555</v>
      </c>
      <c r="AG137" s="593">
        <f t="shared" si="56"/>
        <v>114555</v>
      </c>
      <c r="AH137" s="593">
        <f t="shared" si="56"/>
        <v>114555</v>
      </c>
      <c r="AI137" s="593">
        <f t="shared" si="56"/>
        <v>114555</v>
      </c>
    </row>
    <row r="138" spans="1:35">
      <c r="F138" s="550"/>
    </row>
    <row r="139" spans="1:35" ht="13.5" customHeight="1">
      <c r="A139" s="551" t="s">
        <v>456</v>
      </c>
      <c r="B139" s="746"/>
      <c r="C139" s="552"/>
      <c r="D139" s="552"/>
      <c r="E139" s="552"/>
      <c r="F139" s="552"/>
      <c r="G139" s="552"/>
      <c r="H139" s="552"/>
      <c r="I139" s="552"/>
      <c r="J139" s="552"/>
      <c r="K139" s="552"/>
      <c r="L139" s="552"/>
      <c r="M139" s="552"/>
      <c r="N139" s="552"/>
      <c r="O139" s="552"/>
      <c r="P139" s="552"/>
      <c r="Q139" s="552"/>
      <c r="R139" s="552"/>
      <c r="S139" s="552"/>
      <c r="T139" s="552"/>
      <c r="U139" s="552"/>
      <c r="V139" s="552"/>
      <c r="W139" s="552"/>
      <c r="X139" s="552"/>
      <c r="Y139" s="552"/>
      <c r="Z139" s="552"/>
      <c r="AA139" s="552"/>
      <c r="AB139" s="552"/>
      <c r="AC139" s="552"/>
      <c r="AD139" s="552"/>
      <c r="AE139" s="552"/>
      <c r="AF139" s="552"/>
      <c r="AG139" s="552"/>
      <c r="AH139" s="552"/>
      <c r="AI139" s="552"/>
    </row>
    <row r="140" spans="1:35">
      <c r="F140" s="554"/>
      <c r="I140" s="582"/>
      <c r="J140" s="582"/>
    </row>
    <row r="141" spans="1:35" ht="12.75">
      <c r="A141" s="555" t="s">
        <v>669</v>
      </c>
    </row>
    <row r="142" spans="1:35">
      <c r="F142" s="554"/>
      <c r="K142" s="550"/>
    </row>
    <row r="143" spans="1:35" s="589" customFormat="1" ht="11.25">
      <c r="A143" s="612"/>
      <c r="B143" s="754" t="s">
        <v>388</v>
      </c>
      <c r="C143" s="612"/>
      <c r="D143" s="612"/>
      <c r="E143" s="612"/>
      <c r="F143" s="612">
        <v>1</v>
      </c>
      <c r="G143" s="612">
        <f>+F143+1</f>
        <v>2</v>
      </c>
      <c r="H143" s="612">
        <f>+G143+1</f>
        <v>3</v>
      </c>
      <c r="I143" s="612">
        <f t="shared" ref="I143:X144" si="57">+H143+1</f>
        <v>4</v>
      </c>
      <c r="J143" s="612">
        <f t="shared" si="57"/>
        <v>5</v>
      </c>
      <c r="K143" s="612">
        <f t="shared" si="57"/>
        <v>6</v>
      </c>
      <c r="L143" s="612">
        <f t="shared" si="57"/>
        <v>7</v>
      </c>
      <c r="M143" s="612">
        <f t="shared" si="57"/>
        <v>8</v>
      </c>
      <c r="N143" s="612">
        <f t="shared" si="57"/>
        <v>9</v>
      </c>
      <c r="O143" s="612">
        <f t="shared" si="57"/>
        <v>10</v>
      </c>
      <c r="P143" s="612">
        <f t="shared" si="57"/>
        <v>11</v>
      </c>
      <c r="Q143" s="612">
        <f t="shared" si="57"/>
        <v>12</v>
      </c>
      <c r="R143" s="612">
        <f t="shared" si="57"/>
        <v>13</v>
      </c>
      <c r="S143" s="612">
        <f t="shared" si="57"/>
        <v>14</v>
      </c>
      <c r="T143" s="612">
        <f t="shared" si="57"/>
        <v>15</v>
      </c>
      <c r="U143" s="612">
        <f t="shared" si="57"/>
        <v>16</v>
      </c>
      <c r="V143" s="612">
        <f t="shared" si="57"/>
        <v>17</v>
      </c>
      <c r="W143" s="612">
        <f t="shared" si="57"/>
        <v>18</v>
      </c>
      <c r="X143" s="612">
        <f t="shared" si="57"/>
        <v>19</v>
      </c>
      <c r="Y143" s="612">
        <f t="shared" ref="X143:AI144" si="58">+X143+1</f>
        <v>20</v>
      </c>
      <c r="Z143" s="612">
        <f t="shared" si="58"/>
        <v>21</v>
      </c>
      <c r="AA143" s="612">
        <f t="shared" si="58"/>
        <v>22</v>
      </c>
      <c r="AB143" s="612">
        <f t="shared" si="58"/>
        <v>23</v>
      </c>
      <c r="AC143" s="612">
        <f t="shared" si="58"/>
        <v>24</v>
      </c>
      <c r="AD143" s="612">
        <f t="shared" si="58"/>
        <v>25</v>
      </c>
      <c r="AE143" s="612">
        <f t="shared" si="58"/>
        <v>26</v>
      </c>
      <c r="AF143" s="612">
        <f t="shared" si="58"/>
        <v>27</v>
      </c>
      <c r="AG143" s="612">
        <f t="shared" si="58"/>
        <v>28</v>
      </c>
      <c r="AH143" s="612">
        <f>+AG143+1</f>
        <v>29</v>
      </c>
      <c r="AI143" s="612">
        <f>+AH143+1</f>
        <v>30</v>
      </c>
    </row>
    <row r="144" spans="1:35" s="589" customFormat="1" ht="11.25">
      <c r="A144" s="612" t="s">
        <v>147</v>
      </c>
      <c r="B144" s="754" t="s">
        <v>387</v>
      </c>
      <c r="C144" s="613"/>
      <c r="D144" s="613"/>
      <c r="E144" s="613"/>
      <c r="F144" s="614">
        <v>2018</v>
      </c>
      <c r="G144" s="614">
        <f>+F144+1</f>
        <v>2019</v>
      </c>
      <c r="H144" s="614">
        <f>+G144+1</f>
        <v>2020</v>
      </c>
      <c r="I144" s="614">
        <f t="shared" si="57"/>
        <v>2021</v>
      </c>
      <c r="J144" s="614">
        <f t="shared" si="57"/>
        <v>2022</v>
      </c>
      <c r="K144" s="614">
        <f t="shared" si="57"/>
        <v>2023</v>
      </c>
      <c r="L144" s="614">
        <f t="shared" si="57"/>
        <v>2024</v>
      </c>
      <c r="M144" s="614">
        <f t="shared" si="57"/>
        <v>2025</v>
      </c>
      <c r="N144" s="614">
        <f t="shared" si="57"/>
        <v>2026</v>
      </c>
      <c r="O144" s="614">
        <f t="shared" si="57"/>
        <v>2027</v>
      </c>
      <c r="P144" s="614">
        <f t="shared" si="57"/>
        <v>2028</v>
      </c>
      <c r="Q144" s="614">
        <f t="shared" si="57"/>
        <v>2029</v>
      </c>
      <c r="R144" s="614">
        <f t="shared" si="57"/>
        <v>2030</v>
      </c>
      <c r="S144" s="614">
        <f t="shared" si="57"/>
        <v>2031</v>
      </c>
      <c r="T144" s="614">
        <f t="shared" si="57"/>
        <v>2032</v>
      </c>
      <c r="U144" s="614">
        <f t="shared" si="57"/>
        <v>2033</v>
      </c>
      <c r="V144" s="614">
        <f t="shared" si="57"/>
        <v>2034</v>
      </c>
      <c r="W144" s="614">
        <f t="shared" si="57"/>
        <v>2035</v>
      </c>
      <c r="X144" s="614">
        <f t="shared" si="58"/>
        <v>2036</v>
      </c>
      <c r="Y144" s="614">
        <f t="shared" si="58"/>
        <v>2037</v>
      </c>
      <c r="Z144" s="614">
        <f t="shared" si="58"/>
        <v>2038</v>
      </c>
      <c r="AA144" s="614">
        <f t="shared" si="58"/>
        <v>2039</v>
      </c>
      <c r="AB144" s="614">
        <f t="shared" si="58"/>
        <v>2040</v>
      </c>
      <c r="AC144" s="614">
        <f t="shared" si="58"/>
        <v>2041</v>
      </c>
      <c r="AD144" s="614">
        <f t="shared" si="58"/>
        <v>2042</v>
      </c>
      <c r="AE144" s="614">
        <f t="shared" si="58"/>
        <v>2043</v>
      </c>
      <c r="AF144" s="614">
        <f t="shared" si="58"/>
        <v>2044</v>
      </c>
      <c r="AG144" s="614">
        <f t="shared" si="58"/>
        <v>2045</v>
      </c>
      <c r="AH144" s="614">
        <f t="shared" si="58"/>
        <v>2046</v>
      </c>
      <c r="AI144" s="614">
        <f t="shared" si="58"/>
        <v>2047</v>
      </c>
    </row>
    <row r="145" spans="1:35" s="589" customFormat="1" ht="11.25">
      <c r="A145" s="592" t="s">
        <v>242</v>
      </c>
      <c r="B145" s="749" t="s">
        <v>252</v>
      </c>
      <c r="C145" s="592"/>
      <c r="D145" s="592"/>
      <c r="E145" s="592"/>
      <c r="F145" s="593">
        <f>+F146+F154+F155</f>
        <v>197592</v>
      </c>
      <c r="G145" s="593">
        <f t="shared" ref="G145:J145" si="59">+G146+G154+G155</f>
        <v>201079</v>
      </c>
      <c r="H145" s="593">
        <f t="shared" si="59"/>
        <v>186114</v>
      </c>
      <c r="I145" s="593">
        <f t="shared" si="59"/>
        <v>186114</v>
      </c>
      <c r="J145" s="593">
        <f t="shared" si="59"/>
        <v>186114</v>
      </c>
      <c r="K145" s="593">
        <f>+K146+K154+K155</f>
        <v>262097.53908230149</v>
      </c>
      <c r="L145" s="593">
        <f t="shared" ref="L145:AI145" si="60">+L146+L154+L155</f>
        <v>262097.53908230149</v>
      </c>
      <c r="M145" s="593">
        <f t="shared" si="60"/>
        <v>262097.53908230149</v>
      </c>
      <c r="N145" s="593">
        <f t="shared" si="60"/>
        <v>262097.53908230149</v>
      </c>
      <c r="O145" s="593">
        <f t="shared" si="60"/>
        <v>262097.53908230149</v>
      </c>
      <c r="P145" s="593">
        <f t="shared" si="60"/>
        <v>262097.53908230149</v>
      </c>
      <c r="Q145" s="593">
        <f t="shared" si="60"/>
        <v>262097.53908230149</v>
      </c>
      <c r="R145" s="593">
        <f t="shared" si="60"/>
        <v>262097.53908230149</v>
      </c>
      <c r="S145" s="593">
        <f t="shared" si="60"/>
        <v>262097.53908230149</v>
      </c>
      <c r="T145" s="593">
        <f t="shared" si="60"/>
        <v>262097.53908230149</v>
      </c>
      <c r="U145" s="593">
        <f t="shared" si="60"/>
        <v>262097.53908230149</v>
      </c>
      <c r="V145" s="593">
        <f t="shared" si="60"/>
        <v>262097.53908230149</v>
      </c>
      <c r="W145" s="593">
        <f t="shared" si="60"/>
        <v>262097.53908230149</v>
      </c>
      <c r="X145" s="593">
        <f t="shared" si="60"/>
        <v>262097.53908230149</v>
      </c>
      <c r="Y145" s="593">
        <f t="shared" si="60"/>
        <v>262097.53908230149</v>
      </c>
      <c r="Z145" s="593">
        <f t="shared" si="60"/>
        <v>262097.53908230149</v>
      </c>
      <c r="AA145" s="593">
        <f t="shared" si="60"/>
        <v>262097.53908230146</v>
      </c>
      <c r="AB145" s="593">
        <f t="shared" si="60"/>
        <v>262097.53908230146</v>
      </c>
      <c r="AC145" s="593">
        <f t="shared" si="60"/>
        <v>262097.53908230146</v>
      </c>
      <c r="AD145" s="593">
        <f t="shared" si="60"/>
        <v>262097.53908230146</v>
      </c>
      <c r="AE145" s="593">
        <f t="shared" si="60"/>
        <v>262097.53908230146</v>
      </c>
      <c r="AF145" s="593">
        <f t="shared" si="60"/>
        <v>262097.53908230146</v>
      </c>
      <c r="AG145" s="593">
        <f t="shared" si="60"/>
        <v>262097.53908230146</v>
      </c>
      <c r="AH145" s="593">
        <f t="shared" si="60"/>
        <v>262097.53908230146</v>
      </c>
      <c r="AI145" s="593">
        <f t="shared" si="60"/>
        <v>262097.53908230146</v>
      </c>
    </row>
    <row r="146" spans="1:35" s="589" customFormat="1" ht="11.25">
      <c r="A146" s="594">
        <v>1</v>
      </c>
      <c r="B146" s="750" t="s">
        <v>245</v>
      </c>
      <c r="C146" s="594"/>
      <c r="D146" s="594"/>
      <c r="E146" s="594"/>
      <c r="F146" s="595">
        <f>+F147+F148+F149+F150+F151+F153</f>
        <v>195819</v>
      </c>
      <c r="G146" s="595">
        <f t="shared" ref="G146:AI146" si="61">+G147+G148+G149+G150+G151+G153</f>
        <v>198095</v>
      </c>
      <c r="H146" s="595">
        <f t="shared" si="61"/>
        <v>186114</v>
      </c>
      <c r="I146" s="595">
        <f t="shared" si="61"/>
        <v>186114</v>
      </c>
      <c r="J146" s="595">
        <f t="shared" si="61"/>
        <v>186114</v>
      </c>
      <c r="K146" s="595">
        <f t="shared" si="61"/>
        <v>262097.53908230149</v>
      </c>
      <c r="L146" s="595">
        <f t="shared" si="61"/>
        <v>262097.53908230149</v>
      </c>
      <c r="M146" s="595">
        <f t="shared" si="61"/>
        <v>262097.53908230149</v>
      </c>
      <c r="N146" s="595">
        <f t="shared" si="61"/>
        <v>262097.53908230149</v>
      </c>
      <c r="O146" s="595">
        <f t="shared" si="61"/>
        <v>262097.53908230149</v>
      </c>
      <c r="P146" s="595">
        <f t="shared" si="61"/>
        <v>262097.53908230149</v>
      </c>
      <c r="Q146" s="595">
        <f t="shared" si="61"/>
        <v>262097.53908230149</v>
      </c>
      <c r="R146" s="595">
        <f t="shared" si="61"/>
        <v>262097.53908230149</v>
      </c>
      <c r="S146" s="595">
        <f t="shared" si="61"/>
        <v>262097.53908230149</v>
      </c>
      <c r="T146" s="595">
        <f t="shared" si="61"/>
        <v>262097.53908230149</v>
      </c>
      <c r="U146" s="595">
        <f t="shared" si="61"/>
        <v>262097.53908230149</v>
      </c>
      <c r="V146" s="595">
        <f t="shared" si="61"/>
        <v>262097.53908230149</v>
      </c>
      <c r="W146" s="595">
        <f t="shared" si="61"/>
        <v>262097.53908230149</v>
      </c>
      <c r="X146" s="595">
        <f t="shared" si="61"/>
        <v>262097.53908230149</v>
      </c>
      <c r="Y146" s="595">
        <f t="shared" si="61"/>
        <v>262097.53908230149</v>
      </c>
      <c r="Z146" s="595">
        <f t="shared" si="61"/>
        <v>262097.53908230149</v>
      </c>
      <c r="AA146" s="595">
        <f t="shared" si="61"/>
        <v>262097.53908230146</v>
      </c>
      <c r="AB146" s="595">
        <f t="shared" si="61"/>
        <v>262097.53908230146</v>
      </c>
      <c r="AC146" s="595">
        <f t="shared" si="61"/>
        <v>262097.53908230146</v>
      </c>
      <c r="AD146" s="595">
        <f t="shared" si="61"/>
        <v>262097.53908230146</v>
      </c>
      <c r="AE146" s="595">
        <f t="shared" si="61"/>
        <v>262097.53908230146</v>
      </c>
      <c r="AF146" s="595">
        <f t="shared" si="61"/>
        <v>262097.53908230146</v>
      </c>
      <c r="AG146" s="595">
        <f t="shared" si="61"/>
        <v>262097.53908230146</v>
      </c>
      <c r="AH146" s="595">
        <f t="shared" si="61"/>
        <v>262097.53908230146</v>
      </c>
      <c r="AI146" s="595">
        <f t="shared" si="61"/>
        <v>262097.53908230146</v>
      </c>
    </row>
    <row r="147" spans="1:35" s="589" customFormat="1" ht="11.25">
      <c r="A147" s="594"/>
      <c r="B147" s="751" t="s">
        <v>889</v>
      </c>
      <c r="C147" s="596"/>
      <c r="D147" s="596"/>
      <c r="E147" s="596"/>
      <c r="F147" s="595">
        <f>+F21</f>
        <v>58189.7048</v>
      </c>
      <c r="G147" s="595">
        <f t="shared" ref="G147:AI147" si="62">+G21</f>
        <v>61668.26</v>
      </c>
      <c r="H147" s="595">
        <f t="shared" si="62"/>
        <v>71767</v>
      </c>
      <c r="I147" s="595">
        <f t="shared" si="62"/>
        <v>71767</v>
      </c>
      <c r="J147" s="595">
        <f t="shared" si="62"/>
        <v>71767</v>
      </c>
      <c r="K147" s="595">
        <f t="shared" si="62"/>
        <v>71767</v>
      </c>
      <c r="L147" s="595">
        <f t="shared" si="62"/>
        <v>71767</v>
      </c>
      <c r="M147" s="595">
        <f t="shared" si="62"/>
        <v>71767</v>
      </c>
      <c r="N147" s="595">
        <f t="shared" si="62"/>
        <v>71767</v>
      </c>
      <c r="O147" s="595">
        <f t="shared" si="62"/>
        <v>71767</v>
      </c>
      <c r="P147" s="595">
        <f t="shared" si="62"/>
        <v>71767</v>
      </c>
      <c r="Q147" s="595">
        <f t="shared" si="62"/>
        <v>71767</v>
      </c>
      <c r="R147" s="595">
        <f t="shared" si="62"/>
        <v>71767</v>
      </c>
      <c r="S147" s="595">
        <f t="shared" si="62"/>
        <v>71767</v>
      </c>
      <c r="T147" s="595">
        <f t="shared" si="62"/>
        <v>71767</v>
      </c>
      <c r="U147" s="595">
        <f t="shared" si="62"/>
        <v>71767</v>
      </c>
      <c r="V147" s="595">
        <f t="shared" si="62"/>
        <v>71767</v>
      </c>
      <c r="W147" s="595">
        <f t="shared" si="62"/>
        <v>71767</v>
      </c>
      <c r="X147" s="595">
        <f t="shared" si="62"/>
        <v>71767</v>
      </c>
      <c r="Y147" s="595">
        <f t="shared" si="62"/>
        <v>71767</v>
      </c>
      <c r="Z147" s="595">
        <f t="shared" si="62"/>
        <v>71767</v>
      </c>
      <c r="AA147" s="595">
        <f t="shared" si="62"/>
        <v>71767</v>
      </c>
      <c r="AB147" s="595">
        <f t="shared" si="62"/>
        <v>71767</v>
      </c>
      <c r="AC147" s="595">
        <f t="shared" si="62"/>
        <v>71767</v>
      </c>
      <c r="AD147" s="595">
        <f t="shared" si="62"/>
        <v>71767</v>
      </c>
      <c r="AE147" s="595">
        <f t="shared" si="62"/>
        <v>71767</v>
      </c>
      <c r="AF147" s="595">
        <f t="shared" si="62"/>
        <v>71767</v>
      </c>
      <c r="AG147" s="595">
        <f t="shared" si="62"/>
        <v>71767</v>
      </c>
      <c r="AH147" s="595">
        <f t="shared" si="62"/>
        <v>71767</v>
      </c>
      <c r="AI147" s="595">
        <f t="shared" si="62"/>
        <v>71767</v>
      </c>
    </row>
    <row r="148" spans="1:35" s="589" customFormat="1" ht="22.5">
      <c r="A148" s="594"/>
      <c r="B148" s="751" t="s">
        <v>936</v>
      </c>
      <c r="C148" s="596"/>
      <c r="D148" s="596"/>
      <c r="E148" s="596"/>
      <c r="F148" s="595">
        <f>+'Dodatni obratovalni stroški'!B44</f>
        <v>0</v>
      </c>
      <c r="G148" s="595">
        <f>+'Dodatni obratovalni stroški'!C44</f>
        <v>0</v>
      </c>
      <c r="H148" s="595">
        <f>+'Dodatni obratovalni stroški'!D44</f>
        <v>0</v>
      </c>
      <c r="I148" s="595">
        <f>+'Dodatni obratovalni stroški'!E44</f>
        <v>0</v>
      </c>
      <c r="J148" s="595">
        <f>+'Dodatni obratovalni stroški'!F44</f>
        <v>0</v>
      </c>
      <c r="K148" s="595">
        <f>+'Dodatni obratovalni stroški'!G44</f>
        <v>10800</v>
      </c>
      <c r="L148" s="595">
        <f>+'Dodatni obratovalni stroški'!H44</f>
        <v>10800</v>
      </c>
      <c r="M148" s="595">
        <f>+'Dodatni obratovalni stroški'!I44</f>
        <v>10800</v>
      </c>
      <c r="N148" s="595">
        <f>+'Dodatni obratovalni stroški'!J44</f>
        <v>10800</v>
      </c>
      <c r="O148" s="595">
        <f>+'Dodatni obratovalni stroški'!K44</f>
        <v>10800</v>
      </c>
      <c r="P148" s="595">
        <f>+'Dodatni obratovalni stroški'!L44</f>
        <v>10800</v>
      </c>
      <c r="Q148" s="595">
        <f>+'Dodatni obratovalni stroški'!M44</f>
        <v>10800</v>
      </c>
      <c r="R148" s="595">
        <f>+'Dodatni obratovalni stroški'!N44</f>
        <v>10800</v>
      </c>
      <c r="S148" s="595">
        <f>+'Dodatni obratovalni stroški'!O44</f>
        <v>10800</v>
      </c>
      <c r="T148" s="595">
        <f>+'Dodatni obratovalni stroški'!P44</f>
        <v>10800</v>
      </c>
      <c r="U148" s="595">
        <f>+'Dodatni obratovalni stroški'!Q44</f>
        <v>10800</v>
      </c>
      <c r="V148" s="595">
        <f>+'Dodatni obratovalni stroški'!R44</f>
        <v>10800</v>
      </c>
      <c r="W148" s="595">
        <f>+'Dodatni obratovalni stroški'!S44</f>
        <v>10800</v>
      </c>
      <c r="X148" s="595">
        <f>+'Dodatni obratovalni stroški'!T44</f>
        <v>10800</v>
      </c>
      <c r="Y148" s="595">
        <f>+'Dodatni obratovalni stroški'!U44</f>
        <v>10800</v>
      </c>
      <c r="Z148" s="595">
        <f>+'Dodatni obratovalni stroški'!V44</f>
        <v>10800</v>
      </c>
      <c r="AA148" s="595">
        <f>+'Dodatni obratovalni stroški'!W44</f>
        <v>10800</v>
      </c>
      <c r="AB148" s="595">
        <f>+'Dodatni obratovalni stroški'!X44</f>
        <v>10800</v>
      </c>
      <c r="AC148" s="595">
        <f>+'Dodatni obratovalni stroški'!Y44</f>
        <v>10800</v>
      </c>
      <c r="AD148" s="595">
        <f>+'Dodatni obratovalni stroški'!Z44</f>
        <v>10800</v>
      </c>
      <c r="AE148" s="595">
        <f>+'Dodatni obratovalni stroški'!AA44</f>
        <v>10800</v>
      </c>
      <c r="AF148" s="595">
        <f>+'Dodatni obratovalni stroški'!AB44</f>
        <v>10800</v>
      </c>
      <c r="AG148" s="595">
        <f>+'Dodatni obratovalni stroški'!AC44</f>
        <v>10800</v>
      </c>
      <c r="AH148" s="595">
        <f>+'Dodatni obratovalni stroški'!AD44</f>
        <v>10800</v>
      </c>
      <c r="AI148" s="595">
        <f>+'Dodatni obratovalni stroški'!AE44</f>
        <v>10800</v>
      </c>
    </row>
    <row r="149" spans="1:35" s="589" customFormat="1" ht="11.25">
      <c r="A149" s="594"/>
      <c r="B149" s="751" t="s">
        <v>891</v>
      </c>
      <c r="C149" s="596"/>
      <c r="D149" s="596"/>
      <c r="E149" s="596"/>
      <c r="F149" s="595">
        <f>+F22</f>
        <v>127620.29519999999</v>
      </c>
      <c r="G149" s="595">
        <f t="shared" ref="G149:AI149" si="63">+G22</f>
        <v>133319.74</v>
      </c>
      <c r="H149" s="595">
        <f t="shared" si="63"/>
        <v>112964</v>
      </c>
      <c r="I149" s="595">
        <f t="shared" si="63"/>
        <v>112964</v>
      </c>
      <c r="J149" s="595">
        <f t="shared" si="63"/>
        <v>112964</v>
      </c>
      <c r="K149" s="595">
        <f t="shared" si="63"/>
        <v>112964</v>
      </c>
      <c r="L149" s="595">
        <f t="shared" si="63"/>
        <v>112964</v>
      </c>
      <c r="M149" s="595">
        <f t="shared" si="63"/>
        <v>112964</v>
      </c>
      <c r="N149" s="595">
        <f t="shared" si="63"/>
        <v>112964</v>
      </c>
      <c r="O149" s="595">
        <f t="shared" si="63"/>
        <v>112964</v>
      </c>
      <c r="P149" s="595">
        <f t="shared" si="63"/>
        <v>112964</v>
      </c>
      <c r="Q149" s="595">
        <f t="shared" si="63"/>
        <v>112964</v>
      </c>
      <c r="R149" s="595">
        <f t="shared" si="63"/>
        <v>112964</v>
      </c>
      <c r="S149" s="595">
        <f t="shared" si="63"/>
        <v>112964</v>
      </c>
      <c r="T149" s="595">
        <f t="shared" si="63"/>
        <v>112964</v>
      </c>
      <c r="U149" s="595">
        <f t="shared" si="63"/>
        <v>112964</v>
      </c>
      <c r="V149" s="595">
        <f t="shared" si="63"/>
        <v>112964</v>
      </c>
      <c r="W149" s="595">
        <f t="shared" si="63"/>
        <v>112964</v>
      </c>
      <c r="X149" s="595">
        <f t="shared" si="63"/>
        <v>112964</v>
      </c>
      <c r="Y149" s="595">
        <f t="shared" si="63"/>
        <v>112964</v>
      </c>
      <c r="Z149" s="595">
        <f t="shared" si="63"/>
        <v>112964</v>
      </c>
      <c r="AA149" s="595">
        <f t="shared" si="63"/>
        <v>112964</v>
      </c>
      <c r="AB149" s="595">
        <f t="shared" si="63"/>
        <v>112964</v>
      </c>
      <c r="AC149" s="595">
        <f t="shared" si="63"/>
        <v>112964</v>
      </c>
      <c r="AD149" s="595">
        <f t="shared" si="63"/>
        <v>112964</v>
      </c>
      <c r="AE149" s="595">
        <f t="shared" si="63"/>
        <v>112964</v>
      </c>
      <c r="AF149" s="595">
        <f t="shared" si="63"/>
        <v>112964</v>
      </c>
      <c r="AG149" s="595">
        <f t="shared" si="63"/>
        <v>112964</v>
      </c>
      <c r="AH149" s="595">
        <f t="shared" si="63"/>
        <v>112964</v>
      </c>
      <c r="AI149" s="595">
        <f t="shared" si="63"/>
        <v>112964</v>
      </c>
    </row>
    <row r="150" spans="1:35" s="589" customFormat="1" ht="11.25">
      <c r="A150" s="594"/>
      <c r="B150" s="751" t="s">
        <v>937</v>
      </c>
      <c r="C150" s="596"/>
      <c r="D150" s="596"/>
      <c r="E150" s="596"/>
      <c r="F150" s="595">
        <f>+Amortizacija!F39-F151</f>
        <v>0</v>
      </c>
      <c r="G150" s="595">
        <f>+Amortizacija!G39-G151</f>
        <v>0</v>
      </c>
      <c r="H150" s="595">
        <f>+Amortizacija!H39-H151</f>
        <v>0</v>
      </c>
      <c r="I150" s="595">
        <f>+Amortizacija!I39-I151</f>
        <v>0</v>
      </c>
      <c r="J150" s="595">
        <f>+Amortizacija!J39-J151</f>
        <v>0</v>
      </c>
      <c r="K150" s="595">
        <f>+Amortizacija!K39-K151</f>
        <v>32591.769541150734</v>
      </c>
      <c r="L150" s="595">
        <f>+Amortizacija!L39-L151</f>
        <v>32591.769541150734</v>
      </c>
      <c r="M150" s="595">
        <f>+Amortizacija!M39-M151</f>
        <v>32591.769541150734</v>
      </c>
      <c r="N150" s="595">
        <f>+Amortizacija!N39-N151</f>
        <v>32591.769541150734</v>
      </c>
      <c r="O150" s="595">
        <f>+Amortizacija!O39-O151</f>
        <v>32591.769541150734</v>
      </c>
      <c r="P150" s="595">
        <f>+Amortizacija!P39-P151</f>
        <v>32591.769541150734</v>
      </c>
      <c r="Q150" s="595">
        <f>+Amortizacija!Q39-Q151</f>
        <v>32591.769541150734</v>
      </c>
      <c r="R150" s="595">
        <f>+Amortizacija!R39-R151</f>
        <v>32591.769541150734</v>
      </c>
      <c r="S150" s="595">
        <f>+Amortizacija!S39-S151</f>
        <v>32591.769541150734</v>
      </c>
      <c r="T150" s="595">
        <f>+Amortizacija!T39-T151</f>
        <v>32591.769541150734</v>
      </c>
      <c r="U150" s="595">
        <f>+Amortizacija!U39-U151</f>
        <v>32591.769541150734</v>
      </c>
      <c r="V150" s="595">
        <f>+Amortizacija!V39-V151</f>
        <v>32591.769541150734</v>
      </c>
      <c r="W150" s="595">
        <f>+Amortizacija!W39-W151</f>
        <v>32591.769541150734</v>
      </c>
      <c r="X150" s="595">
        <f>+Amortizacija!X39-X151</f>
        <v>32591.769541150734</v>
      </c>
      <c r="Y150" s="595">
        <f>+Amortizacija!Y39-Y151</f>
        <v>32591.769541150734</v>
      </c>
      <c r="Z150" s="595">
        <f>+Amortizacija!Z39-Z151</f>
        <v>32591.769541150734</v>
      </c>
      <c r="AA150" s="595">
        <f>+Amortizacija!AA39-AA151</f>
        <v>65183.539082301468</v>
      </c>
      <c r="AB150" s="595">
        <f>+Amortizacija!AB39-AB151</f>
        <v>65183.539082301468</v>
      </c>
      <c r="AC150" s="595">
        <f>+Amortizacija!AC39-AC151</f>
        <v>65183.539082301468</v>
      </c>
      <c r="AD150" s="595">
        <f>+Amortizacija!AD39-AD151</f>
        <v>65183.539082301468</v>
      </c>
      <c r="AE150" s="595">
        <f>+Amortizacija!AE39-AE151</f>
        <v>65183.539082301468</v>
      </c>
      <c r="AF150" s="595">
        <f>+Amortizacija!AF39-AF151</f>
        <v>65183.539082301468</v>
      </c>
      <c r="AG150" s="595">
        <f>+Amortizacija!AG39-AG151</f>
        <v>65183.539082301468</v>
      </c>
      <c r="AH150" s="595">
        <f>+Amortizacija!AH39-AH151</f>
        <v>65183.539082301468</v>
      </c>
      <c r="AI150" s="595">
        <f>+Amortizacija!AI39-AI151</f>
        <v>65183.539082301468</v>
      </c>
    </row>
    <row r="151" spans="1:35" s="589" customFormat="1" ht="11.25">
      <c r="A151" s="594"/>
      <c r="B151" s="751" t="s">
        <v>938</v>
      </c>
      <c r="C151" s="596"/>
      <c r="D151" s="596"/>
      <c r="E151" s="596"/>
      <c r="F151" s="595">
        <f>+Amortizacija!F39*F152</f>
        <v>0</v>
      </c>
      <c r="G151" s="595">
        <f>+Amortizacija!G39*G152</f>
        <v>0</v>
      </c>
      <c r="H151" s="595">
        <f>+Amortizacija!H39*H152</f>
        <v>0</v>
      </c>
      <c r="I151" s="595">
        <f>+Amortizacija!I39*I152</f>
        <v>0</v>
      </c>
      <c r="J151" s="595">
        <f>+Amortizacija!J39*J152</f>
        <v>0</v>
      </c>
      <c r="K151" s="595">
        <f>+Amortizacija!K39*K152</f>
        <v>32591.769541150734</v>
      </c>
      <c r="L151" s="595">
        <f>+Amortizacija!L39*L152</f>
        <v>32591.769541150734</v>
      </c>
      <c r="M151" s="595">
        <f>+Amortizacija!M39*M152</f>
        <v>32591.769541150734</v>
      </c>
      <c r="N151" s="595">
        <f>+Amortizacija!N39*N152</f>
        <v>32591.769541150734</v>
      </c>
      <c r="O151" s="595">
        <f>+Amortizacija!O39*O152</f>
        <v>32591.769541150734</v>
      </c>
      <c r="P151" s="595">
        <f>+Amortizacija!P39*P152</f>
        <v>32591.769541150734</v>
      </c>
      <c r="Q151" s="595">
        <f>+Amortizacija!Q39*Q152</f>
        <v>32591.769541150734</v>
      </c>
      <c r="R151" s="595">
        <f>+Amortizacija!R39*R152</f>
        <v>32591.769541150734</v>
      </c>
      <c r="S151" s="595">
        <f>+Amortizacija!S39*S152</f>
        <v>32591.769541150734</v>
      </c>
      <c r="T151" s="595">
        <f>+Amortizacija!T39*T152</f>
        <v>32591.769541150734</v>
      </c>
      <c r="U151" s="595">
        <f>+Amortizacija!U39*U152</f>
        <v>32591.769541150734</v>
      </c>
      <c r="V151" s="595">
        <f>+Amortizacija!V39*V152</f>
        <v>32591.769541150734</v>
      </c>
      <c r="W151" s="595">
        <f>+Amortizacija!W39*W152</f>
        <v>32591.769541150734</v>
      </c>
      <c r="X151" s="595">
        <f>+Amortizacija!X39*X152</f>
        <v>32591.769541150734</v>
      </c>
      <c r="Y151" s="595">
        <f>+Amortizacija!Y39*Y152</f>
        <v>32591.769541150734</v>
      </c>
      <c r="Z151" s="595">
        <f>+Amortizacija!Z39*Z152</f>
        <v>32591.769541150734</v>
      </c>
      <c r="AA151" s="595">
        <f>+Amortizacija!AA39*AA152</f>
        <v>0</v>
      </c>
      <c r="AB151" s="595">
        <f>+Amortizacija!AB39*AB152</f>
        <v>0</v>
      </c>
      <c r="AC151" s="595">
        <f>+Amortizacija!AC39*AC152</f>
        <v>0</v>
      </c>
      <c r="AD151" s="595">
        <f>+Amortizacija!AD39*AD152</f>
        <v>0</v>
      </c>
      <c r="AE151" s="595">
        <f>+Amortizacija!AE39*AE152</f>
        <v>0</v>
      </c>
      <c r="AF151" s="595">
        <f>+Amortizacija!AF39*AF152</f>
        <v>0</v>
      </c>
      <c r="AG151" s="595">
        <f>+Amortizacija!AG39*AG152</f>
        <v>0</v>
      </c>
      <c r="AH151" s="595">
        <f>+Amortizacija!AH39*AH152</f>
        <v>0</v>
      </c>
      <c r="AI151" s="595">
        <f>+Amortizacija!AI39*AI152</f>
        <v>0</v>
      </c>
    </row>
    <row r="152" spans="1:35" s="611" customFormat="1" ht="11.25">
      <c r="A152" s="608"/>
      <c r="B152" s="755" t="s">
        <v>894</v>
      </c>
      <c r="C152" s="609"/>
      <c r="D152" s="609"/>
      <c r="E152" s="609"/>
      <c r="F152" s="610">
        <v>0</v>
      </c>
      <c r="G152" s="610">
        <v>0</v>
      </c>
      <c r="H152" s="610">
        <v>0</v>
      </c>
      <c r="I152" s="610">
        <v>0</v>
      </c>
      <c r="J152" s="610">
        <v>0</v>
      </c>
      <c r="K152" s="610">
        <v>0.5</v>
      </c>
      <c r="L152" s="610">
        <f>+K152</f>
        <v>0.5</v>
      </c>
      <c r="M152" s="610">
        <f t="shared" ref="M152:Z152" si="64">+L152</f>
        <v>0.5</v>
      </c>
      <c r="N152" s="610">
        <f t="shared" si="64"/>
        <v>0.5</v>
      </c>
      <c r="O152" s="610">
        <f t="shared" si="64"/>
        <v>0.5</v>
      </c>
      <c r="P152" s="610">
        <f t="shared" si="64"/>
        <v>0.5</v>
      </c>
      <c r="Q152" s="610">
        <f t="shared" si="64"/>
        <v>0.5</v>
      </c>
      <c r="R152" s="610">
        <f t="shared" si="64"/>
        <v>0.5</v>
      </c>
      <c r="S152" s="610">
        <f t="shared" si="64"/>
        <v>0.5</v>
      </c>
      <c r="T152" s="610">
        <f t="shared" si="64"/>
        <v>0.5</v>
      </c>
      <c r="U152" s="610">
        <f t="shared" si="64"/>
        <v>0.5</v>
      </c>
      <c r="V152" s="610">
        <f t="shared" si="64"/>
        <v>0.5</v>
      </c>
      <c r="W152" s="610">
        <f t="shared" si="64"/>
        <v>0.5</v>
      </c>
      <c r="X152" s="610">
        <f t="shared" si="64"/>
        <v>0.5</v>
      </c>
      <c r="Y152" s="610">
        <f t="shared" si="64"/>
        <v>0.5</v>
      </c>
      <c r="Z152" s="610">
        <f t="shared" si="64"/>
        <v>0.5</v>
      </c>
      <c r="AA152" s="610">
        <v>0</v>
      </c>
      <c r="AB152" s="610">
        <v>0</v>
      </c>
      <c r="AC152" s="610">
        <v>0</v>
      </c>
      <c r="AD152" s="610">
        <v>0</v>
      </c>
      <c r="AE152" s="610">
        <v>0</v>
      </c>
      <c r="AF152" s="610">
        <v>0</v>
      </c>
      <c r="AG152" s="610">
        <v>0</v>
      </c>
      <c r="AH152" s="610">
        <v>0</v>
      </c>
      <c r="AI152" s="610">
        <v>0</v>
      </c>
    </row>
    <row r="153" spans="1:35" s="589" customFormat="1" ht="11.25">
      <c r="A153" s="594"/>
      <c r="B153" s="751" t="s">
        <v>895</v>
      </c>
      <c r="C153" s="596"/>
      <c r="D153" s="596"/>
      <c r="E153" s="596"/>
      <c r="F153" s="595">
        <f>+F23</f>
        <v>10009</v>
      </c>
      <c r="G153" s="595">
        <f t="shared" ref="G153:AI155" si="65">+G23</f>
        <v>3107</v>
      </c>
      <c r="H153" s="595">
        <f t="shared" si="65"/>
        <v>1383</v>
      </c>
      <c r="I153" s="595">
        <f t="shared" si="65"/>
        <v>1383</v>
      </c>
      <c r="J153" s="595">
        <f t="shared" si="65"/>
        <v>1383</v>
      </c>
      <c r="K153" s="595">
        <f t="shared" si="65"/>
        <v>1383</v>
      </c>
      <c r="L153" s="595">
        <f t="shared" si="65"/>
        <v>1383</v>
      </c>
      <c r="M153" s="595">
        <f t="shared" si="65"/>
        <v>1383</v>
      </c>
      <c r="N153" s="595">
        <f t="shared" si="65"/>
        <v>1383</v>
      </c>
      <c r="O153" s="595">
        <f t="shared" si="65"/>
        <v>1383</v>
      </c>
      <c r="P153" s="595">
        <f t="shared" si="65"/>
        <v>1383</v>
      </c>
      <c r="Q153" s="595">
        <f t="shared" si="65"/>
        <v>1383</v>
      </c>
      <c r="R153" s="595">
        <f t="shared" si="65"/>
        <v>1383</v>
      </c>
      <c r="S153" s="595">
        <f t="shared" si="65"/>
        <v>1383</v>
      </c>
      <c r="T153" s="595">
        <f t="shared" si="65"/>
        <v>1383</v>
      </c>
      <c r="U153" s="595">
        <f t="shared" si="65"/>
        <v>1383</v>
      </c>
      <c r="V153" s="595">
        <f t="shared" si="65"/>
        <v>1383</v>
      </c>
      <c r="W153" s="595">
        <f t="shared" si="65"/>
        <v>1383</v>
      </c>
      <c r="X153" s="595">
        <f t="shared" si="65"/>
        <v>1383</v>
      </c>
      <c r="Y153" s="595">
        <f t="shared" si="65"/>
        <v>1383</v>
      </c>
      <c r="Z153" s="595">
        <f t="shared" si="65"/>
        <v>1383</v>
      </c>
      <c r="AA153" s="595">
        <f t="shared" si="65"/>
        <v>1383</v>
      </c>
      <c r="AB153" s="595">
        <f t="shared" si="65"/>
        <v>1383</v>
      </c>
      <c r="AC153" s="595">
        <f t="shared" si="65"/>
        <v>1383</v>
      </c>
      <c r="AD153" s="595">
        <f t="shared" si="65"/>
        <v>1383</v>
      </c>
      <c r="AE153" s="595">
        <f t="shared" si="65"/>
        <v>1383</v>
      </c>
      <c r="AF153" s="595">
        <f t="shared" si="65"/>
        <v>1383</v>
      </c>
      <c r="AG153" s="595">
        <f t="shared" si="65"/>
        <v>1383</v>
      </c>
      <c r="AH153" s="595">
        <f t="shared" si="65"/>
        <v>1383</v>
      </c>
      <c r="AI153" s="595">
        <f t="shared" si="65"/>
        <v>1383</v>
      </c>
    </row>
    <row r="154" spans="1:35" s="589" customFormat="1" ht="11.25">
      <c r="A154" s="594">
        <v>2</v>
      </c>
      <c r="B154" s="750" t="s">
        <v>247</v>
      </c>
      <c r="C154" s="594"/>
      <c r="D154" s="594"/>
      <c r="E154" s="594"/>
      <c r="F154" s="595">
        <f>+F24</f>
        <v>1773</v>
      </c>
      <c r="G154" s="595">
        <f t="shared" si="65"/>
        <v>2984</v>
      </c>
      <c r="H154" s="595">
        <f t="shared" si="65"/>
        <v>0</v>
      </c>
      <c r="I154" s="595">
        <f t="shared" si="65"/>
        <v>0</v>
      </c>
      <c r="J154" s="595">
        <f t="shared" si="65"/>
        <v>0</v>
      </c>
      <c r="K154" s="595">
        <f t="shared" si="65"/>
        <v>0</v>
      </c>
      <c r="L154" s="595">
        <f t="shared" si="65"/>
        <v>0</v>
      </c>
      <c r="M154" s="595">
        <f t="shared" si="65"/>
        <v>0</v>
      </c>
      <c r="N154" s="595">
        <f t="shared" si="65"/>
        <v>0</v>
      </c>
      <c r="O154" s="595">
        <f t="shared" si="65"/>
        <v>0</v>
      </c>
      <c r="P154" s="595">
        <f t="shared" si="65"/>
        <v>0</v>
      </c>
      <c r="Q154" s="595">
        <f t="shared" si="65"/>
        <v>0</v>
      </c>
      <c r="R154" s="595">
        <f t="shared" si="65"/>
        <v>0</v>
      </c>
      <c r="S154" s="595">
        <f t="shared" si="65"/>
        <v>0</v>
      </c>
      <c r="T154" s="595">
        <f t="shared" si="65"/>
        <v>0</v>
      </c>
      <c r="U154" s="595">
        <f t="shared" si="65"/>
        <v>0</v>
      </c>
      <c r="V154" s="595">
        <f t="shared" si="65"/>
        <v>0</v>
      </c>
      <c r="W154" s="595">
        <f t="shared" si="65"/>
        <v>0</v>
      </c>
      <c r="X154" s="595">
        <f t="shared" si="65"/>
        <v>0</v>
      </c>
      <c r="Y154" s="595">
        <f t="shared" si="65"/>
        <v>0</v>
      </c>
      <c r="Z154" s="595">
        <f t="shared" si="65"/>
        <v>0</v>
      </c>
      <c r="AA154" s="595">
        <f t="shared" si="65"/>
        <v>0</v>
      </c>
      <c r="AB154" s="595">
        <f t="shared" si="65"/>
        <v>0</v>
      </c>
      <c r="AC154" s="595">
        <f t="shared" si="65"/>
        <v>0</v>
      </c>
      <c r="AD154" s="595">
        <f t="shared" si="65"/>
        <v>0</v>
      </c>
      <c r="AE154" s="595">
        <f t="shared" si="65"/>
        <v>0</v>
      </c>
      <c r="AF154" s="595">
        <f t="shared" si="65"/>
        <v>0</v>
      </c>
      <c r="AG154" s="595">
        <f t="shared" si="65"/>
        <v>0</v>
      </c>
      <c r="AH154" s="595">
        <f t="shared" si="65"/>
        <v>0</v>
      </c>
      <c r="AI154" s="595">
        <f t="shared" si="65"/>
        <v>0</v>
      </c>
    </row>
    <row r="155" spans="1:35" s="589" customFormat="1" ht="11.25">
      <c r="A155" s="594">
        <v>3</v>
      </c>
      <c r="B155" s="750" t="s">
        <v>251</v>
      </c>
      <c r="C155" s="594"/>
      <c r="D155" s="594"/>
      <c r="E155" s="594"/>
      <c r="F155" s="595">
        <f>+F25</f>
        <v>0</v>
      </c>
      <c r="G155" s="595">
        <f t="shared" si="65"/>
        <v>0</v>
      </c>
      <c r="H155" s="595">
        <f t="shared" si="65"/>
        <v>0</v>
      </c>
      <c r="I155" s="595">
        <f t="shared" si="65"/>
        <v>0</v>
      </c>
      <c r="J155" s="595">
        <f t="shared" si="65"/>
        <v>0</v>
      </c>
      <c r="K155" s="595">
        <f t="shared" si="65"/>
        <v>0</v>
      </c>
      <c r="L155" s="595">
        <f t="shared" si="65"/>
        <v>0</v>
      </c>
      <c r="M155" s="595">
        <f t="shared" si="65"/>
        <v>0</v>
      </c>
      <c r="N155" s="595">
        <f t="shared" si="65"/>
        <v>0</v>
      </c>
      <c r="O155" s="595">
        <f t="shared" si="65"/>
        <v>0</v>
      </c>
      <c r="P155" s="595">
        <f t="shared" si="65"/>
        <v>0</v>
      </c>
      <c r="Q155" s="595">
        <f t="shared" si="65"/>
        <v>0</v>
      </c>
      <c r="R155" s="595">
        <f t="shared" si="65"/>
        <v>0</v>
      </c>
      <c r="S155" s="595">
        <f t="shared" si="65"/>
        <v>0</v>
      </c>
      <c r="T155" s="595">
        <f t="shared" si="65"/>
        <v>0</v>
      </c>
      <c r="U155" s="595">
        <f t="shared" si="65"/>
        <v>0</v>
      </c>
      <c r="V155" s="595">
        <f t="shared" si="65"/>
        <v>0</v>
      </c>
      <c r="W155" s="595">
        <f t="shared" si="65"/>
        <v>0</v>
      </c>
      <c r="X155" s="595">
        <f t="shared" si="65"/>
        <v>0</v>
      </c>
      <c r="Y155" s="595">
        <f t="shared" si="65"/>
        <v>0</v>
      </c>
      <c r="Z155" s="595">
        <f t="shared" si="65"/>
        <v>0</v>
      </c>
      <c r="AA155" s="595">
        <f t="shared" si="65"/>
        <v>0</v>
      </c>
      <c r="AB155" s="595">
        <f t="shared" si="65"/>
        <v>0</v>
      </c>
      <c r="AC155" s="595">
        <f t="shared" si="65"/>
        <v>0</v>
      </c>
      <c r="AD155" s="595">
        <f t="shared" si="65"/>
        <v>0</v>
      </c>
      <c r="AE155" s="595">
        <f t="shared" si="65"/>
        <v>0</v>
      </c>
      <c r="AF155" s="595">
        <f t="shared" si="65"/>
        <v>0</v>
      </c>
      <c r="AG155" s="595">
        <f t="shared" si="65"/>
        <v>0</v>
      </c>
      <c r="AH155" s="595">
        <f t="shared" si="65"/>
        <v>0</v>
      </c>
      <c r="AI155" s="595">
        <f t="shared" si="65"/>
        <v>0</v>
      </c>
    </row>
    <row r="156" spans="1:35" s="589" customFormat="1" ht="11.25">
      <c r="A156" s="592" t="s">
        <v>243</v>
      </c>
      <c r="B156" s="749" t="s">
        <v>253</v>
      </c>
      <c r="C156" s="592"/>
      <c r="D156" s="592"/>
      <c r="E156" s="592"/>
      <c r="F156" s="593">
        <f>+F157+F164+F165</f>
        <v>197217</v>
      </c>
      <c r="G156" s="593">
        <f t="shared" ref="G156:AI156" si="66">+G157+G164+G165</f>
        <v>193507</v>
      </c>
      <c r="H156" s="593">
        <f t="shared" si="66"/>
        <v>186114</v>
      </c>
      <c r="I156" s="593">
        <f t="shared" si="66"/>
        <v>186114</v>
      </c>
      <c r="J156" s="593">
        <f t="shared" si="66"/>
        <v>186114</v>
      </c>
      <c r="K156" s="593">
        <f t="shared" si="66"/>
        <v>262097.53908230146</v>
      </c>
      <c r="L156" s="593">
        <f t="shared" si="66"/>
        <v>262097.53908230146</v>
      </c>
      <c r="M156" s="593">
        <f t="shared" si="66"/>
        <v>262097.53908230146</v>
      </c>
      <c r="N156" s="593">
        <f t="shared" si="66"/>
        <v>262097.53908230146</v>
      </c>
      <c r="O156" s="593">
        <f t="shared" si="66"/>
        <v>262097.53908230146</v>
      </c>
      <c r="P156" s="593">
        <f t="shared" si="66"/>
        <v>262097.53908230146</v>
      </c>
      <c r="Q156" s="593">
        <f t="shared" si="66"/>
        <v>262097.53908230146</v>
      </c>
      <c r="R156" s="593">
        <f t="shared" si="66"/>
        <v>262097.53908230146</v>
      </c>
      <c r="S156" s="593">
        <f t="shared" si="66"/>
        <v>262097.53908230146</v>
      </c>
      <c r="T156" s="593">
        <f t="shared" si="66"/>
        <v>262097.53908230146</v>
      </c>
      <c r="U156" s="593">
        <f t="shared" si="66"/>
        <v>262097.53908230146</v>
      </c>
      <c r="V156" s="593">
        <f t="shared" si="66"/>
        <v>262097.53908230146</v>
      </c>
      <c r="W156" s="593">
        <f t="shared" si="66"/>
        <v>262097.53908230146</v>
      </c>
      <c r="X156" s="593">
        <f t="shared" si="66"/>
        <v>262097.53908230146</v>
      </c>
      <c r="Y156" s="593">
        <f t="shared" si="66"/>
        <v>262097.53908230146</v>
      </c>
      <c r="Z156" s="593">
        <f t="shared" si="66"/>
        <v>262097.53908230146</v>
      </c>
      <c r="AA156" s="593">
        <f t="shared" si="66"/>
        <v>262097.53908230146</v>
      </c>
      <c r="AB156" s="593">
        <f t="shared" si="66"/>
        <v>262097.53908230146</v>
      </c>
      <c r="AC156" s="593">
        <f t="shared" si="66"/>
        <v>262097.53908230146</v>
      </c>
      <c r="AD156" s="593">
        <f t="shared" si="66"/>
        <v>262097.53908230146</v>
      </c>
      <c r="AE156" s="593">
        <f t="shared" si="66"/>
        <v>262097.53908230146</v>
      </c>
      <c r="AF156" s="593">
        <f t="shared" si="66"/>
        <v>262097.53908230146</v>
      </c>
      <c r="AG156" s="593">
        <f t="shared" si="66"/>
        <v>262097.53908230146</v>
      </c>
      <c r="AH156" s="593">
        <f t="shared" si="66"/>
        <v>262097.53908230146</v>
      </c>
      <c r="AI156" s="593">
        <f t="shared" si="66"/>
        <v>262097.53908230146</v>
      </c>
    </row>
    <row r="157" spans="1:35" s="589" customFormat="1" ht="11.25">
      <c r="A157" s="594"/>
      <c r="B157" s="750" t="s">
        <v>246</v>
      </c>
      <c r="C157" s="594"/>
      <c r="D157" s="594"/>
      <c r="E157" s="594"/>
      <c r="F157" s="595">
        <f>+F158+F159+F161+F162+F163</f>
        <v>192894</v>
      </c>
      <c r="G157" s="595">
        <f t="shared" ref="G157:AI157" si="67">+G158+G159+G161+G162+G163</f>
        <v>193350</v>
      </c>
      <c r="H157" s="595">
        <f t="shared" si="67"/>
        <v>186114</v>
      </c>
      <c r="I157" s="595">
        <f t="shared" si="67"/>
        <v>186114</v>
      </c>
      <c r="J157" s="595">
        <f t="shared" si="67"/>
        <v>186114</v>
      </c>
      <c r="K157" s="595">
        <f t="shared" si="67"/>
        <v>262097.53908230146</v>
      </c>
      <c r="L157" s="595">
        <f t="shared" si="67"/>
        <v>262097.53908230146</v>
      </c>
      <c r="M157" s="595">
        <f t="shared" si="67"/>
        <v>262097.53908230146</v>
      </c>
      <c r="N157" s="595">
        <f t="shared" si="67"/>
        <v>262097.53908230146</v>
      </c>
      <c r="O157" s="595">
        <f t="shared" si="67"/>
        <v>262097.53908230146</v>
      </c>
      <c r="P157" s="595">
        <f t="shared" si="67"/>
        <v>262097.53908230146</v>
      </c>
      <c r="Q157" s="595">
        <f t="shared" si="67"/>
        <v>262097.53908230146</v>
      </c>
      <c r="R157" s="595">
        <f t="shared" si="67"/>
        <v>262097.53908230146</v>
      </c>
      <c r="S157" s="595">
        <f t="shared" si="67"/>
        <v>262097.53908230146</v>
      </c>
      <c r="T157" s="595">
        <f t="shared" si="67"/>
        <v>262097.53908230146</v>
      </c>
      <c r="U157" s="595">
        <f t="shared" si="67"/>
        <v>262097.53908230146</v>
      </c>
      <c r="V157" s="595">
        <f t="shared" si="67"/>
        <v>262097.53908230146</v>
      </c>
      <c r="W157" s="595">
        <f t="shared" si="67"/>
        <v>262097.53908230146</v>
      </c>
      <c r="X157" s="595">
        <f t="shared" si="67"/>
        <v>262097.53908230146</v>
      </c>
      <c r="Y157" s="595">
        <f t="shared" si="67"/>
        <v>262097.53908230146</v>
      </c>
      <c r="Z157" s="595">
        <f t="shared" si="67"/>
        <v>262097.53908230146</v>
      </c>
      <c r="AA157" s="595">
        <f t="shared" si="67"/>
        <v>262097.53908230146</v>
      </c>
      <c r="AB157" s="595">
        <f t="shared" si="67"/>
        <v>262097.53908230146</v>
      </c>
      <c r="AC157" s="595">
        <f t="shared" si="67"/>
        <v>262097.53908230146</v>
      </c>
      <c r="AD157" s="595">
        <f t="shared" si="67"/>
        <v>262097.53908230146</v>
      </c>
      <c r="AE157" s="595">
        <f t="shared" si="67"/>
        <v>262097.53908230146</v>
      </c>
      <c r="AF157" s="595">
        <f t="shared" si="67"/>
        <v>262097.53908230146</v>
      </c>
      <c r="AG157" s="595">
        <f t="shared" si="67"/>
        <v>262097.53908230146</v>
      </c>
      <c r="AH157" s="595">
        <f t="shared" si="67"/>
        <v>262097.53908230146</v>
      </c>
      <c r="AI157" s="595">
        <f t="shared" si="67"/>
        <v>262097.53908230146</v>
      </c>
    </row>
    <row r="158" spans="1:35" s="589" customFormat="1" ht="11.25">
      <c r="A158" s="594"/>
      <c r="B158" s="751" t="s">
        <v>106</v>
      </c>
      <c r="C158" s="596"/>
      <c r="D158" s="596"/>
      <c r="E158" s="596"/>
      <c r="F158" s="595">
        <f>+F28</f>
        <v>14727</v>
      </c>
      <c r="G158" s="595">
        <f t="shared" ref="G158:AI158" si="68">+G28</f>
        <v>4320</v>
      </c>
      <c r="H158" s="595">
        <f t="shared" si="68"/>
        <v>3883</v>
      </c>
      <c r="I158" s="595">
        <f t="shared" si="68"/>
        <v>3883</v>
      </c>
      <c r="J158" s="595">
        <f t="shared" si="68"/>
        <v>3883</v>
      </c>
      <c r="K158" s="595">
        <f t="shared" si="68"/>
        <v>3883</v>
      </c>
      <c r="L158" s="595">
        <f t="shared" si="68"/>
        <v>3883</v>
      </c>
      <c r="M158" s="595">
        <f t="shared" si="68"/>
        <v>3883</v>
      </c>
      <c r="N158" s="595">
        <f t="shared" si="68"/>
        <v>3883</v>
      </c>
      <c r="O158" s="595">
        <f t="shared" si="68"/>
        <v>3883</v>
      </c>
      <c r="P158" s="595">
        <f t="shared" si="68"/>
        <v>3883</v>
      </c>
      <c r="Q158" s="595">
        <f t="shared" si="68"/>
        <v>3883</v>
      </c>
      <c r="R158" s="595">
        <f t="shared" si="68"/>
        <v>3883</v>
      </c>
      <c r="S158" s="595">
        <f t="shared" si="68"/>
        <v>3883</v>
      </c>
      <c r="T158" s="595">
        <f t="shared" si="68"/>
        <v>3883</v>
      </c>
      <c r="U158" s="595">
        <f t="shared" si="68"/>
        <v>3883</v>
      </c>
      <c r="V158" s="595">
        <f t="shared" si="68"/>
        <v>3883</v>
      </c>
      <c r="W158" s="595">
        <f t="shared" si="68"/>
        <v>3883</v>
      </c>
      <c r="X158" s="595">
        <f t="shared" si="68"/>
        <v>3883</v>
      </c>
      <c r="Y158" s="595">
        <f t="shared" si="68"/>
        <v>3883</v>
      </c>
      <c r="Z158" s="595">
        <f t="shared" si="68"/>
        <v>3883</v>
      </c>
      <c r="AA158" s="595">
        <f t="shared" si="68"/>
        <v>3883</v>
      </c>
      <c r="AB158" s="595">
        <f t="shared" si="68"/>
        <v>3883</v>
      </c>
      <c r="AC158" s="595">
        <f t="shared" si="68"/>
        <v>3883</v>
      </c>
      <c r="AD158" s="595">
        <f t="shared" si="68"/>
        <v>3883</v>
      </c>
      <c r="AE158" s="595">
        <f t="shared" si="68"/>
        <v>3883</v>
      </c>
      <c r="AF158" s="595">
        <f t="shared" si="68"/>
        <v>3883</v>
      </c>
      <c r="AG158" s="595">
        <f t="shared" si="68"/>
        <v>3883</v>
      </c>
      <c r="AH158" s="595">
        <f t="shared" si="68"/>
        <v>3883</v>
      </c>
      <c r="AI158" s="595">
        <f t="shared" si="68"/>
        <v>3883</v>
      </c>
    </row>
    <row r="159" spans="1:35" s="589" customFormat="1" ht="11.25">
      <c r="A159" s="594"/>
      <c r="B159" s="751" t="s">
        <v>254</v>
      </c>
      <c r="C159" s="596"/>
      <c r="D159" s="596"/>
      <c r="E159" s="596"/>
      <c r="F159" s="595">
        <f>+F29+Amortizacija!F39+'Dodatni obratovalni stroški'!B44</f>
        <v>156927</v>
      </c>
      <c r="G159" s="595">
        <f>+G29+Amortizacija!G39+'Dodatni obratovalni stroški'!C44</f>
        <v>175102</v>
      </c>
      <c r="H159" s="595">
        <f>+H29+Amortizacija!H39+'Dodatni obratovalni stroški'!D44</f>
        <v>169535</v>
      </c>
      <c r="I159" s="595">
        <f>+I29+Amortizacija!I39+'Dodatni obratovalni stroški'!E44</f>
        <v>169535</v>
      </c>
      <c r="J159" s="595">
        <f>+J29+Amortizacija!J39+'Dodatni obratovalni stroški'!F44</f>
        <v>169535</v>
      </c>
      <c r="K159" s="595">
        <f>+K29+Amortizacija!K39+'Dodatni obratovalni stroški'!G44</f>
        <v>245518.53908230146</v>
      </c>
      <c r="L159" s="595">
        <f>+L29+Amortizacija!L39+'Dodatni obratovalni stroški'!H44</f>
        <v>245518.53908230146</v>
      </c>
      <c r="M159" s="595">
        <f>+M29+Amortizacija!M39+'Dodatni obratovalni stroški'!I44</f>
        <v>245518.53908230146</v>
      </c>
      <c r="N159" s="595">
        <f>+N29+Amortizacija!N39+'Dodatni obratovalni stroški'!J44</f>
        <v>245518.53908230146</v>
      </c>
      <c r="O159" s="595">
        <f>+O29+Amortizacija!O39+'Dodatni obratovalni stroški'!K44</f>
        <v>245518.53908230146</v>
      </c>
      <c r="P159" s="595">
        <f>+P29+Amortizacija!P39+'Dodatni obratovalni stroški'!L44</f>
        <v>245518.53908230146</v>
      </c>
      <c r="Q159" s="595">
        <f>+Q29+Amortizacija!Q39+'Dodatni obratovalni stroški'!M44</f>
        <v>245518.53908230146</v>
      </c>
      <c r="R159" s="595">
        <f>+R29+Amortizacija!R39+'Dodatni obratovalni stroški'!N44</f>
        <v>245518.53908230146</v>
      </c>
      <c r="S159" s="595">
        <f>+S29+Amortizacija!S39+'Dodatni obratovalni stroški'!O44</f>
        <v>245518.53908230146</v>
      </c>
      <c r="T159" s="595">
        <f>+T29+Amortizacija!T39+'Dodatni obratovalni stroški'!P44</f>
        <v>245518.53908230146</v>
      </c>
      <c r="U159" s="595">
        <f>+U29+Amortizacija!U39+'Dodatni obratovalni stroški'!Q44</f>
        <v>245518.53908230146</v>
      </c>
      <c r="V159" s="595">
        <f>+V29+Amortizacija!V39+'Dodatni obratovalni stroški'!R44</f>
        <v>245518.53908230146</v>
      </c>
      <c r="W159" s="595">
        <f>+W29+Amortizacija!W39+'Dodatni obratovalni stroški'!S44</f>
        <v>245518.53908230146</v>
      </c>
      <c r="X159" s="595">
        <f>+X29+Amortizacija!X39+'Dodatni obratovalni stroški'!T44</f>
        <v>245518.53908230146</v>
      </c>
      <c r="Y159" s="595">
        <f>+Y29+Amortizacija!Y39+'Dodatni obratovalni stroški'!U44</f>
        <v>245518.53908230146</v>
      </c>
      <c r="Z159" s="595">
        <f>+Z29+Amortizacija!Z39+'Dodatni obratovalni stroški'!V44</f>
        <v>245518.53908230146</v>
      </c>
      <c r="AA159" s="595">
        <f>+AA29+Amortizacija!AA39+'Dodatni obratovalni stroški'!W44</f>
        <v>245518.53908230146</v>
      </c>
      <c r="AB159" s="595">
        <f>+AB29+Amortizacija!AB39+'Dodatni obratovalni stroški'!X44</f>
        <v>245518.53908230146</v>
      </c>
      <c r="AC159" s="595">
        <f>+AC29+Amortizacija!AC39+'Dodatni obratovalni stroški'!Y44</f>
        <v>245518.53908230146</v>
      </c>
      <c r="AD159" s="595">
        <f>+AD29+Amortizacija!AD39+'Dodatni obratovalni stroški'!Z44</f>
        <v>245518.53908230146</v>
      </c>
      <c r="AE159" s="595">
        <f>+AE29+Amortizacija!AE39+'Dodatni obratovalni stroški'!AA44</f>
        <v>245518.53908230146</v>
      </c>
      <c r="AF159" s="595">
        <f>+AF29+Amortizacija!AF39+'Dodatni obratovalni stroški'!AB44</f>
        <v>245518.53908230146</v>
      </c>
      <c r="AG159" s="595">
        <f>+AG29+Amortizacija!AG39+'Dodatni obratovalni stroški'!AC44</f>
        <v>245518.53908230146</v>
      </c>
      <c r="AH159" s="595">
        <f>+AH29+Amortizacija!AH39+'Dodatni obratovalni stroški'!AD44</f>
        <v>245518.53908230146</v>
      </c>
      <c r="AI159" s="595">
        <f>+AI29+Amortizacija!AI39+'Dodatni obratovalni stroški'!AE44</f>
        <v>245518.53908230146</v>
      </c>
    </row>
    <row r="160" spans="1:35" s="589" customFormat="1" ht="11.25">
      <c r="A160" s="597"/>
      <c r="B160" s="752" t="s">
        <v>264</v>
      </c>
      <c r="C160" s="598"/>
      <c r="D160" s="598"/>
      <c r="E160" s="598"/>
      <c r="F160" s="599">
        <f>+F30+Amortizacija!F39</f>
        <v>322</v>
      </c>
      <c r="G160" s="599">
        <f>+G30+Amortizacija!G39</f>
        <v>110000</v>
      </c>
      <c r="H160" s="599">
        <f>+H30+Amortizacija!H39</f>
        <v>112964</v>
      </c>
      <c r="I160" s="599">
        <f>+I30+Amortizacija!I39</f>
        <v>112964</v>
      </c>
      <c r="J160" s="599">
        <f>+J30+Amortizacija!J39</f>
        <v>112964</v>
      </c>
      <c r="K160" s="599">
        <f>+K30+Amortizacija!K39</f>
        <v>178147.53908230146</v>
      </c>
      <c r="L160" s="599">
        <f>+L30+Amortizacija!L39</f>
        <v>178147.53908230146</v>
      </c>
      <c r="M160" s="599">
        <f>+M30+Amortizacija!M39</f>
        <v>178147.53908230146</v>
      </c>
      <c r="N160" s="599">
        <f>+N30+Amortizacija!N39</f>
        <v>178147.53908230146</v>
      </c>
      <c r="O160" s="599">
        <f>+O30+Amortizacija!O39</f>
        <v>178147.53908230146</v>
      </c>
      <c r="P160" s="599">
        <f>+P30+Amortizacija!P39</f>
        <v>178147.53908230146</v>
      </c>
      <c r="Q160" s="599">
        <f>+Q30+Amortizacija!Q39</f>
        <v>178147.53908230146</v>
      </c>
      <c r="R160" s="599">
        <f>+R30+Amortizacija!R39</f>
        <v>178147.53908230146</v>
      </c>
      <c r="S160" s="599">
        <f>+S30+Amortizacija!S39</f>
        <v>178147.53908230146</v>
      </c>
      <c r="T160" s="599">
        <f>+T30+Amortizacija!T39</f>
        <v>178147.53908230146</v>
      </c>
      <c r="U160" s="599">
        <f>+U30+Amortizacija!U39</f>
        <v>178147.53908230146</v>
      </c>
      <c r="V160" s="599">
        <f>+V30+Amortizacija!V39</f>
        <v>178147.53908230146</v>
      </c>
      <c r="W160" s="599">
        <f>+W30+Amortizacija!W39</f>
        <v>178147.53908230146</v>
      </c>
      <c r="X160" s="599">
        <f>+X30+Amortizacija!X39</f>
        <v>178147.53908230146</v>
      </c>
      <c r="Y160" s="599">
        <f>+Y30+Amortizacija!Y39</f>
        <v>178147.53908230146</v>
      </c>
      <c r="Z160" s="599">
        <f>+Z30+Amortizacija!Z39</f>
        <v>178147.53908230146</v>
      </c>
      <c r="AA160" s="599">
        <f>+AA30+Amortizacija!AA39</f>
        <v>178147.53908230146</v>
      </c>
      <c r="AB160" s="599">
        <f>+AB30+Amortizacija!AB39</f>
        <v>178147.53908230146</v>
      </c>
      <c r="AC160" s="599">
        <f>+AC30+Amortizacija!AC39</f>
        <v>178147.53908230146</v>
      </c>
      <c r="AD160" s="599">
        <f>+AD30+Amortizacija!AD39</f>
        <v>178147.53908230146</v>
      </c>
      <c r="AE160" s="599">
        <f>+AE30+Amortizacija!AE39</f>
        <v>178147.53908230146</v>
      </c>
      <c r="AF160" s="599">
        <f>+AF30+Amortizacija!AF39</f>
        <v>178147.53908230146</v>
      </c>
      <c r="AG160" s="599">
        <f>+AG30+Amortizacija!AG39</f>
        <v>178147.53908230146</v>
      </c>
      <c r="AH160" s="599">
        <f>+AH30+Amortizacija!AH39</f>
        <v>178147.53908230146</v>
      </c>
      <c r="AI160" s="599">
        <f>+AI30+Amortizacija!AI39</f>
        <v>178147.53908230146</v>
      </c>
    </row>
    <row r="161" spans="1:35" s="589" customFormat="1" ht="11.25">
      <c r="A161" s="594"/>
      <c r="B161" s="751" t="s">
        <v>255</v>
      </c>
      <c r="C161" s="596"/>
      <c r="D161" s="596"/>
      <c r="E161" s="596"/>
      <c r="F161" s="595">
        <f>+F31</f>
        <v>2367</v>
      </c>
      <c r="G161" s="595">
        <f t="shared" ref="G161:AI165" si="69">+G31</f>
        <v>1848</v>
      </c>
      <c r="H161" s="595">
        <f t="shared" si="69"/>
        <v>0</v>
      </c>
      <c r="I161" s="595">
        <f t="shared" si="69"/>
        <v>0</v>
      </c>
      <c r="J161" s="595">
        <f t="shared" si="69"/>
        <v>0</v>
      </c>
      <c r="K161" s="595">
        <f t="shared" si="69"/>
        <v>0</v>
      </c>
      <c r="L161" s="595">
        <f t="shared" si="69"/>
        <v>0</v>
      </c>
      <c r="M161" s="595">
        <f t="shared" si="69"/>
        <v>0</v>
      </c>
      <c r="N161" s="595">
        <f t="shared" si="69"/>
        <v>0</v>
      </c>
      <c r="O161" s="595">
        <f t="shared" si="69"/>
        <v>0</v>
      </c>
      <c r="P161" s="595">
        <f t="shared" si="69"/>
        <v>0</v>
      </c>
      <c r="Q161" s="595">
        <f t="shared" si="69"/>
        <v>0</v>
      </c>
      <c r="R161" s="595">
        <f t="shared" si="69"/>
        <v>0</v>
      </c>
      <c r="S161" s="595">
        <f t="shared" si="69"/>
        <v>0</v>
      </c>
      <c r="T161" s="595">
        <f t="shared" si="69"/>
        <v>0</v>
      </c>
      <c r="U161" s="595">
        <f t="shared" si="69"/>
        <v>0</v>
      </c>
      <c r="V161" s="595">
        <f t="shared" si="69"/>
        <v>0</v>
      </c>
      <c r="W161" s="595">
        <f t="shared" si="69"/>
        <v>0</v>
      </c>
      <c r="X161" s="595">
        <f t="shared" si="69"/>
        <v>0</v>
      </c>
      <c r="Y161" s="595">
        <f t="shared" si="69"/>
        <v>0</v>
      </c>
      <c r="Z161" s="595">
        <f t="shared" si="69"/>
        <v>0</v>
      </c>
      <c r="AA161" s="595">
        <f t="shared" si="69"/>
        <v>0</v>
      </c>
      <c r="AB161" s="595">
        <f t="shared" si="69"/>
        <v>0</v>
      </c>
      <c r="AC161" s="595">
        <f t="shared" si="69"/>
        <v>0</v>
      </c>
      <c r="AD161" s="595">
        <f t="shared" si="69"/>
        <v>0</v>
      </c>
      <c r="AE161" s="595">
        <f t="shared" si="69"/>
        <v>0</v>
      </c>
      <c r="AF161" s="595">
        <f t="shared" si="69"/>
        <v>0</v>
      </c>
      <c r="AG161" s="595">
        <f t="shared" si="69"/>
        <v>0</v>
      </c>
      <c r="AH161" s="595">
        <f t="shared" si="69"/>
        <v>0</v>
      </c>
      <c r="AI161" s="595">
        <f t="shared" si="69"/>
        <v>0</v>
      </c>
    </row>
    <row r="162" spans="1:35" s="589" customFormat="1" ht="11.25">
      <c r="A162" s="594"/>
      <c r="B162" s="751" t="s">
        <v>256</v>
      </c>
      <c r="C162" s="596"/>
      <c r="D162" s="596"/>
      <c r="E162" s="596"/>
      <c r="F162" s="595">
        <f>+F32</f>
        <v>15107</v>
      </c>
      <c r="G162" s="595">
        <f t="shared" si="69"/>
        <v>10975</v>
      </c>
      <c r="H162" s="595">
        <f t="shared" si="69"/>
        <v>7744</v>
      </c>
      <c r="I162" s="595">
        <f t="shared" si="69"/>
        <v>7744</v>
      </c>
      <c r="J162" s="595">
        <f t="shared" si="69"/>
        <v>7744</v>
      </c>
      <c r="K162" s="595">
        <f t="shared" si="69"/>
        <v>7744</v>
      </c>
      <c r="L162" s="595">
        <f t="shared" si="69"/>
        <v>7744</v>
      </c>
      <c r="M162" s="595">
        <f t="shared" si="69"/>
        <v>7744</v>
      </c>
      <c r="N162" s="595">
        <f t="shared" si="69"/>
        <v>7744</v>
      </c>
      <c r="O162" s="595">
        <f t="shared" si="69"/>
        <v>7744</v>
      </c>
      <c r="P162" s="595">
        <f t="shared" si="69"/>
        <v>7744</v>
      </c>
      <c r="Q162" s="595">
        <f t="shared" si="69"/>
        <v>7744</v>
      </c>
      <c r="R162" s="595">
        <f t="shared" si="69"/>
        <v>7744</v>
      </c>
      <c r="S162" s="595">
        <f t="shared" si="69"/>
        <v>7744</v>
      </c>
      <c r="T162" s="595">
        <f t="shared" si="69"/>
        <v>7744</v>
      </c>
      <c r="U162" s="595">
        <f t="shared" si="69"/>
        <v>7744</v>
      </c>
      <c r="V162" s="595">
        <f t="shared" si="69"/>
        <v>7744</v>
      </c>
      <c r="W162" s="595">
        <f t="shared" si="69"/>
        <v>7744</v>
      </c>
      <c r="X162" s="595">
        <f t="shared" si="69"/>
        <v>7744</v>
      </c>
      <c r="Y162" s="595">
        <f t="shared" si="69"/>
        <v>7744</v>
      </c>
      <c r="Z162" s="595">
        <f t="shared" si="69"/>
        <v>7744</v>
      </c>
      <c r="AA162" s="595">
        <f t="shared" si="69"/>
        <v>7744</v>
      </c>
      <c r="AB162" s="595">
        <f t="shared" si="69"/>
        <v>7744</v>
      </c>
      <c r="AC162" s="595">
        <f t="shared" si="69"/>
        <v>7744</v>
      </c>
      <c r="AD162" s="595">
        <f t="shared" si="69"/>
        <v>7744</v>
      </c>
      <c r="AE162" s="595">
        <f t="shared" si="69"/>
        <v>7744</v>
      </c>
      <c r="AF162" s="595">
        <f t="shared" si="69"/>
        <v>7744</v>
      </c>
      <c r="AG162" s="595">
        <f t="shared" si="69"/>
        <v>7744</v>
      </c>
      <c r="AH162" s="595">
        <f t="shared" si="69"/>
        <v>7744</v>
      </c>
      <c r="AI162" s="595">
        <f t="shared" si="69"/>
        <v>7744</v>
      </c>
    </row>
    <row r="163" spans="1:35" s="589" customFormat="1" ht="11.25">
      <c r="A163" s="594"/>
      <c r="B163" s="751" t="s">
        <v>257</v>
      </c>
      <c r="C163" s="596"/>
      <c r="D163" s="596"/>
      <c r="E163" s="596"/>
      <c r="F163" s="595">
        <f>+F33</f>
        <v>3766</v>
      </c>
      <c r="G163" s="595">
        <f t="shared" si="69"/>
        <v>1105</v>
      </c>
      <c r="H163" s="595">
        <f t="shared" si="69"/>
        <v>4952</v>
      </c>
      <c r="I163" s="595">
        <f t="shared" si="69"/>
        <v>4952</v>
      </c>
      <c r="J163" s="595">
        <f t="shared" si="69"/>
        <v>4952</v>
      </c>
      <c r="K163" s="595">
        <f t="shared" si="69"/>
        <v>4952</v>
      </c>
      <c r="L163" s="595">
        <f t="shared" si="69"/>
        <v>4952</v>
      </c>
      <c r="M163" s="595">
        <f t="shared" si="69"/>
        <v>4952</v>
      </c>
      <c r="N163" s="595">
        <f t="shared" si="69"/>
        <v>4952</v>
      </c>
      <c r="O163" s="595">
        <f t="shared" si="69"/>
        <v>4952</v>
      </c>
      <c r="P163" s="595">
        <f t="shared" si="69"/>
        <v>4952</v>
      </c>
      <c r="Q163" s="595">
        <f t="shared" si="69"/>
        <v>4952</v>
      </c>
      <c r="R163" s="595">
        <f t="shared" si="69"/>
        <v>4952</v>
      </c>
      <c r="S163" s="595">
        <f t="shared" si="69"/>
        <v>4952</v>
      </c>
      <c r="T163" s="595">
        <f t="shared" si="69"/>
        <v>4952</v>
      </c>
      <c r="U163" s="595">
        <f t="shared" si="69"/>
        <v>4952</v>
      </c>
      <c r="V163" s="595">
        <f t="shared" si="69"/>
        <v>4952</v>
      </c>
      <c r="W163" s="595">
        <f t="shared" si="69"/>
        <v>4952</v>
      </c>
      <c r="X163" s="595">
        <f t="shared" si="69"/>
        <v>4952</v>
      </c>
      <c r="Y163" s="595">
        <f t="shared" si="69"/>
        <v>4952</v>
      </c>
      <c r="Z163" s="595">
        <f t="shared" si="69"/>
        <v>4952</v>
      </c>
      <c r="AA163" s="595">
        <f t="shared" si="69"/>
        <v>4952</v>
      </c>
      <c r="AB163" s="595">
        <f t="shared" si="69"/>
        <v>4952</v>
      </c>
      <c r="AC163" s="595">
        <f t="shared" si="69"/>
        <v>4952</v>
      </c>
      <c r="AD163" s="595">
        <f t="shared" si="69"/>
        <v>4952</v>
      </c>
      <c r="AE163" s="595">
        <f t="shared" si="69"/>
        <v>4952</v>
      </c>
      <c r="AF163" s="595">
        <f t="shared" si="69"/>
        <v>4952</v>
      </c>
      <c r="AG163" s="595">
        <f t="shared" si="69"/>
        <v>4952</v>
      </c>
      <c r="AH163" s="595">
        <f t="shared" si="69"/>
        <v>4952</v>
      </c>
      <c r="AI163" s="595">
        <f t="shared" si="69"/>
        <v>4952</v>
      </c>
    </row>
    <row r="164" spans="1:35" s="589" customFormat="1" ht="11.25">
      <c r="A164" s="594"/>
      <c r="B164" s="750" t="s">
        <v>248</v>
      </c>
      <c r="C164" s="594"/>
      <c r="D164" s="594"/>
      <c r="E164" s="594"/>
      <c r="F164" s="595">
        <f>+F34</f>
        <v>0</v>
      </c>
      <c r="G164" s="595">
        <f t="shared" si="69"/>
        <v>157</v>
      </c>
      <c r="H164" s="595">
        <f t="shared" si="69"/>
        <v>0</v>
      </c>
      <c r="I164" s="595">
        <f t="shared" si="69"/>
        <v>0</v>
      </c>
      <c r="J164" s="595">
        <f t="shared" si="69"/>
        <v>0</v>
      </c>
      <c r="K164" s="595">
        <f t="shared" si="69"/>
        <v>0</v>
      </c>
      <c r="L164" s="595">
        <f t="shared" si="69"/>
        <v>0</v>
      </c>
      <c r="M164" s="595">
        <f t="shared" si="69"/>
        <v>0</v>
      </c>
      <c r="N164" s="595">
        <f t="shared" si="69"/>
        <v>0</v>
      </c>
      <c r="O164" s="595">
        <f t="shared" si="69"/>
        <v>0</v>
      </c>
      <c r="P164" s="595">
        <f t="shared" si="69"/>
        <v>0</v>
      </c>
      <c r="Q164" s="595">
        <f t="shared" si="69"/>
        <v>0</v>
      </c>
      <c r="R164" s="595">
        <f t="shared" si="69"/>
        <v>0</v>
      </c>
      <c r="S164" s="595">
        <f t="shared" si="69"/>
        <v>0</v>
      </c>
      <c r="T164" s="595">
        <f t="shared" si="69"/>
        <v>0</v>
      </c>
      <c r="U164" s="595">
        <f t="shared" si="69"/>
        <v>0</v>
      </c>
      <c r="V164" s="595">
        <f t="shared" si="69"/>
        <v>0</v>
      </c>
      <c r="W164" s="595">
        <f t="shared" si="69"/>
        <v>0</v>
      </c>
      <c r="X164" s="595">
        <f t="shared" si="69"/>
        <v>0</v>
      </c>
      <c r="Y164" s="595">
        <f t="shared" si="69"/>
        <v>0</v>
      </c>
      <c r="Z164" s="595">
        <f t="shared" si="69"/>
        <v>0</v>
      </c>
      <c r="AA164" s="595">
        <f t="shared" si="69"/>
        <v>0</v>
      </c>
      <c r="AB164" s="595">
        <f t="shared" si="69"/>
        <v>0</v>
      </c>
      <c r="AC164" s="595">
        <f t="shared" si="69"/>
        <v>0</v>
      </c>
      <c r="AD164" s="595">
        <f t="shared" si="69"/>
        <v>0</v>
      </c>
      <c r="AE164" s="595">
        <f t="shared" si="69"/>
        <v>0</v>
      </c>
      <c r="AF164" s="595">
        <f t="shared" si="69"/>
        <v>0</v>
      </c>
      <c r="AG164" s="595">
        <f t="shared" si="69"/>
        <v>0</v>
      </c>
      <c r="AH164" s="595">
        <f t="shared" si="69"/>
        <v>0</v>
      </c>
      <c r="AI164" s="595">
        <f t="shared" si="69"/>
        <v>0</v>
      </c>
    </row>
    <row r="165" spans="1:35" s="589" customFormat="1" ht="11.25">
      <c r="A165" s="594"/>
      <c r="B165" s="750" t="s">
        <v>258</v>
      </c>
      <c r="C165" s="594"/>
      <c r="D165" s="594"/>
      <c r="E165" s="594"/>
      <c r="F165" s="595">
        <f>+F35</f>
        <v>4323</v>
      </c>
      <c r="G165" s="595">
        <f t="shared" si="69"/>
        <v>0</v>
      </c>
      <c r="H165" s="595">
        <f t="shared" si="69"/>
        <v>0</v>
      </c>
      <c r="I165" s="595">
        <f t="shared" si="69"/>
        <v>0</v>
      </c>
      <c r="J165" s="595">
        <f t="shared" si="69"/>
        <v>0</v>
      </c>
      <c r="K165" s="595">
        <f t="shared" si="69"/>
        <v>0</v>
      </c>
      <c r="L165" s="595">
        <f t="shared" si="69"/>
        <v>0</v>
      </c>
      <c r="M165" s="595">
        <f t="shared" si="69"/>
        <v>0</v>
      </c>
      <c r="N165" s="595">
        <f t="shared" si="69"/>
        <v>0</v>
      </c>
      <c r="O165" s="595">
        <f t="shared" si="69"/>
        <v>0</v>
      </c>
      <c r="P165" s="595">
        <f t="shared" si="69"/>
        <v>0</v>
      </c>
      <c r="Q165" s="595">
        <f t="shared" si="69"/>
        <v>0</v>
      </c>
      <c r="R165" s="595">
        <f t="shared" si="69"/>
        <v>0</v>
      </c>
      <c r="S165" s="595">
        <f t="shared" si="69"/>
        <v>0</v>
      </c>
      <c r="T165" s="595">
        <f t="shared" si="69"/>
        <v>0</v>
      </c>
      <c r="U165" s="595">
        <f t="shared" si="69"/>
        <v>0</v>
      </c>
      <c r="V165" s="595">
        <f t="shared" si="69"/>
        <v>0</v>
      </c>
      <c r="W165" s="595">
        <f t="shared" si="69"/>
        <v>0</v>
      </c>
      <c r="X165" s="595">
        <f t="shared" si="69"/>
        <v>0</v>
      </c>
      <c r="Y165" s="595">
        <f t="shared" si="69"/>
        <v>0</v>
      </c>
      <c r="Z165" s="595">
        <f t="shared" si="69"/>
        <v>0</v>
      </c>
      <c r="AA165" s="595">
        <f t="shared" si="69"/>
        <v>0</v>
      </c>
      <c r="AB165" s="595">
        <f t="shared" si="69"/>
        <v>0</v>
      </c>
      <c r="AC165" s="595">
        <f t="shared" si="69"/>
        <v>0</v>
      </c>
      <c r="AD165" s="595">
        <f t="shared" si="69"/>
        <v>0</v>
      </c>
      <c r="AE165" s="595">
        <f t="shared" si="69"/>
        <v>0</v>
      </c>
      <c r="AF165" s="595">
        <f t="shared" si="69"/>
        <v>0</v>
      </c>
      <c r="AG165" s="595">
        <f t="shared" si="69"/>
        <v>0</v>
      </c>
      <c r="AH165" s="595">
        <f t="shared" si="69"/>
        <v>0</v>
      </c>
      <c r="AI165" s="595">
        <f t="shared" si="69"/>
        <v>0</v>
      </c>
    </row>
    <row r="166" spans="1:35" s="589" customFormat="1" ht="11.25">
      <c r="A166" s="592"/>
      <c r="B166" s="749" t="s">
        <v>259</v>
      </c>
      <c r="C166" s="592"/>
      <c r="D166" s="592"/>
      <c r="E166" s="592"/>
      <c r="F166" s="593">
        <f>+F145-F156</f>
        <v>375</v>
      </c>
      <c r="G166" s="593">
        <f t="shared" ref="G166:AI166" si="70">+G145-G156</f>
        <v>7572</v>
      </c>
      <c r="H166" s="593">
        <f t="shared" si="70"/>
        <v>0</v>
      </c>
      <c r="I166" s="593">
        <f t="shared" si="70"/>
        <v>0</v>
      </c>
      <c r="J166" s="593">
        <f t="shared" si="70"/>
        <v>0</v>
      </c>
      <c r="K166" s="593">
        <f t="shared" si="70"/>
        <v>0</v>
      </c>
      <c r="L166" s="593">
        <f t="shared" si="70"/>
        <v>0</v>
      </c>
      <c r="M166" s="593">
        <f t="shared" si="70"/>
        <v>0</v>
      </c>
      <c r="N166" s="593">
        <f t="shared" si="70"/>
        <v>0</v>
      </c>
      <c r="O166" s="593">
        <f t="shared" si="70"/>
        <v>0</v>
      </c>
      <c r="P166" s="593">
        <f t="shared" si="70"/>
        <v>0</v>
      </c>
      <c r="Q166" s="593">
        <f t="shared" si="70"/>
        <v>0</v>
      </c>
      <c r="R166" s="593">
        <f t="shared" si="70"/>
        <v>0</v>
      </c>
      <c r="S166" s="593">
        <f t="shared" si="70"/>
        <v>0</v>
      </c>
      <c r="T166" s="593">
        <f t="shared" si="70"/>
        <v>0</v>
      </c>
      <c r="U166" s="593">
        <f t="shared" si="70"/>
        <v>0</v>
      </c>
      <c r="V166" s="593">
        <f t="shared" si="70"/>
        <v>0</v>
      </c>
      <c r="W166" s="593">
        <f t="shared" si="70"/>
        <v>0</v>
      </c>
      <c r="X166" s="593">
        <f t="shared" si="70"/>
        <v>0</v>
      </c>
      <c r="Y166" s="593">
        <f t="shared" si="70"/>
        <v>0</v>
      </c>
      <c r="Z166" s="593">
        <f t="shared" si="70"/>
        <v>0</v>
      </c>
      <c r="AA166" s="593">
        <f t="shared" si="70"/>
        <v>0</v>
      </c>
      <c r="AB166" s="593">
        <f t="shared" si="70"/>
        <v>0</v>
      </c>
      <c r="AC166" s="593">
        <f t="shared" si="70"/>
        <v>0</v>
      </c>
      <c r="AD166" s="593">
        <f t="shared" si="70"/>
        <v>0</v>
      </c>
      <c r="AE166" s="593">
        <f t="shared" si="70"/>
        <v>0</v>
      </c>
      <c r="AF166" s="593">
        <f t="shared" si="70"/>
        <v>0</v>
      </c>
      <c r="AG166" s="593">
        <f t="shared" si="70"/>
        <v>0</v>
      </c>
      <c r="AH166" s="593">
        <f t="shared" si="70"/>
        <v>0</v>
      </c>
      <c r="AI166" s="593">
        <f t="shared" si="70"/>
        <v>0</v>
      </c>
    </row>
    <row r="167" spans="1:35">
      <c r="K167" s="550"/>
    </row>
    <row r="168" spans="1:35" s="589" customFormat="1" ht="11.25">
      <c r="A168" s="612"/>
      <c r="B168" s="754" t="s">
        <v>388</v>
      </c>
      <c r="C168" s="612"/>
      <c r="D168" s="612"/>
      <c r="E168" s="612"/>
      <c r="F168" s="612">
        <v>1</v>
      </c>
      <c r="G168" s="612">
        <f>+F168+1</f>
        <v>2</v>
      </c>
      <c r="H168" s="612">
        <f>+G168+1</f>
        <v>3</v>
      </c>
      <c r="I168" s="612">
        <f t="shared" ref="I168:X169" si="71">+H168+1</f>
        <v>4</v>
      </c>
      <c r="J168" s="612">
        <f t="shared" si="71"/>
        <v>5</v>
      </c>
      <c r="K168" s="612">
        <f t="shared" si="71"/>
        <v>6</v>
      </c>
      <c r="L168" s="612">
        <f t="shared" si="71"/>
        <v>7</v>
      </c>
      <c r="M168" s="612">
        <f t="shared" si="71"/>
        <v>8</v>
      </c>
      <c r="N168" s="612">
        <f t="shared" si="71"/>
        <v>9</v>
      </c>
      <c r="O168" s="612">
        <f t="shared" si="71"/>
        <v>10</v>
      </c>
      <c r="P168" s="612">
        <f t="shared" si="71"/>
        <v>11</v>
      </c>
      <c r="Q168" s="612">
        <f t="shared" si="71"/>
        <v>12</v>
      </c>
      <c r="R168" s="612">
        <f t="shared" si="71"/>
        <v>13</v>
      </c>
      <c r="S168" s="612">
        <f t="shared" si="71"/>
        <v>14</v>
      </c>
      <c r="T168" s="612">
        <f t="shared" si="71"/>
        <v>15</v>
      </c>
      <c r="U168" s="612">
        <f t="shared" si="71"/>
        <v>16</v>
      </c>
      <c r="V168" s="612">
        <f t="shared" si="71"/>
        <v>17</v>
      </c>
      <c r="W168" s="612">
        <f t="shared" si="71"/>
        <v>18</v>
      </c>
      <c r="X168" s="612">
        <f t="shared" si="71"/>
        <v>19</v>
      </c>
      <c r="Y168" s="612">
        <f t="shared" ref="Y168:AG169" si="72">+X168+1</f>
        <v>20</v>
      </c>
      <c r="Z168" s="612">
        <f t="shared" si="72"/>
        <v>21</v>
      </c>
      <c r="AA168" s="612">
        <f t="shared" si="72"/>
        <v>22</v>
      </c>
      <c r="AB168" s="612">
        <f t="shared" si="72"/>
        <v>23</v>
      </c>
      <c r="AC168" s="612">
        <f t="shared" si="72"/>
        <v>24</v>
      </c>
      <c r="AD168" s="612">
        <f t="shared" si="72"/>
        <v>25</v>
      </c>
      <c r="AE168" s="612">
        <f t="shared" si="72"/>
        <v>26</v>
      </c>
      <c r="AF168" s="612">
        <f t="shared" si="72"/>
        <v>27</v>
      </c>
      <c r="AG168" s="612">
        <f t="shared" si="72"/>
        <v>28</v>
      </c>
      <c r="AH168" s="612">
        <f>+AG168+1</f>
        <v>29</v>
      </c>
      <c r="AI168" s="612">
        <f>+AH168+1</f>
        <v>30</v>
      </c>
    </row>
    <row r="169" spans="1:35" s="589" customFormat="1" ht="11.25">
      <c r="A169" s="612" t="s">
        <v>147</v>
      </c>
      <c r="B169" s="754" t="s">
        <v>389</v>
      </c>
      <c r="C169" s="613"/>
      <c r="D169" s="613"/>
      <c r="E169" s="613"/>
      <c r="F169" s="614">
        <v>2018</v>
      </c>
      <c r="G169" s="614">
        <f>+F169+1</f>
        <v>2019</v>
      </c>
      <c r="H169" s="614">
        <f>+G169+1</f>
        <v>2020</v>
      </c>
      <c r="I169" s="614">
        <f t="shared" si="71"/>
        <v>2021</v>
      </c>
      <c r="J169" s="614">
        <f t="shared" si="71"/>
        <v>2022</v>
      </c>
      <c r="K169" s="614">
        <f t="shared" si="71"/>
        <v>2023</v>
      </c>
      <c r="L169" s="614">
        <f t="shared" si="71"/>
        <v>2024</v>
      </c>
      <c r="M169" s="614">
        <f t="shared" si="71"/>
        <v>2025</v>
      </c>
      <c r="N169" s="614">
        <f t="shared" si="71"/>
        <v>2026</v>
      </c>
      <c r="O169" s="614">
        <f t="shared" si="71"/>
        <v>2027</v>
      </c>
      <c r="P169" s="614">
        <f t="shared" si="71"/>
        <v>2028</v>
      </c>
      <c r="Q169" s="614">
        <f t="shared" si="71"/>
        <v>2029</v>
      </c>
      <c r="R169" s="614">
        <f t="shared" si="71"/>
        <v>2030</v>
      </c>
      <c r="S169" s="614">
        <f t="shared" si="71"/>
        <v>2031</v>
      </c>
      <c r="T169" s="614">
        <f t="shared" si="71"/>
        <v>2032</v>
      </c>
      <c r="U169" s="614">
        <f t="shared" si="71"/>
        <v>2033</v>
      </c>
      <c r="V169" s="614">
        <f t="shared" si="71"/>
        <v>2034</v>
      </c>
      <c r="W169" s="614">
        <f t="shared" si="71"/>
        <v>2035</v>
      </c>
      <c r="X169" s="614">
        <f t="shared" si="71"/>
        <v>2036</v>
      </c>
      <c r="Y169" s="614">
        <f t="shared" si="72"/>
        <v>2037</v>
      </c>
      <c r="Z169" s="614">
        <f t="shared" si="72"/>
        <v>2038</v>
      </c>
      <c r="AA169" s="614">
        <f t="shared" si="72"/>
        <v>2039</v>
      </c>
      <c r="AB169" s="614">
        <f t="shared" si="72"/>
        <v>2040</v>
      </c>
      <c r="AC169" s="614">
        <f t="shared" si="72"/>
        <v>2041</v>
      </c>
      <c r="AD169" s="614">
        <f t="shared" si="72"/>
        <v>2042</v>
      </c>
      <c r="AE169" s="614">
        <f t="shared" si="72"/>
        <v>2043</v>
      </c>
      <c r="AF169" s="614">
        <f t="shared" si="72"/>
        <v>2044</v>
      </c>
      <c r="AG169" s="614">
        <f t="shared" si="72"/>
        <v>2045</v>
      </c>
      <c r="AH169" s="614">
        <f>+AG169+1</f>
        <v>2046</v>
      </c>
      <c r="AI169" s="614">
        <f>+AH169+1</f>
        <v>2047</v>
      </c>
    </row>
    <row r="170" spans="1:35" s="589" customFormat="1" ht="11.25">
      <c r="A170" s="592" t="s">
        <v>242</v>
      </c>
      <c r="B170" s="749" t="s">
        <v>252</v>
      </c>
      <c r="C170" s="592"/>
      <c r="D170" s="592"/>
      <c r="E170" s="592"/>
      <c r="F170" s="593">
        <f>+F171+F179+F180</f>
        <v>2114</v>
      </c>
      <c r="G170" s="593">
        <f t="shared" ref="G170:AI170" si="73">+G171+G179+G180</f>
        <v>14298</v>
      </c>
      <c r="H170" s="593">
        <f t="shared" si="73"/>
        <v>5373</v>
      </c>
      <c r="I170" s="593">
        <f t="shared" si="73"/>
        <v>5373</v>
      </c>
      <c r="J170" s="593">
        <f t="shared" si="73"/>
        <v>5373</v>
      </c>
      <c r="K170" s="593">
        <f t="shared" si="73"/>
        <v>368215.65861461381</v>
      </c>
      <c r="L170" s="593">
        <f t="shared" si="73"/>
        <v>368215.65861461381</v>
      </c>
      <c r="M170" s="593">
        <f t="shared" si="73"/>
        <v>368215.65861461381</v>
      </c>
      <c r="N170" s="593">
        <f t="shared" si="73"/>
        <v>368215.65861461381</v>
      </c>
      <c r="O170" s="593">
        <f t="shared" si="73"/>
        <v>368215.65861461381</v>
      </c>
      <c r="P170" s="593">
        <f t="shared" si="73"/>
        <v>368215.65861461381</v>
      </c>
      <c r="Q170" s="593">
        <f t="shared" si="73"/>
        <v>368215.65861461381</v>
      </c>
      <c r="R170" s="593">
        <f t="shared" si="73"/>
        <v>368215.65861461381</v>
      </c>
      <c r="S170" s="593">
        <f t="shared" si="73"/>
        <v>368215.65861461381</v>
      </c>
      <c r="T170" s="593">
        <f t="shared" si="73"/>
        <v>368215.65861461381</v>
      </c>
      <c r="U170" s="593">
        <f t="shared" si="73"/>
        <v>368215.65861461381</v>
      </c>
      <c r="V170" s="593">
        <f t="shared" si="73"/>
        <v>368215.65861461381</v>
      </c>
      <c r="W170" s="593">
        <f t="shared" si="73"/>
        <v>368215.65861461381</v>
      </c>
      <c r="X170" s="593">
        <f t="shared" si="73"/>
        <v>368215.65861461381</v>
      </c>
      <c r="Y170" s="593">
        <f t="shared" si="73"/>
        <v>368215.65861461381</v>
      </c>
      <c r="Z170" s="593">
        <f t="shared" si="73"/>
        <v>368215.65861461381</v>
      </c>
      <c r="AA170" s="593">
        <f t="shared" si="73"/>
        <v>368215.65861461381</v>
      </c>
      <c r="AB170" s="593">
        <f t="shared" si="73"/>
        <v>368215.65861461381</v>
      </c>
      <c r="AC170" s="593">
        <f t="shared" si="73"/>
        <v>368215.65861461381</v>
      </c>
      <c r="AD170" s="593">
        <f t="shared" si="73"/>
        <v>368215.65861461381</v>
      </c>
      <c r="AE170" s="593">
        <f t="shared" si="73"/>
        <v>368215.65861461381</v>
      </c>
      <c r="AF170" s="593">
        <f t="shared" si="73"/>
        <v>368215.65861461381</v>
      </c>
      <c r="AG170" s="593">
        <f t="shared" si="73"/>
        <v>368215.65861461381</v>
      </c>
      <c r="AH170" s="593">
        <f t="shared" si="73"/>
        <v>368215.65861461381</v>
      </c>
      <c r="AI170" s="593">
        <f t="shared" si="73"/>
        <v>368215.65861461381</v>
      </c>
    </row>
    <row r="171" spans="1:35" s="589" customFormat="1" ht="11.25">
      <c r="A171" s="594">
        <v>1</v>
      </c>
      <c r="B171" s="750" t="s">
        <v>245</v>
      </c>
      <c r="C171" s="594"/>
      <c r="D171" s="594"/>
      <c r="E171" s="594"/>
      <c r="F171" s="595">
        <f>+F172+F173+F174+F175+F176+F178</f>
        <v>2114</v>
      </c>
      <c r="G171" s="595">
        <f t="shared" ref="G171:AI171" si="74">+G172+G173+G174+G175+G176+G178</f>
        <v>14034</v>
      </c>
      <c r="H171" s="595">
        <f t="shared" si="74"/>
        <v>5373</v>
      </c>
      <c r="I171" s="595">
        <f t="shared" si="74"/>
        <v>5373</v>
      </c>
      <c r="J171" s="595">
        <f t="shared" si="74"/>
        <v>5373</v>
      </c>
      <c r="K171" s="595">
        <f t="shared" si="74"/>
        <v>368215.65861461381</v>
      </c>
      <c r="L171" s="595">
        <f t="shared" si="74"/>
        <v>368215.65861461381</v>
      </c>
      <c r="M171" s="595">
        <f t="shared" si="74"/>
        <v>368215.65861461381</v>
      </c>
      <c r="N171" s="595">
        <f t="shared" si="74"/>
        <v>368215.65861461381</v>
      </c>
      <c r="O171" s="595">
        <f t="shared" si="74"/>
        <v>368215.65861461381</v>
      </c>
      <c r="P171" s="595">
        <f t="shared" si="74"/>
        <v>368215.65861461381</v>
      </c>
      <c r="Q171" s="595">
        <f t="shared" si="74"/>
        <v>368215.65861461381</v>
      </c>
      <c r="R171" s="595">
        <f t="shared" si="74"/>
        <v>368215.65861461381</v>
      </c>
      <c r="S171" s="595">
        <f t="shared" si="74"/>
        <v>368215.65861461381</v>
      </c>
      <c r="T171" s="595">
        <f t="shared" si="74"/>
        <v>368215.65861461381</v>
      </c>
      <c r="U171" s="595">
        <f t="shared" si="74"/>
        <v>368215.65861461381</v>
      </c>
      <c r="V171" s="595">
        <f t="shared" si="74"/>
        <v>368215.65861461381</v>
      </c>
      <c r="W171" s="595">
        <f t="shared" si="74"/>
        <v>368215.65861461381</v>
      </c>
      <c r="X171" s="595">
        <f t="shared" si="74"/>
        <v>368215.65861461381</v>
      </c>
      <c r="Y171" s="595">
        <f t="shared" si="74"/>
        <v>368215.65861461381</v>
      </c>
      <c r="Z171" s="595">
        <f t="shared" si="74"/>
        <v>368215.65861461381</v>
      </c>
      <c r="AA171" s="595">
        <f t="shared" si="74"/>
        <v>368215.65861461381</v>
      </c>
      <c r="AB171" s="595">
        <f t="shared" si="74"/>
        <v>368215.65861461381</v>
      </c>
      <c r="AC171" s="595">
        <f t="shared" si="74"/>
        <v>368215.65861461381</v>
      </c>
      <c r="AD171" s="595">
        <f t="shared" si="74"/>
        <v>368215.65861461381</v>
      </c>
      <c r="AE171" s="595">
        <f t="shared" si="74"/>
        <v>368215.65861461381</v>
      </c>
      <c r="AF171" s="595">
        <f t="shared" si="74"/>
        <v>368215.65861461381</v>
      </c>
      <c r="AG171" s="595">
        <f t="shared" si="74"/>
        <v>368215.65861461381</v>
      </c>
      <c r="AH171" s="595">
        <f t="shared" si="74"/>
        <v>368215.65861461381</v>
      </c>
      <c r="AI171" s="595">
        <f t="shared" si="74"/>
        <v>368215.65861461381</v>
      </c>
    </row>
    <row r="172" spans="1:35" s="589" customFormat="1" ht="11.25">
      <c r="A172" s="594"/>
      <c r="B172" s="751" t="s">
        <v>889</v>
      </c>
      <c r="C172" s="596"/>
      <c r="D172" s="596"/>
      <c r="E172" s="596"/>
      <c r="F172" s="595">
        <f>+F42</f>
        <v>1312</v>
      </c>
      <c r="G172" s="595">
        <f t="shared" ref="G172:AI172" si="75">+G42</f>
        <v>12697</v>
      </c>
      <c r="H172" s="595">
        <f t="shared" si="75"/>
        <v>3796</v>
      </c>
      <c r="I172" s="595">
        <f t="shared" si="75"/>
        <v>3796</v>
      </c>
      <c r="J172" s="595">
        <f t="shared" si="75"/>
        <v>3796</v>
      </c>
      <c r="K172" s="595">
        <f t="shared" si="75"/>
        <v>3796</v>
      </c>
      <c r="L172" s="595">
        <f t="shared" si="75"/>
        <v>3796</v>
      </c>
      <c r="M172" s="595">
        <f t="shared" si="75"/>
        <v>3796</v>
      </c>
      <c r="N172" s="595">
        <f t="shared" si="75"/>
        <v>3796</v>
      </c>
      <c r="O172" s="595">
        <f t="shared" si="75"/>
        <v>3796</v>
      </c>
      <c r="P172" s="595">
        <f t="shared" si="75"/>
        <v>3796</v>
      </c>
      <c r="Q172" s="595">
        <f t="shared" si="75"/>
        <v>3796</v>
      </c>
      <c r="R172" s="595">
        <f t="shared" si="75"/>
        <v>3796</v>
      </c>
      <c r="S172" s="595">
        <f t="shared" si="75"/>
        <v>3796</v>
      </c>
      <c r="T172" s="595">
        <f t="shared" si="75"/>
        <v>3796</v>
      </c>
      <c r="U172" s="595">
        <f t="shared" si="75"/>
        <v>3796</v>
      </c>
      <c r="V172" s="595">
        <f t="shared" si="75"/>
        <v>3796</v>
      </c>
      <c r="W172" s="595">
        <f t="shared" si="75"/>
        <v>3796</v>
      </c>
      <c r="X172" s="595">
        <f t="shared" si="75"/>
        <v>3796</v>
      </c>
      <c r="Y172" s="595">
        <f t="shared" si="75"/>
        <v>3796</v>
      </c>
      <c r="Z172" s="595">
        <f t="shared" si="75"/>
        <v>3796</v>
      </c>
      <c r="AA172" s="595">
        <f t="shared" si="75"/>
        <v>3796</v>
      </c>
      <c r="AB172" s="595">
        <f t="shared" si="75"/>
        <v>3796</v>
      </c>
      <c r="AC172" s="595">
        <f t="shared" si="75"/>
        <v>3796</v>
      </c>
      <c r="AD172" s="595">
        <f t="shared" si="75"/>
        <v>3796</v>
      </c>
      <c r="AE172" s="595">
        <f t="shared" si="75"/>
        <v>3796</v>
      </c>
      <c r="AF172" s="595">
        <f t="shared" si="75"/>
        <v>3796</v>
      </c>
      <c r="AG172" s="595">
        <f t="shared" si="75"/>
        <v>3796</v>
      </c>
      <c r="AH172" s="595">
        <f t="shared" si="75"/>
        <v>3796</v>
      </c>
      <c r="AI172" s="595">
        <f t="shared" si="75"/>
        <v>3796</v>
      </c>
    </row>
    <row r="173" spans="1:35" s="589" customFormat="1" ht="22.5">
      <c r="A173" s="594"/>
      <c r="B173" s="751" t="s">
        <v>936</v>
      </c>
      <c r="C173" s="596"/>
      <c r="D173" s="596"/>
      <c r="E173" s="596"/>
      <c r="F173" s="595">
        <f>+'Dodatni obratovalni stroški'!B47</f>
        <v>0</v>
      </c>
      <c r="G173" s="595">
        <f>+'Dodatni obratovalni stroški'!C47</f>
        <v>0</v>
      </c>
      <c r="H173" s="595">
        <f>+'Dodatni obratovalni stroški'!D47</f>
        <v>0</v>
      </c>
      <c r="I173" s="595">
        <f>+'Dodatni obratovalni stroški'!E47</f>
        <v>0</v>
      </c>
      <c r="J173" s="595">
        <f>+'Dodatni obratovalni stroški'!F47</f>
        <v>0</v>
      </c>
      <c r="K173" s="595">
        <f>+'Dodatni obratovalni stroški'!G47</f>
        <v>208469.43107137195</v>
      </c>
      <c r="L173" s="595">
        <f>+'Dodatni obratovalni stroški'!H47</f>
        <v>208469.43107137195</v>
      </c>
      <c r="M173" s="595">
        <f>+'Dodatni obratovalni stroški'!I47</f>
        <v>208469.43107137195</v>
      </c>
      <c r="N173" s="595">
        <f>+'Dodatni obratovalni stroški'!J47</f>
        <v>208469.43107137195</v>
      </c>
      <c r="O173" s="595">
        <f>+'Dodatni obratovalni stroški'!K47</f>
        <v>208469.43107137195</v>
      </c>
      <c r="P173" s="595">
        <f>+'Dodatni obratovalni stroški'!L47</f>
        <v>208469.43107137195</v>
      </c>
      <c r="Q173" s="595">
        <f>+'Dodatni obratovalni stroški'!M47</f>
        <v>208469.43107137195</v>
      </c>
      <c r="R173" s="595">
        <f>+'Dodatni obratovalni stroški'!N47</f>
        <v>208469.43107137195</v>
      </c>
      <c r="S173" s="595">
        <f>+'Dodatni obratovalni stroški'!O47</f>
        <v>208469.43107137195</v>
      </c>
      <c r="T173" s="595">
        <f>+'Dodatni obratovalni stroški'!P47</f>
        <v>208469.43107137195</v>
      </c>
      <c r="U173" s="595">
        <f>+'Dodatni obratovalni stroški'!Q47</f>
        <v>208469.43107137195</v>
      </c>
      <c r="V173" s="595">
        <f>+'Dodatni obratovalni stroški'!R47</f>
        <v>208469.43107137195</v>
      </c>
      <c r="W173" s="595">
        <f>+'Dodatni obratovalni stroški'!S47</f>
        <v>208469.43107137195</v>
      </c>
      <c r="X173" s="595">
        <f>+'Dodatni obratovalni stroški'!T47</f>
        <v>208469.43107137195</v>
      </c>
      <c r="Y173" s="595">
        <f>+'Dodatni obratovalni stroški'!U47</f>
        <v>208469.43107137195</v>
      </c>
      <c r="Z173" s="595">
        <f>+'Dodatni obratovalni stroški'!V47</f>
        <v>208469.43107137195</v>
      </c>
      <c r="AA173" s="595">
        <f>+'Dodatni obratovalni stroški'!W47</f>
        <v>208469.43107137195</v>
      </c>
      <c r="AB173" s="595">
        <f>+'Dodatni obratovalni stroški'!X47</f>
        <v>208469.43107137195</v>
      </c>
      <c r="AC173" s="595">
        <f>+'Dodatni obratovalni stroški'!Y47</f>
        <v>208469.43107137195</v>
      </c>
      <c r="AD173" s="595">
        <f>+'Dodatni obratovalni stroški'!Z47</f>
        <v>208469.43107137195</v>
      </c>
      <c r="AE173" s="595">
        <f>+'Dodatni obratovalni stroški'!AA47</f>
        <v>208469.43107137195</v>
      </c>
      <c r="AF173" s="595">
        <f>+'Dodatni obratovalni stroški'!AB47</f>
        <v>208469.43107137195</v>
      </c>
      <c r="AG173" s="595">
        <f>+'Dodatni obratovalni stroški'!AC47</f>
        <v>208469.43107137195</v>
      </c>
      <c r="AH173" s="595">
        <f>+'Dodatni obratovalni stroški'!AD47</f>
        <v>208469.43107137195</v>
      </c>
      <c r="AI173" s="595">
        <f>+'Dodatni obratovalni stroški'!AE47</f>
        <v>208469.43107137195</v>
      </c>
    </row>
    <row r="174" spans="1:35" s="589" customFormat="1" ht="11.25">
      <c r="A174" s="594"/>
      <c r="B174" s="751" t="s">
        <v>891</v>
      </c>
      <c r="C174" s="596"/>
      <c r="D174" s="596"/>
      <c r="E174" s="596"/>
      <c r="F174" s="595">
        <f>+F43</f>
        <v>802</v>
      </c>
      <c r="G174" s="595">
        <f t="shared" ref="G174:AI174" si="76">+G43</f>
        <v>1062</v>
      </c>
      <c r="H174" s="595">
        <f t="shared" si="76"/>
        <v>1577</v>
      </c>
      <c r="I174" s="595">
        <f t="shared" si="76"/>
        <v>1577</v>
      </c>
      <c r="J174" s="595">
        <f t="shared" si="76"/>
        <v>1577</v>
      </c>
      <c r="K174" s="595">
        <f t="shared" si="76"/>
        <v>1577</v>
      </c>
      <c r="L174" s="595">
        <f t="shared" si="76"/>
        <v>1577</v>
      </c>
      <c r="M174" s="595">
        <f t="shared" si="76"/>
        <v>1577</v>
      </c>
      <c r="N174" s="595">
        <f t="shared" si="76"/>
        <v>1577</v>
      </c>
      <c r="O174" s="595">
        <f t="shared" si="76"/>
        <v>1577</v>
      </c>
      <c r="P174" s="595">
        <f t="shared" si="76"/>
        <v>1577</v>
      </c>
      <c r="Q174" s="595">
        <f t="shared" si="76"/>
        <v>1577</v>
      </c>
      <c r="R174" s="595">
        <f t="shared" si="76"/>
        <v>1577</v>
      </c>
      <c r="S174" s="595">
        <f t="shared" si="76"/>
        <v>1577</v>
      </c>
      <c r="T174" s="595">
        <f t="shared" si="76"/>
        <v>1577</v>
      </c>
      <c r="U174" s="595">
        <f t="shared" si="76"/>
        <v>1577</v>
      </c>
      <c r="V174" s="595">
        <f t="shared" si="76"/>
        <v>1577</v>
      </c>
      <c r="W174" s="595">
        <f t="shared" si="76"/>
        <v>1577</v>
      </c>
      <c r="X174" s="595">
        <f t="shared" si="76"/>
        <v>1577</v>
      </c>
      <c r="Y174" s="595">
        <f t="shared" si="76"/>
        <v>1577</v>
      </c>
      <c r="Z174" s="595">
        <f t="shared" si="76"/>
        <v>1577</v>
      </c>
      <c r="AA174" s="595">
        <f t="shared" si="76"/>
        <v>1577</v>
      </c>
      <c r="AB174" s="595">
        <f t="shared" si="76"/>
        <v>1577</v>
      </c>
      <c r="AC174" s="595">
        <f t="shared" si="76"/>
        <v>1577</v>
      </c>
      <c r="AD174" s="595">
        <f t="shared" si="76"/>
        <v>1577</v>
      </c>
      <c r="AE174" s="595">
        <f t="shared" si="76"/>
        <v>1577</v>
      </c>
      <c r="AF174" s="595">
        <f t="shared" si="76"/>
        <v>1577</v>
      </c>
      <c r="AG174" s="595">
        <f t="shared" si="76"/>
        <v>1577</v>
      </c>
      <c r="AH174" s="595">
        <f t="shared" si="76"/>
        <v>1577</v>
      </c>
      <c r="AI174" s="595">
        <f t="shared" si="76"/>
        <v>1577</v>
      </c>
    </row>
    <row r="175" spans="1:35" s="589" customFormat="1" ht="11.25">
      <c r="A175" s="594"/>
      <c r="B175" s="751" t="s">
        <v>937</v>
      </c>
      <c r="C175" s="596"/>
      <c r="D175" s="596"/>
      <c r="E175" s="596"/>
      <c r="F175" s="595">
        <f>+Amortizacija!F38-F176</f>
        <v>0</v>
      </c>
      <c r="G175" s="595">
        <f>+Amortizacija!G38-G176</f>
        <v>0</v>
      </c>
      <c r="H175" s="595">
        <f>+Amortizacija!H38-H176</f>
        <v>0</v>
      </c>
      <c r="I175" s="595">
        <f>+Amortizacija!I38-I176</f>
        <v>0</v>
      </c>
      <c r="J175" s="595">
        <f>+Amortizacija!J38-J176</f>
        <v>0</v>
      </c>
      <c r="K175" s="595">
        <f>+Amortizacija!K38-K176</f>
        <v>94167.668801377527</v>
      </c>
      <c r="L175" s="595">
        <f>+Amortizacija!L38-L176</f>
        <v>94167.668801377527</v>
      </c>
      <c r="M175" s="595">
        <f>+Amortizacija!M38-M176</f>
        <v>94167.668801377527</v>
      </c>
      <c r="N175" s="595">
        <f>+Amortizacija!N38-N176</f>
        <v>94167.668801377527</v>
      </c>
      <c r="O175" s="595">
        <f>+Amortizacija!O38-O176</f>
        <v>94167.668801377527</v>
      </c>
      <c r="P175" s="595">
        <f>+Amortizacija!P38-P176</f>
        <v>94167.668801377527</v>
      </c>
      <c r="Q175" s="595">
        <f>+Amortizacija!Q38-Q176</f>
        <v>94167.668801377527</v>
      </c>
      <c r="R175" s="595">
        <f>+Amortizacija!R38-R176</f>
        <v>94167.668801377527</v>
      </c>
      <c r="S175" s="595">
        <f>+Amortizacija!S38-S176</f>
        <v>94167.668801377527</v>
      </c>
      <c r="T175" s="595">
        <f>+Amortizacija!T38-T176</f>
        <v>94167.668801377527</v>
      </c>
      <c r="U175" s="595">
        <f>+Amortizacija!U38-U176</f>
        <v>94167.668801377527</v>
      </c>
      <c r="V175" s="595">
        <f>+Amortizacija!V38-V176</f>
        <v>94167.668801377527</v>
      </c>
      <c r="W175" s="595">
        <f>+Amortizacija!W38-W176</f>
        <v>94167.668801377527</v>
      </c>
      <c r="X175" s="595">
        <f>+Amortizacija!X38-X176</f>
        <v>94167.668801377527</v>
      </c>
      <c r="Y175" s="595">
        <f>+Amortizacija!Y38-Y176</f>
        <v>94167.668801377527</v>
      </c>
      <c r="Z175" s="595">
        <f>+Amortizacija!Z38-Z176</f>
        <v>94167.668801377527</v>
      </c>
      <c r="AA175" s="595">
        <f>+Amortizacija!AA38-AA176</f>
        <v>154373.22754324187</v>
      </c>
      <c r="AB175" s="595">
        <f>+Amortizacija!AB38-AB176</f>
        <v>154373.22754324187</v>
      </c>
      <c r="AC175" s="595">
        <f>+Amortizacija!AC38-AC176</f>
        <v>154373.22754324187</v>
      </c>
      <c r="AD175" s="595">
        <f>+Amortizacija!AD38-AD176</f>
        <v>154373.22754324187</v>
      </c>
      <c r="AE175" s="595">
        <f>+Amortizacija!AE38-AE176</f>
        <v>154373.22754324187</v>
      </c>
      <c r="AF175" s="595">
        <f>+Amortizacija!AF38-AF176</f>
        <v>154373.22754324187</v>
      </c>
      <c r="AG175" s="595">
        <f>+Amortizacija!AG38-AG176</f>
        <v>154373.22754324187</v>
      </c>
      <c r="AH175" s="595">
        <f>+Amortizacija!AH38-AH176</f>
        <v>154373.22754324187</v>
      </c>
      <c r="AI175" s="595">
        <f>+Amortizacija!AI38-AI176</f>
        <v>154373.22754324187</v>
      </c>
    </row>
    <row r="176" spans="1:35" s="589" customFormat="1" ht="11.25">
      <c r="A176" s="594"/>
      <c r="B176" s="751" t="s">
        <v>938</v>
      </c>
      <c r="C176" s="596"/>
      <c r="D176" s="596"/>
      <c r="E176" s="596"/>
      <c r="F176" s="595">
        <f>+Amortizacija!F38*F177</f>
        <v>0</v>
      </c>
      <c r="G176" s="595">
        <f>+Amortizacija!G38*G177</f>
        <v>0</v>
      </c>
      <c r="H176" s="595">
        <f>+Amortizacija!H38*H177</f>
        <v>0</v>
      </c>
      <c r="I176" s="595">
        <f>+Amortizacija!I38*I177</f>
        <v>0</v>
      </c>
      <c r="J176" s="595">
        <f>+Amortizacija!J38*J177</f>
        <v>0</v>
      </c>
      <c r="K176" s="595">
        <f>+Amortizacija!K38*K177</f>
        <v>60205.558741864334</v>
      </c>
      <c r="L176" s="595">
        <f>+Amortizacija!L38*L177</f>
        <v>60205.558741864334</v>
      </c>
      <c r="M176" s="595">
        <f>+Amortizacija!M38*M177</f>
        <v>60205.558741864334</v>
      </c>
      <c r="N176" s="595">
        <f>+Amortizacija!N38*N177</f>
        <v>60205.558741864334</v>
      </c>
      <c r="O176" s="595">
        <f>+Amortizacija!O38*O177</f>
        <v>60205.558741864334</v>
      </c>
      <c r="P176" s="595">
        <f>+Amortizacija!P38*P177</f>
        <v>60205.558741864334</v>
      </c>
      <c r="Q176" s="595">
        <f>+Amortizacija!Q38*Q177</f>
        <v>60205.558741864334</v>
      </c>
      <c r="R176" s="595">
        <f>+Amortizacija!R38*R177</f>
        <v>60205.558741864334</v>
      </c>
      <c r="S176" s="595">
        <f>+Amortizacija!S38*S177</f>
        <v>60205.558741864334</v>
      </c>
      <c r="T176" s="595">
        <f>+Amortizacija!T38*T177</f>
        <v>60205.558741864334</v>
      </c>
      <c r="U176" s="595">
        <f>+Amortizacija!U38*U177</f>
        <v>60205.558741864334</v>
      </c>
      <c r="V176" s="595">
        <f>+Amortizacija!V38*V177</f>
        <v>60205.558741864334</v>
      </c>
      <c r="W176" s="595">
        <f>+Amortizacija!W38*W177</f>
        <v>60205.558741864334</v>
      </c>
      <c r="X176" s="595">
        <f>+Amortizacija!X38*X177</f>
        <v>60205.558741864334</v>
      </c>
      <c r="Y176" s="595">
        <f>+Amortizacija!Y38*Y177</f>
        <v>60205.558741864334</v>
      </c>
      <c r="Z176" s="595">
        <f>+Amortizacija!Z38*Z177</f>
        <v>60205.558741864334</v>
      </c>
      <c r="AA176" s="595">
        <f>+Amortizacija!AA38*AA177</f>
        <v>0</v>
      </c>
      <c r="AB176" s="595">
        <f>+Amortizacija!AB38*AB177</f>
        <v>0</v>
      </c>
      <c r="AC176" s="595">
        <f>+Amortizacija!AC38*AC177</f>
        <v>0</v>
      </c>
      <c r="AD176" s="595">
        <f>+Amortizacija!AD38*AD177</f>
        <v>0</v>
      </c>
      <c r="AE176" s="595">
        <f>+Amortizacija!AE38*AE177</f>
        <v>0</v>
      </c>
      <c r="AF176" s="595">
        <f>+Amortizacija!AF38*AF177</f>
        <v>0</v>
      </c>
      <c r="AG176" s="595">
        <f>+Amortizacija!AG38*AG177</f>
        <v>0</v>
      </c>
      <c r="AH176" s="595">
        <f>+Amortizacija!AH38*AH177</f>
        <v>0</v>
      </c>
      <c r="AI176" s="595">
        <f>+Amortizacija!AI38*AI177</f>
        <v>0</v>
      </c>
    </row>
    <row r="177" spans="1:35" s="611" customFormat="1" ht="11.25">
      <c r="A177" s="608"/>
      <c r="B177" s="755" t="s">
        <v>894</v>
      </c>
      <c r="C177" s="609"/>
      <c r="D177" s="609"/>
      <c r="E177" s="609"/>
      <c r="F177" s="610">
        <v>0</v>
      </c>
      <c r="G177" s="610">
        <v>0</v>
      </c>
      <c r="H177" s="610">
        <v>0</v>
      </c>
      <c r="I177" s="610">
        <v>0</v>
      </c>
      <c r="J177" s="610">
        <v>0</v>
      </c>
      <c r="K177" s="610">
        <v>0.39</v>
      </c>
      <c r="L177" s="610">
        <f>+K177</f>
        <v>0.39</v>
      </c>
      <c r="M177" s="610">
        <f t="shared" ref="M177:Z177" si="77">+L177</f>
        <v>0.39</v>
      </c>
      <c r="N177" s="610">
        <f t="shared" si="77"/>
        <v>0.39</v>
      </c>
      <c r="O177" s="610">
        <f t="shared" si="77"/>
        <v>0.39</v>
      </c>
      <c r="P177" s="610">
        <f t="shared" si="77"/>
        <v>0.39</v>
      </c>
      <c r="Q177" s="610">
        <f t="shared" si="77"/>
        <v>0.39</v>
      </c>
      <c r="R177" s="610">
        <f t="shared" si="77"/>
        <v>0.39</v>
      </c>
      <c r="S177" s="610">
        <f t="shared" si="77"/>
        <v>0.39</v>
      </c>
      <c r="T177" s="610">
        <f t="shared" si="77"/>
        <v>0.39</v>
      </c>
      <c r="U177" s="610">
        <f t="shared" si="77"/>
        <v>0.39</v>
      </c>
      <c r="V177" s="610">
        <f t="shared" si="77"/>
        <v>0.39</v>
      </c>
      <c r="W177" s="610">
        <f>+V177</f>
        <v>0.39</v>
      </c>
      <c r="X177" s="610">
        <f t="shared" si="77"/>
        <v>0.39</v>
      </c>
      <c r="Y177" s="610">
        <f t="shared" si="77"/>
        <v>0.39</v>
      </c>
      <c r="Z177" s="610">
        <f t="shared" si="77"/>
        <v>0.39</v>
      </c>
      <c r="AA177" s="610">
        <v>0</v>
      </c>
      <c r="AB177" s="610">
        <v>0</v>
      </c>
      <c r="AC177" s="610">
        <v>0</v>
      </c>
      <c r="AD177" s="610">
        <v>0</v>
      </c>
      <c r="AE177" s="610">
        <v>0</v>
      </c>
      <c r="AF177" s="610">
        <v>0</v>
      </c>
      <c r="AG177" s="610">
        <v>0</v>
      </c>
      <c r="AH177" s="610">
        <v>0</v>
      </c>
      <c r="AI177" s="610">
        <v>0</v>
      </c>
    </row>
    <row r="178" spans="1:35" s="589" customFormat="1" ht="11.25">
      <c r="A178" s="594"/>
      <c r="B178" s="751" t="s">
        <v>895</v>
      </c>
      <c r="C178" s="596"/>
      <c r="D178" s="596"/>
      <c r="E178" s="596"/>
      <c r="F178" s="595">
        <f>+F44</f>
        <v>0</v>
      </c>
      <c r="G178" s="595">
        <f t="shared" ref="G178:AI180" si="78">+G44</f>
        <v>275</v>
      </c>
      <c r="H178" s="595">
        <f t="shared" si="78"/>
        <v>0</v>
      </c>
      <c r="I178" s="595">
        <f t="shared" si="78"/>
        <v>0</v>
      </c>
      <c r="J178" s="595">
        <f t="shared" si="78"/>
        <v>0</v>
      </c>
      <c r="K178" s="595">
        <f t="shared" si="78"/>
        <v>0</v>
      </c>
      <c r="L178" s="595">
        <f t="shared" si="78"/>
        <v>0</v>
      </c>
      <c r="M178" s="595">
        <f t="shared" si="78"/>
        <v>0</v>
      </c>
      <c r="N178" s="595">
        <f t="shared" si="78"/>
        <v>0</v>
      </c>
      <c r="O178" s="595">
        <f t="shared" si="78"/>
        <v>0</v>
      </c>
      <c r="P178" s="595">
        <f t="shared" si="78"/>
        <v>0</v>
      </c>
      <c r="Q178" s="595">
        <f t="shared" si="78"/>
        <v>0</v>
      </c>
      <c r="R178" s="595">
        <f t="shared" si="78"/>
        <v>0</v>
      </c>
      <c r="S178" s="595">
        <f t="shared" si="78"/>
        <v>0</v>
      </c>
      <c r="T178" s="595">
        <f t="shared" si="78"/>
        <v>0</v>
      </c>
      <c r="U178" s="595">
        <f t="shared" si="78"/>
        <v>0</v>
      </c>
      <c r="V178" s="595">
        <f t="shared" si="78"/>
        <v>0</v>
      </c>
      <c r="W178" s="595">
        <f t="shared" si="78"/>
        <v>0</v>
      </c>
      <c r="X178" s="595">
        <f t="shared" si="78"/>
        <v>0</v>
      </c>
      <c r="Y178" s="595">
        <f t="shared" si="78"/>
        <v>0</v>
      </c>
      <c r="Z178" s="595">
        <f t="shared" si="78"/>
        <v>0</v>
      </c>
      <c r="AA178" s="595">
        <f t="shared" si="78"/>
        <v>0</v>
      </c>
      <c r="AB178" s="595">
        <f t="shared" si="78"/>
        <v>0</v>
      </c>
      <c r="AC178" s="595">
        <f t="shared" si="78"/>
        <v>0</v>
      </c>
      <c r="AD178" s="595">
        <f t="shared" si="78"/>
        <v>0</v>
      </c>
      <c r="AE178" s="595">
        <f t="shared" si="78"/>
        <v>0</v>
      </c>
      <c r="AF178" s="595">
        <f t="shared" si="78"/>
        <v>0</v>
      </c>
      <c r="AG178" s="595">
        <f t="shared" si="78"/>
        <v>0</v>
      </c>
      <c r="AH178" s="595">
        <f t="shared" si="78"/>
        <v>0</v>
      </c>
      <c r="AI178" s="595">
        <f t="shared" si="78"/>
        <v>0</v>
      </c>
    </row>
    <row r="179" spans="1:35" s="589" customFormat="1" ht="11.25">
      <c r="A179" s="594">
        <v>2</v>
      </c>
      <c r="B179" s="750" t="s">
        <v>247</v>
      </c>
      <c r="C179" s="594"/>
      <c r="D179" s="594"/>
      <c r="E179" s="594"/>
      <c r="F179" s="595">
        <f>+F45</f>
        <v>0</v>
      </c>
      <c r="G179" s="595">
        <f t="shared" si="78"/>
        <v>264</v>
      </c>
      <c r="H179" s="595">
        <f t="shared" si="78"/>
        <v>0</v>
      </c>
      <c r="I179" s="595">
        <f t="shared" si="78"/>
        <v>0</v>
      </c>
      <c r="J179" s="595">
        <f t="shared" si="78"/>
        <v>0</v>
      </c>
      <c r="K179" s="595">
        <f t="shared" si="78"/>
        <v>0</v>
      </c>
      <c r="L179" s="595">
        <f t="shared" si="78"/>
        <v>0</v>
      </c>
      <c r="M179" s="595">
        <f t="shared" si="78"/>
        <v>0</v>
      </c>
      <c r="N179" s="595">
        <f t="shared" si="78"/>
        <v>0</v>
      </c>
      <c r="O179" s="595">
        <f t="shared" si="78"/>
        <v>0</v>
      </c>
      <c r="P179" s="595">
        <f t="shared" si="78"/>
        <v>0</v>
      </c>
      <c r="Q179" s="595">
        <f t="shared" si="78"/>
        <v>0</v>
      </c>
      <c r="R179" s="595">
        <f t="shared" si="78"/>
        <v>0</v>
      </c>
      <c r="S179" s="595">
        <f t="shared" si="78"/>
        <v>0</v>
      </c>
      <c r="T179" s="595">
        <f t="shared" si="78"/>
        <v>0</v>
      </c>
      <c r="U179" s="595">
        <f t="shared" si="78"/>
        <v>0</v>
      </c>
      <c r="V179" s="595">
        <f t="shared" si="78"/>
        <v>0</v>
      </c>
      <c r="W179" s="595">
        <f t="shared" si="78"/>
        <v>0</v>
      </c>
      <c r="X179" s="595">
        <f t="shared" si="78"/>
        <v>0</v>
      </c>
      <c r="Y179" s="595">
        <f t="shared" si="78"/>
        <v>0</v>
      </c>
      <c r="Z179" s="595">
        <f t="shared" si="78"/>
        <v>0</v>
      </c>
      <c r="AA179" s="595">
        <f t="shared" si="78"/>
        <v>0</v>
      </c>
      <c r="AB179" s="595">
        <f t="shared" si="78"/>
        <v>0</v>
      </c>
      <c r="AC179" s="595">
        <f t="shared" si="78"/>
        <v>0</v>
      </c>
      <c r="AD179" s="595">
        <f t="shared" si="78"/>
        <v>0</v>
      </c>
      <c r="AE179" s="595">
        <f t="shared" si="78"/>
        <v>0</v>
      </c>
      <c r="AF179" s="595">
        <f t="shared" si="78"/>
        <v>0</v>
      </c>
      <c r="AG179" s="595">
        <f t="shared" si="78"/>
        <v>0</v>
      </c>
      <c r="AH179" s="595">
        <f t="shared" si="78"/>
        <v>0</v>
      </c>
      <c r="AI179" s="595">
        <f t="shared" si="78"/>
        <v>0</v>
      </c>
    </row>
    <row r="180" spans="1:35" s="589" customFormat="1" ht="11.25">
      <c r="A180" s="594">
        <v>3</v>
      </c>
      <c r="B180" s="750" t="s">
        <v>251</v>
      </c>
      <c r="C180" s="594"/>
      <c r="D180" s="594"/>
      <c r="E180" s="594"/>
      <c r="F180" s="595">
        <f>+F46</f>
        <v>0</v>
      </c>
      <c r="G180" s="595">
        <f t="shared" si="78"/>
        <v>0</v>
      </c>
      <c r="H180" s="595">
        <f t="shared" si="78"/>
        <v>0</v>
      </c>
      <c r="I180" s="595">
        <f t="shared" si="78"/>
        <v>0</v>
      </c>
      <c r="J180" s="595">
        <f t="shared" si="78"/>
        <v>0</v>
      </c>
      <c r="K180" s="595">
        <f t="shared" si="78"/>
        <v>0</v>
      </c>
      <c r="L180" s="595">
        <f t="shared" si="78"/>
        <v>0</v>
      </c>
      <c r="M180" s="595">
        <f t="shared" si="78"/>
        <v>0</v>
      </c>
      <c r="N180" s="595">
        <f t="shared" si="78"/>
        <v>0</v>
      </c>
      <c r="O180" s="595">
        <f t="shared" si="78"/>
        <v>0</v>
      </c>
      <c r="P180" s="595">
        <f t="shared" si="78"/>
        <v>0</v>
      </c>
      <c r="Q180" s="595">
        <f t="shared" si="78"/>
        <v>0</v>
      </c>
      <c r="R180" s="595">
        <f t="shared" si="78"/>
        <v>0</v>
      </c>
      <c r="S180" s="595">
        <f t="shared" si="78"/>
        <v>0</v>
      </c>
      <c r="T180" s="595">
        <f t="shared" si="78"/>
        <v>0</v>
      </c>
      <c r="U180" s="595">
        <f t="shared" si="78"/>
        <v>0</v>
      </c>
      <c r="V180" s="595">
        <f t="shared" si="78"/>
        <v>0</v>
      </c>
      <c r="W180" s="595">
        <f t="shared" si="78"/>
        <v>0</v>
      </c>
      <c r="X180" s="595">
        <f t="shared" si="78"/>
        <v>0</v>
      </c>
      <c r="Y180" s="595">
        <f t="shared" si="78"/>
        <v>0</v>
      </c>
      <c r="Z180" s="595">
        <f t="shared" si="78"/>
        <v>0</v>
      </c>
      <c r="AA180" s="595">
        <f t="shared" si="78"/>
        <v>0</v>
      </c>
      <c r="AB180" s="595">
        <f t="shared" si="78"/>
        <v>0</v>
      </c>
      <c r="AC180" s="595">
        <f t="shared" si="78"/>
        <v>0</v>
      </c>
      <c r="AD180" s="595">
        <f t="shared" si="78"/>
        <v>0</v>
      </c>
      <c r="AE180" s="595">
        <f t="shared" si="78"/>
        <v>0</v>
      </c>
      <c r="AF180" s="595">
        <f t="shared" si="78"/>
        <v>0</v>
      </c>
      <c r="AG180" s="595">
        <f t="shared" si="78"/>
        <v>0</v>
      </c>
      <c r="AH180" s="595">
        <f t="shared" si="78"/>
        <v>0</v>
      </c>
      <c r="AI180" s="595">
        <f t="shared" si="78"/>
        <v>0</v>
      </c>
    </row>
    <row r="181" spans="1:35" s="589" customFormat="1" ht="11.25">
      <c r="A181" s="592" t="s">
        <v>243</v>
      </c>
      <c r="B181" s="749" t="s">
        <v>253</v>
      </c>
      <c r="C181" s="592"/>
      <c r="D181" s="592"/>
      <c r="E181" s="592"/>
      <c r="F181" s="593">
        <f>+F182+F189+F190</f>
        <v>6664</v>
      </c>
      <c r="G181" s="593">
        <f t="shared" ref="G181:AI181" si="79">+G182+G189+G190</f>
        <v>13393</v>
      </c>
      <c r="H181" s="593">
        <f t="shared" si="79"/>
        <v>5373</v>
      </c>
      <c r="I181" s="593">
        <f t="shared" si="79"/>
        <v>5373</v>
      </c>
      <c r="J181" s="593">
        <f t="shared" si="79"/>
        <v>5373</v>
      </c>
      <c r="K181" s="593">
        <f t="shared" si="79"/>
        <v>368215.65861461376</v>
      </c>
      <c r="L181" s="593">
        <f t="shared" si="79"/>
        <v>368215.65861461376</v>
      </c>
      <c r="M181" s="593">
        <f t="shared" si="79"/>
        <v>368215.65861461376</v>
      </c>
      <c r="N181" s="593">
        <f t="shared" si="79"/>
        <v>368215.65861461376</v>
      </c>
      <c r="O181" s="593">
        <f t="shared" si="79"/>
        <v>368215.65861461376</v>
      </c>
      <c r="P181" s="593">
        <f t="shared" si="79"/>
        <v>368215.65861461376</v>
      </c>
      <c r="Q181" s="593">
        <f t="shared" si="79"/>
        <v>368215.65861461376</v>
      </c>
      <c r="R181" s="593">
        <f t="shared" si="79"/>
        <v>368215.65861461376</v>
      </c>
      <c r="S181" s="593">
        <f t="shared" si="79"/>
        <v>368215.65861461376</v>
      </c>
      <c r="T181" s="593">
        <f t="shared" si="79"/>
        <v>368215.65861461376</v>
      </c>
      <c r="U181" s="593">
        <f t="shared" si="79"/>
        <v>368215.65861461376</v>
      </c>
      <c r="V181" s="593">
        <f t="shared" si="79"/>
        <v>368215.65861461376</v>
      </c>
      <c r="W181" s="593">
        <f t="shared" si="79"/>
        <v>368215.65861461376</v>
      </c>
      <c r="X181" s="593">
        <f t="shared" si="79"/>
        <v>368215.65861461376</v>
      </c>
      <c r="Y181" s="593">
        <f t="shared" si="79"/>
        <v>368215.65861461376</v>
      </c>
      <c r="Z181" s="593">
        <f t="shared" si="79"/>
        <v>368215.65861461376</v>
      </c>
      <c r="AA181" s="593">
        <f t="shared" si="79"/>
        <v>368215.65861461376</v>
      </c>
      <c r="AB181" s="593">
        <f t="shared" si="79"/>
        <v>368215.65861461376</v>
      </c>
      <c r="AC181" s="593">
        <f t="shared" si="79"/>
        <v>368215.65861461376</v>
      </c>
      <c r="AD181" s="593">
        <f t="shared" si="79"/>
        <v>368215.65861461376</v>
      </c>
      <c r="AE181" s="593">
        <f t="shared" si="79"/>
        <v>368215.65861461376</v>
      </c>
      <c r="AF181" s="593">
        <f t="shared" si="79"/>
        <v>368215.65861461376</v>
      </c>
      <c r="AG181" s="593">
        <f t="shared" si="79"/>
        <v>368215.65861461376</v>
      </c>
      <c r="AH181" s="593">
        <f t="shared" si="79"/>
        <v>368215.65861461376</v>
      </c>
      <c r="AI181" s="593">
        <f t="shared" si="79"/>
        <v>368215.65861461376</v>
      </c>
    </row>
    <row r="182" spans="1:35" s="589" customFormat="1" ht="11.25">
      <c r="A182" s="594"/>
      <c r="B182" s="750" t="s">
        <v>246</v>
      </c>
      <c r="C182" s="594"/>
      <c r="D182" s="594"/>
      <c r="E182" s="594"/>
      <c r="F182" s="595">
        <f>+F183+F184+F186+F187+F188</f>
        <v>6664</v>
      </c>
      <c r="G182" s="595">
        <f t="shared" ref="G182:AI182" si="80">+G183+G184+G186+G187+G188</f>
        <v>13393</v>
      </c>
      <c r="H182" s="595">
        <f t="shared" si="80"/>
        <v>5373</v>
      </c>
      <c r="I182" s="595">
        <f t="shared" si="80"/>
        <v>5373</v>
      </c>
      <c r="J182" s="595">
        <f t="shared" si="80"/>
        <v>5373</v>
      </c>
      <c r="K182" s="595">
        <f t="shared" si="80"/>
        <v>368215.65861461376</v>
      </c>
      <c r="L182" s="595">
        <f t="shared" si="80"/>
        <v>368215.65861461376</v>
      </c>
      <c r="M182" s="595">
        <f t="shared" si="80"/>
        <v>368215.65861461376</v>
      </c>
      <c r="N182" s="595">
        <f t="shared" si="80"/>
        <v>368215.65861461376</v>
      </c>
      <c r="O182" s="595">
        <f t="shared" si="80"/>
        <v>368215.65861461376</v>
      </c>
      <c r="P182" s="595">
        <f t="shared" si="80"/>
        <v>368215.65861461376</v>
      </c>
      <c r="Q182" s="595">
        <f t="shared" si="80"/>
        <v>368215.65861461376</v>
      </c>
      <c r="R182" s="595">
        <f t="shared" si="80"/>
        <v>368215.65861461376</v>
      </c>
      <c r="S182" s="595">
        <f t="shared" si="80"/>
        <v>368215.65861461376</v>
      </c>
      <c r="T182" s="595">
        <f t="shared" si="80"/>
        <v>368215.65861461376</v>
      </c>
      <c r="U182" s="595">
        <f t="shared" si="80"/>
        <v>368215.65861461376</v>
      </c>
      <c r="V182" s="595">
        <f t="shared" si="80"/>
        <v>368215.65861461376</v>
      </c>
      <c r="W182" s="595">
        <f t="shared" si="80"/>
        <v>368215.65861461376</v>
      </c>
      <c r="X182" s="595">
        <f t="shared" si="80"/>
        <v>368215.65861461376</v>
      </c>
      <c r="Y182" s="595">
        <f t="shared" si="80"/>
        <v>368215.65861461376</v>
      </c>
      <c r="Z182" s="595">
        <f t="shared" si="80"/>
        <v>368215.65861461376</v>
      </c>
      <c r="AA182" s="595">
        <f t="shared" si="80"/>
        <v>368215.65861461376</v>
      </c>
      <c r="AB182" s="595">
        <f t="shared" si="80"/>
        <v>368215.65861461376</v>
      </c>
      <c r="AC182" s="595">
        <f t="shared" si="80"/>
        <v>368215.65861461376</v>
      </c>
      <c r="AD182" s="595">
        <f t="shared" si="80"/>
        <v>368215.65861461376</v>
      </c>
      <c r="AE182" s="595">
        <f t="shared" si="80"/>
        <v>368215.65861461376</v>
      </c>
      <c r="AF182" s="595">
        <f t="shared" si="80"/>
        <v>368215.65861461376</v>
      </c>
      <c r="AG182" s="595">
        <f t="shared" si="80"/>
        <v>368215.65861461376</v>
      </c>
      <c r="AH182" s="595">
        <f t="shared" si="80"/>
        <v>368215.65861461376</v>
      </c>
      <c r="AI182" s="595">
        <f t="shared" si="80"/>
        <v>368215.65861461376</v>
      </c>
    </row>
    <row r="183" spans="1:35" s="589" customFormat="1" ht="11.25">
      <c r="A183" s="594"/>
      <c r="B183" s="751" t="s">
        <v>106</v>
      </c>
      <c r="C183" s="596"/>
      <c r="D183" s="596"/>
      <c r="E183" s="596"/>
      <c r="F183" s="595">
        <f>+F49+'Dodatni obratovalni stroški'!B48</f>
        <v>907</v>
      </c>
      <c r="G183" s="595">
        <f>+G49+'Dodatni obratovalni stroški'!C48</f>
        <v>1608</v>
      </c>
      <c r="H183" s="595">
        <f>+H49+'Dodatni obratovalni stroški'!D48</f>
        <v>1361</v>
      </c>
      <c r="I183" s="595">
        <f>+I49+'Dodatni obratovalni stroški'!E48</f>
        <v>1361</v>
      </c>
      <c r="J183" s="595">
        <f>+J49+'Dodatni obratovalni stroški'!F48</f>
        <v>1361</v>
      </c>
      <c r="K183" s="595">
        <f>+K49+'Dodatni obratovalni stroški'!G48</f>
        <v>16241.460499999999</v>
      </c>
      <c r="L183" s="595">
        <f>+L49+'Dodatni obratovalni stroški'!H48</f>
        <v>16241.460499999999</v>
      </c>
      <c r="M183" s="595">
        <f>+M49+'Dodatni obratovalni stroški'!I48</f>
        <v>16241.460499999999</v>
      </c>
      <c r="N183" s="595">
        <f>+N49+'Dodatni obratovalni stroški'!J48</f>
        <v>16241.460499999999</v>
      </c>
      <c r="O183" s="595">
        <f>+O49+'Dodatni obratovalni stroški'!K48</f>
        <v>16241.460499999999</v>
      </c>
      <c r="P183" s="595">
        <f>+P49+'Dodatni obratovalni stroški'!L48</f>
        <v>16241.460499999999</v>
      </c>
      <c r="Q183" s="595">
        <f>+Q49+'Dodatni obratovalni stroški'!M48</f>
        <v>16241.460499999999</v>
      </c>
      <c r="R183" s="595">
        <f>+R49+'Dodatni obratovalni stroški'!N48</f>
        <v>16241.460499999999</v>
      </c>
      <c r="S183" s="595">
        <f>+S49+'Dodatni obratovalni stroški'!O48</f>
        <v>16241.460499999999</v>
      </c>
      <c r="T183" s="595">
        <f>+T49+'Dodatni obratovalni stroški'!P48</f>
        <v>16241.460499999999</v>
      </c>
      <c r="U183" s="595">
        <f>+U49+'Dodatni obratovalni stroški'!Q48</f>
        <v>16241.460499999999</v>
      </c>
      <c r="V183" s="595">
        <f>+V49+'Dodatni obratovalni stroški'!R48</f>
        <v>16241.460499999999</v>
      </c>
      <c r="W183" s="595">
        <f>+W49+'Dodatni obratovalni stroški'!S48</f>
        <v>16241.460499999999</v>
      </c>
      <c r="X183" s="595">
        <f>+X49+'Dodatni obratovalni stroški'!T48</f>
        <v>16241.460499999999</v>
      </c>
      <c r="Y183" s="595">
        <f>+Y49+'Dodatni obratovalni stroški'!U48</f>
        <v>16241.460499999999</v>
      </c>
      <c r="Z183" s="595">
        <f>+Z49+'Dodatni obratovalni stroški'!V48</f>
        <v>16241.460499999999</v>
      </c>
      <c r="AA183" s="595">
        <f>+AA49+'Dodatni obratovalni stroški'!W48</f>
        <v>16241.460499999999</v>
      </c>
      <c r="AB183" s="595">
        <f>+AB49+'Dodatni obratovalni stroški'!X48</f>
        <v>16241.460499999999</v>
      </c>
      <c r="AC183" s="595">
        <f>+AC49+'Dodatni obratovalni stroški'!Y48</f>
        <v>16241.460499999999</v>
      </c>
      <c r="AD183" s="595">
        <f>+AD49+'Dodatni obratovalni stroški'!Z48</f>
        <v>16241.460499999999</v>
      </c>
      <c r="AE183" s="595">
        <f>+AE49+'Dodatni obratovalni stroški'!AA48</f>
        <v>16241.460499999999</v>
      </c>
      <c r="AF183" s="595">
        <f>+AF49+'Dodatni obratovalni stroški'!AB48</f>
        <v>16241.460499999999</v>
      </c>
      <c r="AG183" s="595">
        <f>+AG49+'Dodatni obratovalni stroški'!AC48</f>
        <v>16241.460499999999</v>
      </c>
      <c r="AH183" s="595">
        <f>+AH49+'Dodatni obratovalni stroški'!AD48</f>
        <v>16241.460499999999</v>
      </c>
      <c r="AI183" s="595">
        <f>+AI49+'Dodatni obratovalni stroški'!AE48</f>
        <v>16241.460499999999</v>
      </c>
    </row>
    <row r="184" spans="1:35" s="589" customFormat="1" ht="11.25">
      <c r="A184" s="594"/>
      <c r="B184" s="751" t="s">
        <v>254</v>
      </c>
      <c r="C184" s="596"/>
      <c r="D184" s="596"/>
      <c r="E184" s="596"/>
      <c r="F184" s="595">
        <f>+F50+'Dodatni obratovalni stroški'!B52+Amortizacija!F38</f>
        <v>5560</v>
      </c>
      <c r="G184" s="595">
        <f>+G50+'Dodatni obratovalni stroški'!C52+Amortizacija!G38</f>
        <v>10746</v>
      </c>
      <c r="H184" s="595">
        <f>+H50+'Dodatni obratovalni stroški'!D52+Amortizacija!H38</f>
        <v>3388</v>
      </c>
      <c r="I184" s="595">
        <f>+I50+'Dodatni obratovalni stroški'!E52+Amortizacija!I38</f>
        <v>3388</v>
      </c>
      <c r="J184" s="595">
        <f>+J50+'Dodatni obratovalni stroški'!F52+Amortizacija!J38</f>
        <v>3388</v>
      </c>
      <c r="K184" s="595">
        <f>+K50+'Dodatni obratovalni stroški'!G52+Amortizacija!K38</f>
        <v>305350.19811461377</v>
      </c>
      <c r="L184" s="595">
        <f>+L50+'Dodatni obratovalni stroški'!H52+Amortizacija!L38</f>
        <v>305350.19811461377</v>
      </c>
      <c r="M184" s="595">
        <f>+M50+'Dodatni obratovalni stroški'!I52+Amortizacija!M38</f>
        <v>305350.19811461377</v>
      </c>
      <c r="N184" s="595">
        <f>+N50+'Dodatni obratovalni stroški'!J52+Amortizacija!N38</f>
        <v>305350.19811461377</v>
      </c>
      <c r="O184" s="595">
        <f>+O50+'Dodatni obratovalni stroški'!K52+Amortizacija!O38</f>
        <v>305350.19811461377</v>
      </c>
      <c r="P184" s="595">
        <f>+P50+'Dodatni obratovalni stroški'!L52+Amortizacija!P38</f>
        <v>305350.19811461377</v>
      </c>
      <c r="Q184" s="595">
        <f>+Q50+'Dodatni obratovalni stroški'!M52+Amortizacija!Q38</f>
        <v>305350.19811461377</v>
      </c>
      <c r="R184" s="595">
        <f>+R50+'Dodatni obratovalni stroški'!N52+Amortizacija!R38</f>
        <v>305350.19811461377</v>
      </c>
      <c r="S184" s="595">
        <f>+S50+'Dodatni obratovalni stroški'!O52+Amortizacija!S38</f>
        <v>305350.19811461377</v>
      </c>
      <c r="T184" s="595">
        <f>+T50+'Dodatni obratovalni stroški'!P52+Amortizacija!T38</f>
        <v>305350.19811461377</v>
      </c>
      <c r="U184" s="595">
        <f>+U50+'Dodatni obratovalni stroški'!Q52+Amortizacija!U38</f>
        <v>305350.19811461377</v>
      </c>
      <c r="V184" s="595">
        <f>+V50+'Dodatni obratovalni stroški'!R52+Amortizacija!V38</f>
        <v>305350.19811461377</v>
      </c>
      <c r="W184" s="595">
        <f>+W50+'Dodatni obratovalni stroški'!S52+Amortizacija!W38</f>
        <v>305350.19811461377</v>
      </c>
      <c r="X184" s="595">
        <f>+X50+'Dodatni obratovalni stroški'!T52+Amortizacija!X38</f>
        <v>305350.19811461377</v>
      </c>
      <c r="Y184" s="595">
        <f>+Y50+'Dodatni obratovalni stroški'!U52+Amortizacija!Y38</f>
        <v>305350.19811461377</v>
      </c>
      <c r="Z184" s="595">
        <f>+Z50+'Dodatni obratovalni stroški'!V52+Amortizacija!Z38</f>
        <v>305350.19811461377</v>
      </c>
      <c r="AA184" s="595">
        <f>+AA50+'Dodatni obratovalni stroški'!W52+Amortizacija!AA38</f>
        <v>305350.19811461377</v>
      </c>
      <c r="AB184" s="595">
        <f>+AB50+'Dodatni obratovalni stroški'!X52+Amortizacija!AB38</f>
        <v>305350.19811461377</v>
      </c>
      <c r="AC184" s="595">
        <f>+AC50+'Dodatni obratovalni stroški'!Y52+Amortizacija!AC38</f>
        <v>305350.19811461377</v>
      </c>
      <c r="AD184" s="595">
        <f>+AD50+'Dodatni obratovalni stroški'!Z52+Amortizacija!AD38</f>
        <v>305350.19811461377</v>
      </c>
      <c r="AE184" s="595">
        <f>+AE50+'Dodatni obratovalni stroški'!AA52+Amortizacija!AE38</f>
        <v>305350.19811461377</v>
      </c>
      <c r="AF184" s="595">
        <f>+AF50+'Dodatni obratovalni stroški'!AB52+Amortizacija!AF38</f>
        <v>305350.19811461377</v>
      </c>
      <c r="AG184" s="595">
        <f>+AG50+'Dodatni obratovalni stroški'!AC52+Amortizacija!AG38</f>
        <v>305350.19811461377</v>
      </c>
      <c r="AH184" s="595">
        <f>+AH50+'Dodatni obratovalni stroški'!AD52+Amortizacija!AH38</f>
        <v>305350.19811461377</v>
      </c>
      <c r="AI184" s="595">
        <f>+AI50+'Dodatni obratovalni stroški'!AE52+Amortizacija!AI38</f>
        <v>305350.19811461377</v>
      </c>
    </row>
    <row r="185" spans="1:35" s="589" customFormat="1" ht="11.25">
      <c r="A185" s="597"/>
      <c r="B185" s="752" t="s">
        <v>264</v>
      </c>
      <c r="C185" s="598"/>
      <c r="D185" s="598"/>
      <c r="E185" s="598"/>
      <c r="F185" s="599">
        <f>+F51+Amortizacija!F38</f>
        <v>0</v>
      </c>
      <c r="G185" s="599">
        <f>+G51+Amortizacija!G38</f>
        <v>913</v>
      </c>
      <c r="H185" s="599">
        <f>+H51+Amortizacija!H38</f>
        <v>1577</v>
      </c>
      <c r="I185" s="599">
        <f>+I51+Amortizacija!I38</f>
        <v>1577</v>
      </c>
      <c r="J185" s="599">
        <f>+J51+Amortizacija!J38</f>
        <v>1577</v>
      </c>
      <c r="K185" s="599">
        <f>+K51+Amortizacija!K38</f>
        <v>155950.22754324187</v>
      </c>
      <c r="L185" s="599">
        <f>+L51+Amortizacija!L38</f>
        <v>155950.22754324187</v>
      </c>
      <c r="M185" s="599">
        <f>+M51+Amortizacija!M38</f>
        <v>155950.22754324187</v>
      </c>
      <c r="N185" s="599">
        <f>+N51+Amortizacija!N38</f>
        <v>155950.22754324187</v>
      </c>
      <c r="O185" s="599">
        <f>+O51+Amortizacija!O38</f>
        <v>155950.22754324187</v>
      </c>
      <c r="P185" s="599">
        <f>+P51+Amortizacija!P38</f>
        <v>155950.22754324187</v>
      </c>
      <c r="Q185" s="599">
        <f>+Q51+Amortizacija!Q38</f>
        <v>155950.22754324187</v>
      </c>
      <c r="R185" s="599">
        <f>+R51+Amortizacija!R38</f>
        <v>155950.22754324187</v>
      </c>
      <c r="S185" s="599">
        <f>+S51+Amortizacija!S38</f>
        <v>155950.22754324187</v>
      </c>
      <c r="T185" s="599">
        <f>+T51+Amortizacija!T38</f>
        <v>155950.22754324187</v>
      </c>
      <c r="U185" s="599">
        <f>+U51+Amortizacija!U38</f>
        <v>155950.22754324187</v>
      </c>
      <c r="V185" s="599">
        <f>+V51+Amortizacija!V38</f>
        <v>155950.22754324187</v>
      </c>
      <c r="W185" s="599">
        <f>+W51+Amortizacija!W38</f>
        <v>155950.22754324187</v>
      </c>
      <c r="X185" s="599">
        <f>+X51+Amortizacija!X38</f>
        <v>155950.22754324187</v>
      </c>
      <c r="Y185" s="599">
        <f>+Y51+Amortizacija!Y38</f>
        <v>155950.22754324187</v>
      </c>
      <c r="Z185" s="599">
        <f>+Z51+Amortizacija!Z38</f>
        <v>155950.22754324187</v>
      </c>
      <c r="AA185" s="599">
        <f>+AA51+Amortizacija!AA38</f>
        <v>155950.22754324187</v>
      </c>
      <c r="AB185" s="599">
        <f>+AB51+Amortizacija!AB38</f>
        <v>155950.22754324187</v>
      </c>
      <c r="AC185" s="599">
        <f>+AC51+Amortizacija!AC38</f>
        <v>155950.22754324187</v>
      </c>
      <c r="AD185" s="599">
        <f>+AD51+Amortizacija!AD38</f>
        <v>155950.22754324187</v>
      </c>
      <c r="AE185" s="599">
        <f>+AE51+Amortizacija!AE38</f>
        <v>155950.22754324187</v>
      </c>
      <c r="AF185" s="599">
        <f>+AF51+Amortizacija!AF38</f>
        <v>155950.22754324187</v>
      </c>
      <c r="AG185" s="599">
        <f>+AG51+Amortizacija!AG38</f>
        <v>155950.22754324187</v>
      </c>
      <c r="AH185" s="599">
        <f>+AH51+Amortizacija!AH38</f>
        <v>155950.22754324187</v>
      </c>
      <c r="AI185" s="599">
        <f>+AI51+Amortizacija!AI38</f>
        <v>155950.22754324187</v>
      </c>
    </row>
    <row r="186" spans="1:35" s="589" customFormat="1" ht="11.25">
      <c r="A186" s="594"/>
      <c r="B186" s="751" t="s">
        <v>255</v>
      </c>
      <c r="C186" s="596"/>
      <c r="D186" s="596"/>
      <c r="E186" s="596"/>
      <c r="F186" s="595">
        <f>+F52</f>
        <v>0</v>
      </c>
      <c r="G186" s="595">
        <f t="shared" ref="G186:AI186" si="81">+G52</f>
        <v>49</v>
      </c>
      <c r="H186" s="595">
        <f t="shared" si="81"/>
        <v>14</v>
      </c>
      <c r="I186" s="595">
        <f t="shared" si="81"/>
        <v>14</v>
      </c>
      <c r="J186" s="595">
        <f t="shared" si="81"/>
        <v>14</v>
      </c>
      <c r="K186" s="595">
        <f t="shared" si="81"/>
        <v>14</v>
      </c>
      <c r="L186" s="595">
        <f t="shared" si="81"/>
        <v>14</v>
      </c>
      <c r="M186" s="595">
        <f t="shared" si="81"/>
        <v>14</v>
      </c>
      <c r="N186" s="595">
        <f t="shared" si="81"/>
        <v>14</v>
      </c>
      <c r="O186" s="595">
        <f t="shared" si="81"/>
        <v>14</v>
      </c>
      <c r="P186" s="595">
        <f t="shared" si="81"/>
        <v>14</v>
      </c>
      <c r="Q186" s="595">
        <f t="shared" si="81"/>
        <v>14</v>
      </c>
      <c r="R186" s="595">
        <f t="shared" si="81"/>
        <v>14</v>
      </c>
      <c r="S186" s="595">
        <f t="shared" si="81"/>
        <v>14</v>
      </c>
      <c r="T186" s="595">
        <f t="shared" si="81"/>
        <v>14</v>
      </c>
      <c r="U186" s="595">
        <f t="shared" si="81"/>
        <v>14</v>
      </c>
      <c r="V186" s="595">
        <f t="shared" si="81"/>
        <v>14</v>
      </c>
      <c r="W186" s="595">
        <f t="shared" si="81"/>
        <v>14</v>
      </c>
      <c r="X186" s="595">
        <f t="shared" si="81"/>
        <v>14</v>
      </c>
      <c r="Y186" s="595">
        <f t="shared" si="81"/>
        <v>14</v>
      </c>
      <c r="Z186" s="595">
        <f t="shared" si="81"/>
        <v>14</v>
      </c>
      <c r="AA186" s="595">
        <f t="shared" si="81"/>
        <v>14</v>
      </c>
      <c r="AB186" s="595">
        <f t="shared" si="81"/>
        <v>14</v>
      </c>
      <c r="AC186" s="595">
        <f t="shared" si="81"/>
        <v>14</v>
      </c>
      <c r="AD186" s="595">
        <f t="shared" si="81"/>
        <v>14</v>
      </c>
      <c r="AE186" s="595">
        <f t="shared" si="81"/>
        <v>14</v>
      </c>
      <c r="AF186" s="595">
        <f t="shared" si="81"/>
        <v>14</v>
      </c>
      <c r="AG186" s="595">
        <f t="shared" si="81"/>
        <v>14</v>
      </c>
      <c r="AH186" s="595">
        <f t="shared" si="81"/>
        <v>14</v>
      </c>
      <c r="AI186" s="595">
        <f t="shared" si="81"/>
        <v>14</v>
      </c>
    </row>
    <row r="187" spans="1:35" s="589" customFormat="1" ht="11.25">
      <c r="A187" s="594"/>
      <c r="B187" s="751" t="s">
        <v>256</v>
      </c>
      <c r="C187" s="596"/>
      <c r="D187" s="596"/>
      <c r="E187" s="596"/>
      <c r="F187" s="595">
        <f>+F53+'Dodatni obratovalni stroški'!B57</f>
        <v>197</v>
      </c>
      <c r="G187" s="595">
        <f>+G53+'Dodatni obratovalni stroški'!C57</f>
        <v>892</v>
      </c>
      <c r="H187" s="595">
        <f>+H53+'Dodatni obratovalni stroški'!D57</f>
        <v>552</v>
      </c>
      <c r="I187" s="595">
        <f>+I53+'Dodatni obratovalni stroški'!E57</f>
        <v>552</v>
      </c>
      <c r="J187" s="595">
        <f>+J53+'Dodatni obratovalni stroški'!F57</f>
        <v>552</v>
      </c>
      <c r="K187" s="595">
        <f>+K53+'Dodatni obratovalni stroški'!G57</f>
        <v>46552</v>
      </c>
      <c r="L187" s="595">
        <f>+L53+'Dodatni obratovalni stroški'!H57</f>
        <v>46552</v>
      </c>
      <c r="M187" s="595">
        <f>+M53+'Dodatni obratovalni stroški'!I57</f>
        <v>46552</v>
      </c>
      <c r="N187" s="595">
        <f>+N53+'Dodatni obratovalni stroški'!J57</f>
        <v>46552</v>
      </c>
      <c r="O187" s="595">
        <f>+O53+'Dodatni obratovalni stroški'!K57</f>
        <v>46552</v>
      </c>
      <c r="P187" s="595">
        <f>+P53+'Dodatni obratovalni stroški'!L57</f>
        <v>46552</v>
      </c>
      <c r="Q187" s="595">
        <f>+Q53+'Dodatni obratovalni stroški'!M57</f>
        <v>46552</v>
      </c>
      <c r="R187" s="595">
        <f>+R53+'Dodatni obratovalni stroški'!N57</f>
        <v>46552</v>
      </c>
      <c r="S187" s="595">
        <f>+S53+'Dodatni obratovalni stroški'!O57</f>
        <v>46552</v>
      </c>
      <c r="T187" s="595">
        <f>+T53+'Dodatni obratovalni stroški'!P57</f>
        <v>46552</v>
      </c>
      <c r="U187" s="595">
        <f>+U53+'Dodatni obratovalni stroški'!Q57</f>
        <v>46552</v>
      </c>
      <c r="V187" s="595">
        <f>+V53+'Dodatni obratovalni stroški'!R57</f>
        <v>46552</v>
      </c>
      <c r="W187" s="595">
        <f>+W53+'Dodatni obratovalni stroški'!S57</f>
        <v>46552</v>
      </c>
      <c r="X187" s="595">
        <f>+X53+'Dodatni obratovalni stroški'!T57</f>
        <v>46552</v>
      </c>
      <c r="Y187" s="595">
        <f>+Y53+'Dodatni obratovalni stroški'!U57</f>
        <v>46552</v>
      </c>
      <c r="Z187" s="595">
        <f>+Z53+'Dodatni obratovalni stroški'!V57</f>
        <v>46552</v>
      </c>
      <c r="AA187" s="595">
        <f>+AA53+'Dodatni obratovalni stroški'!W57</f>
        <v>46552</v>
      </c>
      <c r="AB187" s="595">
        <f>+AB53+'Dodatni obratovalni stroški'!X57</f>
        <v>46552</v>
      </c>
      <c r="AC187" s="595">
        <f>+AC53+'Dodatni obratovalni stroški'!Y57</f>
        <v>46552</v>
      </c>
      <c r="AD187" s="595">
        <f>+AD53+'Dodatni obratovalni stroški'!Z57</f>
        <v>46552</v>
      </c>
      <c r="AE187" s="595">
        <f>+AE53+'Dodatni obratovalni stroški'!AA57</f>
        <v>46552</v>
      </c>
      <c r="AF187" s="595">
        <f>+AF53+'Dodatni obratovalni stroški'!AB57</f>
        <v>46552</v>
      </c>
      <c r="AG187" s="595">
        <f>+AG53+'Dodatni obratovalni stroški'!AC57</f>
        <v>46552</v>
      </c>
      <c r="AH187" s="595">
        <f>+AH53+'Dodatni obratovalni stroški'!AD57</f>
        <v>46552</v>
      </c>
      <c r="AI187" s="595">
        <f>+AI53+'Dodatni obratovalni stroški'!AE57</f>
        <v>46552</v>
      </c>
    </row>
    <row r="188" spans="1:35" s="589" customFormat="1" ht="11.25">
      <c r="A188" s="594"/>
      <c r="B188" s="751" t="s">
        <v>257</v>
      </c>
      <c r="C188" s="596"/>
      <c r="D188" s="596"/>
      <c r="E188" s="596"/>
      <c r="F188" s="595">
        <f>+F54</f>
        <v>0</v>
      </c>
      <c r="G188" s="595">
        <f t="shared" ref="G188:AI190" si="82">+G54</f>
        <v>98</v>
      </c>
      <c r="H188" s="595">
        <f t="shared" si="82"/>
        <v>58</v>
      </c>
      <c r="I188" s="595">
        <f t="shared" si="82"/>
        <v>58</v>
      </c>
      <c r="J188" s="595">
        <f t="shared" si="82"/>
        <v>58</v>
      </c>
      <c r="K188" s="595">
        <f t="shared" si="82"/>
        <v>58</v>
      </c>
      <c r="L188" s="595">
        <f t="shared" si="82"/>
        <v>58</v>
      </c>
      <c r="M188" s="595">
        <f t="shared" si="82"/>
        <v>58</v>
      </c>
      <c r="N188" s="595">
        <f t="shared" si="82"/>
        <v>58</v>
      </c>
      <c r="O188" s="595">
        <f t="shared" si="82"/>
        <v>58</v>
      </c>
      <c r="P188" s="595">
        <f t="shared" si="82"/>
        <v>58</v>
      </c>
      <c r="Q188" s="595">
        <f t="shared" si="82"/>
        <v>58</v>
      </c>
      <c r="R188" s="595">
        <f t="shared" si="82"/>
        <v>58</v>
      </c>
      <c r="S188" s="595">
        <f t="shared" si="82"/>
        <v>58</v>
      </c>
      <c r="T188" s="595">
        <f t="shared" si="82"/>
        <v>58</v>
      </c>
      <c r="U188" s="595">
        <f t="shared" si="82"/>
        <v>58</v>
      </c>
      <c r="V188" s="595">
        <f t="shared" si="82"/>
        <v>58</v>
      </c>
      <c r="W188" s="595">
        <f t="shared" si="82"/>
        <v>58</v>
      </c>
      <c r="X188" s="595">
        <f t="shared" si="82"/>
        <v>58</v>
      </c>
      <c r="Y188" s="595">
        <f t="shared" si="82"/>
        <v>58</v>
      </c>
      <c r="Z188" s="595">
        <f t="shared" si="82"/>
        <v>58</v>
      </c>
      <c r="AA188" s="595">
        <f t="shared" si="82"/>
        <v>58</v>
      </c>
      <c r="AB188" s="595">
        <f t="shared" si="82"/>
        <v>58</v>
      </c>
      <c r="AC188" s="595">
        <f t="shared" si="82"/>
        <v>58</v>
      </c>
      <c r="AD188" s="595">
        <f t="shared" si="82"/>
        <v>58</v>
      </c>
      <c r="AE188" s="595">
        <f t="shared" si="82"/>
        <v>58</v>
      </c>
      <c r="AF188" s="595">
        <f t="shared" si="82"/>
        <v>58</v>
      </c>
      <c r="AG188" s="595">
        <f t="shared" si="82"/>
        <v>58</v>
      </c>
      <c r="AH188" s="595">
        <f t="shared" si="82"/>
        <v>58</v>
      </c>
      <c r="AI188" s="595">
        <f t="shared" si="82"/>
        <v>58</v>
      </c>
    </row>
    <row r="189" spans="1:35" s="589" customFormat="1" ht="11.25">
      <c r="A189" s="594"/>
      <c r="B189" s="750" t="s">
        <v>248</v>
      </c>
      <c r="C189" s="594"/>
      <c r="D189" s="594"/>
      <c r="E189" s="594"/>
      <c r="F189" s="595">
        <f>+F55</f>
        <v>0</v>
      </c>
      <c r="G189" s="595">
        <f t="shared" si="82"/>
        <v>0</v>
      </c>
      <c r="H189" s="595">
        <f t="shared" si="82"/>
        <v>0</v>
      </c>
      <c r="I189" s="595">
        <f t="shared" si="82"/>
        <v>0</v>
      </c>
      <c r="J189" s="595">
        <f t="shared" si="82"/>
        <v>0</v>
      </c>
      <c r="K189" s="595">
        <f t="shared" si="82"/>
        <v>0</v>
      </c>
      <c r="L189" s="595">
        <f t="shared" si="82"/>
        <v>0</v>
      </c>
      <c r="M189" s="595">
        <f t="shared" si="82"/>
        <v>0</v>
      </c>
      <c r="N189" s="595">
        <f t="shared" si="82"/>
        <v>0</v>
      </c>
      <c r="O189" s="595">
        <f t="shared" si="82"/>
        <v>0</v>
      </c>
      <c r="P189" s="595">
        <f t="shared" si="82"/>
        <v>0</v>
      </c>
      <c r="Q189" s="595">
        <f t="shared" si="82"/>
        <v>0</v>
      </c>
      <c r="R189" s="595">
        <f t="shared" si="82"/>
        <v>0</v>
      </c>
      <c r="S189" s="595">
        <f t="shared" si="82"/>
        <v>0</v>
      </c>
      <c r="T189" s="595">
        <f t="shared" si="82"/>
        <v>0</v>
      </c>
      <c r="U189" s="595">
        <f t="shared" si="82"/>
        <v>0</v>
      </c>
      <c r="V189" s="595">
        <f t="shared" si="82"/>
        <v>0</v>
      </c>
      <c r="W189" s="595">
        <f t="shared" si="82"/>
        <v>0</v>
      </c>
      <c r="X189" s="595">
        <f t="shared" si="82"/>
        <v>0</v>
      </c>
      <c r="Y189" s="595">
        <f t="shared" si="82"/>
        <v>0</v>
      </c>
      <c r="Z189" s="595">
        <f t="shared" si="82"/>
        <v>0</v>
      </c>
      <c r="AA189" s="595">
        <f t="shared" si="82"/>
        <v>0</v>
      </c>
      <c r="AB189" s="595">
        <f t="shared" si="82"/>
        <v>0</v>
      </c>
      <c r="AC189" s="595">
        <f t="shared" si="82"/>
        <v>0</v>
      </c>
      <c r="AD189" s="595">
        <f t="shared" si="82"/>
        <v>0</v>
      </c>
      <c r="AE189" s="595">
        <f t="shared" si="82"/>
        <v>0</v>
      </c>
      <c r="AF189" s="595">
        <f t="shared" si="82"/>
        <v>0</v>
      </c>
      <c r="AG189" s="595">
        <f t="shared" si="82"/>
        <v>0</v>
      </c>
      <c r="AH189" s="595">
        <f t="shared" si="82"/>
        <v>0</v>
      </c>
      <c r="AI189" s="595">
        <f t="shared" si="82"/>
        <v>0</v>
      </c>
    </row>
    <row r="190" spans="1:35" s="589" customFormat="1" ht="11.25">
      <c r="A190" s="594"/>
      <c r="B190" s="750" t="s">
        <v>258</v>
      </c>
      <c r="C190" s="594"/>
      <c r="D190" s="594"/>
      <c r="E190" s="594"/>
      <c r="F190" s="595">
        <f>+F56</f>
        <v>0</v>
      </c>
      <c r="G190" s="595">
        <f t="shared" si="82"/>
        <v>0</v>
      </c>
      <c r="H190" s="595">
        <f t="shared" si="82"/>
        <v>0</v>
      </c>
      <c r="I190" s="595">
        <f t="shared" si="82"/>
        <v>0</v>
      </c>
      <c r="J190" s="595">
        <f t="shared" si="82"/>
        <v>0</v>
      </c>
      <c r="K190" s="595">
        <f t="shared" si="82"/>
        <v>0</v>
      </c>
      <c r="L190" s="595">
        <f t="shared" si="82"/>
        <v>0</v>
      </c>
      <c r="M190" s="595">
        <f t="shared" si="82"/>
        <v>0</v>
      </c>
      <c r="N190" s="595">
        <f t="shared" si="82"/>
        <v>0</v>
      </c>
      <c r="O190" s="595">
        <f t="shared" si="82"/>
        <v>0</v>
      </c>
      <c r="P190" s="595">
        <f t="shared" si="82"/>
        <v>0</v>
      </c>
      <c r="Q190" s="595">
        <f t="shared" si="82"/>
        <v>0</v>
      </c>
      <c r="R190" s="595">
        <f t="shared" si="82"/>
        <v>0</v>
      </c>
      <c r="S190" s="595">
        <f t="shared" si="82"/>
        <v>0</v>
      </c>
      <c r="T190" s="595">
        <f t="shared" si="82"/>
        <v>0</v>
      </c>
      <c r="U190" s="595">
        <f t="shared" si="82"/>
        <v>0</v>
      </c>
      <c r="V190" s="595">
        <f t="shared" si="82"/>
        <v>0</v>
      </c>
      <c r="W190" s="595">
        <f t="shared" si="82"/>
        <v>0</v>
      </c>
      <c r="X190" s="595">
        <f t="shared" si="82"/>
        <v>0</v>
      </c>
      <c r="Y190" s="595">
        <f t="shared" si="82"/>
        <v>0</v>
      </c>
      <c r="Z190" s="595">
        <f t="shared" si="82"/>
        <v>0</v>
      </c>
      <c r="AA190" s="595">
        <f t="shared" si="82"/>
        <v>0</v>
      </c>
      <c r="AB190" s="595">
        <f t="shared" si="82"/>
        <v>0</v>
      </c>
      <c r="AC190" s="595">
        <f t="shared" si="82"/>
        <v>0</v>
      </c>
      <c r="AD190" s="595">
        <f t="shared" si="82"/>
        <v>0</v>
      </c>
      <c r="AE190" s="595">
        <f t="shared" si="82"/>
        <v>0</v>
      </c>
      <c r="AF190" s="595">
        <f t="shared" si="82"/>
        <v>0</v>
      </c>
      <c r="AG190" s="595">
        <f t="shared" si="82"/>
        <v>0</v>
      </c>
      <c r="AH190" s="595">
        <f t="shared" si="82"/>
        <v>0</v>
      </c>
      <c r="AI190" s="595">
        <f t="shared" si="82"/>
        <v>0</v>
      </c>
    </row>
    <row r="191" spans="1:35" s="589" customFormat="1" ht="11.25">
      <c r="A191" s="592"/>
      <c r="B191" s="749" t="s">
        <v>259</v>
      </c>
      <c r="C191" s="592"/>
      <c r="D191" s="592"/>
      <c r="E191" s="592"/>
      <c r="F191" s="593">
        <f>+F170-F181</f>
        <v>-4550</v>
      </c>
      <c r="G191" s="593">
        <f t="shared" ref="G191:AI191" si="83">+G170-G181</f>
        <v>905</v>
      </c>
      <c r="H191" s="593">
        <f t="shared" si="83"/>
        <v>0</v>
      </c>
      <c r="I191" s="593">
        <f t="shared" si="83"/>
        <v>0</v>
      </c>
      <c r="J191" s="593">
        <f t="shared" si="83"/>
        <v>0</v>
      </c>
      <c r="K191" s="593">
        <f t="shared" si="83"/>
        <v>0</v>
      </c>
      <c r="L191" s="593">
        <f t="shared" si="83"/>
        <v>0</v>
      </c>
      <c r="M191" s="593">
        <f t="shared" si="83"/>
        <v>0</v>
      </c>
      <c r="N191" s="593">
        <f t="shared" si="83"/>
        <v>0</v>
      </c>
      <c r="O191" s="593">
        <f t="shared" si="83"/>
        <v>0</v>
      </c>
      <c r="P191" s="593">
        <f t="shared" si="83"/>
        <v>0</v>
      </c>
      <c r="Q191" s="593">
        <f t="shared" si="83"/>
        <v>0</v>
      </c>
      <c r="R191" s="593">
        <f t="shared" si="83"/>
        <v>0</v>
      </c>
      <c r="S191" s="593">
        <f t="shared" si="83"/>
        <v>0</v>
      </c>
      <c r="T191" s="593">
        <f t="shared" si="83"/>
        <v>0</v>
      </c>
      <c r="U191" s="593">
        <f t="shared" si="83"/>
        <v>0</v>
      </c>
      <c r="V191" s="593">
        <f t="shared" si="83"/>
        <v>0</v>
      </c>
      <c r="W191" s="593">
        <f t="shared" si="83"/>
        <v>0</v>
      </c>
      <c r="X191" s="593">
        <f t="shared" si="83"/>
        <v>0</v>
      </c>
      <c r="Y191" s="593">
        <f t="shared" si="83"/>
        <v>0</v>
      </c>
      <c r="Z191" s="593">
        <f t="shared" si="83"/>
        <v>0</v>
      </c>
      <c r="AA191" s="593">
        <f t="shared" si="83"/>
        <v>0</v>
      </c>
      <c r="AB191" s="593">
        <f t="shared" si="83"/>
        <v>0</v>
      </c>
      <c r="AC191" s="593">
        <f t="shared" si="83"/>
        <v>0</v>
      </c>
      <c r="AD191" s="593">
        <f t="shared" si="83"/>
        <v>0</v>
      </c>
      <c r="AE191" s="593">
        <f t="shared" si="83"/>
        <v>0</v>
      </c>
      <c r="AF191" s="593">
        <f t="shared" si="83"/>
        <v>0</v>
      </c>
      <c r="AG191" s="593">
        <f t="shared" si="83"/>
        <v>0</v>
      </c>
      <c r="AH191" s="593">
        <f t="shared" si="83"/>
        <v>0</v>
      </c>
      <c r="AI191" s="593">
        <f t="shared" si="83"/>
        <v>0</v>
      </c>
    </row>
    <row r="194" spans="1:35" s="589" customFormat="1" ht="11.25">
      <c r="A194" s="612"/>
      <c r="B194" s="754" t="s">
        <v>388</v>
      </c>
      <c r="C194" s="612"/>
      <c r="D194" s="612"/>
      <c r="E194" s="612"/>
      <c r="F194" s="612">
        <f t="shared" ref="F194:AI195" si="84">+F168</f>
        <v>1</v>
      </c>
      <c r="G194" s="612">
        <f t="shared" si="84"/>
        <v>2</v>
      </c>
      <c r="H194" s="612">
        <f t="shared" si="84"/>
        <v>3</v>
      </c>
      <c r="I194" s="612">
        <f t="shared" si="84"/>
        <v>4</v>
      </c>
      <c r="J194" s="612">
        <f t="shared" si="84"/>
        <v>5</v>
      </c>
      <c r="K194" s="612">
        <f t="shared" si="84"/>
        <v>6</v>
      </c>
      <c r="L194" s="612">
        <f t="shared" si="84"/>
        <v>7</v>
      </c>
      <c r="M194" s="612">
        <f t="shared" si="84"/>
        <v>8</v>
      </c>
      <c r="N194" s="612">
        <f t="shared" si="84"/>
        <v>9</v>
      </c>
      <c r="O194" s="612">
        <f t="shared" si="84"/>
        <v>10</v>
      </c>
      <c r="P194" s="612">
        <f t="shared" si="84"/>
        <v>11</v>
      </c>
      <c r="Q194" s="612">
        <f t="shared" si="84"/>
        <v>12</v>
      </c>
      <c r="R194" s="612">
        <f t="shared" si="84"/>
        <v>13</v>
      </c>
      <c r="S194" s="612">
        <f t="shared" si="84"/>
        <v>14</v>
      </c>
      <c r="T194" s="612">
        <f t="shared" si="84"/>
        <v>15</v>
      </c>
      <c r="U194" s="612">
        <f t="shared" si="84"/>
        <v>16</v>
      </c>
      <c r="V194" s="612">
        <f t="shared" si="84"/>
        <v>17</v>
      </c>
      <c r="W194" s="612">
        <f t="shared" si="84"/>
        <v>18</v>
      </c>
      <c r="X194" s="612">
        <f t="shared" si="84"/>
        <v>19</v>
      </c>
      <c r="Y194" s="612">
        <f t="shared" si="84"/>
        <v>20</v>
      </c>
      <c r="Z194" s="612">
        <f t="shared" si="84"/>
        <v>21</v>
      </c>
      <c r="AA194" s="612">
        <f t="shared" si="84"/>
        <v>22</v>
      </c>
      <c r="AB194" s="612">
        <f t="shared" si="84"/>
        <v>23</v>
      </c>
      <c r="AC194" s="612">
        <f t="shared" si="84"/>
        <v>24</v>
      </c>
      <c r="AD194" s="612">
        <f t="shared" si="84"/>
        <v>25</v>
      </c>
      <c r="AE194" s="612">
        <f t="shared" si="84"/>
        <v>26</v>
      </c>
      <c r="AF194" s="612">
        <f t="shared" si="84"/>
        <v>27</v>
      </c>
      <c r="AG194" s="612">
        <f t="shared" si="84"/>
        <v>28</v>
      </c>
      <c r="AH194" s="612">
        <f t="shared" si="84"/>
        <v>29</v>
      </c>
      <c r="AI194" s="612">
        <f t="shared" si="84"/>
        <v>30</v>
      </c>
    </row>
    <row r="195" spans="1:35" s="589" customFormat="1" ht="11.25">
      <c r="A195" s="612" t="s">
        <v>147</v>
      </c>
      <c r="B195" s="754" t="s">
        <v>390</v>
      </c>
      <c r="C195" s="613"/>
      <c r="D195" s="613"/>
      <c r="E195" s="613"/>
      <c r="F195" s="614">
        <f t="shared" si="84"/>
        <v>2018</v>
      </c>
      <c r="G195" s="614">
        <f t="shared" si="84"/>
        <v>2019</v>
      </c>
      <c r="H195" s="614">
        <f t="shared" si="84"/>
        <v>2020</v>
      </c>
      <c r="I195" s="614">
        <f t="shared" si="84"/>
        <v>2021</v>
      </c>
      <c r="J195" s="614">
        <f t="shared" si="84"/>
        <v>2022</v>
      </c>
      <c r="K195" s="614">
        <f t="shared" si="84"/>
        <v>2023</v>
      </c>
      <c r="L195" s="614">
        <f t="shared" si="84"/>
        <v>2024</v>
      </c>
      <c r="M195" s="614">
        <f t="shared" si="84"/>
        <v>2025</v>
      </c>
      <c r="N195" s="614">
        <f t="shared" si="84"/>
        <v>2026</v>
      </c>
      <c r="O195" s="614">
        <f t="shared" si="84"/>
        <v>2027</v>
      </c>
      <c r="P195" s="614">
        <f t="shared" si="84"/>
        <v>2028</v>
      </c>
      <c r="Q195" s="614">
        <f t="shared" si="84"/>
        <v>2029</v>
      </c>
      <c r="R195" s="614">
        <f t="shared" si="84"/>
        <v>2030</v>
      </c>
      <c r="S195" s="614">
        <f t="shared" si="84"/>
        <v>2031</v>
      </c>
      <c r="T195" s="614">
        <f t="shared" si="84"/>
        <v>2032</v>
      </c>
      <c r="U195" s="614">
        <f t="shared" si="84"/>
        <v>2033</v>
      </c>
      <c r="V195" s="614">
        <f t="shared" si="84"/>
        <v>2034</v>
      </c>
      <c r="W195" s="614">
        <f t="shared" si="84"/>
        <v>2035</v>
      </c>
      <c r="X195" s="614">
        <f t="shared" si="84"/>
        <v>2036</v>
      </c>
      <c r="Y195" s="614">
        <f t="shared" si="84"/>
        <v>2037</v>
      </c>
      <c r="Z195" s="614">
        <f t="shared" si="84"/>
        <v>2038</v>
      </c>
      <c r="AA195" s="614">
        <f t="shared" si="84"/>
        <v>2039</v>
      </c>
      <c r="AB195" s="614">
        <f t="shared" si="84"/>
        <v>2040</v>
      </c>
      <c r="AC195" s="614">
        <f t="shared" si="84"/>
        <v>2041</v>
      </c>
      <c r="AD195" s="614">
        <f t="shared" si="84"/>
        <v>2042</v>
      </c>
      <c r="AE195" s="614">
        <f t="shared" si="84"/>
        <v>2043</v>
      </c>
      <c r="AF195" s="614">
        <f t="shared" si="84"/>
        <v>2044</v>
      </c>
      <c r="AG195" s="614">
        <f t="shared" si="84"/>
        <v>2045</v>
      </c>
      <c r="AH195" s="614">
        <f t="shared" si="84"/>
        <v>2046</v>
      </c>
      <c r="AI195" s="614">
        <f t="shared" si="84"/>
        <v>2047</v>
      </c>
    </row>
    <row r="196" spans="1:35" s="589" customFormat="1" ht="11.25">
      <c r="A196" s="592" t="s">
        <v>242</v>
      </c>
      <c r="B196" s="749" t="s">
        <v>252</v>
      </c>
      <c r="C196" s="592"/>
      <c r="D196" s="592"/>
      <c r="E196" s="592"/>
      <c r="F196" s="593">
        <f>+F197+F204+F205</f>
        <v>199706</v>
      </c>
      <c r="G196" s="593">
        <f t="shared" ref="G196:AI196" si="85">+G197+G204+G205</f>
        <v>215377</v>
      </c>
      <c r="H196" s="593">
        <f t="shared" si="85"/>
        <v>191487</v>
      </c>
      <c r="I196" s="593">
        <f t="shared" si="85"/>
        <v>191487</v>
      </c>
      <c r="J196" s="593">
        <f t="shared" si="85"/>
        <v>191487</v>
      </c>
      <c r="K196" s="593">
        <f t="shared" si="85"/>
        <v>630313.19769691525</v>
      </c>
      <c r="L196" s="593">
        <f t="shared" si="85"/>
        <v>630313.19769691525</v>
      </c>
      <c r="M196" s="593">
        <f t="shared" si="85"/>
        <v>630313.19769691525</v>
      </c>
      <c r="N196" s="593">
        <f t="shared" si="85"/>
        <v>630313.19769691525</v>
      </c>
      <c r="O196" s="593">
        <f t="shared" si="85"/>
        <v>630313.19769691525</v>
      </c>
      <c r="P196" s="593">
        <f t="shared" si="85"/>
        <v>630313.19769691525</v>
      </c>
      <c r="Q196" s="593">
        <f t="shared" si="85"/>
        <v>630313.19769691525</v>
      </c>
      <c r="R196" s="593">
        <f t="shared" si="85"/>
        <v>630313.19769691525</v>
      </c>
      <c r="S196" s="593">
        <f t="shared" si="85"/>
        <v>630313.19769691525</v>
      </c>
      <c r="T196" s="593">
        <f t="shared" si="85"/>
        <v>630313.19769691525</v>
      </c>
      <c r="U196" s="593">
        <f t="shared" si="85"/>
        <v>630313.19769691525</v>
      </c>
      <c r="V196" s="593">
        <f t="shared" si="85"/>
        <v>630313.19769691525</v>
      </c>
      <c r="W196" s="593">
        <f t="shared" si="85"/>
        <v>630313.19769691525</v>
      </c>
      <c r="X196" s="593">
        <f t="shared" si="85"/>
        <v>630313.19769691525</v>
      </c>
      <c r="Y196" s="593">
        <f t="shared" si="85"/>
        <v>630313.19769691525</v>
      </c>
      <c r="Z196" s="593">
        <f t="shared" si="85"/>
        <v>630313.19769691525</v>
      </c>
      <c r="AA196" s="593">
        <f t="shared" si="85"/>
        <v>630313.19769691525</v>
      </c>
      <c r="AB196" s="593">
        <f t="shared" si="85"/>
        <v>630313.19769691525</v>
      </c>
      <c r="AC196" s="593">
        <f t="shared" si="85"/>
        <v>630313.19769691525</v>
      </c>
      <c r="AD196" s="593">
        <f t="shared" si="85"/>
        <v>630313.19769691525</v>
      </c>
      <c r="AE196" s="593">
        <f t="shared" si="85"/>
        <v>630313.19769691525</v>
      </c>
      <c r="AF196" s="593">
        <f t="shared" si="85"/>
        <v>630313.19769691525</v>
      </c>
      <c r="AG196" s="593">
        <f t="shared" si="85"/>
        <v>630313.19769691525</v>
      </c>
      <c r="AH196" s="593">
        <f t="shared" si="85"/>
        <v>630313.19769691525</v>
      </c>
      <c r="AI196" s="593">
        <f t="shared" si="85"/>
        <v>630313.19769691525</v>
      </c>
    </row>
    <row r="197" spans="1:35" s="589" customFormat="1" ht="11.25">
      <c r="A197" s="594">
        <v>1</v>
      </c>
      <c r="B197" s="750" t="s">
        <v>245</v>
      </c>
      <c r="C197" s="594"/>
      <c r="D197" s="594"/>
      <c r="E197" s="594"/>
      <c r="F197" s="595">
        <f>+F198+F199+F200+F201+F202+F203</f>
        <v>197933</v>
      </c>
      <c r="G197" s="595">
        <f t="shared" ref="G197:AI197" si="86">+G198+G199+G200+G201+G202+G203</f>
        <v>212129</v>
      </c>
      <c r="H197" s="595">
        <f t="shared" si="86"/>
        <v>191487</v>
      </c>
      <c r="I197" s="595">
        <f t="shared" si="86"/>
        <v>191487</v>
      </c>
      <c r="J197" s="595">
        <f t="shared" si="86"/>
        <v>191487</v>
      </c>
      <c r="K197" s="595">
        <f t="shared" si="86"/>
        <v>630313.19769691525</v>
      </c>
      <c r="L197" s="595">
        <f t="shared" si="86"/>
        <v>630313.19769691525</v>
      </c>
      <c r="M197" s="595">
        <f t="shared" si="86"/>
        <v>630313.19769691525</v>
      </c>
      <c r="N197" s="595">
        <f t="shared" si="86"/>
        <v>630313.19769691525</v>
      </c>
      <c r="O197" s="595">
        <f t="shared" si="86"/>
        <v>630313.19769691525</v>
      </c>
      <c r="P197" s="595">
        <f t="shared" si="86"/>
        <v>630313.19769691525</v>
      </c>
      <c r="Q197" s="595">
        <f t="shared" si="86"/>
        <v>630313.19769691525</v>
      </c>
      <c r="R197" s="595">
        <f t="shared" si="86"/>
        <v>630313.19769691525</v>
      </c>
      <c r="S197" s="595">
        <f t="shared" si="86"/>
        <v>630313.19769691525</v>
      </c>
      <c r="T197" s="595">
        <f t="shared" si="86"/>
        <v>630313.19769691525</v>
      </c>
      <c r="U197" s="595">
        <f t="shared" si="86"/>
        <v>630313.19769691525</v>
      </c>
      <c r="V197" s="595">
        <f t="shared" si="86"/>
        <v>630313.19769691525</v>
      </c>
      <c r="W197" s="595">
        <f t="shared" si="86"/>
        <v>630313.19769691525</v>
      </c>
      <c r="X197" s="595">
        <f t="shared" si="86"/>
        <v>630313.19769691525</v>
      </c>
      <c r="Y197" s="595">
        <f t="shared" si="86"/>
        <v>630313.19769691525</v>
      </c>
      <c r="Z197" s="595">
        <f t="shared" si="86"/>
        <v>630313.19769691525</v>
      </c>
      <c r="AA197" s="595">
        <f t="shared" si="86"/>
        <v>630313.19769691525</v>
      </c>
      <c r="AB197" s="595">
        <f t="shared" si="86"/>
        <v>630313.19769691525</v>
      </c>
      <c r="AC197" s="595">
        <f t="shared" si="86"/>
        <v>630313.19769691525</v>
      </c>
      <c r="AD197" s="595">
        <f t="shared" si="86"/>
        <v>630313.19769691525</v>
      </c>
      <c r="AE197" s="595">
        <f t="shared" si="86"/>
        <v>630313.19769691525</v>
      </c>
      <c r="AF197" s="595">
        <f t="shared" si="86"/>
        <v>630313.19769691525</v>
      </c>
      <c r="AG197" s="595">
        <f t="shared" si="86"/>
        <v>630313.19769691525</v>
      </c>
      <c r="AH197" s="595">
        <f t="shared" si="86"/>
        <v>630313.19769691525</v>
      </c>
      <c r="AI197" s="595">
        <f t="shared" si="86"/>
        <v>630313.19769691525</v>
      </c>
    </row>
    <row r="198" spans="1:35" s="589" customFormat="1" ht="11.25">
      <c r="A198" s="594"/>
      <c r="B198" s="751" t="s">
        <v>889</v>
      </c>
      <c r="C198" s="596"/>
      <c r="D198" s="596"/>
      <c r="E198" s="596"/>
      <c r="F198" s="595">
        <f>+F147+F172</f>
        <v>59501.7048</v>
      </c>
      <c r="G198" s="595">
        <f t="shared" ref="G198:AI202" si="87">+G147+G172</f>
        <v>74365.260000000009</v>
      </c>
      <c r="H198" s="595">
        <f t="shared" si="87"/>
        <v>75563</v>
      </c>
      <c r="I198" s="595">
        <f t="shared" si="87"/>
        <v>75563</v>
      </c>
      <c r="J198" s="595">
        <f t="shared" si="87"/>
        <v>75563</v>
      </c>
      <c r="K198" s="595">
        <f t="shared" si="87"/>
        <v>75563</v>
      </c>
      <c r="L198" s="595">
        <f t="shared" si="87"/>
        <v>75563</v>
      </c>
      <c r="M198" s="595">
        <f t="shared" si="87"/>
        <v>75563</v>
      </c>
      <c r="N198" s="595">
        <f t="shared" si="87"/>
        <v>75563</v>
      </c>
      <c r="O198" s="595">
        <f t="shared" si="87"/>
        <v>75563</v>
      </c>
      <c r="P198" s="595">
        <f t="shared" si="87"/>
        <v>75563</v>
      </c>
      <c r="Q198" s="595">
        <f t="shared" si="87"/>
        <v>75563</v>
      </c>
      <c r="R198" s="595">
        <f t="shared" si="87"/>
        <v>75563</v>
      </c>
      <c r="S198" s="595">
        <f t="shared" si="87"/>
        <v>75563</v>
      </c>
      <c r="T198" s="595">
        <f t="shared" si="87"/>
        <v>75563</v>
      </c>
      <c r="U198" s="595">
        <f t="shared" si="87"/>
        <v>75563</v>
      </c>
      <c r="V198" s="595">
        <f t="shared" si="87"/>
        <v>75563</v>
      </c>
      <c r="W198" s="595">
        <f t="shared" si="87"/>
        <v>75563</v>
      </c>
      <c r="X198" s="595">
        <f t="shared" si="87"/>
        <v>75563</v>
      </c>
      <c r="Y198" s="595">
        <f t="shared" si="87"/>
        <v>75563</v>
      </c>
      <c r="Z198" s="595">
        <f t="shared" si="87"/>
        <v>75563</v>
      </c>
      <c r="AA198" s="595">
        <f t="shared" si="87"/>
        <v>75563</v>
      </c>
      <c r="AB198" s="595">
        <f t="shared" si="87"/>
        <v>75563</v>
      </c>
      <c r="AC198" s="595">
        <f t="shared" si="87"/>
        <v>75563</v>
      </c>
      <c r="AD198" s="595">
        <f t="shared" si="87"/>
        <v>75563</v>
      </c>
      <c r="AE198" s="595">
        <f t="shared" si="87"/>
        <v>75563</v>
      </c>
      <c r="AF198" s="595">
        <f t="shared" si="87"/>
        <v>75563</v>
      </c>
      <c r="AG198" s="595">
        <f t="shared" si="87"/>
        <v>75563</v>
      </c>
      <c r="AH198" s="595">
        <f t="shared" si="87"/>
        <v>75563</v>
      </c>
      <c r="AI198" s="595">
        <f t="shared" si="87"/>
        <v>75563</v>
      </c>
    </row>
    <row r="199" spans="1:35" s="589" customFormat="1" ht="11.25">
      <c r="A199" s="594"/>
      <c r="B199" s="751" t="s">
        <v>890</v>
      </c>
      <c r="C199" s="596"/>
      <c r="D199" s="596"/>
      <c r="E199" s="596"/>
      <c r="F199" s="595">
        <f>+F148+F173</f>
        <v>0</v>
      </c>
      <c r="G199" s="595">
        <f t="shared" si="87"/>
        <v>0</v>
      </c>
      <c r="H199" s="595">
        <f t="shared" si="87"/>
        <v>0</v>
      </c>
      <c r="I199" s="595">
        <f t="shared" si="87"/>
        <v>0</v>
      </c>
      <c r="J199" s="595">
        <f t="shared" si="87"/>
        <v>0</v>
      </c>
      <c r="K199" s="595">
        <f t="shared" si="87"/>
        <v>219269.43107137195</v>
      </c>
      <c r="L199" s="595">
        <f t="shared" si="87"/>
        <v>219269.43107137195</v>
      </c>
      <c r="M199" s="595">
        <f t="shared" si="87"/>
        <v>219269.43107137195</v>
      </c>
      <c r="N199" s="595">
        <f t="shared" si="87"/>
        <v>219269.43107137195</v>
      </c>
      <c r="O199" s="595">
        <f t="shared" si="87"/>
        <v>219269.43107137195</v>
      </c>
      <c r="P199" s="595">
        <f t="shared" si="87"/>
        <v>219269.43107137195</v>
      </c>
      <c r="Q199" s="595">
        <f t="shared" si="87"/>
        <v>219269.43107137195</v>
      </c>
      <c r="R199" s="595">
        <f t="shared" si="87"/>
        <v>219269.43107137195</v>
      </c>
      <c r="S199" s="595">
        <f t="shared" si="87"/>
        <v>219269.43107137195</v>
      </c>
      <c r="T199" s="595">
        <f t="shared" si="87"/>
        <v>219269.43107137195</v>
      </c>
      <c r="U199" s="595">
        <f t="shared" si="87"/>
        <v>219269.43107137195</v>
      </c>
      <c r="V199" s="595">
        <f t="shared" si="87"/>
        <v>219269.43107137195</v>
      </c>
      <c r="W199" s="595">
        <f t="shared" si="87"/>
        <v>219269.43107137195</v>
      </c>
      <c r="X199" s="595">
        <f t="shared" si="87"/>
        <v>219269.43107137195</v>
      </c>
      <c r="Y199" s="595">
        <f t="shared" si="87"/>
        <v>219269.43107137195</v>
      </c>
      <c r="Z199" s="595">
        <f t="shared" si="87"/>
        <v>219269.43107137195</v>
      </c>
      <c r="AA199" s="595">
        <f t="shared" si="87"/>
        <v>219269.43107137195</v>
      </c>
      <c r="AB199" s="595">
        <f t="shared" si="87"/>
        <v>219269.43107137195</v>
      </c>
      <c r="AC199" s="595">
        <f t="shared" si="87"/>
        <v>219269.43107137195</v>
      </c>
      <c r="AD199" s="595">
        <f t="shared" si="87"/>
        <v>219269.43107137195</v>
      </c>
      <c r="AE199" s="595">
        <f t="shared" si="87"/>
        <v>219269.43107137195</v>
      </c>
      <c r="AF199" s="595">
        <f t="shared" si="87"/>
        <v>219269.43107137195</v>
      </c>
      <c r="AG199" s="595">
        <f t="shared" si="87"/>
        <v>219269.43107137195</v>
      </c>
      <c r="AH199" s="595">
        <f t="shared" si="87"/>
        <v>219269.43107137195</v>
      </c>
      <c r="AI199" s="595">
        <f t="shared" si="87"/>
        <v>219269.43107137195</v>
      </c>
    </row>
    <row r="200" spans="1:35" s="589" customFormat="1" ht="11.25">
      <c r="A200" s="594"/>
      <c r="B200" s="751" t="s">
        <v>891</v>
      </c>
      <c r="C200" s="596"/>
      <c r="D200" s="596"/>
      <c r="E200" s="596"/>
      <c r="F200" s="595">
        <f>+F149+F174</f>
        <v>128422.29519999999</v>
      </c>
      <c r="G200" s="595">
        <f t="shared" si="87"/>
        <v>134381.74</v>
      </c>
      <c r="H200" s="595">
        <f t="shared" si="87"/>
        <v>114541</v>
      </c>
      <c r="I200" s="595">
        <f t="shared" si="87"/>
        <v>114541</v>
      </c>
      <c r="J200" s="595">
        <f t="shared" si="87"/>
        <v>114541</v>
      </c>
      <c r="K200" s="595">
        <f t="shared" si="87"/>
        <v>114541</v>
      </c>
      <c r="L200" s="595">
        <f t="shared" si="87"/>
        <v>114541</v>
      </c>
      <c r="M200" s="595">
        <f t="shared" si="87"/>
        <v>114541</v>
      </c>
      <c r="N200" s="595">
        <f t="shared" si="87"/>
        <v>114541</v>
      </c>
      <c r="O200" s="595">
        <f t="shared" si="87"/>
        <v>114541</v>
      </c>
      <c r="P200" s="595">
        <f t="shared" si="87"/>
        <v>114541</v>
      </c>
      <c r="Q200" s="595">
        <f t="shared" si="87"/>
        <v>114541</v>
      </c>
      <c r="R200" s="595">
        <f t="shared" si="87"/>
        <v>114541</v>
      </c>
      <c r="S200" s="595">
        <f t="shared" si="87"/>
        <v>114541</v>
      </c>
      <c r="T200" s="595">
        <f t="shared" si="87"/>
        <v>114541</v>
      </c>
      <c r="U200" s="595">
        <f t="shared" si="87"/>
        <v>114541</v>
      </c>
      <c r="V200" s="595">
        <f t="shared" si="87"/>
        <v>114541</v>
      </c>
      <c r="W200" s="595">
        <f t="shared" si="87"/>
        <v>114541</v>
      </c>
      <c r="X200" s="595">
        <f t="shared" si="87"/>
        <v>114541</v>
      </c>
      <c r="Y200" s="595">
        <f t="shared" si="87"/>
        <v>114541</v>
      </c>
      <c r="Z200" s="595">
        <f t="shared" si="87"/>
        <v>114541</v>
      </c>
      <c r="AA200" s="595">
        <f t="shared" si="87"/>
        <v>114541</v>
      </c>
      <c r="AB200" s="595">
        <f t="shared" si="87"/>
        <v>114541</v>
      </c>
      <c r="AC200" s="595">
        <f t="shared" si="87"/>
        <v>114541</v>
      </c>
      <c r="AD200" s="595">
        <f t="shared" si="87"/>
        <v>114541</v>
      </c>
      <c r="AE200" s="595">
        <f t="shared" si="87"/>
        <v>114541</v>
      </c>
      <c r="AF200" s="595">
        <f t="shared" si="87"/>
        <v>114541</v>
      </c>
      <c r="AG200" s="595">
        <f t="shared" si="87"/>
        <v>114541</v>
      </c>
      <c r="AH200" s="595">
        <f t="shared" si="87"/>
        <v>114541</v>
      </c>
      <c r="AI200" s="595">
        <f t="shared" si="87"/>
        <v>114541</v>
      </c>
    </row>
    <row r="201" spans="1:35" s="589" customFormat="1" ht="11.25">
      <c r="A201" s="594"/>
      <c r="B201" s="751" t="s">
        <v>892</v>
      </c>
      <c r="C201" s="596"/>
      <c r="D201" s="596"/>
      <c r="E201" s="596"/>
      <c r="F201" s="595">
        <f>+F150+F175</f>
        <v>0</v>
      </c>
      <c r="G201" s="595">
        <f t="shared" si="87"/>
        <v>0</v>
      </c>
      <c r="H201" s="595">
        <f t="shared" si="87"/>
        <v>0</v>
      </c>
      <c r="I201" s="595">
        <f t="shared" si="87"/>
        <v>0</v>
      </c>
      <c r="J201" s="595">
        <f t="shared" si="87"/>
        <v>0</v>
      </c>
      <c r="K201" s="595">
        <f t="shared" si="87"/>
        <v>126759.43834252826</v>
      </c>
      <c r="L201" s="595">
        <f t="shared" si="87"/>
        <v>126759.43834252826</v>
      </c>
      <c r="M201" s="595">
        <f t="shared" si="87"/>
        <v>126759.43834252826</v>
      </c>
      <c r="N201" s="595">
        <f t="shared" si="87"/>
        <v>126759.43834252826</v>
      </c>
      <c r="O201" s="595">
        <f t="shared" si="87"/>
        <v>126759.43834252826</v>
      </c>
      <c r="P201" s="595">
        <f t="shared" si="87"/>
        <v>126759.43834252826</v>
      </c>
      <c r="Q201" s="595">
        <f t="shared" si="87"/>
        <v>126759.43834252826</v>
      </c>
      <c r="R201" s="595">
        <f t="shared" si="87"/>
        <v>126759.43834252826</v>
      </c>
      <c r="S201" s="595">
        <f t="shared" si="87"/>
        <v>126759.43834252826</v>
      </c>
      <c r="T201" s="595">
        <f t="shared" si="87"/>
        <v>126759.43834252826</v>
      </c>
      <c r="U201" s="595">
        <f t="shared" si="87"/>
        <v>126759.43834252826</v>
      </c>
      <c r="V201" s="595">
        <f t="shared" si="87"/>
        <v>126759.43834252826</v>
      </c>
      <c r="W201" s="595">
        <f t="shared" si="87"/>
        <v>126759.43834252826</v>
      </c>
      <c r="X201" s="595">
        <f t="shared" si="87"/>
        <v>126759.43834252826</v>
      </c>
      <c r="Y201" s="595">
        <f t="shared" si="87"/>
        <v>126759.43834252826</v>
      </c>
      <c r="Z201" s="595">
        <f t="shared" si="87"/>
        <v>126759.43834252826</v>
      </c>
      <c r="AA201" s="595">
        <f t="shared" si="87"/>
        <v>219556.76662554333</v>
      </c>
      <c r="AB201" s="595">
        <f t="shared" si="87"/>
        <v>219556.76662554333</v>
      </c>
      <c r="AC201" s="595">
        <f t="shared" si="87"/>
        <v>219556.76662554333</v>
      </c>
      <c r="AD201" s="595">
        <f t="shared" si="87"/>
        <v>219556.76662554333</v>
      </c>
      <c r="AE201" s="595">
        <f t="shared" si="87"/>
        <v>219556.76662554333</v>
      </c>
      <c r="AF201" s="595">
        <f t="shared" si="87"/>
        <v>219556.76662554333</v>
      </c>
      <c r="AG201" s="595">
        <f t="shared" si="87"/>
        <v>219556.76662554333</v>
      </c>
      <c r="AH201" s="595">
        <f t="shared" si="87"/>
        <v>219556.76662554333</v>
      </c>
      <c r="AI201" s="595">
        <f t="shared" si="87"/>
        <v>219556.76662554333</v>
      </c>
    </row>
    <row r="202" spans="1:35" s="589" customFormat="1" ht="11.25">
      <c r="A202" s="594"/>
      <c r="B202" s="751" t="s">
        <v>893</v>
      </c>
      <c r="C202" s="596"/>
      <c r="D202" s="596"/>
      <c r="E202" s="596"/>
      <c r="F202" s="595">
        <f>+F151+F176</f>
        <v>0</v>
      </c>
      <c r="G202" s="595">
        <f t="shared" si="87"/>
        <v>0</v>
      </c>
      <c r="H202" s="595">
        <f t="shared" si="87"/>
        <v>0</v>
      </c>
      <c r="I202" s="595">
        <f t="shared" si="87"/>
        <v>0</v>
      </c>
      <c r="J202" s="595">
        <f t="shared" si="87"/>
        <v>0</v>
      </c>
      <c r="K202" s="595">
        <f t="shared" si="87"/>
        <v>92797.328283015071</v>
      </c>
      <c r="L202" s="595">
        <f t="shared" si="87"/>
        <v>92797.328283015071</v>
      </c>
      <c r="M202" s="595">
        <f t="shared" si="87"/>
        <v>92797.328283015071</v>
      </c>
      <c r="N202" s="595">
        <f t="shared" si="87"/>
        <v>92797.328283015071</v>
      </c>
      <c r="O202" s="595">
        <f t="shared" si="87"/>
        <v>92797.328283015071</v>
      </c>
      <c r="P202" s="595">
        <f t="shared" si="87"/>
        <v>92797.328283015071</v>
      </c>
      <c r="Q202" s="595">
        <f t="shared" si="87"/>
        <v>92797.328283015071</v>
      </c>
      <c r="R202" s="595">
        <f t="shared" si="87"/>
        <v>92797.328283015071</v>
      </c>
      <c r="S202" s="595">
        <f t="shared" si="87"/>
        <v>92797.328283015071</v>
      </c>
      <c r="T202" s="595">
        <f t="shared" si="87"/>
        <v>92797.328283015071</v>
      </c>
      <c r="U202" s="595">
        <f t="shared" si="87"/>
        <v>92797.328283015071</v>
      </c>
      <c r="V202" s="595">
        <f t="shared" si="87"/>
        <v>92797.328283015071</v>
      </c>
      <c r="W202" s="595">
        <f t="shared" si="87"/>
        <v>92797.328283015071</v>
      </c>
      <c r="X202" s="595">
        <f t="shared" si="87"/>
        <v>92797.328283015071</v>
      </c>
      <c r="Y202" s="595">
        <f t="shared" si="87"/>
        <v>92797.328283015071</v>
      </c>
      <c r="Z202" s="595">
        <f t="shared" si="87"/>
        <v>92797.328283015071</v>
      </c>
      <c r="AA202" s="595">
        <f t="shared" si="87"/>
        <v>0</v>
      </c>
      <c r="AB202" s="595">
        <f t="shared" si="87"/>
        <v>0</v>
      </c>
      <c r="AC202" s="595">
        <f t="shared" si="87"/>
        <v>0</v>
      </c>
      <c r="AD202" s="595">
        <f t="shared" si="87"/>
        <v>0</v>
      </c>
      <c r="AE202" s="595">
        <f t="shared" si="87"/>
        <v>0</v>
      </c>
      <c r="AF202" s="595">
        <f t="shared" si="87"/>
        <v>0</v>
      </c>
      <c r="AG202" s="595">
        <f t="shared" si="87"/>
        <v>0</v>
      </c>
      <c r="AH202" s="595">
        <f t="shared" si="87"/>
        <v>0</v>
      </c>
      <c r="AI202" s="595">
        <f t="shared" si="87"/>
        <v>0</v>
      </c>
    </row>
    <row r="203" spans="1:35" s="589" customFormat="1" ht="11.25">
      <c r="A203" s="594"/>
      <c r="B203" s="751" t="s">
        <v>895</v>
      </c>
      <c r="C203" s="596"/>
      <c r="D203" s="596"/>
      <c r="E203" s="596"/>
      <c r="F203" s="595">
        <f>+F153+F178</f>
        <v>10009</v>
      </c>
      <c r="G203" s="595">
        <f t="shared" ref="G203:AI205" si="88">+G153+G178</f>
        <v>3382</v>
      </c>
      <c r="H203" s="595">
        <f t="shared" si="88"/>
        <v>1383</v>
      </c>
      <c r="I203" s="595">
        <f t="shared" si="88"/>
        <v>1383</v>
      </c>
      <c r="J203" s="595">
        <f t="shared" si="88"/>
        <v>1383</v>
      </c>
      <c r="K203" s="595">
        <f t="shared" si="88"/>
        <v>1383</v>
      </c>
      <c r="L203" s="595">
        <f t="shared" si="88"/>
        <v>1383</v>
      </c>
      <c r="M203" s="595">
        <f t="shared" si="88"/>
        <v>1383</v>
      </c>
      <c r="N203" s="595">
        <f t="shared" si="88"/>
        <v>1383</v>
      </c>
      <c r="O203" s="595">
        <f t="shared" si="88"/>
        <v>1383</v>
      </c>
      <c r="P203" s="595">
        <f t="shared" si="88"/>
        <v>1383</v>
      </c>
      <c r="Q203" s="595">
        <f t="shared" si="88"/>
        <v>1383</v>
      </c>
      <c r="R203" s="595">
        <f t="shared" si="88"/>
        <v>1383</v>
      </c>
      <c r="S203" s="595">
        <f t="shared" si="88"/>
        <v>1383</v>
      </c>
      <c r="T203" s="595">
        <f t="shared" si="88"/>
        <v>1383</v>
      </c>
      <c r="U203" s="595">
        <f t="shared" si="88"/>
        <v>1383</v>
      </c>
      <c r="V203" s="595">
        <f t="shared" si="88"/>
        <v>1383</v>
      </c>
      <c r="W203" s="595">
        <f t="shared" si="88"/>
        <v>1383</v>
      </c>
      <c r="X203" s="595">
        <f t="shared" si="88"/>
        <v>1383</v>
      </c>
      <c r="Y203" s="595">
        <f t="shared" si="88"/>
        <v>1383</v>
      </c>
      <c r="Z203" s="595">
        <f t="shared" si="88"/>
        <v>1383</v>
      </c>
      <c r="AA203" s="595">
        <f t="shared" si="88"/>
        <v>1383</v>
      </c>
      <c r="AB203" s="595">
        <f t="shared" si="88"/>
        <v>1383</v>
      </c>
      <c r="AC203" s="595">
        <f t="shared" si="88"/>
        <v>1383</v>
      </c>
      <c r="AD203" s="595">
        <f t="shared" si="88"/>
        <v>1383</v>
      </c>
      <c r="AE203" s="595">
        <f t="shared" si="88"/>
        <v>1383</v>
      </c>
      <c r="AF203" s="595">
        <f t="shared" si="88"/>
        <v>1383</v>
      </c>
      <c r="AG203" s="595">
        <f t="shared" si="88"/>
        <v>1383</v>
      </c>
      <c r="AH203" s="595">
        <f t="shared" si="88"/>
        <v>1383</v>
      </c>
      <c r="AI203" s="595">
        <f t="shared" si="88"/>
        <v>1383</v>
      </c>
    </row>
    <row r="204" spans="1:35" s="589" customFormat="1" ht="11.25">
      <c r="A204" s="594">
        <v>2</v>
      </c>
      <c r="B204" s="750" t="s">
        <v>247</v>
      </c>
      <c r="C204" s="594"/>
      <c r="D204" s="594"/>
      <c r="E204" s="594"/>
      <c r="F204" s="595">
        <f>+F154+F179</f>
        <v>1773</v>
      </c>
      <c r="G204" s="595">
        <f t="shared" si="88"/>
        <v>3248</v>
      </c>
      <c r="H204" s="595">
        <f t="shared" si="88"/>
        <v>0</v>
      </c>
      <c r="I204" s="595">
        <f t="shared" si="88"/>
        <v>0</v>
      </c>
      <c r="J204" s="595">
        <f t="shared" si="88"/>
        <v>0</v>
      </c>
      <c r="K204" s="595">
        <f t="shared" si="88"/>
        <v>0</v>
      </c>
      <c r="L204" s="595">
        <f t="shared" si="88"/>
        <v>0</v>
      </c>
      <c r="M204" s="595">
        <f t="shared" si="88"/>
        <v>0</v>
      </c>
      <c r="N204" s="595">
        <f t="shared" si="88"/>
        <v>0</v>
      </c>
      <c r="O204" s="595">
        <f t="shared" si="88"/>
        <v>0</v>
      </c>
      <c r="P204" s="595">
        <f t="shared" si="88"/>
        <v>0</v>
      </c>
      <c r="Q204" s="595">
        <f t="shared" si="88"/>
        <v>0</v>
      </c>
      <c r="R204" s="595">
        <f t="shared" si="88"/>
        <v>0</v>
      </c>
      <c r="S204" s="595">
        <f t="shared" si="88"/>
        <v>0</v>
      </c>
      <c r="T204" s="595">
        <f t="shared" si="88"/>
        <v>0</v>
      </c>
      <c r="U204" s="595">
        <f t="shared" si="88"/>
        <v>0</v>
      </c>
      <c r="V204" s="595">
        <f t="shared" si="88"/>
        <v>0</v>
      </c>
      <c r="W204" s="595">
        <f t="shared" si="88"/>
        <v>0</v>
      </c>
      <c r="X204" s="595">
        <f t="shared" si="88"/>
        <v>0</v>
      </c>
      <c r="Y204" s="595">
        <f t="shared" si="88"/>
        <v>0</v>
      </c>
      <c r="Z204" s="595">
        <f t="shared" si="88"/>
        <v>0</v>
      </c>
      <c r="AA204" s="595">
        <f t="shared" si="88"/>
        <v>0</v>
      </c>
      <c r="AB204" s="595">
        <f t="shared" si="88"/>
        <v>0</v>
      </c>
      <c r="AC204" s="595">
        <f t="shared" si="88"/>
        <v>0</v>
      </c>
      <c r="AD204" s="595">
        <f t="shared" si="88"/>
        <v>0</v>
      </c>
      <c r="AE204" s="595">
        <f t="shared" si="88"/>
        <v>0</v>
      </c>
      <c r="AF204" s="595">
        <f t="shared" si="88"/>
        <v>0</v>
      </c>
      <c r="AG204" s="595">
        <f t="shared" si="88"/>
        <v>0</v>
      </c>
      <c r="AH204" s="595">
        <f t="shared" si="88"/>
        <v>0</v>
      </c>
      <c r="AI204" s="595">
        <f t="shared" si="88"/>
        <v>0</v>
      </c>
    </row>
    <row r="205" spans="1:35" s="589" customFormat="1" ht="11.25">
      <c r="A205" s="594">
        <v>3</v>
      </c>
      <c r="B205" s="750" t="s">
        <v>251</v>
      </c>
      <c r="C205" s="594"/>
      <c r="D205" s="594"/>
      <c r="E205" s="594"/>
      <c r="F205" s="595">
        <f>+F155+F180</f>
        <v>0</v>
      </c>
      <c r="G205" s="595">
        <f t="shared" si="88"/>
        <v>0</v>
      </c>
      <c r="H205" s="595">
        <f t="shared" si="88"/>
        <v>0</v>
      </c>
      <c r="I205" s="595">
        <f t="shared" si="88"/>
        <v>0</v>
      </c>
      <c r="J205" s="595">
        <f t="shared" si="88"/>
        <v>0</v>
      </c>
      <c r="K205" s="595">
        <f t="shared" si="88"/>
        <v>0</v>
      </c>
      <c r="L205" s="595">
        <f t="shared" si="88"/>
        <v>0</v>
      </c>
      <c r="M205" s="595">
        <f t="shared" si="88"/>
        <v>0</v>
      </c>
      <c r="N205" s="595">
        <f t="shared" si="88"/>
        <v>0</v>
      </c>
      <c r="O205" s="595">
        <f t="shared" si="88"/>
        <v>0</v>
      </c>
      <c r="P205" s="595">
        <f t="shared" si="88"/>
        <v>0</v>
      </c>
      <c r="Q205" s="595">
        <f t="shared" si="88"/>
        <v>0</v>
      </c>
      <c r="R205" s="595">
        <f t="shared" si="88"/>
        <v>0</v>
      </c>
      <c r="S205" s="595">
        <f t="shared" si="88"/>
        <v>0</v>
      </c>
      <c r="T205" s="595">
        <f t="shared" si="88"/>
        <v>0</v>
      </c>
      <c r="U205" s="595">
        <f t="shared" si="88"/>
        <v>0</v>
      </c>
      <c r="V205" s="595">
        <f t="shared" si="88"/>
        <v>0</v>
      </c>
      <c r="W205" s="595">
        <f t="shared" si="88"/>
        <v>0</v>
      </c>
      <c r="X205" s="595">
        <f t="shared" si="88"/>
        <v>0</v>
      </c>
      <c r="Y205" s="595">
        <f t="shared" si="88"/>
        <v>0</v>
      </c>
      <c r="Z205" s="595">
        <f t="shared" si="88"/>
        <v>0</v>
      </c>
      <c r="AA205" s="595">
        <f t="shared" si="88"/>
        <v>0</v>
      </c>
      <c r="AB205" s="595">
        <f t="shared" si="88"/>
        <v>0</v>
      </c>
      <c r="AC205" s="595">
        <f t="shared" si="88"/>
        <v>0</v>
      </c>
      <c r="AD205" s="595">
        <f t="shared" si="88"/>
        <v>0</v>
      </c>
      <c r="AE205" s="595">
        <f t="shared" si="88"/>
        <v>0</v>
      </c>
      <c r="AF205" s="595">
        <f t="shared" si="88"/>
        <v>0</v>
      </c>
      <c r="AG205" s="595">
        <f t="shared" si="88"/>
        <v>0</v>
      </c>
      <c r="AH205" s="595">
        <f t="shared" si="88"/>
        <v>0</v>
      </c>
      <c r="AI205" s="595">
        <f t="shared" si="88"/>
        <v>0</v>
      </c>
    </row>
    <row r="206" spans="1:35" s="589" customFormat="1" ht="11.25">
      <c r="A206" s="592" t="s">
        <v>243</v>
      </c>
      <c r="B206" s="749" t="s">
        <v>253</v>
      </c>
      <c r="C206" s="592"/>
      <c r="D206" s="592"/>
      <c r="E206" s="592"/>
      <c r="F206" s="593">
        <f>+F207+F214+F215</f>
        <v>203881</v>
      </c>
      <c r="G206" s="593">
        <f t="shared" ref="G206:AI206" si="89">+G207+G214+G215</f>
        <v>206900</v>
      </c>
      <c r="H206" s="593">
        <f t="shared" si="89"/>
        <v>191487</v>
      </c>
      <c r="I206" s="593">
        <f t="shared" si="89"/>
        <v>191487</v>
      </c>
      <c r="J206" s="593">
        <f t="shared" si="89"/>
        <v>191487</v>
      </c>
      <c r="K206" s="593">
        <f t="shared" si="89"/>
        <v>630313.19769691525</v>
      </c>
      <c r="L206" s="593">
        <f t="shared" si="89"/>
        <v>630313.19769691525</v>
      </c>
      <c r="M206" s="593">
        <f t="shared" si="89"/>
        <v>630313.19769691525</v>
      </c>
      <c r="N206" s="593">
        <f t="shared" si="89"/>
        <v>630313.19769691525</v>
      </c>
      <c r="O206" s="593">
        <f t="shared" si="89"/>
        <v>630313.19769691525</v>
      </c>
      <c r="P206" s="593">
        <f t="shared" si="89"/>
        <v>630313.19769691525</v>
      </c>
      <c r="Q206" s="593">
        <f t="shared" si="89"/>
        <v>630313.19769691525</v>
      </c>
      <c r="R206" s="593">
        <f t="shared" si="89"/>
        <v>630313.19769691525</v>
      </c>
      <c r="S206" s="593">
        <f t="shared" si="89"/>
        <v>630313.19769691525</v>
      </c>
      <c r="T206" s="593">
        <f t="shared" si="89"/>
        <v>630313.19769691525</v>
      </c>
      <c r="U206" s="593">
        <f t="shared" si="89"/>
        <v>630313.19769691525</v>
      </c>
      <c r="V206" s="593">
        <f t="shared" si="89"/>
        <v>630313.19769691525</v>
      </c>
      <c r="W206" s="593">
        <f t="shared" si="89"/>
        <v>630313.19769691525</v>
      </c>
      <c r="X206" s="593">
        <f t="shared" si="89"/>
        <v>630313.19769691525</v>
      </c>
      <c r="Y206" s="593">
        <f t="shared" si="89"/>
        <v>630313.19769691525</v>
      </c>
      <c r="Z206" s="593">
        <f t="shared" si="89"/>
        <v>630313.19769691525</v>
      </c>
      <c r="AA206" s="593">
        <f t="shared" si="89"/>
        <v>630313.19769691525</v>
      </c>
      <c r="AB206" s="593">
        <f t="shared" si="89"/>
        <v>630313.19769691525</v>
      </c>
      <c r="AC206" s="593">
        <f t="shared" si="89"/>
        <v>630313.19769691525</v>
      </c>
      <c r="AD206" s="593">
        <f t="shared" si="89"/>
        <v>630313.19769691525</v>
      </c>
      <c r="AE206" s="593">
        <f t="shared" si="89"/>
        <v>630313.19769691525</v>
      </c>
      <c r="AF206" s="593">
        <f t="shared" si="89"/>
        <v>630313.19769691525</v>
      </c>
      <c r="AG206" s="593">
        <f t="shared" si="89"/>
        <v>630313.19769691525</v>
      </c>
      <c r="AH206" s="593">
        <f t="shared" si="89"/>
        <v>630313.19769691525</v>
      </c>
      <c r="AI206" s="593">
        <f t="shared" si="89"/>
        <v>630313.19769691525</v>
      </c>
    </row>
    <row r="207" spans="1:35" s="589" customFormat="1" ht="11.25">
      <c r="A207" s="594"/>
      <c r="B207" s="750" t="s">
        <v>246</v>
      </c>
      <c r="C207" s="594"/>
      <c r="D207" s="594"/>
      <c r="E207" s="594"/>
      <c r="F207" s="595">
        <f>+F208+F209+F211+F212+F213</f>
        <v>199558</v>
      </c>
      <c r="G207" s="595">
        <f t="shared" ref="G207:AI207" si="90">+G208+G209+G211+G212+G213</f>
        <v>206743</v>
      </c>
      <c r="H207" s="595">
        <f t="shared" si="90"/>
        <v>191487</v>
      </c>
      <c r="I207" s="595">
        <f t="shared" si="90"/>
        <v>191487</v>
      </c>
      <c r="J207" s="595">
        <f t="shared" si="90"/>
        <v>191487</v>
      </c>
      <c r="K207" s="595">
        <f t="shared" si="90"/>
        <v>630313.19769691525</v>
      </c>
      <c r="L207" s="595">
        <f t="shared" si="90"/>
        <v>630313.19769691525</v>
      </c>
      <c r="M207" s="595">
        <f t="shared" si="90"/>
        <v>630313.19769691525</v>
      </c>
      <c r="N207" s="595">
        <f t="shared" si="90"/>
        <v>630313.19769691525</v>
      </c>
      <c r="O207" s="595">
        <f t="shared" si="90"/>
        <v>630313.19769691525</v>
      </c>
      <c r="P207" s="595">
        <f t="shared" si="90"/>
        <v>630313.19769691525</v>
      </c>
      <c r="Q207" s="595">
        <f t="shared" si="90"/>
        <v>630313.19769691525</v>
      </c>
      <c r="R207" s="595">
        <f t="shared" si="90"/>
        <v>630313.19769691525</v>
      </c>
      <c r="S207" s="595">
        <f t="shared" si="90"/>
        <v>630313.19769691525</v>
      </c>
      <c r="T207" s="595">
        <f t="shared" si="90"/>
        <v>630313.19769691525</v>
      </c>
      <c r="U207" s="595">
        <f t="shared" si="90"/>
        <v>630313.19769691525</v>
      </c>
      <c r="V207" s="595">
        <f t="shared" si="90"/>
        <v>630313.19769691525</v>
      </c>
      <c r="W207" s="595">
        <f t="shared" si="90"/>
        <v>630313.19769691525</v>
      </c>
      <c r="X207" s="595">
        <f t="shared" si="90"/>
        <v>630313.19769691525</v>
      </c>
      <c r="Y207" s="595">
        <f t="shared" si="90"/>
        <v>630313.19769691525</v>
      </c>
      <c r="Z207" s="595">
        <f t="shared" si="90"/>
        <v>630313.19769691525</v>
      </c>
      <c r="AA207" s="595">
        <f t="shared" si="90"/>
        <v>630313.19769691525</v>
      </c>
      <c r="AB207" s="595">
        <f t="shared" si="90"/>
        <v>630313.19769691525</v>
      </c>
      <c r="AC207" s="595">
        <f t="shared" si="90"/>
        <v>630313.19769691525</v>
      </c>
      <c r="AD207" s="595">
        <f t="shared" si="90"/>
        <v>630313.19769691525</v>
      </c>
      <c r="AE207" s="595">
        <f t="shared" si="90"/>
        <v>630313.19769691525</v>
      </c>
      <c r="AF207" s="595">
        <f t="shared" si="90"/>
        <v>630313.19769691525</v>
      </c>
      <c r="AG207" s="595">
        <f t="shared" si="90"/>
        <v>630313.19769691525</v>
      </c>
      <c r="AH207" s="595">
        <f t="shared" si="90"/>
        <v>630313.19769691525</v>
      </c>
      <c r="AI207" s="595">
        <f t="shared" si="90"/>
        <v>630313.19769691525</v>
      </c>
    </row>
    <row r="208" spans="1:35" s="589" customFormat="1" ht="11.25">
      <c r="A208" s="594"/>
      <c r="B208" s="751" t="s">
        <v>106</v>
      </c>
      <c r="C208" s="596"/>
      <c r="D208" s="596"/>
      <c r="E208" s="596"/>
      <c r="F208" s="595">
        <f t="shared" ref="F208:AI215" si="91">+F158+F183</f>
        <v>15634</v>
      </c>
      <c r="G208" s="595">
        <f t="shared" si="91"/>
        <v>5928</v>
      </c>
      <c r="H208" s="595">
        <f t="shared" si="91"/>
        <v>5244</v>
      </c>
      <c r="I208" s="595">
        <f t="shared" si="91"/>
        <v>5244</v>
      </c>
      <c r="J208" s="595">
        <f t="shared" si="91"/>
        <v>5244</v>
      </c>
      <c r="K208" s="595">
        <f t="shared" si="91"/>
        <v>20124.460500000001</v>
      </c>
      <c r="L208" s="595">
        <f t="shared" si="91"/>
        <v>20124.460500000001</v>
      </c>
      <c r="M208" s="595">
        <f t="shared" si="91"/>
        <v>20124.460500000001</v>
      </c>
      <c r="N208" s="595">
        <f t="shared" si="91"/>
        <v>20124.460500000001</v>
      </c>
      <c r="O208" s="595">
        <f t="shared" si="91"/>
        <v>20124.460500000001</v>
      </c>
      <c r="P208" s="595">
        <f t="shared" si="91"/>
        <v>20124.460500000001</v>
      </c>
      <c r="Q208" s="595">
        <f t="shared" si="91"/>
        <v>20124.460500000001</v>
      </c>
      <c r="R208" s="595">
        <f t="shared" si="91"/>
        <v>20124.460500000001</v>
      </c>
      <c r="S208" s="595">
        <f t="shared" si="91"/>
        <v>20124.460500000001</v>
      </c>
      <c r="T208" s="595">
        <f t="shared" si="91"/>
        <v>20124.460500000001</v>
      </c>
      <c r="U208" s="595">
        <f t="shared" si="91"/>
        <v>20124.460500000001</v>
      </c>
      <c r="V208" s="595">
        <f t="shared" si="91"/>
        <v>20124.460500000001</v>
      </c>
      <c r="W208" s="595">
        <f t="shared" si="91"/>
        <v>20124.460500000001</v>
      </c>
      <c r="X208" s="595">
        <f t="shared" si="91"/>
        <v>20124.460500000001</v>
      </c>
      <c r="Y208" s="595">
        <f t="shared" si="91"/>
        <v>20124.460500000001</v>
      </c>
      <c r="Z208" s="595">
        <f t="shared" si="91"/>
        <v>20124.460500000001</v>
      </c>
      <c r="AA208" s="595">
        <f t="shared" si="91"/>
        <v>20124.460500000001</v>
      </c>
      <c r="AB208" s="595">
        <f t="shared" si="91"/>
        <v>20124.460500000001</v>
      </c>
      <c r="AC208" s="595">
        <f t="shared" si="91"/>
        <v>20124.460500000001</v>
      </c>
      <c r="AD208" s="595">
        <f t="shared" si="91"/>
        <v>20124.460500000001</v>
      </c>
      <c r="AE208" s="595">
        <f t="shared" si="91"/>
        <v>20124.460500000001</v>
      </c>
      <c r="AF208" s="595">
        <f t="shared" si="91"/>
        <v>20124.460500000001</v>
      </c>
      <c r="AG208" s="595">
        <f t="shared" si="91"/>
        <v>20124.460500000001</v>
      </c>
      <c r="AH208" s="595">
        <f t="shared" si="91"/>
        <v>20124.460500000001</v>
      </c>
      <c r="AI208" s="595">
        <f t="shared" si="91"/>
        <v>20124.460500000001</v>
      </c>
    </row>
    <row r="209" spans="1:35" s="589" customFormat="1" ht="11.25">
      <c r="A209" s="594"/>
      <c r="B209" s="751" t="s">
        <v>254</v>
      </c>
      <c r="C209" s="596"/>
      <c r="D209" s="596"/>
      <c r="E209" s="596"/>
      <c r="F209" s="595">
        <f t="shared" si="91"/>
        <v>162487</v>
      </c>
      <c r="G209" s="595">
        <f t="shared" si="91"/>
        <v>185848</v>
      </c>
      <c r="H209" s="595">
        <f t="shared" si="91"/>
        <v>172923</v>
      </c>
      <c r="I209" s="595">
        <f t="shared" si="91"/>
        <v>172923</v>
      </c>
      <c r="J209" s="595">
        <f t="shared" si="91"/>
        <v>172923</v>
      </c>
      <c r="K209" s="595">
        <f t="shared" si="91"/>
        <v>550868.7371969152</v>
      </c>
      <c r="L209" s="595">
        <f t="shared" si="91"/>
        <v>550868.7371969152</v>
      </c>
      <c r="M209" s="595">
        <f t="shared" si="91"/>
        <v>550868.7371969152</v>
      </c>
      <c r="N209" s="595">
        <f t="shared" si="91"/>
        <v>550868.7371969152</v>
      </c>
      <c r="O209" s="595">
        <f t="shared" si="91"/>
        <v>550868.7371969152</v>
      </c>
      <c r="P209" s="595">
        <f t="shared" si="91"/>
        <v>550868.7371969152</v>
      </c>
      <c r="Q209" s="595">
        <f t="shared" si="91"/>
        <v>550868.7371969152</v>
      </c>
      <c r="R209" s="595">
        <f t="shared" si="91"/>
        <v>550868.7371969152</v>
      </c>
      <c r="S209" s="595">
        <f t="shared" si="91"/>
        <v>550868.7371969152</v>
      </c>
      <c r="T209" s="595">
        <f t="shared" si="91"/>
        <v>550868.7371969152</v>
      </c>
      <c r="U209" s="595">
        <f t="shared" si="91"/>
        <v>550868.7371969152</v>
      </c>
      <c r="V209" s="595">
        <f t="shared" si="91"/>
        <v>550868.7371969152</v>
      </c>
      <c r="W209" s="595">
        <f t="shared" si="91"/>
        <v>550868.7371969152</v>
      </c>
      <c r="X209" s="595">
        <f t="shared" si="91"/>
        <v>550868.7371969152</v>
      </c>
      <c r="Y209" s="595">
        <f t="shared" si="91"/>
        <v>550868.7371969152</v>
      </c>
      <c r="Z209" s="595">
        <f t="shared" si="91"/>
        <v>550868.7371969152</v>
      </c>
      <c r="AA209" s="595">
        <f t="shared" si="91"/>
        <v>550868.7371969152</v>
      </c>
      <c r="AB209" s="595">
        <f t="shared" si="91"/>
        <v>550868.7371969152</v>
      </c>
      <c r="AC209" s="595">
        <f t="shared" si="91"/>
        <v>550868.7371969152</v>
      </c>
      <c r="AD209" s="595">
        <f t="shared" si="91"/>
        <v>550868.7371969152</v>
      </c>
      <c r="AE209" s="595">
        <f t="shared" si="91"/>
        <v>550868.7371969152</v>
      </c>
      <c r="AF209" s="595">
        <f t="shared" si="91"/>
        <v>550868.7371969152</v>
      </c>
      <c r="AG209" s="595">
        <f t="shared" si="91"/>
        <v>550868.7371969152</v>
      </c>
      <c r="AH209" s="595">
        <f t="shared" si="91"/>
        <v>550868.7371969152</v>
      </c>
      <c r="AI209" s="595">
        <f t="shared" si="91"/>
        <v>550868.7371969152</v>
      </c>
    </row>
    <row r="210" spans="1:35" s="589" customFormat="1" ht="11.25">
      <c r="A210" s="597"/>
      <c r="B210" s="752" t="s">
        <v>264</v>
      </c>
      <c r="C210" s="598"/>
      <c r="D210" s="598"/>
      <c r="E210" s="598"/>
      <c r="F210" s="595">
        <f t="shared" si="91"/>
        <v>322</v>
      </c>
      <c r="G210" s="595">
        <f t="shared" si="91"/>
        <v>110913</v>
      </c>
      <c r="H210" s="595">
        <f t="shared" si="91"/>
        <v>114541</v>
      </c>
      <c r="I210" s="595">
        <f t="shared" si="91"/>
        <v>114541</v>
      </c>
      <c r="J210" s="595">
        <f t="shared" si="91"/>
        <v>114541</v>
      </c>
      <c r="K210" s="595">
        <f t="shared" si="91"/>
        <v>334097.76662554336</v>
      </c>
      <c r="L210" s="595">
        <f t="shared" si="91"/>
        <v>334097.76662554336</v>
      </c>
      <c r="M210" s="595">
        <f t="shared" si="91"/>
        <v>334097.76662554336</v>
      </c>
      <c r="N210" s="595">
        <f t="shared" si="91"/>
        <v>334097.76662554336</v>
      </c>
      <c r="O210" s="595">
        <f t="shared" si="91"/>
        <v>334097.76662554336</v>
      </c>
      <c r="P210" s="595">
        <f t="shared" si="91"/>
        <v>334097.76662554336</v>
      </c>
      <c r="Q210" s="595">
        <f t="shared" si="91"/>
        <v>334097.76662554336</v>
      </c>
      <c r="R210" s="595">
        <f t="shared" si="91"/>
        <v>334097.76662554336</v>
      </c>
      <c r="S210" s="595">
        <f t="shared" si="91"/>
        <v>334097.76662554336</v>
      </c>
      <c r="T210" s="595">
        <f t="shared" si="91"/>
        <v>334097.76662554336</v>
      </c>
      <c r="U210" s="595">
        <f t="shared" si="91"/>
        <v>334097.76662554336</v>
      </c>
      <c r="V210" s="595">
        <f t="shared" si="91"/>
        <v>334097.76662554336</v>
      </c>
      <c r="W210" s="595">
        <f t="shared" si="91"/>
        <v>334097.76662554336</v>
      </c>
      <c r="X210" s="595">
        <f t="shared" si="91"/>
        <v>334097.76662554336</v>
      </c>
      <c r="Y210" s="595">
        <f t="shared" si="91"/>
        <v>334097.76662554336</v>
      </c>
      <c r="Z210" s="595">
        <f t="shared" si="91"/>
        <v>334097.76662554336</v>
      </c>
      <c r="AA210" s="595">
        <f t="shared" si="91"/>
        <v>334097.76662554336</v>
      </c>
      <c r="AB210" s="595">
        <f t="shared" si="91"/>
        <v>334097.76662554336</v>
      </c>
      <c r="AC210" s="595">
        <f t="shared" si="91"/>
        <v>334097.76662554336</v>
      </c>
      <c r="AD210" s="595">
        <f t="shared" si="91"/>
        <v>334097.76662554336</v>
      </c>
      <c r="AE210" s="595">
        <f t="shared" si="91"/>
        <v>334097.76662554336</v>
      </c>
      <c r="AF210" s="595">
        <f t="shared" si="91"/>
        <v>334097.76662554336</v>
      </c>
      <c r="AG210" s="595">
        <f t="shared" si="91"/>
        <v>334097.76662554336</v>
      </c>
      <c r="AH210" s="595">
        <f t="shared" si="91"/>
        <v>334097.76662554336</v>
      </c>
      <c r="AI210" s="595">
        <f t="shared" si="91"/>
        <v>334097.76662554336</v>
      </c>
    </row>
    <row r="211" spans="1:35" s="589" customFormat="1" ht="11.25">
      <c r="A211" s="594"/>
      <c r="B211" s="751" t="s">
        <v>255</v>
      </c>
      <c r="C211" s="596"/>
      <c r="D211" s="596"/>
      <c r="E211" s="596"/>
      <c r="F211" s="595">
        <f t="shared" si="91"/>
        <v>2367</v>
      </c>
      <c r="G211" s="595">
        <f t="shared" si="91"/>
        <v>1897</v>
      </c>
      <c r="H211" s="595">
        <f t="shared" si="91"/>
        <v>14</v>
      </c>
      <c r="I211" s="595">
        <f t="shared" si="91"/>
        <v>14</v>
      </c>
      <c r="J211" s="595">
        <f t="shared" si="91"/>
        <v>14</v>
      </c>
      <c r="K211" s="595">
        <f t="shared" si="91"/>
        <v>14</v>
      </c>
      <c r="L211" s="595">
        <f t="shared" si="91"/>
        <v>14</v>
      </c>
      <c r="M211" s="595">
        <f t="shared" si="91"/>
        <v>14</v>
      </c>
      <c r="N211" s="595">
        <f t="shared" si="91"/>
        <v>14</v>
      </c>
      <c r="O211" s="595">
        <f t="shared" si="91"/>
        <v>14</v>
      </c>
      <c r="P211" s="595">
        <f t="shared" si="91"/>
        <v>14</v>
      </c>
      <c r="Q211" s="595">
        <f t="shared" si="91"/>
        <v>14</v>
      </c>
      <c r="R211" s="595">
        <f t="shared" si="91"/>
        <v>14</v>
      </c>
      <c r="S211" s="595">
        <f t="shared" si="91"/>
        <v>14</v>
      </c>
      <c r="T211" s="595">
        <f t="shared" si="91"/>
        <v>14</v>
      </c>
      <c r="U211" s="595">
        <f t="shared" si="91"/>
        <v>14</v>
      </c>
      <c r="V211" s="595">
        <f t="shared" si="91"/>
        <v>14</v>
      </c>
      <c r="W211" s="595">
        <f t="shared" si="91"/>
        <v>14</v>
      </c>
      <c r="X211" s="595">
        <f t="shared" si="91"/>
        <v>14</v>
      </c>
      <c r="Y211" s="595">
        <f t="shared" si="91"/>
        <v>14</v>
      </c>
      <c r="Z211" s="595">
        <f t="shared" si="91"/>
        <v>14</v>
      </c>
      <c r="AA211" s="595">
        <f t="shared" si="91"/>
        <v>14</v>
      </c>
      <c r="AB211" s="595">
        <f t="shared" si="91"/>
        <v>14</v>
      </c>
      <c r="AC211" s="595">
        <f t="shared" si="91"/>
        <v>14</v>
      </c>
      <c r="AD211" s="595">
        <f t="shared" si="91"/>
        <v>14</v>
      </c>
      <c r="AE211" s="595">
        <f t="shared" si="91"/>
        <v>14</v>
      </c>
      <c r="AF211" s="595">
        <f t="shared" si="91"/>
        <v>14</v>
      </c>
      <c r="AG211" s="595">
        <f t="shared" si="91"/>
        <v>14</v>
      </c>
      <c r="AH211" s="595">
        <f t="shared" si="91"/>
        <v>14</v>
      </c>
      <c r="AI211" s="595">
        <f t="shared" si="91"/>
        <v>14</v>
      </c>
    </row>
    <row r="212" spans="1:35" s="589" customFormat="1" ht="11.25">
      <c r="A212" s="594"/>
      <c r="B212" s="751" t="s">
        <v>256</v>
      </c>
      <c r="C212" s="596"/>
      <c r="D212" s="596"/>
      <c r="E212" s="596"/>
      <c r="F212" s="595">
        <f t="shared" si="91"/>
        <v>15304</v>
      </c>
      <c r="G212" s="595">
        <f t="shared" si="91"/>
        <v>11867</v>
      </c>
      <c r="H212" s="595">
        <f t="shared" si="91"/>
        <v>8296</v>
      </c>
      <c r="I212" s="595">
        <f t="shared" si="91"/>
        <v>8296</v>
      </c>
      <c r="J212" s="595">
        <f t="shared" si="91"/>
        <v>8296</v>
      </c>
      <c r="K212" s="595">
        <f t="shared" si="91"/>
        <v>54296</v>
      </c>
      <c r="L212" s="595">
        <f t="shared" si="91"/>
        <v>54296</v>
      </c>
      <c r="M212" s="595">
        <f t="shared" si="91"/>
        <v>54296</v>
      </c>
      <c r="N212" s="595">
        <f t="shared" si="91"/>
        <v>54296</v>
      </c>
      <c r="O212" s="595">
        <f t="shared" si="91"/>
        <v>54296</v>
      </c>
      <c r="P212" s="595">
        <f t="shared" si="91"/>
        <v>54296</v>
      </c>
      <c r="Q212" s="595">
        <f t="shared" si="91"/>
        <v>54296</v>
      </c>
      <c r="R212" s="595">
        <f t="shared" si="91"/>
        <v>54296</v>
      </c>
      <c r="S212" s="595">
        <f t="shared" si="91"/>
        <v>54296</v>
      </c>
      <c r="T212" s="595">
        <f t="shared" si="91"/>
        <v>54296</v>
      </c>
      <c r="U212" s="595">
        <f t="shared" si="91"/>
        <v>54296</v>
      </c>
      <c r="V212" s="595">
        <f t="shared" si="91"/>
        <v>54296</v>
      </c>
      <c r="W212" s="595">
        <f t="shared" si="91"/>
        <v>54296</v>
      </c>
      <c r="X212" s="595">
        <f t="shared" si="91"/>
        <v>54296</v>
      </c>
      <c r="Y212" s="595">
        <f t="shared" si="91"/>
        <v>54296</v>
      </c>
      <c r="Z212" s="595">
        <f t="shared" si="91"/>
        <v>54296</v>
      </c>
      <c r="AA212" s="595">
        <f t="shared" si="91"/>
        <v>54296</v>
      </c>
      <c r="AB212" s="595">
        <f t="shared" si="91"/>
        <v>54296</v>
      </c>
      <c r="AC212" s="595">
        <f t="shared" si="91"/>
        <v>54296</v>
      </c>
      <c r="AD212" s="595">
        <f t="shared" si="91"/>
        <v>54296</v>
      </c>
      <c r="AE212" s="595">
        <f t="shared" si="91"/>
        <v>54296</v>
      </c>
      <c r="AF212" s="595">
        <f t="shared" si="91"/>
        <v>54296</v>
      </c>
      <c r="AG212" s="595">
        <f t="shared" si="91"/>
        <v>54296</v>
      </c>
      <c r="AH212" s="595">
        <f t="shared" si="91"/>
        <v>54296</v>
      </c>
      <c r="AI212" s="595">
        <f t="shared" si="91"/>
        <v>54296</v>
      </c>
    </row>
    <row r="213" spans="1:35" s="589" customFormat="1" ht="11.25">
      <c r="A213" s="594"/>
      <c r="B213" s="751" t="s">
        <v>257</v>
      </c>
      <c r="C213" s="596"/>
      <c r="D213" s="596"/>
      <c r="E213" s="596"/>
      <c r="F213" s="595">
        <f t="shared" si="91"/>
        <v>3766</v>
      </c>
      <c r="G213" s="595">
        <f t="shared" si="91"/>
        <v>1203</v>
      </c>
      <c r="H213" s="595">
        <f t="shared" si="91"/>
        <v>5010</v>
      </c>
      <c r="I213" s="595">
        <f t="shared" si="91"/>
        <v>5010</v>
      </c>
      <c r="J213" s="595">
        <f t="shared" si="91"/>
        <v>5010</v>
      </c>
      <c r="K213" s="595">
        <f t="shared" si="91"/>
        <v>5010</v>
      </c>
      <c r="L213" s="595">
        <f t="shared" si="91"/>
        <v>5010</v>
      </c>
      <c r="M213" s="595">
        <f t="shared" si="91"/>
        <v>5010</v>
      </c>
      <c r="N213" s="595">
        <f t="shared" si="91"/>
        <v>5010</v>
      </c>
      <c r="O213" s="595">
        <f t="shared" si="91"/>
        <v>5010</v>
      </c>
      <c r="P213" s="595">
        <f t="shared" si="91"/>
        <v>5010</v>
      </c>
      <c r="Q213" s="595">
        <f t="shared" si="91"/>
        <v>5010</v>
      </c>
      <c r="R213" s="595">
        <f t="shared" si="91"/>
        <v>5010</v>
      </c>
      <c r="S213" s="595">
        <f t="shared" si="91"/>
        <v>5010</v>
      </c>
      <c r="T213" s="595">
        <f t="shared" si="91"/>
        <v>5010</v>
      </c>
      <c r="U213" s="595">
        <f t="shared" si="91"/>
        <v>5010</v>
      </c>
      <c r="V213" s="595">
        <f t="shared" si="91"/>
        <v>5010</v>
      </c>
      <c r="W213" s="595">
        <f t="shared" si="91"/>
        <v>5010</v>
      </c>
      <c r="X213" s="595">
        <f t="shared" si="91"/>
        <v>5010</v>
      </c>
      <c r="Y213" s="595">
        <f t="shared" si="91"/>
        <v>5010</v>
      </c>
      <c r="Z213" s="595">
        <f t="shared" si="91"/>
        <v>5010</v>
      </c>
      <c r="AA213" s="595">
        <f t="shared" si="91"/>
        <v>5010</v>
      </c>
      <c r="AB213" s="595">
        <f t="shared" si="91"/>
        <v>5010</v>
      </c>
      <c r="AC213" s="595">
        <f t="shared" si="91"/>
        <v>5010</v>
      </c>
      <c r="AD213" s="595">
        <f t="shared" si="91"/>
        <v>5010</v>
      </c>
      <c r="AE213" s="595">
        <f t="shared" si="91"/>
        <v>5010</v>
      </c>
      <c r="AF213" s="595">
        <f t="shared" si="91"/>
        <v>5010</v>
      </c>
      <c r="AG213" s="595">
        <f t="shared" si="91"/>
        <v>5010</v>
      </c>
      <c r="AH213" s="595">
        <f t="shared" si="91"/>
        <v>5010</v>
      </c>
      <c r="AI213" s="595">
        <f t="shared" si="91"/>
        <v>5010</v>
      </c>
    </row>
    <row r="214" spans="1:35" s="589" customFormat="1" ht="11.25">
      <c r="A214" s="594"/>
      <c r="B214" s="750" t="s">
        <v>248</v>
      </c>
      <c r="C214" s="594"/>
      <c r="D214" s="594"/>
      <c r="E214" s="594"/>
      <c r="F214" s="595">
        <f t="shared" si="91"/>
        <v>0</v>
      </c>
      <c r="G214" s="595">
        <f t="shared" si="91"/>
        <v>157</v>
      </c>
      <c r="H214" s="595">
        <f t="shared" si="91"/>
        <v>0</v>
      </c>
      <c r="I214" s="595">
        <f t="shared" si="91"/>
        <v>0</v>
      </c>
      <c r="J214" s="595">
        <f t="shared" si="91"/>
        <v>0</v>
      </c>
      <c r="K214" s="595">
        <f t="shared" si="91"/>
        <v>0</v>
      </c>
      <c r="L214" s="595">
        <f t="shared" si="91"/>
        <v>0</v>
      </c>
      <c r="M214" s="595">
        <f t="shared" si="91"/>
        <v>0</v>
      </c>
      <c r="N214" s="595">
        <f t="shared" si="91"/>
        <v>0</v>
      </c>
      <c r="O214" s="595">
        <f t="shared" si="91"/>
        <v>0</v>
      </c>
      <c r="P214" s="595">
        <f t="shared" si="91"/>
        <v>0</v>
      </c>
      <c r="Q214" s="595">
        <f t="shared" si="91"/>
        <v>0</v>
      </c>
      <c r="R214" s="595">
        <f t="shared" si="91"/>
        <v>0</v>
      </c>
      <c r="S214" s="595">
        <f t="shared" si="91"/>
        <v>0</v>
      </c>
      <c r="T214" s="595">
        <f t="shared" si="91"/>
        <v>0</v>
      </c>
      <c r="U214" s="595">
        <f t="shared" si="91"/>
        <v>0</v>
      </c>
      <c r="V214" s="595">
        <f t="shared" si="91"/>
        <v>0</v>
      </c>
      <c r="W214" s="595">
        <f t="shared" si="91"/>
        <v>0</v>
      </c>
      <c r="X214" s="595">
        <f t="shared" si="91"/>
        <v>0</v>
      </c>
      <c r="Y214" s="595">
        <f t="shared" si="91"/>
        <v>0</v>
      </c>
      <c r="Z214" s="595">
        <f t="shared" si="91"/>
        <v>0</v>
      </c>
      <c r="AA214" s="595">
        <f t="shared" si="91"/>
        <v>0</v>
      </c>
      <c r="AB214" s="595">
        <f t="shared" si="91"/>
        <v>0</v>
      </c>
      <c r="AC214" s="595">
        <f t="shared" si="91"/>
        <v>0</v>
      </c>
      <c r="AD214" s="595">
        <f t="shared" si="91"/>
        <v>0</v>
      </c>
      <c r="AE214" s="595">
        <f t="shared" si="91"/>
        <v>0</v>
      </c>
      <c r="AF214" s="595">
        <f t="shared" si="91"/>
        <v>0</v>
      </c>
      <c r="AG214" s="595">
        <f t="shared" si="91"/>
        <v>0</v>
      </c>
      <c r="AH214" s="595">
        <f t="shared" si="91"/>
        <v>0</v>
      </c>
      <c r="AI214" s="595">
        <f t="shared" si="91"/>
        <v>0</v>
      </c>
    </row>
    <row r="215" spans="1:35" s="589" customFormat="1" ht="11.25">
      <c r="A215" s="594"/>
      <c r="B215" s="750" t="s">
        <v>258</v>
      </c>
      <c r="C215" s="594"/>
      <c r="D215" s="594"/>
      <c r="E215" s="594"/>
      <c r="F215" s="595">
        <f t="shared" si="91"/>
        <v>4323</v>
      </c>
      <c r="G215" s="595">
        <f t="shared" si="91"/>
        <v>0</v>
      </c>
      <c r="H215" s="595">
        <f t="shared" si="91"/>
        <v>0</v>
      </c>
      <c r="I215" s="595">
        <f t="shared" si="91"/>
        <v>0</v>
      </c>
      <c r="J215" s="595">
        <f t="shared" si="91"/>
        <v>0</v>
      </c>
      <c r="K215" s="595">
        <f t="shared" si="91"/>
        <v>0</v>
      </c>
      <c r="L215" s="595">
        <f t="shared" si="91"/>
        <v>0</v>
      </c>
      <c r="M215" s="595">
        <f t="shared" si="91"/>
        <v>0</v>
      </c>
      <c r="N215" s="595">
        <f t="shared" si="91"/>
        <v>0</v>
      </c>
      <c r="O215" s="595">
        <f t="shared" si="91"/>
        <v>0</v>
      </c>
      <c r="P215" s="595">
        <f t="shared" si="91"/>
        <v>0</v>
      </c>
      <c r="Q215" s="595">
        <f t="shared" si="91"/>
        <v>0</v>
      </c>
      <c r="R215" s="595">
        <f t="shared" si="91"/>
        <v>0</v>
      </c>
      <c r="S215" s="595">
        <f t="shared" si="91"/>
        <v>0</v>
      </c>
      <c r="T215" s="595">
        <f t="shared" si="91"/>
        <v>0</v>
      </c>
      <c r="U215" s="595">
        <f t="shared" si="91"/>
        <v>0</v>
      </c>
      <c r="V215" s="595">
        <f t="shared" si="91"/>
        <v>0</v>
      </c>
      <c r="W215" s="595">
        <f t="shared" si="91"/>
        <v>0</v>
      </c>
      <c r="X215" s="595">
        <f t="shared" si="91"/>
        <v>0</v>
      </c>
      <c r="Y215" s="595">
        <f t="shared" si="91"/>
        <v>0</v>
      </c>
      <c r="Z215" s="595">
        <f t="shared" si="91"/>
        <v>0</v>
      </c>
      <c r="AA215" s="595">
        <f t="shared" si="91"/>
        <v>0</v>
      </c>
      <c r="AB215" s="595">
        <f t="shared" si="91"/>
        <v>0</v>
      </c>
      <c r="AC215" s="595">
        <f t="shared" si="91"/>
        <v>0</v>
      </c>
      <c r="AD215" s="595">
        <f t="shared" si="91"/>
        <v>0</v>
      </c>
      <c r="AE215" s="595">
        <f t="shared" si="91"/>
        <v>0</v>
      </c>
      <c r="AF215" s="595">
        <f t="shared" si="91"/>
        <v>0</v>
      </c>
      <c r="AG215" s="595">
        <f t="shared" si="91"/>
        <v>0</v>
      </c>
      <c r="AH215" s="595">
        <f t="shared" si="91"/>
        <v>0</v>
      </c>
      <c r="AI215" s="595">
        <f t="shared" si="91"/>
        <v>0</v>
      </c>
    </row>
    <row r="216" spans="1:35" s="589" customFormat="1" ht="11.25">
      <c r="A216" s="592"/>
      <c r="B216" s="749" t="s">
        <v>259</v>
      </c>
      <c r="C216" s="592"/>
      <c r="D216" s="592"/>
      <c r="E216" s="592"/>
      <c r="F216" s="593">
        <f>+F196-F206</f>
        <v>-4175</v>
      </c>
      <c r="G216" s="593">
        <f t="shared" ref="G216:AI216" si="92">+G196-G206</f>
        <v>8477</v>
      </c>
      <c r="H216" s="593">
        <f t="shared" si="92"/>
        <v>0</v>
      </c>
      <c r="I216" s="593">
        <f t="shared" si="92"/>
        <v>0</v>
      </c>
      <c r="J216" s="593">
        <f t="shared" si="92"/>
        <v>0</v>
      </c>
      <c r="K216" s="593">
        <f t="shared" si="92"/>
        <v>0</v>
      </c>
      <c r="L216" s="593">
        <f t="shared" si="92"/>
        <v>0</v>
      </c>
      <c r="M216" s="593">
        <f t="shared" si="92"/>
        <v>0</v>
      </c>
      <c r="N216" s="593">
        <f t="shared" si="92"/>
        <v>0</v>
      </c>
      <c r="O216" s="593">
        <f t="shared" si="92"/>
        <v>0</v>
      </c>
      <c r="P216" s="593">
        <f t="shared" si="92"/>
        <v>0</v>
      </c>
      <c r="Q216" s="593">
        <f t="shared" si="92"/>
        <v>0</v>
      </c>
      <c r="R216" s="593">
        <f t="shared" si="92"/>
        <v>0</v>
      </c>
      <c r="S216" s="593">
        <f t="shared" si="92"/>
        <v>0</v>
      </c>
      <c r="T216" s="593">
        <f t="shared" si="92"/>
        <v>0</v>
      </c>
      <c r="U216" s="593">
        <f t="shared" si="92"/>
        <v>0</v>
      </c>
      <c r="V216" s="593">
        <f t="shared" si="92"/>
        <v>0</v>
      </c>
      <c r="W216" s="593">
        <f t="shared" si="92"/>
        <v>0</v>
      </c>
      <c r="X216" s="593">
        <f t="shared" si="92"/>
        <v>0</v>
      </c>
      <c r="Y216" s="593">
        <f t="shared" si="92"/>
        <v>0</v>
      </c>
      <c r="Z216" s="593">
        <f t="shared" si="92"/>
        <v>0</v>
      </c>
      <c r="AA216" s="593">
        <f t="shared" si="92"/>
        <v>0</v>
      </c>
      <c r="AB216" s="593">
        <f t="shared" si="92"/>
        <v>0</v>
      </c>
      <c r="AC216" s="593">
        <f t="shared" si="92"/>
        <v>0</v>
      </c>
      <c r="AD216" s="593">
        <f t="shared" si="92"/>
        <v>0</v>
      </c>
      <c r="AE216" s="593">
        <f t="shared" si="92"/>
        <v>0</v>
      </c>
      <c r="AF216" s="593">
        <f t="shared" si="92"/>
        <v>0</v>
      </c>
      <c r="AG216" s="593">
        <f t="shared" si="92"/>
        <v>0</v>
      </c>
      <c r="AH216" s="593">
        <f t="shared" si="92"/>
        <v>0</v>
      </c>
      <c r="AI216" s="593">
        <f t="shared" si="92"/>
        <v>0</v>
      </c>
    </row>
    <row r="218" spans="1:35" ht="12.75">
      <c r="A218" s="555" t="s">
        <v>668</v>
      </c>
    </row>
    <row r="220" spans="1:35" s="589" customFormat="1" ht="11.25">
      <c r="A220" s="612"/>
      <c r="B220" s="754" t="s">
        <v>388</v>
      </c>
      <c r="C220" s="612"/>
      <c r="D220" s="612"/>
      <c r="E220" s="612"/>
      <c r="F220" s="612">
        <f t="shared" ref="F220:AI221" si="93">+F194</f>
        <v>1</v>
      </c>
      <c r="G220" s="612">
        <f t="shared" si="93"/>
        <v>2</v>
      </c>
      <c r="H220" s="612">
        <f t="shared" si="93"/>
        <v>3</v>
      </c>
      <c r="I220" s="612">
        <f t="shared" si="93"/>
        <v>4</v>
      </c>
      <c r="J220" s="612">
        <f t="shared" si="93"/>
        <v>5</v>
      </c>
      <c r="K220" s="612">
        <f t="shared" si="93"/>
        <v>6</v>
      </c>
      <c r="L220" s="612">
        <f t="shared" si="93"/>
        <v>7</v>
      </c>
      <c r="M220" s="612">
        <f t="shared" si="93"/>
        <v>8</v>
      </c>
      <c r="N220" s="612">
        <f t="shared" si="93"/>
        <v>9</v>
      </c>
      <c r="O220" s="612">
        <f t="shared" si="93"/>
        <v>10</v>
      </c>
      <c r="P220" s="612">
        <f t="shared" si="93"/>
        <v>11</v>
      </c>
      <c r="Q220" s="612">
        <f t="shared" si="93"/>
        <v>12</v>
      </c>
      <c r="R220" s="612">
        <f t="shared" si="93"/>
        <v>13</v>
      </c>
      <c r="S220" s="612">
        <f t="shared" si="93"/>
        <v>14</v>
      </c>
      <c r="T220" s="612">
        <f t="shared" si="93"/>
        <v>15</v>
      </c>
      <c r="U220" s="612">
        <f t="shared" si="93"/>
        <v>16</v>
      </c>
      <c r="V220" s="612">
        <f t="shared" si="93"/>
        <v>17</v>
      </c>
      <c r="W220" s="612">
        <f t="shared" si="93"/>
        <v>18</v>
      </c>
      <c r="X220" s="612">
        <f t="shared" si="93"/>
        <v>19</v>
      </c>
      <c r="Y220" s="612">
        <f t="shared" si="93"/>
        <v>20</v>
      </c>
      <c r="Z220" s="612">
        <f t="shared" si="93"/>
        <v>21</v>
      </c>
      <c r="AA220" s="612">
        <f t="shared" si="93"/>
        <v>22</v>
      </c>
      <c r="AB220" s="612">
        <f t="shared" si="93"/>
        <v>23</v>
      </c>
      <c r="AC220" s="612">
        <f t="shared" si="93"/>
        <v>24</v>
      </c>
      <c r="AD220" s="612">
        <f t="shared" si="93"/>
        <v>25</v>
      </c>
      <c r="AE220" s="612">
        <f t="shared" si="93"/>
        <v>26</v>
      </c>
      <c r="AF220" s="612">
        <f t="shared" si="93"/>
        <v>27</v>
      </c>
      <c r="AG220" s="612">
        <f t="shared" si="93"/>
        <v>28</v>
      </c>
      <c r="AH220" s="612">
        <f t="shared" si="93"/>
        <v>29</v>
      </c>
      <c r="AI220" s="612">
        <f t="shared" si="93"/>
        <v>30</v>
      </c>
    </row>
    <row r="221" spans="1:35" s="589" customFormat="1" ht="11.25">
      <c r="A221" s="612" t="s">
        <v>147</v>
      </c>
      <c r="B221" s="754" t="s">
        <v>392</v>
      </c>
      <c r="C221" s="613"/>
      <c r="D221" s="613"/>
      <c r="E221" s="613"/>
      <c r="F221" s="614">
        <f t="shared" si="93"/>
        <v>2018</v>
      </c>
      <c r="G221" s="614">
        <f t="shared" si="93"/>
        <v>2019</v>
      </c>
      <c r="H221" s="614">
        <f t="shared" si="93"/>
        <v>2020</v>
      </c>
      <c r="I221" s="614">
        <f t="shared" si="93"/>
        <v>2021</v>
      </c>
      <c r="J221" s="614">
        <f t="shared" si="93"/>
        <v>2022</v>
      </c>
      <c r="K221" s="614">
        <f t="shared" si="93"/>
        <v>2023</v>
      </c>
      <c r="L221" s="614">
        <f t="shared" si="93"/>
        <v>2024</v>
      </c>
      <c r="M221" s="614">
        <f t="shared" si="93"/>
        <v>2025</v>
      </c>
      <c r="N221" s="614">
        <f t="shared" si="93"/>
        <v>2026</v>
      </c>
      <c r="O221" s="614">
        <f t="shared" si="93"/>
        <v>2027</v>
      </c>
      <c r="P221" s="614">
        <f t="shared" si="93"/>
        <v>2028</v>
      </c>
      <c r="Q221" s="614">
        <f t="shared" si="93"/>
        <v>2029</v>
      </c>
      <c r="R221" s="614">
        <f t="shared" si="93"/>
        <v>2030</v>
      </c>
      <c r="S221" s="614">
        <f t="shared" si="93"/>
        <v>2031</v>
      </c>
      <c r="T221" s="614">
        <f t="shared" si="93"/>
        <v>2032</v>
      </c>
      <c r="U221" s="614">
        <f t="shared" si="93"/>
        <v>2033</v>
      </c>
      <c r="V221" s="614">
        <f t="shared" si="93"/>
        <v>2034</v>
      </c>
      <c r="W221" s="614">
        <f t="shared" si="93"/>
        <v>2035</v>
      </c>
      <c r="X221" s="614">
        <f t="shared" si="93"/>
        <v>2036</v>
      </c>
      <c r="Y221" s="614">
        <f t="shared" si="93"/>
        <v>2037</v>
      </c>
      <c r="Z221" s="614">
        <f t="shared" si="93"/>
        <v>2038</v>
      </c>
      <c r="AA221" s="614">
        <f t="shared" si="93"/>
        <v>2039</v>
      </c>
      <c r="AB221" s="614">
        <f t="shared" si="93"/>
        <v>2040</v>
      </c>
      <c r="AC221" s="614">
        <f t="shared" si="93"/>
        <v>2041</v>
      </c>
      <c r="AD221" s="614">
        <f t="shared" si="93"/>
        <v>2042</v>
      </c>
      <c r="AE221" s="614">
        <f t="shared" si="93"/>
        <v>2043</v>
      </c>
      <c r="AF221" s="614">
        <f t="shared" si="93"/>
        <v>2044</v>
      </c>
      <c r="AG221" s="614">
        <f t="shared" si="93"/>
        <v>2045</v>
      </c>
      <c r="AH221" s="614">
        <f t="shared" si="93"/>
        <v>2046</v>
      </c>
      <c r="AI221" s="614">
        <f t="shared" si="93"/>
        <v>2047</v>
      </c>
    </row>
    <row r="222" spans="1:35" s="589" customFormat="1" ht="11.25">
      <c r="A222" s="592" t="s">
        <v>242</v>
      </c>
      <c r="B222" s="749" t="s">
        <v>391</v>
      </c>
      <c r="C222" s="592"/>
      <c r="D222" s="592"/>
      <c r="E222" s="592"/>
      <c r="F222" s="593">
        <f t="shared" ref="F222:AI222" si="94">+F223+F224</f>
        <v>128422.29519999999</v>
      </c>
      <c r="G222" s="593">
        <f t="shared" si="94"/>
        <v>134381.74</v>
      </c>
      <c r="H222" s="593">
        <f t="shared" si="94"/>
        <v>114541</v>
      </c>
      <c r="I222" s="593">
        <f t="shared" si="94"/>
        <v>114541</v>
      </c>
      <c r="J222" s="593">
        <f t="shared" si="94"/>
        <v>114541</v>
      </c>
      <c r="K222" s="593">
        <f t="shared" si="94"/>
        <v>241300.43834252827</v>
      </c>
      <c r="L222" s="593">
        <f t="shared" si="94"/>
        <v>241300.43834252827</v>
      </c>
      <c r="M222" s="593">
        <f t="shared" si="94"/>
        <v>241300.43834252827</v>
      </c>
      <c r="N222" s="593">
        <f t="shared" si="94"/>
        <v>241300.43834252827</v>
      </c>
      <c r="O222" s="593">
        <f t="shared" si="94"/>
        <v>241300.43834252827</v>
      </c>
      <c r="P222" s="593">
        <f t="shared" si="94"/>
        <v>241300.43834252827</v>
      </c>
      <c r="Q222" s="593">
        <f t="shared" si="94"/>
        <v>241300.43834252827</v>
      </c>
      <c r="R222" s="593">
        <f t="shared" si="94"/>
        <v>241300.43834252827</v>
      </c>
      <c r="S222" s="593">
        <f t="shared" si="94"/>
        <v>241300.43834252827</v>
      </c>
      <c r="T222" s="593">
        <f t="shared" si="94"/>
        <v>241300.43834252827</v>
      </c>
      <c r="U222" s="593">
        <f t="shared" si="94"/>
        <v>241300.43834252827</v>
      </c>
      <c r="V222" s="593">
        <f t="shared" si="94"/>
        <v>241300.43834252827</v>
      </c>
      <c r="W222" s="593">
        <f t="shared" si="94"/>
        <v>241300.43834252827</v>
      </c>
      <c r="X222" s="593">
        <f t="shared" si="94"/>
        <v>241300.43834252827</v>
      </c>
      <c r="Y222" s="593">
        <f t="shared" si="94"/>
        <v>241300.43834252827</v>
      </c>
      <c r="Z222" s="593">
        <f t="shared" si="94"/>
        <v>241300.43834252827</v>
      </c>
      <c r="AA222" s="593">
        <f t="shared" si="94"/>
        <v>334097.76662554336</v>
      </c>
      <c r="AB222" s="593">
        <f t="shared" si="94"/>
        <v>334097.76662554336</v>
      </c>
      <c r="AC222" s="593">
        <f t="shared" si="94"/>
        <v>334097.76662554336</v>
      </c>
      <c r="AD222" s="593">
        <f t="shared" si="94"/>
        <v>334097.76662554336</v>
      </c>
      <c r="AE222" s="593">
        <f t="shared" si="94"/>
        <v>334097.76662554336</v>
      </c>
      <c r="AF222" s="593">
        <f t="shared" si="94"/>
        <v>334097.76662554336</v>
      </c>
      <c r="AG222" s="593">
        <f t="shared" si="94"/>
        <v>334097.76662554336</v>
      </c>
      <c r="AH222" s="593">
        <f t="shared" si="94"/>
        <v>334097.76662554336</v>
      </c>
      <c r="AI222" s="593">
        <f t="shared" si="94"/>
        <v>334097.76662554336</v>
      </c>
    </row>
    <row r="223" spans="1:35" s="589" customFormat="1" ht="11.25">
      <c r="A223" s="594"/>
      <c r="B223" s="751" t="s">
        <v>393</v>
      </c>
      <c r="C223" s="596"/>
      <c r="D223" s="596"/>
      <c r="E223" s="596"/>
      <c r="F223" s="595">
        <f>+F149+F150</f>
        <v>127620.29519999999</v>
      </c>
      <c r="G223" s="595">
        <f t="shared" ref="G223:AI223" si="95">+G149+G150</f>
        <v>133319.74</v>
      </c>
      <c r="H223" s="595">
        <f t="shared" si="95"/>
        <v>112964</v>
      </c>
      <c r="I223" s="595">
        <f t="shared" si="95"/>
        <v>112964</v>
      </c>
      <c r="J223" s="595">
        <f t="shared" si="95"/>
        <v>112964</v>
      </c>
      <c r="K223" s="595">
        <f t="shared" si="95"/>
        <v>145555.76954115074</v>
      </c>
      <c r="L223" s="595">
        <f t="shared" si="95"/>
        <v>145555.76954115074</v>
      </c>
      <c r="M223" s="595">
        <f t="shared" si="95"/>
        <v>145555.76954115074</v>
      </c>
      <c r="N223" s="595">
        <f t="shared" si="95"/>
        <v>145555.76954115074</v>
      </c>
      <c r="O223" s="595">
        <f t="shared" si="95"/>
        <v>145555.76954115074</v>
      </c>
      <c r="P223" s="595">
        <f t="shared" si="95"/>
        <v>145555.76954115074</v>
      </c>
      <c r="Q223" s="595">
        <f t="shared" si="95"/>
        <v>145555.76954115074</v>
      </c>
      <c r="R223" s="595">
        <f t="shared" si="95"/>
        <v>145555.76954115074</v>
      </c>
      <c r="S223" s="595">
        <f t="shared" si="95"/>
        <v>145555.76954115074</v>
      </c>
      <c r="T223" s="595">
        <f t="shared" si="95"/>
        <v>145555.76954115074</v>
      </c>
      <c r="U223" s="595">
        <f t="shared" si="95"/>
        <v>145555.76954115074</v>
      </c>
      <c r="V223" s="595">
        <f t="shared" si="95"/>
        <v>145555.76954115074</v>
      </c>
      <c r="W223" s="595">
        <f t="shared" si="95"/>
        <v>145555.76954115074</v>
      </c>
      <c r="X223" s="595">
        <f t="shared" si="95"/>
        <v>145555.76954115074</v>
      </c>
      <c r="Y223" s="595">
        <f t="shared" si="95"/>
        <v>145555.76954115074</v>
      </c>
      <c r="Z223" s="595">
        <f t="shared" si="95"/>
        <v>145555.76954115074</v>
      </c>
      <c r="AA223" s="595">
        <f t="shared" si="95"/>
        <v>178147.53908230146</v>
      </c>
      <c r="AB223" s="595">
        <f t="shared" si="95"/>
        <v>178147.53908230146</v>
      </c>
      <c r="AC223" s="595">
        <f t="shared" si="95"/>
        <v>178147.53908230146</v>
      </c>
      <c r="AD223" s="595">
        <f t="shared" si="95"/>
        <v>178147.53908230146</v>
      </c>
      <c r="AE223" s="595">
        <f t="shared" si="95"/>
        <v>178147.53908230146</v>
      </c>
      <c r="AF223" s="595">
        <f t="shared" si="95"/>
        <v>178147.53908230146</v>
      </c>
      <c r="AG223" s="595">
        <f t="shared" si="95"/>
        <v>178147.53908230146</v>
      </c>
      <c r="AH223" s="595">
        <f t="shared" si="95"/>
        <v>178147.53908230146</v>
      </c>
      <c r="AI223" s="595">
        <f t="shared" si="95"/>
        <v>178147.53908230146</v>
      </c>
    </row>
    <row r="224" spans="1:35" s="589" customFormat="1" ht="11.25">
      <c r="A224" s="594"/>
      <c r="B224" s="751" t="s">
        <v>394</v>
      </c>
      <c r="C224" s="596"/>
      <c r="D224" s="596"/>
      <c r="E224" s="596"/>
      <c r="F224" s="595">
        <f>+F174+F175</f>
        <v>802</v>
      </c>
      <c r="G224" s="595">
        <f t="shared" ref="G224:AI224" si="96">+G174+G175</f>
        <v>1062</v>
      </c>
      <c r="H224" s="595">
        <f t="shared" si="96"/>
        <v>1577</v>
      </c>
      <c r="I224" s="595">
        <f t="shared" si="96"/>
        <v>1577</v>
      </c>
      <c r="J224" s="595">
        <f t="shared" si="96"/>
        <v>1577</v>
      </c>
      <c r="K224" s="595">
        <f t="shared" si="96"/>
        <v>95744.668801377527</v>
      </c>
      <c r="L224" s="595">
        <f t="shared" si="96"/>
        <v>95744.668801377527</v>
      </c>
      <c r="M224" s="595">
        <f t="shared" si="96"/>
        <v>95744.668801377527</v>
      </c>
      <c r="N224" s="595">
        <f t="shared" si="96"/>
        <v>95744.668801377527</v>
      </c>
      <c r="O224" s="595">
        <f t="shared" si="96"/>
        <v>95744.668801377527</v>
      </c>
      <c r="P224" s="595">
        <f t="shared" si="96"/>
        <v>95744.668801377527</v>
      </c>
      <c r="Q224" s="595">
        <f t="shared" si="96"/>
        <v>95744.668801377527</v>
      </c>
      <c r="R224" s="595">
        <f t="shared" si="96"/>
        <v>95744.668801377527</v>
      </c>
      <c r="S224" s="595">
        <f t="shared" si="96"/>
        <v>95744.668801377527</v>
      </c>
      <c r="T224" s="595">
        <f t="shared" si="96"/>
        <v>95744.668801377527</v>
      </c>
      <c r="U224" s="595">
        <f t="shared" si="96"/>
        <v>95744.668801377527</v>
      </c>
      <c r="V224" s="595">
        <f t="shared" si="96"/>
        <v>95744.668801377527</v>
      </c>
      <c r="W224" s="595">
        <f t="shared" si="96"/>
        <v>95744.668801377527</v>
      </c>
      <c r="X224" s="595">
        <f t="shared" si="96"/>
        <v>95744.668801377527</v>
      </c>
      <c r="Y224" s="595">
        <f t="shared" si="96"/>
        <v>95744.668801377527</v>
      </c>
      <c r="Z224" s="595">
        <f t="shared" si="96"/>
        <v>95744.668801377527</v>
      </c>
      <c r="AA224" s="595">
        <f t="shared" si="96"/>
        <v>155950.22754324187</v>
      </c>
      <c r="AB224" s="595">
        <f t="shared" si="96"/>
        <v>155950.22754324187</v>
      </c>
      <c r="AC224" s="595">
        <f t="shared" si="96"/>
        <v>155950.22754324187</v>
      </c>
      <c r="AD224" s="595">
        <f t="shared" si="96"/>
        <v>155950.22754324187</v>
      </c>
      <c r="AE224" s="595">
        <f t="shared" si="96"/>
        <v>155950.22754324187</v>
      </c>
      <c r="AF224" s="595">
        <f t="shared" si="96"/>
        <v>155950.22754324187</v>
      </c>
      <c r="AG224" s="595">
        <f t="shared" si="96"/>
        <v>155950.22754324187</v>
      </c>
      <c r="AH224" s="595">
        <f t="shared" si="96"/>
        <v>155950.22754324187</v>
      </c>
      <c r="AI224" s="595">
        <f t="shared" si="96"/>
        <v>155950.22754324187</v>
      </c>
    </row>
    <row r="225" spans="1:35" s="589" customFormat="1" ht="11.25">
      <c r="A225" s="594"/>
      <c r="B225" s="751" t="s">
        <v>898</v>
      </c>
      <c r="C225" s="596"/>
      <c r="D225" s="596"/>
      <c r="E225" s="596"/>
      <c r="F225" s="595">
        <f>+F151</f>
        <v>0</v>
      </c>
      <c r="G225" s="595">
        <f t="shared" ref="G225:AI225" si="97">+G151</f>
        <v>0</v>
      </c>
      <c r="H225" s="595">
        <f t="shared" si="97"/>
        <v>0</v>
      </c>
      <c r="I225" s="595">
        <f t="shared" si="97"/>
        <v>0</v>
      </c>
      <c r="J225" s="595">
        <f t="shared" si="97"/>
        <v>0</v>
      </c>
      <c r="K225" s="595">
        <f t="shared" si="97"/>
        <v>32591.769541150734</v>
      </c>
      <c r="L225" s="595">
        <f t="shared" si="97"/>
        <v>32591.769541150734</v>
      </c>
      <c r="M225" s="595">
        <f t="shared" si="97"/>
        <v>32591.769541150734</v>
      </c>
      <c r="N225" s="595">
        <f t="shared" si="97"/>
        <v>32591.769541150734</v>
      </c>
      <c r="O225" s="595">
        <f t="shared" si="97"/>
        <v>32591.769541150734</v>
      </c>
      <c r="P225" s="595">
        <f t="shared" si="97"/>
        <v>32591.769541150734</v>
      </c>
      <c r="Q225" s="595">
        <f t="shared" si="97"/>
        <v>32591.769541150734</v>
      </c>
      <c r="R225" s="595">
        <f t="shared" si="97"/>
        <v>32591.769541150734</v>
      </c>
      <c r="S225" s="595">
        <f t="shared" si="97"/>
        <v>32591.769541150734</v>
      </c>
      <c r="T225" s="595">
        <f t="shared" si="97"/>
        <v>32591.769541150734</v>
      </c>
      <c r="U225" s="595">
        <f t="shared" si="97"/>
        <v>32591.769541150734</v>
      </c>
      <c r="V225" s="595">
        <f t="shared" si="97"/>
        <v>32591.769541150734</v>
      </c>
      <c r="W225" s="595">
        <f t="shared" si="97"/>
        <v>32591.769541150734</v>
      </c>
      <c r="X225" s="595">
        <f t="shared" si="97"/>
        <v>32591.769541150734</v>
      </c>
      <c r="Y225" s="595">
        <f t="shared" si="97"/>
        <v>32591.769541150734</v>
      </c>
      <c r="Z225" s="595">
        <f t="shared" si="97"/>
        <v>32591.769541150734</v>
      </c>
      <c r="AA225" s="595">
        <f t="shared" si="97"/>
        <v>0</v>
      </c>
      <c r="AB225" s="595">
        <f t="shared" si="97"/>
        <v>0</v>
      </c>
      <c r="AC225" s="595">
        <f t="shared" si="97"/>
        <v>0</v>
      </c>
      <c r="AD225" s="595">
        <f t="shared" si="97"/>
        <v>0</v>
      </c>
      <c r="AE225" s="595">
        <f t="shared" si="97"/>
        <v>0</v>
      </c>
      <c r="AF225" s="595">
        <f t="shared" si="97"/>
        <v>0</v>
      </c>
      <c r="AG225" s="595">
        <f t="shared" si="97"/>
        <v>0</v>
      </c>
      <c r="AH225" s="595">
        <f t="shared" si="97"/>
        <v>0</v>
      </c>
      <c r="AI225" s="595">
        <f t="shared" si="97"/>
        <v>0</v>
      </c>
    </row>
    <row r="226" spans="1:35" s="589" customFormat="1" ht="11.25">
      <c r="A226" s="594"/>
      <c r="B226" s="751" t="s">
        <v>899</v>
      </c>
      <c r="C226" s="596"/>
      <c r="D226" s="596"/>
      <c r="E226" s="596"/>
      <c r="F226" s="595">
        <f>+F176</f>
        <v>0</v>
      </c>
      <c r="G226" s="595">
        <f t="shared" ref="G226:AI226" si="98">+G176</f>
        <v>0</v>
      </c>
      <c r="H226" s="595">
        <f t="shared" si="98"/>
        <v>0</v>
      </c>
      <c r="I226" s="595">
        <f t="shared" si="98"/>
        <v>0</v>
      </c>
      <c r="J226" s="595">
        <f t="shared" si="98"/>
        <v>0</v>
      </c>
      <c r="K226" s="595">
        <f t="shared" si="98"/>
        <v>60205.558741864334</v>
      </c>
      <c r="L226" s="595">
        <f t="shared" si="98"/>
        <v>60205.558741864334</v>
      </c>
      <c r="M226" s="595">
        <f t="shared" si="98"/>
        <v>60205.558741864334</v>
      </c>
      <c r="N226" s="595">
        <f t="shared" si="98"/>
        <v>60205.558741864334</v>
      </c>
      <c r="O226" s="595">
        <f t="shared" si="98"/>
        <v>60205.558741864334</v>
      </c>
      <c r="P226" s="595">
        <f t="shared" si="98"/>
        <v>60205.558741864334</v>
      </c>
      <c r="Q226" s="595">
        <f t="shared" si="98"/>
        <v>60205.558741864334</v>
      </c>
      <c r="R226" s="595">
        <f t="shared" si="98"/>
        <v>60205.558741864334</v>
      </c>
      <c r="S226" s="595">
        <f t="shared" si="98"/>
        <v>60205.558741864334</v>
      </c>
      <c r="T226" s="595">
        <f t="shared" si="98"/>
        <v>60205.558741864334</v>
      </c>
      <c r="U226" s="595">
        <f t="shared" si="98"/>
        <v>60205.558741864334</v>
      </c>
      <c r="V226" s="595">
        <f t="shared" si="98"/>
        <v>60205.558741864334</v>
      </c>
      <c r="W226" s="595">
        <f t="shared" si="98"/>
        <v>60205.558741864334</v>
      </c>
      <c r="X226" s="595">
        <f t="shared" si="98"/>
        <v>60205.558741864334</v>
      </c>
      <c r="Y226" s="595">
        <f t="shared" si="98"/>
        <v>60205.558741864334</v>
      </c>
      <c r="Z226" s="595">
        <f t="shared" si="98"/>
        <v>60205.558741864334</v>
      </c>
      <c r="AA226" s="595">
        <f t="shared" si="98"/>
        <v>0</v>
      </c>
      <c r="AB226" s="595">
        <f t="shared" si="98"/>
        <v>0</v>
      </c>
      <c r="AC226" s="595">
        <f t="shared" si="98"/>
        <v>0</v>
      </c>
      <c r="AD226" s="595">
        <f t="shared" si="98"/>
        <v>0</v>
      </c>
      <c r="AE226" s="595">
        <f t="shared" si="98"/>
        <v>0</v>
      </c>
      <c r="AF226" s="595">
        <f t="shared" si="98"/>
        <v>0</v>
      </c>
      <c r="AG226" s="595">
        <f t="shared" si="98"/>
        <v>0</v>
      </c>
      <c r="AH226" s="595">
        <f t="shared" si="98"/>
        <v>0</v>
      </c>
      <c r="AI226" s="595">
        <f t="shared" si="98"/>
        <v>0</v>
      </c>
    </row>
    <row r="227" spans="1:35" s="589" customFormat="1" ht="11.25">
      <c r="A227" s="592" t="s">
        <v>243</v>
      </c>
      <c r="B227" s="749" t="s">
        <v>253</v>
      </c>
      <c r="C227" s="592"/>
      <c r="D227" s="592"/>
      <c r="E227" s="592"/>
      <c r="F227" s="593">
        <f t="shared" ref="F227:AI227" si="99">+F228+F229</f>
        <v>322</v>
      </c>
      <c r="G227" s="593">
        <f t="shared" si="99"/>
        <v>110913</v>
      </c>
      <c r="H227" s="593">
        <f t="shared" si="99"/>
        <v>114541</v>
      </c>
      <c r="I227" s="593">
        <f t="shared" si="99"/>
        <v>114541</v>
      </c>
      <c r="J227" s="593">
        <f t="shared" si="99"/>
        <v>114541</v>
      </c>
      <c r="K227" s="593">
        <f t="shared" si="99"/>
        <v>334097.76662554336</v>
      </c>
      <c r="L227" s="593">
        <f t="shared" si="99"/>
        <v>334097.76662554336</v>
      </c>
      <c r="M227" s="593">
        <f t="shared" si="99"/>
        <v>334097.76662554336</v>
      </c>
      <c r="N227" s="593">
        <f t="shared" si="99"/>
        <v>334097.76662554336</v>
      </c>
      <c r="O227" s="593">
        <f t="shared" si="99"/>
        <v>334097.76662554336</v>
      </c>
      <c r="P227" s="593">
        <f t="shared" si="99"/>
        <v>334097.76662554336</v>
      </c>
      <c r="Q227" s="593">
        <f t="shared" si="99"/>
        <v>334097.76662554336</v>
      </c>
      <c r="R227" s="593">
        <f t="shared" si="99"/>
        <v>334097.76662554336</v>
      </c>
      <c r="S227" s="593">
        <f t="shared" si="99"/>
        <v>334097.76662554336</v>
      </c>
      <c r="T227" s="593">
        <f t="shared" si="99"/>
        <v>334097.76662554336</v>
      </c>
      <c r="U227" s="593">
        <f t="shared" si="99"/>
        <v>334097.76662554336</v>
      </c>
      <c r="V227" s="593">
        <f t="shared" si="99"/>
        <v>334097.76662554336</v>
      </c>
      <c r="W227" s="593">
        <f t="shared" si="99"/>
        <v>334097.76662554336</v>
      </c>
      <c r="X227" s="593">
        <f t="shared" si="99"/>
        <v>334097.76662554336</v>
      </c>
      <c r="Y227" s="593">
        <f t="shared" si="99"/>
        <v>334097.76662554336</v>
      </c>
      <c r="Z227" s="593">
        <f t="shared" si="99"/>
        <v>334097.76662554336</v>
      </c>
      <c r="AA227" s="593">
        <f t="shared" si="99"/>
        <v>334097.76662554336</v>
      </c>
      <c r="AB227" s="593">
        <f t="shared" si="99"/>
        <v>334097.76662554336</v>
      </c>
      <c r="AC227" s="593">
        <f t="shared" si="99"/>
        <v>334097.76662554336</v>
      </c>
      <c r="AD227" s="593">
        <f t="shared" si="99"/>
        <v>334097.76662554336</v>
      </c>
      <c r="AE227" s="593">
        <f t="shared" si="99"/>
        <v>334097.76662554336</v>
      </c>
      <c r="AF227" s="593">
        <f t="shared" si="99"/>
        <v>334097.76662554336</v>
      </c>
      <c r="AG227" s="593">
        <f t="shared" si="99"/>
        <v>334097.76662554336</v>
      </c>
      <c r="AH227" s="593">
        <f t="shared" si="99"/>
        <v>334097.76662554336</v>
      </c>
      <c r="AI227" s="593">
        <f t="shared" si="99"/>
        <v>334097.76662554336</v>
      </c>
    </row>
    <row r="228" spans="1:35" s="589" customFormat="1" ht="11.25">
      <c r="B228" s="554" t="s">
        <v>395</v>
      </c>
      <c r="F228" s="615">
        <f>+F160</f>
        <v>322</v>
      </c>
      <c r="G228" s="615">
        <f t="shared" ref="G228:AI228" si="100">+G160</f>
        <v>110000</v>
      </c>
      <c r="H228" s="615">
        <f t="shared" si="100"/>
        <v>112964</v>
      </c>
      <c r="I228" s="615">
        <f t="shared" si="100"/>
        <v>112964</v>
      </c>
      <c r="J228" s="615">
        <f t="shared" si="100"/>
        <v>112964</v>
      </c>
      <c r="K228" s="615">
        <f t="shared" si="100"/>
        <v>178147.53908230146</v>
      </c>
      <c r="L228" s="615">
        <f t="shared" si="100"/>
        <v>178147.53908230146</v>
      </c>
      <c r="M228" s="615">
        <f t="shared" si="100"/>
        <v>178147.53908230146</v>
      </c>
      <c r="N228" s="615">
        <f t="shared" si="100"/>
        <v>178147.53908230146</v>
      </c>
      <c r="O228" s="615">
        <f t="shared" si="100"/>
        <v>178147.53908230146</v>
      </c>
      <c r="P228" s="615">
        <f t="shared" si="100"/>
        <v>178147.53908230146</v>
      </c>
      <c r="Q228" s="615">
        <f t="shared" si="100"/>
        <v>178147.53908230146</v>
      </c>
      <c r="R228" s="615">
        <f t="shared" si="100"/>
        <v>178147.53908230146</v>
      </c>
      <c r="S228" s="615">
        <f t="shared" si="100"/>
        <v>178147.53908230146</v>
      </c>
      <c r="T228" s="615">
        <f t="shared" si="100"/>
        <v>178147.53908230146</v>
      </c>
      <c r="U228" s="615">
        <f t="shared" si="100"/>
        <v>178147.53908230146</v>
      </c>
      <c r="V228" s="615">
        <f t="shared" si="100"/>
        <v>178147.53908230146</v>
      </c>
      <c r="W228" s="615">
        <f t="shared" si="100"/>
        <v>178147.53908230146</v>
      </c>
      <c r="X228" s="615">
        <f t="shared" si="100"/>
        <v>178147.53908230146</v>
      </c>
      <c r="Y228" s="615">
        <f t="shared" si="100"/>
        <v>178147.53908230146</v>
      </c>
      <c r="Z228" s="615">
        <f t="shared" si="100"/>
        <v>178147.53908230146</v>
      </c>
      <c r="AA228" s="615">
        <f t="shared" si="100"/>
        <v>178147.53908230146</v>
      </c>
      <c r="AB228" s="615">
        <f t="shared" si="100"/>
        <v>178147.53908230146</v>
      </c>
      <c r="AC228" s="615">
        <f t="shared" si="100"/>
        <v>178147.53908230146</v>
      </c>
      <c r="AD228" s="615">
        <f t="shared" si="100"/>
        <v>178147.53908230146</v>
      </c>
      <c r="AE228" s="615">
        <f t="shared" si="100"/>
        <v>178147.53908230146</v>
      </c>
      <c r="AF228" s="615">
        <f t="shared" si="100"/>
        <v>178147.53908230146</v>
      </c>
      <c r="AG228" s="615">
        <f t="shared" si="100"/>
        <v>178147.53908230146</v>
      </c>
      <c r="AH228" s="615">
        <f t="shared" si="100"/>
        <v>178147.53908230146</v>
      </c>
      <c r="AI228" s="615">
        <f t="shared" si="100"/>
        <v>178147.53908230146</v>
      </c>
    </row>
    <row r="229" spans="1:35" s="589" customFormat="1" ht="11.25">
      <c r="B229" s="554" t="s">
        <v>396</v>
      </c>
      <c r="F229" s="615">
        <f>+F185</f>
        <v>0</v>
      </c>
      <c r="G229" s="615">
        <f t="shared" ref="G229:AI229" si="101">+G185</f>
        <v>913</v>
      </c>
      <c r="H229" s="615">
        <f t="shared" si="101"/>
        <v>1577</v>
      </c>
      <c r="I229" s="615">
        <f t="shared" si="101"/>
        <v>1577</v>
      </c>
      <c r="J229" s="615">
        <f t="shared" si="101"/>
        <v>1577</v>
      </c>
      <c r="K229" s="615">
        <f t="shared" si="101"/>
        <v>155950.22754324187</v>
      </c>
      <c r="L229" s="615">
        <f t="shared" si="101"/>
        <v>155950.22754324187</v>
      </c>
      <c r="M229" s="615">
        <f t="shared" si="101"/>
        <v>155950.22754324187</v>
      </c>
      <c r="N229" s="615">
        <f t="shared" si="101"/>
        <v>155950.22754324187</v>
      </c>
      <c r="O229" s="615">
        <f t="shared" si="101"/>
        <v>155950.22754324187</v>
      </c>
      <c r="P229" s="615">
        <f t="shared" si="101"/>
        <v>155950.22754324187</v>
      </c>
      <c r="Q229" s="615">
        <f t="shared" si="101"/>
        <v>155950.22754324187</v>
      </c>
      <c r="R229" s="615">
        <f t="shared" si="101"/>
        <v>155950.22754324187</v>
      </c>
      <c r="S229" s="615">
        <f t="shared" si="101"/>
        <v>155950.22754324187</v>
      </c>
      <c r="T229" s="615">
        <f t="shared" si="101"/>
        <v>155950.22754324187</v>
      </c>
      <c r="U229" s="615">
        <f t="shared" si="101"/>
        <v>155950.22754324187</v>
      </c>
      <c r="V229" s="615">
        <f t="shared" si="101"/>
        <v>155950.22754324187</v>
      </c>
      <c r="W229" s="615">
        <f t="shared" si="101"/>
        <v>155950.22754324187</v>
      </c>
      <c r="X229" s="615">
        <f t="shared" si="101"/>
        <v>155950.22754324187</v>
      </c>
      <c r="Y229" s="615">
        <f t="shared" si="101"/>
        <v>155950.22754324187</v>
      </c>
      <c r="Z229" s="615">
        <f t="shared" si="101"/>
        <v>155950.22754324187</v>
      </c>
      <c r="AA229" s="615">
        <f t="shared" si="101"/>
        <v>155950.22754324187</v>
      </c>
      <c r="AB229" s="615">
        <f t="shared" si="101"/>
        <v>155950.22754324187</v>
      </c>
      <c r="AC229" s="615">
        <f t="shared" si="101"/>
        <v>155950.22754324187</v>
      </c>
      <c r="AD229" s="615">
        <f t="shared" si="101"/>
        <v>155950.22754324187</v>
      </c>
      <c r="AE229" s="615">
        <f t="shared" si="101"/>
        <v>155950.22754324187</v>
      </c>
      <c r="AF229" s="615">
        <f t="shared" si="101"/>
        <v>155950.22754324187</v>
      </c>
      <c r="AG229" s="615">
        <f t="shared" si="101"/>
        <v>155950.22754324187</v>
      </c>
      <c r="AH229" s="615">
        <f t="shared" si="101"/>
        <v>155950.22754324187</v>
      </c>
      <c r="AI229" s="615">
        <f t="shared" si="101"/>
        <v>155950.22754324187</v>
      </c>
    </row>
    <row r="230" spans="1:35" s="589" customFormat="1" ht="11.25">
      <c r="A230" s="592" t="s">
        <v>155</v>
      </c>
      <c r="B230" s="749" t="s">
        <v>259</v>
      </c>
      <c r="C230" s="592"/>
      <c r="D230" s="592"/>
      <c r="E230" s="592"/>
      <c r="F230" s="593">
        <f>+F222-F227</f>
        <v>128100.29519999999</v>
      </c>
      <c r="G230" s="593">
        <f t="shared" ref="G230:AI230" si="102">+G222-G227</f>
        <v>23468.739999999991</v>
      </c>
      <c r="H230" s="593">
        <f t="shared" si="102"/>
        <v>0</v>
      </c>
      <c r="I230" s="593">
        <f t="shared" si="102"/>
        <v>0</v>
      </c>
      <c r="J230" s="593">
        <f t="shared" si="102"/>
        <v>0</v>
      </c>
      <c r="K230" s="593">
        <f t="shared" si="102"/>
        <v>-92797.328283015086</v>
      </c>
      <c r="L230" s="593">
        <f t="shared" si="102"/>
        <v>-92797.328283015086</v>
      </c>
      <c r="M230" s="593">
        <f t="shared" si="102"/>
        <v>-92797.328283015086</v>
      </c>
      <c r="N230" s="593">
        <f t="shared" si="102"/>
        <v>-92797.328283015086</v>
      </c>
      <c r="O230" s="593">
        <f t="shared" si="102"/>
        <v>-92797.328283015086</v>
      </c>
      <c r="P230" s="593">
        <f t="shared" si="102"/>
        <v>-92797.328283015086</v>
      </c>
      <c r="Q230" s="593">
        <f t="shared" si="102"/>
        <v>-92797.328283015086</v>
      </c>
      <c r="R230" s="593">
        <f t="shared" si="102"/>
        <v>-92797.328283015086</v>
      </c>
      <c r="S230" s="593">
        <f t="shared" si="102"/>
        <v>-92797.328283015086</v>
      </c>
      <c r="T230" s="593">
        <f t="shared" si="102"/>
        <v>-92797.328283015086</v>
      </c>
      <c r="U230" s="593">
        <f t="shared" si="102"/>
        <v>-92797.328283015086</v>
      </c>
      <c r="V230" s="593">
        <f t="shared" si="102"/>
        <v>-92797.328283015086</v>
      </c>
      <c r="W230" s="593">
        <f t="shared" si="102"/>
        <v>-92797.328283015086</v>
      </c>
      <c r="X230" s="593">
        <f t="shared" si="102"/>
        <v>-92797.328283015086</v>
      </c>
      <c r="Y230" s="593">
        <f t="shared" si="102"/>
        <v>-92797.328283015086</v>
      </c>
      <c r="Z230" s="593">
        <f t="shared" si="102"/>
        <v>-92797.328283015086</v>
      </c>
      <c r="AA230" s="593">
        <f t="shared" si="102"/>
        <v>0</v>
      </c>
      <c r="AB230" s="593">
        <f t="shared" si="102"/>
        <v>0</v>
      </c>
      <c r="AC230" s="593">
        <f t="shared" si="102"/>
        <v>0</v>
      </c>
      <c r="AD230" s="593">
        <f t="shared" si="102"/>
        <v>0</v>
      </c>
      <c r="AE230" s="593">
        <f t="shared" si="102"/>
        <v>0</v>
      </c>
      <c r="AF230" s="593">
        <f t="shared" si="102"/>
        <v>0</v>
      </c>
      <c r="AG230" s="593">
        <f t="shared" si="102"/>
        <v>0</v>
      </c>
      <c r="AH230" s="593">
        <f t="shared" si="102"/>
        <v>0</v>
      </c>
      <c r="AI230" s="593">
        <f t="shared" si="102"/>
        <v>0</v>
      </c>
    </row>
    <row r="232" spans="1:35" ht="12.75">
      <c r="A232" s="555" t="s">
        <v>667</v>
      </c>
    </row>
    <row r="234" spans="1:35" s="589" customFormat="1" ht="11.25">
      <c r="A234" s="612"/>
      <c r="B234" s="754" t="s">
        <v>388</v>
      </c>
      <c r="C234" s="612"/>
      <c r="D234" s="612"/>
      <c r="E234" s="612"/>
      <c r="F234" s="612">
        <f t="shared" ref="F234:AI235" si="103">+F220</f>
        <v>1</v>
      </c>
      <c r="G234" s="612">
        <f t="shared" si="103"/>
        <v>2</v>
      </c>
      <c r="H234" s="612">
        <f t="shared" si="103"/>
        <v>3</v>
      </c>
      <c r="I234" s="612">
        <f t="shared" si="103"/>
        <v>4</v>
      </c>
      <c r="J234" s="612">
        <f t="shared" si="103"/>
        <v>5</v>
      </c>
      <c r="K234" s="612">
        <f t="shared" si="103"/>
        <v>6</v>
      </c>
      <c r="L234" s="612">
        <f t="shared" si="103"/>
        <v>7</v>
      </c>
      <c r="M234" s="612">
        <f t="shared" si="103"/>
        <v>8</v>
      </c>
      <c r="N234" s="612">
        <f t="shared" si="103"/>
        <v>9</v>
      </c>
      <c r="O234" s="612">
        <f t="shared" si="103"/>
        <v>10</v>
      </c>
      <c r="P234" s="612">
        <f t="shared" si="103"/>
        <v>11</v>
      </c>
      <c r="Q234" s="612">
        <f t="shared" si="103"/>
        <v>12</v>
      </c>
      <c r="R234" s="612">
        <f t="shared" si="103"/>
        <v>13</v>
      </c>
      <c r="S234" s="612">
        <f t="shared" si="103"/>
        <v>14</v>
      </c>
      <c r="T234" s="612">
        <f t="shared" si="103"/>
        <v>15</v>
      </c>
      <c r="U234" s="612">
        <f t="shared" si="103"/>
        <v>16</v>
      </c>
      <c r="V234" s="612">
        <f t="shared" si="103"/>
        <v>17</v>
      </c>
      <c r="W234" s="612">
        <f t="shared" si="103"/>
        <v>18</v>
      </c>
      <c r="X234" s="612">
        <f t="shared" si="103"/>
        <v>19</v>
      </c>
      <c r="Y234" s="612">
        <f t="shared" si="103"/>
        <v>20</v>
      </c>
      <c r="Z234" s="612">
        <f t="shared" si="103"/>
        <v>21</v>
      </c>
      <c r="AA234" s="612">
        <f t="shared" si="103"/>
        <v>22</v>
      </c>
      <c r="AB234" s="612">
        <f t="shared" si="103"/>
        <v>23</v>
      </c>
      <c r="AC234" s="612">
        <f t="shared" si="103"/>
        <v>24</v>
      </c>
      <c r="AD234" s="612">
        <f t="shared" si="103"/>
        <v>25</v>
      </c>
      <c r="AE234" s="612">
        <f t="shared" si="103"/>
        <v>26</v>
      </c>
      <c r="AF234" s="612">
        <f t="shared" si="103"/>
        <v>27</v>
      </c>
      <c r="AG234" s="612">
        <f t="shared" si="103"/>
        <v>28</v>
      </c>
      <c r="AH234" s="612">
        <f t="shared" si="103"/>
        <v>29</v>
      </c>
      <c r="AI234" s="612">
        <f t="shared" si="103"/>
        <v>30</v>
      </c>
    </row>
    <row r="235" spans="1:35" s="589" customFormat="1" ht="11.25">
      <c r="A235" s="612" t="s">
        <v>147</v>
      </c>
      <c r="B235" s="754" t="s">
        <v>390</v>
      </c>
      <c r="C235" s="613"/>
      <c r="D235" s="613"/>
      <c r="E235" s="613"/>
      <c r="F235" s="614">
        <f t="shared" si="103"/>
        <v>2018</v>
      </c>
      <c r="G235" s="614">
        <f t="shared" si="103"/>
        <v>2019</v>
      </c>
      <c r="H235" s="614">
        <f t="shared" si="103"/>
        <v>2020</v>
      </c>
      <c r="I235" s="614">
        <f t="shared" si="103"/>
        <v>2021</v>
      </c>
      <c r="J235" s="614">
        <f t="shared" si="103"/>
        <v>2022</v>
      </c>
      <c r="K235" s="614">
        <f t="shared" si="103"/>
        <v>2023</v>
      </c>
      <c r="L235" s="614">
        <f t="shared" si="103"/>
        <v>2024</v>
      </c>
      <c r="M235" s="614">
        <f t="shared" si="103"/>
        <v>2025</v>
      </c>
      <c r="N235" s="614">
        <f t="shared" si="103"/>
        <v>2026</v>
      </c>
      <c r="O235" s="614">
        <f t="shared" si="103"/>
        <v>2027</v>
      </c>
      <c r="P235" s="614">
        <f t="shared" si="103"/>
        <v>2028</v>
      </c>
      <c r="Q235" s="614">
        <f t="shared" si="103"/>
        <v>2029</v>
      </c>
      <c r="R235" s="614">
        <f t="shared" si="103"/>
        <v>2030</v>
      </c>
      <c r="S235" s="614">
        <f t="shared" si="103"/>
        <v>2031</v>
      </c>
      <c r="T235" s="614">
        <f t="shared" si="103"/>
        <v>2032</v>
      </c>
      <c r="U235" s="614">
        <f t="shared" si="103"/>
        <v>2033</v>
      </c>
      <c r="V235" s="614">
        <f t="shared" si="103"/>
        <v>2034</v>
      </c>
      <c r="W235" s="614">
        <f t="shared" si="103"/>
        <v>2035</v>
      </c>
      <c r="X235" s="614">
        <f t="shared" si="103"/>
        <v>2036</v>
      </c>
      <c r="Y235" s="614">
        <f t="shared" si="103"/>
        <v>2037</v>
      </c>
      <c r="Z235" s="614">
        <f t="shared" si="103"/>
        <v>2038</v>
      </c>
      <c r="AA235" s="614">
        <f t="shared" si="103"/>
        <v>2039</v>
      </c>
      <c r="AB235" s="614">
        <f t="shared" si="103"/>
        <v>2040</v>
      </c>
      <c r="AC235" s="614">
        <f t="shared" si="103"/>
        <v>2041</v>
      </c>
      <c r="AD235" s="614">
        <f t="shared" si="103"/>
        <v>2042</v>
      </c>
      <c r="AE235" s="614">
        <f t="shared" si="103"/>
        <v>2043</v>
      </c>
      <c r="AF235" s="614">
        <f t="shared" si="103"/>
        <v>2044</v>
      </c>
      <c r="AG235" s="614">
        <f t="shared" si="103"/>
        <v>2045</v>
      </c>
      <c r="AH235" s="614">
        <f t="shared" si="103"/>
        <v>2046</v>
      </c>
      <c r="AI235" s="614">
        <f t="shared" si="103"/>
        <v>2047</v>
      </c>
    </row>
    <row r="236" spans="1:35" s="589" customFormat="1" ht="11.25">
      <c r="A236" s="592" t="s">
        <v>242</v>
      </c>
      <c r="B236" s="749" t="s">
        <v>252</v>
      </c>
      <c r="C236" s="592"/>
      <c r="D236" s="592"/>
      <c r="E236" s="592"/>
      <c r="F236" s="593">
        <f t="shared" ref="F236:AI236" si="104">+F237+F242+F243</f>
        <v>199706</v>
      </c>
      <c r="G236" s="593">
        <f t="shared" si="104"/>
        <v>215377</v>
      </c>
      <c r="H236" s="593">
        <f t="shared" si="104"/>
        <v>191487</v>
      </c>
      <c r="I236" s="593">
        <f t="shared" si="104"/>
        <v>191487</v>
      </c>
      <c r="J236" s="593">
        <f t="shared" si="104"/>
        <v>191487</v>
      </c>
      <c r="K236" s="593">
        <f t="shared" si="104"/>
        <v>537515.86941390019</v>
      </c>
      <c r="L236" s="593">
        <f t="shared" si="104"/>
        <v>537515.86941390019</v>
      </c>
      <c r="M236" s="593">
        <f t="shared" si="104"/>
        <v>537515.86941390019</v>
      </c>
      <c r="N236" s="593">
        <f t="shared" si="104"/>
        <v>537515.86941390019</v>
      </c>
      <c r="O236" s="593">
        <f t="shared" si="104"/>
        <v>537515.86941390019</v>
      </c>
      <c r="P236" s="593">
        <f t="shared" si="104"/>
        <v>537515.86941390019</v>
      </c>
      <c r="Q236" s="593">
        <f t="shared" si="104"/>
        <v>537515.86941390019</v>
      </c>
      <c r="R236" s="593">
        <f t="shared" si="104"/>
        <v>537515.86941390019</v>
      </c>
      <c r="S236" s="593">
        <f t="shared" si="104"/>
        <v>537515.86941390019</v>
      </c>
      <c r="T236" s="593">
        <f t="shared" si="104"/>
        <v>537515.86941390019</v>
      </c>
      <c r="U236" s="593">
        <f t="shared" si="104"/>
        <v>537515.86941390019</v>
      </c>
      <c r="V236" s="593">
        <f t="shared" si="104"/>
        <v>537515.86941390019</v>
      </c>
      <c r="W236" s="593">
        <f t="shared" si="104"/>
        <v>537515.86941390019</v>
      </c>
      <c r="X236" s="593">
        <f t="shared" si="104"/>
        <v>537515.86941390019</v>
      </c>
      <c r="Y236" s="593">
        <f t="shared" si="104"/>
        <v>537515.86941390019</v>
      </c>
      <c r="Z236" s="593">
        <f t="shared" si="104"/>
        <v>537515.86941390019</v>
      </c>
      <c r="AA236" s="593">
        <f t="shared" si="104"/>
        <v>630313.19769691536</v>
      </c>
      <c r="AB236" s="593">
        <f t="shared" si="104"/>
        <v>630313.19769691536</v>
      </c>
      <c r="AC236" s="593">
        <f t="shared" si="104"/>
        <v>630313.19769691536</v>
      </c>
      <c r="AD236" s="593">
        <f t="shared" si="104"/>
        <v>630313.19769691536</v>
      </c>
      <c r="AE236" s="593">
        <f t="shared" si="104"/>
        <v>630313.19769691536</v>
      </c>
      <c r="AF236" s="593">
        <f t="shared" si="104"/>
        <v>630313.19769691536</v>
      </c>
      <c r="AG236" s="593">
        <f t="shared" si="104"/>
        <v>630313.19769691536</v>
      </c>
      <c r="AH236" s="593">
        <f t="shared" si="104"/>
        <v>630313.19769691536</v>
      </c>
      <c r="AI236" s="593">
        <f t="shared" si="104"/>
        <v>630313.19769691536</v>
      </c>
    </row>
    <row r="237" spans="1:35" s="589" customFormat="1" ht="11.25">
      <c r="A237" s="594">
        <v>1</v>
      </c>
      <c r="B237" s="750" t="s">
        <v>245</v>
      </c>
      <c r="C237" s="594"/>
      <c r="D237" s="594"/>
      <c r="E237" s="594"/>
      <c r="F237" s="595">
        <f>+F238+F239+F240+F241</f>
        <v>197933</v>
      </c>
      <c r="G237" s="595">
        <f t="shared" ref="G237:AI237" si="105">+G238+G239+G240+G241</f>
        <v>212129</v>
      </c>
      <c r="H237" s="595">
        <f t="shared" si="105"/>
        <v>191487</v>
      </c>
      <c r="I237" s="595">
        <f t="shared" si="105"/>
        <v>191487</v>
      </c>
      <c r="J237" s="595">
        <f t="shared" si="105"/>
        <v>191487</v>
      </c>
      <c r="K237" s="595">
        <f t="shared" si="105"/>
        <v>537515.86941390019</v>
      </c>
      <c r="L237" s="595">
        <f t="shared" si="105"/>
        <v>537515.86941390019</v>
      </c>
      <c r="M237" s="595">
        <f t="shared" si="105"/>
        <v>537515.86941390019</v>
      </c>
      <c r="N237" s="595">
        <f t="shared" si="105"/>
        <v>537515.86941390019</v>
      </c>
      <c r="O237" s="595">
        <f t="shared" si="105"/>
        <v>537515.86941390019</v>
      </c>
      <c r="P237" s="595">
        <f t="shared" si="105"/>
        <v>537515.86941390019</v>
      </c>
      <c r="Q237" s="595">
        <f t="shared" si="105"/>
        <v>537515.86941390019</v>
      </c>
      <c r="R237" s="595">
        <f t="shared" si="105"/>
        <v>537515.86941390019</v>
      </c>
      <c r="S237" s="595">
        <f t="shared" si="105"/>
        <v>537515.86941390019</v>
      </c>
      <c r="T237" s="595">
        <f t="shared" si="105"/>
        <v>537515.86941390019</v>
      </c>
      <c r="U237" s="595">
        <f t="shared" si="105"/>
        <v>537515.86941390019</v>
      </c>
      <c r="V237" s="595">
        <f t="shared" si="105"/>
        <v>537515.86941390019</v>
      </c>
      <c r="W237" s="595">
        <f t="shared" si="105"/>
        <v>537515.86941390019</v>
      </c>
      <c r="X237" s="595">
        <f t="shared" si="105"/>
        <v>537515.86941390019</v>
      </c>
      <c r="Y237" s="595">
        <f t="shared" si="105"/>
        <v>537515.86941390019</v>
      </c>
      <c r="Z237" s="595">
        <f t="shared" si="105"/>
        <v>537515.86941390019</v>
      </c>
      <c r="AA237" s="595">
        <f t="shared" si="105"/>
        <v>630313.19769691536</v>
      </c>
      <c r="AB237" s="595">
        <f t="shared" si="105"/>
        <v>630313.19769691536</v>
      </c>
      <c r="AC237" s="595">
        <f t="shared" si="105"/>
        <v>630313.19769691536</v>
      </c>
      <c r="AD237" s="595">
        <f t="shared" si="105"/>
        <v>630313.19769691536</v>
      </c>
      <c r="AE237" s="595">
        <f t="shared" si="105"/>
        <v>630313.19769691536</v>
      </c>
      <c r="AF237" s="595">
        <f t="shared" si="105"/>
        <v>630313.19769691536</v>
      </c>
      <c r="AG237" s="595">
        <f t="shared" si="105"/>
        <v>630313.19769691536</v>
      </c>
      <c r="AH237" s="595">
        <f t="shared" si="105"/>
        <v>630313.19769691536</v>
      </c>
      <c r="AI237" s="595">
        <f t="shared" si="105"/>
        <v>630313.19769691536</v>
      </c>
    </row>
    <row r="238" spans="1:35" s="589" customFormat="1" ht="11.25">
      <c r="A238" s="594"/>
      <c r="B238" s="751" t="s">
        <v>249</v>
      </c>
      <c r="C238" s="596"/>
      <c r="D238" s="596"/>
      <c r="E238" s="596"/>
      <c r="F238" s="595">
        <f>+F198+F199</f>
        <v>59501.7048</v>
      </c>
      <c r="G238" s="595">
        <f t="shared" ref="G238:AI238" si="106">+G198+G199</f>
        <v>74365.260000000009</v>
      </c>
      <c r="H238" s="595">
        <f t="shared" si="106"/>
        <v>75563</v>
      </c>
      <c r="I238" s="595">
        <f t="shared" si="106"/>
        <v>75563</v>
      </c>
      <c r="J238" s="595">
        <f t="shared" si="106"/>
        <v>75563</v>
      </c>
      <c r="K238" s="595">
        <f t="shared" si="106"/>
        <v>294832.43107137195</v>
      </c>
      <c r="L238" s="595">
        <f t="shared" si="106"/>
        <v>294832.43107137195</v>
      </c>
      <c r="M238" s="595">
        <f t="shared" si="106"/>
        <v>294832.43107137195</v>
      </c>
      <c r="N238" s="595">
        <f t="shared" si="106"/>
        <v>294832.43107137195</v>
      </c>
      <c r="O238" s="595">
        <f t="shared" si="106"/>
        <v>294832.43107137195</v>
      </c>
      <c r="P238" s="595">
        <f t="shared" si="106"/>
        <v>294832.43107137195</v>
      </c>
      <c r="Q238" s="595">
        <f t="shared" si="106"/>
        <v>294832.43107137195</v>
      </c>
      <c r="R238" s="595">
        <f t="shared" si="106"/>
        <v>294832.43107137195</v>
      </c>
      <c r="S238" s="595">
        <f t="shared" si="106"/>
        <v>294832.43107137195</v>
      </c>
      <c r="T238" s="595">
        <f t="shared" si="106"/>
        <v>294832.43107137195</v>
      </c>
      <c r="U238" s="595">
        <f t="shared" si="106"/>
        <v>294832.43107137195</v>
      </c>
      <c r="V238" s="595">
        <f t="shared" si="106"/>
        <v>294832.43107137195</v>
      </c>
      <c r="W238" s="595">
        <f t="shared" si="106"/>
        <v>294832.43107137195</v>
      </c>
      <c r="X238" s="595">
        <f t="shared" si="106"/>
        <v>294832.43107137195</v>
      </c>
      <c r="Y238" s="595">
        <f t="shared" si="106"/>
        <v>294832.43107137195</v>
      </c>
      <c r="Z238" s="595">
        <f t="shared" si="106"/>
        <v>294832.43107137195</v>
      </c>
      <c r="AA238" s="595">
        <f t="shared" si="106"/>
        <v>294832.43107137195</v>
      </c>
      <c r="AB238" s="595">
        <f t="shared" si="106"/>
        <v>294832.43107137195</v>
      </c>
      <c r="AC238" s="595">
        <f t="shared" si="106"/>
        <v>294832.43107137195</v>
      </c>
      <c r="AD238" s="595">
        <f t="shared" si="106"/>
        <v>294832.43107137195</v>
      </c>
      <c r="AE238" s="595">
        <f t="shared" si="106"/>
        <v>294832.43107137195</v>
      </c>
      <c r="AF238" s="595">
        <f t="shared" si="106"/>
        <v>294832.43107137195</v>
      </c>
      <c r="AG238" s="595">
        <f t="shared" si="106"/>
        <v>294832.43107137195</v>
      </c>
      <c r="AH238" s="595">
        <f t="shared" si="106"/>
        <v>294832.43107137195</v>
      </c>
      <c r="AI238" s="595">
        <f t="shared" si="106"/>
        <v>294832.43107137195</v>
      </c>
    </row>
    <row r="239" spans="1:35" s="589" customFormat="1" ht="11.25">
      <c r="A239" s="594"/>
      <c r="B239" s="751" t="s">
        <v>250</v>
      </c>
      <c r="C239" s="596"/>
      <c r="D239" s="596"/>
      <c r="E239" s="596"/>
      <c r="F239" s="595">
        <f>+F201+F200</f>
        <v>128422.29519999999</v>
      </c>
      <c r="G239" s="595">
        <f t="shared" ref="G239:AI239" si="107">+G201+G200</f>
        <v>134381.74</v>
      </c>
      <c r="H239" s="595">
        <f t="shared" si="107"/>
        <v>114541</v>
      </c>
      <c r="I239" s="595">
        <f t="shared" si="107"/>
        <v>114541</v>
      </c>
      <c r="J239" s="595">
        <f t="shared" si="107"/>
        <v>114541</v>
      </c>
      <c r="K239" s="595">
        <f t="shared" si="107"/>
        <v>241300.43834252824</v>
      </c>
      <c r="L239" s="595">
        <f t="shared" si="107"/>
        <v>241300.43834252824</v>
      </c>
      <c r="M239" s="595">
        <f t="shared" si="107"/>
        <v>241300.43834252824</v>
      </c>
      <c r="N239" s="595">
        <f t="shared" si="107"/>
        <v>241300.43834252824</v>
      </c>
      <c r="O239" s="595">
        <f t="shared" si="107"/>
        <v>241300.43834252824</v>
      </c>
      <c r="P239" s="595">
        <f t="shared" si="107"/>
        <v>241300.43834252824</v>
      </c>
      <c r="Q239" s="595">
        <f t="shared" si="107"/>
        <v>241300.43834252824</v>
      </c>
      <c r="R239" s="595">
        <f t="shared" si="107"/>
        <v>241300.43834252824</v>
      </c>
      <c r="S239" s="595">
        <f t="shared" si="107"/>
        <v>241300.43834252824</v>
      </c>
      <c r="T239" s="595">
        <f t="shared" si="107"/>
        <v>241300.43834252824</v>
      </c>
      <c r="U239" s="595">
        <f t="shared" si="107"/>
        <v>241300.43834252824</v>
      </c>
      <c r="V239" s="595">
        <f t="shared" si="107"/>
        <v>241300.43834252824</v>
      </c>
      <c r="W239" s="595">
        <f t="shared" si="107"/>
        <v>241300.43834252824</v>
      </c>
      <c r="X239" s="595">
        <f t="shared" si="107"/>
        <v>241300.43834252824</v>
      </c>
      <c r="Y239" s="595">
        <f t="shared" si="107"/>
        <v>241300.43834252824</v>
      </c>
      <c r="Z239" s="595">
        <f t="shared" si="107"/>
        <v>241300.43834252824</v>
      </c>
      <c r="AA239" s="595">
        <f t="shared" si="107"/>
        <v>334097.76662554336</v>
      </c>
      <c r="AB239" s="595">
        <f t="shared" si="107"/>
        <v>334097.76662554336</v>
      </c>
      <c r="AC239" s="595">
        <f t="shared" si="107"/>
        <v>334097.76662554336</v>
      </c>
      <c r="AD239" s="595">
        <f t="shared" si="107"/>
        <v>334097.76662554336</v>
      </c>
      <c r="AE239" s="595">
        <f t="shared" si="107"/>
        <v>334097.76662554336</v>
      </c>
      <c r="AF239" s="595">
        <f t="shared" si="107"/>
        <v>334097.76662554336</v>
      </c>
      <c r="AG239" s="595">
        <f t="shared" si="107"/>
        <v>334097.76662554336</v>
      </c>
      <c r="AH239" s="595">
        <f t="shared" si="107"/>
        <v>334097.76662554336</v>
      </c>
      <c r="AI239" s="595">
        <f t="shared" si="107"/>
        <v>334097.76662554336</v>
      </c>
    </row>
    <row r="240" spans="1:35" s="589" customFormat="1" ht="11.25">
      <c r="A240" s="594"/>
      <c r="B240" s="751" t="s">
        <v>900</v>
      </c>
      <c r="C240" s="596"/>
      <c r="D240" s="596"/>
      <c r="E240" s="596"/>
      <c r="F240" s="595">
        <f>+F202-F225-F226</f>
        <v>0</v>
      </c>
      <c r="G240" s="595">
        <f t="shared" ref="G240:AI240" si="108">+G202-G225-G226</f>
        <v>0</v>
      </c>
      <c r="H240" s="595">
        <f t="shared" si="108"/>
        <v>0</v>
      </c>
      <c r="I240" s="595">
        <f t="shared" si="108"/>
        <v>0</v>
      </c>
      <c r="J240" s="595">
        <f t="shared" si="108"/>
        <v>0</v>
      </c>
      <c r="K240" s="595">
        <f t="shared" si="108"/>
        <v>0</v>
      </c>
      <c r="L240" s="595">
        <f t="shared" si="108"/>
        <v>0</v>
      </c>
      <c r="M240" s="595">
        <f t="shared" si="108"/>
        <v>0</v>
      </c>
      <c r="N240" s="595">
        <f t="shared" si="108"/>
        <v>0</v>
      </c>
      <c r="O240" s="595">
        <f t="shared" si="108"/>
        <v>0</v>
      </c>
      <c r="P240" s="595">
        <f t="shared" si="108"/>
        <v>0</v>
      </c>
      <c r="Q240" s="595">
        <f t="shared" si="108"/>
        <v>0</v>
      </c>
      <c r="R240" s="595">
        <f t="shared" si="108"/>
        <v>0</v>
      </c>
      <c r="S240" s="595">
        <f t="shared" si="108"/>
        <v>0</v>
      </c>
      <c r="T240" s="595">
        <f t="shared" si="108"/>
        <v>0</v>
      </c>
      <c r="U240" s="595">
        <f t="shared" si="108"/>
        <v>0</v>
      </c>
      <c r="V240" s="595">
        <f t="shared" si="108"/>
        <v>0</v>
      </c>
      <c r="W240" s="595">
        <f t="shared" si="108"/>
        <v>0</v>
      </c>
      <c r="X240" s="595">
        <f t="shared" si="108"/>
        <v>0</v>
      </c>
      <c r="Y240" s="595">
        <f t="shared" si="108"/>
        <v>0</v>
      </c>
      <c r="Z240" s="595">
        <f t="shared" si="108"/>
        <v>0</v>
      </c>
      <c r="AA240" s="595">
        <f t="shared" si="108"/>
        <v>0</v>
      </c>
      <c r="AB240" s="595">
        <f t="shared" si="108"/>
        <v>0</v>
      </c>
      <c r="AC240" s="595">
        <f t="shared" si="108"/>
        <v>0</v>
      </c>
      <c r="AD240" s="595">
        <f t="shared" si="108"/>
        <v>0</v>
      </c>
      <c r="AE240" s="595">
        <f t="shared" si="108"/>
        <v>0</v>
      </c>
      <c r="AF240" s="595">
        <f t="shared" si="108"/>
        <v>0</v>
      </c>
      <c r="AG240" s="595">
        <f t="shared" si="108"/>
        <v>0</v>
      </c>
      <c r="AH240" s="595">
        <f t="shared" si="108"/>
        <v>0</v>
      </c>
      <c r="AI240" s="595">
        <f t="shared" si="108"/>
        <v>0</v>
      </c>
    </row>
    <row r="241" spans="1:35" s="589" customFormat="1" ht="11.25">
      <c r="A241" s="594"/>
      <c r="B241" s="751" t="s">
        <v>853</v>
      </c>
      <c r="C241" s="596"/>
      <c r="D241" s="596"/>
      <c r="E241" s="596"/>
      <c r="F241" s="595">
        <f>+F203</f>
        <v>10009</v>
      </c>
      <c r="G241" s="595">
        <f t="shared" ref="G241:AI243" si="109">+G203</f>
        <v>3382</v>
      </c>
      <c r="H241" s="595">
        <f t="shared" si="109"/>
        <v>1383</v>
      </c>
      <c r="I241" s="595">
        <f t="shared" si="109"/>
        <v>1383</v>
      </c>
      <c r="J241" s="595">
        <f t="shared" si="109"/>
        <v>1383</v>
      </c>
      <c r="K241" s="595">
        <f t="shared" si="109"/>
        <v>1383</v>
      </c>
      <c r="L241" s="595">
        <f t="shared" si="109"/>
        <v>1383</v>
      </c>
      <c r="M241" s="595">
        <f t="shared" si="109"/>
        <v>1383</v>
      </c>
      <c r="N241" s="595">
        <f t="shared" si="109"/>
        <v>1383</v>
      </c>
      <c r="O241" s="595">
        <f t="shared" si="109"/>
        <v>1383</v>
      </c>
      <c r="P241" s="595">
        <f t="shared" si="109"/>
        <v>1383</v>
      </c>
      <c r="Q241" s="595">
        <f t="shared" si="109"/>
        <v>1383</v>
      </c>
      <c r="R241" s="595">
        <f t="shared" si="109"/>
        <v>1383</v>
      </c>
      <c r="S241" s="595">
        <f t="shared" si="109"/>
        <v>1383</v>
      </c>
      <c r="T241" s="595">
        <f t="shared" si="109"/>
        <v>1383</v>
      </c>
      <c r="U241" s="595">
        <f t="shared" si="109"/>
        <v>1383</v>
      </c>
      <c r="V241" s="595">
        <f t="shared" si="109"/>
        <v>1383</v>
      </c>
      <c r="W241" s="595">
        <f t="shared" si="109"/>
        <v>1383</v>
      </c>
      <c r="X241" s="595">
        <f t="shared" si="109"/>
        <v>1383</v>
      </c>
      <c r="Y241" s="595">
        <f t="shared" si="109"/>
        <v>1383</v>
      </c>
      <c r="Z241" s="595">
        <f t="shared" si="109"/>
        <v>1383</v>
      </c>
      <c r="AA241" s="595">
        <f t="shared" si="109"/>
        <v>1383</v>
      </c>
      <c r="AB241" s="595">
        <f t="shared" si="109"/>
        <v>1383</v>
      </c>
      <c r="AC241" s="595">
        <f t="shared" si="109"/>
        <v>1383</v>
      </c>
      <c r="AD241" s="595">
        <f t="shared" si="109"/>
        <v>1383</v>
      </c>
      <c r="AE241" s="595">
        <f t="shared" si="109"/>
        <v>1383</v>
      </c>
      <c r="AF241" s="595">
        <f t="shared" si="109"/>
        <v>1383</v>
      </c>
      <c r="AG241" s="595">
        <f t="shared" si="109"/>
        <v>1383</v>
      </c>
      <c r="AH241" s="595">
        <f t="shared" si="109"/>
        <v>1383</v>
      </c>
      <c r="AI241" s="595">
        <f t="shared" si="109"/>
        <v>1383</v>
      </c>
    </row>
    <row r="242" spans="1:35" s="589" customFormat="1" ht="11.25">
      <c r="A242" s="594">
        <v>2</v>
      </c>
      <c r="B242" s="750" t="s">
        <v>247</v>
      </c>
      <c r="C242" s="594"/>
      <c r="D242" s="594"/>
      <c r="E242" s="594"/>
      <c r="F242" s="595">
        <f t="shared" ref="F242:U243" si="110">+F204</f>
        <v>1773</v>
      </c>
      <c r="G242" s="595">
        <f t="shared" si="110"/>
        <v>3248</v>
      </c>
      <c r="H242" s="595">
        <f t="shared" si="110"/>
        <v>0</v>
      </c>
      <c r="I242" s="595">
        <f t="shared" si="110"/>
        <v>0</v>
      </c>
      <c r="J242" s="595">
        <f t="shared" si="110"/>
        <v>0</v>
      </c>
      <c r="K242" s="595">
        <f t="shared" si="110"/>
        <v>0</v>
      </c>
      <c r="L242" s="595">
        <f t="shared" si="110"/>
        <v>0</v>
      </c>
      <c r="M242" s="595">
        <f t="shared" si="110"/>
        <v>0</v>
      </c>
      <c r="N242" s="595">
        <f t="shared" si="110"/>
        <v>0</v>
      </c>
      <c r="O242" s="595">
        <f t="shared" si="110"/>
        <v>0</v>
      </c>
      <c r="P242" s="595">
        <f t="shared" si="110"/>
        <v>0</v>
      </c>
      <c r="Q242" s="595">
        <f t="shared" si="110"/>
        <v>0</v>
      </c>
      <c r="R242" s="595">
        <f t="shared" si="110"/>
        <v>0</v>
      </c>
      <c r="S242" s="595">
        <f t="shared" si="110"/>
        <v>0</v>
      </c>
      <c r="T242" s="595">
        <f t="shared" si="110"/>
        <v>0</v>
      </c>
      <c r="U242" s="595">
        <f t="shared" si="110"/>
        <v>0</v>
      </c>
      <c r="V242" s="595">
        <f t="shared" si="109"/>
        <v>0</v>
      </c>
      <c r="W242" s="595">
        <f t="shared" si="109"/>
        <v>0</v>
      </c>
      <c r="X242" s="595">
        <f t="shared" si="109"/>
        <v>0</v>
      </c>
      <c r="Y242" s="595">
        <f t="shared" si="109"/>
        <v>0</v>
      </c>
      <c r="Z242" s="595">
        <f t="shared" si="109"/>
        <v>0</v>
      </c>
      <c r="AA242" s="595">
        <f t="shared" si="109"/>
        <v>0</v>
      </c>
      <c r="AB242" s="595">
        <f t="shared" si="109"/>
        <v>0</v>
      </c>
      <c r="AC242" s="595">
        <f t="shared" si="109"/>
        <v>0</v>
      </c>
      <c r="AD242" s="595">
        <f t="shared" si="109"/>
        <v>0</v>
      </c>
      <c r="AE242" s="595">
        <f t="shared" si="109"/>
        <v>0</v>
      </c>
      <c r="AF242" s="595">
        <f t="shared" si="109"/>
        <v>0</v>
      </c>
      <c r="AG242" s="595">
        <f t="shared" si="109"/>
        <v>0</v>
      </c>
      <c r="AH242" s="595">
        <f t="shared" si="109"/>
        <v>0</v>
      </c>
      <c r="AI242" s="595">
        <f t="shared" si="109"/>
        <v>0</v>
      </c>
    </row>
    <row r="243" spans="1:35" s="589" customFormat="1" ht="11.25">
      <c r="A243" s="594">
        <v>3</v>
      </c>
      <c r="B243" s="750" t="s">
        <v>251</v>
      </c>
      <c r="C243" s="594"/>
      <c r="D243" s="594"/>
      <c r="E243" s="594"/>
      <c r="F243" s="595">
        <f t="shared" si="110"/>
        <v>0</v>
      </c>
      <c r="G243" s="595">
        <f t="shared" si="109"/>
        <v>0</v>
      </c>
      <c r="H243" s="595">
        <f t="shared" si="109"/>
        <v>0</v>
      </c>
      <c r="I243" s="595">
        <f t="shared" si="109"/>
        <v>0</v>
      </c>
      <c r="J243" s="595">
        <f t="shared" si="109"/>
        <v>0</v>
      </c>
      <c r="K243" s="595">
        <f t="shared" si="109"/>
        <v>0</v>
      </c>
      <c r="L243" s="595">
        <f t="shared" si="109"/>
        <v>0</v>
      </c>
      <c r="M243" s="595">
        <f t="shared" si="109"/>
        <v>0</v>
      </c>
      <c r="N243" s="595">
        <f t="shared" si="109"/>
        <v>0</v>
      </c>
      <c r="O243" s="595">
        <f t="shared" si="109"/>
        <v>0</v>
      </c>
      <c r="P243" s="595">
        <f t="shared" si="109"/>
        <v>0</v>
      </c>
      <c r="Q243" s="595">
        <f t="shared" si="109"/>
        <v>0</v>
      </c>
      <c r="R243" s="595">
        <f t="shared" si="109"/>
        <v>0</v>
      </c>
      <c r="S243" s="595">
        <f t="shared" si="109"/>
        <v>0</v>
      </c>
      <c r="T243" s="595">
        <f t="shared" si="109"/>
        <v>0</v>
      </c>
      <c r="U243" s="595">
        <f t="shared" si="109"/>
        <v>0</v>
      </c>
      <c r="V243" s="595">
        <f t="shared" si="109"/>
        <v>0</v>
      </c>
      <c r="W243" s="595">
        <f t="shared" si="109"/>
        <v>0</v>
      </c>
      <c r="X243" s="595">
        <f t="shared" si="109"/>
        <v>0</v>
      </c>
      <c r="Y243" s="595">
        <f t="shared" si="109"/>
        <v>0</v>
      </c>
      <c r="Z243" s="595">
        <f t="shared" si="109"/>
        <v>0</v>
      </c>
      <c r="AA243" s="595">
        <f t="shared" si="109"/>
        <v>0</v>
      </c>
      <c r="AB243" s="595">
        <f t="shared" si="109"/>
        <v>0</v>
      </c>
      <c r="AC243" s="595">
        <f t="shared" si="109"/>
        <v>0</v>
      </c>
      <c r="AD243" s="595">
        <f t="shared" si="109"/>
        <v>0</v>
      </c>
      <c r="AE243" s="595">
        <f t="shared" si="109"/>
        <v>0</v>
      </c>
      <c r="AF243" s="595">
        <f t="shared" si="109"/>
        <v>0</v>
      </c>
      <c r="AG243" s="595">
        <f t="shared" si="109"/>
        <v>0</v>
      </c>
      <c r="AH243" s="595">
        <f t="shared" si="109"/>
        <v>0</v>
      </c>
      <c r="AI243" s="595">
        <f t="shared" si="109"/>
        <v>0</v>
      </c>
    </row>
    <row r="244" spans="1:35" s="589" customFormat="1" ht="11.25">
      <c r="A244" s="592" t="s">
        <v>243</v>
      </c>
      <c r="B244" s="749" t="s">
        <v>253</v>
      </c>
      <c r="C244" s="592"/>
      <c r="D244" s="592"/>
      <c r="E244" s="592"/>
      <c r="F244" s="593">
        <f>+F245+F252+F253</f>
        <v>203881</v>
      </c>
      <c r="G244" s="593">
        <f t="shared" ref="G244:AI244" si="111">+G245+G252+G253</f>
        <v>206900</v>
      </c>
      <c r="H244" s="593">
        <f t="shared" si="111"/>
        <v>191487</v>
      </c>
      <c r="I244" s="593">
        <f t="shared" si="111"/>
        <v>191487</v>
      </c>
      <c r="J244" s="593">
        <f t="shared" si="111"/>
        <v>191487</v>
      </c>
      <c r="K244" s="593">
        <f t="shared" si="111"/>
        <v>630313.19769691513</v>
      </c>
      <c r="L244" s="593">
        <f t="shared" si="111"/>
        <v>630313.19769691513</v>
      </c>
      <c r="M244" s="593">
        <f t="shared" si="111"/>
        <v>630313.19769691513</v>
      </c>
      <c r="N244" s="593">
        <f t="shared" si="111"/>
        <v>630313.19769691513</v>
      </c>
      <c r="O244" s="593">
        <f t="shared" si="111"/>
        <v>630313.19769691513</v>
      </c>
      <c r="P244" s="593">
        <f t="shared" si="111"/>
        <v>630313.19769691513</v>
      </c>
      <c r="Q244" s="593">
        <f t="shared" si="111"/>
        <v>630313.19769691513</v>
      </c>
      <c r="R244" s="593">
        <f t="shared" si="111"/>
        <v>630313.19769691513</v>
      </c>
      <c r="S244" s="593">
        <f t="shared" si="111"/>
        <v>630313.19769691513</v>
      </c>
      <c r="T244" s="593">
        <f t="shared" si="111"/>
        <v>630313.19769691513</v>
      </c>
      <c r="U244" s="593">
        <f t="shared" si="111"/>
        <v>630313.19769691513</v>
      </c>
      <c r="V244" s="593">
        <f t="shared" si="111"/>
        <v>630313.19769691513</v>
      </c>
      <c r="W244" s="593">
        <f t="shared" si="111"/>
        <v>630313.19769691513</v>
      </c>
      <c r="X244" s="593">
        <f t="shared" si="111"/>
        <v>630313.19769691513</v>
      </c>
      <c r="Y244" s="593">
        <f t="shared" si="111"/>
        <v>630313.19769691513</v>
      </c>
      <c r="Z244" s="593">
        <f t="shared" si="111"/>
        <v>630313.19769691513</v>
      </c>
      <c r="AA244" s="593">
        <f t="shared" si="111"/>
        <v>630313.19769691513</v>
      </c>
      <c r="AB244" s="593">
        <f t="shared" si="111"/>
        <v>630313.19769691513</v>
      </c>
      <c r="AC244" s="593">
        <f t="shared" si="111"/>
        <v>630313.19769691513</v>
      </c>
      <c r="AD244" s="593">
        <f t="shared" si="111"/>
        <v>630313.19769691513</v>
      </c>
      <c r="AE244" s="593">
        <f t="shared" si="111"/>
        <v>630313.19769691513</v>
      </c>
      <c r="AF244" s="593">
        <f t="shared" si="111"/>
        <v>630313.19769691513</v>
      </c>
      <c r="AG244" s="593">
        <f t="shared" si="111"/>
        <v>630313.19769691513</v>
      </c>
      <c r="AH244" s="593">
        <f t="shared" si="111"/>
        <v>630313.19769691513</v>
      </c>
      <c r="AI244" s="593">
        <f t="shared" si="111"/>
        <v>630313.19769691513</v>
      </c>
    </row>
    <row r="245" spans="1:35" s="589" customFormat="1" ht="11.25">
      <c r="A245" s="594"/>
      <c r="B245" s="750" t="s">
        <v>246</v>
      </c>
      <c r="C245" s="594"/>
      <c r="D245" s="594"/>
      <c r="E245" s="594"/>
      <c r="F245" s="595">
        <f>+F246+F247+F248+F249+F250+F251</f>
        <v>199558</v>
      </c>
      <c r="G245" s="595">
        <f t="shared" ref="G245:AI245" si="112">+G246+G247+G248+G249+G250+G251</f>
        <v>206743</v>
      </c>
      <c r="H245" s="595">
        <f t="shared" si="112"/>
        <v>191487</v>
      </c>
      <c r="I245" s="595">
        <f t="shared" si="112"/>
        <v>191487</v>
      </c>
      <c r="J245" s="595">
        <f t="shared" si="112"/>
        <v>191487</v>
      </c>
      <c r="K245" s="595">
        <f t="shared" si="112"/>
        <v>630313.19769691513</v>
      </c>
      <c r="L245" s="595">
        <f t="shared" si="112"/>
        <v>630313.19769691513</v>
      </c>
      <c r="M245" s="595">
        <f t="shared" si="112"/>
        <v>630313.19769691513</v>
      </c>
      <c r="N245" s="595">
        <f t="shared" si="112"/>
        <v>630313.19769691513</v>
      </c>
      <c r="O245" s="595">
        <f t="shared" si="112"/>
        <v>630313.19769691513</v>
      </c>
      <c r="P245" s="595">
        <f t="shared" si="112"/>
        <v>630313.19769691513</v>
      </c>
      <c r="Q245" s="595">
        <f t="shared" si="112"/>
        <v>630313.19769691513</v>
      </c>
      <c r="R245" s="595">
        <f t="shared" si="112"/>
        <v>630313.19769691513</v>
      </c>
      <c r="S245" s="595">
        <f t="shared" si="112"/>
        <v>630313.19769691513</v>
      </c>
      <c r="T245" s="595">
        <f t="shared" si="112"/>
        <v>630313.19769691513</v>
      </c>
      <c r="U245" s="595">
        <f t="shared" si="112"/>
        <v>630313.19769691513</v>
      </c>
      <c r="V245" s="595">
        <f t="shared" si="112"/>
        <v>630313.19769691513</v>
      </c>
      <c r="W245" s="595">
        <f t="shared" si="112"/>
        <v>630313.19769691513</v>
      </c>
      <c r="X245" s="595">
        <f t="shared" si="112"/>
        <v>630313.19769691513</v>
      </c>
      <c r="Y245" s="595">
        <f t="shared" si="112"/>
        <v>630313.19769691513</v>
      </c>
      <c r="Z245" s="595">
        <f t="shared" si="112"/>
        <v>630313.19769691513</v>
      </c>
      <c r="AA245" s="595">
        <f t="shared" si="112"/>
        <v>630313.19769691513</v>
      </c>
      <c r="AB245" s="595">
        <f t="shared" si="112"/>
        <v>630313.19769691513</v>
      </c>
      <c r="AC245" s="595">
        <f t="shared" si="112"/>
        <v>630313.19769691513</v>
      </c>
      <c r="AD245" s="595">
        <f t="shared" si="112"/>
        <v>630313.19769691513</v>
      </c>
      <c r="AE245" s="595">
        <f t="shared" si="112"/>
        <v>630313.19769691513</v>
      </c>
      <c r="AF245" s="595">
        <f t="shared" si="112"/>
        <v>630313.19769691513</v>
      </c>
      <c r="AG245" s="595">
        <f t="shared" si="112"/>
        <v>630313.19769691513</v>
      </c>
      <c r="AH245" s="595">
        <f t="shared" si="112"/>
        <v>630313.19769691513</v>
      </c>
      <c r="AI245" s="595">
        <f t="shared" si="112"/>
        <v>630313.19769691513</v>
      </c>
    </row>
    <row r="246" spans="1:35" s="589" customFormat="1" ht="11.25">
      <c r="A246" s="594"/>
      <c r="B246" s="751" t="s">
        <v>106</v>
      </c>
      <c r="C246" s="596"/>
      <c r="D246" s="596"/>
      <c r="E246" s="596"/>
      <c r="F246" s="595">
        <f>+F208</f>
        <v>15634</v>
      </c>
      <c r="G246" s="595">
        <f t="shared" ref="G246:AI246" si="113">+G208</f>
        <v>5928</v>
      </c>
      <c r="H246" s="595">
        <f t="shared" si="113"/>
        <v>5244</v>
      </c>
      <c r="I246" s="595">
        <f t="shared" si="113"/>
        <v>5244</v>
      </c>
      <c r="J246" s="595">
        <f t="shared" si="113"/>
        <v>5244</v>
      </c>
      <c r="K246" s="595">
        <f t="shared" si="113"/>
        <v>20124.460500000001</v>
      </c>
      <c r="L246" s="595">
        <f t="shared" si="113"/>
        <v>20124.460500000001</v>
      </c>
      <c r="M246" s="595">
        <f t="shared" si="113"/>
        <v>20124.460500000001</v>
      </c>
      <c r="N246" s="595">
        <f t="shared" si="113"/>
        <v>20124.460500000001</v>
      </c>
      <c r="O246" s="595">
        <f t="shared" si="113"/>
        <v>20124.460500000001</v>
      </c>
      <c r="P246" s="595">
        <f t="shared" si="113"/>
        <v>20124.460500000001</v>
      </c>
      <c r="Q246" s="595">
        <f t="shared" si="113"/>
        <v>20124.460500000001</v>
      </c>
      <c r="R246" s="595">
        <f t="shared" si="113"/>
        <v>20124.460500000001</v>
      </c>
      <c r="S246" s="595">
        <f t="shared" si="113"/>
        <v>20124.460500000001</v>
      </c>
      <c r="T246" s="595">
        <f t="shared" si="113"/>
        <v>20124.460500000001</v>
      </c>
      <c r="U246" s="595">
        <f t="shared" si="113"/>
        <v>20124.460500000001</v>
      </c>
      <c r="V246" s="595">
        <f t="shared" si="113"/>
        <v>20124.460500000001</v>
      </c>
      <c r="W246" s="595">
        <f t="shared" si="113"/>
        <v>20124.460500000001</v>
      </c>
      <c r="X246" s="595">
        <f t="shared" si="113"/>
        <v>20124.460500000001</v>
      </c>
      <c r="Y246" s="595">
        <f t="shared" si="113"/>
        <v>20124.460500000001</v>
      </c>
      <c r="Z246" s="595">
        <f t="shared" si="113"/>
        <v>20124.460500000001</v>
      </c>
      <c r="AA246" s="595">
        <f t="shared" si="113"/>
        <v>20124.460500000001</v>
      </c>
      <c r="AB246" s="595">
        <f t="shared" si="113"/>
        <v>20124.460500000001</v>
      </c>
      <c r="AC246" s="595">
        <f t="shared" si="113"/>
        <v>20124.460500000001</v>
      </c>
      <c r="AD246" s="595">
        <f t="shared" si="113"/>
        <v>20124.460500000001</v>
      </c>
      <c r="AE246" s="595">
        <f t="shared" si="113"/>
        <v>20124.460500000001</v>
      </c>
      <c r="AF246" s="595">
        <f t="shared" si="113"/>
        <v>20124.460500000001</v>
      </c>
      <c r="AG246" s="595">
        <f t="shared" si="113"/>
        <v>20124.460500000001</v>
      </c>
      <c r="AH246" s="595">
        <f t="shared" si="113"/>
        <v>20124.460500000001</v>
      </c>
      <c r="AI246" s="595">
        <f t="shared" si="113"/>
        <v>20124.460500000001</v>
      </c>
    </row>
    <row r="247" spans="1:35" s="589" customFormat="1" ht="11.25">
      <c r="A247" s="594"/>
      <c r="B247" s="751" t="s">
        <v>254</v>
      </c>
      <c r="C247" s="596"/>
      <c r="D247" s="596"/>
      <c r="E247" s="596"/>
      <c r="F247" s="595">
        <f>+F209-F227</f>
        <v>162165</v>
      </c>
      <c r="G247" s="595">
        <f t="shared" ref="G247:AI247" si="114">+G209-G227</f>
        <v>74935</v>
      </c>
      <c r="H247" s="595">
        <f t="shared" si="114"/>
        <v>58382</v>
      </c>
      <c r="I247" s="595">
        <f t="shared" si="114"/>
        <v>58382</v>
      </c>
      <c r="J247" s="595">
        <f t="shared" si="114"/>
        <v>58382</v>
      </c>
      <c r="K247" s="595">
        <f t="shared" si="114"/>
        <v>216770.97057137184</v>
      </c>
      <c r="L247" s="595">
        <f t="shared" si="114"/>
        <v>216770.97057137184</v>
      </c>
      <c r="M247" s="595">
        <f t="shared" si="114"/>
        <v>216770.97057137184</v>
      </c>
      <c r="N247" s="595">
        <f t="shared" si="114"/>
        <v>216770.97057137184</v>
      </c>
      <c r="O247" s="595">
        <f t="shared" si="114"/>
        <v>216770.97057137184</v>
      </c>
      <c r="P247" s="595">
        <f t="shared" si="114"/>
        <v>216770.97057137184</v>
      </c>
      <c r="Q247" s="595">
        <f t="shared" si="114"/>
        <v>216770.97057137184</v>
      </c>
      <c r="R247" s="595">
        <f t="shared" si="114"/>
        <v>216770.97057137184</v>
      </c>
      <c r="S247" s="595">
        <f t="shared" si="114"/>
        <v>216770.97057137184</v>
      </c>
      <c r="T247" s="595">
        <f t="shared" si="114"/>
        <v>216770.97057137184</v>
      </c>
      <c r="U247" s="595">
        <f t="shared" si="114"/>
        <v>216770.97057137184</v>
      </c>
      <c r="V247" s="595">
        <f t="shared" si="114"/>
        <v>216770.97057137184</v>
      </c>
      <c r="W247" s="595">
        <f t="shared" si="114"/>
        <v>216770.97057137184</v>
      </c>
      <c r="X247" s="595">
        <f t="shared" si="114"/>
        <v>216770.97057137184</v>
      </c>
      <c r="Y247" s="595">
        <f t="shared" si="114"/>
        <v>216770.97057137184</v>
      </c>
      <c r="Z247" s="595">
        <f t="shared" si="114"/>
        <v>216770.97057137184</v>
      </c>
      <c r="AA247" s="595">
        <f t="shared" si="114"/>
        <v>216770.97057137184</v>
      </c>
      <c r="AB247" s="595">
        <f t="shared" si="114"/>
        <v>216770.97057137184</v>
      </c>
      <c r="AC247" s="595">
        <f t="shared" si="114"/>
        <v>216770.97057137184</v>
      </c>
      <c r="AD247" s="595">
        <f t="shared" si="114"/>
        <v>216770.97057137184</v>
      </c>
      <c r="AE247" s="595">
        <f t="shared" si="114"/>
        <v>216770.97057137184</v>
      </c>
      <c r="AF247" s="595">
        <f t="shared" si="114"/>
        <v>216770.97057137184</v>
      </c>
      <c r="AG247" s="595">
        <f t="shared" si="114"/>
        <v>216770.97057137184</v>
      </c>
      <c r="AH247" s="595">
        <f t="shared" si="114"/>
        <v>216770.97057137184</v>
      </c>
      <c r="AI247" s="595">
        <f t="shared" si="114"/>
        <v>216770.97057137184</v>
      </c>
    </row>
    <row r="248" spans="1:35" s="589" customFormat="1" ht="11.25">
      <c r="A248" s="594"/>
      <c r="B248" s="751" t="s">
        <v>664</v>
      </c>
      <c r="C248" s="596"/>
      <c r="D248" s="596"/>
      <c r="E248" s="596"/>
      <c r="F248" s="595">
        <f>+F227</f>
        <v>322</v>
      </c>
      <c r="G248" s="595">
        <f t="shared" ref="G248:AI248" si="115">+G227</f>
        <v>110913</v>
      </c>
      <c r="H248" s="595">
        <f t="shared" si="115"/>
        <v>114541</v>
      </c>
      <c r="I248" s="595">
        <f t="shared" si="115"/>
        <v>114541</v>
      </c>
      <c r="J248" s="595">
        <f t="shared" si="115"/>
        <v>114541</v>
      </c>
      <c r="K248" s="595">
        <f t="shared" si="115"/>
        <v>334097.76662554336</v>
      </c>
      <c r="L248" s="595">
        <f t="shared" si="115"/>
        <v>334097.76662554336</v>
      </c>
      <c r="M248" s="595">
        <f t="shared" si="115"/>
        <v>334097.76662554336</v>
      </c>
      <c r="N248" s="595">
        <f t="shared" si="115"/>
        <v>334097.76662554336</v>
      </c>
      <c r="O248" s="595">
        <f t="shared" si="115"/>
        <v>334097.76662554336</v>
      </c>
      <c r="P248" s="595">
        <f t="shared" si="115"/>
        <v>334097.76662554336</v>
      </c>
      <c r="Q248" s="595">
        <f t="shared" si="115"/>
        <v>334097.76662554336</v>
      </c>
      <c r="R248" s="595">
        <f t="shared" si="115"/>
        <v>334097.76662554336</v>
      </c>
      <c r="S248" s="595">
        <f t="shared" si="115"/>
        <v>334097.76662554336</v>
      </c>
      <c r="T248" s="595">
        <f t="shared" si="115"/>
        <v>334097.76662554336</v>
      </c>
      <c r="U248" s="595">
        <f t="shared" si="115"/>
        <v>334097.76662554336</v>
      </c>
      <c r="V248" s="595">
        <f t="shared" si="115"/>
        <v>334097.76662554336</v>
      </c>
      <c r="W248" s="595">
        <f t="shared" si="115"/>
        <v>334097.76662554336</v>
      </c>
      <c r="X248" s="595">
        <f t="shared" si="115"/>
        <v>334097.76662554336</v>
      </c>
      <c r="Y248" s="595">
        <f t="shared" si="115"/>
        <v>334097.76662554336</v>
      </c>
      <c r="Z248" s="595">
        <f t="shared" si="115"/>
        <v>334097.76662554336</v>
      </c>
      <c r="AA248" s="595">
        <f t="shared" si="115"/>
        <v>334097.76662554336</v>
      </c>
      <c r="AB248" s="595">
        <f t="shared" si="115"/>
        <v>334097.76662554336</v>
      </c>
      <c r="AC248" s="595">
        <f t="shared" si="115"/>
        <v>334097.76662554336</v>
      </c>
      <c r="AD248" s="595">
        <f t="shared" si="115"/>
        <v>334097.76662554336</v>
      </c>
      <c r="AE248" s="595">
        <f t="shared" si="115"/>
        <v>334097.76662554336</v>
      </c>
      <c r="AF248" s="595">
        <f t="shared" si="115"/>
        <v>334097.76662554336</v>
      </c>
      <c r="AG248" s="595">
        <f t="shared" si="115"/>
        <v>334097.76662554336</v>
      </c>
      <c r="AH248" s="595">
        <f t="shared" si="115"/>
        <v>334097.76662554336</v>
      </c>
      <c r="AI248" s="595">
        <f t="shared" si="115"/>
        <v>334097.76662554336</v>
      </c>
    </row>
    <row r="249" spans="1:35" s="589" customFormat="1" ht="11.25">
      <c r="A249" s="594"/>
      <c r="B249" s="751" t="s">
        <v>665</v>
      </c>
      <c r="C249" s="596"/>
      <c r="D249" s="596"/>
      <c r="E249" s="596"/>
      <c r="F249" s="595">
        <f>+F211</f>
        <v>2367</v>
      </c>
      <c r="G249" s="595">
        <f t="shared" ref="G249:AI253" si="116">+G211</f>
        <v>1897</v>
      </c>
      <c r="H249" s="595">
        <f t="shared" si="116"/>
        <v>14</v>
      </c>
      <c r="I249" s="595">
        <f t="shared" si="116"/>
        <v>14</v>
      </c>
      <c r="J249" s="595">
        <f t="shared" si="116"/>
        <v>14</v>
      </c>
      <c r="K249" s="595">
        <f t="shared" si="116"/>
        <v>14</v>
      </c>
      <c r="L249" s="595">
        <f t="shared" si="116"/>
        <v>14</v>
      </c>
      <c r="M249" s="595">
        <f t="shared" si="116"/>
        <v>14</v>
      </c>
      <c r="N249" s="595">
        <f t="shared" si="116"/>
        <v>14</v>
      </c>
      <c r="O249" s="595">
        <f t="shared" si="116"/>
        <v>14</v>
      </c>
      <c r="P249" s="595">
        <f t="shared" si="116"/>
        <v>14</v>
      </c>
      <c r="Q249" s="595">
        <f t="shared" si="116"/>
        <v>14</v>
      </c>
      <c r="R249" s="595">
        <f t="shared" si="116"/>
        <v>14</v>
      </c>
      <c r="S249" s="595">
        <f t="shared" si="116"/>
        <v>14</v>
      </c>
      <c r="T249" s="595">
        <f t="shared" si="116"/>
        <v>14</v>
      </c>
      <c r="U249" s="595">
        <f t="shared" si="116"/>
        <v>14</v>
      </c>
      <c r="V249" s="595">
        <f t="shared" si="116"/>
        <v>14</v>
      </c>
      <c r="W249" s="595">
        <f t="shared" si="116"/>
        <v>14</v>
      </c>
      <c r="X249" s="595">
        <f t="shared" si="116"/>
        <v>14</v>
      </c>
      <c r="Y249" s="595">
        <f t="shared" si="116"/>
        <v>14</v>
      </c>
      <c r="Z249" s="595">
        <f t="shared" si="116"/>
        <v>14</v>
      </c>
      <c r="AA249" s="595">
        <f t="shared" si="116"/>
        <v>14</v>
      </c>
      <c r="AB249" s="595">
        <f t="shared" si="116"/>
        <v>14</v>
      </c>
      <c r="AC249" s="595">
        <f t="shared" si="116"/>
        <v>14</v>
      </c>
      <c r="AD249" s="595">
        <f t="shared" si="116"/>
        <v>14</v>
      </c>
      <c r="AE249" s="595">
        <f t="shared" si="116"/>
        <v>14</v>
      </c>
      <c r="AF249" s="595">
        <f t="shared" si="116"/>
        <v>14</v>
      </c>
      <c r="AG249" s="595">
        <f t="shared" si="116"/>
        <v>14</v>
      </c>
      <c r="AH249" s="595">
        <f t="shared" si="116"/>
        <v>14</v>
      </c>
      <c r="AI249" s="595">
        <f t="shared" si="116"/>
        <v>14</v>
      </c>
    </row>
    <row r="250" spans="1:35" s="589" customFormat="1" ht="11.25">
      <c r="A250" s="594"/>
      <c r="B250" s="751" t="s">
        <v>256</v>
      </c>
      <c r="C250" s="596"/>
      <c r="D250" s="596"/>
      <c r="E250" s="596"/>
      <c r="F250" s="595">
        <f>+F212</f>
        <v>15304</v>
      </c>
      <c r="G250" s="595">
        <f t="shared" si="116"/>
        <v>11867</v>
      </c>
      <c r="H250" s="595">
        <f t="shared" si="116"/>
        <v>8296</v>
      </c>
      <c r="I250" s="595">
        <f t="shared" si="116"/>
        <v>8296</v>
      </c>
      <c r="J250" s="595">
        <f t="shared" si="116"/>
        <v>8296</v>
      </c>
      <c r="K250" s="595">
        <f t="shared" si="116"/>
        <v>54296</v>
      </c>
      <c r="L250" s="595">
        <f t="shared" si="116"/>
        <v>54296</v>
      </c>
      <c r="M250" s="595">
        <f t="shared" si="116"/>
        <v>54296</v>
      </c>
      <c r="N250" s="595">
        <f t="shared" si="116"/>
        <v>54296</v>
      </c>
      <c r="O250" s="595">
        <f t="shared" si="116"/>
        <v>54296</v>
      </c>
      <c r="P250" s="595">
        <f t="shared" si="116"/>
        <v>54296</v>
      </c>
      <c r="Q250" s="595">
        <f t="shared" si="116"/>
        <v>54296</v>
      </c>
      <c r="R250" s="595">
        <f t="shared" si="116"/>
        <v>54296</v>
      </c>
      <c r="S250" s="595">
        <f t="shared" si="116"/>
        <v>54296</v>
      </c>
      <c r="T250" s="595">
        <f t="shared" si="116"/>
        <v>54296</v>
      </c>
      <c r="U250" s="595">
        <f t="shared" si="116"/>
        <v>54296</v>
      </c>
      <c r="V250" s="595">
        <f t="shared" si="116"/>
        <v>54296</v>
      </c>
      <c r="W250" s="595">
        <f t="shared" si="116"/>
        <v>54296</v>
      </c>
      <c r="X250" s="595">
        <f t="shared" si="116"/>
        <v>54296</v>
      </c>
      <c r="Y250" s="595">
        <f t="shared" si="116"/>
        <v>54296</v>
      </c>
      <c r="Z250" s="595">
        <f t="shared" si="116"/>
        <v>54296</v>
      </c>
      <c r="AA250" s="595">
        <f t="shared" si="116"/>
        <v>54296</v>
      </c>
      <c r="AB250" s="595">
        <f t="shared" si="116"/>
        <v>54296</v>
      </c>
      <c r="AC250" s="595">
        <f t="shared" si="116"/>
        <v>54296</v>
      </c>
      <c r="AD250" s="595">
        <f t="shared" si="116"/>
        <v>54296</v>
      </c>
      <c r="AE250" s="595">
        <f t="shared" si="116"/>
        <v>54296</v>
      </c>
      <c r="AF250" s="595">
        <f t="shared" si="116"/>
        <v>54296</v>
      </c>
      <c r="AG250" s="595">
        <f t="shared" si="116"/>
        <v>54296</v>
      </c>
      <c r="AH250" s="595">
        <f t="shared" si="116"/>
        <v>54296</v>
      </c>
      <c r="AI250" s="595">
        <f t="shared" si="116"/>
        <v>54296</v>
      </c>
    </row>
    <row r="251" spans="1:35" s="589" customFormat="1" ht="11.25">
      <c r="A251" s="594"/>
      <c r="B251" s="751" t="s">
        <v>257</v>
      </c>
      <c r="C251" s="596"/>
      <c r="D251" s="596"/>
      <c r="E251" s="596"/>
      <c r="F251" s="595">
        <f t="shared" ref="F251:U253" si="117">+F213</f>
        <v>3766</v>
      </c>
      <c r="G251" s="595">
        <f t="shared" si="117"/>
        <v>1203</v>
      </c>
      <c r="H251" s="595">
        <f t="shared" si="117"/>
        <v>5010</v>
      </c>
      <c r="I251" s="595">
        <f t="shared" si="117"/>
        <v>5010</v>
      </c>
      <c r="J251" s="595">
        <f t="shared" si="117"/>
        <v>5010</v>
      </c>
      <c r="K251" s="595">
        <f t="shared" si="117"/>
        <v>5010</v>
      </c>
      <c r="L251" s="595">
        <f t="shared" si="117"/>
        <v>5010</v>
      </c>
      <c r="M251" s="595">
        <f t="shared" si="117"/>
        <v>5010</v>
      </c>
      <c r="N251" s="595">
        <f t="shared" si="117"/>
        <v>5010</v>
      </c>
      <c r="O251" s="595">
        <f t="shared" si="117"/>
        <v>5010</v>
      </c>
      <c r="P251" s="595">
        <f t="shared" si="117"/>
        <v>5010</v>
      </c>
      <c r="Q251" s="595">
        <f t="shared" si="117"/>
        <v>5010</v>
      </c>
      <c r="R251" s="595">
        <f t="shared" si="117"/>
        <v>5010</v>
      </c>
      <c r="S251" s="595">
        <f t="shared" si="117"/>
        <v>5010</v>
      </c>
      <c r="T251" s="595">
        <f t="shared" si="117"/>
        <v>5010</v>
      </c>
      <c r="U251" s="595">
        <f t="shared" si="117"/>
        <v>5010</v>
      </c>
      <c r="V251" s="595">
        <f t="shared" si="116"/>
        <v>5010</v>
      </c>
      <c r="W251" s="595">
        <f t="shared" si="116"/>
        <v>5010</v>
      </c>
      <c r="X251" s="595">
        <f t="shared" si="116"/>
        <v>5010</v>
      </c>
      <c r="Y251" s="595">
        <f t="shared" si="116"/>
        <v>5010</v>
      </c>
      <c r="Z251" s="595">
        <f t="shared" si="116"/>
        <v>5010</v>
      </c>
      <c r="AA251" s="595">
        <f t="shared" si="116"/>
        <v>5010</v>
      </c>
      <c r="AB251" s="595">
        <f t="shared" si="116"/>
        <v>5010</v>
      </c>
      <c r="AC251" s="595">
        <f t="shared" si="116"/>
        <v>5010</v>
      </c>
      <c r="AD251" s="595">
        <f t="shared" si="116"/>
        <v>5010</v>
      </c>
      <c r="AE251" s="595">
        <f t="shared" si="116"/>
        <v>5010</v>
      </c>
      <c r="AF251" s="595">
        <f t="shared" si="116"/>
        <v>5010</v>
      </c>
      <c r="AG251" s="595">
        <f t="shared" si="116"/>
        <v>5010</v>
      </c>
      <c r="AH251" s="595">
        <f t="shared" si="116"/>
        <v>5010</v>
      </c>
      <c r="AI251" s="595">
        <f t="shared" si="116"/>
        <v>5010</v>
      </c>
    </row>
    <row r="252" spans="1:35" s="589" customFormat="1" ht="11.25">
      <c r="A252" s="594"/>
      <c r="B252" s="750" t="s">
        <v>248</v>
      </c>
      <c r="C252" s="594"/>
      <c r="D252" s="594"/>
      <c r="E252" s="594"/>
      <c r="F252" s="595">
        <f t="shared" si="117"/>
        <v>0</v>
      </c>
      <c r="G252" s="595">
        <f t="shared" si="116"/>
        <v>157</v>
      </c>
      <c r="H252" s="595">
        <f t="shared" si="116"/>
        <v>0</v>
      </c>
      <c r="I252" s="595">
        <f t="shared" si="116"/>
        <v>0</v>
      </c>
      <c r="J252" s="595">
        <f t="shared" si="116"/>
        <v>0</v>
      </c>
      <c r="K252" s="595">
        <f t="shared" si="116"/>
        <v>0</v>
      </c>
      <c r="L252" s="595">
        <f t="shared" si="116"/>
        <v>0</v>
      </c>
      <c r="M252" s="595">
        <f t="shared" si="116"/>
        <v>0</v>
      </c>
      <c r="N252" s="595">
        <f t="shared" si="116"/>
        <v>0</v>
      </c>
      <c r="O252" s="595">
        <f t="shared" si="116"/>
        <v>0</v>
      </c>
      <c r="P252" s="595">
        <f t="shared" si="116"/>
        <v>0</v>
      </c>
      <c r="Q252" s="595">
        <f t="shared" si="116"/>
        <v>0</v>
      </c>
      <c r="R252" s="595">
        <f t="shared" si="116"/>
        <v>0</v>
      </c>
      <c r="S252" s="595">
        <f t="shared" si="116"/>
        <v>0</v>
      </c>
      <c r="T252" s="595">
        <f t="shared" si="116"/>
        <v>0</v>
      </c>
      <c r="U252" s="595">
        <f t="shared" si="116"/>
        <v>0</v>
      </c>
      <c r="V252" s="595">
        <f t="shared" si="116"/>
        <v>0</v>
      </c>
      <c r="W252" s="595">
        <f t="shared" si="116"/>
        <v>0</v>
      </c>
      <c r="X252" s="595">
        <f t="shared" si="116"/>
        <v>0</v>
      </c>
      <c r="Y252" s="595">
        <f t="shared" si="116"/>
        <v>0</v>
      </c>
      <c r="Z252" s="595">
        <f t="shared" si="116"/>
        <v>0</v>
      </c>
      <c r="AA252" s="595">
        <f t="shared" si="116"/>
        <v>0</v>
      </c>
      <c r="AB252" s="595">
        <f t="shared" si="116"/>
        <v>0</v>
      </c>
      <c r="AC252" s="595">
        <f t="shared" si="116"/>
        <v>0</v>
      </c>
      <c r="AD252" s="595">
        <f t="shared" si="116"/>
        <v>0</v>
      </c>
      <c r="AE252" s="595">
        <f t="shared" si="116"/>
        <v>0</v>
      </c>
      <c r="AF252" s="595">
        <f t="shared" si="116"/>
        <v>0</v>
      </c>
      <c r="AG252" s="595">
        <f t="shared" si="116"/>
        <v>0</v>
      </c>
      <c r="AH252" s="595">
        <f t="shared" si="116"/>
        <v>0</v>
      </c>
      <c r="AI252" s="595">
        <f t="shared" si="116"/>
        <v>0</v>
      </c>
    </row>
    <row r="253" spans="1:35" s="589" customFormat="1" ht="11.25">
      <c r="A253" s="594"/>
      <c r="B253" s="750" t="s">
        <v>258</v>
      </c>
      <c r="C253" s="594"/>
      <c r="D253" s="594"/>
      <c r="E253" s="594"/>
      <c r="F253" s="595">
        <f t="shared" si="117"/>
        <v>4323</v>
      </c>
      <c r="G253" s="595">
        <f t="shared" si="116"/>
        <v>0</v>
      </c>
      <c r="H253" s="595">
        <f t="shared" si="116"/>
        <v>0</v>
      </c>
      <c r="I253" s="595">
        <f t="shared" si="116"/>
        <v>0</v>
      </c>
      <c r="J253" s="595">
        <f t="shared" si="116"/>
        <v>0</v>
      </c>
      <c r="K253" s="595">
        <f t="shared" si="116"/>
        <v>0</v>
      </c>
      <c r="L253" s="595">
        <f t="shared" si="116"/>
        <v>0</v>
      </c>
      <c r="M253" s="595">
        <f t="shared" si="116"/>
        <v>0</v>
      </c>
      <c r="N253" s="595">
        <f t="shared" si="116"/>
        <v>0</v>
      </c>
      <c r="O253" s="595">
        <f t="shared" si="116"/>
        <v>0</v>
      </c>
      <c r="P253" s="595">
        <f t="shared" si="116"/>
        <v>0</v>
      </c>
      <c r="Q253" s="595">
        <f t="shared" si="116"/>
        <v>0</v>
      </c>
      <c r="R253" s="595">
        <f t="shared" si="116"/>
        <v>0</v>
      </c>
      <c r="S253" s="595">
        <f t="shared" si="116"/>
        <v>0</v>
      </c>
      <c r="T253" s="595">
        <f t="shared" si="116"/>
        <v>0</v>
      </c>
      <c r="U253" s="595">
        <f t="shared" si="116"/>
        <v>0</v>
      </c>
      <c r="V253" s="595">
        <f t="shared" si="116"/>
        <v>0</v>
      </c>
      <c r="W253" s="595">
        <f t="shared" si="116"/>
        <v>0</v>
      </c>
      <c r="X253" s="595">
        <f t="shared" si="116"/>
        <v>0</v>
      </c>
      <c r="Y253" s="595">
        <f t="shared" si="116"/>
        <v>0</v>
      </c>
      <c r="Z253" s="595">
        <f t="shared" si="116"/>
        <v>0</v>
      </c>
      <c r="AA253" s="595">
        <f t="shared" si="116"/>
        <v>0</v>
      </c>
      <c r="AB253" s="595">
        <f t="shared" si="116"/>
        <v>0</v>
      </c>
      <c r="AC253" s="595">
        <f t="shared" si="116"/>
        <v>0</v>
      </c>
      <c r="AD253" s="595">
        <f t="shared" si="116"/>
        <v>0</v>
      </c>
      <c r="AE253" s="595">
        <f t="shared" si="116"/>
        <v>0</v>
      </c>
      <c r="AF253" s="595">
        <f t="shared" si="116"/>
        <v>0</v>
      </c>
      <c r="AG253" s="595">
        <f t="shared" si="116"/>
        <v>0</v>
      </c>
      <c r="AH253" s="595">
        <f t="shared" si="116"/>
        <v>0</v>
      </c>
      <c r="AI253" s="595">
        <f t="shared" si="116"/>
        <v>0</v>
      </c>
    </row>
    <row r="254" spans="1:35" s="589" customFormat="1" ht="11.25">
      <c r="A254" s="592" t="s">
        <v>155</v>
      </c>
      <c r="B254" s="749" t="s">
        <v>259</v>
      </c>
      <c r="C254" s="592"/>
      <c r="D254" s="592"/>
      <c r="E254" s="592"/>
      <c r="F254" s="593">
        <f>+F236-F244</f>
        <v>-4175</v>
      </c>
      <c r="G254" s="593">
        <f t="shared" ref="G254:AI254" si="118">+G236-G244</f>
        <v>8477</v>
      </c>
      <c r="H254" s="593">
        <f t="shared" si="118"/>
        <v>0</v>
      </c>
      <c r="I254" s="593">
        <f t="shared" si="118"/>
        <v>0</v>
      </c>
      <c r="J254" s="593">
        <f t="shared" si="118"/>
        <v>0</v>
      </c>
      <c r="K254" s="593">
        <f t="shared" si="118"/>
        <v>-92797.32828301494</v>
      </c>
      <c r="L254" s="593">
        <f t="shared" si="118"/>
        <v>-92797.32828301494</v>
      </c>
      <c r="M254" s="593">
        <f t="shared" si="118"/>
        <v>-92797.32828301494</v>
      </c>
      <c r="N254" s="593">
        <f t="shared" si="118"/>
        <v>-92797.32828301494</v>
      </c>
      <c r="O254" s="593">
        <f t="shared" si="118"/>
        <v>-92797.32828301494</v>
      </c>
      <c r="P254" s="593">
        <f t="shared" si="118"/>
        <v>-92797.32828301494</v>
      </c>
      <c r="Q254" s="593">
        <f t="shared" si="118"/>
        <v>-92797.32828301494</v>
      </c>
      <c r="R254" s="593">
        <f t="shared" si="118"/>
        <v>-92797.32828301494</v>
      </c>
      <c r="S254" s="593">
        <f t="shared" si="118"/>
        <v>-92797.32828301494</v>
      </c>
      <c r="T254" s="593">
        <f t="shared" si="118"/>
        <v>-92797.32828301494</v>
      </c>
      <c r="U254" s="593">
        <f t="shared" si="118"/>
        <v>-92797.32828301494</v>
      </c>
      <c r="V254" s="593">
        <f t="shared" si="118"/>
        <v>-92797.32828301494</v>
      </c>
      <c r="W254" s="593">
        <f t="shared" si="118"/>
        <v>-92797.32828301494</v>
      </c>
      <c r="X254" s="593">
        <f t="shared" si="118"/>
        <v>-92797.32828301494</v>
      </c>
      <c r="Y254" s="593">
        <f t="shared" si="118"/>
        <v>-92797.32828301494</v>
      </c>
      <c r="Z254" s="593">
        <f t="shared" si="118"/>
        <v>-92797.32828301494</v>
      </c>
      <c r="AA254" s="593">
        <f t="shared" si="118"/>
        <v>0</v>
      </c>
      <c r="AB254" s="593">
        <f t="shared" si="118"/>
        <v>0</v>
      </c>
      <c r="AC254" s="593">
        <f t="shared" si="118"/>
        <v>0</v>
      </c>
      <c r="AD254" s="593">
        <f t="shared" si="118"/>
        <v>0</v>
      </c>
      <c r="AE254" s="593">
        <f t="shared" si="118"/>
        <v>0</v>
      </c>
      <c r="AF254" s="593">
        <f t="shared" si="118"/>
        <v>0</v>
      </c>
      <c r="AG254" s="593">
        <f t="shared" si="118"/>
        <v>0</v>
      </c>
      <c r="AH254" s="593">
        <f t="shared" si="118"/>
        <v>0</v>
      </c>
      <c r="AI254" s="593">
        <f t="shared" si="118"/>
        <v>0</v>
      </c>
    </row>
    <row r="256" spans="1:35" ht="12.75">
      <c r="A256" s="555" t="s">
        <v>666</v>
      </c>
    </row>
    <row r="258" spans="1:35" s="589" customFormat="1" ht="11.25">
      <c r="A258" s="612"/>
      <c r="B258" s="754" t="s">
        <v>388</v>
      </c>
      <c r="C258" s="612"/>
      <c r="D258" s="612"/>
      <c r="E258" s="612"/>
      <c r="F258" s="612">
        <f t="shared" ref="F258:AI259" si="119">+F234</f>
        <v>1</v>
      </c>
      <c r="G258" s="612">
        <f t="shared" si="119"/>
        <v>2</v>
      </c>
      <c r="H258" s="612">
        <f t="shared" si="119"/>
        <v>3</v>
      </c>
      <c r="I258" s="612">
        <f t="shared" si="119"/>
        <v>4</v>
      </c>
      <c r="J258" s="612">
        <f t="shared" si="119"/>
        <v>5</v>
      </c>
      <c r="K258" s="612">
        <f t="shared" si="119"/>
        <v>6</v>
      </c>
      <c r="L258" s="612">
        <f t="shared" si="119"/>
        <v>7</v>
      </c>
      <c r="M258" s="612">
        <f t="shared" si="119"/>
        <v>8</v>
      </c>
      <c r="N258" s="612">
        <f t="shared" si="119"/>
        <v>9</v>
      </c>
      <c r="O258" s="612">
        <f t="shared" si="119"/>
        <v>10</v>
      </c>
      <c r="P258" s="612">
        <f t="shared" si="119"/>
        <v>11</v>
      </c>
      <c r="Q258" s="612">
        <f t="shared" si="119"/>
        <v>12</v>
      </c>
      <c r="R258" s="612">
        <f t="shared" si="119"/>
        <v>13</v>
      </c>
      <c r="S258" s="612">
        <f t="shared" si="119"/>
        <v>14</v>
      </c>
      <c r="T258" s="612">
        <f t="shared" si="119"/>
        <v>15</v>
      </c>
      <c r="U258" s="612">
        <f t="shared" si="119"/>
        <v>16</v>
      </c>
      <c r="V258" s="612">
        <f t="shared" si="119"/>
        <v>17</v>
      </c>
      <c r="W258" s="612">
        <f t="shared" si="119"/>
        <v>18</v>
      </c>
      <c r="X258" s="612">
        <f t="shared" si="119"/>
        <v>19</v>
      </c>
      <c r="Y258" s="612">
        <f t="shared" si="119"/>
        <v>20</v>
      </c>
      <c r="Z258" s="612">
        <f t="shared" si="119"/>
        <v>21</v>
      </c>
      <c r="AA258" s="612">
        <f t="shared" si="119"/>
        <v>22</v>
      </c>
      <c r="AB258" s="612">
        <f t="shared" si="119"/>
        <v>23</v>
      </c>
      <c r="AC258" s="612">
        <f t="shared" si="119"/>
        <v>24</v>
      </c>
      <c r="AD258" s="612">
        <f t="shared" si="119"/>
        <v>25</v>
      </c>
      <c r="AE258" s="612">
        <f t="shared" si="119"/>
        <v>26</v>
      </c>
      <c r="AF258" s="612">
        <f t="shared" si="119"/>
        <v>27</v>
      </c>
      <c r="AG258" s="612">
        <f t="shared" si="119"/>
        <v>28</v>
      </c>
      <c r="AH258" s="612">
        <f t="shared" si="119"/>
        <v>29</v>
      </c>
      <c r="AI258" s="612">
        <f t="shared" si="119"/>
        <v>30</v>
      </c>
    </row>
    <row r="259" spans="1:35" s="589" customFormat="1" ht="11.25">
      <c r="A259" s="612" t="s">
        <v>147</v>
      </c>
      <c r="B259" s="754" t="s">
        <v>397</v>
      </c>
      <c r="C259" s="613"/>
      <c r="D259" s="613"/>
      <c r="E259" s="613"/>
      <c r="F259" s="614">
        <f t="shared" si="119"/>
        <v>2018</v>
      </c>
      <c r="G259" s="614">
        <f t="shared" si="119"/>
        <v>2019</v>
      </c>
      <c r="H259" s="614">
        <f t="shared" si="119"/>
        <v>2020</v>
      </c>
      <c r="I259" s="614">
        <f t="shared" si="119"/>
        <v>2021</v>
      </c>
      <c r="J259" s="614">
        <f t="shared" si="119"/>
        <v>2022</v>
      </c>
      <c r="K259" s="614">
        <f t="shared" si="119"/>
        <v>2023</v>
      </c>
      <c r="L259" s="614">
        <f t="shared" si="119"/>
        <v>2024</v>
      </c>
      <c r="M259" s="614">
        <f t="shared" si="119"/>
        <v>2025</v>
      </c>
      <c r="N259" s="614">
        <f t="shared" si="119"/>
        <v>2026</v>
      </c>
      <c r="O259" s="614">
        <f t="shared" si="119"/>
        <v>2027</v>
      </c>
      <c r="P259" s="614">
        <f t="shared" si="119"/>
        <v>2028</v>
      </c>
      <c r="Q259" s="614">
        <f t="shared" si="119"/>
        <v>2029</v>
      </c>
      <c r="R259" s="614">
        <f t="shared" si="119"/>
        <v>2030</v>
      </c>
      <c r="S259" s="614">
        <f t="shared" si="119"/>
        <v>2031</v>
      </c>
      <c r="T259" s="614">
        <f t="shared" si="119"/>
        <v>2032</v>
      </c>
      <c r="U259" s="614">
        <f t="shared" si="119"/>
        <v>2033</v>
      </c>
      <c r="V259" s="614">
        <f t="shared" si="119"/>
        <v>2034</v>
      </c>
      <c r="W259" s="614">
        <f t="shared" si="119"/>
        <v>2035</v>
      </c>
      <c r="X259" s="614">
        <f t="shared" si="119"/>
        <v>2036</v>
      </c>
      <c r="Y259" s="614">
        <f t="shared" si="119"/>
        <v>2037</v>
      </c>
      <c r="Z259" s="614">
        <f t="shared" si="119"/>
        <v>2038</v>
      </c>
      <c r="AA259" s="614">
        <f t="shared" si="119"/>
        <v>2039</v>
      </c>
      <c r="AB259" s="614">
        <f t="shared" si="119"/>
        <v>2040</v>
      </c>
      <c r="AC259" s="614">
        <f t="shared" si="119"/>
        <v>2041</v>
      </c>
      <c r="AD259" s="614">
        <f t="shared" si="119"/>
        <v>2042</v>
      </c>
      <c r="AE259" s="614">
        <f t="shared" si="119"/>
        <v>2043</v>
      </c>
      <c r="AF259" s="614">
        <f t="shared" si="119"/>
        <v>2044</v>
      </c>
      <c r="AG259" s="614">
        <f t="shared" si="119"/>
        <v>2045</v>
      </c>
      <c r="AH259" s="614">
        <f t="shared" si="119"/>
        <v>2046</v>
      </c>
      <c r="AI259" s="614">
        <f t="shared" si="119"/>
        <v>2047</v>
      </c>
    </row>
    <row r="260" spans="1:35" s="589" customFormat="1" ht="11.25">
      <c r="A260" s="592" t="s">
        <v>242</v>
      </c>
      <c r="B260" s="749" t="s">
        <v>398</v>
      </c>
      <c r="C260" s="592"/>
      <c r="D260" s="592"/>
      <c r="E260" s="593"/>
      <c r="F260" s="593">
        <f>+F261+F265+F266</f>
        <v>199706</v>
      </c>
      <c r="G260" s="593">
        <f t="shared" ref="G260:AI260" si="120">+G261+G265+G266</f>
        <v>215377</v>
      </c>
      <c r="H260" s="593">
        <f t="shared" si="120"/>
        <v>191487</v>
      </c>
      <c r="I260" s="593">
        <f t="shared" si="120"/>
        <v>191487</v>
      </c>
      <c r="J260" s="593">
        <f t="shared" si="120"/>
        <v>191487</v>
      </c>
      <c r="K260" s="593">
        <f>+K261+K265+K266</f>
        <v>537515.86941390019</v>
      </c>
      <c r="L260" s="593">
        <f t="shared" si="120"/>
        <v>537515.86941390019</v>
      </c>
      <c r="M260" s="593">
        <f t="shared" si="120"/>
        <v>537515.86941390019</v>
      </c>
      <c r="N260" s="593">
        <f t="shared" si="120"/>
        <v>537515.86941390019</v>
      </c>
      <c r="O260" s="593">
        <f t="shared" si="120"/>
        <v>537515.86941390019</v>
      </c>
      <c r="P260" s="593">
        <f t="shared" si="120"/>
        <v>537515.86941390019</v>
      </c>
      <c r="Q260" s="593">
        <f t="shared" si="120"/>
        <v>537515.86941390019</v>
      </c>
      <c r="R260" s="593">
        <f t="shared" si="120"/>
        <v>537515.86941390019</v>
      </c>
      <c r="S260" s="593">
        <f t="shared" si="120"/>
        <v>537515.86941390019</v>
      </c>
      <c r="T260" s="593">
        <f t="shared" si="120"/>
        <v>537515.86941390019</v>
      </c>
      <c r="U260" s="593">
        <f t="shared" si="120"/>
        <v>537515.86941390019</v>
      </c>
      <c r="V260" s="593">
        <f t="shared" si="120"/>
        <v>537515.86941390019</v>
      </c>
      <c r="W260" s="593">
        <f t="shared" si="120"/>
        <v>537515.86941390019</v>
      </c>
      <c r="X260" s="593">
        <f t="shared" si="120"/>
        <v>537515.86941390019</v>
      </c>
      <c r="Y260" s="593">
        <f t="shared" si="120"/>
        <v>537515.86941390019</v>
      </c>
      <c r="Z260" s="593">
        <f t="shared" si="120"/>
        <v>537515.86941390019</v>
      </c>
      <c r="AA260" s="593">
        <f t="shared" si="120"/>
        <v>630313.19769691536</v>
      </c>
      <c r="AB260" s="593">
        <f t="shared" si="120"/>
        <v>630313.19769691536</v>
      </c>
      <c r="AC260" s="593">
        <f t="shared" si="120"/>
        <v>630313.19769691536</v>
      </c>
      <c r="AD260" s="593">
        <f t="shared" si="120"/>
        <v>630313.19769691536</v>
      </c>
      <c r="AE260" s="593">
        <f t="shared" si="120"/>
        <v>630313.19769691536</v>
      </c>
      <c r="AF260" s="593">
        <f t="shared" si="120"/>
        <v>630313.19769691536</v>
      </c>
      <c r="AG260" s="593">
        <f t="shared" si="120"/>
        <v>630313.19769691536</v>
      </c>
      <c r="AH260" s="593">
        <f t="shared" si="120"/>
        <v>630313.19769691536</v>
      </c>
      <c r="AI260" s="593">
        <f t="shared" si="120"/>
        <v>630313.19769691536</v>
      </c>
    </row>
    <row r="261" spans="1:35" s="607" customFormat="1" ht="11.25">
      <c r="A261" s="605">
        <v>1</v>
      </c>
      <c r="B261" s="753" t="s">
        <v>245</v>
      </c>
      <c r="C261" s="605"/>
      <c r="D261" s="605"/>
      <c r="E261" s="605"/>
      <c r="F261" s="606">
        <f t="shared" ref="F261:J261" si="121">+F262+F263+F264</f>
        <v>197933</v>
      </c>
      <c r="G261" s="606">
        <f t="shared" si="121"/>
        <v>212129</v>
      </c>
      <c r="H261" s="606">
        <f t="shared" si="121"/>
        <v>191487</v>
      </c>
      <c r="I261" s="606">
        <f t="shared" si="121"/>
        <v>191487</v>
      </c>
      <c r="J261" s="606">
        <f t="shared" si="121"/>
        <v>191487</v>
      </c>
      <c r="K261" s="606">
        <f>+K262+K263+K264</f>
        <v>537515.86941390019</v>
      </c>
      <c r="L261" s="606">
        <f t="shared" ref="L261:AI261" si="122">+L262+L263+L264</f>
        <v>537515.86941390019</v>
      </c>
      <c r="M261" s="606">
        <f t="shared" si="122"/>
        <v>537515.86941390019</v>
      </c>
      <c r="N261" s="606">
        <f t="shared" si="122"/>
        <v>537515.86941390019</v>
      </c>
      <c r="O261" s="606">
        <f t="shared" si="122"/>
        <v>537515.86941390019</v>
      </c>
      <c r="P261" s="606">
        <f t="shared" si="122"/>
        <v>537515.86941390019</v>
      </c>
      <c r="Q261" s="606">
        <f t="shared" si="122"/>
        <v>537515.86941390019</v>
      </c>
      <c r="R261" s="606">
        <f t="shared" si="122"/>
        <v>537515.86941390019</v>
      </c>
      <c r="S261" s="606">
        <f t="shared" si="122"/>
        <v>537515.86941390019</v>
      </c>
      <c r="T261" s="606">
        <f t="shared" si="122"/>
        <v>537515.86941390019</v>
      </c>
      <c r="U261" s="606">
        <f t="shared" si="122"/>
        <v>537515.86941390019</v>
      </c>
      <c r="V261" s="606">
        <f t="shared" si="122"/>
        <v>537515.86941390019</v>
      </c>
      <c r="W261" s="606">
        <f t="shared" si="122"/>
        <v>537515.86941390019</v>
      </c>
      <c r="X261" s="606">
        <f t="shared" si="122"/>
        <v>537515.86941390019</v>
      </c>
      <c r="Y261" s="606">
        <f t="shared" si="122"/>
        <v>537515.86941390019</v>
      </c>
      <c r="Z261" s="606">
        <f t="shared" si="122"/>
        <v>537515.86941390019</v>
      </c>
      <c r="AA261" s="606">
        <f t="shared" si="122"/>
        <v>630313.19769691536</v>
      </c>
      <c r="AB261" s="606">
        <f t="shared" si="122"/>
        <v>630313.19769691536</v>
      </c>
      <c r="AC261" s="606">
        <f t="shared" si="122"/>
        <v>630313.19769691536</v>
      </c>
      <c r="AD261" s="606">
        <f t="shared" si="122"/>
        <v>630313.19769691536</v>
      </c>
      <c r="AE261" s="606">
        <f t="shared" si="122"/>
        <v>630313.19769691536</v>
      </c>
      <c r="AF261" s="606">
        <f t="shared" si="122"/>
        <v>630313.19769691536</v>
      </c>
      <c r="AG261" s="606">
        <f t="shared" si="122"/>
        <v>630313.19769691536</v>
      </c>
      <c r="AH261" s="606">
        <f t="shared" si="122"/>
        <v>630313.19769691536</v>
      </c>
      <c r="AI261" s="606">
        <f t="shared" si="122"/>
        <v>630313.19769691536</v>
      </c>
    </row>
    <row r="262" spans="1:35" s="589" customFormat="1" ht="11.25">
      <c r="A262" s="594"/>
      <c r="B262" s="751" t="s">
        <v>249</v>
      </c>
      <c r="C262" s="617"/>
      <c r="D262" s="617"/>
      <c r="E262" s="596"/>
      <c r="F262" s="595">
        <f>+F238</f>
        <v>59501.7048</v>
      </c>
      <c r="G262" s="595">
        <f t="shared" ref="G262:AI263" si="123">+G238</f>
        <v>74365.260000000009</v>
      </c>
      <c r="H262" s="595">
        <f t="shared" si="123"/>
        <v>75563</v>
      </c>
      <c r="I262" s="595">
        <f t="shared" si="123"/>
        <v>75563</v>
      </c>
      <c r="J262" s="595">
        <f t="shared" si="123"/>
        <v>75563</v>
      </c>
      <c r="K262" s="595">
        <f>+K238</f>
        <v>294832.43107137195</v>
      </c>
      <c r="L262" s="595">
        <f t="shared" si="123"/>
        <v>294832.43107137195</v>
      </c>
      <c r="M262" s="595">
        <f t="shared" si="123"/>
        <v>294832.43107137195</v>
      </c>
      <c r="N262" s="595">
        <f t="shared" si="123"/>
        <v>294832.43107137195</v>
      </c>
      <c r="O262" s="595">
        <f t="shared" si="123"/>
        <v>294832.43107137195</v>
      </c>
      <c r="P262" s="595">
        <f t="shared" si="123"/>
        <v>294832.43107137195</v>
      </c>
      <c r="Q262" s="595">
        <f t="shared" si="123"/>
        <v>294832.43107137195</v>
      </c>
      <c r="R262" s="595">
        <f t="shared" si="123"/>
        <v>294832.43107137195</v>
      </c>
      <c r="S262" s="595">
        <f t="shared" si="123"/>
        <v>294832.43107137195</v>
      </c>
      <c r="T262" s="595">
        <f t="shared" si="123"/>
        <v>294832.43107137195</v>
      </c>
      <c r="U262" s="595">
        <f t="shared" si="123"/>
        <v>294832.43107137195</v>
      </c>
      <c r="V262" s="595">
        <f t="shared" si="123"/>
        <v>294832.43107137195</v>
      </c>
      <c r="W262" s="595">
        <f t="shared" si="123"/>
        <v>294832.43107137195</v>
      </c>
      <c r="X262" s="595">
        <f t="shared" si="123"/>
        <v>294832.43107137195</v>
      </c>
      <c r="Y262" s="595">
        <f t="shared" si="123"/>
        <v>294832.43107137195</v>
      </c>
      <c r="Z262" s="595">
        <f t="shared" si="123"/>
        <v>294832.43107137195</v>
      </c>
      <c r="AA262" s="595">
        <f t="shared" si="123"/>
        <v>294832.43107137195</v>
      </c>
      <c r="AB262" s="595">
        <f t="shared" si="123"/>
        <v>294832.43107137195</v>
      </c>
      <c r="AC262" s="595">
        <f t="shared" si="123"/>
        <v>294832.43107137195</v>
      </c>
      <c r="AD262" s="595">
        <f t="shared" si="123"/>
        <v>294832.43107137195</v>
      </c>
      <c r="AE262" s="595">
        <f t="shared" si="123"/>
        <v>294832.43107137195</v>
      </c>
      <c r="AF262" s="595">
        <f t="shared" si="123"/>
        <v>294832.43107137195</v>
      </c>
      <c r="AG262" s="595">
        <f t="shared" si="123"/>
        <v>294832.43107137195</v>
      </c>
      <c r="AH262" s="595">
        <f t="shared" si="123"/>
        <v>294832.43107137195</v>
      </c>
      <c r="AI262" s="595">
        <f t="shared" si="123"/>
        <v>294832.43107137195</v>
      </c>
    </row>
    <row r="263" spans="1:35" s="589" customFormat="1" ht="11.25">
      <c r="A263" s="594"/>
      <c r="B263" s="751" t="s">
        <v>250</v>
      </c>
      <c r="C263" s="617"/>
      <c r="D263" s="617"/>
      <c r="E263" s="596"/>
      <c r="F263" s="595">
        <f>+F239</f>
        <v>128422.29519999999</v>
      </c>
      <c r="G263" s="595">
        <f t="shared" si="123"/>
        <v>134381.74</v>
      </c>
      <c r="H263" s="595">
        <f t="shared" si="123"/>
        <v>114541</v>
      </c>
      <c r="I263" s="595">
        <f t="shared" si="123"/>
        <v>114541</v>
      </c>
      <c r="J263" s="595">
        <f t="shared" si="123"/>
        <v>114541</v>
      </c>
      <c r="K263" s="595">
        <f t="shared" si="123"/>
        <v>241300.43834252824</v>
      </c>
      <c r="L263" s="595">
        <f t="shared" si="123"/>
        <v>241300.43834252824</v>
      </c>
      <c r="M263" s="595">
        <f t="shared" si="123"/>
        <v>241300.43834252824</v>
      </c>
      <c r="N263" s="595">
        <f t="shared" si="123"/>
        <v>241300.43834252824</v>
      </c>
      <c r="O263" s="595">
        <f t="shared" si="123"/>
        <v>241300.43834252824</v>
      </c>
      <c r="P263" s="595">
        <f t="shared" si="123"/>
        <v>241300.43834252824</v>
      </c>
      <c r="Q263" s="595">
        <f t="shared" si="123"/>
        <v>241300.43834252824</v>
      </c>
      <c r="R263" s="595">
        <f t="shared" si="123"/>
        <v>241300.43834252824</v>
      </c>
      <c r="S263" s="595">
        <f t="shared" si="123"/>
        <v>241300.43834252824</v>
      </c>
      <c r="T263" s="595">
        <f t="shared" si="123"/>
        <v>241300.43834252824</v>
      </c>
      <c r="U263" s="595">
        <f t="shared" si="123"/>
        <v>241300.43834252824</v>
      </c>
      <c r="V263" s="595">
        <f t="shared" si="123"/>
        <v>241300.43834252824</v>
      </c>
      <c r="W263" s="595">
        <f t="shared" si="123"/>
        <v>241300.43834252824</v>
      </c>
      <c r="X263" s="595">
        <f t="shared" si="123"/>
        <v>241300.43834252824</v>
      </c>
      <c r="Y263" s="595">
        <f t="shared" si="123"/>
        <v>241300.43834252824</v>
      </c>
      <c r="Z263" s="595">
        <f t="shared" si="123"/>
        <v>241300.43834252824</v>
      </c>
      <c r="AA263" s="595">
        <f t="shared" si="123"/>
        <v>334097.76662554336</v>
      </c>
      <c r="AB263" s="595">
        <f t="shared" si="123"/>
        <v>334097.76662554336</v>
      </c>
      <c r="AC263" s="595">
        <f t="shared" si="123"/>
        <v>334097.76662554336</v>
      </c>
      <c r="AD263" s="595">
        <f t="shared" si="123"/>
        <v>334097.76662554336</v>
      </c>
      <c r="AE263" s="595">
        <f t="shared" si="123"/>
        <v>334097.76662554336</v>
      </c>
      <c r="AF263" s="595">
        <f t="shared" si="123"/>
        <v>334097.76662554336</v>
      </c>
      <c r="AG263" s="595">
        <f t="shared" si="123"/>
        <v>334097.76662554336</v>
      </c>
      <c r="AH263" s="595">
        <f t="shared" si="123"/>
        <v>334097.76662554336</v>
      </c>
      <c r="AI263" s="595">
        <f t="shared" si="123"/>
        <v>334097.76662554336</v>
      </c>
    </row>
    <row r="264" spans="1:35" s="589" customFormat="1" ht="11.25">
      <c r="A264" s="594"/>
      <c r="B264" s="751" t="s">
        <v>853</v>
      </c>
      <c r="C264" s="617"/>
      <c r="D264" s="617"/>
      <c r="E264" s="596"/>
      <c r="F264" s="595">
        <f>+F241</f>
        <v>10009</v>
      </c>
      <c r="G264" s="595">
        <f t="shared" ref="G264:AI266" si="124">+G241</f>
        <v>3382</v>
      </c>
      <c r="H264" s="595">
        <f t="shared" si="124"/>
        <v>1383</v>
      </c>
      <c r="I264" s="595">
        <f t="shared" si="124"/>
        <v>1383</v>
      </c>
      <c r="J264" s="595">
        <f t="shared" si="124"/>
        <v>1383</v>
      </c>
      <c r="K264" s="595">
        <f t="shared" si="124"/>
        <v>1383</v>
      </c>
      <c r="L264" s="595">
        <f t="shared" si="124"/>
        <v>1383</v>
      </c>
      <c r="M264" s="595">
        <f t="shared" si="124"/>
        <v>1383</v>
      </c>
      <c r="N264" s="595">
        <f t="shared" si="124"/>
        <v>1383</v>
      </c>
      <c r="O264" s="595">
        <f t="shared" si="124"/>
        <v>1383</v>
      </c>
      <c r="P264" s="595">
        <f t="shared" si="124"/>
        <v>1383</v>
      </c>
      <c r="Q264" s="595">
        <f t="shared" si="124"/>
        <v>1383</v>
      </c>
      <c r="R264" s="595">
        <f t="shared" si="124"/>
        <v>1383</v>
      </c>
      <c r="S264" s="595">
        <f t="shared" si="124"/>
        <v>1383</v>
      </c>
      <c r="T264" s="595">
        <f t="shared" si="124"/>
        <v>1383</v>
      </c>
      <c r="U264" s="595">
        <f t="shared" si="124"/>
        <v>1383</v>
      </c>
      <c r="V264" s="595">
        <f t="shared" si="124"/>
        <v>1383</v>
      </c>
      <c r="W264" s="595">
        <f t="shared" si="124"/>
        <v>1383</v>
      </c>
      <c r="X264" s="595">
        <f t="shared" si="124"/>
        <v>1383</v>
      </c>
      <c r="Y264" s="595">
        <f t="shared" si="124"/>
        <v>1383</v>
      </c>
      <c r="Z264" s="595">
        <f t="shared" si="124"/>
        <v>1383</v>
      </c>
      <c r="AA264" s="595">
        <f t="shared" si="124"/>
        <v>1383</v>
      </c>
      <c r="AB264" s="595">
        <f t="shared" si="124"/>
        <v>1383</v>
      </c>
      <c r="AC264" s="595">
        <f t="shared" si="124"/>
        <v>1383</v>
      </c>
      <c r="AD264" s="595">
        <f t="shared" si="124"/>
        <v>1383</v>
      </c>
      <c r="AE264" s="595">
        <f t="shared" si="124"/>
        <v>1383</v>
      </c>
      <c r="AF264" s="595">
        <f t="shared" si="124"/>
        <v>1383</v>
      </c>
      <c r="AG264" s="595">
        <f t="shared" si="124"/>
        <v>1383</v>
      </c>
      <c r="AH264" s="595">
        <f t="shared" si="124"/>
        <v>1383</v>
      </c>
      <c r="AI264" s="595">
        <f t="shared" si="124"/>
        <v>1383</v>
      </c>
    </row>
    <row r="265" spans="1:35" s="607" customFormat="1" ht="11.25">
      <c r="A265" s="605">
        <v>2</v>
      </c>
      <c r="B265" s="753" t="s">
        <v>247</v>
      </c>
      <c r="C265" s="605"/>
      <c r="D265" s="605"/>
      <c r="E265" s="605"/>
      <c r="F265" s="606">
        <f>+F242</f>
        <v>1773</v>
      </c>
      <c r="G265" s="606">
        <f t="shared" si="124"/>
        <v>3248</v>
      </c>
      <c r="H265" s="606">
        <f t="shared" si="124"/>
        <v>0</v>
      </c>
      <c r="I265" s="606">
        <f t="shared" si="124"/>
        <v>0</v>
      </c>
      <c r="J265" s="606">
        <f t="shared" si="124"/>
        <v>0</v>
      </c>
      <c r="K265" s="606">
        <f t="shared" si="124"/>
        <v>0</v>
      </c>
      <c r="L265" s="606">
        <f t="shared" si="124"/>
        <v>0</v>
      </c>
      <c r="M265" s="606">
        <f t="shared" si="124"/>
        <v>0</v>
      </c>
      <c r="N265" s="606">
        <f t="shared" si="124"/>
        <v>0</v>
      </c>
      <c r="O265" s="606">
        <f t="shared" si="124"/>
        <v>0</v>
      </c>
      <c r="P265" s="606">
        <f t="shared" si="124"/>
        <v>0</v>
      </c>
      <c r="Q265" s="606">
        <f t="shared" si="124"/>
        <v>0</v>
      </c>
      <c r="R265" s="606">
        <f t="shared" si="124"/>
        <v>0</v>
      </c>
      <c r="S265" s="606">
        <f t="shared" si="124"/>
        <v>0</v>
      </c>
      <c r="T265" s="606">
        <f t="shared" si="124"/>
        <v>0</v>
      </c>
      <c r="U265" s="606">
        <f t="shared" si="124"/>
        <v>0</v>
      </c>
      <c r="V265" s="606">
        <f t="shared" si="124"/>
        <v>0</v>
      </c>
      <c r="W265" s="606">
        <f t="shared" si="124"/>
        <v>0</v>
      </c>
      <c r="X265" s="606">
        <f t="shared" si="124"/>
        <v>0</v>
      </c>
      <c r="Y265" s="606">
        <f t="shared" si="124"/>
        <v>0</v>
      </c>
      <c r="Z265" s="606">
        <f t="shared" si="124"/>
        <v>0</v>
      </c>
      <c r="AA265" s="606">
        <f t="shared" si="124"/>
        <v>0</v>
      </c>
      <c r="AB265" s="606">
        <f t="shared" si="124"/>
        <v>0</v>
      </c>
      <c r="AC265" s="606">
        <f t="shared" si="124"/>
        <v>0</v>
      </c>
      <c r="AD265" s="606">
        <f t="shared" si="124"/>
        <v>0</v>
      </c>
      <c r="AE265" s="606">
        <f t="shared" si="124"/>
        <v>0</v>
      </c>
      <c r="AF265" s="606">
        <f t="shared" si="124"/>
        <v>0</v>
      </c>
      <c r="AG265" s="606">
        <f t="shared" si="124"/>
        <v>0</v>
      </c>
      <c r="AH265" s="606">
        <f t="shared" si="124"/>
        <v>0</v>
      </c>
      <c r="AI265" s="606">
        <f t="shared" si="124"/>
        <v>0</v>
      </c>
    </row>
    <row r="266" spans="1:35" s="607" customFormat="1" ht="11.25">
      <c r="A266" s="605">
        <v>3</v>
      </c>
      <c r="B266" s="753" t="s">
        <v>251</v>
      </c>
      <c r="C266" s="605"/>
      <c r="D266" s="605"/>
      <c r="E266" s="605"/>
      <c r="F266" s="606">
        <f>+F243</f>
        <v>0</v>
      </c>
      <c r="G266" s="606">
        <f t="shared" si="124"/>
        <v>0</v>
      </c>
      <c r="H266" s="606">
        <f t="shared" si="124"/>
        <v>0</v>
      </c>
      <c r="I266" s="606">
        <f t="shared" si="124"/>
        <v>0</v>
      </c>
      <c r="J266" s="606">
        <f t="shared" si="124"/>
        <v>0</v>
      </c>
      <c r="K266" s="606">
        <f t="shared" si="124"/>
        <v>0</v>
      </c>
      <c r="L266" s="606">
        <f t="shared" si="124"/>
        <v>0</v>
      </c>
      <c r="M266" s="606">
        <f t="shared" si="124"/>
        <v>0</v>
      </c>
      <c r="N266" s="606">
        <f t="shared" si="124"/>
        <v>0</v>
      </c>
      <c r="O266" s="606">
        <f t="shared" si="124"/>
        <v>0</v>
      </c>
      <c r="P266" s="606">
        <f t="shared" si="124"/>
        <v>0</v>
      </c>
      <c r="Q266" s="606">
        <f t="shared" si="124"/>
        <v>0</v>
      </c>
      <c r="R266" s="606">
        <f t="shared" si="124"/>
        <v>0</v>
      </c>
      <c r="S266" s="606">
        <f t="shared" si="124"/>
        <v>0</v>
      </c>
      <c r="T266" s="606">
        <f t="shared" si="124"/>
        <v>0</v>
      </c>
      <c r="U266" s="606">
        <f t="shared" si="124"/>
        <v>0</v>
      </c>
      <c r="V266" s="606">
        <f t="shared" si="124"/>
        <v>0</v>
      </c>
      <c r="W266" s="606">
        <f t="shared" si="124"/>
        <v>0</v>
      </c>
      <c r="X266" s="606">
        <f t="shared" si="124"/>
        <v>0</v>
      </c>
      <c r="Y266" s="606">
        <f t="shared" si="124"/>
        <v>0</v>
      </c>
      <c r="Z266" s="606">
        <f t="shared" si="124"/>
        <v>0</v>
      </c>
      <c r="AA266" s="606">
        <f t="shared" si="124"/>
        <v>0</v>
      </c>
      <c r="AB266" s="606">
        <f t="shared" si="124"/>
        <v>0</v>
      </c>
      <c r="AC266" s="606">
        <f t="shared" si="124"/>
        <v>0</v>
      </c>
      <c r="AD266" s="606">
        <f t="shared" si="124"/>
        <v>0</v>
      </c>
      <c r="AE266" s="606">
        <f t="shared" si="124"/>
        <v>0</v>
      </c>
      <c r="AF266" s="606">
        <f t="shared" si="124"/>
        <v>0</v>
      </c>
      <c r="AG266" s="606">
        <f t="shared" si="124"/>
        <v>0</v>
      </c>
      <c r="AH266" s="606">
        <f t="shared" si="124"/>
        <v>0</v>
      </c>
      <c r="AI266" s="606">
        <f t="shared" si="124"/>
        <v>0</v>
      </c>
    </row>
    <row r="267" spans="1:35" s="589" customFormat="1" ht="11.25">
      <c r="A267" s="592" t="s">
        <v>243</v>
      </c>
      <c r="B267" s="749" t="s">
        <v>399</v>
      </c>
      <c r="C267" s="592"/>
      <c r="D267" s="592"/>
      <c r="E267" s="593">
        <f>+E273+E274+E275+E281+E268</f>
        <v>0</v>
      </c>
      <c r="F267" s="593">
        <f>+F273+F274+F275+F281+F268</f>
        <v>1065874.3399999999</v>
      </c>
      <c r="G267" s="593">
        <f t="shared" ref="G267:AI267" si="125">+G273+G274+G275+G281+G268</f>
        <v>299458.7418870721</v>
      </c>
      <c r="H267" s="593">
        <f t="shared" si="125"/>
        <v>2423596.9417475527</v>
      </c>
      <c r="I267" s="593">
        <f t="shared" si="125"/>
        <v>2380052.2622697218</v>
      </c>
      <c r="J267" s="593">
        <f t="shared" si="125"/>
        <v>153147.77698111522</v>
      </c>
      <c r="K267" s="593">
        <f t="shared" si="125"/>
        <v>296201.43107137183</v>
      </c>
      <c r="L267" s="593">
        <f t="shared" si="125"/>
        <v>296201.43107137183</v>
      </c>
      <c r="M267" s="593">
        <f t="shared" si="125"/>
        <v>296201.43107137183</v>
      </c>
      <c r="N267" s="593">
        <f t="shared" si="125"/>
        <v>296201.43107137183</v>
      </c>
      <c r="O267" s="593">
        <f t="shared" si="125"/>
        <v>296201.43107137183</v>
      </c>
      <c r="P267" s="593">
        <f t="shared" si="125"/>
        <v>296201.43107137183</v>
      </c>
      <c r="Q267" s="593">
        <f t="shared" si="125"/>
        <v>296201.43107137183</v>
      </c>
      <c r="R267" s="593">
        <f t="shared" si="125"/>
        <v>296201.43107137183</v>
      </c>
      <c r="S267" s="593">
        <f t="shared" si="125"/>
        <v>296201.43107137183</v>
      </c>
      <c r="T267" s="593">
        <f t="shared" si="125"/>
        <v>1414006.4662170287</v>
      </c>
      <c r="U267" s="593">
        <f t="shared" si="125"/>
        <v>296201.43107137183</v>
      </c>
      <c r="V267" s="593">
        <f t="shared" si="125"/>
        <v>296201.43107137183</v>
      </c>
      <c r="W267" s="593">
        <f t="shared" si="125"/>
        <v>296201.43107137183</v>
      </c>
      <c r="X267" s="593">
        <f t="shared" si="125"/>
        <v>569453.06306290673</v>
      </c>
      <c r="Y267" s="593">
        <f t="shared" si="125"/>
        <v>296201.43107137183</v>
      </c>
      <c r="Z267" s="593">
        <f t="shared" si="125"/>
        <v>296201.43107137183</v>
      </c>
      <c r="AA267" s="593">
        <f t="shared" si="125"/>
        <v>296201.43107137183</v>
      </c>
      <c r="AB267" s="593">
        <f t="shared" si="125"/>
        <v>296201.43107137183</v>
      </c>
      <c r="AC267" s="593">
        <f t="shared" si="125"/>
        <v>296201.43107137183</v>
      </c>
      <c r="AD267" s="593">
        <f t="shared" si="125"/>
        <v>1414006.4662170287</v>
      </c>
      <c r="AE267" s="593">
        <f t="shared" si="125"/>
        <v>296201.43107137183</v>
      </c>
      <c r="AF267" s="593">
        <f t="shared" si="125"/>
        <v>296201.43107137183</v>
      </c>
      <c r="AG267" s="593">
        <f t="shared" si="125"/>
        <v>296201.43107137183</v>
      </c>
      <c r="AH267" s="593">
        <f t="shared" si="125"/>
        <v>296201.43107137183</v>
      </c>
      <c r="AI267" s="593">
        <f t="shared" si="125"/>
        <v>296201.43107137183</v>
      </c>
    </row>
    <row r="268" spans="1:35" s="607" customFormat="1" ht="11.25">
      <c r="A268" s="605">
        <v>1</v>
      </c>
      <c r="B268" s="753" t="s">
        <v>246</v>
      </c>
      <c r="C268" s="605"/>
      <c r="D268" s="605"/>
      <c r="E268" s="605"/>
      <c r="F268" s="606">
        <f>+F269+F270+F271+F272</f>
        <v>196869</v>
      </c>
      <c r="G268" s="606">
        <f t="shared" ref="G268:AI268" si="126">+G269+G270+G271+G272</f>
        <v>93933</v>
      </c>
      <c r="H268" s="606">
        <f t="shared" si="126"/>
        <v>76932</v>
      </c>
      <c r="I268" s="606">
        <f t="shared" si="126"/>
        <v>76932</v>
      </c>
      <c r="J268" s="606">
        <f t="shared" si="126"/>
        <v>76932</v>
      </c>
      <c r="K268" s="606">
        <f t="shared" si="126"/>
        <v>296201.43107137183</v>
      </c>
      <c r="L268" s="606">
        <f t="shared" si="126"/>
        <v>296201.43107137183</v>
      </c>
      <c r="M268" s="606">
        <f t="shared" si="126"/>
        <v>296201.43107137183</v>
      </c>
      <c r="N268" s="606">
        <f t="shared" si="126"/>
        <v>296201.43107137183</v>
      </c>
      <c r="O268" s="606">
        <f t="shared" si="126"/>
        <v>296201.43107137183</v>
      </c>
      <c r="P268" s="606">
        <f t="shared" si="126"/>
        <v>296201.43107137183</v>
      </c>
      <c r="Q268" s="606">
        <f t="shared" si="126"/>
        <v>296201.43107137183</v>
      </c>
      <c r="R268" s="606">
        <f t="shared" si="126"/>
        <v>296201.43107137183</v>
      </c>
      <c r="S268" s="606">
        <f t="shared" si="126"/>
        <v>296201.43107137183</v>
      </c>
      <c r="T268" s="606">
        <f t="shared" si="126"/>
        <v>296201.43107137183</v>
      </c>
      <c r="U268" s="606">
        <f t="shared" si="126"/>
        <v>296201.43107137183</v>
      </c>
      <c r="V268" s="606">
        <f t="shared" si="126"/>
        <v>296201.43107137183</v>
      </c>
      <c r="W268" s="606">
        <f t="shared" si="126"/>
        <v>296201.43107137183</v>
      </c>
      <c r="X268" s="606">
        <f t="shared" si="126"/>
        <v>296201.43107137183</v>
      </c>
      <c r="Y268" s="606">
        <f t="shared" si="126"/>
        <v>296201.43107137183</v>
      </c>
      <c r="Z268" s="606">
        <f t="shared" si="126"/>
        <v>296201.43107137183</v>
      </c>
      <c r="AA268" s="606">
        <f t="shared" si="126"/>
        <v>296201.43107137183</v>
      </c>
      <c r="AB268" s="606">
        <f t="shared" si="126"/>
        <v>296201.43107137183</v>
      </c>
      <c r="AC268" s="606">
        <f t="shared" si="126"/>
        <v>296201.43107137183</v>
      </c>
      <c r="AD268" s="606">
        <f t="shared" si="126"/>
        <v>296201.43107137183</v>
      </c>
      <c r="AE268" s="606">
        <f t="shared" si="126"/>
        <v>296201.43107137183</v>
      </c>
      <c r="AF268" s="606">
        <f t="shared" si="126"/>
        <v>296201.43107137183</v>
      </c>
      <c r="AG268" s="606">
        <f t="shared" si="126"/>
        <v>296201.43107137183</v>
      </c>
      <c r="AH268" s="606">
        <f t="shared" si="126"/>
        <v>296201.43107137183</v>
      </c>
      <c r="AI268" s="606">
        <f t="shared" si="126"/>
        <v>296201.43107137183</v>
      </c>
    </row>
    <row r="269" spans="1:35" s="607" customFormat="1" ht="11.25">
      <c r="A269" s="605"/>
      <c r="B269" s="751" t="s">
        <v>106</v>
      </c>
      <c r="C269" s="617"/>
      <c r="D269" s="617"/>
      <c r="E269" s="594"/>
      <c r="F269" s="595">
        <f t="shared" ref="F269:AI269" si="127">+F246</f>
        <v>15634</v>
      </c>
      <c r="G269" s="595">
        <f t="shared" si="127"/>
        <v>5928</v>
      </c>
      <c r="H269" s="595">
        <f t="shared" si="127"/>
        <v>5244</v>
      </c>
      <c r="I269" s="595">
        <f t="shared" si="127"/>
        <v>5244</v>
      </c>
      <c r="J269" s="595">
        <f t="shared" si="127"/>
        <v>5244</v>
      </c>
      <c r="K269" s="595">
        <f t="shared" si="127"/>
        <v>20124.460500000001</v>
      </c>
      <c r="L269" s="595">
        <f t="shared" si="127"/>
        <v>20124.460500000001</v>
      </c>
      <c r="M269" s="595">
        <f t="shared" si="127"/>
        <v>20124.460500000001</v>
      </c>
      <c r="N269" s="595">
        <f t="shared" si="127"/>
        <v>20124.460500000001</v>
      </c>
      <c r="O269" s="595">
        <f t="shared" si="127"/>
        <v>20124.460500000001</v>
      </c>
      <c r="P269" s="595">
        <f t="shared" si="127"/>
        <v>20124.460500000001</v>
      </c>
      <c r="Q269" s="595">
        <f t="shared" si="127"/>
        <v>20124.460500000001</v>
      </c>
      <c r="R269" s="595">
        <f t="shared" si="127"/>
        <v>20124.460500000001</v>
      </c>
      <c r="S269" s="595">
        <f t="shared" si="127"/>
        <v>20124.460500000001</v>
      </c>
      <c r="T269" s="595">
        <f t="shared" si="127"/>
        <v>20124.460500000001</v>
      </c>
      <c r="U269" s="595">
        <f t="shared" si="127"/>
        <v>20124.460500000001</v>
      </c>
      <c r="V269" s="595">
        <f t="shared" si="127"/>
        <v>20124.460500000001</v>
      </c>
      <c r="W269" s="595">
        <f t="shared" si="127"/>
        <v>20124.460500000001</v>
      </c>
      <c r="X269" s="595">
        <f t="shared" si="127"/>
        <v>20124.460500000001</v>
      </c>
      <c r="Y269" s="595">
        <f t="shared" si="127"/>
        <v>20124.460500000001</v>
      </c>
      <c r="Z269" s="595">
        <f t="shared" si="127"/>
        <v>20124.460500000001</v>
      </c>
      <c r="AA269" s="595">
        <f t="shared" si="127"/>
        <v>20124.460500000001</v>
      </c>
      <c r="AB269" s="595">
        <f t="shared" si="127"/>
        <v>20124.460500000001</v>
      </c>
      <c r="AC269" s="595">
        <f t="shared" si="127"/>
        <v>20124.460500000001</v>
      </c>
      <c r="AD269" s="595">
        <f t="shared" si="127"/>
        <v>20124.460500000001</v>
      </c>
      <c r="AE269" s="595">
        <f t="shared" si="127"/>
        <v>20124.460500000001</v>
      </c>
      <c r="AF269" s="595">
        <f t="shared" si="127"/>
        <v>20124.460500000001</v>
      </c>
      <c r="AG269" s="595">
        <f t="shared" si="127"/>
        <v>20124.460500000001</v>
      </c>
      <c r="AH269" s="595">
        <f t="shared" si="127"/>
        <v>20124.460500000001</v>
      </c>
      <c r="AI269" s="595">
        <f t="shared" si="127"/>
        <v>20124.460500000001</v>
      </c>
    </row>
    <row r="270" spans="1:35" s="607" customFormat="1" ht="11.25">
      <c r="A270" s="605"/>
      <c r="B270" s="751" t="s">
        <v>254</v>
      </c>
      <c r="C270" s="617"/>
      <c r="D270" s="617"/>
      <c r="E270" s="594"/>
      <c r="F270" s="595">
        <f t="shared" ref="F270:AI270" si="128">+F247</f>
        <v>162165</v>
      </c>
      <c r="G270" s="595">
        <f t="shared" si="128"/>
        <v>74935</v>
      </c>
      <c r="H270" s="595">
        <f t="shared" si="128"/>
        <v>58382</v>
      </c>
      <c r="I270" s="595">
        <f t="shared" si="128"/>
        <v>58382</v>
      </c>
      <c r="J270" s="595">
        <f t="shared" si="128"/>
        <v>58382</v>
      </c>
      <c r="K270" s="595">
        <f t="shared" si="128"/>
        <v>216770.97057137184</v>
      </c>
      <c r="L270" s="595">
        <f t="shared" si="128"/>
        <v>216770.97057137184</v>
      </c>
      <c r="M270" s="595">
        <f t="shared" si="128"/>
        <v>216770.97057137184</v>
      </c>
      <c r="N270" s="595">
        <f t="shared" si="128"/>
        <v>216770.97057137184</v>
      </c>
      <c r="O270" s="595">
        <f t="shared" si="128"/>
        <v>216770.97057137184</v>
      </c>
      <c r="P270" s="595">
        <f t="shared" si="128"/>
        <v>216770.97057137184</v>
      </c>
      <c r="Q270" s="595">
        <f t="shared" si="128"/>
        <v>216770.97057137184</v>
      </c>
      <c r="R270" s="595">
        <f t="shared" si="128"/>
        <v>216770.97057137184</v>
      </c>
      <c r="S270" s="595">
        <f t="shared" si="128"/>
        <v>216770.97057137184</v>
      </c>
      <c r="T270" s="595">
        <f t="shared" si="128"/>
        <v>216770.97057137184</v>
      </c>
      <c r="U270" s="595">
        <f t="shared" si="128"/>
        <v>216770.97057137184</v>
      </c>
      <c r="V270" s="595">
        <f t="shared" si="128"/>
        <v>216770.97057137184</v>
      </c>
      <c r="W270" s="595">
        <f t="shared" si="128"/>
        <v>216770.97057137184</v>
      </c>
      <c r="X270" s="595">
        <f t="shared" si="128"/>
        <v>216770.97057137184</v>
      </c>
      <c r="Y270" s="595">
        <f t="shared" si="128"/>
        <v>216770.97057137184</v>
      </c>
      <c r="Z270" s="595">
        <f t="shared" si="128"/>
        <v>216770.97057137184</v>
      </c>
      <c r="AA270" s="595">
        <f t="shared" si="128"/>
        <v>216770.97057137184</v>
      </c>
      <c r="AB270" s="595">
        <f t="shared" si="128"/>
        <v>216770.97057137184</v>
      </c>
      <c r="AC270" s="595">
        <f t="shared" si="128"/>
        <v>216770.97057137184</v>
      </c>
      <c r="AD270" s="595">
        <f t="shared" si="128"/>
        <v>216770.97057137184</v>
      </c>
      <c r="AE270" s="595">
        <f t="shared" si="128"/>
        <v>216770.97057137184</v>
      </c>
      <c r="AF270" s="595">
        <f t="shared" si="128"/>
        <v>216770.97057137184</v>
      </c>
      <c r="AG270" s="595">
        <f t="shared" si="128"/>
        <v>216770.97057137184</v>
      </c>
      <c r="AH270" s="595">
        <f t="shared" si="128"/>
        <v>216770.97057137184</v>
      </c>
      <c r="AI270" s="595">
        <f t="shared" si="128"/>
        <v>216770.97057137184</v>
      </c>
    </row>
    <row r="271" spans="1:35" s="607" customFormat="1" ht="11.25">
      <c r="A271" s="605"/>
      <c r="B271" s="751" t="s">
        <v>256</v>
      </c>
      <c r="C271" s="617"/>
      <c r="D271" s="617"/>
      <c r="E271" s="594"/>
      <c r="F271" s="595">
        <f t="shared" ref="F271:AI271" si="129">+F250</f>
        <v>15304</v>
      </c>
      <c r="G271" s="595">
        <f t="shared" si="129"/>
        <v>11867</v>
      </c>
      <c r="H271" s="595">
        <f t="shared" si="129"/>
        <v>8296</v>
      </c>
      <c r="I271" s="595">
        <f t="shared" si="129"/>
        <v>8296</v>
      </c>
      <c r="J271" s="595">
        <f t="shared" si="129"/>
        <v>8296</v>
      </c>
      <c r="K271" s="595">
        <f t="shared" si="129"/>
        <v>54296</v>
      </c>
      <c r="L271" s="595">
        <f t="shared" si="129"/>
        <v>54296</v>
      </c>
      <c r="M271" s="595">
        <f t="shared" si="129"/>
        <v>54296</v>
      </c>
      <c r="N271" s="595">
        <f t="shared" si="129"/>
        <v>54296</v>
      </c>
      <c r="O271" s="595">
        <f t="shared" si="129"/>
        <v>54296</v>
      </c>
      <c r="P271" s="595">
        <f t="shared" si="129"/>
        <v>54296</v>
      </c>
      <c r="Q271" s="595">
        <f t="shared" si="129"/>
        <v>54296</v>
      </c>
      <c r="R271" s="595">
        <f t="shared" si="129"/>
        <v>54296</v>
      </c>
      <c r="S271" s="595">
        <f t="shared" si="129"/>
        <v>54296</v>
      </c>
      <c r="T271" s="595">
        <f t="shared" si="129"/>
        <v>54296</v>
      </c>
      <c r="U271" s="595">
        <f t="shared" si="129"/>
        <v>54296</v>
      </c>
      <c r="V271" s="595">
        <f t="shared" si="129"/>
        <v>54296</v>
      </c>
      <c r="W271" s="595">
        <f t="shared" si="129"/>
        <v>54296</v>
      </c>
      <c r="X271" s="595">
        <f t="shared" si="129"/>
        <v>54296</v>
      </c>
      <c r="Y271" s="595">
        <f t="shared" si="129"/>
        <v>54296</v>
      </c>
      <c r="Z271" s="595">
        <f t="shared" si="129"/>
        <v>54296</v>
      </c>
      <c r="AA271" s="595">
        <f t="shared" si="129"/>
        <v>54296</v>
      </c>
      <c r="AB271" s="595">
        <f t="shared" si="129"/>
        <v>54296</v>
      </c>
      <c r="AC271" s="595">
        <f t="shared" si="129"/>
        <v>54296</v>
      </c>
      <c r="AD271" s="595">
        <f t="shared" si="129"/>
        <v>54296</v>
      </c>
      <c r="AE271" s="595">
        <f t="shared" si="129"/>
        <v>54296</v>
      </c>
      <c r="AF271" s="595">
        <f t="shared" si="129"/>
        <v>54296</v>
      </c>
      <c r="AG271" s="595">
        <f t="shared" si="129"/>
        <v>54296</v>
      </c>
      <c r="AH271" s="595">
        <f t="shared" si="129"/>
        <v>54296</v>
      </c>
      <c r="AI271" s="595">
        <f t="shared" si="129"/>
        <v>54296</v>
      </c>
    </row>
    <row r="272" spans="1:35" s="607" customFormat="1" ht="11.25">
      <c r="A272" s="605"/>
      <c r="B272" s="751" t="s">
        <v>257</v>
      </c>
      <c r="C272" s="617"/>
      <c r="D272" s="617"/>
      <c r="E272" s="594"/>
      <c r="F272" s="595">
        <f t="shared" ref="F272:AI272" si="130">+F251</f>
        <v>3766</v>
      </c>
      <c r="G272" s="595">
        <f t="shared" si="130"/>
        <v>1203</v>
      </c>
      <c r="H272" s="595">
        <f t="shared" si="130"/>
        <v>5010</v>
      </c>
      <c r="I272" s="595">
        <f t="shared" si="130"/>
        <v>5010</v>
      </c>
      <c r="J272" s="595">
        <f t="shared" si="130"/>
        <v>5010</v>
      </c>
      <c r="K272" s="595">
        <f t="shared" si="130"/>
        <v>5010</v>
      </c>
      <c r="L272" s="595">
        <f t="shared" si="130"/>
        <v>5010</v>
      </c>
      <c r="M272" s="595">
        <f t="shared" si="130"/>
        <v>5010</v>
      </c>
      <c r="N272" s="595">
        <f t="shared" si="130"/>
        <v>5010</v>
      </c>
      <c r="O272" s="595">
        <f t="shared" si="130"/>
        <v>5010</v>
      </c>
      <c r="P272" s="595">
        <f t="shared" si="130"/>
        <v>5010</v>
      </c>
      <c r="Q272" s="595">
        <f t="shared" si="130"/>
        <v>5010</v>
      </c>
      <c r="R272" s="595">
        <f t="shared" si="130"/>
        <v>5010</v>
      </c>
      <c r="S272" s="595">
        <f t="shared" si="130"/>
        <v>5010</v>
      </c>
      <c r="T272" s="595">
        <f t="shared" si="130"/>
        <v>5010</v>
      </c>
      <c r="U272" s="595">
        <f t="shared" si="130"/>
        <v>5010</v>
      </c>
      <c r="V272" s="595">
        <f t="shared" si="130"/>
        <v>5010</v>
      </c>
      <c r="W272" s="595">
        <f t="shared" si="130"/>
        <v>5010</v>
      </c>
      <c r="X272" s="595">
        <f t="shared" si="130"/>
        <v>5010</v>
      </c>
      <c r="Y272" s="595">
        <f t="shared" si="130"/>
        <v>5010</v>
      </c>
      <c r="Z272" s="595">
        <f t="shared" si="130"/>
        <v>5010</v>
      </c>
      <c r="AA272" s="595">
        <f t="shared" si="130"/>
        <v>5010</v>
      </c>
      <c r="AB272" s="595">
        <f t="shared" si="130"/>
        <v>5010</v>
      </c>
      <c r="AC272" s="595">
        <f t="shared" si="130"/>
        <v>5010</v>
      </c>
      <c r="AD272" s="595">
        <f t="shared" si="130"/>
        <v>5010</v>
      </c>
      <c r="AE272" s="595">
        <f t="shared" si="130"/>
        <v>5010</v>
      </c>
      <c r="AF272" s="595">
        <f t="shared" si="130"/>
        <v>5010</v>
      </c>
      <c r="AG272" s="595">
        <f t="shared" si="130"/>
        <v>5010</v>
      </c>
      <c r="AH272" s="595">
        <f t="shared" si="130"/>
        <v>5010</v>
      </c>
      <c r="AI272" s="595">
        <f t="shared" si="130"/>
        <v>5010</v>
      </c>
    </row>
    <row r="273" spans="1:35" s="607" customFormat="1" ht="11.25">
      <c r="A273" s="605">
        <v>2</v>
      </c>
      <c r="B273" s="753" t="s">
        <v>248</v>
      </c>
      <c r="C273" s="605"/>
      <c r="D273" s="605"/>
      <c r="E273" s="605"/>
      <c r="F273" s="606">
        <f t="shared" ref="F273:AI273" si="131">+F252</f>
        <v>0</v>
      </c>
      <c r="G273" s="606">
        <f t="shared" si="131"/>
        <v>157</v>
      </c>
      <c r="H273" s="606">
        <f t="shared" si="131"/>
        <v>0</v>
      </c>
      <c r="I273" s="606">
        <f t="shared" si="131"/>
        <v>0</v>
      </c>
      <c r="J273" s="606">
        <f t="shared" si="131"/>
        <v>0</v>
      </c>
      <c r="K273" s="606">
        <f t="shared" si="131"/>
        <v>0</v>
      </c>
      <c r="L273" s="606">
        <f t="shared" si="131"/>
        <v>0</v>
      </c>
      <c r="M273" s="606">
        <f t="shared" si="131"/>
        <v>0</v>
      </c>
      <c r="N273" s="606">
        <f t="shared" si="131"/>
        <v>0</v>
      </c>
      <c r="O273" s="606">
        <f t="shared" si="131"/>
        <v>0</v>
      </c>
      <c r="P273" s="606">
        <f t="shared" si="131"/>
        <v>0</v>
      </c>
      <c r="Q273" s="606">
        <f t="shared" si="131"/>
        <v>0</v>
      </c>
      <c r="R273" s="606">
        <f t="shared" si="131"/>
        <v>0</v>
      </c>
      <c r="S273" s="606">
        <f t="shared" si="131"/>
        <v>0</v>
      </c>
      <c r="T273" s="606">
        <f t="shared" si="131"/>
        <v>0</v>
      </c>
      <c r="U273" s="606">
        <f t="shared" si="131"/>
        <v>0</v>
      </c>
      <c r="V273" s="606">
        <f t="shared" si="131"/>
        <v>0</v>
      </c>
      <c r="W273" s="606">
        <f t="shared" si="131"/>
        <v>0</v>
      </c>
      <c r="X273" s="606">
        <f t="shared" si="131"/>
        <v>0</v>
      </c>
      <c r="Y273" s="606">
        <f t="shared" si="131"/>
        <v>0</v>
      </c>
      <c r="Z273" s="606">
        <f t="shared" si="131"/>
        <v>0</v>
      </c>
      <c r="AA273" s="606">
        <f t="shared" si="131"/>
        <v>0</v>
      </c>
      <c r="AB273" s="606">
        <f t="shared" si="131"/>
        <v>0</v>
      </c>
      <c r="AC273" s="606">
        <f t="shared" si="131"/>
        <v>0</v>
      </c>
      <c r="AD273" s="606">
        <f t="shared" si="131"/>
        <v>0</v>
      </c>
      <c r="AE273" s="606">
        <f t="shared" si="131"/>
        <v>0</v>
      </c>
      <c r="AF273" s="606">
        <f t="shared" si="131"/>
        <v>0</v>
      </c>
      <c r="AG273" s="606">
        <f t="shared" si="131"/>
        <v>0</v>
      </c>
      <c r="AH273" s="606">
        <f t="shared" si="131"/>
        <v>0</v>
      </c>
      <c r="AI273" s="606">
        <f t="shared" si="131"/>
        <v>0</v>
      </c>
    </row>
    <row r="274" spans="1:35" s="607" customFormat="1" ht="11.25">
      <c r="A274" s="605">
        <v>3</v>
      </c>
      <c r="B274" s="753" t="s">
        <v>258</v>
      </c>
      <c r="C274" s="605"/>
      <c r="D274" s="605"/>
      <c r="E274" s="605"/>
      <c r="F274" s="606">
        <f t="shared" ref="F274:AI274" si="132">+F253</f>
        <v>4323</v>
      </c>
      <c r="G274" s="606">
        <f t="shared" si="132"/>
        <v>0</v>
      </c>
      <c r="H274" s="606">
        <f t="shared" si="132"/>
        <v>0</v>
      </c>
      <c r="I274" s="606">
        <f t="shared" si="132"/>
        <v>0</v>
      </c>
      <c r="J274" s="606">
        <f t="shared" si="132"/>
        <v>0</v>
      </c>
      <c r="K274" s="606">
        <f t="shared" si="132"/>
        <v>0</v>
      </c>
      <c r="L274" s="606">
        <f t="shared" si="132"/>
        <v>0</v>
      </c>
      <c r="M274" s="606">
        <f t="shared" si="132"/>
        <v>0</v>
      </c>
      <c r="N274" s="606">
        <f t="shared" si="132"/>
        <v>0</v>
      </c>
      <c r="O274" s="606">
        <f t="shared" si="132"/>
        <v>0</v>
      </c>
      <c r="P274" s="606">
        <f t="shared" si="132"/>
        <v>0</v>
      </c>
      <c r="Q274" s="606">
        <f t="shared" si="132"/>
        <v>0</v>
      </c>
      <c r="R274" s="606">
        <f t="shared" si="132"/>
        <v>0</v>
      </c>
      <c r="S274" s="606">
        <f t="shared" si="132"/>
        <v>0</v>
      </c>
      <c r="T274" s="606">
        <f t="shared" si="132"/>
        <v>0</v>
      </c>
      <c r="U274" s="606">
        <f t="shared" si="132"/>
        <v>0</v>
      </c>
      <c r="V274" s="606">
        <f t="shared" si="132"/>
        <v>0</v>
      </c>
      <c r="W274" s="606">
        <f t="shared" si="132"/>
        <v>0</v>
      </c>
      <c r="X274" s="606">
        <f t="shared" si="132"/>
        <v>0</v>
      </c>
      <c r="Y274" s="606">
        <f t="shared" si="132"/>
        <v>0</v>
      </c>
      <c r="Z274" s="606">
        <f t="shared" si="132"/>
        <v>0</v>
      </c>
      <c r="AA274" s="606">
        <f t="shared" si="132"/>
        <v>0</v>
      </c>
      <c r="AB274" s="606">
        <f t="shared" si="132"/>
        <v>0</v>
      </c>
      <c r="AC274" s="606">
        <f t="shared" si="132"/>
        <v>0</v>
      </c>
      <c r="AD274" s="606">
        <f t="shared" si="132"/>
        <v>0</v>
      </c>
      <c r="AE274" s="606">
        <f t="shared" si="132"/>
        <v>0</v>
      </c>
      <c r="AF274" s="606">
        <f t="shared" si="132"/>
        <v>0</v>
      </c>
      <c r="AG274" s="606">
        <f t="shared" si="132"/>
        <v>0</v>
      </c>
      <c r="AH274" s="606">
        <f t="shared" si="132"/>
        <v>0</v>
      </c>
      <c r="AI274" s="606">
        <f t="shared" si="132"/>
        <v>0</v>
      </c>
    </row>
    <row r="275" spans="1:35" s="607" customFormat="1" ht="11.25">
      <c r="A275" s="605">
        <v>4</v>
      </c>
      <c r="B275" s="753" t="s">
        <v>401</v>
      </c>
      <c r="C275" s="605"/>
      <c r="D275" s="605"/>
      <c r="E275" s="616">
        <f>+E276+E277+E278+E279+E280</f>
        <v>0</v>
      </c>
      <c r="F275" s="616">
        <f t="shared" ref="F275:AI275" si="133">+F276+F277+F278+F279+F280</f>
        <v>864682.33999999985</v>
      </c>
      <c r="G275" s="616">
        <f t="shared" si="133"/>
        <v>205368.74188707207</v>
      </c>
      <c r="H275" s="616">
        <f t="shared" si="133"/>
        <v>2346664.9417475527</v>
      </c>
      <c r="I275" s="616">
        <f t="shared" si="133"/>
        <v>2303120.2622697218</v>
      </c>
      <c r="J275" s="616">
        <f t="shared" si="133"/>
        <v>76215.77698111521</v>
      </c>
      <c r="K275" s="616">
        <f t="shared" si="133"/>
        <v>0</v>
      </c>
      <c r="L275" s="616">
        <f t="shared" si="133"/>
        <v>0</v>
      </c>
      <c r="M275" s="616">
        <f t="shared" si="133"/>
        <v>0</v>
      </c>
      <c r="N275" s="616">
        <f t="shared" si="133"/>
        <v>0</v>
      </c>
      <c r="O275" s="616">
        <f t="shared" si="133"/>
        <v>0</v>
      </c>
      <c r="P275" s="616">
        <f t="shared" si="133"/>
        <v>0</v>
      </c>
      <c r="Q275" s="616">
        <f t="shared" si="133"/>
        <v>0</v>
      </c>
      <c r="R275" s="616">
        <f t="shared" si="133"/>
        <v>0</v>
      </c>
      <c r="S275" s="616">
        <f t="shared" si="133"/>
        <v>0</v>
      </c>
      <c r="T275" s="616">
        <f t="shared" si="133"/>
        <v>0</v>
      </c>
      <c r="U275" s="616">
        <f t="shared" si="133"/>
        <v>0</v>
      </c>
      <c r="V275" s="616">
        <f t="shared" si="133"/>
        <v>0</v>
      </c>
      <c r="W275" s="616">
        <f t="shared" si="133"/>
        <v>0</v>
      </c>
      <c r="X275" s="616">
        <f t="shared" si="133"/>
        <v>0</v>
      </c>
      <c r="Y275" s="616">
        <f t="shared" si="133"/>
        <v>0</v>
      </c>
      <c r="Z275" s="616">
        <f t="shared" si="133"/>
        <v>0</v>
      </c>
      <c r="AA275" s="616">
        <f t="shared" si="133"/>
        <v>0</v>
      </c>
      <c r="AB275" s="616">
        <f t="shared" si="133"/>
        <v>0</v>
      </c>
      <c r="AC275" s="616">
        <f t="shared" si="133"/>
        <v>0</v>
      </c>
      <c r="AD275" s="616">
        <f t="shared" si="133"/>
        <v>0</v>
      </c>
      <c r="AE275" s="616">
        <f t="shared" si="133"/>
        <v>0</v>
      </c>
      <c r="AF275" s="616">
        <f t="shared" si="133"/>
        <v>0</v>
      </c>
      <c r="AG275" s="616">
        <f t="shared" si="133"/>
        <v>0</v>
      </c>
      <c r="AH275" s="616">
        <f t="shared" si="133"/>
        <v>0</v>
      </c>
      <c r="AI275" s="616">
        <f t="shared" si="133"/>
        <v>0</v>
      </c>
    </row>
    <row r="276" spans="1:35" s="607" customFormat="1" ht="11.25">
      <c r="A276" s="605"/>
      <c r="B276" s="751" t="str">
        <f>+'Nov. investicije'!B94</f>
        <v>Gradbena dela za kanalizacijo brez nepredvidenih del</v>
      </c>
      <c r="C276" s="617"/>
      <c r="D276" s="617"/>
      <c r="E276" s="595"/>
      <c r="F276" s="595">
        <f>+'Nov. investicije'!G94</f>
        <v>36801.82</v>
      </c>
      <c r="G276" s="595">
        <f>+'Nov. investicije'!H94</f>
        <v>169973.96383713456</v>
      </c>
      <c r="H276" s="595">
        <f>+'Nov. investicije'!I94</f>
        <v>1255408.1633445225</v>
      </c>
      <c r="I276" s="595">
        <f>+'Nov. investicije'!J94</f>
        <v>846742.68566652492</v>
      </c>
      <c r="J276" s="595">
        <f>+'Nov. investicije'!K94</f>
        <v>0</v>
      </c>
      <c r="K276" s="595">
        <f>+'Nov. investicije'!L94</f>
        <v>0</v>
      </c>
      <c r="L276" s="595">
        <f>+'Nov. investicije'!M94</f>
        <v>0</v>
      </c>
      <c r="M276" s="595">
        <f>+'Nov. investicije'!N94</f>
        <v>0</v>
      </c>
      <c r="N276" s="595">
        <f>+'Nov. investicije'!O94</f>
        <v>0</v>
      </c>
      <c r="O276" s="595">
        <f>+'Nov. investicije'!P94</f>
        <v>0</v>
      </c>
      <c r="P276" s="595">
        <f>+'Nov. investicije'!Q94</f>
        <v>0</v>
      </c>
      <c r="Q276" s="595">
        <f>+'Nov. investicije'!R94</f>
        <v>0</v>
      </c>
      <c r="R276" s="595">
        <f>+'Nov. investicije'!S94</f>
        <v>0</v>
      </c>
      <c r="S276" s="595">
        <f>+'Nov. investicije'!T94</f>
        <v>0</v>
      </c>
      <c r="T276" s="595">
        <f>+'Nov. investicije'!U94</f>
        <v>0</v>
      </c>
      <c r="U276" s="595">
        <f>+'Nov. investicije'!V94</f>
        <v>0</v>
      </c>
      <c r="V276" s="595">
        <f>+'Nov. investicije'!W94</f>
        <v>0</v>
      </c>
      <c r="W276" s="595">
        <f>+'Nov. investicije'!X94</f>
        <v>0</v>
      </c>
      <c r="X276" s="595">
        <f>+'Nov. investicije'!Y94</f>
        <v>0</v>
      </c>
      <c r="Y276" s="595">
        <f>+'Nov. investicije'!Z94</f>
        <v>0</v>
      </c>
      <c r="Z276" s="595">
        <f>+'Nov. investicije'!AA94</f>
        <v>0</v>
      </c>
      <c r="AA276" s="595">
        <f>+'Nov. investicije'!AB94</f>
        <v>0</v>
      </c>
      <c r="AB276" s="595">
        <f>+'Nov. investicije'!AC94</f>
        <v>0</v>
      </c>
      <c r="AC276" s="595">
        <f>+'Nov. investicije'!AD94</f>
        <v>0</v>
      </c>
      <c r="AD276" s="595">
        <f>+'Nov. investicije'!AE94</f>
        <v>0</v>
      </c>
      <c r="AE276" s="595">
        <f>+'Nov. investicije'!AF94</f>
        <v>0</v>
      </c>
      <c r="AF276" s="595">
        <f>+'Nov. investicije'!AG94</f>
        <v>0</v>
      </c>
      <c r="AG276" s="595">
        <f>+'Nov. investicije'!AH94</f>
        <v>0</v>
      </c>
      <c r="AH276" s="595">
        <f>+'Nov. investicije'!AI94</f>
        <v>0</v>
      </c>
      <c r="AI276" s="595">
        <f>+'Nov. investicije'!AJ94</f>
        <v>0</v>
      </c>
    </row>
    <row r="277" spans="1:35" s="607" customFormat="1" ht="11.25">
      <c r="A277" s="605"/>
      <c r="B277" s="751" t="str">
        <f>+'Nov. investicije'!B95</f>
        <v>Gradbene dela ČN Prevalje</v>
      </c>
      <c r="C277" s="617"/>
      <c r="D277" s="617"/>
      <c r="E277" s="595"/>
      <c r="F277" s="595">
        <f>+'Nov. investicije'!G95</f>
        <v>0</v>
      </c>
      <c r="G277" s="595">
        <f>+'Nov. investicije'!H95</f>
        <v>0</v>
      </c>
      <c r="H277" s="595">
        <f>+'Nov. investicije'!I95</f>
        <v>1025098.31</v>
      </c>
      <c r="I277" s="595">
        <f>+'Nov. investicije'!J95</f>
        <v>1405145.25</v>
      </c>
      <c r="J277" s="595">
        <f>+'Nov. investicije'!K95</f>
        <v>55556.37</v>
      </c>
      <c r="K277" s="595">
        <f>+'Nov. investicije'!L95</f>
        <v>0</v>
      </c>
      <c r="L277" s="595">
        <f>+'Nov. investicije'!M95</f>
        <v>0</v>
      </c>
      <c r="M277" s="595">
        <f>+'Nov. investicije'!N95</f>
        <v>0</v>
      </c>
      <c r="N277" s="595">
        <f>+'Nov. investicije'!O95</f>
        <v>0</v>
      </c>
      <c r="O277" s="595">
        <f>+'Nov. investicije'!P95</f>
        <v>0</v>
      </c>
      <c r="P277" s="595">
        <f>+'Nov. investicije'!Q95</f>
        <v>0</v>
      </c>
      <c r="Q277" s="595">
        <f>+'Nov. investicije'!R95</f>
        <v>0</v>
      </c>
      <c r="R277" s="595">
        <f>+'Nov. investicije'!S95</f>
        <v>0</v>
      </c>
      <c r="S277" s="595">
        <f>+'Nov. investicije'!T95</f>
        <v>0</v>
      </c>
      <c r="T277" s="595">
        <f>+'Nov. investicije'!U95</f>
        <v>0</v>
      </c>
      <c r="U277" s="595">
        <f>+'Nov. investicije'!V95</f>
        <v>0</v>
      </c>
      <c r="V277" s="595">
        <f>+'Nov. investicije'!W95</f>
        <v>0</v>
      </c>
      <c r="W277" s="595">
        <f>+'Nov. investicije'!X95</f>
        <v>0</v>
      </c>
      <c r="X277" s="595">
        <f>+'Nov. investicije'!Y95</f>
        <v>0</v>
      </c>
      <c r="Y277" s="595">
        <f>+'Nov. investicije'!Z95</f>
        <v>0</v>
      </c>
      <c r="Z277" s="595">
        <f>+'Nov. investicije'!AA95</f>
        <v>0</v>
      </c>
      <c r="AA277" s="595">
        <f>+'Nov. investicije'!AB95</f>
        <v>0</v>
      </c>
      <c r="AB277" s="595">
        <f>+'Nov. investicije'!AC95</f>
        <v>0</v>
      </c>
      <c r="AC277" s="595">
        <f>+'Nov. investicije'!AD95</f>
        <v>0</v>
      </c>
      <c r="AD277" s="595">
        <f>+'Nov. investicije'!AE95</f>
        <v>0</v>
      </c>
      <c r="AE277" s="595">
        <f>+'Nov. investicije'!AF95</f>
        <v>0</v>
      </c>
      <c r="AF277" s="595">
        <f>+'Nov. investicije'!AG95</f>
        <v>0</v>
      </c>
      <c r="AG277" s="595">
        <f>+'Nov. investicije'!AH95</f>
        <v>0</v>
      </c>
      <c r="AH277" s="595">
        <f>+'Nov. investicije'!AI95</f>
        <v>0</v>
      </c>
      <c r="AI277" s="595">
        <f>+'Nov. investicije'!AJ95</f>
        <v>0</v>
      </c>
    </row>
    <row r="278" spans="1:35" s="607" customFormat="1" ht="11.25">
      <c r="A278" s="605"/>
      <c r="B278" s="751" t="str">
        <f>+'Nov. investicije'!B96</f>
        <v>Stroški gradbenega nadzora</v>
      </c>
      <c r="C278" s="617"/>
      <c r="D278" s="617"/>
      <c r="E278" s="595"/>
      <c r="F278" s="595">
        <f>+'Nov. investicije'!G96</f>
        <v>0</v>
      </c>
      <c r="G278" s="595">
        <f>+'Nov. investicije'!H96</f>
        <v>2224.7780499374958</v>
      </c>
      <c r="H278" s="595">
        <f>+'Nov. investicije'!I96</f>
        <v>29111.3284030301</v>
      </c>
      <c r="I278" s="595">
        <f>+'Nov. investicije'!J96</f>
        <v>27802.826603196845</v>
      </c>
      <c r="J278" s="595">
        <f>+'Nov. investicije'!K96</f>
        <v>661.06698111521462</v>
      </c>
      <c r="K278" s="595">
        <f>+'Nov. investicije'!L96</f>
        <v>0</v>
      </c>
      <c r="L278" s="595">
        <f>+'Nov. investicije'!M96</f>
        <v>0</v>
      </c>
      <c r="M278" s="595">
        <f>+'Nov. investicije'!N96</f>
        <v>0</v>
      </c>
      <c r="N278" s="595">
        <f>+'Nov. investicije'!O96</f>
        <v>0</v>
      </c>
      <c r="O278" s="595">
        <f>+'Nov. investicije'!P96</f>
        <v>0</v>
      </c>
      <c r="P278" s="595">
        <f>+'Nov. investicije'!Q96</f>
        <v>0</v>
      </c>
      <c r="Q278" s="595">
        <f>+'Nov. investicije'!R96</f>
        <v>0</v>
      </c>
      <c r="R278" s="595">
        <f>+'Nov. investicije'!S96</f>
        <v>0</v>
      </c>
      <c r="S278" s="595">
        <f>+'Nov. investicije'!T96</f>
        <v>0</v>
      </c>
      <c r="T278" s="595">
        <f>+'Nov. investicije'!U96</f>
        <v>0</v>
      </c>
      <c r="U278" s="595">
        <f>+'Nov. investicije'!V96</f>
        <v>0</v>
      </c>
      <c r="V278" s="595">
        <f>+'Nov. investicije'!W96</f>
        <v>0</v>
      </c>
      <c r="W278" s="595">
        <f>+'Nov. investicije'!X96</f>
        <v>0</v>
      </c>
      <c r="X278" s="595">
        <f>+'Nov. investicije'!Y96</f>
        <v>0</v>
      </c>
      <c r="Y278" s="595">
        <f>+'Nov. investicije'!Z96</f>
        <v>0</v>
      </c>
      <c r="Z278" s="595">
        <f>+'Nov. investicije'!AA96</f>
        <v>0</v>
      </c>
      <c r="AA278" s="595">
        <f>+'Nov. investicije'!AB96</f>
        <v>0</v>
      </c>
      <c r="AB278" s="595">
        <f>+'Nov. investicije'!AC96</f>
        <v>0</v>
      </c>
      <c r="AC278" s="595">
        <f>+'Nov. investicije'!AD96</f>
        <v>0</v>
      </c>
      <c r="AD278" s="595">
        <f>+'Nov. investicije'!AE96</f>
        <v>0</v>
      </c>
      <c r="AE278" s="595">
        <f>+'Nov. investicije'!AF96</f>
        <v>0</v>
      </c>
      <c r="AF278" s="595">
        <f>+'Nov. investicije'!AG96</f>
        <v>0</v>
      </c>
      <c r="AG278" s="595">
        <f>+'Nov. investicije'!AH96</f>
        <v>0</v>
      </c>
      <c r="AH278" s="595">
        <f>+'Nov. investicije'!AI96</f>
        <v>0</v>
      </c>
      <c r="AI278" s="595">
        <f>+'Nov. investicije'!AJ96</f>
        <v>0</v>
      </c>
    </row>
    <row r="279" spans="1:35" s="607" customFormat="1" ht="11.25">
      <c r="A279" s="605"/>
      <c r="B279" s="751" t="str">
        <f>+'Nov. investicije'!B97</f>
        <v>Stroški obveščanja in informiranja javnosti</v>
      </c>
      <c r="C279" s="617"/>
      <c r="D279" s="617"/>
      <c r="E279" s="595"/>
      <c r="F279" s="595">
        <f>+'Nov. investicije'!G97</f>
        <v>0</v>
      </c>
      <c r="G279" s="595">
        <f>+'Nov. investicije'!H97</f>
        <v>0</v>
      </c>
      <c r="H279" s="595">
        <f>+'Nov. investicije'!I97</f>
        <v>6000</v>
      </c>
      <c r="I279" s="595">
        <f>+'Nov. investicije'!J97</f>
        <v>4530</v>
      </c>
      <c r="J279" s="595">
        <f>+'Nov. investicije'!K97</f>
        <v>6000</v>
      </c>
      <c r="K279" s="595">
        <f>+'Nov. investicije'!L97</f>
        <v>0</v>
      </c>
      <c r="L279" s="595">
        <f>+'Nov. investicije'!M97</f>
        <v>0</v>
      </c>
      <c r="M279" s="595">
        <f>+'Nov. investicije'!N97</f>
        <v>0</v>
      </c>
      <c r="N279" s="595">
        <f>+'Nov. investicije'!O97</f>
        <v>0</v>
      </c>
      <c r="O279" s="595">
        <f>+'Nov. investicije'!P97</f>
        <v>0</v>
      </c>
      <c r="P279" s="595">
        <f>+'Nov. investicije'!Q97</f>
        <v>0</v>
      </c>
      <c r="Q279" s="595">
        <f>+'Nov. investicije'!R97</f>
        <v>0</v>
      </c>
      <c r="R279" s="595">
        <f>+'Nov. investicije'!S97</f>
        <v>0</v>
      </c>
      <c r="S279" s="595">
        <f>+'Nov. investicije'!T97</f>
        <v>0</v>
      </c>
      <c r="T279" s="595">
        <f>+'Nov. investicije'!U97</f>
        <v>0</v>
      </c>
      <c r="U279" s="595">
        <f>+'Nov. investicije'!V97</f>
        <v>0</v>
      </c>
      <c r="V279" s="595">
        <f>+'Nov. investicije'!W97</f>
        <v>0</v>
      </c>
      <c r="W279" s="595">
        <f>+'Nov. investicije'!X97</f>
        <v>0</v>
      </c>
      <c r="X279" s="595">
        <f>+'Nov. investicije'!Y97</f>
        <v>0</v>
      </c>
      <c r="Y279" s="595">
        <f>+'Nov. investicije'!Z97</f>
        <v>0</v>
      </c>
      <c r="Z279" s="595">
        <f>+'Nov. investicije'!AA97</f>
        <v>0</v>
      </c>
      <c r="AA279" s="595">
        <f>+'Nov. investicije'!AB97</f>
        <v>0</v>
      </c>
      <c r="AB279" s="595">
        <f>+'Nov. investicije'!AC97</f>
        <v>0</v>
      </c>
      <c r="AC279" s="595">
        <f>+'Nov. investicije'!AD97</f>
        <v>0</v>
      </c>
      <c r="AD279" s="595">
        <f>+'Nov. investicije'!AE97</f>
        <v>0</v>
      </c>
      <c r="AE279" s="595">
        <f>+'Nov. investicije'!AF97</f>
        <v>0</v>
      </c>
      <c r="AF279" s="595">
        <f>+'Nov. investicije'!AG97</f>
        <v>0</v>
      </c>
      <c r="AG279" s="595">
        <f>+'Nov. investicije'!AH97</f>
        <v>0</v>
      </c>
      <c r="AH279" s="595">
        <f>+'Nov. investicije'!AI97</f>
        <v>0</v>
      </c>
      <c r="AI279" s="595">
        <f>+'Nov. investicije'!AJ97</f>
        <v>0</v>
      </c>
    </row>
    <row r="280" spans="1:35" s="607" customFormat="1" ht="11.25">
      <c r="A280" s="605"/>
      <c r="B280" s="751" t="str">
        <f>+'Nov. investicije'!B98</f>
        <v>Ostali stroški projekta</v>
      </c>
      <c r="C280" s="617"/>
      <c r="D280" s="617"/>
      <c r="E280" s="595"/>
      <c r="F280" s="595">
        <f>+'Nov. investicije'!G98</f>
        <v>827880.5199999999</v>
      </c>
      <c r="G280" s="595">
        <f>+'Nov. investicije'!H98</f>
        <v>33170</v>
      </c>
      <c r="H280" s="595">
        <f>+'Nov. investicije'!I98</f>
        <v>31047.14</v>
      </c>
      <c r="I280" s="595">
        <f>+'Nov. investicije'!J98</f>
        <v>18899.5</v>
      </c>
      <c r="J280" s="595">
        <f>+'Nov. investicije'!K98</f>
        <v>13998.34</v>
      </c>
      <c r="K280" s="595">
        <f>+'Nov. investicije'!L98</f>
        <v>0</v>
      </c>
      <c r="L280" s="595">
        <f>+'Nov. investicije'!M98</f>
        <v>0</v>
      </c>
      <c r="M280" s="595">
        <f>+'Nov. investicije'!N98</f>
        <v>0</v>
      </c>
      <c r="N280" s="595">
        <f>+'Nov. investicije'!O98</f>
        <v>0</v>
      </c>
      <c r="O280" s="595">
        <f>+'Nov. investicije'!P98</f>
        <v>0</v>
      </c>
      <c r="P280" s="595">
        <f>+'Nov. investicije'!Q98</f>
        <v>0</v>
      </c>
      <c r="Q280" s="595">
        <f>+'Nov. investicije'!R98</f>
        <v>0</v>
      </c>
      <c r="R280" s="595">
        <f>+'Nov. investicije'!S98</f>
        <v>0</v>
      </c>
      <c r="S280" s="595">
        <f>+'Nov. investicije'!T98</f>
        <v>0</v>
      </c>
      <c r="T280" s="595">
        <f>+'Nov. investicije'!U98</f>
        <v>0</v>
      </c>
      <c r="U280" s="595">
        <f>+'Nov. investicije'!V98</f>
        <v>0</v>
      </c>
      <c r="V280" s="595">
        <f>+'Nov. investicije'!W98</f>
        <v>0</v>
      </c>
      <c r="W280" s="595">
        <f>+'Nov. investicije'!X98</f>
        <v>0</v>
      </c>
      <c r="X280" s="595">
        <f>+'Nov. investicije'!Y98</f>
        <v>0</v>
      </c>
      <c r="Y280" s="595">
        <f>+'Nov. investicije'!Z98</f>
        <v>0</v>
      </c>
      <c r="Z280" s="595">
        <f>+'Nov. investicije'!AA98</f>
        <v>0</v>
      </c>
      <c r="AA280" s="595">
        <f>+'Nov. investicije'!AB98</f>
        <v>0</v>
      </c>
      <c r="AB280" s="595">
        <f>+'Nov. investicije'!AC98</f>
        <v>0</v>
      </c>
      <c r="AC280" s="595">
        <f>+'Nov. investicije'!AD98</f>
        <v>0</v>
      </c>
      <c r="AD280" s="595">
        <f>+'Nov. investicije'!AE98</f>
        <v>0</v>
      </c>
      <c r="AE280" s="595">
        <f>+'Nov. investicije'!AF98</f>
        <v>0</v>
      </c>
      <c r="AF280" s="595">
        <f>+'Nov. investicije'!AG98</f>
        <v>0</v>
      </c>
      <c r="AG280" s="595">
        <f>+'Nov. investicije'!AH98</f>
        <v>0</v>
      </c>
      <c r="AH280" s="595">
        <f>+'Nov. investicije'!AI98</f>
        <v>0</v>
      </c>
      <c r="AI280" s="595">
        <f>+'Nov. investicije'!AJ98</f>
        <v>0</v>
      </c>
    </row>
    <row r="281" spans="1:35" s="607" customFormat="1" ht="11.25">
      <c r="A281" s="605">
        <v>5</v>
      </c>
      <c r="B281" s="753" t="s">
        <v>402</v>
      </c>
      <c r="C281" s="605"/>
      <c r="D281" s="605"/>
      <c r="E281" s="605"/>
      <c r="F281" s="606">
        <f>SUM(F282:F285)</f>
        <v>0</v>
      </c>
      <c r="G281" s="606">
        <f t="shared" ref="G281:AI281" si="134">SUM(G282:G285)</f>
        <v>0</v>
      </c>
      <c r="H281" s="606">
        <f t="shared" si="134"/>
        <v>0</v>
      </c>
      <c r="I281" s="606">
        <f t="shared" si="134"/>
        <v>0</v>
      </c>
      <c r="J281" s="606">
        <f t="shared" si="134"/>
        <v>0</v>
      </c>
      <c r="K281" s="606">
        <f t="shared" si="134"/>
        <v>0</v>
      </c>
      <c r="L281" s="606">
        <f t="shared" si="134"/>
        <v>0</v>
      </c>
      <c r="M281" s="606">
        <f t="shared" si="134"/>
        <v>0</v>
      </c>
      <c r="N281" s="606">
        <f t="shared" si="134"/>
        <v>0</v>
      </c>
      <c r="O281" s="606">
        <f t="shared" si="134"/>
        <v>0</v>
      </c>
      <c r="P281" s="606">
        <f t="shared" si="134"/>
        <v>0</v>
      </c>
      <c r="Q281" s="606">
        <f t="shared" si="134"/>
        <v>0</v>
      </c>
      <c r="R281" s="606">
        <f t="shared" si="134"/>
        <v>0</v>
      </c>
      <c r="S281" s="606">
        <f t="shared" si="134"/>
        <v>0</v>
      </c>
      <c r="T281" s="606">
        <f t="shared" si="134"/>
        <v>1117805.0351456569</v>
      </c>
      <c r="U281" s="606">
        <f t="shared" si="134"/>
        <v>0</v>
      </c>
      <c r="V281" s="606">
        <f t="shared" si="134"/>
        <v>0</v>
      </c>
      <c r="W281" s="606">
        <f t="shared" si="134"/>
        <v>0</v>
      </c>
      <c r="X281" s="606">
        <f t="shared" si="134"/>
        <v>273251.6319915349</v>
      </c>
      <c r="Y281" s="606">
        <f t="shared" si="134"/>
        <v>0</v>
      </c>
      <c r="Z281" s="606">
        <f t="shared" si="134"/>
        <v>0</v>
      </c>
      <c r="AA281" s="606">
        <f t="shared" si="134"/>
        <v>0</v>
      </c>
      <c r="AB281" s="606">
        <f t="shared" si="134"/>
        <v>0</v>
      </c>
      <c r="AC281" s="606">
        <f t="shared" si="134"/>
        <v>0</v>
      </c>
      <c r="AD281" s="606">
        <f t="shared" si="134"/>
        <v>1117805.0351456569</v>
      </c>
      <c r="AE281" s="606">
        <f t="shared" si="134"/>
        <v>0</v>
      </c>
      <c r="AF281" s="606">
        <f t="shared" si="134"/>
        <v>0</v>
      </c>
      <c r="AG281" s="606">
        <f t="shared" si="134"/>
        <v>0</v>
      </c>
      <c r="AH281" s="606">
        <f t="shared" si="134"/>
        <v>0</v>
      </c>
      <c r="AI281" s="606">
        <f t="shared" si="134"/>
        <v>0</v>
      </c>
    </row>
    <row r="282" spans="1:35" s="607" customFormat="1" ht="11.25">
      <c r="A282" s="605"/>
      <c r="B282" s="751" t="str">
        <f>+Amortizacija!B46</f>
        <v>Oprema na razbremenilnikih</v>
      </c>
      <c r="C282" s="617"/>
      <c r="D282" s="617"/>
      <c r="E282" s="594"/>
      <c r="F282" s="595">
        <f>+Amortizacija!F46</f>
        <v>0</v>
      </c>
      <c r="G282" s="595">
        <f>+Amortizacija!G46</f>
        <v>0</v>
      </c>
      <c r="H282" s="595">
        <f>+Amortizacija!H46</f>
        <v>0</v>
      </c>
      <c r="I282" s="595">
        <f>+Amortizacija!I46</f>
        <v>0</v>
      </c>
      <c r="J282" s="595">
        <f>+Amortizacija!J46</f>
        <v>0</v>
      </c>
      <c r="K282" s="595">
        <f>+Amortizacija!K46</f>
        <v>0</v>
      </c>
      <c r="L282" s="595">
        <f>+Amortizacija!L46</f>
        <v>0</v>
      </c>
      <c r="M282" s="595">
        <f>+Amortizacija!M46</f>
        <v>0</v>
      </c>
      <c r="N282" s="595">
        <f>+Amortizacija!N46</f>
        <v>0</v>
      </c>
      <c r="O282" s="595">
        <f>+Amortizacija!O46</f>
        <v>0</v>
      </c>
      <c r="P282" s="595">
        <f>+Amortizacija!P46</f>
        <v>0</v>
      </c>
      <c r="Q282" s="595">
        <f>+Amortizacija!Q46</f>
        <v>0</v>
      </c>
      <c r="R282" s="595">
        <f>+Amortizacija!R46</f>
        <v>0</v>
      </c>
      <c r="S282" s="595">
        <f>+Amortizacija!S46</f>
        <v>0</v>
      </c>
      <c r="T282" s="595">
        <f>+Amortizacija!T46</f>
        <v>91081.2</v>
      </c>
      <c r="U282" s="595">
        <f>+Amortizacija!U46</f>
        <v>0</v>
      </c>
      <c r="V282" s="595">
        <f>+Amortizacija!V46</f>
        <v>0</v>
      </c>
      <c r="W282" s="595">
        <f>+Amortizacija!W46</f>
        <v>0</v>
      </c>
      <c r="X282" s="595">
        <f>+Amortizacija!X46</f>
        <v>0</v>
      </c>
      <c r="Y282" s="595">
        <f>+Amortizacija!Y46</f>
        <v>0</v>
      </c>
      <c r="Z282" s="595">
        <f>+Amortizacija!Z46</f>
        <v>0</v>
      </c>
      <c r="AA282" s="595">
        <f>+Amortizacija!AA46</f>
        <v>0</v>
      </c>
      <c r="AB282" s="595">
        <f>+Amortizacija!AB46</f>
        <v>0</v>
      </c>
      <c r="AC282" s="595">
        <f>+Amortizacija!AC46</f>
        <v>0</v>
      </c>
      <c r="AD282" s="595">
        <f>+Amortizacija!AD46</f>
        <v>91081.2</v>
      </c>
      <c r="AE282" s="595">
        <f>+Amortizacija!AE46</f>
        <v>0</v>
      </c>
      <c r="AF282" s="595">
        <f>+Amortizacija!AF46</f>
        <v>0</v>
      </c>
      <c r="AG282" s="595">
        <f>+Amortizacija!AG46</f>
        <v>0</v>
      </c>
      <c r="AH282" s="595">
        <f>+Amortizacija!AH46</f>
        <v>0</v>
      </c>
      <c r="AI282" s="595">
        <f>+Amortizacija!AI46</f>
        <v>0</v>
      </c>
    </row>
    <row r="283" spans="1:35" s="607" customFormat="1" ht="11.25">
      <c r="A283" s="605"/>
      <c r="B283" s="751" t="str">
        <f>+Amortizacija!B47</f>
        <v>Oprema na črpališčih</v>
      </c>
      <c r="C283" s="617"/>
      <c r="D283" s="617"/>
      <c r="E283" s="594"/>
      <c r="F283" s="595">
        <f>+Amortizacija!F47</f>
        <v>0</v>
      </c>
      <c r="G283" s="595">
        <f>+Amortizacija!G47</f>
        <v>0</v>
      </c>
      <c r="H283" s="595">
        <f>+Amortizacija!H47</f>
        <v>0</v>
      </c>
      <c r="I283" s="595">
        <f>+Amortizacija!I47</f>
        <v>0</v>
      </c>
      <c r="J283" s="595">
        <f>+Amortizacija!J47</f>
        <v>0</v>
      </c>
      <c r="K283" s="595">
        <f>+Amortizacija!K47</f>
        <v>0</v>
      </c>
      <c r="L283" s="595">
        <f>+Amortizacija!L47</f>
        <v>0</v>
      </c>
      <c r="M283" s="595">
        <f>+Amortizacija!M47</f>
        <v>0</v>
      </c>
      <c r="N283" s="595">
        <f>+Amortizacija!N47</f>
        <v>0</v>
      </c>
      <c r="O283" s="595">
        <f>+Amortizacija!O47</f>
        <v>0</v>
      </c>
      <c r="P283" s="595">
        <f>+Amortizacija!P47</f>
        <v>0</v>
      </c>
      <c r="Q283" s="595">
        <f>+Amortizacija!Q47</f>
        <v>0</v>
      </c>
      <c r="R283" s="595">
        <f>+Amortizacija!R47</f>
        <v>0</v>
      </c>
      <c r="S283" s="595">
        <f>+Amortizacija!S47</f>
        <v>0</v>
      </c>
      <c r="T283" s="595">
        <f>+Amortizacija!T47</f>
        <v>52508.4</v>
      </c>
      <c r="U283" s="595">
        <f>+Amortizacija!U47</f>
        <v>0</v>
      </c>
      <c r="V283" s="595">
        <f>+Amortizacija!V47</f>
        <v>0</v>
      </c>
      <c r="W283" s="595">
        <f>+Amortizacija!W47</f>
        <v>0</v>
      </c>
      <c r="X283" s="595">
        <f>+Amortizacija!X47</f>
        <v>0</v>
      </c>
      <c r="Y283" s="595">
        <f>+Amortizacija!Y47</f>
        <v>0</v>
      </c>
      <c r="Z283" s="595">
        <f>+Amortizacija!Z47</f>
        <v>0</v>
      </c>
      <c r="AA283" s="595">
        <f>+Amortizacija!AA47</f>
        <v>0</v>
      </c>
      <c r="AB283" s="595">
        <f>+Amortizacija!AB47</f>
        <v>0</v>
      </c>
      <c r="AC283" s="595">
        <f>+Amortizacija!AC47</f>
        <v>0</v>
      </c>
      <c r="AD283" s="595">
        <f>+Amortizacija!AD47</f>
        <v>52508.4</v>
      </c>
      <c r="AE283" s="595">
        <f>+Amortizacija!AE47</f>
        <v>0</v>
      </c>
      <c r="AF283" s="595">
        <f>+Amortizacija!AF47</f>
        <v>0</v>
      </c>
      <c r="AG283" s="595">
        <f>+Amortizacija!AG47</f>
        <v>0</v>
      </c>
      <c r="AH283" s="595">
        <f>+Amortizacija!AH47</f>
        <v>0</v>
      </c>
      <c r="AI283" s="595">
        <f>+Amortizacija!AI47</f>
        <v>0</v>
      </c>
    </row>
    <row r="284" spans="1:35" s="607" customFormat="1" ht="11.25">
      <c r="A284" s="605"/>
      <c r="B284" s="751" t="str">
        <f>+Amortizacija!B48</f>
        <v>Električna oprema ČN in oprema za vodenje</v>
      </c>
      <c r="C284" s="617"/>
      <c r="D284" s="617"/>
      <c r="E284" s="594"/>
      <c r="F284" s="595">
        <f>+Amortizacija!F48</f>
        <v>0</v>
      </c>
      <c r="G284" s="595">
        <f>+Amortizacija!G48</f>
        <v>0</v>
      </c>
      <c r="H284" s="595">
        <f>+Amortizacija!H48</f>
        <v>0</v>
      </c>
      <c r="I284" s="595">
        <f>+Amortizacija!I48</f>
        <v>0</v>
      </c>
      <c r="J284" s="595">
        <f>+Amortizacija!J48</f>
        <v>0</v>
      </c>
      <c r="K284" s="595">
        <f>+Amortizacija!K48</f>
        <v>0</v>
      </c>
      <c r="L284" s="595">
        <f>+Amortizacija!L48</f>
        <v>0</v>
      </c>
      <c r="M284" s="595">
        <f>+Amortizacija!M48</f>
        <v>0</v>
      </c>
      <c r="N284" s="595">
        <f>+Amortizacija!N48</f>
        <v>0</v>
      </c>
      <c r="O284" s="595">
        <f>+Amortizacija!O48</f>
        <v>0</v>
      </c>
      <c r="P284" s="595">
        <f>+Amortizacija!P48</f>
        <v>0</v>
      </c>
      <c r="Q284" s="595">
        <f>+Amortizacija!Q48</f>
        <v>0</v>
      </c>
      <c r="R284" s="595">
        <f>+Amortizacija!R48</f>
        <v>0</v>
      </c>
      <c r="S284" s="595">
        <f>+Amortizacija!S48</f>
        <v>0</v>
      </c>
      <c r="T284" s="595">
        <f>+Amortizacija!T48</f>
        <v>0</v>
      </c>
      <c r="U284" s="595">
        <f>+Amortizacija!U48</f>
        <v>0</v>
      </c>
      <c r="V284" s="595">
        <f>+Amortizacija!V48</f>
        <v>0</v>
      </c>
      <c r="W284" s="595">
        <f>+Amortizacija!W48</f>
        <v>0</v>
      </c>
      <c r="X284" s="595">
        <f>+Amortizacija!X48</f>
        <v>273251.6319915349</v>
      </c>
      <c r="Y284" s="595">
        <f>+Amortizacija!Y48</f>
        <v>0</v>
      </c>
      <c r="Z284" s="595">
        <f>+Amortizacija!Z48</f>
        <v>0</v>
      </c>
      <c r="AA284" s="595">
        <f>+Amortizacija!AA48</f>
        <v>0</v>
      </c>
      <c r="AB284" s="595">
        <f>+Amortizacija!AB48</f>
        <v>0</v>
      </c>
      <c r="AC284" s="595">
        <f>+Amortizacija!AC48</f>
        <v>0</v>
      </c>
      <c r="AD284" s="595">
        <f>+Amortizacija!AD48</f>
        <v>0</v>
      </c>
      <c r="AE284" s="595">
        <f>+Amortizacija!AE48</f>
        <v>0</v>
      </c>
      <c r="AF284" s="595">
        <f>+Amortizacija!AF48</f>
        <v>0</v>
      </c>
      <c r="AG284" s="595">
        <f>+Amortizacija!AG48</f>
        <v>0</v>
      </c>
      <c r="AH284" s="595">
        <f>+Amortizacija!AH48</f>
        <v>0</v>
      </c>
      <c r="AI284" s="595">
        <f>+Amortizacija!AI48</f>
        <v>0</v>
      </c>
    </row>
    <row r="285" spans="1:35" s="607" customFormat="1" ht="11.25">
      <c r="A285" s="605"/>
      <c r="B285" s="751" t="str">
        <f>+Amortizacija!B49</f>
        <v>Strojna oprema na ČN</v>
      </c>
      <c r="C285" s="617"/>
      <c r="D285" s="617"/>
      <c r="E285" s="594"/>
      <c r="F285" s="595">
        <f>+Amortizacija!F49</f>
        <v>0</v>
      </c>
      <c r="G285" s="595">
        <f>+Amortizacija!G49</f>
        <v>0</v>
      </c>
      <c r="H285" s="595">
        <f>+Amortizacija!H49</f>
        <v>0</v>
      </c>
      <c r="I285" s="595">
        <f>+Amortizacija!I49</f>
        <v>0</v>
      </c>
      <c r="J285" s="595">
        <f>+Amortizacija!J49</f>
        <v>0</v>
      </c>
      <c r="K285" s="595">
        <f>+Amortizacija!K49</f>
        <v>0</v>
      </c>
      <c r="L285" s="595">
        <f>+Amortizacija!L49</f>
        <v>0</v>
      </c>
      <c r="M285" s="595">
        <f>+Amortizacija!M49</f>
        <v>0</v>
      </c>
      <c r="N285" s="595">
        <f>+Amortizacija!N49</f>
        <v>0</v>
      </c>
      <c r="O285" s="595">
        <f>+Amortizacija!O49</f>
        <v>0</v>
      </c>
      <c r="P285" s="595">
        <f>+Amortizacija!P49</f>
        <v>0</v>
      </c>
      <c r="Q285" s="595">
        <f>+Amortizacija!Q49</f>
        <v>0</v>
      </c>
      <c r="R285" s="595">
        <f>+Amortizacija!R49</f>
        <v>0</v>
      </c>
      <c r="S285" s="595">
        <f>+Amortizacija!S49</f>
        <v>0</v>
      </c>
      <c r="T285" s="595">
        <f>+Amortizacija!T49</f>
        <v>974215.43514565681</v>
      </c>
      <c r="U285" s="595">
        <f>+Amortizacija!U49</f>
        <v>0</v>
      </c>
      <c r="V285" s="595">
        <f>+Amortizacija!V49</f>
        <v>0</v>
      </c>
      <c r="W285" s="595">
        <f>+Amortizacija!W49</f>
        <v>0</v>
      </c>
      <c r="X285" s="595">
        <f>+Amortizacija!X49</f>
        <v>0</v>
      </c>
      <c r="Y285" s="595">
        <f>+Amortizacija!Y49</f>
        <v>0</v>
      </c>
      <c r="Z285" s="595">
        <f>+Amortizacija!Z49</f>
        <v>0</v>
      </c>
      <c r="AA285" s="595">
        <f>+Amortizacija!AA49</f>
        <v>0</v>
      </c>
      <c r="AB285" s="595">
        <f>+Amortizacija!AB49</f>
        <v>0</v>
      </c>
      <c r="AC285" s="595">
        <f>+Amortizacija!AC49</f>
        <v>0</v>
      </c>
      <c r="AD285" s="595">
        <f>+Amortizacija!AD49</f>
        <v>974215.43514565681</v>
      </c>
      <c r="AE285" s="595">
        <f>+Amortizacija!AE49</f>
        <v>0</v>
      </c>
      <c r="AF285" s="595">
        <f>+Amortizacija!AF49</f>
        <v>0</v>
      </c>
      <c r="AG285" s="595">
        <f>+Amortizacija!AG49</f>
        <v>0</v>
      </c>
      <c r="AH285" s="595">
        <f>+Amortizacija!AH49</f>
        <v>0</v>
      </c>
      <c r="AI285" s="595">
        <f>+Amortizacija!AI49</f>
        <v>0</v>
      </c>
    </row>
    <row r="286" spans="1:35" s="589" customFormat="1" ht="11.25">
      <c r="A286" s="592" t="s">
        <v>155</v>
      </c>
      <c r="B286" s="749" t="s">
        <v>403</v>
      </c>
      <c r="C286" s="592"/>
      <c r="D286" s="592"/>
      <c r="E286" s="593">
        <f t="shared" ref="E286:AI286" si="135">+E260-E267</f>
        <v>0</v>
      </c>
      <c r="F286" s="593">
        <f t="shared" si="135"/>
        <v>-866168.33999999985</v>
      </c>
      <c r="G286" s="593">
        <f t="shared" si="135"/>
        <v>-84081.741887072101</v>
      </c>
      <c r="H286" s="593">
        <f t="shared" si="135"/>
        <v>-2232109.9417475527</v>
      </c>
      <c r="I286" s="593">
        <f t="shared" si="135"/>
        <v>-2188565.2622697218</v>
      </c>
      <c r="J286" s="593">
        <f t="shared" si="135"/>
        <v>38339.223018884775</v>
      </c>
      <c r="K286" s="593">
        <f t="shared" si="135"/>
        <v>241314.43834252836</v>
      </c>
      <c r="L286" s="593">
        <f t="shared" si="135"/>
        <v>241314.43834252836</v>
      </c>
      <c r="M286" s="593">
        <f t="shared" si="135"/>
        <v>241314.43834252836</v>
      </c>
      <c r="N286" s="593">
        <f t="shared" si="135"/>
        <v>241314.43834252836</v>
      </c>
      <c r="O286" s="593">
        <f t="shared" si="135"/>
        <v>241314.43834252836</v>
      </c>
      <c r="P286" s="593">
        <f t="shared" si="135"/>
        <v>241314.43834252836</v>
      </c>
      <c r="Q286" s="593">
        <f t="shared" si="135"/>
        <v>241314.43834252836</v>
      </c>
      <c r="R286" s="593">
        <f t="shared" si="135"/>
        <v>241314.43834252836</v>
      </c>
      <c r="S286" s="593">
        <f t="shared" si="135"/>
        <v>241314.43834252836</v>
      </c>
      <c r="T286" s="593">
        <f t="shared" si="135"/>
        <v>-876490.59680312849</v>
      </c>
      <c r="U286" s="593">
        <f t="shared" si="135"/>
        <v>241314.43834252836</v>
      </c>
      <c r="V286" s="593">
        <f t="shared" si="135"/>
        <v>241314.43834252836</v>
      </c>
      <c r="W286" s="593">
        <f t="shared" si="135"/>
        <v>241314.43834252836</v>
      </c>
      <c r="X286" s="593">
        <f t="shared" si="135"/>
        <v>-31937.193649006542</v>
      </c>
      <c r="Y286" s="593">
        <f t="shared" si="135"/>
        <v>241314.43834252836</v>
      </c>
      <c r="Z286" s="593">
        <f t="shared" si="135"/>
        <v>241314.43834252836</v>
      </c>
      <c r="AA286" s="593">
        <f t="shared" si="135"/>
        <v>334111.76662554353</v>
      </c>
      <c r="AB286" s="593">
        <f t="shared" si="135"/>
        <v>334111.76662554353</v>
      </c>
      <c r="AC286" s="593">
        <f t="shared" si="135"/>
        <v>334111.76662554353</v>
      </c>
      <c r="AD286" s="593">
        <f t="shared" si="135"/>
        <v>-783693.26852011331</v>
      </c>
      <c r="AE286" s="593">
        <f t="shared" si="135"/>
        <v>334111.76662554353</v>
      </c>
      <c r="AF286" s="593">
        <f t="shared" si="135"/>
        <v>334111.76662554353</v>
      </c>
      <c r="AG286" s="593">
        <f t="shared" si="135"/>
        <v>334111.76662554353</v>
      </c>
      <c r="AH286" s="593">
        <f t="shared" si="135"/>
        <v>334111.76662554353</v>
      </c>
      <c r="AI286" s="593">
        <f t="shared" si="135"/>
        <v>334111.76662554353</v>
      </c>
    </row>
    <row r="287" spans="1:35">
      <c r="K287" s="550"/>
      <c r="L287" s="550"/>
      <c r="M287" s="550"/>
      <c r="N287" s="550"/>
      <c r="O287" s="550"/>
      <c r="P287" s="550"/>
      <c r="Q287" s="550"/>
      <c r="R287" s="550"/>
      <c r="S287" s="550"/>
      <c r="T287" s="550"/>
      <c r="U287" s="550"/>
      <c r="V287" s="550"/>
      <c r="W287" s="550"/>
      <c r="X287" s="550"/>
      <c r="Y287" s="550"/>
      <c r="Z287" s="550"/>
      <c r="AA287" s="550"/>
      <c r="AB287" s="550"/>
      <c r="AC287" s="550"/>
      <c r="AD287" s="550"/>
      <c r="AE287" s="550"/>
      <c r="AF287" s="550"/>
      <c r="AG287" s="550"/>
      <c r="AH287" s="550"/>
      <c r="AI287" s="550"/>
    </row>
    <row r="288" spans="1:35" ht="15">
      <c r="A288" s="556" t="s">
        <v>457</v>
      </c>
      <c r="K288" s="550"/>
      <c r="L288" s="550"/>
      <c r="M288" s="550"/>
      <c r="N288" s="550"/>
      <c r="O288" s="550"/>
      <c r="P288" s="550"/>
      <c r="Q288" s="550"/>
      <c r="R288" s="550"/>
      <c r="S288" s="550"/>
      <c r="T288" s="550"/>
      <c r="U288" s="550"/>
      <c r="V288" s="550"/>
      <c r="W288" s="550"/>
      <c r="X288" s="550"/>
      <c r="Y288" s="550"/>
      <c r="Z288" s="550"/>
      <c r="AA288" s="550"/>
      <c r="AB288" s="550"/>
      <c r="AC288" s="550"/>
      <c r="AD288" s="550"/>
      <c r="AE288" s="550"/>
      <c r="AF288" s="550"/>
      <c r="AG288" s="550"/>
      <c r="AH288" s="550"/>
      <c r="AI288" s="550"/>
    </row>
    <row r="290" spans="1:47" ht="15">
      <c r="A290" s="557" t="s">
        <v>460</v>
      </c>
    </row>
    <row r="291" spans="1:47" ht="12.75" thickBot="1">
      <c r="F291" s="385" t="s">
        <v>858</v>
      </c>
      <c r="AJ291" s="850" t="s">
        <v>400</v>
      </c>
      <c r="AK291" s="850"/>
      <c r="AL291" s="850"/>
      <c r="AM291" s="850"/>
      <c r="AN291" s="850"/>
      <c r="AO291" s="850"/>
      <c r="AP291" s="850"/>
    </row>
    <row r="292" spans="1:47" s="589" customFormat="1" ht="11.25">
      <c r="A292" s="618"/>
      <c r="B292" s="756" t="s">
        <v>388</v>
      </c>
      <c r="C292" s="619"/>
      <c r="D292" s="620"/>
      <c r="E292" s="618"/>
      <c r="F292" s="618">
        <v>1</v>
      </c>
      <c r="G292" s="618">
        <v>2</v>
      </c>
      <c r="H292" s="618">
        <f t="shared" ref="H292:AI292" si="136">+H258</f>
        <v>3</v>
      </c>
      <c r="I292" s="618">
        <f t="shared" si="136"/>
        <v>4</v>
      </c>
      <c r="J292" s="618">
        <f t="shared" si="136"/>
        <v>5</v>
      </c>
      <c r="K292" s="618">
        <f t="shared" si="136"/>
        <v>6</v>
      </c>
      <c r="L292" s="618">
        <f t="shared" si="136"/>
        <v>7</v>
      </c>
      <c r="M292" s="618">
        <f t="shared" si="136"/>
        <v>8</v>
      </c>
      <c r="N292" s="618">
        <f t="shared" si="136"/>
        <v>9</v>
      </c>
      <c r="O292" s="618">
        <f t="shared" si="136"/>
        <v>10</v>
      </c>
      <c r="P292" s="618">
        <f t="shared" si="136"/>
        <v>11</v>
      </c>
      <c r="Q292" s="618">
        <f t="shared" si="136"/>
        <v>12</v>
      </c>
      <c r="R292" s="618">
        <f t="shared" si="136"/>
        <v>13</v>
      </c>
      <c r="S292" s="618">
        <f t="shared" si="136"/>
        <v>14</v>
      </c>
      <c r="T292" s="618">
        <f t="shared" si="136"/>
        <v>15</v>
      </c>
      <c r="U292" s="618">
        <f t="shared" si="136"/>
        <v>16</v>
      </c>
      <c r="V292" s="618">
        <f t="shared" si="136"/>
        <v>17</v>
      </c>
      <c r="W292" s="618">
        <f t="shared" si="136"/>
        <v>18</v>
      </c>
      <c r="X292" s="618">
        <f t="shared" si="136"/>
        <v>19</v>
      </c>
      <c r="Y292" s="618">
        <f t="shared" si="136"/>
        <v>20</v>
      </c>
      <c r="Z292" s="618">
        <f t="shared" si="136"/>
        <v>21</v>
      </c>
      <c r="AA292" s="618">
        <f t="shared" si="136"/>
        <v>22</v>
      </c>
      <c r="AB292" s="618">
        <f t="shared" si="136"/>
        <v>23</v>
      </c>
      <c r="AC292" s="618">
        <f t="shared" si="136"/>
        <v>24</v>
      </c>
      <c r="AD292" s="618">
        <f t="shared" si="136"/>
        <v>25</v>
      </c>
      <c r="AE292" s="618">
        <f t="shared" si="136"/>
        <v>26</v>
      </c>
      <c r="AF292" s="618">
        <f t="shared" si="136"/>
        <v>27</v>
      </c>
      <c r="AG292" s="618">
        <f t="shared" si="136"/>
        <v>28</v>
      </c>
      <c r="AH292" s="618">
        <f t="shared" si="136"/>
        <v>29</v>
      </c>
      <c r="AI292" s="618">
        <f t="shared" si="136"/>
        <v>30</v>
      </c>
      <c r="AJ292" s="621">
        <v>1</v>
      </c>
      <c r="AK292" s="621">
        <f>1+1</f>
        <v>2</v>
      </c>
      <c r="AL292" s="621">
        <f t="shared" ref="AL292:AU293" si="137">+AK292+1</f>
        <v>3</v>
      </c>
      <c r="AM292" s="621">
        <f t="shared" si="137"/>
        <v>4</v>
      </c>
      <c r="AN292" s="621">
        <f t="shared" si="137"/>
        <v>5</v>
      </c>
      <c r="AO292" s="621">
        <f t="shared" si="137"/>
        <v>6</v>
      </c>
      <c r="AP292" s="621">
        <f t="shared" si="137"/>
        <v>7</v>
      </c>
      <c r="AQ292" s="621">
        <f t="shared" si="137"/>
        <v>8</v>
      </c>
      <c r="AR292" s="621">
        <f t="shared" si="137"/>
        <v>9</v>
      </c>
      <c r="AS292" s="621">
        <f t="shared" si="137"/>
        <v>10</v>
      </c>
      <c r="AT292" s="621">
        <f t="shared" si="137"/>
        <v>11</v>
      </c>
      <c r="AU292" s="621">
        <f t="shared" si="137"/>
        <v>12</v>
      </c>
    </row>
    <row r="293" spans="1:47" s="589" customFormat="1" ht="11.25">
      <c r="A293" s="618" t="s">
        <v>147</v>
      </c>
      <c r="B293" s="756" t="s">
        <v>397</v>
      </c>
      <c r="C293" s="622" t="s">
        <v>418</v>
      </c>
      <c r="D293" s="623" t="s">
        <v>419</v>
      </c>
      <c r="E293" s="618"/>
      <c r="F293" s="618" t="s">
        <v>857</v>
      </c>
      <c r="G293" s="618">
        <f>+G259</f>
        <v>2019</v>
      </c>
      <c r="H293" s="618">
        <f t="shared" ref="H293:AI293" si="138">+H259</f>
        <v>2020</v>
      </c>
      <c r="I293" s="618">
        <f t="shared" si="138"/>
        <v>2021</v>
      </c>
      <c r="J293" s="618">
        <f t="shared" si="138"/>
        <v>2022</v>
      </c>
      <c r="K293" s="618">
        <f t="shared" si="138"/>
        <v>2023</v>
      </c>
      <c r="L293" s="618">
        <f t="shared" si="138"/>
        <v>2024</v>
      </c>
      <c r="M293" s="618">
        <f t="shared" si="138"/>
        <v>2025</v>
      </c>
      <c r="N293" s="618">
        <f t="shared" si="138"/>
        <v>2026</v>
      </c>
      <c r="O293" s="618">
        <f t="shared" si="138"/>
        <v>2027</v>
      </c>
      <c r="P293" s="618">
        <f t="shared" si="138"/>
        <v>2028</v>
      </c>
      <c r="Q293" s="618">
        <f t="shared" si="138"/>
        <v>2029</v>
      </c>
      <c r="R293" s="618">
        <f t="shared" si="138"/>
        <v>2030</v>
      </c>
      <c r="S293" s="618">
        <f t="shared" si="138"/>
        <v>2031</v>
      </c>
      <c r="T293" s="618">
        <f t="shared" si="138"/>
        <v>2032</v>
      </c>
      <c r="U293" s="618">
        <f t="shared" si="138"/>
        <v>2033</v>
      </c>
      <c r="V293" s="618">
        <f t="shared" si="138"/>
        <v>2034</v>
      </c>
      <c r="W293" s="618">
        <f t="shared" si="138"/>
        <v>2035</v>
      </c>
      <c r="X293" s="618">
        <f t="shared" si="138"/>
        <v>2036</v>
      </c>
      <c r="Y293" s="618">
        <f t="shared" si="138"/>
        <v>2037</v>
      </c>
      <c r="Z293" s="618">
        <f t="shared" si="138"/>
        <v>2038</v>
      </c>
      <c r="AA293" s="618">
        <f t="shared" si="138"/>
        <v>2039</v>
      </c>
      <c r="AB293" s="618">
        <f t="shared" si="138"/>
        <v>2040</v>
      </c>
      <c r="AC293" s="618">
        <f t="shared" si="138"/>
        <v>2041</v>
      </c>
      <c r="AD293" s="618">
        <f t="shared" si="138"/>
        <v>2042</v>
      </c>
      <c r="AE293" s="618">
        <f t="shared" si="138"/>
        <v>2043</v>
      </c>
      <c r="AF293" s="618">
        <f t="shared" si="138"/>
        <v>2044</v>
      </c>
      <c r="AG293" s="618">
        <f t="shared" si="138"/>
        <v>2045</v>
      </c>
      <c r="AH293" s="618">
        <f t="shared" si="138"/>
        <v>2046</v>
      </c>
      <c r="AI293" s="618">
        <f t="shared" si="138"/>
        <v>2047</v>
      </c>
      <c r="AJ293" s="621">
        <f>+AI293+1</f>
        <v>2048</v>
      </c>
      <c r="AK293" s="621">
        <f>+AJ293+1</f>
        <v>2049</v>
      </c>
      <c r="AL293" s="621">
        <f t="shared" si="137"/>
        <v>2050</v>
      </c>
      <c r="AM293" s="621">
        <f t="shared" si="137"/>
        <v>2051</v>
      </c>
      <c r="AN293" s="621">
        <f t="shared" si="137"/>
        <v>2052</v>
      </c>
      <c r="AO293" s="621">
        <f t="shared" si="137"/>
        <v>2053</v>
      </c>
      <c r="AP293" s="621">
        <f t="shared" si="137"/>
        <v>2054</v>
      </c>
      <c r="AQ293" s="621">
        <f t="shared" si="137"/>
        <v>2055</v>
      </c>
      <c r="AR293" s="621">
        <f t="shared" si="137"/>
        <v>2056</v>
      </c>
      <c r="AS293" s="621">
        <f t="shared" si="137"/>
        <v>2057</v>
      </c>
      <c r="AT293" s="621">
        <f t="shared" si="137"/>
        <v>2058</v>
      </c>
      <c r="AU293" s="621">
        <f t="shared" si="137"/>
        <v>2059</v>
      </c>
    </row>
    <row r="294" spans="1:47" s="589" customFormat="1" ht="11.25">
      <c r="A294" s="592" t="s">
        <v>242</v>
      </c>
      <c r="B294" s="749" t="s">
        <v>398</v>
      </c>
      <c r="C294" s="624"/>
      <c r="D294" s="625"/>
      <c r="E294" s="593"/>
      <c r="F294" s="593">
        <f t="shared" ref="F294:AU294" si="139">+F295+F299+F300+F301</f>
        <v>0</v>
      </c>
      <c r="G294" s="593">
        <f t="shared" si="139"/>
        <v>0</v>
      </c>
      <c r="H294" s="593">
        <f t="shared" si="139"/>
        <v>0</v>
      </c>
      <c r="I294" s="593">
        <f t="shared" si="139"/>
        <v>0</v>
      </c>
      <c r="J294" s="593">
        <f t="shared" si="139"/>
        <v>0</v>
      </c>
      <c r="K294" s="593">
        <f t="shared" si="139"/>
        <v>346028.86941390019</v>
      </c>
      <c r="L294" s="593">
        <f t="shared" si="139"/>
        <v>346028.86941390019</v>
      </c>
      <c r="M294" s="593">
        <f t="shared" si="139"/>
        <v>346028.86941390019</v>
      </c>
      <c r="N294" s="593">
        <f t="shared" si="139"/>
        <v>346028.86941390019</v>
      </c>
      <c r="O294" s="593">
        <f t="shared" si="139"/>
        <v>346028.86941390019</v>
      </c>
      <c r="P294" s="593">
        <f t="shared" si="139"/>
        <v>346028.86941390019</v>
      </c>
      <c r="Q294" s="593">
        <f t="shared" si="139"/>
        <v>346028.86941390019</v>
      </c>
      <c r="R294" s="593">
        <f t="shared" si="139"/>
        <v>346028.86941390019</v>
      </c>
      <c r="S294" s="593">
        <f t="shared" si="139"/>
        <v>346028.86941390019</v>
      </c>
      <c r="T294" s="593">
        <f t="shared" si="139"/>
        <v>346028.86941390019</v>
      </c>
      <c r="U294" s="593">
        <f t="shared" si="139"/>
        <v>346028.86941390019</v>
      </c>
      <c r="V294" s="593">
        <f t="shared" si="139"/>
        <v>346028.86941390019</v>
      </c>
      <c r="W294" s="593">
        <f t="shared" si="139"/>
        <v>346028.86941390019</v>
      </c>
      <c r="X294" s="593">
        <f t="shared" si="139"/>
        <v>346028.86941390019</v>
      </c>
      <c r="Y294" s="593">
        <f t="shared" si="139"/>
        <v>346028.86941390019</v>
      </c>
      <c r="Z294" s="593">
        <f t="shared" si="139"/>
        <v>346028.86941390019</v>
      </c>
      <c r="AA294" s="593">
        <f t="shared" si="139"/>
        <v>438826.1976969153</v>
      </c>
      <c r="AB294" s="593">
        <f t="shared" si="139"/>
        <v>438826.1976969153</v>
      </c>
      <c r="AC294" s="593">
        <f t="shared" si="139"/>
        <v>438826.1976969153</v>
      </c>
      <c r="AD294" s="593">
        <f t="shared" si="139"/>
        <v>438826.1976969153</v>
      </c>
      <c r="AE294" s="593">
        <f t="shared" si="139"/>
        <v>438826.1976969153</v>
      </c>
      <c r="AF294" s="593">
        <f t="shared" si="139"/>
        <v>438826.1976969153</v>
      </c>
      <c r="AG294" s="593">
        <f t="shared" si="139"/>
        <v>438826.1976969153</v>
      </c>
      <c r="AH294" s="593">
        <f t="shared" si="139"/>
        <v>438826.1976969153</v>
      </c>
      <c r="AI294" s="593">
        <f>+AI295+AI299+AI300+AI301</f>
        <v>1337708.6827945011</v>
      </c>
      <c r="AJ294" s="626">
        <f t="shared" si="139"/>
        <v>438826.1976969153</v>
      </c>
      <c r="AK294" s="626">
        <f t="shared" si="139"/>
        <v>438826.1976969153</v>
      </c>
      <c r="AL294" s="626">
        <f t="shared" si="139"/>
        <v>438826.1976969153</v>
      </c>
      <c r="AM294" s="626">
        <f t="shared" si="139"/>
        <v>438826.1976969153</v>
      </c>
      <c r="AN294" s="626">
        <f t="shared" si="139"/>
        <v>438826.1976969153</v>
      </c>
      <c r="AO294" s="626">
        <f t="shared" si="139"/>
        <v>438826.1976969153</v>
      </c>
      <c r="AP294" s="626">
        <f t="shared" si="139"/>
        <v>438826.1976969153</v>
      </c>
      <c r="AQ294" s="626">
        <f t="shared" si="139"/>
        <v>438826.1976969153</v>
      </c>
      <c r="AR294" s="626">
        <f t="shared" si="139"/>
        <v>438826.1976969153</v>
      </c>
      <c r="AS294" s="626">
        <f t="shared" si="139"/>
        <v>438826.1976969153</v>
      </c>
      <c r="AT294" s="626">
        <f t="shared" si="139"/>
        <v>438826.1976969153</v>
      </c>
      <c r="AU294" s="626">
        <f t="shared" si="139"/>
        <v>438826.1976969153</v>
      </c>
    </row>
    <row r="295" spans="1:47" s="607" customFormat="1" ht="11.25">
      <c r="A295" s="605">
        <v>1</v>
      </c>
      <c r="B295" s="753" t="s">
        <v>245</v>
      </c>
      <c r="C295" s="627">
        <f>NPV($C$328,G295:AI295)+F295</f>
        <v>4935704.399185488</v>
      </c>
      <c r="D295" s="628">
        <f>SUM(F295:AI295)</f>
        <v>9485897.6898946371</v>
      </c>
      <c r="E295" s="606"/>
      <c r="F295" s="606">
        <f t="shared" ref="F295:AU295" si="140">+F296+F297</f>
        <v>0</v>
      </c>
      <c r="G295" s="606">
        <f t="shared" si="140"/>
        <v>0</v>
      </c>
      <c r="H295" s="606">
        <f t="shared" si="140"/>
        <v>0</v>
      </c>
      <c r="I295" s="606">
        <f t="shared" si="140"/>
        <v>0</v>
      </c>
      <c r="J295" s="606">
        <f t="shared" si="140"/>
        <v>0</v>
      </c>
      <c r="K295" s="606">
        <f>+(K296+K297)*$C$3</f>
        <v>346028.86941390019</v>
      </c>
      <c r="L295" s="606">
        <f t="shared" ref="L295:AI295" si="141">+(L296+L297)*$C$3</f>
        <v>346028.86941390019</v>
      </c>
      <c r="M295" s="606">
        <f t="shared" si="141"/>
        <v>346028.86941390019</v>
      </c>
      <c r="N295" s="606">
        <f t="shared" si="141"/>
        <v>346028.86941390019</v>
      </c>
      <c r="O295" s="606">
        <f t="shared" si="141"/>
        <v>346028.86941390019</v>
      </c>
      <c r="P295" s="606">
        <f t="shared" si="141"/>
        <v>346028.86941390019</v>
      </c>
      <c r="Q295" s="606">
        <f t="shared" si="141"/>
        <v>346028.86941390019</v>
      </c>
      <c r="R295" s="606">
        <f t="shared" si="141"/>
        <v>346028.86941390019</v>
      </c>
      <c r="S295" s="606">
        <f t="shared" si="141"/>
        <v>346028.86941390019</v>
      </c>
      <c r="T295" s="606">
        <f t="shared" si="141"/>
        <v>346028.86941390019</v>
      </c>
      <c r="U295" s="606">
        <f t="shared" si="141"/>
        <v>346028.86941390019</v>
      </c>
      <c r="V295" s="606">
        <f t="shared" si="141"/>
        <v>346028.86941390019</v>
      </c>
      <c r="W295" s="606">
        <f t="shared" si="141"/>
        <v>346028.86941390019</v>
      </c>
      <c r="X295" s="606">
        <f t="shared" si="141"/>
        <v>346028.86941390019</v>
      </c>
      <c r="Y295" s="606">
        <f t="shared" si="141"/>
        <v>346028.86941390019</v>
      </c>
      <c r="Z295" s="606">
        <f t="shared" si="141"/>
        <v>346028.86941390019</v>
      </c>
      <c r="AA295" s="606">
        <f t="shared" si="141"/>
        <v>438826.1976969153</v>
      </c>
      <c r="AB295" s="606">
        <f t="shared" si="141"/>
        <v>438826.1976969153</v>
      </c>
      <c r="AC295" s="606">
        <f t="shared" si="141"/>
        <v>438826.1976969153</v>
      </c>
      <c r="AD295" s="606">
        <f t="shared" si="141"/>
        <v>438826.1976969153</v>
      </c>
      <c r="AE295" s="606">
        <f t="shared" si="141"/>
        <v>438826.1976969153</v>
      </c>
      <c r="AF295" s="606">
        <f t="shared" si="141"/>
        <v>438826.1976969153</v>
      </c>
      <c r="AG295" s="606">
        <f t="shared" si="141"/>
        <v>438826.1976969153</v>
      </c>
      <c r="AH295" s="606">
        <f t="shared" si="141"/>
        <v>438826.1976969153</v>
      </c>
      <c r="AI295" s="606">
        <f t="shared" si="141"/>
        <v>438826.1976969153</v>
      </c>
      <c r="AJ295" s="629">
        <f t="shared" si="140"/>
        <v>438826.1976969153</v>
      </c>
      <c r="AK295" s="629">
        <f t="shared" si="140"/>
        <v>438826.1976969153</v>
      </c>
      <c r="AL295" s="629">
        <f t="shared" si="140"/>
        <v>438826.1976969153</v>
      </c>
      <c r="AM295" s="629">
        <f t="shared" si="140"/>
        <v>438826.1976969153</v>
      </c>
      <c r="AN295" s="629">
        <f t="shared" si="140"/>
        <v>438826.1976969153</v>
      </c>
      <c r="AO295" s="629">
        <f t="shared" si="140"/>
        <v>438826.1976969153</v>
      </c>
      <c r="AP295" s="629">
        <f t="shared" si="140"/>
        <v>438826.1976969153</v>
      </c>
      <c r="AQ295" s="629">
        <f t="shared" si="140"/>
        <v>438826.1976969153</v>
      </c>
      <c r="AR295" s="629">
        <f t="shared" si="140"/>
        <v>438826.1976969153</v>
      </c>
      <c r="AS295" s="629">
        <f t="shared" si="140"/>
        <v>438826.1976969153</v>
      </c>
      <c r="AT295" s="629">
        <f t="shared" si="140"/>
        <v>438826.1976969153</v>
      </c>
      <c r="AU295" s="629">
        <f t="shared" si="140"/>
        <v>438826.1976969153</v>
      </c>
    </row>
    <row r="296" spans="1:47" s="589" customFormat="1" ht="11.25">
      <c r="A296" s="594"/>
      <c r="B296" s="751" t="s">
        <v>249</v>
      </c>
      <c r="C296" s="630"/>
      <c r="D296" s="631"/>
      <c r="E296" s="606"/>
      <c r="F296" s="595">
        <f t="shared" ref="F296:AI296" si="142">+F262-F121</f>
        <v>0</v>
      </c>
      <c r="G296" s="595">
        <f t="shared" si="142"/>
        <v>0</v>
      </c>
      <c r="H296" s="595">
        <f t="shared" si="142"/>
        <v>0</v>
      </c>
      <c r="I296" s="595">
        <f t="shared" si="142"/>
        <v>0</v>
      </c>
      <c r="J296" s="595">
        <f t="shared" si="142"/>
        <v>0</v>
      </c>
      <c r="K296" s="595">
        <f t="shared" si="142"/>
        <v>219269.43107137195</v>
      </c>
      <c r="L296" s="595">
        <f t="shared" si="142"/>
        <v>219269.43107137195</v>
      </c>
      <c r="M296" s="595">
        <f t="shared" si="142"/>
        <v>219269.43107137195</v>
      </c>
      <c r="N296" s="595">
        <f t="shared" si="142"/>
        <v>219269.43107137195</v>
      </c>
      <c r="O296" s="595">
        <f t="shared" si="142"/>
        <v>219269.43107137195</v>
      </c>
      <c r="P296" s="595">
        <f t="shared" si="142"/>
        <v>219269.43107137195</v>
      </c>
      <c r="Q296" s="595">
        <f t="shared" si="142"/>
        <v>219269.43107137195</v>
      </c>
      <c r="R296" s="595">
        <f t="shared" si="142"/>
        <v>219269.43107137195</v>
      </c>
      <c r="S296" s="595">
        <f t="shared" si="142"/>
        <v>219269.43107137195</v>
      </c>
      <c r="T296" s="595">
        <f t="shared" si="142"/>
        <v>219269.43107137195</v>
      </c>
      <c r="U296" s="595">
        <f t="shared" si="142"/>
        <v>219269.43107137195</v>
      </c>
      <c r="V296" s="595">
        <f t="shared" si="142"/>
        <v>219269.43107137195</v>
      </c>
      <c r="W296" s="595">
        <f t="shared" si="142"/>
        <v>219269.43107137195</v>
      </c>
      <c r="X296" s="595">
        <f t="shared" si="142"/>
        <v>219269.43107137195</v>
      </c>
      <c r="Y296" s="595">
        <f t="shared" si="142"/>
        <v>219269.43107137195</v>
      </c>
      <c r="Z296" s="595">
        <f t="shared" si="142"/>
        <v>219269.43107137195</v>
      </c>
      <c r="AA296" s="595">
        <f t="shared" si="142"/>
        <v>219269.43107137195</v>
      </c>
      <c r="AB296" s="595">
        <f t="shared" si="142"/>
        <v>219269.43107137195</v>
      </c>
      <c r="AC296" s="595">
        <f t="shared" si="142"/>
        <v>219269.43107137195</v>
      </c>
      <c r="AD296" s="595">
        <f t="shared" si="142"/>
        <v>219269.43107137195</v>
      </c>
      <c r="AE296" s="595">
        <f t="shared" si="142"/>
        <v>219269.43107137195</v>
      </c>
      <c r="AF296" s="595">
        <f t="shared" si="142"/>
        <v>219269.43107137195</v>
      </c>
      <c r="AG296" s="595">
        <f t="shared" si="142"/>
        <v>219269.43107137195</v>
      </c>
      <c r="AH296" s="595">
        <f t="shared" si="142"/>
        <v>219269.43107137195</v>
      </c>
      <c r="AI296" s="595">
        <f t="shared" si="142"/>
        <v>219269.43107137195</v>
      </c>
      <c r="AJ296" s="632">
        <f t="shared" ref="AJ296:AU300" si="143">+AI296</f>
        <v>219269.43107137195</v>
      </c>
      <c r="AK296" s="632">
        <f t="shared" si="143"/>
        <v>219269.43107137195</v>
      </c>
      <c r="AL296" s="632">
        <f t="shared" si="143"/>
        <v>219269.43107137195</v>
      </c>
      <c r="AM296" s="632">
        <f t="shared" si="143"/>
        <v>219269.43107137195</v>
      </c>
      <c r="AN296" s="632">
        <f t="shared" si="143"/>
        <v>219269.43107137195</v>
      </c>
      <c r="AO296" s="632">
        <f t="shared" si="143"/>
        <v>219269.43107137195</v>
      </c>
      <c r="AP296" s="632">
        <f t="shared" si="143"/>
        <v>219269.43107137195</v>
      </c>
      <c r="AQ296" s="632">
        <f t="shared" si="143"/>
        <v>219269.43107137195</v>
      </c>
      <c r="AR296" s="632">
        <f t="shared" si="143"/>
        <v>219269.43107137195</v>
      </c>
      <c r="AS296" s="632">
        <f t="shared" si="143"/>
        <v>219269.43107137195</v>
      </c>
      <c r="AT296" s="632">
        <f t="shared" si="143"/>
        <v>219269.43107137195</v>
      </c>
      <c r="AU296" s="632">
        <f t="shared" si="143"/>
        <v>219269.43107137195</v>
      </c>
    </row>
    <row r="297" spans="1:47" s="589" customFormat="1" ht="11.25">
      <c r="A297" s="594"/>
      <c r="B297" s="751" t="s">
        <v>250</v>
      </c>
      <c r="C297" s="630"/>
      <c r="D297" s="631"/>
      <c r="E297" s="606"/>
      <c r="F297" s="595">
        <f t="shared" ref="F297:AI297" si="144">+F263-F122</f>
        <v>0</v>
      </c>
      <c r="G297" s="595">
        <f t="shared" si="144"/>
        <v>0</v>
      </c>
      <c r="H297" s="595">
        <f t="shared" si="144"/>
        <v>0</v>
      </c>
      <c r="I297" s="595">
        <f t="shared" si="144"/>
        <v>0</v>
      </c>
      <c r="J297" s="595">
        <f t="shared" si="144"/>
        <v>0</v>
      </c>
      <c r="K297" s="595">
        <f t="shared" si="144"/>
        <v>126759.43834252824</v>
      </c>
      <c r="L297" s="595">
        <f t="shared" si="144"/>
        <v>126759.43834252824</v>
      </c>
      <c r="M297" s="595">
        <f t="shared" si="144"/>
        <v>126759.43834252824</v>
      </c>
      <c r="N297" s="595">
        <f t="shared" si="144"/>
        <v>126759.43834252824</v>
      </c>
      <c r="O297" s="595">
        <f t="shared" si="144"/>
        <v>126759.43834252824</v>
      </c>
      <c r="P297" s="595">
        <f t="shared" si="144"/>
        <v>126759.43834252824</v>
      </c>
      <c r="Q297" s="595">
        <f t="shared" si="144"/>
        <v>126759.43834252824</v>
      </c>
      <c r="R297" s="595">
        <f t="shared" si="144"/>
        <v>126759.43834252824</v>
      </c>
      <c r="S297" s="595">
        <f t="shared" si="144"/>
        <v>126759.43834252824</v>
      </c>
      <c r="T297" s="595">
        <f t="shared" si="144"/>
        <v>126759.43834252824</v>
      </c>
      <c r="U297" s="595">
        <f t="shared" si="144"/>
        <v>126759.43834252824</v>
      </c>
      <c r="V297" s="595">
        <f t="shared" si="144"/>
        <v>126759.43834252824</v>
      </c>
      <c r="W297" s="595">
        <f t="shared" si="144"/>
        <v>126759.43834252824</v>
      </c>
      <c r="X297" s="595">
        <f t="shared" si="144"/>
        <v>126759.43834252824</v>
      </c>
      <c r="Y297" s="595">
        <f t="shared" si="144"/>
        <v>126759.43834252824</v>
      </c>
      <c r="Z297" s="595">
        <f t="shared" si="144"/>
        <v>126759.43834252824</v>
      </c>
      <c r="AA297" s="595">
        <f t="shared" si="144"/>
        <v>219556.76662554336</v>
      </c>
      <c r="AB297" s="595">
        <f t="shared" si="144"/>
        <v>219556.76662554336</v>
      </c>
      <c r="AC297" s="595">
        <f t="shared" si="144"/>
        <v>219556.76662554336</v>
      </c>
      <c r="AD297" s="595">
        <f t="shared" si="144"/>
        <v>219556.76662554336</v>
      </c>
      <c r="AE297" s="595">
        <f t="shared" si="144"/>
        <v>219556.76662554336</v>
      </c>
      <c r="AF297" s="595">
        <f t="shared" si="144"/>
        <v>219556.76662554336</v>
      </c>
      <c r="AG297" s="595">
        <f t="shared" si="144"/>
        <v>219556.76662554336</v>
      </c>
      <c r="AH297" s="595">
        <f t="shared" si="144"/>
        <v>219556.76662554336</v>
      </c>
      <c r="AI297" s="595">
        <f t="shared" si="144"/>
        <v>219556.76662554336</v>
      </c>
      <c r="AJ297" s="632">
        <f t="shared" si="143"/>
        <v>219556.76662554336</v>
      </c>
      <c r="AK297" s="632">
        <f t="shared" si="143"/>
        <v>219556.76662554336</v>
      </c>
      <c r="AL297" s="632">
        <f t="shared" si="143"/>
        <v>219556.76662554336</v>
      </c>
      <c r="AM297" s="632">
        <f t="shared" si="143"/>
        <v>219556.76662554336</v>
      </c>
      <c r="AN297" s="632">
        <f t="shared" si="143"/>
        <v>219556.76662554336</v>
      </c>
      <c r="AO297" s="632">
        <f t="shared" si="143"/>
        <v>219556.76662554336</v>
      </c>
      <c r="AP297" s="632">
        <f t="shared" si="143"/>
        <v>219556.76662554336</v>
      </c>
      <c r="AQ297" s="632">
        <f t="shared" si="143"/>
        <v>219556.76662554336</v>
      </c>
      <c r="AR297" s="632">
        <f t="shared" si="143"/>
        <v>219556.76662554336</v>
      </c>
      <c r="AS297" s="632">
        <f t="shared" si="143"/>
        <v>219556.76662554336</v>
      </c>
      <c r="AT297" s="632">
        <f t="shared" si="143"/>
        <v>219556.76662554336</v>
      </c>
      <c r="AU297" s="632">
        <f t="shared" si="143"/>
        <v>219556.76662554336</v>
      </c>
    </row>
    <row r="298" spans="1:47" s="589" customFormat="1" ht="11.25">
      <c r="A298" s="594"/>
      <c r="B298" s="751" t="s">
        <v>853</v>
      </c>
      <c r="C298" s="630"/>
      <c r="D298" s="631"/>
      <c r="E298" s="606"/>
      <c r="F298" s="595">
        <f t="shared" ref="F298:AI298" si="145">+F264-F123</f>
        <v>0</v>
      </c>
      <c r="G298" s="595">
        <f t="shared" si="145"/>
        <v>0</v>
      </c>
      <c r="H298" s="595">
        <f t="shared" si="145"/>
        <v>0</v>
      </c>
      <c r="I298" s="595">
        <f t="shared" si="145"/>
        <v>0</v>
      </c>
      <c r="J298" s="595">
        <f t="shared" si="145"/>
        <v>0</v>
      </c>
      <c r="K298" s="595">
        <f t="shared" si="145"/>
        <v>0</v>
      </c>
      <c r="L298" s="595">
        <f t="shared" si="145"/>
        <v>0</v>
      </c>
      <c r="M298" s="595">
        <f t="shared" si="145"/>
        <v>0</v>
      </c>
      <c r="N298" s="595">
        <f t="shared" si="145"/>
        <v>0</v>
      </c>
      <c r="O298" s="595">
        <f t="shared" si="145"/>
        <v>0</v>
      </c>
      <c r="P298" s="595">
        <f t="shared" si="145"/>
        <v>0</v>
      </c>
      <c r="Q298" s="595">
        <f t="shared" si="145"/>
        <v>0</v>
      </c>
      <c r="R298" s="595">
        <f t="shared" si="145"/>
        <v>0</v>
      </c>
      <c r="S298" s="595">
        <f t="shared" si="145"/>
        <v>0</v>
      </c>
      <c r="T298" s="595">
        <f t="shared" si="145"/>
        <v>0</v>
      </c>
      <c r="U298" s="595">
        <f t="shared" si="145"/>
        <v>0</v>
      </c>
      <c r="V298" s="595">
        <f t="shared" si="145"/>
        <v>0</v>
      </c>
      <c r="W298" s="595">
        <f t="shared" si="145"/>
        <v>0</v>
      </c>
      <c r="X298" s="595">
        <f t="shared" si="145"/>
        <v>0</v>
      </c>
      <c r="Y298" s="595">
        <f t="shared" si="145"/>
        <v>0</v>
      </c>
      <c r="Z298" s="595">
        <f t="shared" si="145"/>
        <v>0</v>
      </c>
      <c r="AA298" s="595">
        <f t="shared" si="145"/>
        <v>0</v>
      </c>
      <c r="AB298" s="595">
        <f t="shared" si="145"/>
        <v>0</v>
      </c>
      <c r="AC298" s="595">
        <f t="shared" si="145"/>
        <v>0</v>
      </c>
      <c r="AD298" s="595">
        <f t="shared" si="145"/>
        <v>0</v>
      </c>
      <c r="AE298" s="595">
        <f t="shared" si="145"/>
        <v>0</v>
      </c>
      <c r="AF298" s="595">
        <f t="shared" si="145"/>
        <v>0</v>
      </c>
      <c r="AG298" s="595">
        <f t="shared" si="145"/>
        <v>0</v>
      </c>
      <c r="AH298" s="595">
        <f t="shared" si="145"/>
        <v>0</v>
      </c>
      <c r="AI298" s="595">
        <f t="shared" si="145"/>
        <v>0</v>
      </c>
      <c r="AJ298" s="632"/>
      <c r="AK298" s="632"/>
      <c r="AL298" s="632"/>
      <c r="AM298" s="632"/>
      <c r="AN298" s="632"/>
      <c r="AO298" s="632"/>
      <c r="AP298" s="632"/>
      <c r="AQ298" s="632"/>
      <c r="AR298" s="632"/>
      <c r="AS298" s="632"/>
      <c r="AT298" s="632"/>
      <c r="AU298" s="632"/>
    </row>
    <row r="299" spans="1:47" s="607" customFormat="1" ht="11.25">
      <c r="A299" s="605">
        <v>2</v>
      </c>
      <c r="B299" s="753" t="s">
        <v>247</v>
      </c>
      <c r="C299" s="627"/>
      <c r="D299" s="628"/>
      <c r="E299" s="606"/>
      <c r="F299" s="606">
        <f t="shared" ref="F299:AI299" si="146">+F265-F124</f>
        <v>0</v>
      </c>
      <c r="G299" s="606">
        <f t="shared" si="146"/>
        <v>0</v>
      </c>
      <c r="H299" s="606">
        <f t="shared" si="146"/>
        <v>0</v>
      </c>
      <c r="I299" s="606">
        <f t="shared" si="146"/>
        <v>0</v>
      </c>
      <c r="J299" s="606">
        <f t="shared" si="146"/>
        <v>0</v>
      </c>
      <c r="K299" s="606">
        <f t="shared" si="146"/>
        <v>0</v>
      </c>
      <c r="L299" s="606">
        <f t="shared" si="146"/>
        <v>0</v>
      </c>
      <c r="M299" s="606">
        <f t="shared" si="146"/>
        <v>0</v>
      </c>
      <c r="N299" s="606">
        <f t="shared" si="146"/>
        <v>0</v>
      </c>
      <c r="O299" s="606">
        <f t="shared" si="146"/>
        <v>0</v>
      </c>
      <c r="P299" s="606">
        <f t="shared" si="146"/>
        <v>0</v>
      </c>
      <c r="Q299" s="606">
        <f t="shared" si="146"/>
        <v>0</v>
      </c>
      <c r="R299" s="606">
        <f t="shared" si="146"/>
        <v>0</v>
      </c>
      <c r="S299" s="606">
        <f t="shared" si="146"/>
        <v>0</v>
      </c>
      <c r="T299" s="606">
        <f t="shared" si="146"/>
        <v>0</v>
      </c>
      <c r="U299" s="606">
        <f t="shared" si="146"/>
        <v>0</v>
      </c>
      <c r="V299" s="606">
        <f t="shared" si="146"/>
        <v>0</v>
      </c>
      <c r="W299" s="606">
        <f t="shared" si="146"/>
        <v>0</v>
      </c>
      <c r="X299" s="606">
        <f t="shared" si="146"/>
        <v>0</v>
      </c>
      <c r="Y299" s="606">
        <f t="shared" si="146"/>
        <v>0</v>
      </c>
      <c r="Z299" s="606">
        <f t="shared" si="146"/>
        <v>0</v>
      </c>
      <c r="AA299" s="606">
        <f t="shared" si="146"/>
        <v>0</v>
      </c>
      <c r="AB299" s="606">
        <f t="shared" si="146"/>
        <v>0</v>
      </c>
      <c r="AC299" s="606">
        <f t="shared" si="146"/>
        <v>0</v>
      </c>
      <c r="AD299" s="606">
        <f t="shared" si="146"/>
        <v>0</v>
      </c>
      <c r="AE299" s="606">
        <f t="shared" si="146"/>
        <v>0</v>
      </c>
      <c r="AF299" s="606">
        <f t="shared" si="146"/>
        <v>0</v>
      </c>
      <c r="AG299" s="606">
        <f t="shared" si="146"/>
        <v>0</v>
      </c>
      <c r="AH299" s="606">
        <f t="shared" si="146"/>
        <v>0</v>
      </c>
      <c r="AI299" s="606">
        <f t="shared" si="146"/>
        <v>0</v>
      </c>
      <c r="AJ299" s="629">
        <f t="shared" si="143"/>
        <v>0</v>
      </c>
      <c r="AK299" s="629">
        <f t="shared" si="143"/>
        <v>0</v>
      </c>
      <c r="AL299" s="629">
        <f t="shared" si="143"/>
        <v>0</v>
      </c>
      <c r="AM299" s="629">
        <f t="shared" si="143"/>
        <v>0</v>
      </c>
      <c r="AN299" s="629">
        <f t="shared" si="143"/>
        <v>0</v>
      </c>
      <c r="AO299" s="629">
        <f t="shared" si="143"/>
        <v>0</v>
      </c>
      <c r="AP299" s="629">
        <f t="shared" si="143"/>
        <v>0</v>
      </c>
      <c r="AQ299" s="629">
        <f t="shared" si="143"/>
        <v>0</v>
      </c>
      <c r="AR299" s="629">
        <f t="shared" si="143"/>
        <v>0</v>
      </c>
      <c r="AS299" s="629">
        <f t="shared" si="143"/>
        <v>0</v>
      </c>
      <c r="AT299" s="629">
        <f t="shared" si="143"/>
        <v>0</v>
      </c>
      <c r="AU299" s="629">
        <f t="shared" si="143"/>
        <v>0</v>
      </c>
    </row>
    <row r="300" spans="1:47" s="607" customFormat="1" ht="11.25">
      <c r="A300" s="605">
        <v>3</v>
      </c>
      <c r="B300" s="753" t="s">
        <v>251</v>
      </c>
      <c r="C300" s="627"/>
      <c r="D300" s="628"/>
      <c r="E300" s="606"/>
      <c r="F300" s="606">
        <f t="shared" ref="F300:AI300" si="147">+F266-F125</f>
        <v>0</v>
      </c>
      <c r="G300" s="606">
        <f t="shared" si="147"/>
        <v>0</v>
      </c>
      <c r="H300" s="606">
        <f t="shared" si="147"/>
        <v>0</v>
      </c>
      <c r="I300" s="606">
        <f t="shared" si="147"/>
        <v>0</v>
      </c>
      <c r="J300" s="606">
        <f t="shared" si="147"/>
        <v>0</v>
      </c>
      <c r="K300" s="606">
        <f t="shared" si="147"/>
        <v>0</v>
      </c>
      <c r="L300" s="606">
        <f t="shared" si="147"/>
        <v>0</v>
      </c>
      <c r="M300" s="606">
        <f t="shared" si="147"/>
        <v>0</v>
      </c>
      <c r="N300" s="606">
        <f t="shared" si="147"/>
        <v>0</v>
      </c>
      <c r="O300" s="606">
        <f t="shared" si="147"/>
        <v>0</v>
      </c>
      <c r="P300" s="606">
        <f t="shared" si="147"/>
        <v>0</v>
      </c>
      <c r="Q300" s="606">
        <f t="shared" si="147"/>
        <v>0</v>
      </c>
      <c r="R300" s="606">
        <f t="shared" si="147"/>
        <v>0</v>
      </c>
      <c r="S300" s="606">
        <f t="shared" si="147"/>
        <v>0</v>
      </c>
      <c r="T300" s="606">
        <f t="shared" si="147"/>
        <v>0</v>
      </c>
      <c r="U300" s="606">
        <f t="shared" si="147"/>
        <v>0</v>
      </c>
      <c r="V300" s="606">
        <f t="shared" si="147"/>
        <v>0</v>
      </c>
      <c r="W300" s="606">
        <f t="shared" si="147"/>
        <v>0</v>
      </c>
      <c r="X300" s="606">
        <f t="shared" si="147"/>
        <v>0</v>
      </c>
      <c r="Y300" s="606">
        <f t="shared" si="147"/>
        <v>0</v>
      </c>
      <c r="Z300" s="606">
        <f t="shared" si="147"/>
        <v>0</v>
      </c>
      <c r="AA300" s="606">
        <f t="shared" si="147"/>
        <v>0</v>
      </c>
      <c r="AB300" s="606">
        <f t="shared" si="147"/>
        <v>0</v>
      </c>
      <c r="AC300" s="606">
        <f t="shared" si="147"/>
        <v>0</v>
      </c>
      <c r="AD300" s="606">
        <f t="shared" si="147"/>
        <v>0</v>
      </c>
      <c r="AE300" s="606">
        <f t="shared" si="147"/>
        <v>0</v>
      </c>
      <c r="AF300" s="606">
        <f t="shared" si="147"/>
        <v>0</v>
      </c>
      <c r="AG300" s="606">
        <f t="shared" si="147"/>
        <v>0</v>
      </c>
      <c r="AH300" s="606">
        <f t="shared" si="147"/>
        <v>0</v>
      </c>
      <c r="AI300" s="606">
        <f t="shared" si="147"/>
        <v>0</v>
      </c>
      <c r="AJ300" s="629">
        <f t="shared" si="143"/>
        <v>0</v>
      </c>
      <c r="AK300" s="629">
        <f t="shared" si="143"/>
        <v>0</v>
      </c>
      <c r="AL300" s="629">
        <f t="shared" si="143"/>
        <v>0</v>
      </c>
      <c r="AM300" s="629">
        <f t="shared" si="143"/>
        <v>0</v>
      </c>
      <c r="AN300" s="629">
        <f t="shared" si="143"/>
        <v>0</v>
      </c>
      <c r="AO300" s="629">
        <f t="shared" si="143"/>
        <v>0</v>
      </c>
      <c r="AP300" s="629">
        <f t="shared" si="143"/>
        <v>0</v>
      </c>
      <c r="AQ300" s="629">
        <f t="shared" si="143"/>
        <v>0</v>
      </c>
      <c r="AR300" s="629">
        <f t="shared" si="143"/>
        <v>0</v>
      </c>
      <c r="AS300" s="629">
        <f t="shared" si="143"/>
        <v>0</v>
      </c>
      <c r="AT300" s="629">
        <f t="shared" si="143"/>
        <v>0</v>
      </c>
      <c r="AU300" s="629">
        <f t="shared" si="143"/>
        <v>0</v>
      </c>
    </row>
    <row r="301" spans="1:47" s="607" customFormat="1" ht="11.25">
      <c r="A301" s="605">
        <v>4</v>
      </c>
      <c r="B301" s="753" t="s">
        <v>400</v>
      </c>
      <c r="C301" s="627">
        <f>NPV($C$328,G301:AI301)+F301</f>
        <v>288227.94048872252</v>
      </c>
      <c r="D301" s="628">
        <f>SUM(F301:AI301)</f>
        <v>898882.48509758571</v>
      </c>
      <c r="E301" s="606"/>
      <c r="F301" s="606">
        <v>0</v>
      </c>
      <c r="G301" s="606">
        <v>0</v>
      </c>
      <c r="H301" s="606">
        <v>0</v>
      </c>
      <c r="I301" s="606">
        <v>0</v>
      </c>
      <c r="J301" s="606">
        <v>0</v>
      </c>
      <c r="K301" s="606">
        <v>0</v>
      </c>
      <c r="L301" s="606">
        <v>0</v>
      </c>
      <c r="M301" s="606">
        <v>0</v>
      </c>
      <c r="N301" s="606">
        <v>0</v>
      </c>
      <c r="O301" s="606">
        <v>0</v>
      </c>
      <c r="P301" s="606">
        <v>0</v>
      </c>
      <c r="Q301" s="606">
        <v>0</v>
      </c>
      <c r="R301" s="606">
        <v>0</v>
      </c>
      <c r="S301" s="606">
        <v>0</v>
      </c>
      <c r="T301" s="606">
        <v>0</v>
      </c>
      <c r="U301" s="606">
        <v>0</v>
      </c>
      <c r="V301" s="606">
        <v>0</v>
      </c>
      <c r="W301" s="606">
        <v>0</v>
      </c>
      <c r="X301" s="606">
        <v>0</v>
      </c>
      <c r="Y301" s="606">
        <v>0</v>
      </c>
      <c r="Z301" s="606">
        <v>0</v>
      </c>
      <c r="AA301" s="606">
        <v>0</v>
      </c>
      <c r="AB301" s="606">
        <v>0</v>
      </c>
      <c r="AC301" s="606">
        <v>0</v>
      </c>
      <c r="AD301" s="606">
        <v>0</v>
      </c>
      <c r="AE301" s="606">
        <v>0</v>
      </c>
      <c r="AF301" s="606">
        <v>0</v>
      </c>
      <c r="AG301" s="606">
        <v>0</v>
      </c>
      <c r="AH301" s="606">
        <v>0</v>
      </c>
      <c r="AI301" s="606">
        <f>+NPV($C$328,AJ321:AU321)</f>
        <v>898882.48509758571</v>
      </c>
      <c r="AJ301" s="629">
        <v>0</v>
      </c>
      <c r="AK301" s="629">
        <v>0</v>
      </c>
      <c r="AL301" s="629">
        <v>0</v>
      </c>
      <c r="AM301" s="629">
        <v>0</v>
      </c>
      <c r="AN301" s="629">
        <v>0</v>
      </c>
      <c r="AO301" s="629">
        <v>0</v>
      </c>
      <c r="AP301" s="629">
        <v>0</v>
      </c>
      <c r="AQ301" s="629">
        <v>0</v>
      </c>
      <c r="AR301" s="629">
        <v>0</v>
      </c>
      <c r="AS301" s="629">
        <v>0</v>
      </c>
      <c r="AT301" s="629">
        <v>0</v>
      </c>
      <c r="AU301" s="629">
        <v>0</v>
      </c>
    </row>
    <row r="302" spans="1:47" s="589" customFormat="1" ht="11.25">
      <c r="A302" s="592" t="s">
        <v>243</v>
      </c>
      <c r="B302" s="749" t="s">
        <v>399</v>
      </c>
      <c r="C302" s="624"/>
      <c r="D302" s="625"/>
      <c r="E302" s="593"/>
      <c r="F302" s="593">
        <f>+F308+F309+F310+F316+F303</f>
        <v>873329.16339999984</v>
      </c>
      <c r="G302" s="593">
        <f t="shared" ref="G302:AU302" si="148">+G308+G309+G310+G316+G303</f>
        <v>207422.42930594279</v>
      </c>
      <c r="H302" s="593">
        <f t="shared" si="148"/>
        <v>2370131.591165028</v>
      </c>
      <c r="I302" s="593">
        <f t="shared" si="148"/>
        <v>2326151.4648924191</v>
      </c>
      <c r="J302" s="593">
        <f t="shared" si="148"/>
        <v>76977.934750926361</v>
      </c>
      <c r="K302" s="593">
        <f t="shared" si="148"/>
        <v>219269.43107137183</v>
      </c>
      <c r="L302" s="593">
        <f t="shared" si="148"/>
        <v>219269.43107137183</v>
      </c>
      <c r="M302" s="593">
        <f t="shared" si="148"/>
        <v>219269.43107137183</v>
      </c>
      <c r="N302" s="593">
        <f t="shared" si="148"/>
        <v>219269.43107137183</v>
      </c>
      <c r="O302" s="593">
        <f t="shared" si="148"/>
        <v>219269.43107137183</v>
      </c>
      <c r="P302" s="593">
        <f t="shared" si="148"/>
        <v>219269.43107137183</v>
      </c>
      <c r="Q302" s="593">
        <f t="shared" si="148"/>
        <v>219269.43107137183</v>
      </c>
      <c r="R302" s="593">
        <f t="shared" si="148"/>
        <v>219269.43107137183</v>
      </c>
      <c r="S302" s="593">
        <f t="shared" si="148"/>
        <v>219269.43107137183</v>
      </c>
      <c r="T302" s="593">
        <f t="shared" si="148"/>
        <v>1337074.4662170287</v>
      </c>
      <c r="U302" s="593">
        <f t="shared" si="148"/>
        <v>219269.43107137183</v>
      </c>
      <c r="V302" s="593">
        <f t="shared" si="148"/>
        <v>219269.43107137183</v>
      </c>
      <c r="W302" s="593">
        <f t="shared" si="148"/>
        <v>219269.43107137183</v>
      </c>
      <c r="X302" s="593">
        <f t="shared" si="148"/>
        <v>492521.06306290673</v>
      </c>
      <c r="Y302" s="593">
        <f t="shared" si="148"/>
        <v>219269.43107137183</v>
      </c>
      <c r="Z302" s="593">
        <f t="shared" si="148"/>
        <v>219269.43107137183</v>
      </c>
      <c r="AA302" s="593">
        <f t="shared" si="148"/>
        <v>219269.43107137183</v>
      </c>
      <c r="AB302" s="593">
        <f t="shared" si="148"/>
        <v>219269.43107137183</v>
      </c>
      <c r="AC302" s="593">
        <f t="shared" si="148"/>
        <v>219269.43107137183</v>
      </c>
      <c r="AD302" s="593">
        <f t="shared" si="148"/>
        <v>1337074.4662170287</v>
      </c>
      <c r="AE302" s="593">
        <f t="shared" si="148"/>
        <v>219269.43107137183</v>
      </c>
      <c r="AF302" s="593">
        <f t="shared" si="148"/>
        <v>219269.43107137183</v>
      </c>
      <c r="AG302" s="593">
        <f t="shared" si="148"/>
        <v>219269.43107137183</v>
      </c>
      <c r="AH302" s="593">
        <f t="shared" si="148"/>
        <v>219269.43107137183</v>
      </c>
      <c r="AI302" s="593">
        <f t="shared" si="148"/>
        <v>219269.43107137183</v>
      </c>
      <c r="AJ302" s="626">
        <f t="shared" si="148"/>
        <v>219269.43107137183</v>
      </c>
      <c r="AK302" s="626">
        <f t="shared" si="148"/>
        <v>219269.43107137183</v>
      </c>
      <c r="AL302" s="626">
        <f t="shared" si="148"/>
        <v>492521.06306290673</v>
      </c>
      <c r="AM302" s="626">
        <f t="shared" si="148"/>
        <v>219269.43107137183</v>
      </c>
      <c r="AN302" s="626">
        <f t="shared" si="148"/>
        <v>1337074.4662170287</v>
      </c>
      <c r="AO302" s="626">
        <f t="shared" si="148"/>
        <v>219269.43107137183</v>
      </c>
      <c r="AP302" s="626">
        <f t="shared" si="148"/>
        <v>219269.43107137183</v>
      </c>
      <c r="AQ302" s="626">
        <f t="shared" si="148"/>
        <v>219269.43107137183</v>
      </c>
      <c r="AR302" s="626">
        <f t="shared" si="148"/>
        <v>219269.43107137183</v>
      </c>
      <c r="AS302" s="626">
        <f t="shared" si="148"/>
        <v>219269.43107137183</v>
      </c>
      <c r="AT302" s="626">
        <f t="shared" si="148"/>
        <v>219269.43107137183</v>
      </c>
      <c r="AU302" s="626">
        <f t="shared" si="148"/>
        <v>219269.43107137183</v>
      </c>
    </row>
    <row r="303" spans="1:47" s="607" customFormat="1" ht="11.25">
      <c r="A303" s="605">
        <v>1</v>
      </c>
      <c r="B303" s="753" t="s">
        <v>246</v>
      </c>
      <c r="C303" s="627">
        <f>NPV($C$328,G303:AI303)+F303</f>
        <v>2928084.3843172104</v>
      </c>
      <c r="D303" s="628">
        <f>SUM(F303:AI303)</f>
        <v>5481735.7767842952</v>
      </c>
      <c r="E303" s="606"/>
      <c r="F303" s="606">
        <f>+F304+F305+F306+F307</f>
        <v>0</v>
      </c>
      <c r="G303" s="606">
        <f t="shared" ref="G303:J303" si="149">+G304+G305+G306+G307</f>
        <v>0</v>
      </c>
      <c r="H303" s="606">
        <f t="shared" si="149"/>
        <v>0</v>
      </c>
      <c r="I303" s="606">
        <f t="shared" si="149"/>
        <v>0</v>
      </c>
      <c r="J303" s="606">
        <f t="shared" si="149"/>
        <v>0</v>
      </c>
      <c r="K303" s="606">
        <f>+(K304+K305+K306+K307)*$C$4</f>
        <v>219269.43107137183</v>
      </c>
      <c r="L303" s="606">
        <f t="shared" ref="L303:AI303" si="150">+(L304+L305+L306+L307)*$C$4</f>
        <v>219269.43107137183</v>
      </c>
      <c r="M303" s="606">
        <f t="shared" si="150"/>
        <v>219269.43107137183</v>
      </c>
      <c r="N303" s="606">
        <f t="shared" si="150"/>
        <v>219269.43107137183</v>
      </c>
      <c r="O303" s="606">
        <f t="shared" si="150"/>
        <v>219269.43107137183</v>
      </c>
      <c r="P303" s="606">
        <f t="shared" si="150"/>
        <v>219269.43107137183</v>
      </c>
      <c r="Q303" s="606">
        <f t="shared" si="150"/>
        <v>219269.43107137183</v>
      </c>
      <c r="R303" s="606">
        <f t="shared" si="150"/>
        <v>219269.43107137183</v>
      </c>
      <c r="S303" s="606">
        <f t="shared" si="150"/>
        <v>219269.43107137183</v>
      </c>
      <c r="T303" s="606">
        <f t="shared" si="150"/>
        <v>219269.43107137183</v>
      </c>
      <c r="U303" s="606">
        <f t="shared" si="150"/>
        <v>219269.43107137183</v>
      </c>
      <c r="V303" s="606">
        <f t="shared" si="150"/>
        <v>219269.43107137183</v>
      </c>
      <c r="W303" s="606">
        <f t="shared" si="150"/>
        <v>219269.43107137183</v>
      </c>
      <c r="X303" s="606">
        <f t="shared" si="150"/>
        <v>219269.43107137183</v>
      </c>
      <c r="Y303" s="606">
        <f t="shared" si="150"/>
        <v>219269.43107137183</v>
      </c>
      <c r="Z303" s="606">
        <f t="shared" si="150"/>
        <v>219269.43107137183</v>
      </c>
      <c r="AA303" s="606">
        <f t="shared" si="150"/>
        <v>219269.43107137183</v>
      </c>
      <c r="AB303" s="606">
        <f t="shared" si="150"/>
        <v>219269.43107137183</v>
      </c>
      <c r="AC303" s="606">
        <f t="shared" si="150"/>
        <v>219269.43107137183</v>
      </c>
      <c r="AD303" s="606">
        <f t="shared" si="150"/>
        <v>219269.43107137183</v>
      </c>
      <c r="AE303" s="606">
        <f t="shared" si="150"/>
        <v>219269.43107137183</v>
      </c>
      <c r="AF303" s="606">
        <f t="shared" si="150"/>
        <v>219269.43107137183</v>
      </c>
      <c r="AG303" s="606">
        <f t="shared" si="150"/>
        <v>219269.43107137183</v>
      </c>
      <c r="AH303" s="606">
        <f t="shared" si="150"/>
        <v>219269.43107137183</v>
      </c>
      <c r="AI303" s="606">
        <f t="shared" si="150"/>
        <v>219269.43107137183</v>
      </c>
      <c r="AJ303" s="629">
        <f>+AJ304+AJ305+AJ306+AJ307</f>
        <v>219269.43107137183</v>
      </c>
      <c r="AK303" s="629">
        <f t="shared" ref="AK303:AU303" si="151">+AK304+AK305+AK306+AK307</f>
        <v>219269.43107137183</v>
      </c>
      <c r="AL303" s="629">
        <f t="shared" si="151"/>
        <v>219269.43107137183</v>
      </c>
      <c r="AM303" s="629">
        <f t="shared" si="151"/>
        <v>219269.43107137183</v>
      </c>
      <c r="AN303" s="629">
        <f t="shared" si="151"/>
        <v>219269.43107137183</v>
      </c>
      <c r="AO303" s="629">
        <f t="shared" si="151"/>
        <v>219269.43107137183</v>
      </c>
      <c r="AP303" s="629">
        <f t="shared" si="151"/>
        <v>219269.43107137183</v>
      </c>
      <c r="AQ303" s="629">
        <f t="shared" si="151"/>
        <v>219269.43107137183</v>
      </c>
      <c r="AR303" s="629">
        <f t="shared" si="151"/>
        <v>219269.43107137183</v>
      </c>
      <c r="AS303" s="629">
        <f t="shared" si="151"/>
        <v>219269.43107137183</v>
      </c>
      <c r="AT303" s="629">
        <f t="shared" si="151"/>
        <v>219269.43107137183</v>
      </c>
      <c r="AU303" s="629">
        <f t="shared" si="151"/>
        <v>219269.43107137183</v>
      </c>
    </row>
    <row r="304" spans="1:47" s="589" customFormat="1" ht="11.25">
      <c r="A304" s="594"/>
      <c r="B304" s="751" t="s">
        <v>106</v>
      </c>
      <c r="C304" s="630"/>
      <c r="D304" s="631"/>
      <c r="E304" s="595"/>
      <c r="F304" s="595">
        <f t="shared" ref="F304:AI304" si="152">+F269-F129</f>
        <v>0</v>
      </c>
      <c r="G304" s="595">
        <f t="shared" si="152"/>
        <v>0</v>
      </c>
      <c r="H304" s="595">
        <f t="shared" si="152"/>
        <v>0</v>
      </c>
      <c r="I304" s="595">
        <f t="shared" si="152"/>
        <v>0</v>
      </c>
      <c r="J304" s="595">
        <f t="shared" si="152"/>
        <v>0</v>
      </c>
      <c r="K304" s="595">
        <f t="shared" si="152"/>
        <v>14880.460500000001</v>
      </c>
      <c r="L304" s="595">
        <f t="shared" si="152"/>
        <v>14880.460500000001</v>
      </c>
      <c r="M304" s="595">
        <f t="shared" si="152"/>
        <v>14880.460500000001</v>
      </c>
      <c r="N304" s="595">
        <f t="shared" si="152"/>
        <v>14880.460500000001</v>
      </c>
      <c r="O304" s="595">
        <f t="shared" si="152"/>
        <v>14880.460500000001</v>
      </c>
      <c r="P304" s="595">
        <f t="shared" si="152"/>
        <v>14880.460500000001</v>
      </c>
      <c r="Q304" s="595">
        <f t="shared" si="152"/>
        <v>14880.460500000001</v>
      </c>
      <c r="R304" s="595">
        <f t="shared" si="152"/>
        <v>14880.460500000001</v>
      </c>
      <c r="S304" s="595">
        <f t="shared" si="152"/>
        <v>14880.460500000001</v>
      </c>
      <c r="T304" s="595">
        <f t="shared" si="152"/>
        <v>14880.460500000001</v>
      </c>
      <c r="U304" s="595">
        <f t="shared" si="152"/>
        <v>14880.460500000001</v>
      </c>
      <c r="V304" s="595">
        <f t="shared" si="152"/>
        <v>14880.460500000001</v>
      </c>
      <c r="W304" s="595">
        <f t="shared" si="152"/>
        <v>14880.460500000001</v>
      </c>
      <c r="X304" s="595">
        <f t="shared" si="152"/>
        <v>14880.460500000001</v>
      </c>
      <c r="Y304" s="595">
        <f t="shared" si="152"/>
        <v>14880.460500000001</v>
      </c>
      <c r="Z304" s="595">
        <f t="shared" si="152"/>
        <v>14880.460500000001</v>
      </c>
      <c r="AA304" s="595">
        <f t="shared" si="152"/>
        <v>14880.460500000001</v>
      </c>
      <c r="AB304" s="595">
        <f t="shared" si="152"/>
        <v>14880.460500000001</v>
      </c>
      <c r="AC304" s="595">
        <f t="shared" si="152"/>
        <v>14880.460500000001</v>
      </c>
      <c r="AD304" s="595">
        <f t="shared" si="152"/>
        <v>14880.460500000001</v>
      </c>
      <c r="AE304" s="595">
        <f t="shared" si="152"/>
        <v>14880.460500000001</v>
      </c>
      <c r="AF304" s="595">
        <f t="shared" si="152"/>
        <v>14880.460500000001</v>
      </c>
      <c r="AG304" s="595">
        <f t="shared" si="152"/>
        <v>14880.460500000001</v>
      </c>
      <c r="AH304" s="595">
        <f t="shared" si="152"/>
        <v>14880.460500000001</v>
      </c>
      <c r="AI304" s="595">
        <f t="shared" si="152"/>
        <v>14880.460500000001</v>
      </c>
      <c r="AJ304" s="632">
        <f t="shared" ref="AJ304:AU306" si="153">+AI304</f>
        <v>14880.460500000001</v>
      </c>
      <c r="AK304" s="632">
        <f t="shared" si="153"/>
        <v>14880.460500000001</v>
      </c>
      <c r="AL304" s="632">
        <f t="shared" si="153"/>
        <v>14880.460500000001</v>
      </c>
      <c r="AM304" s="632">
        <f t="shared" si="153"/>
        <v>14880.460500000001</v>
      </c>
      <c r="AN304" s="632">
        <f t="shared" si="153"/>
        <v>14880.460500000001</v>
      </c>
      <c r="AO304" s="632">
        <f t="shared" si="153"/>
        <v>14880.460500000001</v>
      </c>
      <c r="AP304" s="632">
        <f t="shared" si="153"/>
        <v>14880.460500000001</v>
      </c>
      <c r="AQ304" s="632">
        <f t="shared" si="153"/>
        <v>14880.460500000001</v>
      </c>
      <c r="AR304" s="632">
        <f t="shared" si="153"/>
        <v>14880.460500000001</v>
      </c>
      <c r="AS304" s="632">
        <f t="shared" si="153"/>
        <v>14880.460500000001</v>
      </c>
      <c r="AT304" s="632">
        <f t="shared" si="153"/>
        <v>14880.460500000001</v>
      </c>
      <c r="AU304" s="632">
        <f t="shared" si="153"/>
        <v>14880.460500000001</v>
      </c>
    </row>
    <row r="305" spans="1:47" s="589" customFormat="1" ht="11.25">
      <c r="A305" s="594"/>
      <c r="B305" s="751" t="s">
        <v>254</v>
      </c>
      <c r="C305" s="630"/>
      <c r="D305" s="631"/>
      <c r="E305" s="595"/>
      <c r="F305" s="595">
        <f t="shared" ref="F305:AI305" si="154">+F270-F130</f>
        <v>0</v>
      </c>
      <c r="G305" s="595">
        <f t="shared" si="154"/>
        <v>0</v>
      </c>
      <c r="H305" s="595">
        <f t="shared" si="154"/>
        <v>0</v>
      </c>
      <c r="I305" s="595">
        <f t="shared" si="154"/>
        <v>0</v>
      </c>
      <c r="J305" s="595">
        <f t="shared" si="154"/>
        <v>0</v>
      </c>
      <c r="K305" s="595">
        <f t="shared" si="154"/>
        <v>158388.97057137184</v>
      </c>
      <c r="L305" s="595">
        <f t="shared" si="154"/>
        <v>158388.97057137184</v>
      </c>
      <c r="M305" s="595">
        <f t="shared" si="154"/>
        <v>158388.97057137184</v>
      </c>
      <c r="N305" s="595">
        <f t="shared" si="154"/>
        <v>158388.97057137184</v>
      </c>
      <c r="O305" s="595">
        <f t="shared" si="154"/>
        <v>158388.97057137184</v>
      </c>
      <c r="P305" s="595">
        <f t="shared" si="154"/>
        <v>158388.97057137184</v>
      </c>
      <c r="Q305" s="595">
        <f t="shared" si="154"/>
        <v>158388.97057137184</v>
      </c>
      <c r="R305" s="595">
        <f t="shared" si="154"/>
        <v>158388.97057137184</v>
      </c>
      <c r="S305" s="595">
        <f t="shared" si="154"/>
        <v>158388.97057137184</v>
      </c>
      <c r="T305" s="595">
        <f t="shared" si="154"/>
        <v>158388.97057137184</v>
      </c>
      <c r="U305" s="595">
        <f t="shared" si="154"/>
        <v>158388.97057137184</v>
      </c>
      <c r="V305" s="595">
        <f t="shared" si="154"/>
        <v>158388.97057137184</v>
      </c>
      <c r="W305" s="595">
        <f t="shared" si="154"/>
        <v>158388.97057137184</v>
      </c>
      <c r="X305" s="595">
        <f t="shared" si="154"/>
        <v>158388.97057137184</v>
      </c>
      <c r="Y305" s="595">
        <f t="shared" si="154"/>
        <v>158388.97057137184</v>
      </c>
      <c r="Z305" s="595">
        <f t="shared" si="154"/>
        <v>158388.97057137184</v>
      </c>
      <c r="AA305" s="595">
        <f t="shared" si="154"/>
        <v>158388.97057137184</v>
      </c>
      <c r="AB305" s="595">
        <f t="shared" si="154"/>
        <v>158388.97057137184</v>
      </c>
      <c r="AC305" s="595">
        <f t="shared" si="154"/>
        <v>158388.97057137184</v>
      </c>
      <c r="AD305" s="595">
        <f t="shared" si="154"/>
        <v>158388.97057137184</v>
      </c>
      <c r="AE305" s="595">
        <f t="shared" si="154"/>
        <v>158388.97057137184</v>
      </c>
      <c r="AF305" s="595">
        <f t="shared" si="154"/>
        <v>158388.97057137184</v>
      </c>
      <c r="AG305" s="595">
        <f t="shared" si="154"/>
        <v>158388.97057137184</v>
      </c>
      <c r="AH305" s="595">
        <f t="shared" si="154"/>
        <v>158388.97057137184</v>
      </c>
      <c r="AI305" s="595">
        <f t="shared" si="154"/>
        <v>158388.97057137184</v>
      </c>
      <c r="AJ305" s="632">
        <f t="shared" si="153"/>
        <v>158388.97057137184</v>
      </c>
      <c r="AK305" s="632">
        <f t="shared" si="153"/>
        <v>158388.97057137184</v>
      </c>
      <c r="AL305" s="632">
        <f t="shared" si="153"/>
        <v>158388.97057137184</v>
      </c>
      <c r="AM305" s="632">
        <f t="shared" si="153"/>
        <v>158388.97057137184</v>
      </c>
      <c r="AN305" s="632">
        <f t="shared" si="153"/>
        <v>158388.97057137184</v>
      </c>
      <c r="AO305" s="632">
        <f t="shared" si="153"/>
        <v>158388.97057137184</v>
      </c>
      <c r="AP305" s="632">
        <f t="shared" si="153"/>
        <v>158388.97057137184</v>
      </c>
      <c r="AQ305" s="632">
        <f t="shared" si="153"/>
        <v>158388.97057137184</v>
      </c>
      <c r="AR305" s="632">
        <f t="shared" si="153"/>
        <v>158388.97057137184</v>
      </c>
      <c r="AS305" s="632">
        <f t="shared" si="153"/>
        <v>158388.97057137184</v>
      </c>
      <c r="AT305" s="632">
        <f t="shared" si="153"/>
        <v>158388.97057137184</v>
      </c>
      <c r="AU305" s="632">
        <f t="shared" si="153"/>
        <v>158388.97057137184</v>
      </c>
    </row>
    <row r="306" spans="1:47" s="589" customFormat="1" ht="11.25">
      <c r="A306" s="594"/>
      <c r="B306" s="751" t="s">
        <v>256</v>
      </c>
      <c r="C306" s="630"/>
      <c r="D306" s="631"/>
      <c r="E306" s="595"/>
      <c r="F306" s="595">
        <f t="shared" ref="F306:AI306" si="155">+F271-F131</f>
        <v>0</v>
      </c>
      <c r="G306" s="595">
        <f t="shared" si="155"/>
        <v>0</v>
      </c>
      <c r="H306" s="595">
        <f t="shared" si="155"/>
        <v>0</v>
      </c>
      <c r="I306" s="595">
        <f t="shared" si="155"/>
        <v>0</v>
      </c>
      <c r="J306" s="595">
        <f t="shared" si="155"/>
        <v>0</v>
      </c>
      <c r="K306" s="595">
        <f t="shared" si="155"/>
        <v>46000</v>
      </c>
      <c r="L306" s="595">
        <f t="shared" si="155"/>
        <v>46000</v>
      </c>
      <c r="M306" s="595">
        <f t="shared" si="155"/>
        <v>46000</v>
      </c>
      <c r="N306" s="595">
        <f t="shared" si="155"/>
        <v>46000</v>
      </c>
      <c r="O306" s="595">
        <f t="shared" si="155"/>
        <v>46000</v>
      </c>
      <c r="P306" s="595">
        <f t="shared" si="155"/>
        <v>46000</v>
      </c>
      <c r="Q306" s="595">
        <f t="shared" si="155"/>
        <v>46000</v>
      </c>
      <c r="R306" s="595">
        <f t="shared" si="155"/>
        <v>46000</v>
      </c>
      <c r="S306" s="595">
        <f t="shared" si="155"/>
        <v>46000</v>
      </c>
      <c r="T306" s="595">
        <f t="shared" si="155"/>
        <v>46000</v>
      </c>
      <c r="U306" s="595">
        <f t="shared" si="155"/>
        <v>46000</v>
      </c>
      <c r="V306" s="595">
        <f t="shared" si="155"/>
        <v>46000</v>
      </c>
      <c r="W306" s="595">
        <f t="shared" si="155"/>
        <v>46000</v>
      </c>
      <c r="X306" s="595">
        <f t="shared" si="155"/>
        <v>46000</v>
      </c>
      <c r="Y306" s="595">
        <f t="shared" si="155"/>
        <v>46000</v>
      </c>
      <c r="Z306" s="595">
        <f t="shared" si="155"/>
        <v>46000</v>
      </c>
      <c r="AA306" s="595">
        <f t="shared" si="155"/>
        <v>46000</v>
      </c>
      <c r="AB306" s="595">
        <f t="shared" si="155"/>
        <v>46000</v>
      </c>
      <c r="AC306" s="595">
        <f t="shared" si="155"/>
        <v>46000</v>
      </c>
      <c r="AD306" s="595">
        <f t="shared" si="155"/>
        <v>46000</v>
      </c>
      <c r="AE306" s="595">
        <f t="shared" si="155"/>
        <v>46000</v>
      </c>
      <c r="AF306" s="595">
        <f t="shared" si="155"/>
        <v>46000</v>
      </c>
      <c r="AG306" s="595">
        <f t="shared" si="155"/>
        <v>46000</v>
      </c>
      <c r="AH306" s="595">
        <f t="shared" si="155"/>
        <v>46000</v>
      </c>
      <c r="AI306" s="595">
        <f t="shared" si="155"/>
        <v>46000</v>
      </c>
      <c r="AJ306" s="632">
        <f t="shared" si="153"/>
        <v>46000</v>
      </c>
      <c r="AK306" s="632">
        <f t="shared" si="153"/>
        <v>46000</v>
      </c>
      <c r="AL306" s="632">
        <f t="shared" si="153"/>
        <v>46000</v>
      </c>
      <c r="AM306" s="632">
        <f t="shared" si="153"/>
        <v>46000</v>
      </c>
      <c r="AN306" s="632">
        <f t="shared" si="153"/>
        <v>46000</v>
      </c>
      <c r="AO306" s="632">
        <f t="shared" si="153"/>
        <v>46000</v>
      </c>
      <c r="AP306" s="632">
        <f t="shared" si="153"/>
        <v>46000</v>
      </c>
      <c r="AQ306" s="632">
        <f t="shared" si="153"/>
        <v>46000</v>
      </c>
      <c r="AR306" s="632">
        <f t="shared" si="153"/>
        <v>46000</v>
      </c>
      <c r="AS306" s="632">
        <f t="shared" si="153"/>
        <v>46000</v>
      </c>
      <c r="AT306" s="632">
        <f t="shared" si="153"/>
        <v>46000</v>
      </c>
      <c r="AU306" s="632">
        <f t="shared" si="153"/>
        <v>46000</v>
      </c>
    </row>
    <row r="307" spans="1:47" s="589" customFormat="1" ht="11.25">
      <c r="A307" s="594"/>
      <c r="B307" s="751" t="s">
        <v>257</v>
      </c>
      <c r="C307" s="630"/>
      <c r="D307" s="631"/>
      <c r="E307" s="595"/>
      <c r="F307" s="595">
        <f t="shared" ref="F307:AI307" si="156">+F272-F132</f>
        <v>0</v>
      </c>
      <c r="G307" s="595">
        <f t="shared" si="156"/>
        <v>0</v>
      </c>
      <c r="H307" s="595">
        <f t="shared" si="156"/>
        <v>0</v>
      </c>
      <c r="I307" s="595">
        <f t="shared" si="156"/>
        <v>0</v>
      </c>
      <c r="J307" s="595">
        <f t="shared" si="156"/>
        <v>0</v>
      </c>
      <c r="K307" s="595">
        <f t="shared" si="156"/>
        <v>0</v>
      </c>
      <c r="L307" s="595">
        <f t="shared" si="156"/>
        <v>0</v>
      </c>
      <c r="M307" s="595">
        <f t="shared" si="156"/>
        <v>0</v>
      </c>
      <c r="N307" s="595">
        <f t="shared" si="156"/>
        <v>0</v>
      </c>
      <c r="O307" s="595">
        <f t="shared" si="156"/>
        <v>0</v>
      </c>
      <c r="P307" s="595">
        <f t="shared" si="156"/>
        <v>0</v>
      </c>
      <c r="Q307" s="595">
        <f t="shared" si="156"/>
        <v>0</v>
      </c>
      <c r="R307" s="595">
        <f t="shared" si="156"/>
        <v>0</v>
      </c>
      <c r="S307" s="595">
        <f t="shared" si="156"/>
        <v>0</v>
      </c>
      <c r="T307" s="595">
        <f t="shared" si="156"/>
        <v>0</v>
      </c>
      <c r="U307" s="595">
        <f t="shared" si="156"/>
        <v>0</v>
      </c>
      <c r="V307" s="595">
        <f t="shared" si="156"/>
        <v>0</v>
      </c>
      <c r="W307" s="595">
        <f t="shared" si="156"/>
        <v>0</v>
      </c>
      <c r="X307" s="595">
        <f t="shared" si="156"/>
        <v>0</v>
      </c>
      <c r="Y307" s="595">
        <f t="shared" si="156"/>
        <v>0</v>
      </c>
      <c r="Z307" s="595">
        <f t="shared" si="156"/>
        <v>0</v>
      </c>
      <c r="AA307" s="595">
        <f t="shared" si="156"/>
        <v>0</v>
      </c>
      <c r="AB307" s="595">
        <f t="shared" si="156"/>
        <v>0</v>
      </c>
      <c r="AC307" s="595">
        <f t="shared" si="156"/>
        <v>0</v>
      </c>
      <c r="AD307" s="595">
        <f t="shared" si="156"/>
        <v>0</v>
      </c>
      <c r="AE307" s="595">
        <f t="shared" si="156"/>
        <v>0</v>
      </c>
      <c r="AF307" s="595">
        <f t="shared" si="156"/>
        <v>0</v>
      </c>
      <c r="AG307" s="595">
        <f t="shared" si="156"/>
        <v>0</v>
      </c>
      <c r="AH307" s="595">
        <f t="shared" si="156"/>
        <v>0</v>
      </c>
      <c r="AI307" s="595">
        <f t="shared" si="156"/>
        <v>0</v>
      </c>
      <c r="AJ307" s="632">
        <f t="shared" ref="AJ307:AU307" si="157">+AJ272-AJ132</f>
        <v>0</v>
      </c>
      <c r="AK307" s="632">
        <f t="shared" si="157"/>
        <v>0</v>
      </c>
      <c r="AL307" s="632">
        <f t="shared" si="157"/>
        <v>0</v>
      </c>
      <c r="AM307" s="632">
        <f t="shared" si="157"/>
        <v>0</v>
      </c>
      <c r="AN307" s="632">
        <f t="shared" si="157"/>
        <v>0</v>
      </c>
      <c r="AO307" s="632">
        <f t="shared" si="157"/>
        <v>0</v>
      </c>
      <c r="AP307" s="632">
        <f t="shared" si="157"/>
        <v>0</v>
      </c>
      <c r="AQ307" s="632">
        <f t="shared" si="157"/>
        <v>0</v>
      </c>
      <c r="AR307" s="632">
        <f t="shared" si="157"/>
        <v>0</v>
      </c>
      <c r="AS307" s="632">
        <f t="shared" si="157"/>
        <v>0</v>
      </c>
      <c r="AT307" s="632">
        <f t="shared" si="157"/>
        <v>0</v>
      </c>
      <c r="AU307" s="632">
        <f t="shared" si="157"/>
        <v>0</v>
      </c>
    </row>
    <row r="308" spans="1:47" s="607" customFormat="1" ht="11.25">
      <c r="A308" s="605">
        <v>2</v>
      </c>
      <c r="B308" s="753" t="s">
        <v>248</v>
      </c>
      <c r="C308" s="627">
        <f>NPV($C$328,F308:AI308)+E308</f>
        <v>0</v>
      </c>
      <c r="D308" s="628">
        <f>SUM(E308:AI308)</f>
        <v>0</v>
      </c>
      <c r="E308" s="606"/>
      <c r="F308" s="606">
        <f t="shared" ref="F308:AI308" si="158">+F273-F133</f>
        <v>0</v>
      </c>
      <c r="G308" s="606">
        <f t="shared" si="158"/>
        <v>0</v>
      </c>
      <c r="H308" s="606">
        <f t="shared" si="158"/>
        <v>0</v>
      </c>
      <c r="I308" s="606">
        <f t="shared" si="158"/>
        <v>0</v>
      </c>
      <c r="J308" s="606">
        <f t="shared" si="158"/>
        <v>0</v>
      </c>
      <c r="K308" s="606">
        <f t="shared" si="158"/>
        <v>0</v>
      </c>
      <c r="L308" s="606">
        <f t="shared" si="158"/>
        <v>0</v>
      </c>
      <c r="M308" s="606">
        <f t="shared" si="158"/>
        <v>0</v>
      </c>
      <c r="N308" s="606">
        <f t="shared" si="158"/>
        <v>0</v>
      </c>
      <c r="O308" s="606">
        <f t="shared" si="158"/>
        <v>0</v>
      </c>
      <c r="P308" s="606">
        <f t="shared" si="158"/>
        <v>0</v>
      </c>
      <c r="Q308" s="606">
        <f t="shared" si="158"/>
        <v>0</v>
      </c>
      <c r="R308" s="606">
        <f t="shared" si="158"/>
        <v>0</v>
      </c>
      <c r="S308" s="606">
        <f t="shared" si="158"/>
        <v>0</v>
      </c>
      <c r="T308" s="606">
        <f t="shared" si="158"/>
        <v>0</v>
      </c>
      <c r="U308" s="606">
        <f t="shared" si="158"/>
        <v>0</v>
      </c>
      <c r="V308" s="606">
        <f t="shared" si="158"/>
        <v>0</v>
      </c>
      <c r="W308" s="606">
        <f t="shared" si="158"/>
        <v>0</v>
      </c>
      <c r="X308" s="606">
        <f t="shared" si="158"/>
        <v>0</v>
      </c>
      <c r="Y308" s="606">
        <f t="shared" si="158"/>
        <v>0</v>
      </c>
      <c r="Z308" s="606">
        <f t="shared" si="158"/>
        <v>0</v>
      </c>
      <c r="AA308" s="606">
        <f t="shared" si="158"/>
        <v>0</v>
      </c>
      <c r="AB308" s="606">
        <f t="shared" si="158"/>
        <v>0</v>
      </c>
      <c r="AC308" s="606">
        <f t="shared" si="158"/>
        <v>0</v>
      </c>
      <c r="AD308" s="606">
        <f t="shared" si="158"/>
        <v>0</v>
      </c>
      <c r="AE308" s="606">
        <f t="shared" si="158"/>
        <v>0</v>
      </c>
      <c r="AF308" s="606">
        <f t="shared" si="158"/>
        <v>0</v>
      </c>
      <c r="AG308" s="606">
        <f t="shared" si="158"/>
        <v>0</v>
      </c>
      <c r="AH308" s="606">
        <f t="shared" si="158"/>
        <v>0</v>
      </c>
      <c r="AI308" s="606">
        <f t="shared" si="158"/>
        <v>0</v>
      </c>
      <c r="AJ308" s="629">
        <f t="shared" ref="AJ308:AU308" si="159">+AJ273-AJ133</f>
        <v>0</v>
      </c>
      <c r="AK308" s="629">
        <f t="shared" si="159"/>
        <v>0</v>
      </c>
      <c r="AL308" s="629">
        <f t="shared" si="159"/>
        <v>0</v>
      </c>
      <c r="AM308" s="629">
        <f t="shared" si="159"/>
        <v>0</v>
      </c>
      <c r="AN308" s="629">
        <f t="shared" si="159"/>
        <v>0</v>
      </c>
      <c r="AO308" s="629">
        <f t="shared" si="159"/>
        <v>0</v>
      </c>
      <c r="AP308" s="629">
        <f t="shared" si="159"/>
        <v>0</v>
      </c>
      <c r="AQ308" s="629">
        <f t="shared" si="159"/>
        <v>0</v>
      </c>
      <c r="AR308" s="629">
        <f t="shared" si="159"/>
        <v>0</v>
      </c>
      <c r="AS308" s="629">
        <f t="shared" si="159"/>
        <v>0</v>
      </c>
      <c r="AT308" s="629">
        <f t="shared" si="159"/>
        <v>0</v>
      </c>
      <c r="AU308" s="629">
        <f t="shared" si="159"/>
        <v>0</v>
      </c>
    </row>
    <row r="309" spans="1:47" s="607" customFormat="1" ht="11.25">
      <c r="A309" s="605">
        <v>3</v>
      </c>
      <c r="B309" s="753" t="s">
        <v>258</v>
      </c>
      <c r="C309" s="627">
        <f>NPV($C$328,F309:AI309)+E309</f>
        <v>0</v>
      </c>
      <c r="D309" s="628">
        <f>SUM(E309:AI309)</f>
        <v>0</v>
      </c>
      <c r="E309" s="606"/>
      <c r="F309" s="606">
        <f t="shared" ref="F309:AI309" si="160">+F274-F134</f>
        <v>0</v>
      </c>
      <c r="G309" s="606">
        <f t="shared" si="160"/>
        <v>0</v>
      </c>
      <c r="H309" s="606">
        <f t="shared" si="160"/>
        <v>0</v>
      </c>
      <c r="I309" s="606">
        <f t="shared" si="160"/>
        <v>0</v>
      </c>
      <c r="J309" s="606">
        <f t="shared" si="160"/>
        <v>0</v>
      </c>
      <c r="K309" s="606">
        <f t="shared" si="160"/>
        <v>0</v>
      </c>
      <c r="L309" s="606">
        <f t="shared" si="160"/>
        <v>0</v>
      </c>
      <c r="M309" s="606">
        <f t="shared" si="160"/>
        <v>0</v>
      </c>
      <c r="N309" s="606">
        <f t="shared" si="160"/>
        <v>0</v>
      </c>
      <c r="O309" s="606">
        <f t="shared" si="160"/>
        <v>0</v>
      </c>
      <c r="P309" s="606">
        <f t="shared" si="160"/>
        <v>0</v>
      </c>
      <c r="Q309" s="606">
        <f t="shared" si="160"/>
        <v>0</v>
      </c>
      <c r="R309" s="606">
        <f t="shared" si="160"/>
        <v>0</v>
      </c>
      <c r="S309" s="606">
        <f t="shared" si="160"/>
        <v>0</v>
      </c>
      <c r="T309" s="606">
        <f t="shared" si="160"/>
        <v>0</v>
      </c>
      <c r="U309" s="606">
        <f t="shared" si="160"/>
        <v>0</v>
      </c>
      <c r="V309" s="606">
        <f t="shared" si="160"/>
        <v>0</v>
      </c>
      <c r="W309" s="606">
        <f t="shared" si="160"/>
        <v>0</v>
      </c>
      <c r="X309" s="606">
        <f t="shared" si="160"/>
        <v>0</v>
      </c>
      <c r="Y309" s="606">
        <f t="shared" si="160"/>
        <v>0</v>
      </c>
      <c r="Z309" s="606">
        <f t="shared" si="160"/>
        <v>0</v>
      </c>
      <c r="AA309" s="606">
        <f t="shared" si="160"/>
        <v>0</v>
      </c>
      <c r="AB309" s="606">
        <f t="shared" si="160"/>
        <v>0</v>
      </c>
      <c r="AC309" s="606">
        <f t="shared" si="160"/>
        <v>0</v>
      </c>
      <c r="AD309" s="606">
        <f t="shared" si="160"/>
        <v>0</v>
      </c>
      <c r="AE309" s="606">
        <f t="shared" si="160"/>
        <v>0</v>
      </c>
      <c r="AF309" s="606">
        <f t="shared" si="160"/>
        <v>0</v>
      </c>
      <c r="AG309" s="606">
        <f t="shared" si="160"/>
        <v>0</v>
      </c>
      <c r="AH309" s="606">
        <f t="shared" si="160"/>
        <v>0</v>
      </c>
      <c r="AI309" s="606">
        <f t="shared" si="160"/>
        <v>0</v>
      </c>
      <c r="AJ309" s="629">
        <f t="shared" ref="AJ309:AU309" si="161">+AJ274-AJ134</f>
        <v>0</v>
      </c>
      <c r="AK309" s="629">
        <f t="shared" si="161"/>
        <v>0</v>
      </c>
      <c r="AL309" s="629">
        <f t="shared" si="161"/>
        <v>0</v>
      </c>
      <c r="AM309" s="629">
        <f t="shared" si="161"/>
        <v>0</v>
      </c>
      <c r="AN309" s="629">
        <f t="shared" si="161"/>
        <v>0</v>
      </c>
      <c r="AO309" s="629">
        <f t="shared" si="161"/>
        <v>0</v>
      </c>
      <c r="AP309" s="629">
        <f t="shared" si="161"/>
        <v>0</v>
      </c>
      <c r="AQ309" s="629">
        <f t="shared" si="161"/>
        <v>0</v>
      </c>
      <c r="AR309" s="629">
        <f t="shared" si="161"/>
        <v>0</v>
      </c>
      <c r="AS309" s="629">
        <f t="shared" si="161"/>
        <v>0</v>
      </c>
      <c r="AT309" s="629">
        <f t="shared" si="161"/>
        <v>0</v>
      </c>
      <c r="AU309" s="629">
        <f t="shared" si="161"/>
        <v>0</v>
      </c>
    </row>
    <row r="310" spans="1:47" s="607" customFormat="1" ht="11.25">
      <c r="A310" s="605">
        <v>4</v>
      </c>
      <c r="B310" s="753" t="s">
        <v>401</v>
      </c>
      <c r="C310" s="627">
        <f>NPV($C$328,G310:AI310)+F310</f>
        <v>5397834.9384929622</v>
      </c>
      <c r="D310" s="628">
        <f>SUM(F310:AI310)</f>
        <v>5854012.5835143169</v>
      </c>
      <c r="E310" s="606"/>
      <c r="F310" s="606">
        <f>+(F311+F312+F313+F314+F315)*$C$5</f>
        <v>873329.16339999984</v>
      </c>
      <c r="G310" s="606">
        <f t="shared" ref="G310:J310" si="162">+(G311+G312+G313+G314+G315)*$C$5</f>
        <v>207422.42930594279</v>
      </c>
      <c r="H310" s="606">
        <f t="shared" si="162"/>
        <v>2370131.591165028</v>
      </c>
      <c r="I310" s="606">
        <f t="shared" si="162"/>
        <v>2326151.4648924191</v>
      </c>
      <c r="J310" s="606">
        <f t="shared" si="162"/>
        <v>76977.934750926361</v>
      </c>
      <c r="K310" s="606">
        <f t="shared" ref="K310:AU310" si="163">+K311+K312+K313+K314+K315</f>
        <v>0</v>
      </c>
      <c r="L310" s="606">
        <f t="shared" si="163"/>
        <v>0</v>
      </c>
      <c r="M310" s="606">
        <f t="shared" si="163"/>
        <v>0</v>
      </c>
      <c r="N310" s="606">
        <f t="shared" si="163"/>
        <v>0</v>
      </c>
      <c r="O310" s="606">
        <f t="shared" si="163"/>
        <v>0</v>
      </c>
      <c r="P310" s="606">
        <f t="shared" si="163"/>
        <v>0</v>
      </c>
      <c r="Q310" s="606">
        <f t="shared" si="163"/>
        <v>0</v>
      </c>
      <c r="R310" s="606">
        <f t="shared" si="163"/>
        <v>0</v>
      </c>
      <c r="S310" s="606">
        <f t="shared" si="163"/>
        <v>0</v>
      </c>
      <c r="T310" s="606">
        <f t="shared" si="163"/>
        <v>0</v>
      </c>
      <c r="U310" s="606">
        <f t="shared" si="163"/>
        <v>0</v>
      </c>
      <c r="V310" s="606">
        <f t="shared" si="163"/>
        <v>0</v>
      </c>
      <c r="W310" s="606">
        <f t="shared" si="163"/>
        <v>0</v>
      </c>
      <c r="X310" s="606">
        <f t="shared" si="163"/>
        <v>0</v>
      </c>
      <c r="Y310" s="606">
        <f t="shared" si="163"/>
        <v>0</v>
      </c>
      <c r="Z310" s="606">
        <f t="shared" si="163"/>
        <v>0</v>
      </c>
      <c r="AA310" s="606">
        <f t="shared" si="163"/>
        <v>0</v>
      </c>
      <c r="AB310" s="606">
        <f t="shared" si="163"/>
        <v>0</v>
      </c>
      <c r="AC310" s="606">
        <f t="shared" si="163"/>
        <v>0</v>
      </c>
      <c r="AD310" s="606">
        <f t="shared" si="163"/>
        <v>0</v>
      </c>
      <c r="AE310" s="606">
        <f t="shared" si="163"/>
        <v>0</v>
      </c>
      <c r="AF310" s="606">
        <f t="shared" si="163"/>
        <v>0</v>
      </c>
      <c r="AG310" s="606">
        <f t="shared" si="163"/>
        <v>0</v>
      </c>
      <c r="AH310" s="606">
        <f t="shared" si="163"/>
        <v>0</v>
      </c>
      <c r="AI310" s="606">
        <f t="shared" si="163"/>
        <v>0</v>
      </c>
      <c r="AJ310" s="629">
        <f t="shared" si="163"/>
        <v>0</v>
      </c>
      <c r="AK310" s="629">
        <f t="shared" si="163"/>
        <v>0</v>
      </c>
      <c r="AL310" s="629">
        <f t="shared" si="163"/>
        <v>0</v>
      </c>
      <c r="AM310" s="629">
        <f t="shared" si="163"/>
        <v>0</v>
      </c>
      <c r="AN310" s="629">
        <f t="shared" si="163"/>
        <v>0</v>
      </c>
      <c r="AO310" s="629">
        <f t="shared" si="163"/>
        <v>0</v>
      </c>
      <c r="AP310" s="629">
        <f t="shared" si="163"/>
        <v>0</v>
      </c>
      <c r="AQ310" s="629">
        <f t="shared" si="163"/>
        <v>0</v>
      </c>
      <c r="AR310" s="629">
        <f t="shared" si="163"/>
        <v>0</v>
      </c>
      <c r="AS310" s="629">
        <f t="shared" si="163"/>
        <v>0</v>
      </c>
      <c r="AT310" s="629">
        <f t="shared" si="163"/>
        <v>0</v>
      </c>
      <c r="AU310" s="629">
        <f t="shared" si="163"/>
        <v>0</v>
      </c>
    </row>
    <row r="311" spans="1:47" s="607" customFormat="1" ht="11.25">
      <c r="A311" s="605"/>
      <c r="B311" s="751" t="str">
        <f>+B276</f>
        <v>Gradbena dela za kanalizacijo brez nepredvidenih del</v>
      </c>
      <c r="C311" s="630"/>
      <c r="D311" s="631"/>
      <c r="E311" s="595"/>
      <c r="F311" s="595">
        <f>+'Nov. investicije'!G94</f>
        <v>36801.82</v>
      </c>
      <c r="G311" s="595">
        <f>+'Nov. investicije'!H94</f>
        <v>169973.96383713456</v>
      </c>
      <c r="H311" s="595">
        <f>+'Nov. investicije'!I94</f>
        <v>1255408.1633445225</v>
      </c>
      <c r="I311" s="595">
        <f>+'Nov. investicije'!J94</f>
        <v>846742.68566652492</v>
      </c>
      <c r="J311" s="595">
        <f>+'Nov. investicije'!K94</f>
        <v>0</v>
      </c>
      <c r="K311" s="595">
        <f>+'Nov. investicije'!L94</f>
        <v>0</v>
      </c>
      <c r="L311" s="595">
        <f>+'Nov. investicije'!M94</f>
        <v>0</v>
      </c>
      <c r="M311" s="595">
        <f>+'Nov. investicije'!N94</f>
        <v>0</v>
      </c>
      <c r="N311" s="595">
        <f>+'Nov. investicije'!O94</f>
        <v>0</v>
      </c>
      <c r="O311" s="595">
        <f>+'Nov. investicije'!P94</f>
        <v>0</v>
      </c>
      <c r="P311" s="595">
        <f>+'Nov. investicije'!Q94</f>
        <v>0</v>
      </c>
      <c r="Q311" s="595">
        <f>+'Nov. investicije'!R94</f>
        <v>0</v>
      </c>
      <c r="R311" s="595">
        <f>+'Nov. investicije'!S94</f>
        <v>0</v>
      </c>
      <c r="S311" s="595">
        <f>+'Nov. investicije'!T94</f>
        <v>0</v>
      </c>
      <c r="T311" s="595">
        <f>+'Nov. investicije'!U94</f>
        <v>0</v>
      </c>
      <c r="U311" s="595">
        <f>+'Nov. investicije'!V94</f>
        <v>0</v>
      </c>
      <c r="V311" s="595">
        <f>+'Nov. investicije'!W94</f>
        <v>0</v>
      </c>
      <c r="W311" s="595">
        <f>+'Nov. investicije'!X94</f>
        <v>0</v>
      </c>
      <c r="X311" s="595">
        <f>+'Nov. investicije'!Y94</f>
        <v>0</v>
      </c>
      <c r="Y311" s="595">
        <f>+'Nov. investicije'!Z94</f>
        <v>0</v>
      </c>
      <c r="Z311" s="595">
        <f>+'Nov. investicije'!AA94</f>
        <v>0</v>
      </c>
      <c r="AA311" s="595">
        <f>+'Nov. investicije'!AB94</f>
        <v>0</v>
      </c>
      <c r="AB311" s="595">
        <f>+'Nov. investicije'!AC94</f>
        <v>0</v>
      </c>
      <c r="AC311" s="595">
        <f>+'Nov. investicije'!AD94</f>
        <v>0</v>
      </c>
      <c r="AD311" s="595">
        <f>+'Nov. investicije'!AE94</f>
        <v>0</v>
      </c>
      <c r="AE311" s="595">
        <f>+'Nov. investicije'!AF94</f>
        <v>0</v>
      </c>
      <c r="AF311" s="595">
        <f>+'Nov. investicije'!AG94</f>
        <v>0</v>
      </c>
      <c r="AG311" s="595">
        <f>+'Nov. investicije'!AH94</f>
        <v>0</v>
      </c>
      <c r="AH311" s="595">
        <f>+'Nov. investicije'!AI94</f>
        <v>0</v>
      </c>
      <c r="AI311" s="595">
        <f>+'Nov. investicije'!AJ94</f>
        <v>0</v>
      </c>
      <c r="AJ311" s="629"/>
      <c r="AK311" s="629"/>
      <c r="AL311" s="629"/>
      <c r="AM311" s="629"/>
      <c r="AN311" s="629"/>
      <c r="AO311" s="629"/>
      <c r="AP311" s="629"/>
      <c r="AQ311" s="629"/>
      <c r="AR311" s="629"/>
      <c r="AS311" s="629"/>
      <c r="AT311" s="629"/>
      <c r="AU311" s="629"/>
    </row>
    <row r="312" spans="1:47" s="607" customFormat="1" ht="11.25">
      <c r="A312" s="605"/>
      <c r="B312" s="751" t="str">
        <f>+B277</f>
        <v>Gradbene dela ČN Prevalje</v>
      </c>
      <c r="C312" s="630"/>
      <c r="D312" s="631"/>
      <c r="E312" s="595"/>
      <c r="F312" s="595">
        <f>+'Nov. investicije'!G95</f>
        <v>0</v>
      </c>
      <c r="G312" s="595">
        <f>+'Nov. investicije'!H95</f>
        <v>0</v>
      </c>
      <c r="H312" s="595">
        <f>+'Nov. investicije'!I95</f>
        <v>1025098.31</v>
      </c>
      <c r="I312" s="595">
        <f>+'Nov. investicije'!J95</f>
        <v>1405145.25</v>
      </c>
      <c r="J312" s="595">
        <f>+'Nov. investicije'!K95</f>
        <v>55556.37</v>
      </c>
      <c r="K312" s="595">
        <f>+'Nov. investicije'!L95</f>
        <v>0</v>
      </c>
      <c r="L312" s="595">
        <f>+'Nov. investicije'!M95</f>
        <v>0</v>
      </c>
      <c r="M312" s="595">
        <f>+'Nov. investicije'!N95</f>
        <v>0</v>
      </c>
      <c r="N312" s="595">
        <f>+'Nov. investicije'!O95</f>
        <v>0</v>
      </c>
      <c r="O312" s="595">
        <f>+'Nov. investicije'!P95</f>
        <v>0</v>
      </c>
      <c r="P312" s="595">
        <f>+'Nov. investicije'!Q95</f>
        <v>0</v>
      </c>
      <c r="Q312" s="595">
        <f>+'Nov. investicije'!R95</f>
        <v>0</v>
      </c>
      <c r="R312" s="595">
        <f>+'Nov. investicije'!S95</f>
        <v>0</v>
      </c>
      <c r="S312" s="595">
        <f>+'Nov. investicije'!T95</f>
        <v>0</v>
      </c>
      <c r="T312" s="595">
        <f>+'Nov. investicije'!U95</f>
        <v>0</v>
      </c>
      <c r="U312" s="595">
        <f>+'Nov. investicije'!V95</f>
        <v>0</v>
      </c>
      <c r="V312" s="595">
        <f>+'Nov. investicije'!W95</f>
        <v>0</v>
      </c>
      <c r="W312" s="595">
        <f>+'Nov. investicije'!X95</f>
        <v>0</v>
      </c>
      <c r="X312" s="595">
        <f>+'Nov. investicije'!Y95</f>
        <v>0</v>
      </c>
      <c r="Y312" s="595">
        <f>+'Nov. investicije'!Z95</f>
        <v>0</v>
      </c>
      <c r="Z312" s="595">
        <f>+'Nov. investicije'!AA95</f>
        <v>0</v>
      </c>
      <c r="AA312" s="595">
        <f>+'Nov. investicije'!AB95</f>
        <v>0</v>
      </c>
      <c r="AB312" s="595">
        <f>+'Nov. investicije'!AC95</f>
        <v>0</v>
      </c>
      <c r="AC312" s="595">
        <f>+'Nov. investicije'!AD95</f>
        <v>0</v>
      </c>
      <c r="AD312" s="595">
        <f>+'Nov. investicije'!AE95</f>
        <v>0</v>
      </c>
      <c r="AE312" s="595">
        <f>+'Nov. investicije'!AF95</f>
        <v>0</v>
      </c>
      <c r="AF312" s="595">
        <f>+'Nov. investicije'!AG95</f>
        <v>0</v>
      </c>
      <c r="AG312" s="595">
        <f>+'Nov. investicije'!AH95</f>
        <v>0</v>
      </c>
      <c r="AH312" s="595">
        <f>+'Nov. investicije'!AI95</f>
        <v>0</v>
      </c>
      <c r="AI312" s="595">
        <f>+'Nov. investicije'!AJ95</f>
        <v>0</v>
      </c>
      <c r="AJ312" s="629"/>
      <c r="AK312" s="629"/>
      <c r="AL312" s="629"/>
      <c r="AM312" s="629"/>
      <c r="AN312" s="629"/>
      <c r="AO312" s="629"/>
      <c r="AP312" s="629"/>
      <c r="AQ312" s="629"/>
      <c r="AR312" s="629"/>
      <c r="AS312" s="629"/>
      <c r="AT312" s="629"/>
      <c r="AU312" s="629"/>
    </row>
    <row r="313" spans="1:47" s="607" customFormat="1" ht="11.25">
      <c r="A313" s="605"/>
      <c r="B313" s="751" t="str">
        <f>+B278</f>
        <v>Stroški gradbenega nadzora</v>
      </c>
      <c r="C313" s="630"/>
      <c r="D313" s="631"/>
      <c r="E313" s="595"/>
      <c r="F313" s="595">
        <f>+'Nov. investicije'!G96</f>
        <v>0</v>
      </c>
      <c r="G313" s="595">
        <f>+'Nov. investicije'!H96</f>
        <v>2224.7780499374958</v>
      </c>
      <c r="H313" s="595">
        <f>+'Nov. investicije'!I96</f>
        <v>29111.3284030301</v>
      </c>
      <c r="I313" s="595">
        <f>+'Nov. investicije'!J96</f>
        <v>27802.826603196845</v>
      </c>
      <c r="J313" s="595">
        <f>+'Nov. investicije'!K96</f>
        <v>661.06698111521462</v>
      </c>
      <c r="K313" s="595">
        <f>+'Nov. investicije'!L96</f>
        <v>0</v>
      </c>
      <c r="L313" s="595">
        <f>+'Nov. investicije'!M96</f>
        <v>0</v>
      </c>
      <c r="M313" s="595">
        <f>+'Nov. investicije'!N96</f>
        <v>0</v>
      </c>
      <c r="N313" s="595">
        <f>+'Nov. investicije'!O96</f>
        <v>0</v>
      </c>
      <c r="O313" s="595">
        <f>+'Nov. investicije'!P96</f>
        <v>0</v>
      </c>
      <c r="P313" s="595">
        <f>+'Nov. investicije'!Q96</f>
        <v>0</v>
      </c>
      <c r="Q313" s="595">
        <f>+'Nov. investicije'!R96</f>
        <v>0</v>
      </c>
      <c r="R313" s="595">
        <f>+'Nov. investicije'!S96</f>
        <v>0</v>
      </c>
      <c r="S313" s="595">
        <f>+'Nov. investicije'!T96</f>
        <v>0</v>
      </c>
      <c r="T313" s="595">
        <f>+'Nov. investicije'!U96</f>
        <v>0</v>
      </c>
      <c r="U313" s="595">
        <f>+'Nov. investicije'!V96</f>
        <v>0</v>
      </c>
      <c r="V313" s="595">
        <f>+'Nov. investicije'!W96</f>
        <v>0</v>
      </c>
      <c r="W313" s="595">
        <f>+'Nov. investicije'!X96</f>
        <v>0</v>
      </c>
      <c r="X313" s="595">
        <f>+'Nov. investicije'!Y96</f>
        <v>0</v>
      </c>
      <c r="Y313" s="595">
        <f>+'Nov. investicije'!Z96</f>
        <v>0</v>
      </c>
      <c r="Z313" s="595">
        <f>+'Nov. investicije'!AA96</f>
        <v>0</v>
      </c>
      <c r="AA313" s="595">
        <f>+'Nov. investicije'!AB96</f>
        <v>0</v>
      </c>
      <c r="AB313" s="595">
        <f>+'Nov. investicije'!AC96</f>
        <v>0</v>
      </c>
      <c r="AC313" s="595">
        <f>+'Nov. investicije'!AD96</f>
        <v>0</v>
      </c>
      <c r="AD313" s="595">
        <f>+'Nov. investicije'!AE96</f>
        <v>0</v>
      </c>
      <c r="AE313" s="595">
        <f>+'Nov. investicije'!AF96</f>
        <v>0</v>
      </c>
      <c r="AF313" s="595">
        <f>+'Nov. investicije'!AG96</f>
        <v>0</v>
      </c>
      <c r="AG313" s="595">
        <f>+'Nov. investicije'!AH96</f>
        <v>0</v>
      </c>
      <c r="AH313" s="595">
        <f>+'Nov. investicije'!AI96</f>
        <v>0</v>
      </c>
      <c r="AI313" s="595">
        <f>+'Nov. investicije'!AJ96</f>
        <v>0</v>
      </c>
      <c r="AJ313" s="629"/>
      <c r="AK313" s="629"/>
      <c r="AL313" s="629"/>
      <c r="AM313" s="629"/>
      <c r="AN313" s="629"/>
      <c r="AO313" s="629"/>
      <c r="AP313" s="629"/>
      <c r="AQ313" s="629"/>
      <c r="AR313" s="629"/>
      <c r="AS313" s="629"/>
      <c r="AT313" s="629"/>
      <c r="AU313" s="629"/>
    </row>
    <row r="314" spans="1:47" s="607" customFormat="1" ht="11.25">
      <c r="A314" s="605"/>
      <c r="B314" s="751" t="str">
        <f>+B279</f>
        <v>Stroški obveščanja in informiranja javnosti</v>
      </c>
      <c r="C314" s="630"/>
      <c r="D314" s="631"/>
      <c r="E314" s="595"/>
      <c r="F314" s="595">
        <f>+'Nov. investicije'!G97</f>
        <v>0</v>
      </c>
      <c r="G314" s="595">
        <f>+'Nov. investicije'!H97</f>
        <v>0</v>
      </c>
      <c r="H314" s="595">
        <f>+'Nov. investicije'!I97</f>
        <v>6000</v>
      </c>
      <c r="I314" s="595">
        <f>+'Nov. investicije'!J97</f>
        <v>4530</v>
      </c>
      <c r="J314" s="595">
        <f>+'Nov. investicije'!K97</f>
        <v>6000</v>
      </c>
      <c r="K314" s="595">
        <f>+'Nov. investicije'!L97</f>
        <v>0</v>
      </c>
      <c r="L314" s="595">
        <f>+'Nov. investicije'!M97</f>
        <v>0</v>
      </c>
      <c r="M314" s="595">
        <f>+'Nov. investicije'!N97</f>
        <v>0</v>
      </c>
      <c r="N314" s="595">
        <f>+'Nov. investicije'!O97</f>
        <v>0</v>
      </c>
      <c r="O314" s="595">
        <f>+'Nov. investicije'!P97</f>
        <v>0</v>
      </c>
      <c r="P314" s="595">
        <f>+'Nov. investicije'!Q97</f>
        <v>0</v>
      </c>
      <c r="Q314" s="595">
        <f>+'Nov. investicije'!R97</f>
        <v>0</v>
      </c>
      <c r="R314" s="595">
        <f>+'Nov. investicije'!S97</f>
        <v>0</v>
      </c>
      <c r="S314" s="595">
        <f>+'Nov. investicije'!T97</f>
        <v>0</v>
      </c>
      <c r="T314" s="595">
        <f>+'Nov. investicije'!U97</f>
        <v>0</v>
      </c>
      <c r="U314" s="595">
        <f>+'Nov. investicije'!V97</f>
        <v>0</v>
      </c>
      <c r="V314" s="595">
        <f>+'Nov. investicije'!W97</f>
        <v>0</v>
      </c>
      <c r="W314" s="595">
        <f>+'Nov. investicije'!X97</f>
        <v>0</v>
      </c>
      <c r="X314" s="595">
        <f>+'Nov. investicije'!Y97</f>
        <v>0</v>
      </c>
      <c r="Y314" s="595">
        <f>+'Nov. investicije'!Z97</f>
        <v>0</v>
      </c>
      <c r="Z314" s="595">
        <f>+'Nov. investicije'!AA97</f>
        <v>0</v>
      </c>
      <c r="AA314" s="595">
        <f>+'Nov. investicije'!AB97</f>
        <v>0</v>
      </c>
      <c r="AB314" s="595">
        <f>+'Nov. investicije'!AC97</f>
        <v>0</v>
      </c>
      <c r="AC314" s="595">
        <f>+'Nov. investicije'!AD97</f>
        <v>0</v>
      </c>
      <c r="AD314" s="595">
        <f>+'Nov. investicije'!AE97</f>
        <v>0</v>
      </c>
      <c r="AE314" s="595">
        <f>+'Nov. investicije'!AF97</f>
        <v>0</v>
      </c>
      <c r="AF314" s="595">
        <f>+'Nov. investicije'!AG97</f>
        <v>0</v>
      </c>
      <c r="AG314" s="595">
        <f>+'Nov. investicije'!AH97</f>
        <v>0</v>
      </c>
      <c r="AH314" s="595">
        <f>+'Nov. investicije'!AI97</f>
        <v>0</v>
      </c>
      <c r="AI314" s="595">
        <f>+'Nov. investicije'!AJ97</f>
        <v>0</v>
      </c>
      <c r="AJ314" s="629"/>
      <c r="AK314" s="629"/>
      <c r="AL314" s="629"/>
      <c r="AM314" s="629"/>
      <c r="AN314" s="629"/>
      <c r="AO314" s="629"/>
      <c r="AP314" s="629"/>
      <c r="AQ314" s="629"/>
      <c r="AR314" s="629"/>
      <c r="AS314" s="629"/>
      <c r="AT314" s="629"/>
      <c r="AU314" s="629"/>
    </row>
    <row r="315" spans="1:47" s="607" customFormat="1" ht="11.25">
      <c r="A315" s="605"/>
      <c r="B315" s="751" t="str">
        <f>+B280</f>
        <v>Ostali stroški projekta</v>
      </c>
      <c r="C315" s="630"/>
      <c r="D315" s="631"/>
      <c r="E315" s="595"/>
      <c r="F315" s="595">
        <f t="shared" ref="F315:AI315" si="164">+F280</f>
        <v>827880.5199999999</v>
      </c>
      <c r="G315" s="595">
        <f t="shared" si="164"/>
        <v>33170</v>
      </c>
      <c r="H315" s="595">
        <f t="shared" si="164"/>
        <v>31047.14</v>
      </c>
      <c r="I315" s="595">
        <f t="shared" si="164"/>
        <v>18899.5</v>
      </c>
      <c r="J315" s="595">
        <f t="shared" si="164"/>
        <v>13998.34</v>
      </c>
      <c r="K315" s="595">
        <f t="shared" si="164"/>
        <v>0</v>
      </c>
      <c r="L315" s="595">
        <f t="shared" si="164"/>
        <v>0</v>
      </c>
      <c r="M315" s="595">
        <f t="shared" si="164"/>
        <v>0</v>
      </c>
      <c r="N315" s="595">
        <f t="shared" si="164"/>
        <v>0</v>
      </c>
      <c r="O315" s="595">
        <f t="shared" si="164"/>
        <v>0</v>
      </c>
      <c r="P315" s="595">
        <f t="shared" si="164"/>
        <v>0</v>
      </c>
      <c r="Q315" s="595">
        <f t="shared" si="164"/>
        <v>0</v>
      </c>
      <c r="R315" s="595">
        <f t="shared" si="164"/>
        <v>0</v>
      </c>
      <c r="S315" s="595">
        <f t="shared" si="164"/>
        <v>0</v>
      </c>
      <c r="T315" s="595">
        <f t="shared" si="164"/>
        <v>0</v>
      </c>
      <c r="U315" s="595">
        <f t="shared" si="164"/>
        <v>0</v>
      </c>
      <c r="V315" s="595">
        <f t="shared" si="164"/>
        <v>0</v>
      </c>
      <c r="W315" s="595">
        <f t="shared" si="164"/>
        <v>0</v>
      </c>
      <c r="X315" s="595">
        <f t="shared" si="164"/>
        <v>0</v>
      </c>
      <c r="Y315" s="595">
        <f t="shared" si="164"/>
        <v>0</v>
      </c>
      <c r="Z315" s="595">
        <f t="shared" si="164"/>
        <v>0</v>
      </c>
      <c r="AA315" s="595">
        <f t="shared" si="164"/>
        <v>0</v>
      </c>
      <c r="AB315" s="595">
        <f t="shared" si="164"/>
        <v>0</v>
      </c>
      <c r="AC315" s="595">
        <f t="shared" si="164"/>
        <v>0</v>
      </c>
      <c r="AD315" s="595">
        <f t="shared" si="164"/>
        <v>0</v>
      </c>
      <c r="AE315" s="595">
        <f t="shared" si="164"/>
        <v>0</v>
      </c>
      <c r="AF315" s="595">
        <f t="shared" si="164"/>
        <v>0</v>
      </c>
      <c r="AG315" s="595">
        <f t="shared" si="164"/>
        <v>0</v>
      </c>
      <c r="AH315" s="595">
        <f t="shared" si="164"/>
        <v>0</v>
      </c>
      <c r="AI315" s="595">
        <f t="shared" si="164"/>
        <v>0</v>
      </c>
      <c r="AJ315" s="629"/>
      <c r="AK315" s="629"/>
      <c r="AL315" s="629"/>
      <c r="AM315" s="629"/>
      <c r="AN315" s="629"/>
      <c r="AO315" s="629"/>
      <c r="AP315" s="629"/>
      <c r="AQ315" s="629"/>
      <c r="AR315" s="629"/>
      <c r="AS315" s="629"/>
      <c r="AT315" s="629"/>
      <c r="AU315" s="629"/>
    </row>
    <row r="316" spans="1:47" s="607" customFormat="1" ht="11.25">
      <c r="A316" s="605">
        <v>5</v>
      </c>
      <c r="B316" s="753" t="s">
        <v>402</v>
      </c>
      <c r="C316" s="627">
        <f>NPV($C$328,G316:AI316)+F316</f>
        <v>1216468.9932529344</v>
      </c>
      <c r="D316" s="628">
        <f>SUM(F316:AI316)</f>
        <v>2508861.7022828488</v>
      </c>
      <c r="E316" s="606"/>
      <c r="F316" s="606">
        <f t="shared" ref="F316:AI316" si="165">SUM(F317:F320)</f>
        <v>0</v>
      </c>
      <c r="G316" s="606">
        <f t="shared" si="165"/>
        <v>0</v>
      </c>
      <c r="H316" s="606">
        <f t="shared" si="165"/>
        <v>0</v>
      </c>
      <c r="I316" s="606">
        <f t="shared" si="165"/>
        <v>0</v>
      </c>
      <c r="J316" s="606">
        <f t="shared" si="165"/>
        <v>0</v>
      </c>
      <c r="K316" s="606">
        <f t="shared" si="165"/>
        <v>0</v>
      </c>
      <c r="L316" s="606">
        <f t="shared" si="165"/>
        <v>0</v>
      </c>
      <c r="M316" s="606">
        <f t="shared" si="165"/>
        <v>0</v>
      </c>
      <c r="N316" s="606">
        <f t="shared" si="165"/>
        <v>0</v>
      </c>
      <c r="O316" s="606">
        <f t="shared" si="165"/>
        <v>0</v>
      </c>
      <c r="P316" s="606">
        <f t="shared" si="165"/>
        <v>0</v>
      </c>
      <c r="Q316" s="606">
        <f t="shared" si="165"/>
        <v>0</v>
      </c>
      <c r="R316" s="606">
        <f t="shared" si="165"/>
        <v>0</v>
      </c>
      <c r="S316" s="606">
        <f t="shared" si="165"/>
        <v>0</v>
      </c>
      <c r="T316" s="606">
        <f t="shared" si="165"/>
        <v>1117805.0351456569</v>
      </c>
      <c r="U316" s="606">
        <f t="shared" si="165"/>
        <v>0</v>
      </c>
      <c r="V316" s="606">
        <f t="shared" si="165"/>
        <v>0</v>
      </c>
      <c r="W316" s="606">
        <f t="shared" si="165"/>
        <v>0</v>
      </c>
      <c r="X316" s="606">
        <f t="shared" si="165"/>
        <v>273251.6319915349</v>
      </c>
      <c r="Y316" s="606">
        <f t="shared" si="165"/>
        <v>0</v>
      </c>
      <c r="Z316" s="606">
        <f t="shared" si="165"/>
        <v>0</v>
      </c>
      <c r="AA316" s="606">
        <f t="shared" si="165"/>
        <v>0</v>
      </c>
      <c r="AB316" s="606">
        <f t="shared" si="165"/>
        <v>0</v>
      </c>
      <c r="AC316" s="606">
        <f t="shared" si="165"/>
        <v>0</v>
      </c>
      <c r="AD316" s="606">
        <f t="shared" si="165"/>
        <v>1117805.0351456569</v>
      </c>
      <c r="AE316" s="606">
        <f t="shared" si="165"/>
        <v>0</v>
      </c>
      <c r="AF316" s="606">
        <f t="shared" si="165"/>
        <v>0</v>
      </c>
      <c r="AG316" s="606">
        <f t="shared" si="165"/>
        <v>0</v>
      </c>
      <c r="AH316" s="606">
        <f t="shared" si="165"/>
        <v>0</v>
      </c>
      <c r="AI316" s="606">
        <f t="shared" si="165"/>
        <v>0</v>
      </c>
      <c r="AJ316" s="629">
        <f t="shared" ref="AJ316:AU316" si="166">+AJ317+AJ318+AJ319+AJ320</f>
        <v>0</v>
      </c>
      <c r="AK316" s="629">
        <f t="shared" si="166"/>
        <v>0</v>
      </c>
      <c r="AL316" s="629">
        <f t="shared" si="166"/>
        <v>273251.6319915349</v>
      </c>
      <c r="AM316" s="629">
        <f t="shared" si="166"/>
        <v>0</v>
      </c>
      <c r="AN316" s="629">
        <f t="shared" si="166"/>
        <v>1117805.0351456569</v>
      </c>
      <c r="AO316" s="629">
        <f t="shared" si="166"/>
        <v>0</v>
      </c>
      <c r="AP316" s="629">
        <f t="shared" si="166"/>
        <v>0</v>
      </c>
      <c r="AQ316" s="629">
        <f t="shared" si="166"/>
        <v>0</v>
      </c>
      <c r="AR316" s="629">
        <f t="shared" si="166"/>
        <v>0</v>
      </c>
      <c r="AS316" s="629">
        <f t="shared" si="166"/>
        <v>0</v>
      </c>
      <c r="AT316" s="629">
        <f t="shared" si="166"/>
        <v>0</v>
      </c>
      <c r="AU316" s="629">
        <f t="shared" si="166"/>
        <v>0</v>
      </c>
    </row>
    <row r="317" spans="1:47" s="607" customFormat="1" ht="11.25">
      <c r="A317" s="605"/>
      <c r="B317" s="751" t="str">
        <f>+B282</f>
        <v>Oprema na razbremenilnikih</v>
      </c>
      <c r="C317" s="630"/>
      <c r="D317" s="631"/>
      <c r="E317" s="595"/>
      <c r="F317" s="595">
        <f>+Amortizacija!F46</f>
        <v>0</v>
      </c>
      <c r="G317" s="595">
        <f>+Amortizacija!G46</f>
        <v>0</v>
      </c>
      <c r="H317" s="595">
        <f>+Amortizacija!H46</f>
        <v>0</v>
      </c>
      <c r="I317" s="595">
        <f>+Amortizacija!I46</f>
        <v>0</v>
      </c>
      <c r="J317" s="595">
        <f>+Amortizacija!J46</f>
        <v>0</v>
      </c>
      <c r="K317" s="595">
        <f>+Amortizacija!K46</f>
        <v>0</v>
      </c>
      <c r="L317" s="595">
        <f>+Amortizacija!L46</f>
        <v>0</v>
      </c>
      <c r="M317" s="595">
        <f>+Amortizacija!M46</f>
        <v>0</v>
      </c>
      <c r="N317" s="595">
        <f>+Amortizacija!N46</f>
        <v>0</v>
      </c>
      <c r="O317" s="595">
        <f>+Amortizacija!O46</f>
        <v>0</v>
      </c>
      <c r="P317" s="595">
        <f>+Amortizacija!P46</f>
        <v>0</v>
      </c>
      <c r="Q317" s="595">
        <f>+Amortizacija!Q46</f>
        <v>0</v>
      </c>
      <c r="R317" s="595">
        <f>+Amortizacija!R46</f>
        <v>0</v>
      </c>
      <c r="S317" s="595">
        <f>+Amortizacija!S46</f>
        <v>0</v>
      </c>
      <c r="T317" s="595">
        <f>+Amortizacija!T46</f>
        <v>91081.2</v>
      </c>
      <c r="U317" s="595">
        <f>+Amortizacija!U46</f>
        <v>0</v>
      </c>
      <c r="V317" s="595">
        <f>+Amortizacija!V46</f>
        <v>0</v>
      </c>
      <c r="W317" s="595">
        <f>+Amortizacija!W46</f>
        <v>0</v>
      </c>
      <c r="X317" s="595">
        <f>+Amortizacija!X46</f>
        <v>0</v>
      </c>
      <c r="Y317" s="595">
        <f>+Amortizacija!Y46</f>
        <v>0</v>
      </c>
      <c r="Z317" s="595">
        <f>+Amortizacija!Z46</f>
        <v>0</v>
      </c>
      <c r="AA317" s="595">
        <f>+Amortizacija!AA46</f>
        <v>0</v>
      </c>
      <c r="AB317" s="595">
        <f>+Amortizacija!AB46</f>
        <v>0</v>
      </c>
      <c r="AC317" s="595">
        <f>+Amortizacija!AC46</f>
        <v>0</v>
      </c>
      <c r="AD317" s="595">
        <f>+Amortizacija!AD46</f>
        <v>91081.2</v>
      </c>
      <c r="AE317" s="595">
        <f>+Amortizacija!AE46</f>
        <v>0</v>
      </c>
      <c r="AF317" s="595">
        <f>+Amortizacija!AF46</f>
        <v>0</v>
      </c>
      <c r="AG317" s="595">
        <f>+Amortizacija!AG46</f>
        <v>0</v>
      </c>
      <c r="AH317" s="595">
        <f>+Amortizacija!AH46</f>
        <v>0</v>
      </c>
      <c r="AI317" s="595">
        <f>+Amortizacija!AI46</f>
        <v>0</v>
      </c>
      <c r="AJ317" s="632">
        <f>+Amortizacija!AJ46</f>
        <v>0</v>
      </c>
      <c r="AK317" s="632">
        <f>+Amortizacija!AK46</f>
        <v>0</v>
      </c>
      <c r="AL317" s="632">
        <f>+Amortizacija!AL46</f>
        <v>0</v>
      </c>
      <c r="AM317" s="632">
        <f>+Amortizacija!AM46</f>
        <v>0</v>
      </c>
      <c r="AN317" s="632">
        <f>+Amortizacija!AN46</f>
        <v>91081.2</v>
      </c>
      <c r="AO317" s="632">
        <f>+Amortizacija!AO46</f>
        <v>0</v>
      </c>
      <c r="AP317" s="632">
        <f>+Amortizacija!AP46</f>
        <v>0</v>
      </c>
      <c r="AQ317" s="632">
        <f>+Amortizacija!AQ46</f>
        <v>0</v>
      </c>
      <c r="AR317" s="632">
        <f>+Amortizacija!AR46</f>
        <v>0</v>
      </c>
      <c r="AS317" s="632">
        <f>+Amortizacija!AS46</f>
        <v>0</v>
      </c>
      <c r="AT317" s="632">
        <f>+Amortizacija!AT46</f>
        <v>0</v>
      </c>
      <c r="AU317" s="632">
        <f>+Amortizacija!AU46</f>
        <v>0</v>
      </c>
    </row>
    <row r="318" spans="1:47" s="607" customFormat="1" ht="11.25">
      <c r="A318" s="605"/>
      <c r="B318" s="751" t="str">
        <f>+B283</f>
        <v>Oprema na črpališčih</v>
      </c>
      <c r="C318" s="630"/>
      <c r="D318" s="631"/>
      <c r="E318" s="595"/>
      <c r="F318" s="595">
        <f>+Amortizacija!F47</f>
        <v>0</v>
      </c>
      <c r="G318" s="595">
        <f>+Amortizacija!G47</f>
        <v>0</v>
      </c>
      <c r="H318" s="595">
        <f>+Amortizacija!H47</f>
        <v>0</v>
      </c>
      <c r="I318" s="595">
        <f>+Amortizacija!I47</f>
        <v>0</v>
      </c>
      <c r="J318" s="595">
        <f>+Amortizacija!J47</f>
        <v>0</v>
      </c>
      <c r="K318" s="595">
        <f>+Amortizacija!K47</f>
        <v>0</v>
      </c>
      <c r="L318" s="595">
        <f>+Amortizacija!L47</f>
        <v>0</v>
      </c>
      <c r="M318" s="595">
        <f>+Amortizacija!M47</f>
        <v>0</v>
      </c>
      <c r="N318" s="595">
        <f>+Amortizacija!N47</f>
        <v>0</v>
      </c>
      <c r="O318" s="595">
        <f>+Amortizacija!O47</f>
        <v>0</v>
      </c>
      <c r="P318" s="595">
        <f>+Amortizacija!P47</f>
        <v>0</v>
      </c>
      <c r="Q318" s="595">
        <f>+Amortizacija!Q47</f>
        <v>0</v>
      </c>
      <c r="R318" s="595">
        <f>+Amortizacija!R47</f>
        <v>0</v>
      </c>
      <c r="S318" s="595">
        <f>+Amortizacija!S47</f>
        <v>0</v>
      </c>
      <c r="T318" s="595">
        <f>+Amortizacija!T47</f>
        <v>52508.4</v>
      </c>
      <c r="U318" s="595">
        <f>+Amortizacija!U47</f>
        <v>0</v>
      </c>
      <c r="V318" s="595">
        <f>+Amortizacija!V47</f>
        <v>0</v>
      </c>
      <c r="W318" s="595">
        <f>+Amortizacija!W47</f>
        <v>0</v>
      </c>
      <c r="X318" s="595">
        <f>+Amortizacija!X47</f>
        <v>0</v>
      </c>
      <c r="Y318" s="595">
        <f>+Amortizacija!Y47</f>
        <v>0</v>
      </c>
      <c r="Z318" s="595">
        <f>+Amortizacija!Z47</f>
        <v>0</v>
      </c>
      <c r="AA318" s="595">
        <f>+Amortizacija!AA47</f>
        <v>0</v>
      </c>
      <c r="AB318" s="595">
        <f>+Amortizacija!AB47</f>
        <v>0</v>
      </c>
      <c r="AC318" s="595">
        <f>+Amortizacija!AC47</f>
        <v>0</v>
      </c>
      <c r="AD318" s="595">
        <f>+Amortizacija!AD47</f>
        <v>52508.4</v>
      </c>
      <c r="AE318" s="595">
        <f>+Amortizacija!AE47</f>
        <v>0</v>
      </c>
      <c r="AF318" s="595">
        <f>+Amortizacija!AF47</f>
        <v>0</v>
      </c>
      <c r="AG318" s="595">
        <f>+Amortizacija!AG47</f>
        <v>0</v>
      </c>
      <c r="AH318" s="595">
        <f>+Amortizacija!AH47</f>
        <v>0</v>
      </c>
      <c r="AI318" s="595">
        <f>+Amortizacija!AI47</f>
        <v>0</v>
      </c>
      <c r="AJ318" s="632">
        <f>+Amortizacija!AJ47</f>
        <v>0</v>
      </c>
      <c r="AK318" s="632">
        <f>+Amortizacija!AK47</f>
        <v>0</v>
      </c>
      <c r="AL318" s="632">
        <f>+Amortizacija!AL47</f>
        <v>0</v>
      </c>
      <c r="AM318" s="632">
        <f>+Amortizacija!AM47</f>
        <v>0</v>
      </c>
      <c r="AN318" s="632">
        <f>+Amortizacija!AN47</f>
        <v>52508.4</v>
      </c>
      <c r="AO318" s="632">
        <f>+Amortizacija!AO47</f>
        <v>0</v>
      </c>
      <c r="AP318" s="632">
        <f>+Amortizacija!AP47</f>
        <v>0</v>
      </c>
      <c r="AQ318" s="632">
        <f>+Amortizacija!AQ47</f>
        <v>0</v>
      </c>
      <c r="AR318" s="632">
        <f>+Amortizacija!AR47</f>
        <v>0</v>
      </c>
      <c r="AS318" s="632">
        <f>+Amortizacija!AS47</f>
        <v>0</v>
      </c>
      <c r="AT318" s="632">
        <f>+Amortizacija!AT47</f>
        <v>0</v>
      </c>
      <c r="AU318" s="632">
        <f>+Amortizacija!AU47</f>
        <v>0</v>
      </c>
    </row>
    <row r="319" spans="1:47" s="607" customFormat="1" ht="11.25">
      <c r="A319" s="605"/>
      <c r="B319" s="751" t="str">
        <f>+B284</f>
        <v>Električna oprema ČN in oprema za vodenje</v>
      </c>
      <c r="C319" s="630"/>
      <c r="D319" s="631"/>
      <c r="E319" s="595"/>
      <c r="F319" s="595">
        <f>+Amortizacija!F48</f>
        <v>0</v>
      </c>
      <c r="G319" s="595">
        <f>+Amortizacija!G48</f>
        <v>0</v>
      </c>
      <c r="H319" s="595">
        <f>+Amortizacija!H48</f>
        <v>0</v>
      </c>
      <c r="I319" s="595">
        <f>+Amortizacija!I48</f>
        <v>0</v>
      </c>
      <c r="J319" s="595">
        <f>+Amortizacija!J48</f>
        <v>0</v>
      </c>
      <c r="K319" s="595">
        <f>+Amortizacija!K48</f>
        <v>0</v>
      </c>
      <c r="L319" s="595">
        <f>+Amortizacija!L48</f>
        <v>0</v>
      </c>
      <c r="M319" s="595">
        <f>+Amortizacija!M48</f>
        <v>0</v>
      </c>
      <c r="N319" s="595">
        <f>+Amortizacija!N48</f>
        <v>0</v>
      </c>
      <c r="O319" s="595">
        <f>+Amortizacija!O48</f>
        <v>0</v>
      </c>
      <c r="P319" s="595">
        <f>+Amortizacija!P48</f>
        <v>0</v>
      </c>
      <c r="Q319" s="595">
        <f>+Amortizacija!Q48</f>
        <v>0</v>
      </c>
      <c r="R319" s="595">
        <f>+Amortizacija!R48</f>
        <v>0</v>
      </c>
      <c r="S319" s="595">
        <f>+Amortizacija!S48</f>
        <v>0</v>
      </c>
      <c r="T319" s="595">
        <f>+Amortizacija!T48</f>
        <v>0</v>
      </c>
      <c r="U319" s="595">
        <f>+Amortizacija!U48</f>
        <v>0</v>
      </c>
      <c r="V319" s="595">
        <f>+Amortizacija!V48</f>
        <v>0</v>
      </c>
      <c r="W319" s="595">
        <f>+Amortizacija!W48</f>
        <v>0</v>
      </c>
      <c r="X319" s="595">
        <f>+Amortizacija!X48</f>
        <v>273251.6319915349</v>
      </c>
      <c r="Y319" s="595">
        <f>+Amortizacija!Y48</f>
        <v>0</v>
      </c>
      <c r="Z319" s="595">
        <f>+Amortizacija!Z48</f>
        <v>0</v>
      </c>
      <c r="AA319" s="595">
        <f>+Amortizacija!AA48</f>
        <v>0</v>
      </c>
      <c r="AB319" s="595">
        <f>+Amortizacija!AB48</f>
        <v>0</v>
      </c>
      <c r="AC319" s="595">
        <f>+Amortizacija!AC48</f>
        <v>0</v>
      </c>
      <c r="AD319" s="595">
        <f>+Amortizacija!AD48</f>
        <v>0</v>
      </c>
      <c r="AE319" s="595">
        <f>+Amortizacija!AE48</f>
        <v>0</v>
      </c>
      <c r="AF319" s="595">
        <f>+Amortizacija!AF48</f>
        <v>0</v>
      </c>
      <c r="AG319" s="595">
        <f>+Amortizacija!AG48</f>
        <v>0</v>
      </c>
      <c r="AH319" s="595">
        <f>+Amortizacija!AH48</f>
        <v>0</v>
      </c>
      <c r="AI319" s="595">
        <f>+Amortizacija!AI48</f>
        <v>0</v>
      </c>
      <c r="AJ319" s="632">
        <f>+Amortizacija!AJ48</f>
        <v>0</v>
      </c>
      <c r="AK319" s="632">
        <f>+Amortizacija!AK48</f>
        <v>0</v>
      </c>
      <c r="AL319" s="632">
        <f>+Amortizacija!AL48</f>
        <v>273251.6319915349</v>
      </c>
      <c r="AM319" s="632">
        <f>+Amortizacija!AM48</f>
        <v>0</v>
      </c>
      <c r="AN319" s="632">
        <f>+Amortizacija!AN48</f>
        <v>0</v>
      </c>
      <c r="AO319" s="632">
        <f>+Amortizacija!AO48</f>
        <v>0</v>
      </c>
      <c r="AP319" s="632">
        <f>+Amortizacija!AP48</f>
        <v>0</v>
      </c>
      <c r="AQ319" s="632">
        <f>+Amortizacija!AQ48</f>
        <v>0</v>
      </c>
      <c r="AR319" s="632">
        <f>+Amortizacija!AR48</f>
        <v>0</v>
      </c>
      <c r="AS319" s="632">
        <f>+Amortizacija!AS48</f>
        <v>0</v>
      </c>
      <c r="AT319" s="632">
        <f>+Amortizacija!AT48</f>
        <v>0</v>
      </c>
      <c r="AU319" s="632">
        <f>+Amortizacija!AU48</f>
        <v>0</v>
      </c>
    </row>
    <row r="320" spans="1:47" s="607" customFormat="1" ht="11.25">
      <c r="A320" s="605"/>
      <c r="B320" s="751" t="str">
        <f>+B285</f>
        <v>Strojna oprema na ČN</v>
      </c>
      <c r="C320" s="630"/>
      <c r="D320" s="631"/>
      <c r="E320" s="595"/>
      <c r="F320" s="595">
        <f>+Amortizacija!F49</f>
        <v>0</v>
      </c>
      <c r="G320" s="595">
        <f>+Amortizacija!G49</f>
        <v>0</v>
      </c>
      <c r="H320" s="595">
        <f>+Amortizacija!H49</f>
        <v>0</v>
      </c>
      <c r="I320" s="595">
        <f>+Amortizacija!I49</f>
        <v>0</v>
      </c>
      <c r="J320" s="595">
        <f>+Amortizacija!J49</f>
        <v>0</v>
      </c>
      <c r="K320" s="595">
        <f>+Amortizacija!K49</f>
        <v>0</v>
      </c>
      <c r="L320" s="595">
        <f>+Amortizacija!L49</f>
        <v>0</v>
      </c>
      <c r="M320" s="595">
        <f>+Amortizacija!M49</f>
        <v>0</v>
      </c>
      <c r="N320" s="595">
        <f>+Amortizacija!N49</f>
        <v>0</v>
      </c>
      <c r="O320" s="595">
        <f>+Amortizacija!O49</f>
        <v>0</v>
      </c>
      <c r="P320" s="595">
        <f>+Amortizacija!P49</f>
        <v>0</v>
      </c>
      <c r="Q320" s="595">
        <f>+Amortizacija!Q49</f>
        <v>0</v>
      </c>
      <c r="R320" s="595">
        <f>+Amortizacija!R49</f>
        <v>0</v>
      </c>
      <c r="S320" s="595">
        <f>+Amortizacija!S49</f>
        <v>0</v>
      </c>
      <c r="T320" s="595">
        <f>+Amortizacija!T49</f>
        <v>974215.43514565681</v>
      </c>
      <c r="U320" s="595">
        <f>+Amortizacija!U49</f>
        <v>0</v>
      </c>
      <c r="V320" s="595">
        <f>+Amortizacija!V49</f>
        <v>0</v>
      </c>
      <c r="W320" s="595">
        <f>+Amortizacija!W49</f>
        <v>0</v>
      </c>
      <c r="X320" s="595">
        <f>+Amortizacija!X49</f>
        <v>0</v>
      </c>
      <c r="Y320" s="595">
        <f>+Amortizacija!Y49</f>
        <v>0</v>
      </c>
      <c r="Z320" s="595">
        <f>+Amortizacija!Z49</f>
        <v>0</v>
      </c>
      <c r="AA320" s="595">
        <f>+Amortizacija!AA49</f>
        <v>0</v>
      </c>
      <c r="AB320" s="595">
        <f>+Amortizacija!AB49</f>
        <v>0</v>
      </c>
      <c r="AC320" s="595">
        <f>+Amortizacija!AC49</f>
        <v>0</v>
      </c>
      <c r="AD320" s="595">
        <f>+Amortizacija!AD49</f>
        <v>974215.43514565681</v>
      </c>
      <c r="AE320" s="595">
        <f>+Amortizacija!AE49</f>
        <v>0</v>
      </c>
      <c r="AF320" s="595">
        <f>+Amortizacija!AF49</f>
        <v>0</v>
      </c>
      <c r="AG320" s="595">
        <f>+Amortizacija!AG49</f>
        <v>0</v>
      </c>
      <c r="AH320" s="595">
        <f>+Amortizacija!AH49</f>
        <v>0</v>
      </c>
      <c r="AI320" s="595">
        <f>+Amortizacija!AI49</f>
        <v>0</v>
      </c>
      <c r="AJ320" s="632">
        <f>+Amortizacija!AJ49</f>
        <v>0</v>
      </c>
      <c r="AK320" s="632">
        <f>+Amortizacija!AK49</f>
        <v>0</v>
      </c>
      <c r="AL320" s="632">
        <f>+Amortizacija!AL49</f>
        <v>0</v>
      </c>
      <c r="AM320" s="632">
        <f>+Amortizacija!AM49</f>
        <v>0</v>
      </c>
      <c r="AN320" s="632">
        <f>+Amortizacija!AN49</f>
        <v>974215.43514565681</v>
      </c>
      <c r="AO320" s="632">
        <f>+Amortizacija!AO49</f>
        <v>0</v>
      </c>
      <c r="AP320" s="632">
        <f>+Amortizacija!AP49</f>
        <v>0</v>
      </c>
      <c r="AQ320" s="632">
        <f>+Amortizacija!AQ49</f>
        <v>0</v>
      </c>
      <c r="AR320" s="632">
        <f>+Amortizacija!AR49</f>
        <v>0</v>
      </c>
      <c r="AS320" s="632">
        <f>+Amortizacija!AS49</f>
        <v>0</v>
      </c>
      <c r="AT320" s="632">
        <f>+Amortizacija!AT49</f>
        <v>0</v>
      </c>
      <c r="AU320" s="632">
        <f>+Amortizacija!AU49</f>
        <v>0</v>
      </c>
    </row>
    <row r="321" spans="1:47" s="589" customFormat="1" ht="11.25">
      <c r="A321" s="592" t="s">
        <v>155</v>
      </c>
      <c r="B321" s="749" t="s">
        <v>403</v>
      </c>
      <c r="C321" s="627">
        <f>NPV($C$328,G321:AI321)+F321</f>
        <v>-4318455.976388895</v>
      </c>
      <c r="D321" s="628">
        <f>SUM(F321:AI321)</f>
        <v>-3459829.8875892358</v>
      </c>
      <c r="E321" s="593"/>
      <c r="F321" s="593">
        <f t="shared" ref="F321:AU321" si="167">+F294-F302</f>
        <v>-873329.16339999984</v>
      </c>
      <c r="G321" s="593">
        <f t="shared" si="167"/>
        <v>-207422.42930594279</v>
      </c>
      <c r="H321" s="593">
        <f t="shared" si="167"/>
        <v>-2370131.591165028</v>
      </c>
      <c r="I321" s="593">
        <f t="shared" si="167"/>
        <v>-2326151.4648924191</v>
      </c>
      <c r="J321" s="593">
        <f t="shared" si="167"/>
        <v>-76977.934750926361</v>
      </c>
      <c r="K321" s="593">
        <f t="shared" si="167"/>
        <v>126759.43834252836</v>
      </c>
      <c r="L321" s="593">
        <f t="shared" si="167"/>
        <v>126759.43834252836</v>
      </c>
      <c r="M321" s="593">
        <f t="shared" si="167"/>
        <v>126759.43834252836</v>
      </c>
      <c r="N321" s="593">
        <f t="shared" si="167"/>
        <v>126759.43834252836</v>
      </c>
      <c r="O321" s="593">
        <f t="shared" si="167"/>
        <v>126759.43834252836</v>
      </c>
      <c r="P321" s="593">
        <f t="shared" si="167"/>
        <v>126759.43834252836</v>
      </c>
      <c r="Q321" s="593">
        <f t="shared" si="167"/>
        <v>126759.43834252836</v>
      </c>
      <c r="R321" s="593">
        <f t="shared" si="167"/>
        <v>126759.43834252836</v>
      </c>
      <c r="S321" s="593">
        <f t="shared" si="167"/>
        <v>126759.43834252836</v>
      </c>
      <c r="T321" s="593">
        <f t="shared" si="167"/>
        <v>-991045.59680312849</v>
      </c>
      <c r="U321" s="593">
        <f t="shared" si="167"/>
        <v>126759.43834252836</v>
      </c>
      <c r="V321" s="593">
        <f t="shared" si="167"/>
        <v>126759.43834252836</v>
      </c>
      <c r="W321" s="593">
        <f t="shared" si="167"/>
        <v>126759.43834252836</v>
      </c>
      <c r="X321" s="593">
        <f t="shared" si="167"/>
        <v>-146492.19364900654</v>
      </c>
      <c r="Y321" s="593">
        <f t="shared" si="167"/>
        <v>126759.43834252836</v>
      </c>
      <c r="Z321" s="593">
        <f t="shared" si="167"/>
        <v>126759.43834252836</v>
      </c>
      <c r="AA321" s="593">
        <f t="shared" si="167"/>
        <v>219556.76662554347</v>
      </c>
      <c r="AB321" s="593">
        <f t="shared" si="167"/>
        <v>219556.76662554347</v>
      </c>
      <c r="AC321" s="593">
        <f t="shared" si="167"/>
        <v>219556.76662554347</v>
      </c>
      <c r="AD321" s="593">
        <f t="shared" si="167"/>
        <v>-898248.26852011331</v>
      </c>
      <c r="AE321" s="593">
        <f t="shared" si="167"/>
        <v>219556.76662554347</v>
      </c>
      <c r="AF321" s="593">
        <f t="shared" si="167"/>
        <v>219556.76662554347</v>
      </c>
      <c r="AG321" s="593">
        <f t="shared" si="167"/>
        <v>219556.76662554347</v>
      </c>
      <c r="AH321" s="593">
        <f t="shared" si="167"/>
        <v>219556.76662554347</v>
      </c>
      <c r="AI321" s="593">
        <f t="shared" si="167"/>
        <v>1118439.2517231293</v>
      </c>
      <c r="AJ321" s="626">
        <f t="shared" si="167"/>
        <v>219556.76662554347</v>
      </c>
      <c r="AK321" s="626">
        <f t="shared" si="167"/>
        <v>219556.76662554347</v>
      </c>
      <c r="AL321" s="626">
        <f t="shared" si="167"/>
        <v>-53694.865365991427</v>
      </c>
      <c r="AM321" s="626">
        <f t="shared" si="167"/>
        <v>219556.76662554347</v>
      </c>
      <c r="AN321" s="626">
        <f t="shared" si="167"/>
        <v>-898248.26852011331</v>
      </c>
      <c r="AO321" s="626">
        <f t="shared" si="167"/>
        <v>219556.76662554347</v>
      </c>
      <c r="AP321" s="626">
        <f t="shared" si="167"/>
        <v>219556.76662554347</v>
      </c>
      <c r="AQ321" s="626">
        <f t="shared" si="167"/>
        <v>219556.76662554347</v>
      </c>
      <c r="AR321" s="626">
        <f t="shared" si="167"/>
        <v>219556.76662554347</v>
      </c>
      <c r="AS321" s="626">
        <f t="shared" si="167"/>
        <v>219556.76662554347</v>
      </c>
      <c r="AT321" s="626">
        <f t="shared" si="167"/>
        <v>219556.76662554347</v>
      </c>
      <c r="AU321" s="626">
        <f t="shared" si="167"/>
        <v>219556.76662554347</v>
      </c>
    </row>
    <row r="322" spans="1:47" s="742" customFormat="1">
      <c r="B322" s="757"/>
      <c r="H322" s="743"/>
      <c r="I322" s="743"/>
      <c r="J322" s="743"/>
      <c r="K322" s="743"/>
      <c r="L322" s="743"/>
      <c r="M322" s="743"/>
      <c r="N322" s="743"/>
      <c r="O322" s="743"/>
      <c r="P322" s="743"/>
      <c r="Q322" s="743"/>
      <c r="R322" s="743"/>
      <c r="S322" s="743"/>
      <c r="T322" s="743"/>
      <c r="U322" s="743"/>
      <c r="V322" s="743"/>
      <c r="W322" s="743"/>
      <c r="X322" s="743"/>
      <c r="Y322" s="743"/>
      <c r="Z322" s="743"/>
      <c r="AA322" s="743"/>
      <c r="AB322" s="743"/>
      <c r="AC322" s="743"/>
      <c r="AD322" s="743"/>
      <c r="AE322" s="743"/>
      <c r="AF322" s="743"/>
      <c r="AG322" s="743"/>
      <c r="AH322" s="743"/>
      <c r="AI322" s="743"/>
    </row>
    <row r="323" spans="1:47">
      <c r="I323" s="550"/>
      <c r="J323" s="550"/>
      <c r="K323" s="550"/>
      <c r="L323" s="550"/>
      <c r="M323" s="550"/>
      <c r="N323" s="550"/>
      <c r="O323" s="550"/>
      <c r="P323" s="550"/>
      <c r="Q323" s="550"/>
      <c r="R323" s="550"/>
      <c r="S323" s="550"/>
      <c r="T323" s="550"/>
      <c r="U323" s="550"/>
      <c r="V323" s="550"/>
      <c r="W323" s="550"/>
      <c r="X323" s="550"/>
      <c r="Y323" s="550"/>
      <c r="Z323" s="550"/>
      <c r="AA323" s="550"/>
      <c r="AB323" s="550"/>
      <c r="AC323" s="550"/>
      <c r="AD323" s="550"/>
      <c r="AE323" s="550"/>
      <c r="AF323" s="550"/>
      <c r="AG323" s="550"/>
      <c r="AH323" s="550"/>
      <c r="AI323" s="550"/>
    </row>
    <row r="324" spans="1:47" ht="15">
      <c r="A324" s="557" t="s">
        <v>458</v>
      </c>
    </row>
    <row r="325" spans="1:47" ht="15">
      <c r="B325" s="758"/>
      <c r="C325" s="558"/>
      <c r="D325" s="558"/>
      <c r="E325" s="558"/>
      <c r="F325" s="559"/>
      <c r="G325" s="559"/>
      <c r="H325" s="559"/>
    </row>
    <row r="326" spans="1:47" ht="23.25" thickBot="1">
      <c r="B326" s="635" t="s">
        <v>420</v>
      </c>
      <c r="C326" s="634"/>
      <c r="D326" s="635" t="s">
        <v>421</v>
      </c>
      <c r="E326" s="635" t="s">
        <v>422</v>
      </c>
      <c r="F326" s="559"/>
      <c r="G326" s="559"/>
      <c r="H326" s="559"/>
    </row>
    <row r="327" spans="1:47" ht="12.75" thickTop="1">
      <c r="B327" s="636" t="s">
        <v>423</v>
      </c>
      <c r="C327" s="637">
        <v>30</v>
      </c>
      <c r="D327" s="638"/>
      <c r="E327" s="638"/>
      <c r="F327" s="565"/>
      <c r="G327" s="559"/>
      <c r="H327" s="559"/>
    </row>
    <row r="328" spans="1:47">
      <c r="B328" s="759" t="s">
        <v>424</v>
      </c>
      <c r="C328" s="640">
        <v>0.04</v>
      </c>
      <c r="D328" s="641"/>
      <c r="E328" s="641"/>
      <c r="F328" s="565"/>
      <c r="G328" s="559"/>
      <c r="H328" s="559"/>
    </row>
    <row r="329" spans="1:47">
      <c r="B329" s="639" t="s">
        <v>425</v>
      </c>
      <c r="C329" s="640"/>
      <c r="D329" s="642">
        <f>+D310</f>
        <v>5854012.5835143169</v>
      </c>
      <c r="E329" s="642"/>
      <c r="F329" s="569"/>
      <c r="G329" s="570"/>
      <c r="H329" s="571"/>
    </row>
    <row r="330" spans="1:47">
      <c r="B330" s="639" t="s">
        <v>426</v>
      </c>
      <c r="C330" s="640"/>
      <c r="D330" s="642"/>
      <c r="E330" s="642">
        <f>+C310</f>
        <v>5397834.9384929622</v>
      </c>
      <c r="G330" s="559"/>
      <c r="H330" s="571"/>
    </row>
    <row r="331" spans="1:47">
      <c r="B331" s="639" t="s">
        <v>427</v>
      </c>
      <c r="C331" s="640"/>
      <c r="D331" s="642">
        <f>+D301</f>
        <v>898882.48509758571</v>
      </c>
      <c r="E331" s="642"/>
      <c r="G331" s="559"/>
      <c r="H331" s="571"/>
    </row>
    <row r="332" spans="1:47">
      <c r="B332" s="639" t="s">
        <v>428</v>
      </c>
      <c r="C332" s="640"/>
      <c r="D332" s="642"/>
      <c r="E332" s="642">
        <f>+C301</f>
        <v>288227.94048872252</v>
      </c>
      <c r="G332" s="559"/>
      <c r="H332" s="571"/>
    </row>
    <row r="333" spans="1:47">
      <c r="B333" s="639" t="s">
        <v>429</v>
      </c>
      <c r="C333" s="640"/>
      <c r="D333" s="642"/>
      <c r="E333" s="642">
        <f>+C295</f>
        <v>4935704.399185488</v>
      </c>
      <c r="G333" s="559"/>
      <c r="H333" s="571"/>
    </row>
    <row r="334" spans="1:47">
      <c r="B334" s="639" t="s">
        <v>430</v>
      </c>
      <c r="C334" s="640"/>
      <c r="D334" s="642"/>
      <c r="E334" s="642">
        <f>+C316+C303</f>
        <v>4144553.3775701448</v>
      </c>
      <c r="G334" s="559"/>
      <c r="H334" s="571"/>
    </row>
    <row r="335" spans="1:47" ht="22.5">
      <c r="B335" s="639" t="s">
        <v>431</v>
      </c>
      <c r="C335" s="640"/>
      <c r="D335" s="642"/>
      <c r="E335" s="642">
        <f>+E333+E332-E334</f>
        <v>1079378.9621040653</v>
      </c>
      <c r="G335" s="559"/>
      <c r="H335" s="571"/>
    </row>
    <row r="336" spans="1:47">
      <c r="B336" s="643" t="s">
        <v>432</v>
      </c>
      <c r="C336" s="644"/>
      <c r="D336" s="642"/>
      <c r="E336" s="642">
        <f>+E330-E335</f>
        <v>4318455.9763888968</v>
      </c>
      <c r="G336" s="559"/>
      <c r="H336" s="571"/>
    </row>
    <row r="337" spans="1:8" ht="12.75" thickBot="1">
      <c r="B337" s="645" t="s">
        <v>433</v>
      </c>
      <c r="C337" s="646">
        <f>+ROUND(E336/E330,4)</f>
        <v>0.8</v>
      </c>
      <c r="D337" s="647"/>
      <c r="E337" s="573"/>
      <c r="F337" s="572"/>
      <c r="G337" s="559"/>
      <c r="H337" s="571"/>
    </row>
    <row r="338" spans="1:8" ht="12.75" thickTop="1">
      <c r="B338" s="760"/>
      <c r="C338" s="573"/>
      <c r="D338" s="559"/>
      <c r="E338" s="559"/>
      <c r="F338" s="559"/>
      <c r="G338" s="559"/>
      <c r="H338" s="559"/>
    </row>
    <row r="339" spans="1:8" ht="15">
      <c r="A339" s="557" t="s">
        <v>860</v>
      </c>
      <c r="B339" s="761"/>
      <c r="C339" s="574"/>
      <c r="D339" s="574"/>
      <c r="E339" s="574"/>
      <c r="F339" s="574"/>
      <c r="G339" s="574"/>
      <c r="H339" s="574"/>
    </row>
    <row r="340" spans="1:8">
      <c r="B340" s="761"/>
      <c r="C340" s="574"/>
      <c r="D340" s="574"/>
      <c r="E340" s="574"/>
      <c r="F340" s="574"/>
      <c r="G340" s="574"/>
      <c r="H340" s="574"/>
    </row>
    <row r="341" spans="1:8" ht="22.5">
      <c r="A341" s="648">
        <v>1</v>
      </c>
      <c r="B341" s="648" t="s">
        <v>445</v>
      </c>
      <c r="C341" s="650">
        <f>+'Nov. investicije'!E84</f>
        <v>5049911.1199999992</v>
      </c>
      <c r="D341" s="574"/>
      <c r="E341" s="574"/>
      <c r="F341" s="574"/>
      <c r="G341" s="574"/>
      <c r="H341" s="574"/>
    </row>
    <row r="342" spans="1:8" ht="22.5">
      <c r="A342" s="648">
        <v>2</v>
      </c>
      <c r="B342" s="648" t="s">
        <v>446</v>
      </c>
      <c r="C342" s="651">
        <f>+C337</f>
        <v>0.8</v>
      </c>
      <c r="D342" s="574"/>
      <c r="E342" s="574"/>
      <c r="F342" s="574"/>
      <c r="G342" s="574"/>
      <c r="H342" s="574"/>
    </row>
    <row r="343" spans="1:8" ht="22.5">
      <c r="A343" s="648"/>
      <c r="B343" s="648" t="s">
        <v>447</v>
      </c>
      <c r="C343" s="650">
        <f>+ROUND(C342*C341,2)</f>
        <v>4039928.9</v>
      </c>
      <c r="D343" s="574"/>
      <c r="E343" s="574"/>
      <c r="F343" s="574"/>
      <c r="G343" s="574"/>
      <c r="H343" s="574"/>
    </row>
    <row r="344" spans="1:8">
      <c r="A344" s="589"/>
      <c r="B344" s="751" t="s">
        <v>680</v>
      </c>
      <c r="C344" s="652">
        <f>+ROUND(C343*0.8,2)</f>
        <v>3231943.12</v>
      </c>
      <c r="D344" s="574"/>
      <c r="E344" s="574"/>
      <c r="F344" s="574"/>
      <c r="G344" s="574"/>
      <c r="H344" s="574"/>
    </row>
    <row r="345" spans="1:8">
      <c r="A345" s="589"/>
      <c r="B345" s="751" t="s">
        <v>681</v>
      </c>
      <c r="C345" s="652">
        <f>+ROUND(C343*0.2,2)</f>
        <v>807985.78</v>
      </c>
      <c r="D345" s="574"/>
      <c r="E345" s="574"/>
      <c r="F345" s="574"/>
      <c r="G345" s="574"/>
      <c r="H345" s="574"/>
    </row>
    <row r="346" spans="1:8" ht="12.75" thickBot="1">
      <c r="C346" s="653"/>
      <c r="D346" s="574"/>
      <c r="E346" s="574"/>
      <c r="F346" s="574"/>
      <c r="G346" s="574"/>
      <c r="H346" s="574"/>
    </row>
    <row r="347" spans="1:8">
      <c r="B347" s="649" t="s">
        <v>448</v>
      </c>
      <c r="C347" s="654">
        <v>3872135.4</v>
      </c>
      <c r="D347" s="574"/>
      <c r="E347" s="574"/>
      <c r="F347" s="574"/>
      <c r="G347" s="574"/>
      <c r="H347" s="574"/>
    </row>
    <row r="348" spans="1:8" ht="12.75" thickBot="1">
      <c r="B348" s="762" t="s">
        <v>859</v>
      </c>
      <c r="C348" s="700">
        <f>+C343-C347</f>
        <v>167793.5</v>
      </c>
      <c r="D348" s="574"/>
      <c r="E348" s="574"/>
      <c r="F348" s="574"/>
      <c r="G348" s="574"/>
      <c r="H348" s="574"/>
    </row>
    <row r="349" spans="1:8">
      <c r="B349" s="761"/>
      <c r="C349" s="574"/>
      <c r="D349" s="574"/>
      <c r="E349" s="574"/>
      <c r="F349" s="574"/>
      <c r="G349" s="574"/>
      <c r="H349" s="574"/>
    </row>
    <row r="350" spans="1:8">
      <c r="B350" s="761"/>
      <c r="C350" s="574"/>
      <c r="D350" s="574"/>
      <c r="E350" s="574"/>
      <c r="F350" s="574"/>
      <c r="G350" s="574"/>
      <c r="H350" s="574"/>
    </row>
    <row r="351" spans="1:8" ht="15">
      <c r="A351" s="557" t="s">
        <v>459</v>
      </c>
    </row>
    <row r="352" spans="1:8">
      <c r="D352" s="559"/>
    </row>
    <row r="353" spans="2:11" ht="24.75" thickBot="1">
      <c r="B353" s="561"/>
      <c r="C353" s="560"/>
      <c r="D353" s="561" t="s">
        <v>434</v>
      </c>
      <c r="E353" s="561"/>
      <c r="F353" s="561" t="s">
        <v>435</v>
      </c>
      <c r="G353" s="561"/>
      <c r="H353" s="559"/>
    </row>
    <row r="354" spans="2:11" ht="12.75" thickTop="1">
      <c r="B354" s="562" t="s">
        <v>436</v>
      </c>
      <c r="C354" s="563" t="s">
        <v>437</v>
      </c>
      <c r="D354" s="575">
        <f>+C321</f>
        <v>-4318455.976388895</v>
      </c>
      <c r="E354" s="564" t="s">
        <v>438</v>
      </c>
      <c r="F354" s="575">
        <f>+C404</f>
        <v>-958525.12301657721</v>
      </c>
      <c r="G354" s="564" t="s">
        <v>442</v>
      </c>
      <c r="H354" s="559"/>
    </row>
    <row r="355" spans="2:11">
      <c r="B355" s="566" t="s">
        <v>439</v>
      </c>
      <c r="C355" s="567" t="s">
        <v>440</v>
      </c>
      <c r="D355" s="576">
        <f>IRR(F321:AI321)</f>
        <v>-4.012589703854752E-2</v>
      </c>
      <c r="E355" s="568" t="s">
        <v>441</v>
      </c>
      <c r="F355" s="576">
        <f>IRR(E404:AI404)</f>
        <v>5.1205022708313841E-3</v>
      </c>
      <c r="G355" s="568" t="s">
        <v>441</v>
      </c>
      <c r="H355" s="559"/>
    </row>
    <row r="358" spans="2:11">
      <c r="B358" s="721"/>
      <c r="C358" s="657" t="s">
        <v>162</v>
      </c>
      <c r="D358" s="657" t="s">
        <v>342</v>
      </c>
      <c r="E358" s="851"/>
      <c r="F358" s="657">
        <v>2018</v>
      </c>
      <c r="G358" s="657">
        <f>+F358+1</f>
        <v>2019</v>
      </c>
      <c r="H358" s="657">
        <f>+G358+1</f>
        <v>2020</v>
      </c>
      <c r="I358" s="657">
        <f>+H358+1</f>
        <v>2021</v>
      </c>
      <c r="J358" s="657">
        <f>+I358+1</f>
        <v>2022</v>
      </c>
    </row>
    <row r="359" spans="2:11">
      <c r="B359" s="763" t="s">
        <v>25</v>
      </c>
      <c r="C359" s="658">
        <f>SUM(E359:J359)</f>
        <v>5049911.1231702799</v>
      </c>
      <c r="D359" s="659"/>
      <c r="E359" s="852"/>
      <c r="F359" s="658">
        <f>+'Nov. investicije'!G88</f>
        <v>0</v>
      </c>
      <c r="G359" s="658">
        <f>+'Nov. investicije'!H88</f>
        <v>189196.13804993749</v>
      </c>
      <c r="H359" s="658">
        <f>+'Nov. investicije'!I88</f>
        <v>2434173.4024030301</v>
      </c>
      <c r="I359" s="658">
        <f>+'Nov. investicije'!J88</f>
        <v>2364324.145736197</v>
      </c>
      <c r="J359" s="658">
        <f>+'Nov. investicije'!K88</f>
        <v>62217.436981115228</v>
      </c>
    </row>
    <row r="360" spans="2:11">
      <c r="B360" s="764" t="s">
        <v>448</v>
      </c>
      <c r="C360" s="660">
        <f>+C347</f>
        <v>3872135.4</v>
      </c>
      <c r="D360" s="661">
        <f>+C360/C359</f>
        <v>0.7667729798715972</v>
      </c>
      <c r="E360" s="852"/>
      <c r="F360" s="660"/>
      <c r="G360" s="660">
        <f>+ROUND(G359/C359*C360,2)</f>
        <v>145070.49</v>
      </c>
      <c r="H360" s="660">
        <f>+ROUND(H359/C359*C360,2)</f>
        <v>1866458.39</v>
      </c>
      <c r="I360" s="660">
        <f>+ROUND(I359/C359*C360,2)</f>
        <v>1812899.87</v>
      </c>
      <c r="J360" s="660">
        <f>+ROUND(J359/C359*C360,2)</f>
        <v>47706.65</v>
      </c>
    </row>
    <row r="361" spans="2:11">
      <c r="B361" s="765" t="s">
        <v>449</v>
      </c>
      <c r="C361" s="660">
        <f>ROUND(0.8*C360,2)</f>
        <v>3097708.32</v>
      </c>
      <c r="D361" s="660">
        <f t="shared" ref="D361:J361" si="168">ROUND(0.8*D360,2)</f>
        <v>0.61</v>
      </c>
      <c r="E361" s="852"/>
      <c r="F361" s="660">
        <f t="shared" si="168"/>
        <v>0</v>
      </c>
      <c r="G361" s="660">
        <f t="shared" si="168"/>
        <v>116056.39</v>
      </c>
      <c r="H361" s="660">
        <f>ROUND(0.8*H360,2)</f>
        <v>1493166.71</v>
      </c>
      <c r="I361" s="660">
        <f t="shared" si="168"/>
        <v>1450319.9</v>
      </c>
      <c r="J361" s="660">
        <f t="shared" si="168"/>
        <v>38165.32</v>
      </c>
      <c r="K361" s="656">
        <f t="shared" ref="K361:K373" si="169">+C361-F361-G361-H361-I361-J361</f>
        <v>-1.673470251262188E-10</v>
      </c>
    </row>
    <row r="362" spans="2:11">
      <c r="B362" s="765" t="s">
        <v>450</v>
      </c>
      <c r="C362" s="660">
        <f>ROUND(0.2*C360,2)</f>
        <v>774427.08</v>
      </c>
      <c r="D362" s="660">
        <f t="shared" ref="D362:J362" si="170">ROUND(0.2*D360,2)</f>
        <v>0.15</v>
      </c>
      <c r="E362" s="852"/>
      <c r="F362" s="660">
        <f t="shared" si="170"/>
        <v>0</v>
      </c>
      <c r="G362" s="660">
        <f t="shared" si="170"/>
        <v>29014.1</v>
      </c>
      <c r="H362" s="660">
        <f t="shared" si="170"/>
        <v>373291.68</v>
      </c>
      <c r="I362" s="660">
        <f t="shared" si="170"/>
        <v>362579.97</v>
      </c>
      <c r="J362" s="660">
        <f t="shared" si="170"/>
        <v>9541.33</v>
      </c>
      <c r="K362" s="656">
        <f t="shared" si="169"/>
        <v>1.6370904631912708E-11</v>
      </c>
    </row>
    <row r="363" spans="2:11">
      <c r="B363" s="765" t="s">
        <v>733</v>
      </c>
      <c r="C363" s="660">
        <f>+C359-C360</f>
        <v>1177775.72317028</v>
      </c>
      <c r="D363" s="660">
        <f t="shared" ref="D363:J363" si="171">+D359-D360</f>
        <v>-0.7667729798715972</v>
      </c>
      <c r="E363" s="852"/>
      <c r="F363" s="660">
        <f t="shared" si="171"/>
        <v>0</v>
      </c>
      <c r="G363" s="660">
        <f t="shared" si="171"/>
        <v>44125.648049937503</v>
      </c>
      <c r="H363" s="660">
        <f>+H359-H361-H362</f>
        <v>567715.01240303018</v>
      </c>
      <c r="I363" s="660">
        <f t="shared" si="171"/>
        <v>551424.2757361969</v>
      </c>
      <c r="J363" s="660">
        <f t="shared" si="171"/>
        <v>14510.786981115227</v>
      </c>
      <c r="K363" s="656">
        <f t="shared" si="169"/>
        <v>1.2369127944111824E-10</v>
      </c>
    </row>
    <row r="364" spans="2:11">
      <c r="B364" s="763" t="s">
        <v>26</v>
      </c>
      <c r="C364" s="658">
        <f>SUM(E364:J364)</f>
        <v>977033.59999999974</v>
      </c>
      <c r="D364" s="659"/>
      <c r="E364" s="852"/>
      <c r="F364" s="658">
        <f>+'Nov. investicije'!G89</f>
        <v>864682.33999999985</v>
      </c>
      <c r="G364" s="658">
        <f>+'Nov. investicije'!H89</f>
        <v>33170</v>
      </c>
      <c r="H364" s="658">
        <f>+'Nov. investicije'!I89</f>
        <v>41712.536</v>
      </c>
      <c r="I364" s="658">
        <f>+'Nov. investicije'!J89</f>
        <v>23470.383999999998</v>
      </c>
      <c r="J364" s="658">
        <f>+'Nov. investicije'!K89</f>
        <v>13998.34</v>
      </c>
      <c r="K364" s="656">
        <f t="shared" si="169"/>
        <v>-1.0550138540565968E-10</v>
      </c>
    </row>
    <row r="365" spans="2:11">
      <c r="B365" s="764" t="s">
        <v>448</v>
      </c>
      <c r="C365" s="660">
        <f>SUM(E365:I365)</f>
        <v>0</v>
      </c>
      <c r="D365" s="662"/>
      <c r="E365" s="852"/>
      <c r="F365" s="660"/>
      <c r="G365" s="660"/>
      <c r="H365" s="660"/>
      <c r="I365" s="660"/>
      <c r="J365" s="660"/>
      <c r="K365" s="656">
        <f t="shared" si="169"/>
        <v>0</v>
      </c>
    </row>
    <row r="366" spans="2:11">
      <c r="B366" s="765" t="s">
        <v>449</v>
      </c>
      <c r="C366" s="660">
        <f>SUM(E366:I366)</f>
        <v>0</v>
      </c>
      <c r="D366" s="662"/>
      <c r="E366" s="852"/>
      <c r="F366" s="660"/>
      <c r="G366" s="660"/>
      <c r="H366" s="660"/>
      <c r="I366" s="660"/>
      <c r="J366" s="660"/>
      <c r="K366" s="656">
        <f t="shared" si="169"/>
        <v>0</v>
      </c>
    </row>
    <row r="367" spans="2:11">
      <c r="B367" s="765" t="s">
        <v>450</v>
      </c>
      <c r="C367" s="660">
        <f>SUM(E367:I367)</f>
        <v>0</v>
      </c>
      <c r="D367" s="662"/>
      <c r="E367" s="852"/>
      <c r="F367" s="660"/>
      <c r="G367" s="660"/>
      <c r="H367" s="660"/>
      <c r="I367" s="660"/>
      <c r="J367" s="660"/>
      <c r="K367" s="656">
        <f t="shared" si="169"/>
        <v>0</v>
      </c>
    </row>
    <row r="368" spans="2:11">
      <c r="B368" s="765" t="s">
        <v>451</v>
      </c>
      <c r="C368" s="660">
        <f>SUM(E368:J368)</f>
        <v>977033.59999999974</v>
      </c>
      <c r="D368" s="661">
        <f>+C368/C364</f>
        <v>1</v>
      </c>
      <c r="E368" s="852"/>
      <c r="F368" s="660">
        <f t="shared" ref="F368:J368" si="172">+F364</f>
        <v>864682.33999999985</v>
      </c>
      <c r="G368" s="660">
        <f t="shared" si="172"/>
        <v>33170</v>
      </c>
      <c r="H368" s="660">
        <f t="shared" si="172"/>
        <v>41712.536</v>
      </c>
      <c r="I368" s="660">
        <f t="shared" si="172"/>
        <v>23470.383999999998</v>
      </c>
      <c r="J368" s="660">
        <f t="shared" si="172"/>
        <v>13998.34</v>
      </c>
      <c r="K368" s="656">
        <f t="shared" si="169"/>
        <v>-1.0550138540565968E-10</v>
      </c>
    </row>
    <row r="369" spans="1:43">
      <c r="B369" s="763" t="s">
        <v>452</v>
      </c>
      <c r="C369" s="658">
        <f>+C370+C373</f>
        <v>6026944.7231702805</v>
      </c>
      <c r="D369" s="658">
        <f t="shared" ref="D369:J369" si="173">+D370+D373</f>
        <v>1</v>
      </c>
      <c r="E369" s="852"/>
      <c r="F369" s="658">
        <f t="shared" si="173"/>
        <v>864682.33999999985</v>
      </c>
      <c r="G369" s="658">
        <f t="shared" si="173"/>
        <v>222366.13804993749</v>
      </c>
      <c r="H369" s="658">
        <f t="shared" si="173"/>
        <v>2475885.9384030299</v>
      </c>
      <c r="I369" s="658">
        <f t="shared" si="173"/>
        <v>2387794.5297361971</v>
      </c>
      <c r="J369" s="658">
        <f t="shared" si="173"/>
        <v>76215.776981115225</v>
      </c>
      <c r="K369" s="656">
        <f t="shared" si="169"/>
        <v>5.8207660913467407E-10</v>
      </c>
    </row>
    <row r="370" spans="1:43">
      <c r="B370" s="764" t="s">
        <v>448</v>
      </c>
      <c r="C370" s="660">
        <f>SUM(E370:J370)</f>
        <v>3872135.4</v>
      </c>
      <c r="D370" s="661">
        <f>+C370/C369</f>
        <v>0.64247070080363833</v>
      </c>
      <c r="E370" s="852"/>
      <c r="F370" s="660">
        <f t="shared" ref="F370:J373" si="174">+F365+F360</f>
        <v>0</v>
      </c>
      <c r="G370" s="660">
        <f t="shared" si="174"/>
        <v>145070.49</v>
      </c>
      <c r="H370" s="660">
        <f t="shared" si="174"/>
        <v>1866458.39</v>
      </c>
      <c r="I370" s="660">
        <f t="shared" si="174"/>
        <v>1812899.87</v>
      </c>
      <c r="J370" s="660">
        <f t="shared" si="174"/>
        <v>47706.65</v>
      </c>
      <c r="K370" s="656">
        <f t="shared" si="169"/>
        <v>1.3824319466948509E-10</v>
      </c>
    </row>
    <row r="371" spans="1:43">
      <c r="B371" s="765" t="s">
        <v>449</v>
      </c>
      <c r="C371" s="660">
        <f>SUM(E371:J371)</f>
        <v>3097708.32</v>
      </c>
      <c r="D371" s="661">
        <f>+C371/C370</f>
        <v>0.79999999999999993</v>
      </c>
      <c r="E371" s="852"/>
      <c r="F371" s="660">
        <f t="shared" si="174"/>
        <v>0</v>
      </c>
      <c r="G371" s="660">
        <f t="shared" si="174"/>
        <v>116056.39</v>
      </c>
      <c r="H371" s="660">
        <f t="shared" si="174"/>
        <v>1493166.71</v>
      </c>
      <c r="I371" s="660">
        <f t="shared" si="174"/>
        <v>1450319.9</v>
      </c>
      <c r="J371" s="660">
        <f t="shared" si="174"/>
        <v>38165.32</v>
      </c>
      <c r="K371" s="656">
        <f t="shared" si="169"/>
        <v>-1.673470251262188E-10</v>
      </c>
    </row>
    <row r="372" spans="1:43">
      <c r="B372" s="765" t="s">
        <v>450</v>
      </c>
      <c r="C372" s="660">
        <f>SUM(E372:J372)</f>
        <v>774427.08</v>
      </c>
      <c r="D372" s="661">
        <f>+C372/C370</f>
        <v>0.19999999999999998</v>
      </c>
      <c r="E372" s="852"/>
      <c r="F372" s="660">
        <f t="shared" si="174"/>
        <v>0</v>
      </c>
      <c r="G372" s="660">
        <f t="shared" si="174"/>
        <v>29014.1</v>
      </c>
      <c r="H372" s="660">
        <f t="shared" si="174"/>
        <v>373291.68</v>
      </c>
      <c r="I372" s="660">
        <f t="shared" si="174"/>
        <v>362579.97</v>
      </c>
      <c r="J372" s="660">
        <f t="shared" si="174"/>
        <v>9541.33</v>
      </c>
      <c r="K372" s="656">
        <f t="shared" si="169"/>
        <v>1.6370904631912708E-11</v>
      </c>
    </row>
    <row r="373" spans="1:43">
      <c r="B373" s="765" t="s">
        <v>451</v>
      </c>
      <c r="C373" s="660">
        <f>SUM(E373:J373)</f>
        <v>2154809.3231702801</v>
      </c>
      <c r="D373" s="661">
        <f>+C373/C369</f>
        <v>0.35752929919636162</v>
      </c>
      <c r="E373" s="853"/>
      <c r="F373" s="660">
        <f t="shared" si="174"/>
        <v>864682.33999999985</v>
      </c>
      <c r="G373" s="660">
        <f t="shared" si="174"/>
        <v>77295.648049937503</v>
      </c>
      <c r="H373" s="660">
        <f t="shared" si="174"/>
        <v>609427.54840303014</v>
      </c>
      <c r="I373" s="660">
        <f t="shared" si="174"/>
        <v>574894.65973619686</v>
      </c>
      <c r="J373" s="660">
        <f t="shared" si="174"/>
        <v>28509.126981115227</v>
      </c>
      <c r="K373" s="656">
        <f t="shared" si="169"/>
        <v>4.4019543565809727E-10</v>
      </c>
    </row>
    <row r="378" spans="1:43" ht="15">
      <c r="A378" s="557" t="s">
        <v>461</v>
      </c>
    </row>
    <row r="379" spans="1:43" ht="12.75" thickBot="1"/>
    <row r="380" spans="1:43" s="589" customFormat="1" ht="11.25">
      <c r="A380" s="618"/>
      <c r="B380" s="756" t="s">
        <v>388</v>
      </c>
      <c r="C380" s="619"/>
      <c r="D380" s="620"/>
      <c r="E380" s="618"/>
      <c r="F380" s="618">
        <f t="shared" ref="F380:AI380" si="175">+F292</f>
        <v>1</v>
      </c>
      <c r="G380" s="618">
        <f t="shared" si="175"/>
        <v>2</v>
      </c>
      <c r="H380" s="618">
        <f t="shared" si="175"/>
        <v>3</v>
      </c>
      <c r="I380" s="618">
        <f t="shared" si="175"/>
        <v>4</v>
      </c>
      <c r="J380" s="618">
        <f t="shared" si="175"/>
        <v>5</v>
      </c>
      <c r="K380" s="618">
        <f t="shared" si="175"/>
        <v>6</v>
      </c>
      <c r="L380" s="618">
        <f t="shared" si="175"/>
        <v>7</v>
      </c>
      <c r="M380" s="618">
        <f t="shared" si="175"/>
        <v>8</v>
      </c>
      <c r="N380" s="618">
        <f t="shared" si="175"/>
        <v>9</v>
      </c>
      <c r="O380" s="618">
        <f t="shared" si="175"/>
        <v>10</v>
      </c>
      <c r="P380" s="618">
        <f t="shared" si="175"/>
        <v>11</v>
      </c>
      <c r="Q380" s="618">
        <f t="shared" si="175"/>
        <v>12</v>
      </c>
      <c r="R380" s="618">
        <f t="shared" si="175"/>
        <v>13</v>
      </c>
      <c r="S380" s="618">
        <f t="shared" si="175"/>
        <v>14</v>
      </c>
      <c r="T380" s="618">
        <f t="shared" si="175"/>
        <v>15</v>
      </c>
      <c r="U380" s="618">
        <f t="shared" si="175"/>
        <v>16</v>
      </c>
      <c r="V380" s="618">
        <f t="shared" si="175"/>
        <v>17</v>
      </c>
      <c r="W380" s="618">
        <f t="shared" si="175"/>
        <v>18</v>
      </c>
      <c r="X380" s="618">
        <f t="shared" si="175"/>
        <v>19</v>
      </c>
      <c r="Y380" s="618">
        <f t="shared" si="175"/>
        <v>20</v>
      </c>
      <c r="Z380" s="618">
        <f t="shared" si="175"/>
        <v>21</v>
      </c>
      <c r="AA380" s="618">
        <f t="shared" si="175"/>
        <v>22</v>
      </c>
      <c r="AB380" s="618">
        <f t="shared" si="175"/>
        <v>23</v>
      </c>
      <c r="AC380" s="618">
        <f t="shared" si="175"/>
        <v>24</v>
      </c>
      <c r="AD380" s="618">
        <f t="shared" si="175"/>
        <v>25</v>
      </c>
      <c r="AE380" s="618">
        <f t="shared" si="175"/>
        <v>26</v>
      </c>
      <c r="AF380" s="618">
        <f t="shared" si="175"/>
        <v>27</v>
      </c>
      <c r="AG380" s="618">
        <f t="shared" si="175"/>
        <v>28</v>
      </c>
      <c r="AH380" s="618">
        <f t="shared" si="175"/>
        <v>29</v>
      </c>
      <c r="AI380" s="618">
        <f t="shared" si="175"/>
        <v>30</v>
      </c>
    </row>
    <row r="381" spans="1:43" s="589" customFormat="1" ht="11.25">
      <c r="A381" s="618" t="s">
        <v>147</v>
      </c>
      <c r="B381" s="756" t="s">
        <v>397</v>
      </c>
      <c r="C381" s="622" t="s">
        <v>418</v>
      </c>
      <c r="D381" s="623" t="s">
        <v>419</v>
      </c>
      <c r="E381" s="618"/>
      <c r="F381" s="655" t="str">
        <f t="shared" ref="F381:AI381" si="176">+F293</f>
        <v>do 2018</v>
      </c>
      <c r="G381" s="618">
        <f t="shared" si="176"/>
        <v>2019</v>
      </c>
      <c r="H381" s="618">
        <f t="shared" si="176"/>
        <v>2020</v>
      </c>
      <c r="I381" s="618">
        <f t="shared" si="176"/>
        <v>2021</v>
      </c>
      <c r="J381" s="618">
        <f t="shared" si="176"/>
        <v>2022</v>
      </c>
      <c r="K381" s="618">
        <f t="shared" si="176"/>
        <v>2023</v>
      </c>
      <c r="L381" s="618">
        <f t="shared" si="176"/>
        <v>2024</v>
      </c>
      <c r="M381" s="618">
        <f t="shared" si="176"/>
        <v>2025</v>
      </c>
      <c r="N381" s="618">
        <f t="shared" si="176"/>
        <v>2026</v>
      </c>
      <c r="O381" s="618">
        <f t="shared" si="176"/>
        <v>2027</v>
      </c>
      <c r="P381" s="618">
        <f t="shared" si="176"/>
        <v>2028</v>
      </c>
      <c r="Q381" s="618">
        <f t="shared" si="176"/>
        <v>2029</v>
      </c>
      <c r="R381" s="618">
        <f t="shared" si="176"/>
        <v>2030</v>
      </c>
      <c r="S381" s="618">
        <f t="shared" si="176"/>
        <v>2031</v>
      </c>
      <c r="T381" s="618">
        <f t="shared" si="176"/>
        <v>2032</v>
      </c>
      <c r="U381" s="618">
        <f t="shared" si="176"/>
        <v>2033</v>
      </c>
      <c r="V381" s="618">
        <f t="shared" si="176"/>
        <v>2034</v>
      </c>
      <c r="W381" s="618">
        <f t="shared" si="176"/>
        <v>2035</v>
      </c>
      <c r="X381" s="618">
        <f t="shared" si="176"/>
        <v>2036</v>
      </c>
      <c r="Y381" s="618">
        <f t="shared" si="176"/>
        <v>2037</v>
      </c>
      <c r="Z381" s="618">
        <f t="shared" si="176"/>
        <v>2038</v>
      </c>
      <c r="AA381" s="618">
        <f t="shared" si="176"/>
        <v>2039</v>
      </c>
      <c r="AB381" s="618">
        <f t="shared" si="176"/>
        <v>2040</v>
      </c>
      <c r="AC381" s="618">
        <f t="shared" si="176"/>
        <v>2041</v>
      </c>
      <c r="AD381" s="618">
        <f t="shared" si="176"/>
        <v>2042</v>
      </c>
      <c r="AE381" s="618">
        <f t="shared" si="176"/>
        <v>2043</v>
      </c>
      <c r="AF381" s="618">
        <f t="shared" si="176"/>
        <v>2044</v>
      </c>
      <c r="AG381" s="618">
        <f t="shared" si="176"/>
        <v>2045</v>
      </c>
      <c r="AH381" s="618">
        <f t="shared" si="176"/>
        <v>2046</v>
      </c>
      <c r="AI381" s="618">
        <f t="shared" si="176"/>
        <v>2047</v>
      </c>
    </row>
    <row r="382" spans="1:43" s="589" customFormat="1" ht="11.25">
      <c r="A382" s="592" t="s">
        <v>242</v>
      </c>
      <c r="B382" s="749" t="s">
        <v>398</v>
      </c>
      <c r="C382" s="624"/>
      <c r="D382" s="625"/>
      <c r="E382" s="593"/>
      <c r="F382" s="593">
        <f t="shared" ref="F382:AI382" si="177">+F383+F386+F387+F388</f>
        <v>0</v>
      </c>
      <c r="G382" s="593">
        <f t="shared" si="177"/>
        <v>0</v>
      </c>
      <c r="H382" s="593">
        <f t="shared" si="177"/>
        <v>0</v>
      </c>
      <c r="I382" s="593">
        <f t="shared" si="177"/>
        <v>0</v>
      </c>
      <c r="J382" s="593">
        <f t="shared" si="177"/>
        <v>0</v>
      </c>
      <c r="K382" s="593">
        <f t="shared" si="177"/>
        <v>346028.86941390019</v>
      </c>
      <c r="L382" s="593">
        <f t="shared" si="177"/>
        <v>346028.86941390019</v>
      </c>
      <c r="M382" s="593">
        <f t="shared" si="177"/>
        <v>346028.86941390019</v>
      </c>
      <c r="N382" s="593">
        <f t="shared" si="177"/>
        <v>346028.86941390019</v>
      </c>
      <c r="O382" s="593">
        <f t="shared" si="177"/>
        <v>346028.86941390019</v>
      </c>
      <c r="P382" s="593">
        <f t="shared" si="177"/>
        <v>346028.86941390019</v>
      </c>
      <c r="Q382" s="593">
        <f t="shared" si="177"/>
        <v>346028.86941390019</v>
      </c>
      <c r="R382" s="593">
        <f t="shared" si="177"/>
        <v>346028.86941390019</v>
      </c>
      <c r="S382" s="593">
        <f t="shared" si="177"/>
        <v>346028.86941390019</v>
      </c>
      <c r="T382" s="593">
        <f t="shared" si="177"/>
        <v>346028.86941390019</v>
      </c>
      <c r="U382" s="593">
        <f t="shared" si="177"/>
        <v>346028.86941390019</v>
      </c>
      <c r="V382" s="593">
        <f t="shared" si="177"/>
        <v>346028.86941390019</v>
      </c>
      <c r="W382" s="593">
        <f t="shared" si="177"/>
        <v>346028.86941390019</v>
      </c>
      <c r="X382" s="593">
        <f t="shared" si="177"/>
        <v>346028.86941390019</v>
      </c>
      <c r="Y382" s="593">
        <f t="shared" si="177"/>
        <v>346028.86941390019</v>
      </c>
      <c r="Z382" s="593">
        <f t="shared" si="177"/>
        <v>346028.86941390019</v>
      </c>
      <c r="AA382" s="593">
        <f t="shared" si="177"/>
        <v>438826.1976969153</v>
      </c>
      <c r="AB382" s="593">
        <f t="shared" si="177"/>
        <v>438826.1976969153</v>
      </c>
      <c r="AC382" s="593">
        <f t="shared" si="177"/>
        <v>438826.1976969153</v>
      </c>
      <c r="AD382" s="593">
        <f t="shared" si="177"/>
        <v>438826.1976969153</v>
      </c>
      <c r="AE382" s="593">
        <f t="shared" si="177"/>
        <v>438826.1976969153</v>
      </c>
      <c r="AF382" s="593">
        <f t="shared" si="177"/>
        <v>438826.1976969153</v>
      </c>
      <c r="AG382" s="593">
        <f t="shared" si="177"/>
        <v>438826.1976969153</v>
      </c>
      <c r="AH382" s="593">
        <f t="shared" si="177"/>
        <v>438826.1976969153</v>
      </c>
      <c r="AI382" s="593">
        <f t="shared" si="177"/>
        <v>1337708.6827945011</v>
      </c>
    </row>
    <row r="383" spans="1:43" s="607" customFormat="1" ht="11.25">
      <c r="A383" s="605">
        <v>1</v>
      </c>
      <c r="B383" s="753" t="s">
        <v>245</v>
      </c>
      <c r="C383" s="627"/>
      <c r="D383" s="628"/>
      <c r="E383" s="606"/>
      <c r="F383" s="606">
        <f t="shared" ref="F383:AI383" si="178">+F384+F385</f>
        <v>0</v>
      </c>
      <c r="G383" s="606">
        <f t="shared" si="178"/>
        <v>0</v>
      </c>
      <c r="H383" s="606">
        <f t="shared" si="178"/>
        <v>0</v>
      </c>
      <c r="I383" s="606">
        <f t="shared" si="178"/>
        <v>0</v>
      </c>
      <c r="J383" s="606">
        <f t="shared" si="178"/>
        <v>0</v>
      </c>
      <c r="K383" s="606">
        <f t="shared" si="178"/>
        <v>346028.86941390019</v>
      </c>
      <c r="L383" s="606">
        <f t="shared" si="178"/>
        <v>346028.86941390019</v>
      </c>
      <c r="M383" s="606">
        <f t="shared" si="178"/>
        <v>346028.86941390019</v>
      </c>
      <c r="N383" s="606">
        <f t="shared" si="178"/>
        <v>346028.86941390019</v>
      </c>
      <c r="O383" s="606">
        <f t="shared" si="178"/>
        <v>346028.86941390019</v>
      </c>
      <c r="P383" s="606">
        <f t="shared" si="178"/>
        <v>346028.86941390019</v>
      </c>
      <c r="Q383" s="606">
        <f t="shared" si="178"/>
        <v>346028.86941390019</v>
      </c>
      <c r="R383" s="606">
        <f t="shared" si="178"/>
        <v>346028.86941390019</v>
      </c>
      <c r="S383" s="606">
        <f t="shared" si="178"/>
        <v>346028.86941390019</v>
      </c>
      <c r="T383" s="606">
        <f t="shared" si="178"/>
        <v>346028.86941390019</v>
      </c>
      <c r="U383" s="606">
        <f t="shared" si="178"/>
        <v>346028.86941390019</v>
      </c>
      <c r="V383" s="606">
        <f t="shared" si="178"/>
        <v>346028.86941390019</v>
      </c>
      <c r="W383" s="606">
        <f t="shared" si="178"/>
        <v>346028.86941390019</v>
      </c>
      <c r="X383" s="606">
        <f t="shared" si="178"/>
        <v>346028.86941390019</v>
      </c>
      <c r="Y383" s="606">
        <f t="shared" si="178"/>
        <v>346028.86941390019</v>
      </c>
      <c r="Z383" s="606">
        <f t="shared" si="178"/>
        <v>346028.86941390019</v>
      </c>
      <c r="AA383" s="606">
        <f t="shared" si="178"/>
        <v>438826.1976969153</v>
      </c>
      <c r="AB383" s="606">
        <f t="shared" si="178"/>
        <v>438826.1976969153</v>
      </c>
      <c r="AC383" s="606">
        <f t="shared" si="178"/>
        <v>438826.1976969153</v>
      </c>
      <c r="AD383" s="606">
        <f t="shared" si="178"/>
        <v>438826.1976969153</v>
      </c>
      <c r="AE383" s="606">
        <f t="shared" si="178"/>
        <v>438826.1976969153</v>
      </c>
      <c r="AF383" s="606">
        <f t="shared" si="178"/>
        <v>438826.1976969153</v>
      </c>
      <c r="AG383" s="606">
        <f t="shared" si="178"/>
        <v>438826.1976969153</v>
      </c>
      <c r="AH383" s="606">
        <f t="shared" si="178"/>
        <v>438826.1976969153</v>
      </c>
      <c r="AI383" s="606">
        <f t="shared" si="178"/>
        <v>438826.1976969153</v>
      </c>
      <c r="AJ383" s="589"/>
      <c r="AK383" s="589"/>
      <c r="AL383" s="589"/>
      <c r="AM383" s="589"/>
      <c r="AN383" s="589"/>
      <c r="AO383" s="589"/>
      <c r="AP383" s="589"/>
      <c r="AQ383" s="589"/>
    </row>
    <row r="384" spans="1:43" s="589" customFormat="1" ht="11.25">
      <c r="A384" s="594"/>
      <c r="B384" s="751" t="s">
        <v>249</v>
      </c>
      <c r="C384" s="630"/>
      <c r="D384" s="631"/>
      <c r="E384" s="599"/>
      <c r="F384" s="599">
        <f t="shared" ref="F384:AI384" si="179">+F296</f>
        <v>0</v>
      </c>
      <c r="G384" s="599">
        <f t="shared" si="179"/>
        <v>0</v>
      </c>
      <c r="H384" s="599">
        <f t="shared" si="179"/>
        <v>0</v>
      </c>
      <c r="I384" s="599">
        <f t="shared" si="179"/>
        <v>0</v>
      </c>
      <c r="J384" s="599">
        <f t="shared" si="179"/>
        <v>0</v>
      </c>
      <c r="K384" s="599">
        <f t="shared" si="179"/>
        <v>219269.43107137195</v>
      </c>
      <c r="L384" s="599">
        <f t="shared" si="179"/>
        <v>219269.43107137195</v>
      </c>
      <c r="M384" s="599">
        <f t="shared" si="179"/>
        <v>219269.43107137195</v>
      </c>
      <c r="N384" s="599">
        <f t="shared" si="179"/>
        <v>219269.43107137195</v>
      </c>
      <c r="O384" s="599">
        <f t="shared" si="179"/>
        <v>219269.43107137195</v>
      </c>
      <c r="P384" s="599">
        <f t="shared" si="179"/>
        <v>219269.43107137195</v>
      </c>
      <c r="Q384" s="599">
        <f t="shared" si="179"/>
        <v>219269.43107137195</v>
      </c>
      <c r="R384" s="599">
        <f t="shared" si="179"/>
        <v>219269.43107137195</v>
      </c>
      <c r="S384" s="599">
        <f t="shared" si="179"/>
        <v>219269.43107137195</v>
      </c>
      <c r="T384" s="599">
        <f t="shared" si="179"/>
        <v>219269.43107137195</v>
      </c>
      <c r="U384" s="599">
        <f t="shared" si="179"/>
        <v>219269.43107137195</v>
      </c>
      <c r="V384" s="599">
        <f t="shared" si="179"/>
        <v>219269.43107137195</v>
      </c>
      <c r="W384" s="599">
        <f t="shared" si="179"/>
        <v>219269.43107137195</v>
      </c>
      <c r="X384" s="599">
        <f t="shared" si="179"/>
        <v>219269.43107137195</v>
      </c>
      <c r="Y384" s="599">
        <f t="shared" si="179"/>
        <v>219269.43107137195</v>
      </c>
      <c r="Z384" s="599">
        <f t="shared" si="179"/>
        <v>219269.43107137195</v>
      </c>
      <c r="AA384" s="599">
        <f t="shared" si="179"/>
        <v>219269.43107137195</v>
      </c>
      <c r="AB384" s="599">
        <f t="shared" si="179"/>
        <v>219269.43107137195</v>
      </c>
      <c r="AC384" s="599">
        <f t="shared" si="179"/>
        <v>219269.43107137195</v>
      </c>
      <c r="AD384" s="599">
        <f t="shared" si="179"/>
        <v>219269.43107137195</v>
      </c>
      <c r="AE384" s="599">
        <f t="shared" si="179"/>
        <v>219269.43107137195</v>
      </c>
      <c r="AF384" s="599">
        <f t="shared" si="179"/>
        <v>219269.43107137195</v>
      </c>
      <c r="AG384" s="599">
        <f t="shared" si="179"/>
        <v>219269.43107137195</v>
      </c>
      <c r="AH384" s="599">
        <f t="shared" si="179"/>
        <v>219269.43107137195</v>
      </c>
      <c r="AI384" s="599">
        <f t="shared" si="179"/>
        <v>219269.43107137195</v>
      </c>
    </row>
    <row r="385" spans="1:43" s="589" customFormat="1" ht="11.25">
      <c r="A385" s="594"/>
      <c r="B385" s="751" t="s">
        <v>250</v>
      </c>
      <c r="C385" s="630"/>
      <c r="D385" s="631"/>
      <c r="E385" s="599"/>
      <c r="F385" s="599">
        <f t="shared" ref="F385:AI385" si="180">+F297</f>
        <v>0</v>
      </c>
      <c r="G385" s="599">
        <f t="shared" si="180"/>
        <v>0</v>
      </c>
      <c r="H385" s="599">
        <f t="shared" si="180"/>
        <v>0</v>
      </c>
      <c r="I385" s="599">
        <f t="shared" si="180"/>
        <v>0</v>
      </c>
      <c r="J385" s="599">
        <f t="shared" si="180"/>
        <v>0</v>
      </c>
      <c r="K385" s="599">
        <f t="shared" si="180"/>
        <v>126759.43834252824</v>
      </c>
      <c r="L385" s="599">
        <f t="shared" si="180"/>
        <v>126759.43834252824</v>
      </c>
      <c r="M385" s="599">
        <f t="shared" si="180"/>
        <v>126759.43834252824</v>
      </c>
      <c r="N385" s="599">
        <f t="shared" si="180"/>
        <v>126759.43834252824</v>
      </c>
      <c r="O385" s="599">
        <f t="shared" si="180"/>
        <v>126759.43834252824</v>
      </c>
      <c r="P385" s="599">
        <f t="shared" si="180"/>
        <v>126759.43834252824</v>
      </c>
      <c r="Q385" s="599">
        <f t="shared" si="180"/>
        <v>126759.43834252824</v>
      </c>
      <c r="R385" s="599">
        <f t="shared" si="180"/>
        <v>126759.43834252824</v>
      </c>
      <c r="S385" s="599">
        <f t="shared" si="180"/>
        <v>126759.43834252824</v>
      </c>
      <c r="T385" s="599">
        <f t="shared" si="180"/>
        <v>126759.43834252824</v>
      </c>
      <c r="U385" s="599">
        <f t="shared" si="180"/>
        <v>126759.43834252824</v>
      </c>
      <c r="V385" s="599">
        <f t="shared" si="180"/>
        <v>126759.43834252824</v>
      </c>
      <c r="W385" s="599">
        <f t="shared" si="180"/>
        <v>126759.43834252824</v>
      </c>
      <c r="X385" s="599">
        <f t="shared" si="180"/>
        <v>126759.43834252824</v>
      </c>
      <c r="Y385" s="599">
        <f t="shared" si="180"/>
        <v>126759.43834252824</v>
      </c>
      <c r="Z385" s="599">
        <f t="shared" si="180"/>
        <v>126759.43834252824</v>
      </c>
      <c r="AA385" s="599">
        <f t="shared" si="180"/>
        <v>219556.76662554336</v>
      </c>
      <c r="AB385" s="599">
        <f t="shared" si="180"/>
        <v>219556.76662554336</v>
      </c>
      <c r="AC385" s="599">
        <f t="shared" si="180"/>
        <v>219556.76662554336</v>
      </c>
      <c r="AD385" s="599">
        <f t="shared" si="180"/>
        <v>219556.76662554336</v>
      </c>
      <c r="AE385" s="599">
        <f t="shared" si="180"/>
        <v>219556.76662554336</v>
      </c>
      <c r="AF385" s="599">
        <f t="shared" si="180"/>
        <v>219556.76662554336</v>
      </c>
      <c r="AG385" s="599">
        <f t="shared" si="180"/>
        <v>219556.76662554336</v>
      </c>
      <c r="AH385" s="599">
        <f t="shared" si="180"/>
        <v>219556.76662554336</v>
      </c>
      <c r="AI385" s="599">
        <f t="shared" si="180"/>
        <v>219556.76662554336</v>
      </c>
    </row>
    <row r="386" spans="1:43" s="607" customFormat="1" ht="11.25">
      <c r="A386" s="605">
        <v>2</v>
      </c>
      <c r="B386" s="753" t="s">
        <v>247</v>
      </c>
      <c r="C386" s="627"/>
      <c r="D386" s="628"/>
      <c r="E386" s="606"/>
      <c r="F386" s="606">
        <f t="shared" ref="F386:AI386" si="181">+F299</f>
        <v>0</v>
      </c>
      <c r="G386" s="606">
        <f t="shared" si="181"/>
        <v>0</v>
      </c>
      <c r="H386" s="606">
        <f t="shared" si="181"/>
        <v>0</v>
      </c>
      <c r="I386" s="606">
        <f t="shared" si="181"/>
        <v>0</v>
      </c>
      <c r="J386" s="606">
        <f t="shared" si="181"/>
        <v>0</v>
      </c>
      <c r="K386" s="606">
        <f t="shared" si="181"/>
        <v>0</v>
      </c>
      <c r="L386" s="606">
        <f t="shared" si="181"/>
        <v>0</v>
      </c>
      <c r="M386" s="606">
        <f t="shared" si="181"/>
        <v>0</v>
      </c>
      <c r="N386" s="606">
        <f t="shared" si="181"/>
        <v>0</v>
      </c>
      <c r="O386" s="606">
        <f t="shared" si="181"/>
        <v>0</v>
      </c>
      <c r="P386" s="606">
        <f t="shared" si="181"/>
        <v>0</v>
      </c>
      <c r="Q386" s="606">
        <f t="shared" si="181"/>
        <v>0</v>
      </c>
      <c r="R386" s="606">
        <f t="shared" si="181"/>
        <v>0</v>
      </c>
      <c r="S386" s="606">
        <f t="shared" si="181"/>
        <v>0</v>
      </c>
      <c r="T386" s="606">
        <f t="shared" si="181"/>
        <v>0</v>
      </c>
      <c r="U386" s="606">
        <f t="shared" si="181"/>
        <v>0</v>
      </c>
      <c r="V386" s="606">
        <f t="shared" si="181"/>
        <v>0</v>
      </c>
      <c r="W386" s="606">
        <f t="shared" si="181"/>
        <v>0</v>
      </c>
      <c r="X386" s="606">
        <f t="shared" si="181"/>
        <v>0</v>
      </c>
      <c r="Y386" s="606">
        <f t="shared" si="181"/>
        <v>0</v>
      </c>
      <c r="Z386" s="606">
        <f t="shared" si="181"/>
        <v>0</v>
      </c>
      <c r="AA386" s="606">
        <f t="shared" si="181"/>
        <v>0</v>
      </c>
      <c r="AB386" s="606">
        <f t="shared" si="181"/>
        <v>0</v>
      </c>
      <c r="AC386" s="606">
        <f t="shared" si="181"/>
        <v>0</v>
      </c>
      <c r="AD386" s="606">
        <f t="shared" si="181"/>
        <v>0</v>
      </c>
      <c r="AE386" s="606">
        <f t="shared" si="181"/>
        <v>0</v>
      </c>
      <c r="AF386" s="606">
        <f t="shared" si="181"/>
        <v>0</v>
      </c>
      <c r="AG386" s="606">
        <f t="shared" si="181"/>
        <v>0</v>
      </c>
      <c r="AH386" s="606">
        <f t="shared" si="181"/>
        <v>0</v>
      </c>
      <c r="AI386" s="606">
        <f t="shared" si="181"/>
        <v>0</v>
      </c>
      <c r="AJ386" s="589"/>
      <c r="AK386" s="589"/>
      <c r="AL386" s="589"/>
      <c r="AM386" s="589"/>
      <c r="AN386" s="589"/>
      <c r="AO386" s="589"/>
      <c r="AP386" s="589"/>
      <c r="AQ386" s="589"/>
    </row>
    <row r="387" spans="1:43" s="607" customFormat="1" ht="11.25">
      <c r="A387" s="605">
        <v>3</v>
      </c>
      <c r="B387" s="753" t="s">
        <v>251</v>
      </c>
      <c r="C387" s="627"/>
      <c r="D387" s="628"/>
      <c r="E387" s="606"/>
      <c r="F387" s="606">
        <f t="shared" ref="F387:AI387" si="182">+F300</f>
        <v>0</v>
      </c>
      <c r="G387" s="606">
        <f t="shared" si="182"/>
        <v>0</v>
      </c>
      <c r="H387" s="606">
        <f t="shared" si="182"/>
        <v>0</v>
      </c>
      <c r="I387" s="606">
        <f t="shared" si="182"/>
        <v>0</v>
      </c>
      <c r="J387" s="606">
        <f t="shared" si="182"/>
        <v>0</v>
      </c>
      <c r="K387" s="606">
        <f t="shared" si="182"/>
        <v>0</v>
      </c>
      <c r="L387" s="606">
        <f t="shared" si="182"/>
        <v>0</v>
      </c>
      <c r="M387" s="606">
        <f t="shared" si="182"/>
        <v>0</v>
      </c>
      <c r="N387" s="606">
        <f t="shared" si="182"/>
        <v>0</v>
      </c>
      <c r="O387" s="606">
        <f t="shared" si="182"/>
        <v>0</v>
      </c>
      <c r="P387" s="606">
        <f t="shared" si="182"/>
        <v>0</v>
      </c>
      <c r="Q387" s="606">
        <f t="shared" si="182"/>
        <v>0</v>
      </c>
      <c r="R387" s="606">
        <f t="shared" si="182"/>
        <v>0</v>
      </c>
      <c r="S387" s="606">
        <f t="shared" si="182"/>
        <v>0</v>
      </c>
      <c r="T387" s="606">
        <f t="shared" si="182"/>
        <v>0</v>
      </c>
      <c r="U387" s="606">
        <f t="shared" si="182"/>
        <v>0</v>
      </c>
      <c r="V387" s="606">
        <f t="shared" si="182"/>
        <v>0</v>
      </c>
      <c r="W387" s="606">
        <f t="shared" si="182"/>
        <v>0</v>
      </c>
      <c r="X387" s="606">
        <f t="shared" si="182"/>
        <v>0</v>
      </c>
      <c r="Y387" s="606">
        <f t="shared" si="182"/>
        <v>0</v>
      </c>
      <c r="Z387" s="606">
        <f t="shared" si="182"/>
        <v>0</v>
      </c>
      <c r="AA387" s="606">
        <f t="shared" si="182"/>
        <v>0</v>
      </c>
      <c r="AB387" s="606">
        <f t="shared" si="182"/>
        <v>0</v>
      </c>
      <c r="AC387" s="606">
        <f t="shared" si="182"/>
        <v>0</v>
      </c>
      <c r="AD387" s="606">
        <f t="shared" si="182"/>
        <v>0</v>
      </c>
      <c r="AE387" s="606">
        <f t="shared" si="182"/>
        <v>0</v>
      </c>
      <c r="AF387" s="606">
        <f t="shared" si="182"/>
        <v>0</v>
      </c>
      <c r="AG387" s="606">
        <f t="shared" si="182"/>
        <v>0</v>
      </c>
      <c r="AH387" s="606">
        <f t="shared" si="182"/>
        <v>0</v>
      </c>
      <c r="AI387" s="606">
        <f t="shared" si="182"/>
        <v>0</v>
      </c>
      <c r="AJ387" s="589"/>
      <c r="AK387" s="589"/>
      <c r="AL387" s="589"/>
      <c r="AM387" s="589"/>
      <c r="AN387" s="589"/>
      <c r="AO387" s="589"/>
      <c r="AP387" s="589"/>
      <c r="AQ387" s="589"/>
    </row>
    <row r="388" spans="1:43" s="607" customFormat="1" ht="11.25">
      <c r="A388" s="605">
        <v>4</v>
      </c>
      <c r="B388" s="753" t="s">
        <v>400</v>
      </c>
      <c r="C388" s="627"/>
      <c r="D388" s="628"/>
      <c r="E388" s="606"/>
      <c r="F388" s="606">
        <f t="shared" ref="F388:AI388" si="183">+F301</f>
        <v>0</v>
      </c>
      <c r="G388" s="606">
        <f t="shared" si="183"/>
        <v>0</v>
      </c>
      <c r="H388" s="606">
        <f t="shared" si="183"/>
        <v>0</v>
      </c>
      <c r="I388" s="606">
        <f t="shared" si="183"/>
        <v>0</v>
      </c>
      <c r="J388" s="606">
        <f t="shared" si="183"/>
        <v>0</v>
      </c>
      <c r="K388" s="606">
        <f t="shared" si="183"/>
        <v>0</v>
      </c>
      <c r="L388" s="606">
        <f t="shared" si="183"/>
        <v>0</v>
      </c>
      <c r="M388" s="606">
        <f t="shared" si="183"/>
        <v>0</v>
      </c>
      <c r="N388" s="606">
        <f t="shared" si="183"/>
        <v>0</v>
      </c>
      <c r="O388" s="606">
        <f t="shared" si="183"/>
        <v>0</v>
      </c>
      <c r="P388" s="606">
        <f t="shared" si="183"/>
        <v>0</v>
      </c>
      <c r="Q388" s="606">
        <f t="shared" si="183"/>
        <v>0</v>
      </c>
      <c r="R388" s="606">
        <f t="shared" si="183"/>
        <v>0</v>
      </c>
      <c r="S388" s="606">
        <f t="shared" si="183"/>
        <v>0</v>
      </c>
      <c r="T388" s="606">
        <f t="shared" si="183"/>
        <v>0</v>
      </c>
      <c r="U388" s="606">
        <f t="shared" si="183"/>
        <v>0</v>
      </c>
      <c r="V388" s="606">
        <f t="shared" si="183"/>
        <v>0</v>
      </c>
      <c r="W388" s="606">
        <f t="shared" si="183"/>
        <v>0</v>
      </c>
      <c r="X388" s="606">
        <f t="shared" si="183"/>
        <v>0</v>
      </c>
      <c r="Y388" s="606">
        <f t="shared" si="183"/>
        <v>0</v>
      </c>
      <c r="Z388" s="606">
        <f t="shared" si="183"/>
        <v>0</v>
      </c>
      <c r="AA388" s="606">
        <f t="shared" si="183"/>
        <v>0</v>
      </c>
      <c r="AB388" s="606">
        <f t="shared" si="183"/>
        <v>0</v>
      </c>
      <c r="AC388" s="606">
        <f t="shared" si="183"/>
        <v>0</v>
      </c>
      <c r="AD388" s="606">
        <f t="shared" si="183"/>
        <v>0</v>
      </c>
      <c r="AE388" s="606">
        <f t="shared" si="183"/>
        <v>0</v>
      </c>
      <c r="AF388" s="606">
        <f t="shared" si="183"/>
        <v>0</v>
      </c>
      <c r="AG388" s="606">
        <f t="shared" si="183"/>
        <v>0</v>
      </c>
      <c r="AH388" s="606">
        <f t="shared" si="183"/>
        <v>0</v>
      </c>
      <c r="AI388" s="606">
        <f t="shared" si="183"/>
        <v>898882.48509758571</v>
      </c>
      <c r="AJ388" s="589"/>
      <c r="AK388" s="589"/>
      <c r="AL388" s="589"/>
      <c r="AM388" s="589"/>
      <c r="AN388" s="589"/>
      <c r="AO388" s="589"/>
      <c r="AP388" s="589"/>
      <c r="AQ388" s="589"/>
    </row>
    <row r="389" spans="1:43" s="589" customFormat="1" ht="11.25">
      <c r="A389" s="592" t="s">
        <v>243</v>
      </c>
      <c r="B389" s="749" t="s">
        <v>399</v>
      </c>
      <c r="C389" s="624"/>
      <c r="D389" s="625"/>
      <c r="E389" s="593"/>
      <c r="F389" s="593">
        <f>+F395+F396+F397+F399+F390</f>
        <v>864682.33999999985</v>
      </c>
      <c r="G389" s="593">
        <f t="shared" ref="G389:AI389" si="184">+G395+G396+G397+G399+G390</f>
        <v>77295.648049937503</v>
      </c>
      <c r="H389" s="593">
        <f t="shared" si="184"/>
        <v>609427.54840303014</v>
      </c>
      <c r="I389" s="593">
        <f t="shared" si="184"/>
        <v>574894.65973619686</v>
      </c>
      <c r="J389" s="593">
        <f t="shared" si="184"/>
        <v>28509.126981115227</v>
      </c>
      <c r="K389" s="593">
        <f t="shared" si="184"/>
        <v>219269.43107137227</v>
      </c>
      <c r="L389" s="593">
        <f t="shared" si="184"/>
        <v>219269.43107137183</v>
      </c>
      <c r="M389" s="593">
        <f t="shared" si="184"/>
        <v>219269.43107137183</v>
      </c>
      <c r="N389" s="593">
        <f t="shared" si="184"/>
        <v>219269.43107137183</v>
      </c>
      <c r="O389" s="593">
        <f t="shared" si="184"/>
        <v>219269.43107137183</v>
      </c>
      <c r="P389" s="593">
        <f t="shared" si="184"/>
        <v>219269.43107137183</v>
      </c>
      <c r="Q389" s="593">
        <f t="shared" si="184"/>
        <v>219269.43107137183</v>
      </c>
      <c r="R389" s="593">
        <f t="shared" si="184"/>
        <v>219269.43107137183</v>
      </c>
      <c r="S389" s="593">
        <f t="shared" si="184"/>
        <v>219269.43107137183</v>
      </c>
      <c r="T389" s="593">
        <f t="shared" si="184"/>
        <v>1337074.4662170287</v>
      </c>
      <c r="U389" s="593">
        <f t="shared" si="184"/>
        <v>219269.43107137183</v>
      </c>
      <c r="V389" s="593">
        <f t="shared" si="184"/>
        <v>219269.43107137183</v>
      </c>
      <c r="W389" s="593">
        <f t="shared" si="184"/>
        <v>219269.43107137183</v>
      </c>
      <c r="X389" s="593">
        <f t="shared" si="184"/>
        <v>492521.06306290673</v>
      </c>
      <c r="Y389" s="593">
        <f t="shared" si="184"/>
        <v>219269.43107137183</v>
      </c>
      <c r="Z389" s="593">
        <f t="shared" si="184"/>
        <v>219269.43107137183</v>
      </c>
      <c r="AA389" s="593">
        <f t="shared" si="184"/>
        <v>219269.43107137183</v>
      </c>
      <c r="AB389" s="593">
        <f t="shared" si="184"/>
        <v>219269.43107137183</v>
      </c>
      <c r="AC389" s="593">
        <f t="shared" si="184"/>
        <v>219269.43107137183</v>
      </c>
      <c r="AD389" s="593">
        <f t="shared" si="184"/>
        <v>1337074.4662170287</v>
      </c>
      <c r="AE389" s="593">
        <f t="shared" si="184"/>
        <v>219269.43107137183</v>
      </c>
      <c r="AF389" s="593">
        <f t="shared" si="184"/>
        <v>219269.43107137183</v>
      </c>
      <c r="AG389" s="593">
        <f t="shared" si="184"/>
        <v>219269.43107137183</v>
      </c>
      <c r="AH389" s="593">
        <f t="shared" si="184"/>
        <v>219269.43107137183</v>
      </c>
      <c r="AI389" s="593">
        <f t="shared" si="184"/>
        <v>219269.43107137183</v>
      </c>
    </row>
    <row r="390" spans="1:43" s="607" customFormat="1" ht="11.25">
      <c r="A390" s="605">
        <v>1</v>
      </c>
      <c r="B390" s="753" t="s">
        <v>246</v>
      </c>
      <c r="C390" s="627"/>
      <c r="D390" s="628"/>
      <c r="E390" s="606"/>
      <c r="F390" s="606">
        <f>+F391+F392+F393+F394</f>
        <v>0</v>
      </c>
      <c r="G390" s="606">
        <f t="shared" ref="G390:AI390" si="185">+G391+G392+G393+G394</f>
        <v>0</v>
      </c>
      <c r="H390" s="606">
        <f t="shared" si="185"/>
        <v>0</v>
      </c>
      <c r="I390" s="606">
        <f t="shared" si="185"/>
        <v>0</v>
      </c>
      <c r="J390" s="606">
        <f t="shared" si="185"/>
        <v>0</v>
      </c>
      <c r="K390" s="606">
        <f t="shared" si="185"/>
        <v>219269.43107137183</v>
      </c>
      <c r="L390" s="606">
        <f t="shared" si="185"/>
        <v>219269.43107137183</v>
      </c>
      <c r="M390" s="606">
        <f t="shared" si="185"/>
        <v>219269.43107137183</v>
      </c>
      <c r="N390" s="606">
        <f t="shared" si="185"/>
        <v>219269.43107137183</v>
      </c>
      <c r="O390" s="606">
        <f t="shared" si="185"/>
        <v>219269.43107137183</v>
      </c>
      <c r="P390" s="606">
        <f t="shared" si="185"/>
        <v>219269.43107137183</v>
      </c>
      <c r="Q390" s="606">
        <f t="shared" si="185"/>
        <v>219269.43107137183</v>
      </c>
      <c r="R390" s="606">
        <f t="shared" si="185"/>
        <v>219269.43107137183</v>
      </c>
      <c r="S390" s="606">
        <f t="shared" si="185"/>
        <v>219269.43107137183</v>
      </c>
      <c r="T390" s="606">
        <f t="shared" si="185"/>
        <v>219269.43107137183</v>
      </c>
      <c r="U390" s="606">
        <f t="shared" si="185"/>
        <v>219269.43107137183</v>
      </c>
      <c r="V390" s="606">
        <f t="shared" si="185"/>
        <v>219269.43107137183</v>
      </c>
      <c r="W390" s="606">
        <f t="shared" si="185"/>
        <v>219269.43107137183</v>
      </c>
      <c r="X390" s="606">
        <f t="shared" si="185"/>
        <v>219269.43107137183</v>
      </c>
      <c r="Y390" s="606">
        <f t="shared" si="185"/>
        <v>219269.43107137183</v>
      </c>
      <c r="Z390" s="606">
        <f t="shared" si="185"/>
        <v>219269.43107137183</v>
      </c>
      <c r="AA390" s="606">
        <f t="shared" si="185"/>
        <v>219269.43107137183</v>
      </c>
      <c r="AB390" s="606">
        <f t="shared" si="185"/>
        <v>219269.43107137183</v>
      </c>
      <c r="AC390" s="606">
        <f t="shared" si="185"/>
        <v>219269.43107137183</v>
      </c>
      <c r="AD390" s="606">
        <f t="shared" si="185"/>
        <v>219269.43107137183</v>
      </c>
      <c r="AE390" s="606">
        <f t="shared" si="185"/>
        <v>219269.43107137183</v>
      </c>
      <c r="AF390" s="606">
        <f t="shared" si="185"/>
        <v>219269.43107137183</v>
      </c>
      <c r="AG390" s="606">
        <f t="shared" si="185"/>
        <v>219269.43107137183</v>
      </c>
      <c r="AH390" s="606">
        <f t="shared" si="185"/>
        <v>219269.43107137183</v>
      </c>
      <c r="AI390" s="606">
        <f t="shared" si="185"/>
        <v>219269.43107137183</v>
      </c>
      <c r="AJ390" s="589"/>
      <c r="AK390" s="589"/>
      <c r="AL390" s="589"/>
      <c r="AM390" s="589"/>
      <c r="AN390" s="589"/>
      <c r="AO390" s="589"/>
      <c r="AP390" s="589"/>
      <c r="AQ390" s="589"/>
    </row>
    <row r="391" spans="1:43" s="589" customFormat="1" ht="11.25">
      <c r="A391" s="594"/>
      <c r="B391" s="751" t="s">
        <v>106</v>
      </c>
      <c r="C391" s="630"/>
      <c r="D391" s="631"/>
      <c r="E391" s="595"/>
      <c r="F391" s="595">
        <f t="shared" ref="F391:AI391" si="186">+F304</f>
        <v>0</v>
      </c>
      <c r="G391" s="595">
        <f t="shared" si="186"/>
        <v>0</v>
      </c>
      <c r="H391" s="595">
        <f t="shared" si="186"/>
        <v>0</v>
      </c>
      <c r="I391" s="595">
        <f t="shared" si="186"/>
        <v>0</v>
      </c>
      <c r="J391" s="595">
        <f t="shared" si="186"/>
        <v>0</v>
      </c>
      <c r="K391" s="595">
        <f t="shared" si="186"/>
        <v>14880.460500000001</v>
      </c>
      <c r="L391" s="595">
        <f t="shared" si="186"/>
        <v>14880.460500000001</v>
      </c>
      <c r="M391" s="595">
        <f t="shared" si="186"/>
        <v>14880.460500000001</v>
      </c>
      <c r="N391" s="595">
        <f t="shared" si="186"/>
        <v>14880.460500000001</v>
      </c>
      <c r="O391" s="595">
        <f t="shared" si="186"/>
        <v>14880.460500000001</v>
      </c>
      <c r="P391" s="595">
        <f t="shared" si="186"/>
        <v>14880.460500000001</v>
      </c>
      <c r="Q391" s="595">
        <f t="shared" si="186"/>
        <v>14880.460500000001</v>
      </c>
      <c r="R391" s="595">
        <f t="shared" si="186"/>
        <v>14880.460500000001</v>
      </c>
      <c r="S391" s="595">
        <f t="shared" si="186"/>
        <v>14880.460500000001</v>
      </c>
      <c r="T391" s="595">
        <f t="shared" si="186"/>
        <v>14880.460500000001</v>
      </c>
      <c r="U391" s="595">
        <f t="shared" si="186"/>
        <v>14880.460500000001</v>
      </c>
      <c r="V391" s="595">
        <f t="shared" si="186"/>
        <v>14880.460500000001</v>
      </c>
      <c r="W391" s="595">
        <f t="shared" si="186"/>
        <v>14880.460500000001</v>
      </c>
      <c r="X391" s="595">
        <f t="shared" si="186"/>
        <v>14880.460500000001</v>
      </c>
      <c r="Y391" s="595">
        <f t="shared" si="186"/>
        <v>14880.460500000001</v>
      </c>
      <c r="Z391" s="595">
        <f t="shared" si="186"/>
        <v>14880.460500000001</v>
      </c>
      <c r="AA391" s="595">
        <f t="shared" si="186"/>
        <v>14880.460500000001</v>
      </c>
      <c r="AB391" s="595">
        <f t="shared" si="186"/>
        <v>14880.460500000001</v>
      </c>
      <c r="AC391" s="595">
        <f t="shared" si="186"/>
        <v>14880.460500000001</v>
      </c>
      <c r="AD391" s="595">
        <f t="shared" si="186"/>
        <v>14880.460500000001</v>
      </c>
      <c r="AE391" s="595">
        <f t="shared" si="186"/>
        <v>14880.460500000001</v>
      </c>
      <c r="AF391" s="595">
        <f t="shared" si="186"/>
        <v>14880.460500000001</v>
      </c>
      <c r="AG391" s="595">
        <f t="shared" si="186"/>
        <v>14880.460500000001</v>
      </c>
      <c r="AH391" s="595">
        <f t="shared" si="186"/>
        <v>14880.460500000001</v>
      </c>
      <c r="AI391" s="595">
        <f t="shared" si="186"/>
        <v>14880.460500000001</v>
      </c>
    </row>
    <row r="392" spans="1:43" s="589" customFormat="1" ht="11.25">
      <c r="A392" s="594"/>
      <c r="B392" s="751" t="s">
        <v>254</v>
      </c>
      <c r="C392" s="630"/>
      <c r="D392" s="631"/>
      <c r="E392" s="595"/>
      <c r="F392" s="595">
        <f t="shared" ref="F392:AI392" si="187">+F305</f>
        <v>0</v>
      </c>
      <c r="G392" s="595">
        <f t="shared" si="187"/>
        <v>0</v>
      </c>
      <c r="H392" s="595">
        <f t="shared" si="187"/>
        <v>0</v>
      </c>
      <c r="I392" s="595">
        <f t="shared" si="187"/>
        <v>0</v>
      </c>
      <c r="J392" s="595">
        <f t="shared" si="187"/>
        <v>0</v>
      </c>
      <c r="K392" s="595">
        <f t="shared" si="187"/>
        <v>158388.97057137184</v>
      </c>
      <c r="L392" s="595">
        <f t="shared" si="187"/>
        <v>158388.97057137184</v>
      </c>
      <c r="M392" s="595">
        <f t="shared" si="187"/>
        <v>158388.97057137184</v>
      </c>
      <c r="N392" s="595">
        <f t="shared" si="187"/>
        <v>158388.97057137184</v>
      </c>
      <c r="O392" s="595">
        <f t="shared" si="187"/>
        <v>158388.97057137184</v>
      </c>
      <c r="P392" s="595">
        <f t="shared" si="187"/>
        <v>158388.97057137184</v>
      </c>
      <c r="Q392" s="595">
        <f t="shared" si="187"/>
        <v>158388.97057137184</v>
      </c>
      <c r="R392" s="595">
        <f t="shared" si="187"/>
        <v>158388.97057137184</v>
      </c>
      <c r="S392" s="595">
        <f t="shared" si="187"/>
        <v>158388.97057137184</v>
      </c>
      <c r="T392" s="595">
        <f t="shared" si="187"/>
        <v>158388.97057137184</v>
      </c>
      <c r="U392" s="595">
        <f t="shared" si="187"/>
        <v>158388.97057137184</v>
      </c>
      <c r="V392" s="595">
        <f t="shared" si="187"/>
        <v>158388.97057137184</v>
      </c>
      <c r="W392" s="595">
        <f t="shared" si="187"/>
        <v>158388.97057137184</v>
      </c>
      <c r="X392" s="595">
        <f t="shared" si="187"/>
        <v>158388.97057137184</v>
      </c>
      <c r="Y392" s="595">
        <f t="shared" si="187"/>
        <v>158388.97057137184</v>
      </c>
      <c r="Z392" s="595">
        <f t="shared" si="187"/>
        <v>158388.97057137184</v>
      </c>
      <c r="AA392" s="595">
        <f t="shared" si="187"/>
        <v>158388.97057137184</v>
      </c>
      <c r="AB392" s="595">
        <f t="shared" si="187"/>
        <v>158388.97057137184</v>
      </c>
      <c r="AC392" s="595">
        <f t="shared" si="187"/>
        <v>158388.97057137184</v>
      </c>
      <c r="AD392" s="595">
        <f t="shared" si="187"/>
        <v>158388.97057137184</v>
      </c>
      <c r="AE392" s="595">
        <f t="shared" si="187"/>
        <v>158388.97057137184</v>
      </c>
      <c r="AF392" s="595">
        <f t="shared" si="187"/>
        <v>158388.97057137184</v>
      </c>
      <c r="AG392" s="595">
        <f t="shared" si="187"/>
        <v>158388.97057137184</v>
      </c>
      <c r="AH392" s="595">
        <f t="shared" si="187"/>
        <v>158388.97057137184</v>
      </c>
      <c r="AI392" s="595">
        <f t="shared" si="187"/>
        <v>158388.97057137184</v>
      </c>
    </row>
    <row r="393" spans="1:43" s="589" customFormat="1" ht="11.25">
      <c r="A393" s="594"/>
      <c r="B393" s="751" t="s">
        <v>256</v>
      </c>
      <c r="C393" s="630"/>
      <c r="D393" s="631"/>
      <c r="E393" s="595"/>
      <c r="F393" s="595">
        <f t="shared" ref="F393:AI393" si="188">+F306</f>
        <v>0</v>
      </c>
      <c r="G393" s="595">
        <f t="shared" si="188"/>
        <v>0</v>
      </c>
      <c r="H393" s="595">
        <f t="shared" si="188"/>
        <v>0</v>
      </c>
      <c r="I393" s="595">
        <f t="shared" si="188"/>
        <v>0</v>
      </c>
      <c r="J393" s="595">
        <f t="shared" si="188"/>
        <v>0</v>
      </c>
      <c r="K393" s="595">
        <f t="shared" si="188"/>
        <v>46000</v>
      </c>
      <c r="L393" s="595">
        <f t="shared" si="188"/>
        <v>46000</v>
      </c>
      <c r="M393" s="595">
        <f t="shared" si="188"/>
        <v>46000</v>
      </c>
      <c r="N393" s="595">
        <f t="shared" si="188"/>
        <v>46000</v>
      </c>
      <c r="O393" s="595">
        <f t="shared" si="188"/>
        <v>46000</v>
      </c>
      <c r="P393" s="595">
        <f t="shared" si="188"/>
        <v>46000</v>
      </c>
      <c r="Q393" s="595">
        <f t="shared" si="188"/>
        <v>46000</v>
      </c>
      <c r="R393" s="595">
        <f t="shared" si="188"/>
        <v>46000</v>
      </c>
      <c r="S393" s="595">
        <f t="shared" si="188"/>
        <v>46000</v>
      </c>
      <c r="T393" s="595">
        <f t="shared" si="188"/>
        <v>46000</v>
      </c>
      <c r="U393" s="595">
        <f t="shared" si="188"/>
        <v>46000</v>
      </c>
      <c r="V393" s="595">
        <f t="shared" si="188"/>
        <v>46000</v>
      </c>
      <c r="W393" s="595">
        <f t="shared" si="188"/>
        <v>46000</v>
      </c>
      <c r="X393" s="595">
        <f t="shared" si="188"/>
        <v>46000</v>
      </c>
      <c r="Y393" s="595">
        <f t="shared" si="188"/>
        <v>46000</v>
      </c>
      <c r="Z393" s="595">
        <f t="shared" si="188"/>
        <v>46000</v>
      </c>
      <c r="AA393" s="595">
        <f t="shared" si="188"/>
        <v>46000</v>
      </c>
      <c r="AB393" s="595">
        <f t="shared" si="188"/>
        <v>46000</v>
      </c>
      <c r="AC393" s="595">
        <f t="shared" si="188"/>
        <v>46000</v>
      </c>
      <c r="AD393" s="595">
        <f t="shared" si="188"/>
        <v>46000</v>
      </c>
      <c r="AE393" s="595">
        <f t="shared" si="188"/>
        <v>46000</v>
      </c>
      <c r="AF393" s="595">
        <f t="shared" si="188"/>
        <v>46000</v>
      </c>
      <c r="AG393" s="595">
        <f t="shared" si="188"/>
        <v>46000</v>
      </c>
      <c r="AH393" s="595">
        <f t="shared" si="188"/>
        <v>46000</v>
      </c>
      <c r="AI393" s="595">
        <f t="shared" si="188"/>
        <v>46000</v>
      </c>
    </row>
    <row r="394" spans="1:43" s="589" customFormat="1" ht="11.25">
      <c r="A394" s="594"/>
      <c r="B394" s="751" t="s">
        <v>257</v>
      </c>
      <c r="C394" s="630"/>
      <c r="D394" s="631"/>
      <c r="E394" s="595"/>
      <c r="F394" s="595">
        <f t="shared" ref="F394:AI394" si="189">+F307</f>
        <v>0</v>
      </c>
      <c r="G394" s="595">
        <f t="shared" si="189"/>
        <v>0</v>
      </c>
      <c r="H394" s="595">
        <f t="shared" si="189"/>
        <v>0</v>
      </c>
      <c r="I394" s="595">
        <f t="shared" si="189"/>
        <v>0</v>
      </c>
      <c r="J394" s="595">
        <f t="shared" si="189"/>
        <v>0</v>
      </c>
      <c r="K394" s="595">
        <f t="shared" si="189"/>
        <v>0</v>
      </c>
      <c r="L394" s="595">
        <f t="shared" si="189"/>
        <v>0</v>
      </c>
      <c r="M394" s="595">
        <f t="shared" si="189"/>
        <v>0</v>
      </c>
      <c r="N394" s="595">
        <f t="shared" si="189"/>
        <v>0</v>
      </c>
      <c r="O394" s="595">
        <f t="shared" si="189"/>
        <v>0</v>
      </c>
      <c r="P394" s="595">
        <f t="shared" si="189"/>
        <v>0</v>
      </c>
      <c r="Q394" s="595">
        <f t="shared" si="189"/>
        <v>0</v>
      </c>
      <c r="R394" s="595">
        <f t="shared" si="189"/>
        <v>0</v>
      </c>
      <c r="S394" s="595">
        <f t="shared" si="189"/>
        <v>0</v>
      </c>
      <c r="T394" s="595">
        <f t="shared" si="189"/>
        <v>0</v>
      </c>
      <c r="U394" s="595">
        <f t="shared" si="189"/>
        <v>0</v>
      </c>
      <c r="V394" s="595">
        <f t="shared" si="189"/>
        <v>0</v>
      </c>
      <c r="W394" s="595">
        <f t="shared" si="189"/>
        <v>0</v>
      </c>
      <c r="X394" s="595">
        <f t="shared" si="189"/>
        <v>0</v>
      </c>
      <c r="Y394" s="595">
        <f t="shared" si="189"/>
        <v>0</v>
      </c>
      <c r="Z394" s="595">
        <f t="shared" si="189"/>
        <v>0</v>
      </c>
      <c r="AA394" s="595">
        <f t="shared" si="189"/>
        <v>0</v>
      </c>
      <c r="AB394" s="595">
        <f t="shared" si="189"/>
        <v>0</v>
      </c>
      <c r="AC394" s="595">
        <f t="shared" si="189"/>
        <v>0</v>
      </c>
      <c r="AD394" s="595">
        <f t="shared" si="189"/>
        <v>0</v>
      </c>
      <c r="AE394" s="595">
        <f t="shared" si="189"/>
        <v>0</v>
      </c>
      <c r="AF394" s="595">
        <f t="shared" si="189"/>
        <v>0</v>
      </c>
      <c r="AG394" s="595">
        <f t="shared" si="189"/>
        <v>0</v>
      </c>
      <c r="AH394" s="595">
        <f t="shared" si="189"/>
        <v>0</v>
      </c>
      <c r="AI394" s="595">
        <f t="shared" si="189"/>
        <v>0</v>
      </c>
    </row>
    <row r="395" spans="1:43" s="607" customFormat="1" ht="11.25">
      <c r="A395" s="605">
        <v>2</v>
      </c>
      <c r="B395" s="753" t="s">
        <v>248</v>
      </c>
      <c r="C395" s="627"/>
      <c r="D395" s="628"/>
      <c r="E395" s="606"/>
      <c r="F395" s="606">
        <f t="shared" ref="F395:AI395" si="190">+F308</f>
        <v>0</v>
      </c>
      <c r="G395" s="606">
        <f t="shared" si="190"/>
        <v>0</v>
      </c>
      <c r="H395" s="606">
        <f t="shared" si="190"/>
        <v>0</v>
      </c>
      <c r="I395" s="606">
        <f t="shared" si="190"/>
        <v>0</v>
      </c>
      <c r="J395" s="606">
        <f t="shared" si="190"/>
        <v>0</v>
      </c>
      <c r="K395" s="606">
        <f t="shared" si="190"/>
        <v>0</v>
      </c>
      <c r="L395" s="606">
        <f t="shared" si="190"/>
        <v>0</v>
      </c>
      <c r="M395" s="606">
        <f t="shared" si="190"/>
        <v>0</v>
      </c>
      <c r="N395" s="606">
        <f t="shared" si="190"/>
        <v>0</v>
      </c>
      <c r="O395" s="606">
        <f t="shared" si="190"/>
        <v>0</v>
      </c>
      <c r="P395" s="606">
        <f t="shared" si="190"/>
        <v>0</v>
      </c>
      <c r="Q395" s="606">
        <f t="shared" si="190"/>
        <v>0</v>
      </c>
      <c r="R395" s="606">
        <f t="shared" si="190"/>
        <v>0</v>
      </c>
      <c r="S395" s="606">
        <f t="shared" si="190"/>
        <v>0</v>
      </c>
      <c r="T395" s="606">
        <f t="shared" si="190"/>
        <v>0</v>
      </c>
      <c r="U395" s="606">
        <f t="shared" si="190"/>
        <v>0</v>
      </c>
      <c r="V395" s="606">
        <f t="shared" si="190"/>
        <v>0</v>
      </c>
      <c r="W395" s="606">
        <f t="shared" si="190"/>
        <v>0</v>
      </c>
      <c r="X395" s="606">
        <f t="shared" si="190"/>
        <v>0</v>
      </c>
      <c r="Y395" s="606">
        <f t="shared" si="190"/>
        <v>0</v>
      </c>
      <c r="Z395" s="606">
        <f t="shared" si="190"/>
        <v>0</v>
      </c>
      <c r="AA395" s="606">
        <f t="shared" si="190"/>
        <v>0</v>
      </c>
      <c r="AB395" s="606">
        <f t="shared" si="190"/>
        <v>0</v>
      </c>
      <c r="AC395" s="606">
        <f t="shared" si="190"/>
        <v>0</v>
      </c>
      <c r="AD395" s="606">
        <f t="shared" si="190"/>
        <v>0</v>
      </c>
      <c r="AE395" s="606">
        <f t="shared" si="190"/>
        <v>0</v>
      </c>
      <c r="AF395" s="606">
        <f t="shared" si="190"/>
        <v>0</v>
      </c>
      <c r="AG395" s="606">
        <f t="shared" si="190"/>
        <v>0</v>
      </c>
      <c r="AH395" s="606">
        <f t="shared" si="190"/>
        <v>0</v>
      </c>
      <c r="AI395" s="606">
        <f t="shared" si="190"/>
        <v>0</v>
      </c>
      <c r="AJ395" s="589"/>
      <c r="AK395" s="589"/>
      <c r="AL395" s="589"/>
      <c r="AM395" s="589"/>
      <c r="AN395" s="589"/>
      <c r="AO395" s="589"/>
      <c r="AP395" s="589"/>
      <c r="AQ395" s="589"/>
    </row>
    <row r="396" spans="1:43" s="607" customFormat="1" ht="11.25">
      <c r="A396" s="605">
        <v>3</v>
      </c>
      <c r="B396" s="753" t="s">
        <v>258</v>
      </c>
      <c r="C396" s="627"/>
      <c r="D396" s="628"/>
      <c r="E396" s="606"/>
      <c r="F396" s="606">
        <f t="shared" ref="F396:AI396" si="191">+F309</f>
        <v>0</v>
      </c>
      <c r="G396" s="606">
        <f t="shared" si="191"/>
        <v>0</v>
      </c>
      <c r="H396" s="606">
        <f t="shared" si="191"/>
        <v>0</v>
      </c>
      <c r="I396" s="606">
        <f t="shared" si="191"/>
        <v>0</v>
      </c>
      <c r="J396" s="606">
        <f t="shared" si="191"/>
        <v>0</v>
      </c>
      <c r="K396" s="606">
        <f t="shared" si="191"/>
        <v>0</v>
      </c>
      <c r="L396" s="606">
        <f t="shared" si="191"/>
        <v>0</v>
      </c>
      <c r="M396" s="606">
        <f t="shared" si="191"/>
        <v>0</v>
      </c>
      <c r="N396" s="606">
        <f t="shared" si="191"/>
        <v>0</v>
      </c>
      <c r="O396" s="606">
        <f t="shared" si="191"/>
        <v>0</v>
      </c>
      <c r="P396" s="606">
        <f t="shared" si="191"/>
        <v>0</v>
      </c>
      <c r="Q396" s="606">
        <f t="shared" si="191"/>
        <v>0</v>
      </c>
      <c r="R396" s="606">
        <f t="shared" si="191"/>
        <v>0</v>
      </c>
      <c r="S396" s="606">
        <f t="shared" si="191"/>
        <v>0</v>
      </c>
      <c r="T396" s="606">
        <f t="shared" si="191"/>
        <v>0</v>
      </c>
      <c r="U396" s="606">
        <f t="shared" si="191"/>
        <v>0</v>
      </c>
      <c r="V396" s="606">
        <f t="shared" si="191"/>
        <v>0</v>
      </c>
      <c r="W396" s="606">
        <f t="shared" si="191"/>
        <v>0</v>
      </c>
      <c r="X396" s="606">
        <f t="shared" si="191"/>
        <v>0</v>
      </c>
      <c r="Y396" s="606">
        <f t="shared" si="191"/>
        <v>0</v>
      </c>
      <c r="Z396" s="606">
        <f t="shared" si="191"/>
        <v>0</v>
      </c>
      <c r="AA396" s="606">
        <f t="shared" si="191"/>
        <v>0</v>
      </c>
      <c r="AB396" s="606">
        <f t="shared" si="191"/>
        <v>0</v>
      </c>
      <c r="AC396" s="606">
        <f t="shared" si="191"/>
        <v>0</v>
      </c>
      <c r="AD396" s="606">
        <f t="shared" si="191"/>
        <v>0</v>
      </c>
      <c r="AE396" s="606">
        <f t="shared" si="191"/>
        <v>0</v>
      </c>
      <c r="AF396" s="606">
        <f t="shared" si="191"/>
        <v>0</v>
      </c>
      <c r="AG396" s="606">
        <f t="shared" si="191"/>
        <v>0</v>
      </c>
      <c r="AH396" s="606">
        <f t="shared" si="191"/>
        <v>0</v>
      </c>
      <c r="AI396" s="606">
        <f t="shared" si="191"/>
        <v>0</v>
      </c>
      <c r="AJ396" s="589"/>
      <c r="AK396" s="589"/>
      <c r="AL396" s="589"/>
      <c r="AM396" s="589"/>
      <c r="AN396" s="589"/>
      <c r="AO396" s="589"/>
      <c r="AP396" s="589"/>
      <c r="AQ396" s="589"/>
    </row>
    <row r="397" spans="1:43" s="607" customFormat="1" ht="11.25">
      <c r="A397" s="605">
        <v>4</v>
      </c>
      <c r="B397" s="753" t="s">
        <v>443</v>
      </c>
      <c r="C397" s="627"/>
      <c r="D397" s="628"/>
      <c r="E397" s="606"/>
      <c r="F397" s="606">
        <f>+F398</f>
        <v>864682.33999999985</v>
      </c>
      <c r="G397" s="606">
        <f t="shared" ref="G397:AI397" si="192">+G398</f>
        <v>77295.648049937503</v>
      </c>
      <c r="H397" s="606">
        <f t="shared" si="192"/>
        <v>609427.54840303014</v>
      </c>
      <c r="I397" s="606">
        <f t="shared" si="192"/>
        <v>574894.65973619686</v>
      </c>
      <c r="J397" s="606">
        <f t="shared" si="192"/>
        <v>28509.126981115227</v>
      </c>
      <c r="K397" s="606">
        <f t="shared" si="192"/>
        <v>4.4019543565809727E-10</v>
      </c>
      <c r="L397" s="606">
        <f t="shared" si="192"/>
        <v>0</v>
      </c>
      <c r="M397" s="606">
        <f t="shared" si="192"/>
        <v>0</v>
      </c>
      <c r="N397" s="606">
        <f t="shared" si="192"/>
        <v>0</v>
      </c>
      <c r="O397" s="606">
        <f t="shared" si="192"/>
        <v>0</v>
      </c>
      <c r="P397" s="606">
        <f t="shared" si="192"/>
        <v>0</v>
      </c>
      <c r="Q397" s="606">
        <f t="shared" si="192"/>
        <v>0</v>
      </c>
      <c r="R397" s="606">
        <f t="shared" si="192"/>
        <v>0</v>
      </c>
      <c r="S397" s="606">
        <f t="shared" si="192"/>
        <v>0</v>
      </c>
      <c r="T397" s="606">
        <f t="shared" si="192"/>
        <v>0</v>
      </c>
      <c r="U397" s="606">
        <f t="shared" si="192"/>
        <v>0</v>
      </c>
      <c r="V397" s="606">
        <f t="shared" si="192"/>
        <v>0</v>
      </c>
      <c r="W397" s="606">
        <f t="shared" si="192"/>
        <v>0</v>
      </c>
      <c r="X397" s="606">
        <f t="shared" si="192"/>
        <v>0</v>
      </c>
      <c r="Y397" s="606">
        <f t="shared" si="192"/>
        <v>0</v>
      </c>
      <c r="Z397" s="606">
        <f t="shared" si="192"/>
        <v>0</v>
      </c>
      <c r="AA397" s="606">
        <f t="shared" si="192"/>
        <v>0</v>
      </c>
      <c r="AB397" s="606">
        <f t="shared" si="192"/>
        <v>0</v>
      </c>
      <c r="AC397" s="606">
        <f t="shared" si="192"/>
        <v>0</v>
      </c>
      <c r="AD397" s="606">
        <f t="shared" si="192"/>
        <v>0</v>
      </c>
      <c r="AE397" s="606">
        <f t="shared" si="192"/>
        <v>0</v>
      </c>
      <c r="AF397" s="606">
        <f t="shared" si="192"/>
        <v>0</v>
      </c>
      <c r="AG397" s="606">
        <f t="shared" si="192"/>
        <v>0</v>
      </c>
      <c r="AH397" s="606">
        <f t="shared" si="192"/>
        <v>0</v>
      </c>
      <c r="AI397" s="606">
        <f t="shared" si="192"/>
        <v>0</v>
      </c>
      <c r="AJ397" s="589"/>
      <c r="AK397" s="589"/>
      <c r="AL397" s="589"/>
      <c r="AM397" s="589"/>
      <c r="AN397" s="589"/>
      <c r="AO397" s="589"/>
      <c r="AP397" s="589"/>
      <c r="AQ397" s="589"/>
    </row>
    <row r="398" spans="1:43" s="607" customFormat="1" ht="11.25">
      <c r="A398" s="605"/>
      <c r="B398" s="751" t="s">
        <v>444</v>
      </c>
      <c r="C398" s="630"/>
      <c r="D398" s="631"/>
      <c r="E398" s="595"/>
      <c r="F398" s="595">
        <f>+F373</f>
        <v>864682.33999999985</v>
      </c>
      <c r="G398" s="595">
        <f t="shared" ref="G398:AI398" si="193">+G373</f>
        <v>77295.648049937503</v>
      </c>
      <c r="H398" s="595">
        <f t="shared" si="193"/>
        <v>609427.54840303014</v>
      </c>
      <c r="I398" s="595">
        <f t="shared" si="193"/>
        <v>574894.65973619686</v>
      </c>
      <c r="J398" s="595">
        <f t="shared" si="193"/>
        <v>28509.126981115227</v>
      </c>
      <c r="K398" s="595">
        <f t="shared" si="193"/>
        <v>4.4019543565809727E-10</v>
      </c>
      <c r="L398" s="595">
        <f t="shared" si="193"/>
        <v>0</v>
      </c>
      <c r="M398" s="595">
        <f t="shared" si="193"/>
        <v>0</v>
      </c>
      <c r="N398" s="595">
        <f t="shared" si="193"/>
        <v>0</v>
      </c>
      <c r="O398" s="595">
        <f t="shared" si="193"/>
        <v>0</v>
      </c>
      <c r="P398" s="595">
        <f t="shared" si="193"/>
        <v>0</v>
      </c>
      <c r="Q398" s="595">
        <f t="shared" si="193"/>
        <v>0</v>
      </c>
      <c r="R398" s="595">
        <f t="shared" si="193"/>
        <v>0</v>
      </c>
      <c r="S398" s="595">
        <f t="shared" si="193"/>
        <v>0</v>
      </c>
      <c r="T398" s="595">
        <f t="shared" si="193"/>
        <v>0</v>
      </c>
      <c r="U398" s="595">
        <f t="shared" si="193"/>
        <v>0</v>
      </c>
      <c r="V398" s="595">
        <f t="shared" si="193"/>
        <v>0</v>
      </c>
      <c r="W398" s="595">
        <f t="shared" si="193"/>
        <v>0</v>
      </c>
      <c r="X398" s="595">
        <f t="shared" si="193"/>
        <v>0</v>
      </c>
      <c r="Y398" s="595">
        <f t="shared" si="193"/>
        <v>0</v>
      </c>
      <c r="Z398" s="595">
        <f t="shared" si="193"/>
        <v>0</v>
      </c>
      <c r="AA398" s="595">
        <f t="shared" si="193"/>
        <v>0</v>
      </c>
      <c r="AB398" s="595">
        <f t="shared" si="193"/>
        <v>0</v>
      </c>
      <c r="AC398" s="595">
        <f t="shared" si="193"/>
        <v>0</v>
      </c>
      <c r="AD398" s="595">
        <f t="shared" si="193"/>
        <v>0</v>
      </c>
      <c r="AE398" s="595">
        <f t="shared" si="193"/>
        <v>0</v>
      </c>
      <c r="AF398" s="595">
        <f t="shared" si="193"/>
        <v>0</v>
      </c>
      <c r="AG398" s="595">
        <f t="shared" si="193"/>
        <v>0</v>
      </c>
      <c r="AH398" s="595">
        <f t="shared" si="193"/>
        <v>0</v>
      </c>
      <c r="AI398" s="595">
        <f t="shared" si="193"/>
        <v>0</v>
      </c>
      <c r="AJ398" s="589"/>
      <c r="AK398" s="589"/>
      <c r="AL398" s="589"/>
      <c r="AM398" s="589"/>
      <c r="AN398" s="589"/>
      <c r="AO398" s="589"/>
      <c r="AP398" s="589"/>
      <c r="AQ398" s="589"/>
    </row>
    <row r="399" spans="1:43" s="607" customFormat="1" ht="11.25">
      <c r="A399" s="605">
        <v>5</v>
      </c>
      <c r="B399" s="753" t="s">
        <v>402</v>
      </c>
      <c r="C399" s="627"/>
      <c r="D399" s="628"/>
      <c r="E399" s="606"/>
      <c r="F399" s="606">
        <f>SUM(F400:F403)</f>
        <v>0</v>
      </c>
      <c r="G399" s="606">
        <f t="shared" ref="G399:AI399" si="194">SUM(G400:G403)</f>
        <v>0</v>
      </c>
      <c r="H399" s="606">
        <f t="shared" si="194"/>
        <v>0</v>
      </c>
      <c r="I399" s="606">
        <f t="shared" si="194"/>
        <v>0</v>
      </c>
      <c r="J399" s="606">
        <f t="shared" si="194"/>
        <v>0</v>
      </c>
      <c r="K399" s="606">
        <f t="shared" si="194"/>
        <v>0</v>
      </c>
      <c r="L399" s="606">
        <f t="shared" si="194"/>
        <v>0</v>
      </c>
      <c r="M399" s="606">
        <f t="shared" si="194"/>
        <v>0</v>
      </c>
      <c r="N399" s="606">
        <f t="shared" si="194"/>
        <v>0</v>
      </c>
      <c r="O399" s="606">
        <f t="shared" si="194"/>
        <v>0</v>
      </c>
      <c r="P399" s="606">
        <f t="shared" si="194"/>
        <v>0</v>
      </c>
      <c r="Q399" s="606">
        <f t="shared" si="194"/>
        <v>0</v>
      </c>
      <c r="R399" s="606">
        <f t="shared" si="194"/>
        <v>0</v>
      </c>
      <c r="S399" s="606">
        <f t="shared" si="194"/>
        <v>0</v>
      </c>
      <c r="T399" s="606">
        <f t="shared" si="194"/>
        <v>1117805.0351456569</v>
      </c>
      <c r="U399" s="606">
        <f t="shared" si="194"/>
        <v>0</v>
      </c>
      <c r="V399" s="606">
        <f t="shared" si="194"/>
        <v>0</v>
      </c>
      <c r="W399" s="606">
        <f t="shared" si="194"/>
        <v>0</v>
      </c>
      <c r="X399" s="606">
        <f t="shared" si="194"/>
        <v>273251.6319915349</v>
      </c>
      <c r="Y399" s="606">
        <f t="shared" si="194"/>
        <v>0</v>
      </c>
      <c r="Z399" s="606">
        <f t="shared" si="194"/>
        <v>0</v>
      </c>
      <c r="AA399" s="606">
        <f t="shared" si="194"/>
        <v>0</v>
      </c>
      <c r="AB399" s="606">
        <f t="shared" si="194"/>
        <v>0</v>
      </c>
      <c r="AC399" s="606">
        <f t="shared" si="194"/>
        <v>0</v>
      </c>
      <c r="AD399" s="606">
        <f t="shared" si="194"/>
        <v>1117805.0351456569</v>
      </c>
      <c r="AE399" s="606">
        <f t="shared" si="194"/>
        <v>0</v>
      </c>
      <c r="AF399" s="606">
        <f t="shared" si="194"/>
        <v>0</v>
      </c>
      <c r="AG399" s="606">
        <f t="shared" si="194"/>
        <v>0</v>
      </c>
      <c r="AH399" s="606">
        <f t="shared" si="194"/>
        <v>0</v>
      </c>
      <c r="AI399" s="606">
        <f t="shared" si="194"/>
        <v>0</v>
      </c>
      <c r="AJ399" s="589"/>
      <c r="AK399" s="589"/>
      <c r="AL399" s="589"/>
      <c r="AM399" s="589"/>
      <c r="AN399" s="589"/>
      <c r="AO399" s="589"/>
      <c r="AP399" s="589"/>
      <c r="AQ399" s="589"/>
    </row>
    <row r="400" spans="1:43" s="607" customFormat="1" ht="11.25">
      <c r="A400" s="605"/>
      <c r="B400" s="751" t="str">
        <f>+B317</f>
        <v>Oprema na razbremenilnikih</v>
      </c>
      <c r="C400" s="630"/>
      <c r="D400" s="631"/>
      <c r="E400" s="595"/>
      <c r="F400" s="595">
        <f t="shared" ref="F400:AI400" si="195">+F317</f>
        <v>0</v>
      </c>
      <c r="G400" s="595">
        <f t="shared" si="195"/>
        <v>0</v>
      </c>
      <c r="H400" s="595">
        <f t="shared" si="195"/>
        <v>0</v>
      </c>
      <c r="I400" s="595">
        <f t="shared" si="195"/>
        <v>0</v>
      </c>
      <c r="J400" s="595">
        <f t="shared" si="195"/>
        <v>0</v>
      </c>
      <c r="K400" s="595">
        <f t="shared" si="195"/>
        <v>0</v>
      </c>
      <c r="L400" s="595">
        <f t="shared" si="195"/>
        <v>0</v>
      </c>
      <c r="M400" s="595">
        <f t="shared" si="195"/>
        <v>0</v>
      </c>
      <c r="N400" s="595">
        <f t="shared" si="195"/>
        <v>0</v>
      </c>
      <c r="O400" s="595">
        <f t="shared" si="195"/>
        <v>0</v>
      </c>
      <c r="P400" s="595">
        <f t="shared" si="195"/>
        <v>0</v>
      </c>
      <c r="Q400" s="595">
        <f t="shared" si="195"/>
        <v>0</v>
      </c>
      <c r="R400" s="595">
        <f t="shared" si="195"/>
        <v>0</v>
      </c>
      <c r="S400" s="595">
        <f t="shared" si="195"/>
        <v>0</v>
      </c>
      <c r="T400" s="595">
        <f t="shared" si="195"/>
        <v>91081.2</v>
      </c>
      <c r="U400" s="595">
        <f t="shared" si="195"/>
        <v>0</v>
      </c>
      <c r="V400" s="595">
        <f t="shared" si="195"/>
        <v>0</v>
      </c>
      <c r="W400" s="595">
        <f t="shared" si="195"/>
        <v>0</v>
      </c>
      <c r="X400" s="595">
        <f t="shared" si="195"/>
        <v>0</v>
      </c>
      <c r="Y400" s="595">
        <f t="shared" si="195"/>
        <v>0</v>
      </c>
      <c r="Z400" s="595">
        <f t="shared" si="195"/>
        <v>0</v>
      </c>
      <c r="AA400" s="595">
        <f t="shared" si="195"/>
        <v>0</v>
      </c>
      <c r="AB400" s="595">
        <f t="shared" si="195"/>
        <v>0</v>
      </c>
      <c r="AC400" s="595">
        <f t="shared" si="195"/>
        <v>0</v>
      </c>
      <c r="AD400" s="595">
        <f t="shared" si="195"/>
        <v>91081.2</v>
      </c>
      <c r="AE400" s="595">
        <f t="shared" si="195"/>
        <v>0</v>
      </c>
      <c r="AF400" s="595">
        <f t="shared" si="195"/>
        <v>0</v>
      </c>
      <c r="AG400" s="595">
        <f t="shared" si="195"/>
        <v>0</v>
      </c>
      <c r="AH400" s="595">
        <f t="shared" si="195"/>
        <v>0</v>
      </c>
      <c r="AI400" s="595">
        <f t="shared" si="195"/>
        <v>0</v>
      </c>
      <c r="AJ400" s="589"/>
      <c r="AK400" s="589"/>
      <c r="AL400" s="589"/>
      <c r="AM400" s="589"/>
      <c r="AN400" s="589"/>
      <c r="AO400" s="589"/>
      <c r="AP400" s="589"/>
      <c r="AQ400" s="589"/>
    </row>
    <row r="401" spans="1:43" s="607" customFormat="1" ht="11.25">
      <c r="A401" s="605"/>
      <c r="B401" s="751" t="str">
        <f>+B318</f>
        <v>Oprema na črpališčih</v>
      </c>
      <c r="C401" s="630"/>
      <c r="D401" s="631"/>
      <c r="E401" s="595"/>
      <c r="F401" s="595">
        <f t="shared" ref="F401:AI401" si="196">+F318</f>
        <v>0</v>
      </c>
      <c r="G401" s="595">
        <f t="shared" si="196"/>
        <v>0</v>
      </c>
      <c r="H401" s="595">
        <f t="shared" si="196"/>
        <v>0</v>
      </c>
      <c r="I401" s="595">
        <f t="shared" si="196"/>
        <v>0</v>
      </c>
      <c r="J401" s="595">
        <f t="shared" si="196"/>
        <v>0</v>
      </c>
      <c r="K401" s="595">
        <f t="shared" si="196"/>
        <v>0</v>
      </c>
      <c r="L401" s="595">
        <f t="shared" si="196"/>
        <v>0</v>
      </c>
      <c r="M401" s="595">
        <f t="shared" si="196"/>
        <v>0</v>
      </c>
      <c r="N401" s="595">
        <f t="shared" si="196"/>
        <v>0</v>
      </c>
      <c r="O401" s="595">
        <f t="shared" si="196"/>
        <v>0</v>
      </c>
      <c r="P401" s="595">
        <f t="shared" si="196"/>
        <v>0</v>
      </c>
      <c r="Q401" s="595">
        <f t="shared" si="196"/>
        <v>0</v>
      </c>
      <c r="R401" s="595">
        <f t="shared" si="196"/>
        <v>0</v>
      </c>
      <c r="S401" s="595">
        <f t="shared" si="196"/>
        <v>0</v>
      </c>
      <c r="T401" s="595">
        <f t="shared" si="196"/>
        <v>52508.4</v>
      </c>
      <c r="U401" s="595">
        <f t="shared" si="196"/>
        <v>0</v>
      </c>
      <c r="V401" s="595">
        <f t="shared" si="196"/>
        <v>0</v>
      </c>
      <c r="W401" s="595">
        <f t="shared" si="196"/>
        <v>0</v>
      </c>
      <c r="X401" s="595">
        <f t="shared" si="196"/>
        <v>0</v>
      </c>
      <c r="Y401" s="595">
        <f t="shared" si="196"/>
        <v>0</v>
      </c>
      <c r="Z401" s="595">
        <f t="shared" si="196"/>
        <v>0</v>
      </c>
      <c r="AA401" s="595">
        <f t="shared" si="196"/>
        <v>0</v>
      </c>
      <c r="AB401" s="595">
        <f t="shared" si="196"/>
        <v>0</v>
      </c>
      <c r="AC401" s="595">
        <f t="shared" si="196"/>
        <v>0</v>
      </c>
      <c r="AD401" s="595">
        <f t="shared" si="196"/>
        <v>52508.4</v>
      </c>
      <c r="AE401" s="595">
        <f t="shared" si="196"/>
        <v>0</v>
      </c>
      <c r="AF401" s="595">
        <f t="shared" si="196"/>
        <v>0</v>
      </c>
      <c r="AG401" s="595">
        <f t="shared" si="196"/>
        <v>0</v>
      </c>
      <c r="AH401" s="595">
        <f t="shared" si="196"/>
        <v>0</v>
      </c>
      <c r="AI401" s="595">
        <f t="shared" si="196"/>
        <v>0</v>
      </c>
      <c r="AJ401" s="589"/>
      <c r="AK401" s="589"/>
      <c r="AL401" s="589"/>
      <c r="AM401" s="589"/>
      <c r="AN401" s="589"/>
      <c r="AO401" s="589"/>
      <c r="AP401" s="589"/>
      <c r="AQ401" s="589"/>
    </row>
    <row r="402" spans="1:43" s="607" customFormat="1" ht="11.25">
      <c r="A402" s="605"/>
      <c r="B402" s="751" t="str">
        <f>+B319</f>
        <v>Električna oprema ČN in oprema za vodenje</v>
      </c>
      <c r="C402" s="630"/>
      <c r="D402" s="631"/>
      <c r="E402" s="595"/>
      <c r="F402" s="595">
        <f t="shared" ref="F402:AI402" si="197">+F319</f>
        <v>0</v>
      </c>
      <c r="G402" s="595">
        <f t="shared" si="197"/>
        <v>0</v>
      </c>
      <c r="H402" s="595">
        <f t="shared" si="197"/>
        <v>0</v>
      </c>
      <c r="I402" s="595">
        <f t="shared" si="197"/>
        <v>0</v>
      </c>
      <c r="J402" s="595">
        <f t="shared" si="197"/>
        <v>0</v>
      </c>
      <c r="K402" s="595">
        <f t="shared" si="197"/>
        <v>0</v>
      </c>
      <c r="L402" s="595">
        <f t="shared" si="197"/>
        <v>0</v>
      </c>
      <c r="M402" s="595">
        <f t="shared" si="197"/>
        <v>0</v>
      </c>
      <c r="N402" s="595">
        <f t="shared" si="197"/>
        <v>0</v>
      </c>
      <c r="O402" s="595">
        <f t="shared" si="197"/>
        <v>0</v>
      </c>
      <c r="P402" s="595">
        <f t="shared" si="197"/>
        <v>0</v>
      </c>
      <c r="Q402" s="595">
        <f t="shared" si="197"/>
        <v>0</v>
      </c>
      <c r="R402" s="595">
        <f t="shared" si="197"/>
        <v>0</v>
      </c>
      <c r="S402" s="595">
        <f t="shared" si="197"/>
        <v>0</v>
      </c>
      <c r="T402" s="595">
        <f t="shared" si="197"/>
        <v>0</v>
      </c>
      <c r="U402" s="595">
        <f t="shared" si="197"/>
        <v>0</v>
      </c>
      <c r="V402" s="595">
        <f t="shared" si="197"/>
        <v>0</v>
      </c>
      <c r="W402" s="595">
        <f t="shared" si="197"/>
        <v>0</v>
      </c>
      <c r="X402" s="595">
        <f t="shared" si="197"/>
        <v>273251.6319915349</v>
      </c>
      <c r="Y402" s="595">
        <f t="shared" si="197"/>
        <v>0</v>
      </c>
      <c r="Z402" s="595">
        <f t="shared" si="197"/>
        <v>0</v>
      </c>
      <c r="AA402" s="595">
        <f t="shared" si="197"/>
        <v>0</v>
      </c>
      <c r="AB402" s="595">
        <f t="shared" si="197"/>
        <v>0</v>
      </c>
      <c r="AC402" s="595">
        <f t="shared" si="197"/>
        <v>0</v>
      </c>
      <c r="AD402" s="595">
        <f t="shared" si="197"/>
        <v>0</v>
      </c>
      <c r="AE402" s="595">
        <f t="shared" si="197"/>
        <v>0</v>
      </c>
      <c r="AF402" s="595">
        <f t="shared" si="197"/>
        <v>0</v>
      </c>
      <c r="AG402" s="595">
        <f t="shared" si="197"/>
        <v>0</v>
      </c>
      <c r="AH402" s="595">
        <f t="shared" si="197"/>
        <v>0</v>
      </c>
      <c r="AI402" s="595">
        <f t="shared" si="197"/>
        <v>0</v>
      </c>
      <c r="AJ402" s="589"/>
      <c r="AK402" s="589"/>
      <c r="AL402" s="589"/>
      <c r="AM402" s="589"/>
      <c r="AN402" s="589"/>
      <c r="AO402" s="589"/>
      <c r="AP402" s="589"/>
      <c r="AQ402" s="589"/>
    </row>
    <row r="403" spans="1:43" s="607" customFormat="1" ht="11.25">
      <c r="A403" s="605"/>
      <c r="B403" s="751" t="str">
        <f>+B320</f>
        <v>Strojna oprema na ČN</v>
      </c>
      <c r="C403" s="630"/>
      <c r="D403" s="631"/>
      <c r="E403" s="595"/>
      <c r="F403" s="595">
        <f t="shared" ref="F403:AI403" si="198">+F320</f>
        <v>0</v>
      </c>
      <c r="G403" s="595">
        <f t="shared" si="198"/>
        <v>0</v>
      </c>
      <c r="H403" s="595">
        <f t="shared" si="198"/>
        <v>0</v>
      </c>
      <c r="I403" s="595">
        <f t="shared" si="198"/>
        <v>0</v>
      </c>
      <c r="J403" s="595">
        <f t="shared" si="198"/>
        <v>0</v>
      </c>
      <c r="K403" s="595">
        <f t="shared" si="198"/>
        <v>0</v>
      </c>
      <c r="L403" s="595">
        <f t="shared" si="198"/>
        <v>0</v>
      </c>
      <c r="M403" s="595">
        <f t="shared" si="198"/>
        <v>0</v>
      </c>
      <c r="N403" s="595">
        <f t="shared" si="198"/>
        <v>0</v>
      </c>
      <c r="O403" s="595">
        <f t="shared" si="198"/>
        <v>0</v>
      </c>
      <c r="P403" s="595">
        <f t="shared" si="198"/>
        <v>0</v>
      </c>
      <c r="Q403" s="595">
        <f t="shared" si="198"/>
        <v>0</v>
      </c>
      <c r="R403" s="595">
        <f t="shared" si="198"/>
        <v>0</v>
      </c>
      <c r="S403" s="595">
        <f t="shared" si="198"/>
        <v>0</v>
      </c>
      <c r="T403" s="595">
        <f t="shared" si="198"/>
        <v>974215.43514565681</v>
      </c>
      <c r="U403" s="595">
        <f t="shared" si="198"/>
        <v>0</v>
      </c>
      <c r="V403" s="595">
        <f t="shared" si="198"/>
        <v>0</v>
      </c>
      <c r="W403" s="595">
        <f t="shared" si="198"/>
        <v>0</v>
      </c>
      <c r="X403" s="595">
        <f t="shared" si="198"/>
        <v>0</v>
      </c>
      <c r="Y403" s="595">
        <f t="shared" si="198"/>
        <v>0</v>
      </c>
      <c r="Z403" s="595">
        <f t="shared" si="198"/>
        <v>0</v>
      </c>
      <c r="AA403" s="595">
        <f t="shared" si="198"/>
        <v>0</v>
      </c>
      <c r="AB403" s="595">
        <f t="shared" si="198"/>
        <v>0</v>
      </c>
      <c r="AC403" s="595">
        <f t="shared" si="198"/>
        <v>0</v>
      </c>
      <c r="AD403" s="595">
        <f t="shared" si="198"/>
        <v>974215.43514565681</v>
      </c>
      <c r="AE403" s="595">
        <f t="shared" si="198"/>
        <v>0</v>
      </c>
      <c r="AF403" s="595">
        <f t="shared" si="198"/>
        <v>0</v>
      </c>
      <c r="AG403" s="595">
        <f t="shared" si="198"/>
        <v>0</v>
      </c>
      <c r="AH403" s="595">
        <f t="shared" si="198"/>
        <v>0</v>
      </c>
      <c r="AI403" s="595">
        <f t="shared" si="198"/>
        <v>0</v>
      </c>
      <c r="AJ403" s="589"/>
      <c r="AK403" s="589"/>
      <c r="AL403" s="589"/>
      <c r="AM403" s="589"/>
      <c r="AN403" s="589"/>
      <c r="AO403" s="589"/>
      <c r="AP403" s="589"/>
      <c r="AQ403" s="589"/>
    </row>
    <row r="404" spans="1:43" s="589" customFormat="1" thickBot="1">
      <c r="A404" s="592" t="s">
        <v>155</v>
      </c>
      <c r="B404" s="749" t="s">
        <v>403</v>
      </c>
      <c r="C404" s="663">
        <f>NPV($C$328,G404:AI404)+F404</f>
        <v>-958525.12301657721</v>
      </c>
      <c r="D404" s="633">
        <f>SUM(F404:AI404)</f>
        <v>239373.37275480281</v>
      </c>
      <c r="E404" s="593"/>
      <c r="F404" s="593">
        <f>+F382-F389</f>
        <v>-864682.33999999985</v>
      </c>
      <c r="G404" s="593">
        <f t="shared" ref="G404:AI404" si="199">+G382-G389</f>
        <v>-77295.648049937503</v>
      </c>
      <c r="H404" s="593">
        <f t="shared" si="199"/>
        <v>-609427.54840303014</v>
      </c>
      <c r="I404" s="593">
        <f t="shared" si="199"/>
        <v>-574894.65973619686</v>
      </c>
      <c r="J404" s="593">
        <f t="shared" si="199"/>
        <v>-28509.126981115227</v>
      </c>
      <c r="K404" s="593">
        <f t="shared" si="199"/>
        <v>126759.43834252792</v>
      </c>
      <c r="L404" s="593">
        <f t="shared" si="199"/>
        <v>126759.43834252836</v>
      </c>
      <c r="M404" s="593">
        <f t="shared" si="199"/>
        <v>126759.43834252836</v>
      </c>
      <c r="N404" s="593">
        <f t="shared" si="199"/>
        <v>126759.43834252836</v>
      </c>
      <c r="O404" s="593">
        <f t="shared" si="199"/>
        <v>126759.43834252836</v>
      </c>
      <c r="P404" s="593">
        <f t="shared" si="199"/>
        <v>126759.43834252836</v>
      </c>
      <c r="Q404" s="593">
        <f t="shared" si="199"/>
        <v>126759.43834252836</v>
      </c>
      <c r="R404" s="593">
        <f t="shared" si="199"/>
        <v>126759.43834252836</v>
      </c>
      <c r="S404" s="593">
        <f t="shared" si="199"/>
        <v>126759.43834252836</v>
      </c>
      <c r="T404" s="593">
        <f t="shared" si="199"/>
        <v>-991045.59680312849</v>
      </c>
      <c r="U404" s="593">
        <f t="shared" si="199"/>
        <v>126759.43834252836</v>
      </c>
      <c r="V404" s="593">
        <f t="shared" si="199"/>
        <v>126759.43834252836</v>
      </c>
      <c r="W404" s="593">
        <f t="shared" si="199"/>
        <v>126759.43834252836</v>
      </c>
      <c r="X404" s="593">
        <f t="shared" si="199"/>
        <v>-146492.19364900654</v>
      </c>
      <c r="Y404" s="593">
        <f t="shared" si="199"/>
        <v>126759.43834252836</v>
      </c>
      <c r="Z404" s="593">
        <f t="shared" si="199"/>
        <v>126759.43834252836</v>
      </c>
      <c r="AA404" s="593">
        <f t="shared" si="199"/>
        <v>219556.76662554347</v>
      </c>
      <c r="AB404" s="593">
        <f t="shared" si="199"/>
        <v>219556.76662554347</v>
      </c>
      <c r="AC404" s="593">
        <f t="shared" si="199"/>
        <v>219556.76662554347</v>
      </c>
      <c r="AD404" s="593">
        <f t="shared" si="199"/>
        <v>-898248.26852011331</v>
      </c>
      <c r="AE404" s="593">
        <f t="shared" si="199"/>
        <v>219556.76662554347</v>
      </c>
      <c r="AF404" s="593">
        <f t="shared" si="199"/>
        <v>219556.76662554347</v>
      </c>
      <c r="AG404" s="593">
        <f t="shared" si="199"/>
        <v>219556.76662554347</v>
      </c>
      <c r="AH404" s="593">
        <f t="shared" si="199"/>
        <v>219556.76662554347</v>
      </c>
      <c r="AI404" s="593">
        <f t="shared" si="199"/>
        <v>1118439.2517231293</v>
      </c>
    </row>
    <row r="406" spans="1:43" ht="15">
      <c r="A406" s="557" t="s">
        <v>462</v>
      </c>
    </row>
    <row r="407" spans="1:43" ht="12.75" thickBot="1"/>
    <row r="408" spans="1:43" s="589" customFormat="1" ht="12" customHeight="1">
      <c r="A408" s="618"/>
      <c r="B408" s="756" t="s">
        <v>388</v>
      </c>
      <c r="C408" s="854"/>
      <c r="D408" s="855"/>
      <c r="E408" s="618"/>
      <c r="F408" s="618">
        <f t="shared" ref="F408:AI409" si="200">+F380</f>
        <v>1</v>
      </c>
      <c r="G408" s="618">
        <f t="shared" si="200"/>
        <v>2</v>
      </c>
      <c r="H408" s="618">
        <f t="shared" si="200"/>
        <v>3</v>
      </c>
      <c r="I408" s="618">
        <f t="shared" si="200"/>
        <v>4</v>
      </c>
      <c r="J408" s="618">
        <f t="shared" si="200"/>
        <v>5</v>
      </c>
      <c r="K408" s="618">
        <f t="shared" si="200"/>
        <v>6</v>
      </c>
      <c r="L408" s="618">
        <f t="shared" si="200"/>
        <v>7</v>
      </c>
      <c r="M408" s="618">
        <f t="shared" si="200"/>
        <v>8</v>
      </c>
      <c r="N408" s="618">
        <f t="shared" si="200"/>
        <v>9</v>
      </c>
      <c r="O408" s="618">
        <f t="shared" si="200"/>
        <v>10</v>
      </c>
      <c r="P408" s="618">
        <f t="shared" si="200"/>
        <v>11</v>
      </c>
      <c r="Q408" s="618">
        <f t="shared" si="200"/>
        <v>12</v>
      </c>
      <c r="R408" s="618">
        <f t="shared" si="200"/>
        <v>13</v>
      </c>
      <c r="S408" s="618">
        <f t="shared" si="200"/>
        <v>14</v>
      </c>
      <c r="T408" s="618">
        <f t="shared" si="200"/>
        <v>15</v>
      </c>
      <c r="U408" s="618">
        <f t="shared" si="200"/>
        <v>16</v>
      </c>
      <c r="V408" s="618">
        <f t="shared" si="200"/>
        <v>17</v>
      </c>
      <c r="W408" s="618">
        <f t="shared" si="200"/>
        <v>18</v>
      </c>
      <c r="X408" s="618">
        <f t="shared" si="200"/>
        <v>19</v>
      </c>
      <c r="Y408" s="618">
        <f t="shared" si="200"/>
        <v>20</v>
      </c>
      <c r="Z408" s="618">
        <f t="shared" si="200"/>
        <v>21</v>
      </c>
      <c r="AA408" s="618">
        <f t="shared" si="200"/>
        <v>22</v>
      </c>
      <c r="AB408" s="618">
        <f t="shared" si="200"/>
        <v>23</v>
      </c>
      <c r="AC408" s="618">
        <f t="shared" si="200"/>
        <v>24</v>
      </c>
      <c r="AD408" s="618">
        <f t="shared" si="200"/>
        <v>25</v>
      </c>
      <c r="AE408" s="618">
        <f t="shared" si="200"/>
        <v>26</v>
      </c>
      <c r="AF408" s="618">
        <f t="shared" si="200"/>
        <v>27</v>
      </c>
      <c r="AG408" s="618">
        <f t="shared" si="200"/>
        <v>28</v>
      </c>
      <c r="AH408" s="618">
        <f t="shared" si="200"/>
        <v>29</v>
      </c>
      <c r="AI408" s="618">
        <f t="shared" si="200"/>
        <v>30</v>
      </c>
    </row>
    <row r="409" spans="1:43" s="589" customFormat="1" ht="12" customHeight="1">
      <c r="A409" s="618" t="s">
        <v>147</v>
      </c>
      <c r="B409" s="756" t="s">
        <v>397</v>
      </c>
      <c r="C409" s="856"/>
      <c r="D409" s="857"/>
      <c r="E409" s="618"/>
      <c r="F409" s="655" t="str">
        <f t="shared" si="200"/>
        <v>do 2018</v>
      </c>
      <c r="G409" s="618">
        <f t="shared" si="200"/>
        <v>2019</v>
      </c>
      <c r="H409" s="618">
        <f t="shared" si="200"/>
        <v>2020</v>
      </c>
      <c r="I409" s="618">
        <f t="shared" si="200"/>
        <v>2021</v>
      </c>
      <c r="J409" s="618">
        <f t="shared" si="200"/>
        <v>2022</v>
      </c>
      <c r="K409" s="618">
        <f t="shared" si="200"/>
        <v>2023</v>
      </c>
      <c r="L409" s="618">
        <f t="shared" si="200"/>
        <v>2024</v>
      </c>
      <c r="M409" s="618">
        <f t="shared" si="200"/>
        <v>2025</v>
      </c>
      <c r="N409" s="618">
        <f t="shared" si="200"/>
        <v>2026</v>
      </c>
      <c r="O409" s="618">
        <f t="shared" si="200"/>
        <v>2027</v>
      </c>
      <c r="P409" s="618">
        <f t="shared" si="200"/>
        <v>2028</v>
      </c>
      <c r="Q409" s="618">
        <f t="shared" si="200"/>
        <v>2029</v>
      </c>
      <c r="R409" s="618">
        <f t="shared" si="200"/>
        <v>2030</v>
      </c>
      <c r="S409" s="618">
        <f t="shared" si="200"/>
        <v>2031</v>
      </c>
      <c r="T409" s="618">
        <f t="shared" si="200"/>
        <v>2032</v>
      </c>
      <c r="U409" s="618">
        <f t="shared" si="200"/>
        <v>2033</v>
      </c>
      <c r="V409" s="618">
        <f t="shared" si="200"/>
        <v>2034</v>
      </c>
      <c r="W409" s="618">
        <f t="shared" si="200"/>
        <v>2035</v>
      </c>
      <c r="X409" s="618">
        <f t="shared" si="200"/>
        <v>2036</v>
      </c>
      <c r="Y409" s="618">
        <f t="shared" si="200"/>
        <v>2037</v>
      </c>
      <c r="Z409" s="618">
        <f t="shared" si="200"/>
        <v>2038</v>
      </c>
      <c r="AA409" s="618">
        <f t="shared" si="200"/>
        <v>2039</v>
      </c>
      <c r="AB409" s="618">
        <f t="shared" si="200"/>
        <v>2040</v>
      </c>
      <c r="AC409" s="618">
        <f t="shared" si="200"/>
        <v>2041</v>
      </c>
      <c r="AD409" s="618">
        <f t="shared" si="200"/>
        <v>2042</v>
      </c>
      <c r="AE409" s="618">
        <f t="shared" si="200"/>
        <v>2043</v>
      </c>
      <c r="AF409" s="618">
        <f t="shared" si="200"/>
        <v>2044</v>
      </c>
      <c r="AG409" s="618">
        <f t="shared" si="200"/>
        <v>2045</v>
      </c>
      <c r="AH409" s="618">
        <f t="shared" si="200"/>
        <v>2046</v>
      </c>
      <c r="AI409" s="618">
        <f t="shared" si="200"/>
        <v>2047</v>
      </c>
    </row>
    <row r="410" spans="1:43" s="589" customFormat="1" ht="12" customHeight="1">
      <c r="A410" s="592" t="s">
        <v>242</v>
      </c>
      <c r="B410" s="749" t="s">
        <v>398</v>
      </c>
      <c r="C410" s="856"/>
      <c r="D410" s="857"/>
      <c r="E410" s="593"/>
      <c r="F410" s="593">
        <f t="shared" ref="F410:AI410" si="201">+F411+F414+F415+F416</f>
        <v>864682.33999999985</v>
      </c>
      <c r="G410" s="593">
        <f t="shared" si="201"/>
        <v>222366.13804993749</v>
      </c>
      <c r="H410" s="593">
        <f t="shared" si="201"/>
        <v>2475885.9384030299</v>
      </c>
      <c r="I410" s="593">
        <f t="shared" si="201"/>
        <v>2387794.5297361966</v>
      </c>
      <c r="J410" s="593">
        <f t="shared" si="201"/>
        <v>76215.776981115225</v>
      </c>
      <c r="K410" s="593">
        <f t="shared" si="201"/>
        <v>346028.86941390048</v>
      </c>
      <c r="L410" s="593">
        <f t="shared" si="201"/>
        <v>346028.86941390019</v>
      </c>
      <c r="M410" s="593">
        <f t="shared" si="201"/>
        <v>346028.86941390019</v>
      </c>
      <c r="N410" s="593">
        <f t="shared" si="201"/>
        <v>346028.86941390019</v>
      </c>
      <c r="O410" s="593">
        <f t="shared" si="201"/>
        <v>346028.86941390019</v>
      </c>
      <c r="P410" s="593">
        <f t="shared" si="201"/>
        <v>346028.86941390019</v>
      </c>
      <c r="Q410" s="593">
        <f t="shared" si="201"/>
        <v>346028.86941390019</v>
      </c>
      <c r="R410" s="593">
        <f t="shared" si="201"/>
        <v>346028.86941390019</v>
      </c>
      <c r="S410" s="593">
        <f t="shared" si="201"/>
        <v>346028.86941390019</v>
      </c>
      <c r="T410" s="593">
        <f t="shared" si="201"/>
        <v>346028.86941390019</v>
      </c>
      <c r="U410" s="593">
        <f t="shared" si="201"/>
        <v>346028.86941390019</v>
      </c>
      <c r="V410" s="593">
        <f t="shared" si="201"/>
        <v>346028.86941390019</v>
      </c>
      <c r="W410" s="593">
        <f t="shared" si="201"/>
        <v>346028.86941390019</v>
      </c>
      <c r="X410" s="593">
        <f t="shared" si="201"/>
        <v>346028.86941390019</v>
      </c>
      <c r="Y410" s="593">
        <f t="shared" si="201"/>
        <v>346028.86941390019</v>
      </c>
      <c r="Z410" s="593">
        <f t="shared" si="201"/>
        <v>346028.86941390019</v>
      </c>
      <c r="AA410" s="593">
        <f t="shared" si="201"/>
        <v>438826.1976969153</v>
      </c>
      <c r="AB410" s="593">
        <f t="shared" si="201"/>
        <v>438826.1976969153</v>
      </c>
      <c r="AC410" s="593">
        <f t="shared" si="201"/>
        <v>438826.1976969153</v>
      </c>
      <c r="AD410" s="593">
        <f t="shared" si="201"/>
        <v>438826.1976969153</v>
      </c>
      <c r="AE410" s="593">
        <f t="shared" si="201"/>
        <v>438826.1976969153</v>
      </c>
      <c r="AF410" s="593">
        <f t="shared" si="201"/>
        <v>438826.1976969153</v>
      </c>
      <c r="AG410" s="593">
        <f t="shared" si="201"/>
        <v>438826.1976969153</v>
      </c>
      <c r="AH410" s="593">
        <f t="shared" si="201"/>
        <v>438826.1976969153</v>
      </c>
      <c r="AI410" s="593">
        <f t="shared" si="201"/>
        <v>438826.1976969153</v>
      </c>
    </row>
    <row r="411" spans="1:43" s="607" customFormat="1" ht="12" customHeight="1">
      <c r="A411" s="605">
        <v>1</v>
      </c>
      <c r="B411" s="753" t="s">
        <v>245</v>
      </c>
      <c r="C411" s="856"/>
      <c r="D411" s="857"/>
      <c r="E411" s="606"/>
      <c r="F411" s="606">
        <f t="shared" ref="F411:AI411" si="202">+F412+F413</f>
        <v>0</v>
      </c>
      <c r="G411" s="606">
        <f t="shared" si="202"/>
        <v>0</v>
      </c>
      <c r="H411" s="606">
        <f t="shared" si="202"/>
        <v>0</v>
      </c>
      <c r="I411" s="606">
        <f t="shared" si="202"/>
        <v>0</v>
      </c>
      <c r="J411" s="606">
        <f t="shared" si="202"/>
        <v>0</v>
      </c>
      <c r="K411" s="606">
        <f t="shared" si="202"/>
        <v>346028.86941390019</v>
      </c>
      <c r="L411" s="606">
        <f t="shared" si="202"/>
        <v>346028.86941390019</v>
      </c>
      <c r="M411" s="606">
        <f t="shared" si="202"/>
        <v>346028.86941390019</v>
      </c>
      <c r="N411" s="606">
        <f t="shared" si="202"/>
        <v>346028.86941390019</v>
      </c>
      <c r="O411" s="606">
        <f t="shared" si="202"/>
        <v>346028.86941390019</v>
      </c>
      <c r="P411" s="606">
        <f t="shared" si="202"/>
        <v>346028.86941390019</v>
      </c>
      <c r="Q411" s="606">
        <f t="shared" si="202"/>
        <v>346028.86941390019</v>
      </c>
      <c r="R411" s="606">
        <f t="shared" si="202"/>
        <v>346028.86941390019</v>
      </c>
      <c r="S411" s="606">
        <f t="shared" si="202"/>
        <v>346028.86941390019</v>
      </c>
      <c r="T411" s="606">
        <f t="shared" si="202"/>
        <v>346028.86941390019</v>
      </c>
      <c r="U411" s="606">
        <f t="shared" si="202"/>
        <v>346028.86941390019</v>
      </c>
      <c r="V411" s="606">
        <f t="shared" si="202"/>
        <v>346028.86941390019</v>
      </c>
      <c r="W411" s="606">
        <f t="shared" si="202"/>
        <v>346028.86941390019</v>
      </c>
      <c r="X411" s="606">
        <f t="shared" si="202"/>
        <v>346028.86941390019</v>
      </c>
      <c r="Y411" s="606">
        <f t="shared" si="202"/>
        <v>346028.86941390019</v>
      </c>
      <c r="Z411" s="606">
        <f t="shared" si="202"/>
        <v>346028.86941390019</v>
      </c>
      <c r="AA411" s="606">
        <f t="shared" si="202"/>
        <v>438826.1976969153</v>
      </c>
      <c r="AB411" s="606">
        <f t="shared" si="202"/>
        <v>438826.1976969153</v>
      </c>
      <c r="AC411" s="606">
        <f t="shared" si="202"/>
        <v>438826.1976969153</v>
      </c>
      <c r="AD411" s="606">
        <f t="shared" si="202"/>
        <v>438826.1976969153</v>
      </c>
      <c r="AE411" s="606">
        <f t="shared" si="202"/>
        <v>438826.1976969153</v>
      </c>
      <c r="AF411" s="606">
        <f t="shared" si="202"/>
        <v>438826.1976969153</v>
      </c>
      <c r="AG411" s="606">
        <f t="shared" si="202"/>
        <v>438826.1976969153</v>
      </c>
      <c r="AH411" s="606">
        <f t="shared" si="202"/>
        <v>438826.1976969153</v>
      </c>
      <c r="AI411" s="606">
        <f t="shared" si="202"/>
        <v>438826.1976969153</v>
      </c>
      <c r="AJ411" s="589"/>
      <c r="AK411" s="589"/>
      <c r="AL411" s="589"/>
      <c r="AM411" s="589"/>
      <c r="AN411" s="589"/>
      <c r="AO411" s="589"/>
      <c r="AP411" s="589"/>
    </row>
    <row r="412" spans="1:43" s="589" customFormat="1" ht="12" customHeight="1">
      <c r="A412" s="594"/>
      <c r="B412" s="751" t="s">
        <v>249</v>
      </c>
      <c r="C412" s="856"/>
      <c r="D412" s="857"/>
      <c r="E412" s="595"/>
      <c r="F412" s="595">
        <f t="shared" ref="F412:AI412" si="203">+F296</f>
        <v>0</v>
      </c>
      <c r="G412" s="595">
        <f t="shared" si="203"/>
        <v>0</v>
      </c>
      <c r="H412" s="595">
        <f t="shared" si="203"/>
        <v>0</v>
      </c>
      <c r="I412" s="595">
        <f t="shared" si="203"/>
        <v>0</v>
      </c>
      <c r="J412" s="595">
        <f t="shared" si="203"/>
        <v>0</v>
      </c>
      <c r="K412" s="595">
        <f t="shared" si="203"/>
        <v>219269.43107137195</v>
      </c>
      <c r="L412" s="595">
        <f t="shared" si="203"/>
        <v>219269.43107137195</v>
      </c>
      <c r="M412" s="595">
        <f t="shared" si="203"/>
        <v>219269.43107137195</v>
      </c>
      <c r="N412" s="595">
        <f t="shared" si="203"/>
        <v>219269.43107137195</v>
      </c>
      <c r="O412" s="595">
        <f t="shared" si="203"/>
        <v>219269.43107137195</v>
      </c>
      <c r="P412" s="595">
        <f t="shared" si="203"/>
        <v>219269.43107137195</v>
      </c>
      <c r="Q412" s="595">
        <f t="shared" si="203"/>
        <v>219269.43107137195</v>
      </c>
      <c r="R412" s="595">
        <f t="shared" si="203"/>
        <v>219269.43107137195</v>
      </c>
      <c r="S412" s="595">
        <f t="shared" si="203"/>
        <v>219269.43107137195</v>
      </c>
      <c r="T412" s="595">
        <f t="shared" si="203"/>
        <v>219269.43107137195</v>
      </c>
      <c r="U412" s="595">
        <f t="shared" si="203"/>
        <v>219269.43107137195</v>
      </c>
      <c r="V412" s="595">
        <f t="shared" si="203"/>
        <v>219269.43107137195</v>
      </c>
      <c r="W412" s="595">
        <f t="shared" si="203"/>
        <v>219269.43107137195</v>
      </c>
      <c r="X412" s="595">
        <f t="shared" si="203"/>
        <v>219269.43107137195</v>
      </c>
      <c r="Y412" s="595">
        <f t="shared" si="203"/>
        <v>219269.43107137195</v>
      </c>
      <c r="Z412" s="595">
        <f t="shared" si="203"/>
        <v>219269.43107137195</v>
      </c>
      <c r="AA412" s="595">
        <f t="shared" si="203"/>
        <v>219269.43107137195</v>
      </c>
      <c r="AB412" s="595">
        <f t="shared" si="203"/>
        <v>219269.43107137195</v>
      </c>
      <c r="AC412" s="595">
        <f t="shared" si="203"/>
        <v>219269.43107137195</v>
      </c>
      <c r="AD412" s="595">
        <f t="shared" si="203"/>
        <v>219269.43107137195</v>
      </c>
      <c r="AE412" s="595">
        <f t="shared" si="203"/>
        <v>219269.43107137195</v>
      </c>
      <c r="AF412" s="595">
        <f t="shared" si="203"/>
        <v>219269.43107137195</v>
      </c>
      <c r="AG412" s="595">
        <f t="shared" si="203"/>
        <v>219269.43107137195</v>
      </c>
      <c r="AH412" s="595">
        <f t="shared" si="203"/>
        <v>219269.43107137195</v>
      </c>
      <c r="AI412" s="595">
        <f t="shared" si="203"/>
        <v>219269.43107137195</v>
      </c>
    </row>
    <row r="413" spans="1:43" s="589" customFormat="1" ht="12" customHeight="1">
      <c r="A413" s="594"/>
      <c r="B413" s="751" t="s">
        <v>250</v>
      </c>
      <c r="C413" s="856"/>
      <c r="D413" s="857"/>
      <c r="E413" s="595"/>
      <c r="F413" s="595">
        <f t="shared" ref="F413:AI413" si="204">+F297</f>
        <v>0</v>
      </c>
      <c r="G413" s="595">
        <f t="shared" si="204"/>
        <v>0</v>
      </c>
      <c r="H413" s="595">
        <f t="shared" si="204"/>
        <v>0</v>
      </c>
      <c r="I413" s="595">
        <f t="shared" si="204"/>
        <v>0</v>
      </c>
      <c r="J413" s="595">
        <f t="shared" si="204"/>
        <v>0</v>
      </c>
      <c r="K413" s="595">
        <f t="shared" si="204"/>
        <v>126759.43834252824</v>
      </c>
      <c r="L413" s="595">
        <f t="shared" si="204"/>
        <v>126759.43834252824</v>
      </c>
      <c r="M413" s="595">
        <f t="shared" si="204"/>
        <v>126759.43834252824</v>
      </c>
      <c r="N413" s="595">
        <f t="shared" si="204"/>
        <v>126759.43834252824</v>
      </c>
      <c r="O413" s="595">
        <f t="shared" si="204"/>
        <v>126759.43834252824</v>
      </c>
      <c r="P413" s="595">
        <f t="shared" si="204"/>
        <v>126759.43834252824</v>
      </c>
      <c r="Q413" s="595">
        <f t="shared" si="204"/>
        <v>126759.43834252824</v>
      </c>
      <c r="R413" s="595">
        <f t="shared" si="204"/>
        <v>126759.43834252824</v>
      </c>
      <c r="S413" s="595">
        <f t="shared" si="204"/>
        <v>126759.43834252824</v>
      </c>
      <c r="T413" s="595">
        <f t="shared" si="204"/>
        <v>126759.43834252824</v>
      </c>
      <c r="U413" s="595">
        <f t="shared" si="204"/>
        <v>126759.43834252824</v>
      </c>
      <c r="V413" s="595">
        <f t="shared" si="204"/>
        <v>126759.43834252824</v>
      </c>
      <c r="W413" s="595">
        <f t="shared" si="204"/>
        <v>126759.43834252824</v>
      </c>
      <c r="X413" s="595">
        <f t="shared" si="204"/>
        <v>126759.43834252824</v>
      </c>
      <c r="Y413" s="595">
        <f t="shared" si="204"/>
        <v>126759.43834252824</v>
      </c>
      <c r="Z413" s="595">
        <f t="shared" si="204"/>
        <v>126759.43834252824</v>
      </c>
      <c r="AA413" s="595">
        <f t="shared" si="204"/>
        <v>219556.76662554336</v>
      </c>
      <c r="AB413" s="595">
        <f t="shared" si="204"/>
        <v>219556.76662554336</v>
      </c>
      <c r="AC413" s="595">
        <f t="shared" si="204"/>
        <v>219556.76662554336</v>
      </c>
      <c r="AD413" s="595">
        <f t="shared" si="204"/>
        <v>219556.76662554336</v>
      </c>
      <c r="AE413" s="595">
        <f t="shared" si="204"/>
        <v>219556.76662554336</v>
      </c>
      <c r="AF413" s="595">
        <f t="shared" si="204"/>
        <v>219556.76662554336</v>
      </c>
      <c r="AG413" s="595">
        <f t="shared" si="204"/>
        <v>219556.76662554336</v>
      </c>
      <c r="AH413" s="595">
        <f t="shared" si="204"/>
        <v>219556.76662554336</v>
      </c>
      <c r="AI413" s="595">
        <f t="shared" si="204"/>
        <v>219556.76662554336</v>
      </c>
    </row>
    <row r="414" spans="1:43" s="607" customFormat="1" ht="12" customHeight="1">
      <c r="A414" s="605">
        <v>2</v>
      </c>
      <c r="B414" s="753" t="s">
        <v>247</v>
      </c>
      <c r="C414" s="856"/>
      <c r="D414" s="857"/>
      <c r="E414" s="606"/>
      <c r="F414" s="606">
        <f t="shared" ref="F414:AI414" si="205">+F299</f>
        <v>0</v>
      </c>
      <c r="G414" s="606">
        <f t="shared" si="205"/>
        <v>0</v>
      </c>
      <c r="H414" s="606">
        <f t="shared" si="205"/>
        <v>0</v>
      </c>
      <c r="I414" s="606">
        <f t="shared" si="205"/>
        <v>0</v>
      </c>
      <c r="J414" s="606">
        <f t="shared" si="205"/>
        <v>0</v>
      </c>
      <c r="K414" s="606">
        <f t="shared" si="205"/>
        <v>0</v>
      </c>
      <c r="L414" s="606">
        <f t="shared" si="205"/>
        <v>0</v>
      </c>
      <c r="M414" s="606">
        <f t="shared" si="205"/>
        <v>0</v>
      </c>
      <c r="N414" s="606">
        <f t="shared" si="205"/>
        <v>0</v>
      </c>
      <c r="O414" s="606">
        <f t="shared" si="205"/>
        <v>0</v>
      </c>
      <c r="P414" s="606">
        <f t="shared" si="205"/>
        <v>0</v>
      </c>
      <c r="Q414" s="606">
        <f t="shared" si="205"/>
        <v>0</v>
      </c>
      <c r="R414" s="606">
        <f t="shared" si="205"/>
        <v>0</v>
      </c>
      <c r="S414" s="606">
        <f t="shared" si="205"/>
        <v>0</v>
      </c>
      <c r="T414" s="606">
        <f t="shared" si="205"/>
        <v>0</v>
      </c>
      <c r="U414" s="606">
        <f t="shared" si="205"/>
        <v>0</v>
      </c>
      <c r="V414" s="606">
        <f t="shared" si="205"/>
        <v>0</v>
      </c>
      <c r="W414" s="606">
        <f t="shared" si="205"/>
        <v>0</v>
      </c>
      <c r="X414" s="606">
        <f t="shared" si="205"/>
        <v>0</v>
      </c>
      <c r="Y414" s="606">
        <f t="shared" si="205"/>
        <v>0</v>
      </c>
      <c r="Z414" s="606">
        <f t="shared" si="205"/>
        <v>0</v>
      </c>
      <c r="AA414" s="606">
        <f t="shared" si="205"/>
        <v>0</v>
      </c>
      <c r="AB414" s="606">
        <f t="shared" si="205"/>
        <v>0</v>
      </c>
      <c r="AC414" s="606">
        <f t="shared" si="205"/>
        <v>0</v>
      </c>
      <c r="AD414" s="606">
        <f t="shared" si="205"/>
        <v>0</v>
      </c>
      <c r="AE414" s="606">
        <f t="shared" si="205"/>
        <v>0</v>
      </c>
      <c r="AF414" s="606">
        <f t="shared" si="205"/>
        <v>0</v>
      </c>
      <c r="AG414" s="606">
        <f t="shared" si="205"/>
        <v>0</v>
      </c>
      <c r="AH414" s="606">
        <f t="shared" si="205"/>
        <v>0</v>
      </c>
      <c r="AI414" s="606">
        <f t="shared" si="205"/>
        <v>0</v>
      </c>
      <c r="AJ414" s="589"/>
      <c r="AK414" s="589"/>
      <c r="AL414" s="589"/>
      <c r="AM414" s="589"/>
      <c r="AN414" s="589"/>
      <c r="AO414" s="589"/>
      <c r="AP414" s="589"/>
    </row>
    <row r="415" spans="1:43" s="607" customFormat="1" ht="12" customHeight="1">
      <c r="A415" s="605">
        <v>3</v>
      </c>
      <c r="B415" s="753" t="s">
        <v>251</v>
      </c>
      <c r="C415" s="856"/>
      <c r="D415" s="857"/>
      <c r="E415" s="606"/>
      <c r="F415" s="606">
        <f t="shared" ref="F415:AI415" si="206">+F300</f>
        <v>0</v>
      </c>
      <c r="G415" s="606">
        <f t="shared" si="206"/>
        <v>0</v>
      </c>
      <c r="H415" s="606">
        <f t="shared" si="206"/>
        <v>0</v>
      </c>
      <c r="I415" s="606">
        <f t="shared" si="206"/>
        <v>0</v>
      </c>
      <c r="J415" s="606">
        <f t="shared" si="206"/>
        <v>0</v>
      </c>
      <c r="K415" s="606">
        <f t="shared" si="206"/>
        <v>0</v>
      </c>
      <c r="L415" s="606">
        <f t="shared" si="206"/>
        <v>0</v>
      </c>
      <c r="M415" s="606">
        <f t="shared" si="206"/>
        <v>0</v>
      </c>
      <c r="N415" s="606">
        <f t="shared" si="206"/>
        <v>0</v>
      </c>
      <c r="O415" s="606">
        <f t="shared" si="206"/>
        <v>0</v>
      </c>
      <c r="P415" s="606">
        <f t="shared" si="206"/>
        <v>0</v>
      </c>
      <c r="Q415" s="606">
        <f t="shared" si="206"/>
        <v>0</v>
      </c>
      <c r="R415" s="606">
        <f t="shared" si="206"/>
        <v>0</v>
      </c>
      <c r="S415" s="606">
        <f t="shared" si="206"/>
        <v>0</v>
      </c>
      <c r="T415" s="606">
        <f t="shared" si="206"/>
        <v>0</v>
      </c>
      <c r="U415" s="606">
        <f t="shared" si="206"/>
        <v>0</v>
      </c>
      <c r="V415" s="606">
        <f t="shared" si="206"/>
        <v>0</v>
      </c>
      <c r="W415" s="606">
        <f t="shared" si="206"/>
        <v>0</v>
      </c>
      <c r="X415" s="606">
        <f t="shared" si="206"/>
        <v>0</v>
      </c>
      <c r="Y415" s="606">
        <f t="shared" si="206"/>
        <v>0</v>
      </c>
      <c r="Z415" s="606">
        <f t="shared" si="206"/>
        <v>0</v>
      </c>
      <c r="AA415" s="606">
        <f t="shared" si="206"/>
        <v>0</v>
      </c>
      <c r="AB415" s="606">
        <f t="shared" si="206"/>
        <v>0</v>
      </c>
      <c r="AC415" s="606">
        <f t="shared" si="206"/>
        <v>0</v>
      </c>
      <c r="AD415" s="606">
        <f t="shared" si="206"/>
        <v>0</v>
      </c>
      <c r="AE415" s="606">
        <f t="shared" si="206"/>
        <v>0</v>
      </c>
      <c r="AF415" s="606">
        <f t="shared" si="206"/>
        <v>0</v>
      </c>
      <c r="AG415" s="606">
        <f t="shared" si="206"/>
        <v>0</v>
      </c>
      <c r="AH415" s="606">
        <f t="shared" si="206"/>
        <v>0</v>
      </c>
      <c r="AI415" s="606">
        <f t="shared" si="206"/>
        <v>0</v>
      </c>
      <c r="AJ415" s="589"/>
      <c r="AK415" s="589"/>
      <c r="AL415" s="589"/>
      <c r="AM415" s="589"/>
      <c r="AN415" s="589"/>
      <c r="AO415" s="589"/>
      <c r="AP415" s="589"/>
    </row>
    <row r="416" spans="1:43" s="607" customFormat="1" ht="12" customHeight="1">
      <c r="A416" s="605">
        <v>4</v>
      </c>
      <c r="B416" s="753" t="s">
        <v>463</v>
      </c>
      <c r="C416" s="856"/>
      <c r="D416" s="857"/>
      <c r="E416" s="606"/>
      <c r="F416" s="606">
        <f t="shared" ref="F416:AI416" si="207">+F417+F418+F419</f>
        <v>864682.33999999985</v>
      </c>
      <c r="G416" s="606">
        <f t="shared" si="207"/>
        <v>222366.13804993749</v>
      </c>
      <c r="H416" s="606">
        <f t="shared" si="207"/>
        <v>2475885.9384030299</v>
      </c>
      <c r="I416" s="606">
        <f t="shared" si="207"/>
        <v>2387794.5297361966</v>
      </c>
      <c r="J416" s="606">
        <f t="shared" si="207"/>
        <v>76215.776981115225</v>
      </c>
      <c r="K416" s="606">
        <f t="shared" si="207"/>
        <v>2.8921931516379118E-10</v>
      </c>
      <c r="L416" s="606">
        <f t="shared" si="207"/>
        <v>0</v>
      </c>
      <c r="M416" s="606">
        <f t="shared" si="207"/>
        <v>0</v>
      </c>
      <c r="N416" s="606">
        <f t="shared" si="207"/>
        <v>0</v>
      </c>
      <c r="O416" s="606">
        <f t="shared" si="207"/>
        <v>0</v>
      </c>
      <c r="P416" s="606">
        <f t="shared" si="207"/>
        <v>0</v>
      </c>
      <c r="Q416" s="606">
        <f t="shared" si="207"/>
        <v>0</v>
      </c>
      <c r="R416" s="606">
        <f t="shared" si="207"/>
        <v>0</v>
      </c>
      <c r="S416" s="606">
        <f t="shared" si="207"/>
        <v>0</v>
      </c>
      <c r="T416" s="606">
        <f t="shared" si="207"/>
        <v>0</v>
      </c>
      <c r="U416" s="606">
        <f t="shared" si="207"/>
        <v>0</v>
      </c>
      <c r="V416" s="606">
        <f t="shared" si="207"/>
        <v>0</v>
      </c>
      <c r="W416" s="606">
        <f t="shared" si="207"/>
        <v>0</v>
      </c>
      <c r="X416" s="606">
        <f t="shared" si="207"/>
        <v>0</v>
      </c>
      <c r="Y416" s="606">
        <f t="shared" si="207"/>
        <v>0</v>
      </c>
      <c r="Z416" s="606">
        <f t="shared" si="207"/>
        <v>0</v>
      </c>
      <c r="AA416" s="606">
        <f t="shared" si="207"/>
        <v>0</v>
      </c>
      <c r="AB416" s="606">
        <f t="shared" si="207"/>
        <v>0</v>
      </c>
      <c r="AC416" s="606">
        <f t="shared" si="207"/>
        <v>0</v>
      </c>
      <c r="AD416" s="606">
        <f t="shared" si="207"/>
        <v>0</v>
      </c>
      <c r="AE416" s="606">
        <f t="shared" si="207"/>
        <v>0</v>
      </c>
      <c r="AF416" s="606">
        <f t="shared" si="207"/>
        <v>0</v>
      </c>
      <c r="AG416" s="606">
        <f t="shared" si="207"/>
        <v>0</v>
      </c>
      <c r="AH416" s="606">
        <f t="shared" si="207"/>
        <v>0</v>
      </c>
      <c r="AI416" s="606">
        <f t="shared" si="207"/>
        <v>0</v>
      </c>
      <c r="AJ416" s="589"/>
      <c r="AK416" s="589"/>
      <c r="AL416" s="589"/>
      <c r="AM416" s="589"/>
      <c r="AN416" s="589"/>
      <c r="AO416" s="589"/>
      <c r="AP416" s="589"/>
    </row>
    <row r="417" spans="1:42" s="589" customFormat="1" ht="12" customHeight="1">
      <c r="A417" s="594"/>
      <c r="B417" s="751" t="str">
        <f>+'18 Viri financiranja'!B27</f>
        <v>EU sredstva</v>
      </c>
      <c r="C417" s="856"/>
      <c r="D417" s="857"/>
      <c r="E417" s="595"/>
      <c r="F417" s="595">
        <f>+F371</f>
        <v>0</v>
      </c>
      <c r="G417" s="595">
        <f t="shared" ref="G417:AI419" si="208">+G371</f>
        <v>116056.39</v>
      </c>
      <c r="H417" s="595">
        <f t="shared" si="208"/>
        <v>1493166.71</v>
      </c>
      <c r="I417" s="595">
        <f t="shared" si="208"/>
        <v>1450319.9</v>
      </c>
      <c r="J417" s="595">
        <f t="shared" si="208"/>
        <v>38165.32</v>
      </c>
      <c r="K417" s="595">
        <f t="shared" si="208"/>
        <v>-1.673470251262188E-10</v>
      </c>
      <c r="L417" s="595">
        <f t="shared" si="208"/>
        <v>0</v>
      </c>
      <c r="M417" s="595">
        <f t="shared" si="208"/>
        <v>0</v>
      </c>
      <c r="N417" s="595">
        <f t="shared" si="208"/>
        <v>0</v>
      </c>
      <c r="O417" s="595">
        <f t="shared" si="208"/>
        <v>0</v>
      </c>
      <c r="P417" s="595">
        <f t="shared" si="208"/>
        <v>0</v>
      </c>
      <c r="Q417" s="595">
        <f t="shared" si="208"/>
        <v>0</v>
      </c>
      <c r="R417" s="595">
        <f t="shared" si="208"/>
        <v>0</v>
      </c>
      <c r="S417" s="595">
        <f t="shared" si="208"/>
        <v>0</v>
      </c>
      <c r="T417" s="595">
        <f t="shared" si="208"/>
        <v>0</v>
      </c>
      <c r="U417" s="595">
        <f t="shared" si="208"/>
        <v>0</v>
      </c>
      <c r="V417" s="595">
        <f t="shared" si="208"/>
        <v>0</v>
      </c>
      <c r="W417" s="595">
        <f t="shared" si="208"/>
        <v>0</v>
      </c>
      <c r="X417" s="595">
        <f t="shared" si="208"/>
        <v>0</v>
      </c>
      <c r="Y417" s="595">
        <f t="shared" si="208"/>
        <v>0</v>
      </c>
      <c r="Z417" s="595">
        <f t="shared" si="208"/>
        <v>0</v>
      </c>
      <c r="AA417" s="595">
        <f t="shared" si="208"/>
        <v>0</v>
      </c>
      <c r="AB417" s="595">
        <f t="shared" si="208"/>
        <v>0</v>
      </c>
      <c r="AC417" s="595">
        <f t="shared" si="208"/>
        <v>0</v>
      </c>
      <c r="AD417" s="595">
        <f t="shared" si="208"/>
        <v>0</v>
      </c>
      <c r="AE417" s="595">
        <f t="shared" si="208"/>
        <v>0</v>
      </c>
      <c r="AF417" s="595">
        <f t="shared" si="208"/>
        <v>0</v>
      </c>
      <c r="AG417" s="595">
        <f t="shared" si="208"/>
        <v>0</v>
      </c>
      <c r="AH417" s="595">
        <f t="shared" si="208"/>
        <v>0</v>
      </c>
      <c r="AI417" s="595">
        <f t="shared" si="208"/>
        <v>0</v>
      </c>
    </row>
    <row r="418" spans="1:42" s="589" customFormat="1" ht="12" customHeight="1">
      <c r="A418" s="594"/>
      <c r="B418" s="751" t="str">
        <f>+'18 Viri financiranja'!B28</f>
        <v>Državni proračun - MOP</v>
      </c>
      <c r="C418" s="856"/>
      <c r="D418" s="857"/>
      <c r="E418" s="595"/>
      <c r="F418" s="595">
        <f>+F372</f>
        <v>0</v>
      </c>
      <c r="G418" s="595">
        <f t="shared" si="208"/>
        <v>29014.1</v>
      </c>
      <c r="H418" s="595">
        <f t="shared" si="208"/>
        <v>373291.68</v>
      </c>
      <c r="I418" s="595">
        <f t="shared" si="208"/>
        <v>362579.97</v>
      </c>
      <c r="J418" s="595">
        <f t="shared" si="208"/>
        <v>9541.33</v>
      </c>
      <c r="K418" s="595">
        <f t="shared" si="208"/>
        <v>1.6370904631912708E-11</v>
      </c>
      <c r="L418" s="595">
        <f t="shared" si="208"/>
        <v>0</v>
      </c>
      <c r="M418" s="595">
        <f t="shared" si="208"/>
        <v>0</v>
      </c>
      <c r="N418" s="595">
        <f t="shared" si="208"/>
        <v>0</v>
      </c>
      <c r="O418" s="595">
        <f t="shared" si="208"/>
        <v>0</v>
      </c>
      <c r="P418" s="595">
        <f t="shared" si="208"/>
        <v>0</v>
      </c>
      <c r="Q418" s="595">
        <f t="shared" si="208"/>
        <v>0</v>
      </c>
      <c r="R418" s="595">
        <f t="shared" si="208"/>
        <v>0</v>
      </c>
      <c r="S418" s="595">
        <f t="shared" si="208"/>
        <v>0</v>
      </c>
      <c r="T418" s="595">
        <f t="shared" si="208"/>
        <v>0</v>
      </c>
      <c r="U418" s="595">
        <f t="shared" si="208"/>
        <v>0</v>
      </c>
      <c r="V418" s="595">
        <f t="shared" si="208"/>
        <v>0</v>
      </c>
      <c r="W418" s="595">
        <f t="shared" si="208"/>
        <v>0</v>
      </c>
      <c r="X418" s="595">
        <f t="shared" si="208"/>
        <v>0</v>
      </c>
      <c r="Y418" s="595">
        <f t="shared" si="208"/>
        <v>0</v>
      </c>
      <c r="Z418" s="595">
        <f t="shared" si="208"/>
        <v>0</v>
      </c>
      <c r="AA418" s="595">
        <f t="shared" si="208"/>
        <v>0</v>
      </c>
      <c r="AB418" s="595">
        <f t="shared" si="208"/>
        <v>0</v>
      </c>
      <c r="AC418" s="595">
        <f t="shared" si="208"/>
        <v>0</v>
      </c>
      <c r="AD418" s="595">
        <f t="shared" si="208"/>
        <v>0</v>
      </c>
      <c r="AE418" s="595">
        <f t="shared" si="208"/>
        <v>0</v>
      </c>
      <c r="AF418" s="595">
        <f t="shared" si="208"/>
        <v>0</v>
      </c>
      <c r="AG418" s="595">
        <f t="shared" si="208"/>
        <v>0</v>
      </c>
      <c r="AH418" s="595">
        <f t="shared" si="208"/>
        <v>0</v>
      </c>
      <c r="AI418" s="595">
        <f t="shared" si="208"/>
        <v>0</v>
      </c>
    </row>
    <row r="419" spans="1:42" s="589" customFormat="1" ht="12" customHeight="1">
      <c r="A419" s="594"/>
      <c r="B419" s="751" t="str">
        <f>+'18 Viri financiranja'!B29</f>
        <v>Občinski proračun</v>
      </c>
      <c r="C419" s="856"/>
      <c r="D419" s="857"/>
      <c r="E419" s="595"/>
      <c r="F419" s="595">
        <f>+F373</f>
        <v>864682.33999999985</v>
      </c>
      <c r="G419" s="595">
        <f t="shared" si="208"/>
        <v>77295.648049937503</v>
      </c>
      <c r="H419" s="595">
        <f t="shared" si="208"/>
        <v>609427.54840303014</v>
      </c>
      <c r="I419" s="595">
        <f t="shared" si="208"/>
        <v>574894.65973619686</v>
      </c>
      <c r="J419" s="595">
        <f t="shared" si="208"/>
        <v>28509.126981115227</v>
      </c>
      <c r="K419" s="595">
        <f t="shared" si="208"/>
        <v>4.4019543565809727E-10</v>
      </c>
      <c r="L419" s="595">
        <f t="shared" si="208"/>
        <v>0</v>
      </c>
      <c r="M419" s="595">
        <f t="shared" si="208"/>
        <v>0</v>
      </c>
      <c r="N419" s="595">
        <f t="shared" si="208"/>
        <v>0</v>
      </c>
      <c r="O419" s="595">
        <f t="shared" si="208"/>
        <v>0</v>
      </c>
      <c r="P419" s="595">
        <f t="shared" si="208"/>
        <v>0</v>
      </c>
      <c r="Q419" s="595">
        <f t="shared" si="208"/>
        <v>0</v>
      </c>
      <c r="R419" s="595">
        <f t="shared" si="208"/>
        <v>0</v>
      </c>
      <c r="S419" s="595">
        <f t="shared" si="208"/>
        <v>0</v>
      </c>
      <c r="T419" s="595">
        <f t="shared" si="208"/>
        <v>0</v>
      </c>
      <c r="U419" s="595">
        <f t="shared" si="208"/>
        <v>0</v>
      </c>
      <c r="V419" s="595">
        <f t="shared" si="208"/>
        <v>0</v>
      </c>
      <c r="W419" s="595">
        <f t="shared" si="208"/>
        <v>0</v>
      </c>
      <c r="X419" s="595">
        <f t="shared" si="208"/>
        <v>0</v>
      </c>
      <c r="Y419" s="595">
        <f t="shared" si="208"/>
        <v>0</v>
      </c>
      <c r="Z419" s="595">
        <f t="shared" si="208"/>
        <v>0</v>
      </c>
      <c r="AA419" s="595">
        <f t="shared" si="208"/>
        <v>0</v>
      </c>
      <c r="AB419" s="595">
        <f t="shared" si="208"/>
        <v>0</v>
      </c>
      <c r="AC419" s="595">
        <f t="shared" si="208"/>
        <v>0</v>
      </c>
      <c r="AD419" s="595">
        <f t="shared" si="208"/>
        <v>0</v>
      </c>
      <c r="AE419" s="595">
        <f t="shared" si="208"/>
        <v>0</v>
      </c>
      <c r="AF419" s="595">
        <f t="shared" si="208"/>
        <v>0</v>
      </c>
      <c r="AG419" s="595">
        <f t="shared" si="208"/>
        <v>0</v>
      </c>
      <c r="AH419" s="595">
        <f t="shared" si="208"/>
        <v>0</v>
      </c>
      <c r="AI419" s="595">
        <f t="shared" si="208"/>
        <v>0</v>
      </c>
    </row>
    <row r="420" spans="1:42" s="589" customFormat="1" ht="12" customHeight="1">
      <c r="A420" s="592" t="s">
        <v>243</v>
      </c>
      <c r="B420" s="749" t="s">
        <v>399</v>
      </c>
      <c r="C420" s="856"/>
      <c r="D420" s="857"/>
      <c r="E420" s="593"/>
      <c r="F420" s="593">
        <f>+F426+F427+F428+F435+F421</f>
        <v>864682.33999999985</v>
      </c>
      <c r="G420" s="593">
        <f t="shared" ref="G420:AI420" si="209">+G426+G427+G428+G435+G421</f>
        <v>222366.13804993749</v>
      </c>
      <c r="H420" s="593">
        <f t="shared" si="209"/>
        <v>2475885.9384030299</v>
      </c>
      <c r="I420" s="593">
        <f t="shared" si="209"/>
        <v>2387794.5297361971</v>
      </c>
      <c r="J420" s="593">
        <f t="shared" si="209"/>
        <v>76215.77698111521</v>
      </c>
      <c r="K420" s="593">
        <f t="shared" si="209"/>
        <v>219269.43078655362</v>
      </c>
      <c r="L420" s="593">
        <f t="shared" si="209"/>
        <v>219269.52198046166</v>
      </c>
      <c r="M420" s="593">
        <f t="shared" si="209"/>
        <v>219269.43107137183</v>
      </c>
      <c r="N420" s="593">
        <f t="shared" si="209"/>
        <v>219269.43107137183</v>
      </c>
      <c r="O420" s="593">
        <f t="shared" si="209"/>
        <v>219269.43107137183</v>
      </c>
      <c r="P420" s="593">
        <f t="shared" si="209"/>
        <v>219269.43107137183</v>
      </c>
      <c r="Q420" s="593">
        <f t="shared" si="209"/>
        <v>219269.43107137183</v>
      </c>
      <c r="R420" s="593">
        <f t="shared" si="209"/>
        <v>219269.43107137183</v>
      </c>
      <c r="S420" s="593">
        <f t="shared" si="209"/>
        <v>219269.43107137183</v>
      </c>
      <c r="T420" s="593">
        <f t="shared" si="209"/>
        <v>1337074.4662170287</v>
      </c>
      <c r="U420" s="593">
        <f t="shared" si="209"/>
        <v>219269.43107137183</v>
      </c>
      <c r="V420" s="593">
        <f t="shared" si="209"/>
        <v>219269.43107137183</v>
      </c>
      <c r="W420" s="593">
        <f t="shared" si="209"/>
        <v>219269.43107137183</v>
      </c>
      <c r="X420" s="593">
        <f t="shared" si="209"/>
        <v>492521.06306290673</v>
      </c>
      <c r="Y420" s="593">
        <f t="shared" si="209"/>
        <v>219269.43107137183</v>
      </c>
      <c r="Z420" s="593">
        <f t="shared" si="209"/>
        <v>219269.43107137183</v>
      </c>
      <c r="AA420" s="593">
        <f t="shared" si="209"/>
        <v>219269.43107137183</v>
      </c>
      <c r="AB420" s="593">
        <f t="shared" si="209"/>
        <v>219269.43107137183</v>
      </c>
      <c r="AC420" s="593">
        <f t="shared" si="209"/>
        <v>219269.43107137183</v>
      </c>
      <c r="AD420" s="593">
        <f t="shared" si="209"/>
        <v>1337074.4662170287</v>
      </c>
      <c r="AE420" s="593">
        <f t="shared" si="209"/>
        <v>219269.43107137183</v>
      </c>
      <c r="AF420" s="593">
        <f t="shared" si="209"/>
        <v>219269.43107137183</v>
      </c>
      <c r="AG420" s="593">
        <f t="shared" si="209"/>
        <v>219269.43107137183</v>
      </c>
      <c r="AH420" s="593">
        <f t="shared" si="209"/>
        <v>219269.43107137183</v>
      </c>
      <c r="AI420" s="593">
        <f t="shared" si="209"/>
        <v>219269.43107137183</v>
      </c>
    </row>
    <row r="421" spans="1:42" s="607" customFormat="1" ht="12" customHeight="1">
      <c r="A421" s="605">
        <v>1</v>
      </c>
      <c r="B421" s="753" t="s">
        <v>246</v>
      </c>
      <c r="C421" s="856"/>
      <c r="D421" s="857"/>
      <c r="E421" s="606"/>
      <c r="F421" s="606">
        <f t="shared" ref="F421:AI421" si="210">+F422+F423+F424+F425</f>
        <v>0</v>
      </c>
      <c r="G421" s="606">
        <f t="shared" si="210"/>
        <v>0</v>
      </c>
      <c r="H421" s="606">
        <f t="shared" si="210"/>
        <v>0</v>
      </c>
      <c r="I421" s="606">
        <f t="shared" si="210"/>
        <v>0</v>
      </c>
      <c r="J421" s="606">
        <f t="shared" si="210"/>
        <v>0</v>
      </c>
      <c r="K421" s="606">
        <f t="shared" si="210"/>
        <v>219269.43107137183</v>
      </c>
      <c r="L421" s="606">
        <f t="shared" si="210"/>
        <v>219269.43107137183</v>
      </c>
      <c r="M421" s="606">
        <f t="shared" si="210"/>
        <v>219269.43107137183</v>
      </c>
      <c r="N421" s="606">
        <f t="shared" si="210"/>
        <v>219269.43107137183</v>
      </c>
      <c r="O421" s="606">
        <f t="shared" si="210"/>
        <v>219269.43107137183</v>
      </c>
      <c r="P421" s="606">
        <f t="shared" si="210"/>
        <v>219269.43107137183</v>
      </c>
      <c r="Q421" s="606">
        <f t="shared" si="210"/>
        <v>219269.43107137183</v>
      </c>
      <c r="R421" s="606">
        <f t="shared" si="210"/>
        <v>219269.43107137183</v>
      </c>
      <c r="S421" s="606">
        <f t="shared" si="210"/>
        <v>219269.43107137183</v>
      </c>
      <c r="T421" s="606">
        <f t="shared" si="210"/>
        <v>219269.43107137183</v>
      </c>
      <c r="U421" s="606">
        <f t="shared" si="210"/>
        <v>219269.43107137183</v>
      </c>
      <c r="V421" s="606">
        <f t="shared" si="210"/>
        <v>219269.43107137183</v>
      </c>
      <c r="W421" s="606">
        <f t="shared" si="210"/>
        <v>219269.43107137183</v>
      </c>
      <c r="X421" s="606">
        <f t="shared" si="210"/>
        <v>219269.43107137183</v>
      </c>
      <c r="Y421" s="606">
        <f t="shared" si="210"/>
        <v>219269.43107137183</v>
      </c>
      <c r="Z421" s="606">
        <f t="shared" si="210"/>
        <v>219269.43107137183</v>
      </c>
      <c r="AA421" s="606">
        <f t="shared" si="210"/>
        <v>219269.43107137183</v>
      </c>
      <c r="AB421" s="606">
        <f t="shared" si="210"/>
        <v>219269.43107137183</v>
      </c>
      <c r="AC421" s="606">
        <f t="shared" si="210"/>
        <v>219269.43107137183</v>
      </c>
      <c r="AD421" s="606">
        <f t="shared" si="210"/>
        <v>219269.43107137183</v>
      </c>
      <c r="AE421" s="606">
        <f t="shared" si="210"/>
        <v>219269.43107137183</v>
      </c>
      <c r="AF421" s="606">
        <f t="shared" si="210"/>
        <v>219269.43107137183</v>
      </c>
      <c r="AG421" s="606">
        <f t="shared" si="210"/>
        <v>219269.43107137183</v>
      </c>
      <c r="AH421" s="606">
        <f t="shared" si="210"/>
        <v>219269.43107137183</v>
      </c>
      <c r="AI421" s="606">
        <f t="shared" si="210"/>
        <v>219269.43107137183</v>
      </c>
      <c r="AJ421" s="589"/>
      <c r="AK421" s="589"/>
      <c r="AL421" s="589"/>
      <c r="AM421" s="589"/>
      <c r="AN421" s="589"/>
      <c r="AO421" s="589"/>
      <c r="AP421" s="589"/>
    </row>
    <row r="422" spans="1:42" s="589" customFormat="1" ht="12" customHeight="1">
      <c r="A422" s="594"/>
      <c r="B422" s="751" t="s">
        <v>106</v>
      </c>
      <c r="C422" s="856"/>
      <c r="D422" s="857"/>
      <c r="E422" s="595"/>
      <c r="F422" s="595">
        <f t="shared" ref="F422:AI422" si="211">+F304</f>
        <v>0</v>
      </c>
      <c r="G422" s="595">
        <f t="shared" si="211"/>
        <v>0</v>
      </c>
      <c r="H422" s="595">
        <f t="shared" si="211"/>
        <v>0</v>
      </c>
      <c r="I422" s="595">
        <f t="shared" si="211"/>
        <v>0</v>
      </c>
      <c r="J422" s="595">
        <f t="shared" si="211"/>
        <v>0</v>
      </c>
      <c r="K422" s="595">
        <f t="shared" si="211"/>
        <v>14880.460500000001</v>
      </c>
      <c r="L422" s="595">
        <f t="shared" si="211"/>
        <v>14880.460500000001</v>
      </c>
      <c r="M422" s="595">
        <f t="shared" si="211"/>
        <v>14880.460500000001</v>
      </c>
      <c r="N422" s="595">
        <f t="shared" si="211"/>
        <v>14880.460500000001</v>
      </c>
      <c r="O422" s="595">
        <f t="shared" si="211"/>
        <v>14880.460500000001</v>
      </c>
      <c r="P422" s="595">
        <f t="shared" si="211"/>
        <v>14880.460500000001</v>
      </c>
      <c r="Q422" s="595">
        <f t="shared" si="211"/>
        <v>14880.460500000001</v>
      </c>
      <c r="R422" s="595">
        <f t="shared" si="211"/>
        <v>14880.460500000001</v>
      </c>
      <c r="S422" s="595">
        <f t="shared" si="211"/>
        <v>14880.460500000001</v>
      </c>
      <c r="T422" s="595">
        <f t="shared" si="211"/>
        <v>14880.460500000001</v>
      </c>
      <c r="U422" s="595">
        <f t="shared" si="211"/>
        <v>14880.460500000001</v>
      </c>
      <c r="V422" s="595">
        <f t="shared" si="211"/>
        <v>14880.460500000001</v>
      </c>
      <c r="W422" s="595">
        <f t="shared" si="211"/>
        <v>14880.460500000001</v>
      </c>
      <c r="X422" s="595">
        <f t="shared" si="211"/>
        <v>14880.460500000001</v>
      </c>
      <c r="Y422" s="595">
        <f t="shared" si="211"/>
        <v>14880.460500000001</v>
      </c>
      <c r="Z422" s="595">
        <f t="shared" si="211"/>
        <v>14880.460500000001</v>
      </c>
      <c r="AA422" s="595">
        <f t="shared" si="211"/>
        <v>14880.460500000001</v>
      </c>
      <c r="AB422" s="595">
        <f t="shared" si="211"/>
        <v>14880.460500000001</v>
      </c>
      <c r="AC422" s="595">
        <f t="shared" si="211"/>
        <v>14880.460500000001</v>
      </c>
      <c r="AD422" s="595">
        <f t="shared" si="211"/>
        <v>14880.460500000001</v>
      </c>
      <c r="AE422" s="595">
        <f t="shared" si="211"/>
        <v>14880.460500000001</v>
      </c>
      <c r="AF422" s="595">
        <f t="shared" si="211"/>
        <v>14880.460500000001</v>
      </c>
      <c r="AG422" s="595">
        <f t="shared" si="211"/>
        <v>14880.460500000001</v>
      </c>
      <c r="AH422" s="595">
        <f t="shared" si="211"/>
        <v>14880.460500000001</v>
      </c>
      <c r="AI422" s="595">
        <f t="shared" si="211"/>
        <v>14880.460500000001</v>
      </c>
    </row>
    <row r="423" spans="1:42" s="589" customFormat="1" ht="12" customHeight="1">
      <c r="A423" s="594"/>
      <c r="B423" s="751" t="s">
        <v>254</v>
      </c>
      <c r="C423" s="856"/>
      <c r="D423" s="857"/>
      <c r="E423" s="595"/>
      <c r="F423" s="595">
        <f t="shared" ref="F423:AI423" si="212">+F305</f>
        <v>0</v>
      </c>
      <c r="G423" s="595">
        <f t="shared" si="212"/>
        <v>0</v>
      </c>
      <c r="H423" s="595">
        <f t="shared" si="212"/>
        <v>0</v>
      </c>
      <c r="I423" s="595">
        <f t="shared" si="212"/>
        <v>0</v>
      </c>
      <c r="J423" s="595">
        <f t="shared" si="212"/>
        <v>0</v>
      </c>
      <c r="K423" s="595">
        <f t="shared" si="212"/>
        <v>158388.97057137184</v>
      </c>
      <c r="L423" s="595">
        <f t="shared" si="212"/>
        <v>158388.97057137184</v>
      </c>
      <c r="M423" s="595">
        <f t="shared" si="212"/>
        <v>158388.97057137184</v>
      </c>
      <c r="N423" s="595">
        <f t="shared" si="212"/>
        <v>158388.97057137184</v>
      </c>
      <c r="O423" s="595">
        <f t="shared" si="212"/>
        <v>158388.97057137184</v>
      </c>
      <c r="P423" s="595">
        <f t="shared" si="212"/>
        <v>158388.97057137184</v>
      </c>
      <c r="Q423" s="595">
        <f t="shared" si="212"/>
        <v>158388.97057137184</v>
      </c>
      <c r="R423" s="595">
        <f t="shared" si="212"/>
        <v>158388.97057137184</v>
      </c>
      <c r="S423" s="595">
        <f t="shared" si="212"/>
        <v>158388.97057137184</v>
      </c>
      <c r="T423" s="595">
        <f t="shared" si="212"/>
        <v>158388.97057137184</v>
      </c>
      <c r="U423" s="595">
        <f t="shared" si="212"/>
        <v>158388.97057137184</v>
      </c>
      <c r="V423" s="595">
        <f t="shared" si="212"/>
        <v>158388.97057137184</v>
      </c>
      <c r="W423" s="595">
        <f t="shared" si="212"/>
        <v>158388.97057137184</v>
      </c>
      <c r="X423" s="595">
        <f t="shared" si="212"/>
        <v>158388.97057137184</v>
      </c>
      <c r="Y423" s="595">
        <f t="shared" si="212"/>
        <v>158388.97057137184</v>
      </c>
      <c r="Z423" s="595">
        <f t="shared" si="212"/>
        <v>158388.97057137184</v>
      </c>
      <c r="AA423" s="595">
        <f t="shared" si="212"/>
        <v>158388.97057137184</v>
      </c>
      <c r="AB423" s="595">
        <f t="shared" si="212"/>
        <v>158388.97057137184</v>
      </c>
      <c r="AC423" s="595">
        <f t="shared" si="212"/>
        <v>158388.97057137184</v>
      </c>
      <c r="AD423" s="595">
        <f t="shared" si="212"/>
        <v>158388.97057137184</v>
      </c>
      <c r="AE423" s="595">
        <f t="shared" si="212"/>
        <v>158388.97057137184</v>
      </c>
      <c r="AF423" s="595">
        <f t="shared" si="212"/>
        <v>158388.97057137184</v>
      </c>
      <c r="AG423" s="595">
        <f t="shared" si="212"/>
        <v>158388.97057137184</v>
      </c>
      <c r="AH423" s="595">
        <f t="shared" si="212"/>
        <v>158388.97057137184</v>
      </c>
      <c r="AI423" s="595">
        <f t="shared" si="212"/>
        <v>158388.97057137184</v>
      </c>
    </row>
    <row r="424" spans="1:42" s="589" customFormat="1" ht="12" customHeight="1">
      <c r="A424" s="594"/>
      <c r="B424" s="751" t="s">
        <v>256</v>
      </c>
      <c r="C424" s="856"/>
      <c r="D424" s="857"/>
      <c r="E424" s="595"/>
      <c r="F424" s="595">
        <f t="shared" ref="F424:AI424" si="213">+F306</f>
        <v>0</v>
      </c>
      <c r="G424" s="595">
        <f t="shared" si="213"/>
        <v>0</v>
      </c>
      <c r="H424" s="595">
        <f t="shared" si="213"/>
        <v>0</v>
      </c>
      <c r="I424" s="595">
        <f t="shared" si="213"/>
        <v>0</v>
      </c>
      <c r="J424" s="595">
        <f t="shared" si="213"/>
        <v>0</v>
      </c>
      <c r="K424" s="595">
        <f t="shared" si="213"/>
        <v>46000</v>
      </c>
      <c r="L424" s="595">
        <f t="shared" si="213"/>
        <v>46000</v>
      </c>
      <c r="M424" s="595">
        <f t="shared" si="213"/>
        <v>46000</v>
      </c>
      <c r="N424" s="595">
        <f t="shared" si="213"/>
        <v>46000</v>
      </c>
      <c r="O424" s="595">
        <f t="shared" si="213"/>
        <v>46000</v>
      </c>
      <c r="P424" s="595">
        <f t="shared" si="213"/>
        <v>46000</v>
      </c>
      <c r="Q424" s="595">
        <f t="shared" si="213"/>
        <v>46000</v>
      </c>
      <c r="R424" s="595">
        <f t="shared" si="213"/>
        <v>46000</v>
      </c>
      <c r="S424" s="595">
        <f t="shared" si="213"/>
        <v>46000</v>
      </c>
      <c r="T424" s="595">
        <f t="shared" si="213"/>
        <v>46000</v>
      </c>
      <c r="U424" s="595">
        <f t="shared" si="213"/>
        <v>46000</v>
      </c>
      <c r="V424" s="595">
        <f t="shared" si="213"/>
        <v>46000</v>
      </c>
      <c r="W424" s="595">
        <f t="shared" si="213"/>
        <v>46000</v>
      </c>
      <c r="X424" s="595">
        <f t="shared" si="213"/>
        <v>46000</v>
      </c>
      <c r="Y424" s="595">
        <f t="shared" si="213"/>
        <v>46000</v>
      </c>
      <c r="Z424" s="595">
        <f t="shared" si="213"/>
        <v>46000</v>
      </c>
      <c r="AA424" s="595">
        <f t="shared" si="213"/>
        <v>46000</v>
      </c>
      <c r="AB424" s="595">
        <f t="shared" si="213"/>
        <v>46000</v>
      </c>
      <c r="AC424" s="595">
        <f t="shared" si="213"/>
        <v>46000</v>
      </c>
      <c r="AD424" s="595">
        <f t="shared" si="213"/>
        <v>46000</v>
      </c>
      <c r="AE424" s="595">
        <f t="shared" si="213"/>
        <v>46000</v>
      </c>
      <c r="AF424" s="595">
        <f t="shared" si="213"/>
        <v>46000</v>
      </c>
      <c r="AG424" s="595">
        <f t="shared" si="213"/>
        <v>46000</v>
      </c>
      <c r="AH424" s="595">
        <f t="shared" si="213"/>
        <v>46000</v>
      </c>
      <c r="AI424" s="595">
        <f t="shared" si="213"/>
        <v>46000</v>
      </c>
    </row>
    <row r="425" spans="1:42" s="589" customFormat="1" ht="12" customHeight="1">
      <c r="A425" s="594"/>
      <c r="B425" s="751" t="s">
        <v>257</v>
      </c>
      <c r="C425" s="856"/>
      <c r="D425" s="857"/>
      <c r="E425" s="595"/>
      <c r="F425" s="595">
        <f t="shared" ref="F425:AI425" si="214">+F307</f>
        <v>0</v>
      </c>
      <c r="G425" s="595">
        <f t="shared" si="214"/>
        <v>0</v>
      </c>
      <c r="H425" s="595">
        <f t="shared" si="214"/>
        <v>0</v>
      </c>
      <c r="I425" s="595">
        <f t="shared" si="214"/>
        <v>0</v>
      </c>
      <c r="J425" s="595">
        <f t="shared" si="214"/>
        <v>0</v>
      </c>
      <c r="K425" s="595">
        <f t="shared" si="214"/>
        <v>0</v>
      </c>
      <c r="L425" s="595">
        <f t="shared" si="214"/>
        <v>0</v>
      </c>
      <c r="M425" s="595">
        <f t="shared" si="214"/>
        <v>0</v>
      </c>
      <c r="N425" s="595">
        <f t="shared" si="214"/>
        <v>0</v>
      </c>
      <c r="O425" s="595">
        <f t="shared" si="214"/>
        <v>0</v>
      </c>
      <c r="P425" s="595">
        <f t="shared" si="214"/>
        <v>0</v>
      </c>
      <c r="Q425" s="595">
        <f t="shared" si="214"/>
        <v>0</v>
      </c>
      <c r="R425" s="595">
        <f t="shared" si="214"/>
        <v>0</v>
      </c>
      <c r="S425" s="595">
        <f t="shared" si="214"/>
        <v>0</v>
      </c>
      <c r="T425" s="595">
        <f t="shared" si="214"/>
        <v>0</v>
      </c>
      <c r="U425" s="595">
        <f t="shared" si="214"/>
        <v>0</v>
      </c>
      <c r="V425" s="595">
        <f t="shared" si="214"/>
        <v>0</v>
      </c>
      <c r="W425" s="595">
        <f t="shared" si="214"/>
        <v>0</v>
      </c>
      <c r="X425" s="595">
        <f t="shared" si="214"/>
        <v>0</v>
      </c>
      <c r="Y425" s="595">
        <f t="shared" si="214"/>
        <v>0</v>
      </c>
      <c r="Z425" s="595">
        <f t="shared" si="214"/>
        <v>0</v>
      </c>
      <c r="AA425" s="595">
        <f t="shared" si="214"/>
        <v>0</v>
      </c>
      <c r="AB425" s="595">
        <f t="shared" si="214"/>
        <v>0</v>
      </c>
      <c r="AC425" s="595">
        <f t="shared" si="214"/>
        <v>0</v>
      </c>
      <c r="AD425" s="595">
        <f t="shared" si="214"/>
        <v>0</v>
      </c>
      <c r="AE425" s="595">
        <f t="shared" si="214"/>
        <v>0</v>
      </c>
      <c r="AF425" s="595">
        <f t="shared" si="214"/>
        <v>0</v>
      </c>
      <c r="AG425" s="595">
        <f t="shared" si="214"/>
        <v>0</v>
      </c>
      <c r="AH425" s="595">
        <f t="shared" si="214"/>
        <v>0</v>
      </c>
      <c r="AI425" s="595">
        <f t="shared" si="214"/>
        <v>0</v>
      </c>
    </row>
    <row r="426" spans="1:42" s="607" customFormat="1" ht="12" customHeight="1">
      <c r="A426" s="605">
        <v>2</v>
      </c>
      <c r="B426" s="753" t="s">
        <v>248</v>
      </c>
      <c r="C426" s="856"/>
      <c r="D426" s="857"/>
      <c r="E426" s="606"/>
      <c r="F426" s="606">
        <f t="shared" ref="F426:AI426" si="215">+F308</f>
        <v>0</v>
      </c>
      <c r="G426" s="606">
        <f t="shared" si="215"/>
        <v>0</v>
      </c>
      <c r="H426" s="606">
        <f t="shared" si="215"/>
        <v>0</v>
      </c>
      <c r="I426" s="606">
        <f t="shared" si="215"/>
        <v>0</v>
      </c>
      <c r="J426" s="606">
        <f t="shared" si="215"/>
        <v>0</v>
      </c>
      <c r="K426" s="606">
        <f t="shared" si="215"/>
        <v>0</v>
      </c>
      <c r="L426" s="606">
        <f t="shared" si="215"/>
        <v>0</v>
      </c>
      <c r="M426" s="606">
        <f t="shared" si="215"/>
        <v>0</v>
      </c>
      <c r="N426" s="606">
        <f t="shared" si="215"/>
        <v>0</v>
      </c>
      <c r="O426" s="606">
        <f t="shared" si="215"/>
        <v>0</v>
      </c>
      <c r="P426" s="606">
        <f t="shared" si="215"/>
        <v>0</v>
      </c>
      <c r="Q426" s="606">
        <f t="shared" si="215"/>
        <v>0</v>
      </c>
      <c r="R426" s="606">
        <f t="shared" si="215"/>
        <v>0</v>
      </c>
      <c r="S426" s="606">
        <f t="shared" si="215"/>
        <v>0</v>
      </c>
      <c r="T426" s="606">
        <f t="shared" si="215"/>
        <v>0</v>
      </c>
      <c r="U426" s="606">
        <f t="shared" si="215"/>
        <v>0</v>
      </c>
      <c r="V426" s="606">
        <f t="shared" si="215"/>
        <v>0</v>
      </c>
      <c r="W426" s="606">
        <f t="shared" si="215"/>
        <v>0</v>
      </c>
      <c r="X426" s="606">
        <f t="shared" si="215"/>
        <v>0</v>
      </c>
      <c r="Y426" s="606">
        <f t="shared" si="215"/>
        <v>0</v>
      </c>
      <c r="Z426" s="606">
        <f t="shared" si="215"/>
        <v>0</v>
      </c>
      <c r="AA426" s="606">
        <f t="shared" si="215"/>
        <v>0</v>
      </c>
      <c r="AB426" s="606">
        <f t="shared" si="215"/>
        <v>0</v>
      </c>
      <c r="AC426" s="606">
        <f t="shared" si="215"/>
        <v>0</v>
      </c>
      <c r="AD426" s="606">
        <f t="shared" si="215"/>
        <v>0</v>
      </c>
      <c r="AE426" s="606">
        <f t="shared" si="215"/>
        <v>0</v>
      </c>
      <c r="AF426" s="606">
        <f t="shared" si="215"/>
        <v>0</v>
      </c>
      <c r="AG426" s="606">
        <f t="shared" si="215"/>
        <v>0</v>
      </c>
      <c r="AH426" s="606">
        <f t="shared" si="215"/>
        <v>0</v>
      </c>
      <c r="AI426" s="606">
        <f t="shared" si="215"/>
        <v>0</v>
      </c>
      <c r="AJ426" s="589"/>
      <c r="AK426" s="589"/>
      <c r="AL426" s="589"/>
      <c r="AM426" s="589"/>
      <c r="AN426" s="589"/>
      <c r="AO426" s="589"/>
      <c r="AP426" s="589"/>
    </row>
    <row r="427" spans="1:42" s="607" customFormat="1" ht="12" customHeight="1">
      <c r="A427" s="605">
        <v>3</v>
      </c>
      <c r="B427" s="753" t="s">
        <v>258</v>
      </c>
      <c r="C427" s="856"/>
      <c r="D427" s="857"/>
      <c r="E427" s="606"/>
      <c r="F427" s="606">
        <f t="shared" ref="F427:AI427" si="216">+F309</f>
        <v>0</v>
      </c>
      <c r="G427" s="606">
        <f t="shared" si="216"/>
        <v>0</v>
      </c>
      <c r="H427" s="606">
        <f t="shared" si="216"/>
        <v>0</v>
      </c>
      <c r="I427" s="606">
        <f t="shared" si="216"/>
        <v>0</v>
      </c>
      <c r="J427" s="606">
        <f t="shared" si="216"/>
        <v>0</v>
      </c>
      <c r="K427" s="606">
        <f t="shared" si="216"/>
        <v>0</v>
      </c>
      <c r="L427" s="606">
        <f t="shared" si="216"/>
        <v>0</v>
      </c>
      <c r="M427" s="606">
        <f t="shared" si="216"/>
        <v>0</v>
      </c>
      <c r="N427" s="606">
        <f t="shared" si="216"/>
        <v>0</v>
      </c>
      <c r="O427" s="606">
        <f t="shared" si="216"/>
        <v>0</v>
      </c>
      <c r="P427" s="606">
        <f t="shared" si="216"/>
        <v>0</v>
      </c>
      <c r="Q427" s="606">
        <f t="shared" si="216"/>
        <v>0</v>
      </c>
      <c r="R427" s="606">
        <f t="shared" si="216"/>
        <v>0</v>
      </c>
      <c r="S427" s="606">
        <f t="shared" si="216"/>
        <v>0</v>
      </c>
      <c r="T427" s="606">
        <f t="shared" si="216"/>
        <v>0</v>
      </c>
      <c r="U427" s="606">
        <f t="shared" si="216"/>
        <v>0</v>
      </c>
      <c r="V427" s="606">
        <f t="shared" si="216"/>
        <v>0</v>
      </c>
      <c r="W427" s="606">
        <f t="shared" si="216"/>
        <v>0</v>
      </c>
      <c r="X427" s="606">
        <f t="shared" si="216"/>
        <v>0</v>
      </c>
      <c r="Y427" s="606">
        <f t="shared" si="216"/>
        <v>0</v>
      </c>
      <c r="Z427" s="606">
        <f t="shared" si="216"/>
        <v>0</v>
      </c>
      <c r="AA427" s="606">
        <f t="shared" si="216"/>
        <v>0</v>
      </c>
      <c r="AB427" s="606">
        <f t="shared" si="216"/>
        <v>0</v>
      </c>
      <c r="AC427" s="606">
        <f t="shared" si="216"/>
        <v>0</v>
      </c>
      <c r="AD427" s="606">
        <f t="shared" si="216"/>
        <v>0</v>
      </c>
      <c r="AE427" s="606">
        <f t="shared" si="216"/>
        <v>0</v>
      </c>
      <c r="AF427" s="606">
        <f t="shared" si="216"/>
        <v>0</v>
      </c>
      <c r="AG427" s="606">
        <f t="shared" si="216"/>
        <v>0</v>
      </c>
      <c r="AH427" s="606">
        <f t="shared" si="216"/>
        <v>0</v>
      </c>
      <c r="AI427" s="606">
        <f t="shared" si="216"/>
        <v>0</v>
      </c>
      <c r="AJ427" s="589"/>
      <c r="AK427" s="589"/>
      <c r="AL427" s="589"/>
      <c r="AM427" s="589"/>
      <c r="AN427" s="589"/>
      <c r="AO427" s="589"/>
      <c r="AP427" s="589"/>
    </row>
    <row r="428" spans="1:42" s="607" customFormat="1" ht="12" customHeight="1">
      <c r="A428" s="605">
        <v>4</v>
      </c>
      <c r="B428" s="753" t="s">
        <v>401</v>
      </c>
      <c r="C428" s="856"/>
      <c r="D428" s="857"/>
      <c r="E428" s="606"/>
      <c r="F428" s="606">
        <f t="shared" ref="F428:AI428" si="217">+F429+F430+F431+F432+F433+F434</f>
        <v>864682.33999999985</v>
      </c>
      <c r="G428" s="606">
        <f t="shared" si="217"/>
        <v>222366.13804993749</v>
      </c>
      <c r="H428" s="606">
        <f t="shared" si="217"/>
        <v>2475885.9384030299</v>
      </c>
      <c r="I428" s="606">
        <f t="shared" si="217"/>
        <v>2387794.5297361971</v>
      </c>
      <c r="J428" s="606">
        <f t="shared" si="217"/>
        <v>76215.77698111521</v>
      </c>
      <c r="K428" s="606">
        <f t="shared" si="217"/>
        <v>-2.8481820481829345E-4</v>
      </c>
      <c r="L428" s="606">
        <f t="shared" si="217"/>
        <v>9.090908983528509E-2</v>
      </c>
      <c r="M428" s="606">
        <f t="shared" si="217"/>
        <v>0</v>
      </c>
      <c r="N428" s="606">
        <f t="shared" si="217"/>
        <v>0</v>
      </c>
      <c r="O428" s="606">
        <f t="shared" si="217"/>
        <v>0</v>
      </c>
      <c r="P428" s="606">
        <f t="shared" si="217"/>
        <v>0</v>
      </c>
      <c r="Q428" s="606">
        <f t="shared" si="217"/>
        <v>0</v>
      </c>
      <c r="R428" s="606">
        <f t="shared" si="217"/>
        <v>0</v>
      </c>
      <c r="S428" s="606">
        <f t="shared" si="217"/>
        <v>0</v>
      </c>
      <c r="T428" s="606">
        <f t="shared" si="217"/>
        <v>0</v>
      </c>
      <c r="U428" s="606">
        <f t="shared" si="217"/>
        <v>0</v>
      </c>
      <c r="V428" s="606">
        <f t="shared" si="217"/>
        <v>0</v>
      </c>
      <c r="W428" s="606">
        <f t="shared" si="217"/>
        <v>0</v>
      </c>
      <c r="X428" s="606">
        <f t="shared" si="217"/>
        <v>0</v>
      </c>
      <c r="Y428" s="606">
        <f t="shared" si="217"/>
        <v>0</v>
      </c>
      <c r="Z428" s="606">
        <f t="shared" si="217"/>
        <v>0</v>
      </c>
      <c r="AA428" s="606">
        <f t="shared" si="217"/>
        <v>0</v>
      </c>
      <c r="AB428" s="606">
        <f t="shared" si="217"/>
        <v>0</v>
      </c>
      <c r="AC428" s="606">
        <f t="shared" si="217"/>
        <v>0</v>
      </c>
      <c r="AD428" s="606">
        <f t="shared" si="217"/>
        <v>0</v>
      </c>
      <c r="AE428" s="606">
        <f t="shared" si="217"/>
        <v>0</v>
      </c>
      <c r="AF428" s="606">
        <f t="shared" si="217"/>
        <v>0</v>
      </c>
      <c r="AG428" s="606">
        <f t="shared" si="217"/>
        <v>0</v>
      </c>
      <c r="AH428" s="606">
        <f t="shared" si="217"/>
        <v>0</v>
      </c>
      <c r="AI428" s="606">
        <f t="shared" si="217"/>
        <v>0</v>
      </c>
      <c r="AJ428" s="589"/>
      <c r="AK428" s="589"/>
      <c r="AL428" s="589"/>
      <c r="AM428" s="589"/>
      <c r="AN428" s="589"/>
      <c r="AO428" s="589"/>
      <c r="AP428" s="589"/>
    </row>
    <row r="429" spans="1:42" s="607" customFormat="1" ht="12" customHeight="1">
      <c r="A429" s="605"/>
      <c r="B429" s="751" t="str">
        <f>+B311</f>
        <v>Gradbena dela za kanalizacijo brez nepredvidenih del</v>
      </c>
      <c r="C429" s="856"/>
      <c r="D429" s="857"/>
      <c r="E429" s="595"/>
      <c r="F429" s="595">
        <f t="shared" ref="F429:AI429" si="218">+F311</f>
        <v>36801.82</v>
      </c>
      <c r="G429" s="595">
        <f t="shared" si="218"/>
        <v>169973.96383713456</v>
      </c>
      <c r="H429" s="595">
        <f t="shared" si="218"/>
        <v>1255408.1633445225</v>
      </c>
      <c r="I429" s="595">
        <f t="shared" si="218"/>
        <v>846742.68566652492</v>
      </c>
      <c r="J429" s="595">
        <f t="shared" si="218"/>
        <v>0</v>
      </c>
      <c r="K429" s="595">
        <f t="shared" si="218"/>
        <v>0</v>
      </c>
      <c r="L429" s="595">
        <f t="shared" si="218"/>
        <v>0</v>
      </c>
      <c r="M429" s="595">
        <f t="shared" si="218"/>
        <v>0</v>
      </c>
      <c r="N429" s="595">
        <f t="shared" si="218"/>
        <v>0</v>
      </c>
      <c r="O429" s="595">
        <f t="shared" si="218"/>
        <v>0</v>
      </c>
      <c r="P429" s="595">
        <f t="shared" si="218"/>
        <v>0</v>
      </c>
      <c r="Q429" s="595">
        <f t="shared" si="218"/>
        <v>0</v>
      </c>
      <c r="R429" s="595">
        <f t="shared" si="218"/>
        <v>0</v>
      </c>
      <c r="S429" s="595">
        <f t="shared" si="218"/>
        <v>0</v>
      </c>
      <c r="T429" s="595">
        <f t="shared" si="218"/>
        <v>0</v>
      </c>
      <c r="U429" s="595">
        <f t="shared" si="218"/>
        <v>0</v>
      </c>
      <c r="V429" s="595">
        <f t="shared" si="218"/>
        <v>0</v>
      </c>
      <c r="W429" s="595">
        <f t="shared" si="218"/>
        <v>0</v>
      </c>
      <c r="X429" s="595">
        <f t="shared" si="218"/>
        <v>0</v>
      </c>
      <c r="Y429" s="595">
        <f t="shared" si="218"/>
        <v>0</v>
      </c>
      <c r="Z429" s="595">
        <f t="shared" si="218"/>
        <v>0</v>
      </c>
      <c r="AA429" s="595">
        <f t="shared" si="218"/>
        <v>0</v>
      </c>
      <c r="AB429" s="595">
        <f t="shared" si="218"/>
        <v>0</v>
      </c>
      <c r="AC429" s="595">
        <f t="shared" si="218"/>
        <v>0</v>
      </c>
      <c r="AD429" s="595">
        <f t="shared" si="218"/>
        <v>0</v>
      </c>
      <c r="AE429" s="595">
        <f t="shared" si="218"/>
        <v>0</v>
      </c>
      <c r="AF429" s="595">
        <f t="shared" si="218"/>
        <v>0</v>
      </c>
      <c r="AG429" s="595">
        <f t="shared" si="218"/>
        <v>0</v>
      </c>
      <c r="AH429" s="595">
        <f t="shared" si="218"/>
        <v>0</v>
      </c>
      <c r="AI429" s="595">
        <f t="shared" si="218"/>
        <v>0</v>
      </c>
      <c r="AJ429" s="589"/>
      <c r="AK429" s="589"/>
      <c r="AL429" s="589"/>
      <c r="AM429" s="589"/>
      <c r="AN429" s="589"/>
      <c r="AO429" s="589"/>
      <c r="AP429" s="589"/>
    </row>
    <row r="430" spans="1:42" s="607" customFormat="1" ht="12" customHeight="1">
      <c r="A430" s="605"/>
      <c r="B430" s="751" t="str">
        <f>+B312</f>
        <v>Gradbene dela ČN Prevalje</v>
      </c>
      <c r="C430" s="856"/>
      <c r="D430" s="857"/>
      <c r="E430" s="595"/>
      <c r="F430" s="595">
        <f t="shared" ref="F430:AI430" si="219">+F312</f>
        <v>0</v>
      </c>
      <c r="G430" s="595">
        <f t="shared" si="219"/>
        <v>0</v>
      </c>
      <c r="H430" s="595">
        <f t="shared" si="219"/>
        <v>1025098.31</v>
      </c>
      <c r="I430" s="595">
        <f t="shared" si="219"/>
        <v>1405145.25</v>
      </c>
      <c r="J430" s="595">
        <f t="shared" si="219"/>
        <v>55556.37</v>
      </c>
      <c r="K430" s="595">
        <f t="shared" si="219"/>
        <v>0</v>
      </c>
      <c r="L430" s="595">
        <f t="shared" si="219"/>
        <v>0</v>
      </c>
      <c r="M430" s="595">
        <f t="shared" si="219"/>
        <v>0</v>
      </c>
      <c r="N430" s="595">
        <f t="shared" si="219"/>
        <v>0</v>
      </c>
      <c r="O430" s="595">
        <f t="shared" si="219"/>
        <v>0</v>
      </c>
      <c r="P430" s="595">
        <f t="shared" si="219"/>
        <v>0</v>
      </c>
      <c r="Q430" s="595">
        <f t="shared" si="219"/>
        <v>0</v>
      </c>
      <c r="R430" s="595">
        <f t="shared" si="219"/>
        <v>0</v>
      </c>
      <c r="S430" s="595">
        <f t="shared" si="219"/>
        <v>0</v>
      </c>
      <c r="T430" s="595">
        <f t="shared" si="219"/>
        <v>0</v>
      </c>
      <c r="U430" s="595">
        <f t="shared" si="219"/>
        <v>0</v>
      </c>
      <c r="V430" s="595">
        <f t="shared" si="219"/>
        <v>0</v>
      </c>
      <c r="W430" s="595">
        <f t="shared" si="219"/>
        <v>0</v>
      </c>
      <c r="X430" s="595">
        <f t="shared" si="219"/>
        <v>0</v>
      </c>
      <c r="Y430" s="595">
        <f t="shared" si="219"/>
        <v>0</v>
      </c>
      <c r="Z430" s="595">
        <f t="shared" si="219"/>
        <v>0</v>
      </c>
      <c r="AA430" s="595">
        <f t="shared" si="219"/>
        <v>0</v>
      </c>
      <c r="AB430" s="595">
        <f t="shared" si="219"/>
        <v>0</v>
      </c>
      <c r="AC430" s="595">
        <f t="shared" si="219"/>
        <v>0</v>
      </c>
      <c r="AD430" s="595">
        <f t="shared" si="219"/>
        <v>0</v>
      </c>
      <c r="AE430" s="595">
        <f t="shared" si="219"/>
        <v>0</v>
      </c>
      <c r="AF430" s="595">
        <f t="shared" si="219"/>
        <v>0</v>
      </c>
      <c r="AG430" s="595">
        <f t="shared" si="219"/>
        <v>0</v>
      </c>
      <c r="AH430" s="595">
        <f t="shared" si="219"/>
        <v>0</v>
      </c>
      <c r="AI430" s="595">
        <f t="shared" si="219"/>
        <v>0</v>
      </c>
      <c r="AJ430" s="589"/>
      <c r="AK430" s="589"/>
      <c r="AL430" s="589"/>
      <c r="AM430" s="589"/>
      <c r="AN430" s="589"/>
      <c r="AO430" s="589"/>
      <c r="AP430" s="589"/>
    </row>
    <row r="431" spans="1:42" s="607" customFormat="1" ht="12" customHeight="1">
      <c r="A431" s="605"/>
      <c r="B431" s="751" t="str">
        <f>+B313</f>
        <v>Stroški gradbenega nadzora</v>
      </c>
      <c r="C431" s="856"/>
      <c r="D431" s="857"/>
      <c r="E431" s="595"/>
      <c r="F431" s="595">
        <f t="shared" ref="F431:AI431" si="220">+F313</f>
        <v>0</v>
      </c>
      <c r="G431" s="595">
        <f t="shared" si="220"/>
        <v>2224.7780499374958</v>
      </c>
      <c r="H431" s="595">
        <f t="shared" si="220"/>
        <v>29111.3284030301</v>
      </c>
      <c r="I431" s="595">
        <f t="shared" si="220"/>
        <v>27802.826603196845</v>
      </c>
      <c r="J431" s="595">
        <f t="shared" si="220"/>
        <v>661.06698111521462</v>
      </c>
      <c r="K431" s="595">
        <f t="shared" si="220"/>
        <v>0</v>
      </c>
      <c r="L431" s="595">
        <f t="shared" si="220"/>
        <v>0</v>
      </c>
      <c r="M431" s="595">
        <f t="shared" si="220"/>
        <v>0</v>
      </c>
      <c r="N431" s="595">
        <f t="shared" si="220"/>
        <v>0</v>
      </c>
      <c r="O431" s="595">
        <f t="shared" si="220"/>
        <v>0</v>
      </c>
      <c r="P431" s="595">
        <f t="shared" si="220"/>
        <v>0</v>
      </c>
      <c r="Q431" s="595">
        <f t="shared" si="220"/>
        <v>0</v>
      </c>
      <c r="R431" s="595">
        <f t="shared" si="220"/>
        <v>0</v>
      </c>
      <c r="S431" s="595">
        <f t="shared" si="220"/>
        <v>0</v>
      </c>
      <c r="T431" s="595">
        <f t="shared" si="220"/>
        <v>0</v>
      </c>
      <c r="U431" s="595">
        <f t="shared" si="220"/>
        <v>0</v>
      </c>
      <c r="V431" s="595">
        <f t="shared" si="220"/>
        <v>0</v>
      </c>
      <c r="W431" s="595">
        <f t="shared" si="220"/>
        <v>0</v>
      </c>
      <c r="X431" s="595">
        <f t="shared" si="220"/>
        <v>0</v>
      </c>
      <c r="Y431" s="595">
        <f t="shared" si="220"/>
        <v>0</v>
      </c>
      <c r="Z431" s="595">
        <f t="shared" si="220"/>
        <v>0</v>
      </c>
      <c r="AA431" s="595">
        <f t="shared" si="220"/>
        <v>0</v>
      </c>
      <c r="AB431" s="595">
        <f t="shared" si="220"/>
        <v>0</v>
      </c>
      <c r="AC431" s="595">
        <f t="shared" si="220"/>
        <v>0</v>
      </c>
      <c r="AD431" s="595">
        <f t="shared" si="220"/>
        <v>0</v>
      </c>
      <c r="AE431" s="595">
        <f t="shared" si="220"/>
        <v>0</v>
      </c>
      <c r="AF431" s="595">
        <f t="shared" si="220"/>
        <v>0</v>
      </c>
      <c r="AG431" s="595">
        <f t="shared" si="220"/>
        <v>0</v>
      </c>
      <c r="AH431" s="595">
        <f t="shared" si="220"/>
        <v>0</v>
      </c>
      <c r="AI431" s="595">
        <f t="shared" si="220"/>
        <v>0</v>
      </c>
      <c r="AJ431" s="589"/>
      <c r="AK431" s="589"/>
      <c r="AL431" s="589"/>
      <c r="AM431" s="589"/>
      <c r="AN431" s="589"/>
      <c r="AO431" s="589"/>
      <c r="AP431" s="589"/>
    </row>
    <row r="432" spans="1:42" s="607" customFormat="1" ht="12" customHeight="1">
      <c r="A432" s="605"/>
      <c r="B432" s="751" t="str">
        <f>+B314</f>
        <v>Stroški obveščanja in informiranja javnosti</v>
      </c>
      <c r="C432" s="856"/>
      <c r="D432" s="857"/>
      <c r="E432" s="595"/>
      <c r="F432" s="595">
        <f t="shared" ref="F432:AI432" si="221">+F314</f>
        <v>0</v>
      </c>
      <c r="G432" s="595">
        <f t="shared" si="221"/>
        <v>0</v>
      </c>
      <c r="H432" s="595">
        <f t="shared" si="221"/>
        <v>6000</v>
      </c>
      <c r="I432" s="595">
        <f t="shared" si="221"/>
        <v>4530</v>
      </c>
      <c r="J432" s="595">
        <f t="shared" si="221"/>
        <v>6000</v>
      </c>
      <c r="K432" s="595">
        <f t="shared" si="221"/>
        <v>0</v>
      </c>
      <c r="L432" s="595">
        <f t="shared" si="221"/>
        <v>0</v>
      </c>
      <c r="M432" s="595">
        <f t="shared" si="221"/>
        <v>0</v>
      </c>
      <c r="N432" s="595">
        <f t="shared" si="221"/>
        <v>0</v>
      </c>
      <c r="O432" s="595">
        <f t="shared" si="221"/>
        <v>0</v>
      </c>
      <c r="P432" s="595">
        <f t="shared" si="221"/>
        <v>0</v>
      </c>
      <c r="Q432" s="595">
        <f t="shared" si="221"/>
        <v>0</v>
      </c>
      <c r="R432" s="595">
        <f t="shared" si="221"/>
        <v>0</v>
      </c>
      <c r="S432" s="595">
        <f t="shared" si="221"/>
        <v>0</v>
      </c>
      <c r="T432" s="595">
        <f t="shared" si="221"/>
        <v>0</v>
      </c>
      <c r="U432" s="595">
        <f t="shared" si="221"/>
        <v>0</v>
      </c>
      <c r="V432" s="595">
        <f t="shared" si="221"/>
        <v>0</v>
      </c>
      <c r="W432" s="595">
        <f t="shared" si="221"/>
        <v>0</v>
      </c>
      <c r="X432" s="595">
        <f t="shared" si="221"/>
        <v>0</v>
      </c>
      <c r="Y432" s="595">
        <f t="shared" si="221"/>
        <v>0</v>
      </c>
      <c r="Z432" s="595">
        <f t="shared" si="221"/>
        <v>0</v>
      </c>
      <c r="AA432" s="595">
        <f t="shared" si="221"/>
        <v>0</v>
      </c>
      <c r="AB432" s="595">
        <f t="shared" si="221"/>
        <v>0</v>
      </c>
      <c r="AC432" s="595">
        <f t="shared" si="221"/>
        <v>0</v>
      </c>
      <c r="AD432" s="595">
        <f t="shared" si="221"/>
        <v>0</v>
      </c>
      <c r="AE432" s="595">
        <f t="shared" si="221"/>
        <v>0</v>
      </c>
      <c r="AF432" s="595">
        <f t="shared" si="221"/>
        <v>0</v>
      </c>
      <c r="AG432" s="595">
        <f t="shared" si="221"/>
        <v>0</v>
      </c>
      <c r="AH432" s="595">
        <f t="shared" si="221"/>
        <v>0</v>
      </c>
      <c r="AI432" s="595">
        <f t="shared" si="221"/>
        <v>0</v>
      </c>
      <c r="AJ432" s="589"/>
      <c r="AK432" s="589"/>
      <c r="AL432" s="589"/>
      <c r="AM432" s="589"/>
      <c r="AN432" s="589"/>
      <c r="AO432" s="589"/>
      <c r="AP432" s="589"/>
    </row>
    <row r="433" spans="1:47" s="607" customFormat="1" ht="12" customHeight="1">
      <c r="A433" s="605"/>
      <c r="B433" s="751" t="str">
        <f>+B315</f>
        <v>Ostali stroški projekta</v>
      </c>
      <c r="C433" s="856"/>
      <c r="D433" s="857"/>
      <c r="E433" s="595"/>
      <c r="F433" s="595">
        <f t="shared" ref="F433:AI433" si="222">+F315</f>
        <v>827880.5199999999</v>
      </c>
      <c r="G433" s="595">
        <f t="shared" si="222"/>
        <v>33170</v>
      </c>
      <c r="H433" s="595">
        <f t="shared" si="222"/>
        <v>31047.14</v>
      </c>
      <c r="I433" s="595">
        <f t="shared" si="222"/>
        <v>18899.5</v>
      </c>
      <c r="J433" s="595">
        <f t="shared" si="222"/>
        <v>13998.34</v>
      </c>
      <c r="K433" s="595">
        <f t="shared" si="222"/>
        <v>0</v>
      </c>
      <c r="L433" s="595">
        <f t="shared" si="222"/>
        <v>0</v>
      </c>
      <c r="M433" s="595">
        <f t="shared" si="222"/>
        <v>0</v>
      </c>
      <c r="N433" s="595">
        <f t="shared" si="222"/>
        <v>0</v>
      </c>
      <c r="O433" s="595">
        <f t="shared" si="222"/>
        <v>0</v>
      </c>
      <c r="P433" s="595">
        <f t="shared" si="222"/>
        <v>0</v>
      </c>
      <c r="Q433" s="595">
        <f t="shared" si="222"/>
        <v>0</v>
      </c>
      <c r="R433" s="595">
        <f t="shared" si="222"/>
        <v>0</v>
      </c>
      <c r="S433" s="595">
        <f t="shared" si="222"/>
        <v>0</v>
      </c>
      <c r="T433" s="595">
        <f t="shared" si="222"/>
        <v>0</v>
      </c>
      <c r="U433" s="595">
        <f t="shared" si="222"/>
        <v>0</v>
      </c>
      <c r="V433" s="595">
        <f t="shared" si="222"/>
        <v>0</v>
      </c>
      <c r="W433" s="595">
        <f t="shared" si="222"/>
        <v>0</v>
      </c>
      <c r="X433" s="595">
        <f t="shared" si="222"/>
        <v>0</v>
      </c>
      <c r="Y433" s="595">
        <f t="shared" si="222"/>
        <v>0</v>
      </c>
      <c r="Z433" s="595">
        <f t="shared" si="222"/>
        <v>0</v>
      </c>
      <c r="AA433" s="595">
        <f t="shared" si="222"/>
        <v>0</v>
      </c>
      <c r="AB433" s="595">
        <f t="shared" si="222"/>
        <v>0</v>
      </c>
      <c r="AC433" s="595">
        <f t="shared" si="222"/>
        <v>0</v>
      </c>
      <c r="AD433" s="595">
        <f t="shared" si="222"/>
        <v>0</v>
      </c>
      <c r="AE433" s="595">
        <f t="shared" si="222"/>
        <v>0</v>
      </c>
      <c r="AF433" s="595">
        <f t="shared" si="222"/>
        <v>0</v>
      </c>
      <c r="AG433" s="595">
        <f t="shared" si="222"/>
        <v>0</v>
      </c>
      <c r="AH433" s="595">
        <f t="shared" si="222"/>
        <v>0</v>
      </c>
      <c r="AI433" s="595">
        <f t="shared" si="222"/>
        <v>0</v>
      </c>
      <c r="AJ433" s="589"/>
      <c r="AK433" s="589"/>
      <c r="AL433" s="589"/>
      <c r="AM433" s="589"/>
      <c r="AN433" s="589"/>
      <c r="AO433" s="589"/>
      <c r="AP433" s="589"/>
    </row>
    <row r="434" spans="1:47" s="607" customFormat="1" ht="12" customHeight="1">
      <c r="A434" s="605"/>
      <c r="B434" s="751" t="s">
        <v>464</v>
      </c>
      <c r="C434" s="856"/>
      <c r="D434" s="857"/>
      <c r="E434" s="595"/>
      <c r="F434" s="595">
        <f>+'Nov. investicije'!L55</f>
        <v>0</v>
      </c>
      <c r="G434" s="595">
        <f>+'Nov. investicije'!M55</f>
        <v>16997.396162865429</v>
      </c>
      <c r="H434" s="595">
        <f>+'Nov. investicije'!N55</f>
        <v>129220.99665547733</v>
      </c>
      <c r="I434" s="595">
        <f>+'Nov. investicije'!O55</f>
        <v>84674.26746647546</v>
      </c>
      <c r="J434" s="595">
        <f>+'Nov. investicije'!P55</f>
        <v>0</v>
      </c>
      <c r="K434" s="595">
        <f>+'Nov. investicije'!Q55</f>
        <v>-2.8481820481829345E-4</v>
      </c>
      <c r="L434" s="595">
        <f>+'Nov. investicije'!R55</f>
        <v>9.090908983528509E-2</v>
      </c>
      <c r="M434" s="595">
        <f>+'Nov. investicije'!S55</f>
        <v>0</v>
      </c>
      <c r="N434" s="595">
        <f>+'Nov. investicije'!T55</f>
        <v>0</v>
      </c>
      <c r="O434" s="595">
        <f>+'Nov. investicije'!U55</f>
        <v>0</v>
      </c>
      <c r="P434" s="595">
        <f>+'Nov. investicije'!V55</f>
        <v>0</v>
      </c>
      <c r="Q434" s="595">
        <f>+'Nov. investicije'!W55</f>
        <v>0</v>
      </c>
      <c r="R434" s="595">
        <f>+'Nov. investicije'!X55</f>
        <v>0</v>
      </c>
      <c r="S434" s="595">
        <f>+'Nov. investicije'!Y55</f>
        <v>0</v>
      </c>
      <c r="T434" s="595">
        <f>+'Nov. investicije'!Z55</f>
        <v>0</v>
      </c>
      <c r="U434" s="595">
        <f>+'Nov. investicije'!AA55</f>
        <v>0</v>
      </c>
      <c r="V434" s="595">
        <f>+'Nov. investicije'!AB55</f>
        <v>0</v>
      </c>
      <c r="W434" s="595">
        <f>+'Nov. investicije'!AC55</f>
        <v>0</v>
      </c>
      <c r="X434" s="595">
        <f>+'Nov. investicije'!AD55</f>
        <v>0</v>
      </c>
      <c r="Y434" s="595">
        <f>+'Nov. investicije'!AE55</f>
        <v>0</v>
      </c>
      <c r="Z434" s="595">
        <f>+'Nov. investicije'!AF55</f>
        <v>0</v>
      </c>
      <c r="AA434" s="595">
        <f>+'Nov. investicije'!AG55</f>
        <v>0</v>
      </c>
      <c r="AB434" s="595">
        <f>+'Nov. investicije'!AH55</f>
        <v>0</v>
      </c>
      <c r="AC434" s="595">
        <f>+'Nov. investicije'!AI55</f>
        <v>0</v>
      </c>
      <c r="AD434" s="595">
        <f>+'Nov. investicije'!AJ55</f>
        <v>0</v>
      </c>
      <c r="AE434" s="595">
        <f>+'Nov. investicije'!AK55</f>
        <v>0</v>
      </c>
      <c r="AF434" s="595">
        <f>+'Nov. investicije'!AL55</f>
        <v>0</v>
      </c>
      <c r="AG434" s="595">
        <f>+'Nov. investicije'!AM55</f>
        <v>0</v>
      </c>
      <c r="AH434" s="595">
        <f>+'Nov. investicije'!AN55</f>
        <v>0</v>
      </c>
      <c r="AI434" s="595">
        <f>+'Nov. investicije'!AO55</f>
        <v>0</v>
      </c>
      <c r="AJ434" s="589"/>
      <c r="AK434" s="589"/>
      <c r="AL434" s="589"/>
      <c r="AM434" s="589"/>
      <c r="AN434" s="589"/>
      <c r="AO434" s="589"/>
      <c r="AP434" s="589"/>
    </row>
    <row r="435" spans="1:47" s="607" customFormat="1" ht="12" customHeight="1">
      <c r="A435" s="605">
        <v>5</v>
      </c>
      <c r="B435" s="753" t="s">
        <v>402</v>
      </c>
      <c r="C435" s="856"/>
      <c r="D435" s="857"/>
      <c r="E435" s="606"/>
      <c r="F435" s="606">
        <f t="shared" ref="F435:AI435" si="223">SUM(F436:F439)</f>
        <v>0</v>
      </c>
      <c r="G435" s="606">
        <f t="shared" si="223"/>
        <v>0</v>
      </c>
      <c r="H435" s="606">
        <f t="shared" si="223"/>
        <v>0</v>
      </c>
      <c r="I435" s="606">
        <f t="shared" si="223"/>
        <v>0</v>
      </c>
      <c r="J435" s="606">
        <f t="shared" si="223"/>
        <v>0</v>
      </c>
      <c r="K435" s="606">
        <f t="shared" si="223"/>
        <v>0</v>
      </c>
      <c r="L435" s="606">
        <f t="shared" si="223"/>
        <v>0</v>
      </c>
      <c r="M435" s="606">
        <f t="shared" si="223"/>
        <v>0</v>
      </c>
      <c r="N435" s="606">
        <f t="shared" si="223"/>
        <v>0</v>
      </c>
      <c r="O435" s="606">
        <f t="shared" si="223"/>
        <v>0</v>
      </c>
      <c r="P435" s="606">
        <f t="shared" si="223"/>
        <v>0</v>
      </c>
      <c r="Q435" s="606">
        <f t="shared" si="223"/>
        <v>0</v>
      </c>
      <c r="R435" s="606">
        <f t="shared" si="223"/>
        <v>0</v>
      </c>
      <c r="S435" s="606">
        <f t="shared" si="223"/>
        <v>0</v>
      </c>
      <c r="T435" s="606">
        <f t="shared" si="223"/>
        <v>1117805.0351456569</v>
      </c>
      <c r="U435" s="606">
        <f t="shared" si="223"/>
        <v>0</v>
      </c>
      <c r="V435" s="606">
        <f t="shared" si="223"/>
        <v>0</v>
      </c>
      <c r="W435" s="606">
        <f t="shared" si="223"/>
        <v>0</v>
      </c>
      <c r="X435" s="606">
        <f t="shared" si="223"/>
        <v>273251.6319915349</v>
      </c>
      <c r="Y435" s="606">
        <f t="shared" si="223"/>
        <v>0</v>
      </c>
      <c r="Z435" s="606">
        <f t="shared" si="223"/>
        <v>0</v>
      </c>
      <c r="AA435" s="606">
        <f t="shared" si="223"/>
        <v>0</v>
      </c>
      <c r="AB435" s="606">
        <f t="shared" si="223"/>
        <v>0</v>
      </c>
      <c r="AC435" s="606">
        <f t="shared" si="223"/>
        <v>0</v>
      </c>
      <c r="AD435" s="606">
        <f t="shared" si="223"/>
        <v>1117805.0351456569</v>
      </c>
      <c r="AE435" s="606">
        <f t="shared" si="223"/>
        <v>0</v>
      </c>
      <c r="AF435" s="606">
        <f t="shared" si="223"/>
        <v>0</v>
      </c>
      <c r="AG435" s="606">
        <f t="shared" si="223"/>
        <v>0</v>
      </c>
      <c r="AH435" s="606">
        <f t="shared" si="223"/>
        <v>0</v>
      </c>
      <c r="AI435" s="606">
        <f t="shared" si="223"/>
        <v>0</v>
      </c>
      <c r="AJ435" s="589"/>
      <c r="AK435" s="589"/>
      <c r="AL435" s="589"/>
      <c r="AM435" s="589"/>
      <c r="AN435" s="589"/>
      <c r="AO435" s="589"/>
      <c r="AP435" s="589"/>
    </row>
    <row r="436" spans="1:47" s="607" customFormat="1" ht="12" customHeight="1">
      <c r="A436" s="605"/>
      <c r="B436" s="751" t="str">
        <f>+B400</f>
        <v>Oprema na razbremenilnikih</v>
      </c>
      <c r="C436" s="856"/>
      <c r="D436" s="857"/>
      <c r="E436" s="595"/>
      <c r="F436" s="595">
        <f>+F400</f>
        <v>0</v>
      </c>
      <c r="G436" s="595">
        <f t="shared" ref="G436:AI439" si="224">+G400</f>
        <v>0</v>
      </c>
      <c r="H436" s="595">
        <f t="shared" si="224"/>
        <v>0</v>
      </c>
      <c r="I436" s="595">
        <f t="shared" si="224"/>
        <v>0</v>
      </c>
      <c r="J436" s="595">
        <f t="shared" si="224"/>
        <v>0</v>
      </c>
      <c r="K436" s="595">
        <f t="shared" si="224"/>
        <v>0</v>
      </c>
      <c r="L436" s="595">
        <f t="shared" si="224"/>
        <v>0</v>
      </c>
      <c r="M436" s="595">
        <f t="shared" si="224"/>
        <v>0</v>
      </c>
      <c r="N436" s="595">
        <f t="shared" si="224"/>
        <v>0</v>
      </c>
      <c r="O436" s="595">
        <f t="shared" si="224"/>
        <v>0</v>
      </c>
      <c r="P436" s="595">
        <f t="shared" si="224"/>
        <v>0</v>
      </c>
      <c r="Q436" s="595">
        <f t="shared" si="224"/>
        <v>0</v>
      </c>
      <c r="R436" s="595">
        <f t="shared" si="224"/>
        <v>0</v>
      </c>
      <c r="S436" s="595">
        <f t="shared" si="224"/>
        <v>0</v>
      </c>
      <c r="T436" s="595">
        <f t="shared" si="224"/>
        <v>91081.2</v>
      </c>
      <c r="U436" s="595">
        <f t="shared" si="224"/>
        <v>0</v>
      </c>
      <c r="V436" s="595">
        <f t="shared" si="224"/>
        <v>0</v>
      </c>
      <c r="W436" s="595">
        <f t="shared" si="224"/>
        <v>0</v>
      </c>
      <c r="X436" s="595">
        <f t="shared" si="224"/>
        <v>0</v>
      </c>
      <c r="Y436" s="595">
        <f t="shared" si="224"/>
        <v>0</v>
      </c>
      <c r="Z436" s="595">
        <f t="shared" si="224"/>
        <v>0</v>
      </c>
      <c r="AA436" s="595">
        <f t="shared" si="224"/>
        <v>0</v>
      </c>
      <c r="AB436" s="595">
        <f t="shared" si="224"/>
        <v>0</v>
      </c>
      <c r="AC436" s="595">
        <f t="shared" si="224"/>
        <v>0</v>
      </c>
      <c r="AD436" s="595">
        <f t="shared" si="224"/>
        <v>91081.2</v>
      </c>
      <c r="AE436" s="595">
        <f t="shared" si="224"/>
        <v>0</v>
      </c>
      <c r="AF436" s="595">
        <f t="shared" si="224"/>
        <v>0</v>
      </c>
      <c r="AG436" s="595">
        <f t="shared" si="224"/>
        <v>0</v>
      </c>
      <c r="AH436" s="595">
        <f t="shared" si="224"/>
        <v>0</v>
      </c>
      <c r="AI436" s="595">
        <f t="shared" si="224"/>
        <v>0</v>
      </c>
      <c r="AJ436" s="589"/>
      <c r="AK436" s="589"/>
      <c r="AL436" s="589"/>
      <c r="AM436" s="589"/>
      <c r="AN436" s="589"/>
      <c r="AO436" s="589"/>
      <c r="AP436" s="589"/>
    </row>
    <row r="437" spans="1:47" s="607" customFormat="1" ht="12" customHeight="1">
      <c r="A437" s="605"/>
      <c r="B437" s="751" t="str">
        <f>+B401</f>
        <v>Oprema na črpališčih</v>
      </c>
      <c r="C437" s="856"/>
      <c r="D437" s="857"/>
      <c r="E437" s="595"/>
      <c r="F437" s="595">
        <f>+F401</f>
        <v>0</v>
      </c>
      <c r="G437" s="595">
        <f t="shared" si="224"/>
        <v>0</v>
      </c>
      <c r="H437" s="595">
        <f t="shared" si="224"/>
        <v>0</v>
      </c>
      <c r="I437" s="595">
        <f t="shared" si="224"/>
        <v>0</v>
      </c>
      <c r="J437" s="595">
        <f t="shared" si="224"/>
        <v>0</v>
      </c>
      <c r="K437" s="595">
        <f t="shared" si="224"/>
        <v>0</v>
      </c>
      <c r="L437" s="595">
        <f t="shared" si="224"/>
        <v>0</v>
      </c>
      <c r="M437" s="595">
        <f t="shared" si="224"/>
        <v>0</v>
      </c>
      <c r="N437" s="595">
        <f t="shared" si="224"/>
        <v>0</v>
      </c>
      <c r="O437" s="595">
        <f t="shared" si="224"/>
        <v>0</v>
      </c>
      <c r="P437" s="595">
        <f t="shared" si="224"/>
        <v>0</v>
      </c>
      <c r="Q437" s="595">
        <f t="shared" si="224"/>
        <v>0</v>
      </c>
      <c r="R437" s="595">
        <f t="shared" si="224"/>
        <v>0</v>
      </c>
      <c r="S437" s="595">
        <f t="shared" si="224"/>
        <v>0</v>
      </c>
      <c r="T437" s="595">
        <f t="shared" si="224"/>
        <v>52508.4</v>
      </c>
      <c r="U437" s="595">
        <f t="shared" si="224"/>
        <v>0</v>
      </c>
      <c r="V437" s="595">
        <f t="shared" si="224"/>
        <v>0</v>
      </c>
      <c r="W437" s="595">
        <f t="shared" si="224"/>
        <v>0</v>
      </c>
      <c r="X437" s="595">
        <f t="shared" si="224"/>
        <v>0</v>
      </c>
      <c r="Y437" s="595">
        <f t="shared" si="224"/>
        <v>0</v>
      </c>
      <c r="Z437" s="595">
        <f t="shared" si="224"/>
        <v>0</v>
      </c>
      <c r="AA437" s="595">
        <f t="shared" si="224"/>
        <v>0</v>
      </c>
      <c r="AB437" s="595">
        <f t="shared" si="224"/>
        <v>0</v>
      </c>
      <c r="AC437" s="595">
        <f t="shared" si="224"/>
        <v>0</v>
      </c>
      <c r="AD437" s="595">
        <f t="shared" si="224"/>
        <v>52508.4</v>
      </c>
      <c r="AE437" s="595">
        <f t="shared" si="224"/>
        <v>0</v>
      </c>
      <c r="AF437" s="595">
        <f t="shared" si="224"/>
        <v>0</v>
      </c>
      <c r="AG437" s="595">
        <f t="shared" si="224"/>
        <v>0</v>
      </c>
      <c r="AH437" s="595">
        <f t="shared" si="224"/>
        <v>0</v>
      </c>
      <c r="AI437" s="595">
        <f t="shared" si="224"/>
        <v>0</v>
      </c>
      <c r="AJ437" s="589"/>
      <c r="AK437" s="589"/>
      <c r="AL437" s="589"/>
      <c r="AM437" s="589"/>
      <c r="AN437" s="589"/>
      <c r="AO437" s="589"/>
      <c r="AP437" s="589"/>
    </row>
    <row r="438" spans="1:47" s="607" customFormat="1" ht="12" customHeight="1">
      <c r="A438" s="605"/>
      <c r="B438" s="751" t="str">
        <f>+B402</f>
        <v>Električna oprema ČN in oprema za vodenje</v>
      </c>
      <c r="C438" s="856"/>
      <c r="D438" s="857"/>
      <c r="E438" s="595"/>
      <c r="F438" s="595">
        <f>+F402</f>
        <v>0</v>
      </c>
      <c r="G438" s="595">
        <f t="shared" si="224"/>
        <v>0</v>
      </c>
      <c r="H438" s="595">
        <f t="shared" si="224"/>
        <v>0</v>
      </c>
      <c r="I438" s="595">
        <f t="shared" si="224"/>
        <v>0</v>
      </c>
      <c r="J438" s="595">
        <f t="shared" si="224"/>
        <v>0</v>
      </c>
      <c r="K438" s="595">
        <f t="shared" si="224"/>
        <v>0</v>
      </c>
      <c r="L438" s="595">
        <f t="shared" si="224"/>
        <v>0</v>
      </c>
      <c r="M438" s="595">
        <f t="shared" si="224"/>
        <v>0</v>
      </c>
      <c r="N438" s="595">
        <f t="shared" si="224"/>
        <v>0</v>
      </c>
      <c r="O438" s="595">
        <f t="shared" si="224"/>
        <v>0</v>
      </c>
      <c r="P438" s="595">
        <f t="shared" si="224"/>
        <v>0</v>
      </c>
      <c r="Q438" s="595">
        <f t="shared" si="224"/>
        <v>0</v>
      </c>
      <c r="R438" s="595">
        <f t="shared" si="224"/>
        <v>0</v>
      </c>
      <c r="S438" s="595">
        <f t="shared" si="224"/>
        <v>0</v>
      </c>
      <c r="T438" s="595">
        <f t="shared" si="224"/>
        <v>0</v>
      </c>
      <c r="U438" s="595">
        <f t="shared" si="224"/>
        <v>0</v>
      </c>
      <c r="V438" s="595">
        <f t="shared" si="224"/>
        <v>0</v>
      </c>
      <c r="W438" s="595">
        <f t="shared" si="224"/>
        <v>0</v>
      </c>
      <c r="X438" s="595">
        <f t="shared" si="224"/>
        <v>273251.6319915349</v>
      </c>
      <c r="Y438" s="595">
        <f t="shared" si="224"/>
        <v>0</v>
      </c>
      <c r="Z438" s="595">
        <f t="shared" si="224"/>
        <v>0</v>
      </c>
      <c r="AA438" s="595">
        <f t="shared" si="224"/>
        <v>0</v>
      </c>
      <c r="AB438" s="595">
        <f t="shared" si="224"/>
        <v>0</v>
      </c>
      <c r="AC438" s="595">
        <f t="shared" si="224"/>
        <v>0</v>
      </c>
      <c r="AD438" s="595">
        <f t="shared" si="224"/>
        <v>0</v>
      </c>
      <c r="AE438" s="595">
        <f t="shared" si="224"/>
        <v>0</v>
      </c>
      <c r="AF438" s="595">
        <f t="shared" si="224"/>
        <v>0</v>
      </c>
      <c r="AG438" s="595">
        <f t="shared" si="224"/>
        <v>0</v>
      </c>
      <c r="AH438" s="595">
        <f t="shared" si="224"/>
        <v>0</v>
      </c>
      <c r="AI438" s="595">
        <f t="shared" si="224"/>
        <v>0</v>
      </c>
      <c r="AJ438" s="589"/>
      <c r="AK438" s="589"/>
      <c r="AL438" s="589"/>
      <c r="AM438" s="589"/>
      <c r="AN438" s="589"/>
      <c r="AO438" s="589"/>
      <c r="AP438" s="589"/>
    </row>
    <row r="439" spans="1:47" s="607" customFormat="1" ht="12" customHeight="1">
      <c r="A439" s="605"/>
      <c r="B439" s="751" t="str">
        <f>+B403</f>
        <v>Strojna oprema na ČN</v>
      </c>
      <c r="C439" s="856"/>
      <c r="D439" s="857"/>
      <c r="E439" s="595"/>
      <c r="F439" s="595">
        <f>+F403</f>
        <v>0</v>
      </c>
      <c r="G439" s="595">
        <f t="shared" si="224"/>
        <v>0</v>
      </c>
      <c r="H439" s="595">
        <f t="shared" si="224"/>
        <v>0</v>
      </c>
      <c r="I439" s="595">
        <f t="shared" si="224"/>
        <v>0</v>
      </c>
      <c r="J439" s="595">
        <f t="shared" si="224"/>
        <v>0</v>
      </c>
      <c r="K439" s="595">
        <f t="shared" si="224"/>
        <v>0</v>
      </c>
      <c r="L439" s="595">
        <f t="shared" si="224"/>
        <v>0</v>
      </c>
      <c r="M439" s="595">
        <f t="shared" si="224"/>
        <v>0</v>
      </c>
      <c r="N439" s="595">
        <f t="shared" si="224"/>
        <v>0</v>
      </c>
      <c r="O439" s="595">
        <f t="shared" si="224"/>
        <v>0</v>
      </c>
      <c r="P439" s="595">
        <f t="shared" si="224"/>
        <v>0</v>
      </c>
      <c r="Q439" s="595">
        <f t="shared" si="224"/>
        <v>0</v>
      </c>
      <c r="R439" s="595">
        <f t="shared" si="224"/>
        <v>0</v>
      </c>
      <c r="S439" s="595">
        <f t="shared" si="224"/>
        <v>0</v>
      </c>
      <c r="T439" s="595">
        <f t="shared" si="224"/>
        <v>974215.43514565681</v>
      </c>
      <c r="U439" s="595">
        <f t="shared" si="224"/>
        <v>0</v>
      </c>
      <c r="V439" s="595">
        <f t="shared" si="224"/>
        <v>0</v>
      </c>
      <c r="W439" s="595">
        <f t="shared" si="224"/>
        <v>0</v>
      </c>
      <c r="X439" s="595">
        <f t="shared" si="224"/>
        <v>0</v>
      </c>
      <c r="Y439" s="595">
        <f t="shared" si="224"/>
        <v>0</v>
      </c>
      <c r="Z439" s="595">
        <f t="shared" si="224"/>
        <v>0</v>
      </c>
      <c r="AA439" s="595">
        <f t="shared" si="224"/>
        <v>0</v>
      </c>
      <c r="AB439" s="595">
        <f t="shared" si="224"/>
        <v>0</v>
      </c>
      <c r="AC439" s="595">
        <f t="shared" si="224"/>
        <v>0</v>
      </c>
      <c r="AD439" s="595">
        <f t="shared" si="224"/>
        <v>974215.43514565681</v>
      </c>
      <c r="AE439" s="595">
        <f t="shared" si="224"/>
        <v>0</v>
      </c>
      <c r="AF439" s="595">
        <f t="shared" si="224"/>
        <v>0</v>
      </c>
      <c r="AG439" s="595">
        <f t="shared" si="224"/>
        <v>0</v>
      </c>
      <c r="AH439" s="595">
        <f t="shared" si="224"/>
        <v>0</v>
      </c>
      <c r="AI439" s="595">
        <f t="shared" si="224"/>
        <v>0</v>
      </c>
      <c r="AJ439" s="589"/>
      <c r="AK439" s="589"/>
      <c r="AL439" s="589"/>
      <c r="AM439" s="589"/>
      <c r="AN439" s="589"/>
      <c r="AO439" s="589"/>
      <c r="AP439" s="589"/>
    </row>
    <row r="440" spans="1:47" s="589" customFormat="1" ht="12" customHeight="1">
      <c r="A440" s="592" t="s">
        <v>155</v>
      </c>
      <c r="B440" s="749" t="s">
        <v>403</v>
      </c>
      <c r="C440" s="856"/>
      <c r="D440" s="857"/>
      <c r="E440" s="593"/>
      <c r="F440" s="593">
        <f t="shared" ref="F440:AI440" si="225">+F410-F420</f>
        <v>0</v>
      </c>
      <c r="G440" s="593">
        <f t="shared" si="225"/>
        <v>0</v>
      </c>
      <c r="H440" s="593">
        <f t="shared" si="225"/>
        <v>0</v>
      </c>
      <c r="I440" s="593">
        <f t="shared" si="225"/>
        <v>0</v>
      </c>
      <c r="J440" s="593">
        <f t="shared" si="225"/>
        <v>0</v>
      </c>
      <c r="K440" s="593">
        <f t="shared" si="225"/>
        <v>126759.43862734686</v>
      </c>
      <c r="L440" s="593">
        <f t="shared" si="225"/>
        <v>126759.34743343852</v>
      </c>
      <c r="M440" s="593">
        <f t="shared" si="225"/>
        <v>126759.43834252836</v>
      </c>
      <c r="N440" s="593">
        <f t="shared" si="225"/>
        <v>126759.43834252836</v>
      </c>
      <c r="O440" s="593">
        <f t="shared" si="225"/>
        <v>126759.43834252836</v>
      </c>
      <c r="P440" s="593">
        <f t="shared" si="225"/>
        <v>126759.43834252836</v>
      </c>
      <c r="Q440" s="593">
        <f t="shared" si="225"/>
        <v>126759.43834252836</v>
      </c>
      <c r="R440" s="593">
        <f t="shared" si="225"/>
        <v>126759.43834252836</v>
      </c>
      <c r="S440" s="593">
        <f t="shared" si="225"/>
        <v>126759.43834252836</v>
      </c>
      <c r="T440" s="593">
        <f t="shared" si="225"/>
        <v>-991045.59680312849</v>
      </c>
      <c r="U440" s="593">
        <f t="shared" si="225"/>
        <v>126759.43834252836</v>
      </c>
      <c r="V440" s="593">
        <f t="shared" si="225"/>
        <v>126759.43834252836</v>
      </c>
      <c r="W440" s="593">
        <f t="shared" si="225"/>
        <v>126759.43834252836</v>
      </c>
      <c r="X440" s="593">
        <f t="shared" si="225"/>
        <v>-146492.19364900654</v>
      </c>
      <c r="Y440" s="593">
        <f t="shared" si="225"/>
        <v>126759.43834252836</v>
      </c>
      <c r="Z440" s="593">
        <f t="shared" si="225"/>
        <v>126759.43834252836</v>
      </c>
      <c r="AA440" s="593">
        <f t="shared" si="225"/>
        <v>219556.76662554347</v>
      </c>
      <c r="AB440" s="593">
        <f t="shared" si="225"/>
        <v>219556.76662554347</v>
      </c>
      <c r="AC440" s="593">
        <f t="shared" si="225"/>
        <v>219556.76662554347</v>
      </c>
      <c r="AD440" s="593">
        <f t="shared" si="225"/>
        <v>-898248.26852011331</v>
      </c>
      <c r="AE440" s="593">
        <f t="shared" si="225"/>
        <v>219556.76662554347</v>
      </c>
      <c r="AF440" s="593">
        <f t="shared" si="225"/>
        <v>219556.76662554347</v>
      </c>
      <c r="AG440" s="593">
        <f t="shared" si="225"/>
        <v>219556.76662554347</v>
      </c>
      <c r="AH440" s="593">
        <f t="shared" si="225"/>
        <v>219556.76662554347</v>
      </c>
      <c r="AI440" s="593">
        <f t="shared" si="225"/>
        <v>219556.76662554347</v>
      </c>
    </row>
    <row r="441" spans="1:47" s="589" customFormat="1" ht="12" customHeight="1">
      <c r="A441" s="592" t="s">
        <v>244</v>
      </c>
      <c r="B441" s="749" t="s">
        <v>465</v>
      </c>
      <c r="C441" s="856"/>
      <c r="D441" s="857"/>
      <c r="E441" s="593">
        <v>0</v>
      </c>
      <c r="F441" s="593">
        <f>+E441+F440</f>
        <v>0</v>
      </c>
      <c r="G441" s="593">
        <f t="shared" ref="G441:J441" si="226">+F441+G440</f>
        <v>0</v>
      </c>
      <c r="H441" s="593">
        <f>+G441+H440</f>
        <v>0</v>
      </c>
      <c r="I441" s="593">
        <f t="shared" si="226"/>
        <v>0</v>
      </c>
      <c r="J441" s="593">
        <f t="shared" si="226"/>
        <v>0</v>
      </c>
      <c r="K441" s="593">
        <f>+J441+K440</f>
        <v>126759.43862734686</v>
      </c>
      <c r="L441" s="593">
        <f>+K441+L440</f>
        <v>253518.78606078538</v>
      </c>
      <c r="M441" s="593">
        <f t="shared" ref="M441:AI441" si="227">+L441+M440</f>
        <v>380278.22440331371</v>
      </c>
      <c r="N441" s="593">
        <f t="shared" si="227"/>
        <v>507037.66274584207</v>
      </c>
      <c r="O441" s="593">
        <f t="shared" si="227"/>
        <v>633797.10108837043</v>
      </c>
      <c r="P441" s="593">
        <f t="shared" si="227"/>
        <v>760556.53943089885</v>
      </c>
      <c r="Q441" s="593">
        <f t="shared" si="227"/>
        <v>887315.97777342726</v>
      </c>
      <c r="R441" s="593">
        <f t="shared" si="227"/>
        <v>1014075.4161159557</v>
      </c>
      <c r="S441" s="593">
        <f t="shared" si="227"/>
        <v>1140834.8544584841</v>
      </c>
      <c r="T441" s="593">
        <f t="shared" si="227"/>
        <v>149789.25765535561</v>
      </c>
      <c r="U441" s="593">
        <f t="shared" si="227"/>
        <v>276548.69599788397</v>
      </c>
      <c r="V441" s="593">
        <f t="shared" si="227"/>
        <v>403308.13434041233</v>
      </c>
      <c r="W441" s="593">
        <f t="shared" si="227"/>
        <v>530067.57268294063</v>
      </c>
      <c r="X441" s="593">
        <f t="shared" si="227"/>
        <v>383575.37903393409</v>
      </c>
      <c r="Y441" s="593">
        <f t="shared" si="227"/>
        <v>510334.81737646245</v>
      </c>
      <c r="Z441" s="593">
        <f t="shared" si="227"/>
        <v>637094.25571899081</v>
      </c>
      <c r="AA441" s="593">
        <f t="shared" si="227"/>
        <v>856651.02234453429</v>
      </c>
      <c r="AB441" s="593">
        <f t="shared" si="227"/>
        <v>1076207.7889700779</v>
      </c>
      <c r="AC441" s="593">
        <f t="shared" si="227"/>
        <v>1295764.5555956215</v>
      </c>
      <c r="AD441" s="593">
        <f t="shared" si="227"/>
        <v>397516.28707550815</v>
      </c>
      <c r="AE441" s="593">
        <f t="shared" si="227"/>
        <v>617073.05370105163</v>
      </c>
      <c r="AF441" s="593">
        <f t="shared" si="227"/>
        <v>836629.8203265951</v>
      </c>
      <c r="AG441" s="593">
        <f t="shared" si="227"/>
        <v>1056186.5869521387</v>
      </c>
      <c r="AH441" s="593">
        <f t="shared" si="227"/>
        <v>1275743.3535776823</v>
      </c>
      <c r="AI441" s="593">
        <f t="shared" si="227"/>
        <v>1495300.1202032259</v>
      </c>
    </row>
    <row r="442" spans="1:47" s="589" customFormat="1" ht="12" customHeight="1" thickBot="1">
      <c r="A442" s="592"/>
      <c r="B442" s="749" t="s">
        <v>466</v>
      </c>
      <c r="C442" s="858"/>
      <c r="D442" s="859"/>
      <c r="E442" s="664" t="str">
        <f>IF(E441&gt;-0.01,"DA","NE")</f>
        <v>DA</v>
      </c>
      <c r="F442" s="664" t="str">
        <f>IF(F441&gt;-0.01,"DA","NE")</f>
        <v>DA</v>
      </c>
      <c r="G442" s="664" t="str">
        <f>IF(G441&gt;-0.01,"DA","NE")</f>
        <v>DA</v>
      </c>
      <c r="H442" s="664" t="str">
        <f>IF(H441&gt;-0.01,"DA","NE")</f>
        <v>DA</v>
      </c>
      <c r="I442" s="664" t="str">
        <f t="shared" ref="I442:AI442" si="228">IF(I441&gt;-0.01,"DA","NE")</f>
        <v>DA</v>
      </c>
      <c r="J442" s="664" t="str">
        <f t="shared" si="228"/>
        <v>DA</v>
      </c>
      <c r="K442" s="664" t="str">
        <f t="shared" si="228"/>
        <v>DA</v>
      </c>
      <c r="L442" s="664" t="str">
        <f t="shared" si="228"/>
        <v>DA</v>
      </c>
      <c r="M442" s="664" t="str">
        <f t="shared" si="228"/>
        <v>DA</v>
      </c>
      <c r="N442" s="664" t="str">
        <f t="shared" si="228"/>
        <v>DA</v>
      </c>
      <c r="O442" s="664" t="str">
        <f t="shared" si="228"/>
        <v>DA</v>
      </c>
      <c r="P442" s="664" t="str">
        <f t="shared" si="228"/>
        <v>DA</v>
      </c>
      <c r="Q442" s="664" t="str">
        <f t="shared" si="228"/>
        <v>DA</v>
      </c>
      <c r="R442" s="664" t="str">
        <f t="shared" si="228"/>
        <v>DA</v>
      </c>
      <c r="S442" s="664" t="str">
        <f t="shared" si="228"/>
        <v>DA</v>
      </c>
      <c r="T442" s="664" t="str">
        <f t="shared" si="228"/>
        <v>DA</v>
      </c>
      <c r="U442" s="664" t="str">
        <f t="shared" si="228"/>
        <v>DA</v>
      </c>
      <c r="V442" s="664" t="str">
        <f t="shared" si="228"/>
        <v>DA</v>
      </c>
      <c r="W442" s="664" t="str">
        <f t="shared" si="228"/>
        <v>DA</v>
      </c>
      <c r="X442" s="664" t="str">
        <f t="shared" si="228"/>
        <v>DA</v>
      </c>
      <c r="Y442" s="664" t="str">
        <f t="shared" si="228"/>
        <v>DA</v>
      </c>
      <c r="Z442" s="664" t="str">
        <f t="shared" si="228"/>
        <v>DA</v>
      </c>
      <c r="AA442" s="664" t="str">
        <f t="shared" si="228"/>
        <v>DA</v>
      </c>
      <c r="AB442" s="664" t="str">
        <f t="shared" si="228"/>
        <v>DA</v>
      </c>
      <c r="AC442" s="664" t="str">
        <f t="shared" si="228"/>
        <v>DA</v>
      </c>
      <c r="AD442" s="664" t="str">
        <f t="shared" si="228"/>
        <v>DA</v>
      </c>
      <c r="AE442" s="664" t="str">
        <f t="shared" si="228"/>
        <v>DA</v>
      </c>
      <c r="AF442" s="664" t="str">
        <f t="shared" si="228"/>
        <v>DA</v>
      </c>
      <c r="AG442" s="664" t="str">
        <f t="shared" si="228"/>
        <v>DA</v>
      </c>
      <c r="AH442" s="664" t="str">
        <f t="shared" si="228"/>
        <v>DA</v>
      </c>
      <c r="AI442" s="664" t="str">
        <f t="shared" si="228"/>
        <v>DA</v>
      </c>
    </row>
    <row r="446" spans="1:47" ht="15">
      <c r="A446" s="557" t="s">
        <v>477</v>
      </c>
    </row>
    <row r="447" spans="1:47" ht="12.75" thickBot="1"/>
    <row r="448" spans="1:47" s="589" customFormat="1" ht="11.25">
      <c r="A448" s="588" t="s">
        <v>520</v>
      </c>
      <c r="B448" s="748" t="s">
        <v>388</v>
      </c>
      <c r="C448" s="665"/>
      <c r="D448" s="666"/>
      <c r="E448" s="588"/>
      <c r="F448" s="588">
        <f>+F408</f>
        <v>1</v>
      </c>
      <c r="G448" s="588">
        <f t="shared" ref="G448:AI449" si="229">+G408</f>
        <v>2</v>
      </c>
      <c r="H448" s="588">
        <f t="shared" si="229"/>
        <v>3</v>
      </c>
      <c r="I448" s="588">
        <f t="shared" si="229"/>
        <v>4</v>
      </c>
      <c r="J448" s="588">
        <f t="shared" si="229"/>
        <v>5</v>
      </c>
      <c r="K448" s="588">
        <f t="shared" si="229"/>
        <v>6</v>
      </c>
      <c r="L448" s="588">
        <f t="shared" si="229"/>
        <v>7</v>
      </c>
      <c r="M448" s="588">
        <f t="shared" si="229"/>
        <v>8</v>
      </c>
      <c r="N448" s="588">
        <f t="shared" si="229"/>
        <v>9</v>
      </c>
      <c r="O448" s="588">
        <f t="shared" si="229"/>
        <v>10</v>
      </c>
      <c r="P448" s="588">
        <f t="shared" si="229"/>
        <v>11</v>
      </c>
      <c r="Q448" s="588">
        <f t="shared" si="229"/>
        <v>12</v>
      </c>
      <c r="R448" s="588">
        <f t="shared" si="229"/>
        <v>13</v>
      </c>
      <c r="S448" s="588">
        <f t="shared" si="229"/>
        <v>14</v>
      </c>
      <c r="T448" s="588">
        <f t="shared" si="229"/>
        <v>15</v>
      </c>
      <c r="U448" s="588">
        <f t="shared" si="229"/>
        <v>16</v>
      </c>
      <c r="V448" s="588">
        <f t="shared" si="229"/>
        <v>17</v>
      </c>
      <c r="W448" s="588">
        <f t="shared" si="229"/>
        <v>18</v>
      </c>
      <c r="X448" s="588">
        <f t="shared" si="229"/>
        <v>19</v>
      </c>
      <c r="Y448" s="588">
        <f t="shared" si="229"/>
        <v>20</v>
      </c>
      <c r="Z448" s="588">
        <f t="shared" si="229"/>
        <v>21</v>
      </c>
      <c r="AA448" s="588">
        <f t="shared" si="229"/>
        <v>22</v>
      </c>
      <c r="AB448" s="588">
        <f t="shared" si="229"/>
        <v>23</v>
      </c>
      <c r="AC448" s="588">
        <f t="shared" si="229"/>
        <v>24</v>
      </c>
      <c r="AD448" s="588">
        <f t="shared" si="229"/>
        <v>25</v>
      </c>
      <c r="AE448" s="588">
        <f t="shared" si="229"/>
        <v>26</v>
      </c>
      <c r="AF448" s="588">
        <f t="shared" si="229"/>
        <v>27</v>
      </c>
      <c r="AG448" s="588">
        <f t="shared" si="229"/>
        <v>28</v>
      </c>
      <c r="AH448" s="588">
        <f t="shared" si="229"/>
        <v>29</v>
      </c>
      <c r="AI448" s="588">
        <f t="shared" si="229"/>
        <v>30</v>
      </c>
      <c r="AJ448" s="667">
        <v>1</v>
      </c>
      <c r="AK448" s="667">
        <v>2</v>
      </c>
      <c r="AL448" s="667">
        <v>3</v>
      </c>
      <c r="AM448" s="667">
        <v>4</v>
      </c>
      <c r="AN448" s="667">
        <v>5</v>
      </c>
      <c r="AO448" s="667">
        <v>6</v>
      </c>
      <c r="AP448" s="667">
        <v>7</v>
      </c>
      <c r="AQ448" s="667">
        <v>8</v>
      </c>
      <c r="AR448" s="667">
        <v>9</v>
      </c>
      <c r="AS448" s="667">
        <v>10</v>
      </c>
      <c r="AT448" s="667">
        <v>11</v>
      </c>
      <c r="AU448" s="667">
        <v>12</v>
      </c>
    </row>
    <row r="449" spans="1:47" s="589" customFormat="1" ht="11.25">
      <c r="A449" s="668"/>
      <c r="B449" s="748" t="s">
        <v>397</v>
      </c>
      <c r="C449" s="669" t="s">
        <v>418</v>
      </c>
      <c r="D449" s="670" t="s">
        <v>419</v>
      </c>
      <c r="E449" s="588"/>
      <c r="F449" s="588" t="str">
        <f>+F409</f>
        <v>do 2018</v>
      </c>
      <c r="G449" s="588">
        <f t="shared" si="229"/>
        <v>2019</v>
      </c>
      <c r="H449" s="588">
        <f t="shared" si="229"/>
        <v>2020</v>
      </c>
      <c r="I449" s="588">
        <f t="shared" si="229"/>
        <v>2021</v>
      </c>
      <c r="J449" s="588">
        <f t="shared" si="229"/>
        <v>2022</v>
      </c>
      <c r="K449" s="588">
        <f t="shared" si="229"/>
        <v>2023</v>
      </c>
      <c r="L449" s="588">
        <f t="shared" si="229"/>
        <v>2024</v>
      </c>
      <c r="M449" s="588">
        <f t="shared" si="229"/>
        <v>2025</v>
      </c>
      <c r="N449" s="588">
        <f t="shared" si="229"/>
        <v>2026</v>
      </c>
      <c r="O449" s="588">
        <f t="shared" si="229"/>
        <v>2027</v>
      </c>
      <c r="P449" s="588">
        <f t="shared" si="229"/>
        <v>2028</v>
      </c>
      <c r="Q449" s="588">
        <f t="shared" si="229"/>
        <v>2029</v>
      </c>
      <c r="R449" s="588">
        <f t="shared" si="229"/>
        <v>2030</v>
      </c>
      <c r="S449" s="588">
        <f t="shared" si="229"/>
        <v>2031</v>
      </c>
      <c r="T449" s="588">
        <f t="shared" si="229"/>
        <v>2032</v>
      </c>
      <c r="U449" s="588">
        <f t="shared" si="229"/>
        <v>2033</v>
      </c>
      <c r="V449" s="588">
        <f t="shared" si="229"/>
        <v>2034</v>
      </c>
      <c r="W449" s="588">
        <f t="shared" si="229"/>
        <v>2035</v>
      </c>
      <c r="X449" s="588">
        <f t="shared" si="229"/>
        <v>2036</v>
      </c>
      <c r="Y449" s="588">
        <f t="shared" si="229"/>
        <v>2037</v>
      </c>
      <c r="Z449" s="588">
        <f t="shared" si="229"/>
        <v>2038</v>
      </c>
      <c r="AA449" s="588">
        <f t="shared" si="229"/>
        <v>2039</v>
      </c>
      <c r="AB449" s="588">
        <f t="shared" si="229"/>
        <v>2040</v>
      </c>
      <c r="AC449" s="588">
        <f t="shared" si="229"/>
        <v>2041</v>
      </c>
      <c r="AD449" s="588">
        <f t="shared" si="229"/>
        <v>2042</v>
      </c>
      <c r="AE449" s="588">
        <f t="shared" si="229"/>
        <v>2043</v>
      </c>
      <c r="AF449" s="588">
        <f t="shared" si="229"/>
        <v>2044</v>
      </c>
      <c r="AG449" s="588">
        <f t="shared" si="229"/>
        <v>2045</v>
      </c>
      <c r="AH449" s="588">
        <f t="shared" si="229"/>
        <v>2046</v>
      </c>
      <c r="AI449" s="588">
        <f t="shared" si="229"/>
        <v>2047</v>
      </c>
      <c r="AJ449" s="667">
        <f>+AI449+1</f>
        <v>2048</v>
      </c>
      <c r="AK449" s="667">
        <f t="shared" ref="AK449:AU449" si="230">+AJ449+1</f>
        <v>2049</v>
      </c>
      <c r="AL449" s="667">
        <f t="shared" si="230"/>
        <v>2050</v>
      </c>
      <c r="AM449" s="667">
        <f t="shared" si="230"/>
        <v>2051</v>
      </c>
      <c r="AN449" s="667">
        <f t="shared" si="230"/>
        <v>2052</v>
      </c>
      <c r="AO449" s="667">
        <f t="shared" si="230"/>
        <v>2053</v>
      </c>
      <c r="AP449" s="667">
        <f t="shared" si="230"/>
        <v>2054</v>
      </c>
      <c r="AQ449" s="667">
        <f t="shared" si="230"/>
        <v>2055</v>
      </c>
      <c r="AR449" s="667">
        <f t="shared" si="230"/>
        <v>2056</v>
      </c>
      <c r="AS449" s="667">
        <f t="shared" si="230"/>
        <v>2057</v>
      </c>
      <c r="AT449" s="667">
        <f t="shared" si="230"/>
        <v>2058</v>
      </c>
      <c r="AU449" s="667">
        <f t="shared" si="230"/>
        <v>2059</v>
      </c>
    </row>
    <row r="450" spans="1:47" s="589" customFormat="1" ht="11.25">
      <c r="A450" s="671">
        <v>1</v>
      </c>
      <c r="B450" s="749" t="s">
        <v>478</v>
      </c>
      <c r="C450" s="624">
        <f>NPV($C$490,G450:AI450)+F450</f>
        <v>9881229.2306346055</v>
      </c>
      <c r="D450" s="625">
        <f>SUM(F450:AI450)</f>
        <v>21984377.212567303</v>
      </c>
      <c r="E450" s="593"/>
      <c r="F450" s="593">
        <f>+F451+F454+F457+F459</f>
        <v>0</v>
      </c>
      <c r="G450" s="593">
        <f>+G451+G454+G457+G459</f>
        <v>0</v>
      </c>
      <c r="H450" s="593">
        <f>+H451+H454+H457+H459+H462</f>
        <v>0</v>
      </c>
      <c r="I450" s="593">
        <f t="shared" ref="I450:AU450" si="231">+I451+I454+I457+I459+I462</f>
        <v>0</v>
      </c>
      <c r="J450" s="593">
        <f t="shared" si="231"/>
        <v>0</v>
      </c>
      <c r="K450" s="593">
        <f t="shared" si="231"/>
        <v>1039817.8716645639</v>
      </c>
      <c r="L450" s="593">
        <f t="shared" si="231"/>
        <v>707247.82647268882</v>
      </c>
      <c r="M450" s="593">
        <f t="shared" si="231"/>
        <v>720217.09939443052</v>
      </c>
      <c r="N450" s="593">
        <f t="shared" si="231"/>
        <v>733440.7877159419</v>
      </c>
      <c r="O450" s="593">
        <f t="shared" si="231"/>
        <v>746923.83848740044</v>
      </c>
      <c r="P450" s="593">
        <f t="shared" si="231"/>
        <v>761114.201817489</v>
      </c>
      <c r="Q450" s="593">
        <f t="shared" si="231"/>
        <v>775587.31827689125</v>
      </c>
      <c r="R450" s="593">
        <f t="shared" si="231"/>
        <v>790348.81914989417</v>
      </c>
      <c r="S450" s="593">
        <f t="shared" si="231"/>
        <v>803877.75171986152</v>
      </c>
      <c r="T450" s="593">
        <f t="shared" si="231"/>
        <v>817656.97288274835</v>
      </c>
      <c r="U450" s="593">
        <f t="shared" si="231"/>
        <v>831691.07622533222</v>
      </c>
      <c r="V450" s="593">
        <f t="shared" si="231"/>
        <v>845984.74057216488</v>
      </c>
      <c r="W450" s="593">
        <f t="shared" si="231"/>
        <v>860542.73157890351</v>
      </c>
      <c r="X450" s="593">
        <f t="shared" si="231"/>
        <v>875369.90335565573</v>
      </c>
      <c r="Y450" s="593">
        <f t="shared" si="231"/>
        <v>890471.20012090425</v>
      </c>
      <c r="Z450" s="593">
        <f t="shared" si="231"/>
        <v>905851.65788658964</v>
      </c>
      <c r="AA450" s="593">
        <f t="shared" si="231"/>
        <v>921516.4061749489</v>
      </c>
      <c r="AB450" s="593">
        <f t="shared" si="231"/>
        <v>937470.66976770456</v>
      </c>
      <c r="AC450" s="593">
        <f t="shared" si="231"/>
        <v>953206.67534243013</v>
      </c>
      <c r="AD450" s="593">
        <f t="shared" si="231"/>
        <v>969227.99812517897</v>
      </c>
      <c r="AE450" s="593">
        <f t="shared" si="231"/>
        <v>985539.78648508759</v>
      </c>
      <c r="AF450" s="593">
        <f t="shared" si="231"/>
        <v>1002147.2833604971</v>
      </c>
      <c r="AG450" s="593">
        <f t="shared" si="231"/>
        <v>1019055.8280163693</v>
      </c>
      <c r="AH450" s="593">
        <f t="shared" si="231"/>
        <v>1036270.8578347457</v>
      </c>
      <c r="AI450" s="593">
        <f t="shared" si="231"/>
        <v>1053797.9101388815</v>
      </c>
      <c r="AJ450" s="672">
        <f t="shared" si="231"/>
        <v>1053797.9101388815</v>
      </c>
      <c r="AK450" s="672">
        <f t="shared" si="231"/>
        <v>1053797.9101388815</v>
      </c>
      <c r="AL450" s="672">
        <f t="shared" si="231"/>
        <v>1053797.9101388815</v>
      </c>
      <c r="AM450" s="672">
        <f t="shared" si="231"/>
        <v>1053797.9101388815</v>
      </c>
      <c r="AN450" s="672">
        <f t="shared" si="231"/>
        <v>1053797.9101388815</v>
      </c>
      <c r="AO450" s="672">
        <f t="shared" si="231"/>
        <v>1053797.9101388815</v>
      </c>
      <c r="AP450" s="672">
        <f t="shared" si="231"/>
        <v>1053797.9101388815</v>
      </c>
      <c r="AQ450" s="672">
        <f t="shared" si="231"/>
        <v>1053797.9101388815</v>
      </c>
      <c r="AR450" s="672">
        <f t="shared" si="231"/>
        <v>1053797.9101388815</v>
      </c>
      <c r="AS450" s="672">
        <f t="shared" si="231"/>
        <v>1053797.9101388815</v>
      </c>
      <c r="AT450" s="672">
        <f t="shared" si="231"/>
        <v>1053797.9101388815</v>
      </c>
      <c r="AU450" s="672">
        <f t="shared" si="231"/>
        <v>1053797.9101388815</v>
      </c>
    </row>
    <row r="451" spans="1:47" s="548" customFormat="1" ht="14.25" customHeight="1">
      <c r="A451" s="673"/>
      <c r="B451" s="679" t="s">
        <v>728</v>
      </c>
      <c r="C451" s="624">
        <f>NPV($C$490,G451:AI451)+F451</f>
        <v>4033702.1990690744</v>
      </c>
      <c r="D451" s="625">
        <f>SUM(F451:AI451)</f>
        <v>9075733.2034788374</v>
      </c>
      <c r="E451" s="593"/>
      <c r="F451" s="593">
        <f>+F452*32</f>
        <v>0</v>
      </c>
      <c r="G451" s="593">
        <f>+G452*32</f>
        <v>0</v>
      </c>
      <c r="H451" s="593">
        <f>+H452*H453</f>
        <v>0</v>
      </c>
      <c r="I451" s="593">
        <f>+I452*I453</f>
        <v>0</v>
      </c>
      <c r="J451" s="593">
        <f t="shared" ref="J451:AI451" si="232">+J452*J453</f>
        <v>0</v>
      </c>
      <c r="K451" s="593">
        <f t="shared" si="232"/>
        <v>290379.04291157192</v>
      </c>
      <c r="L451" s="593">
        <f t="shared" si="232"/>
        <v>296143.74256536015</v>
      </c>
      <c r="M451" s="593">
        <f t="shared" si="232"/>
        <v>302022.88492054032</v>
      </c>
      <c r="N451" s="593">
        <f t="shared" si="232"/>
        <v>308018.74193101941</v>
      </c>
      <c r="O451" s="593">
        <f t="shared" si="232"/>
        <v>314133.63065427617</v>
      </c>
      <c r="P451" s="593">
        <f t="shared" si="232"/>
        <v>320369.91414677125</v>
      </c>
      <c r="Q451" s="593">
        <f t="shared" si="232"/>
        <v>326730.00237713463</v>
      </c>
      <c r="R451" s="593">
        <f t="shared" si="232"/>
        <v>333216.353157481</v>
      </c>
      <c r="S451" s="593">
        <f t="shared" si="232"/>
        <v>338773.64797161106</v>
      </c>
      <c r="T451" s="593">
        <f t="shared" si="232"/>
        <v>344423.62588895176</v>
      </c>
      <c r="U451" s="593">
        <f t="shared" si="232"/>
        <v>350167.83265395375</v>
      </c>
      <c r="V451" s="593">
        <f t="shared" si="232"/>
        <v>356007.83979058819</v>
      </c>
      <c r="W451" s="593">
        <f t="shared" si="232"/>
        <v>361945.24503228965</v>
      </c>
      <c r="X451" s="593">
        <f t="shared" si="232"/>
        <v>367981.67275907163</v>
      </c>
      <c r="Y451" s="593">
        <f t="shared" si="232"/>
        <v>374118.77444193058</v>
      </c>
      <c r="Z451" s="593">
        <f t="shared" si="232"/>
        <v>380358.22909466259</v>
      </c>
      <c r="AA451" s="593">
        <f t="shared" si="232"/>
        <v>386701.74373321474</v>
      </c>
      <c r="AB451" s="593">
        <f t="shared" si="232"/>
        <v>393151.05384269787</v>
      </c>
      <c r="AC451" s="593">
        <f t="shared" si="232"/>
        <v>399345.92926228273</v>
      </c>
      <c r="AD451" s="593">
        <f t="shared" si="232"/>
        <v>405638.41724347486</v>
      </c>
      <c r="AE451" s="593">
        <f t="shared" si="232"/>
        <v>412030.05586598336</v>
      </c>
      <c r="AF451" s="593">
        <f t="shared" si="232"/>
        <v>418522.4074450169</v>
      </c>
      <c r="AG451" s="593">
        <f t="shared" si="232"/>
        <v>425117.05891316221</v>
      </c>
      <c r="AH451" s="593">
        <f t="shared" si="232"/>
        <v>431815.62220827938</v>
      </c>
      <c r="AI451" s="593">
        <f t="shared" si="232"/>
        <v>438619.73466751026</v>
      </c>
      <c r="AJ451" s="672">
        <f t="shared" ref="AJ451:AU452" si="233">+AI451</f>
        <v>438619.73466751026</v>
      </c>
      <c r="AK451" s="672">
        <f t="shared" si="233"/>
        <v>438619.73466751026</v>
      </c>
      <c r="AL451" s="672">
        <f t="shared" si="233"/>
        <v>438619.73466751026</v>
      </c>
      <c r="AM451" s="672">
        <f t="shared" si="233"/>
        <v>438619.73466751026</v>
      </c>
      <c r="AN451" s="672">
        <f t="shared" si="233"/>
        <v>438619.73466751026</v>
      </c>
      <c r="AO451" s="672">
        <f t="shared" si="233"/>
        <v>438619.73466751026</v>
      </c>
      <c r="AP451" s="672">
        <f t="shared" si="233"/>
        <v>438619.73466751026</v>
      </c>
      <c r="AQ451" s="672">
        <f t="shared" si="233"/>
        <v>438619.73466751026</v>
      </c>
      <c r="AR451" s="672">
        <f t="shared" si="233"/>
        <v>438619.73466751026</v>
      </c>
      <c r="AS451" s="672">
        <f t="shared" si="233"/>
        <v>438619.73466751026</v>
      </c>
      <c r="AT451" s="672">
        <f t="shared" si="233"/>
        <v>438619.73466751026</v>
      </c>
      <c r="AU451" s="672">
        <f t="shared" si="233"/>
        <v>438619.73466751026</v>
      </c>
    </row>
    <row r="452" spans="1:47" s="589" customFormat="1" ht="11.25">
      <c r="A452" s="674"/>
      <c r="B452" s="751" t="s">
        <v>479</v>
      </c>
      <c r="C452" s="675"/>
      <c r="D452" s="676"/>
      <c r="E452" s="595"/>
      <c r="F452" s="595"/>
      <c r="G452" s="595"/>
      <c r="H452" s="595"/>
      <c r="I452" s="595"/>
      <c r="J452" s="595"/>
      <c r="K452" s="595">
        <f>+'Količine s projektom'!J81+'Količine s projektom'!J82</f>
        <v>4588</v>
      </c>
      <c r="L452" s="595">
        <f>+'Količine s projektom'!K81+'Količine s projektom'!K82</f>
        <v>4587.335760124879</v>
      </c>
      <c r="M452" s="595">
        <f>+'Količine s projektom'!L81+'Količine s projektom'!L82</f>
        <v>4586.6716164168492</v>
      </c>
      <c r="N452" s="595">
        <f>+'Količine s projektom'!M81+'Količine s projektom'!M82</f>
        <v>4586.0075688619863</v>
      </c>
      <c r="O452" s="595">
        <f>+'Količine s projektom'!N81+'Količine s projektom'!N82</f>
        <v>4585.3436174463714</v>
      </c>
      <c r="P452" s="595">
        <f>+'Količine s projektom'!O81+'Količine s projektom'!O82</f>
        <v>4584.6797621560836</v>
      </c>
      <c r="Q452" s="595">
        <f>+'Količine s projektom'!P81+'Količine s projektom'!P82</f>
        <v>4584.0160029772078</v>
      </c>
      <c r="R452" s="595">
        <f>+'Količine s projektom'!Q81+'Količine s projektom'!Q82</f>
        <v>4583.3523398958278</v>
      </c>
      <c r="S452" s="595">
        <f>+'Količine s projektom'!R81+'Količine s projektom'!R82</f>
        <v>4568.4238101377077</v>
      </c>
      <c r="T452" s="595">
        <f>+'Količine s projektom'!S81+'Količine s projektom'!S82</f>
        <v>4553.5439043962924</v>
      </c>
      <c r="U452" s="595">
        <f>+'Količine s projektom'!T81+'Količine s projektom'!T82</f>
        <v>4538.7124642973104</v>
      </c>
      <c r="V452" s="595">
        <f>+'Količine s projektom'!U81+'Količine s projektom'!U82</f>
        <v>4523.9293319823391</v>
      </c>
      <c r="W452" s="595">
        <f>+'Količine s projektom'!V81+'Količine s projektom'!V82</f>
        <v>4509.1943501071146</v>
      </c>
      <c r="X452" s="595">
        <f>+'Količine s projektom'!W81+'Količine s projektom'!W82</f>
        <v>4494.5073618398646</v>
      </c>
      <c r="Y452" s="595">
        <f>+'Količine s projektom'!X81+'Količine s projektom'!X82</f>
        <v>4479.8682108596358</v>
      </c>
      <c r="Z452" s="595">
        <f>+'Količine s projektom'!Y81+'Količine s projektom'!Y82</f>
        <v>4465.2767413546326</v>
      </c>
      <c r="AA452" s="595">
        <f>+'Količine s projektom'!Z81+'Količine s projektom'!Z82</f>
        <v>4450.7327980205546</v>
      </c>
      <c r="AB452" s="595">
        <f>+'Količine s projektom'!AA81+'Količine s projektom'!AA82</f>
        <v>4436.2362260589489</v>
      </c>
      <c r="AC452" s="595">
        <f>+'Količine s projektom'!AB81+'Količine s projektom'!AB82</f>
        <v>4417.7822897560782</v>
      </c>
      <c r="AD452" s="595">
        <f>+'Količine s projektom'!AC81+'Količine s projektom'!AC82</f>
        <v>4399.40511847376</v>
      </c>
      <c r="AE452" s="595">
        <f>+'Količine s projektom'!AD81+'Količine s projektom'!AD82</f>
        <v>4381.1043928834633</v>
      </c>
      <c r="AF452" s="595">
        <f>+'Količine s projektom'!AE81+'Količine s projektom'!AE82</f>
        <v>4362.8797949850041</v>
      </c>
      <c r="AG452" s="595">
        <f>+'Količine s projektom'!AF81+'Količine s projektom'!AF82</f>
        <v>4344.7310081010246</v>
      </c>
      <c r="AH452" s="595">
        <f>+'Količine s projektom'!AG81+'Količine s projektom'!AG82</f>
        <v>4326.657716871483</v>
      </c>
      <c r="AI452" s="595">
        <f>+'Količine s projektom'!AH81+'Količine s projektom'!AH82</f>
        <v>4308.6596072481816</v>
      </c>
      <c r="AJ452" s="677">
        <f t="shared" si="233"/>
        <v>4308.6596072481816</v>
      </c>
      <c r="AK452" s="677">
        <f t="shared" si="233"/>
        <v>4308.6596072481816</v>
      </c>
      <c r="AL452" s="677">
        <f t="shared" si="233"/>
        <v>4308.6596072481816</v>
      </c>
      <c r="AM452" s="677">
        <f t="shared" si="233"/>
        <v>4308.6596072481816</v>
      </c>
      <c r="AN452" s="677">
        <f t="shared" si="233"/>
        <v>4308.6596072481816</v>
      </c>
      <c r="AO452" s="677">
        <f t="shared" si="233"/>
        <v>4308.6596072481816</v>
      </c>
      <c r="AP452" s="677">
        <f t="shared" si="233"/>
        <v>4308.6596072481816</v>
      </c>
      <c r="AQ452" s="677">
        <f t="shared" si="233"/>
        <v>4308.6596072481816</v>
      </c>
      <c r="AR452" s="677">
        <f t="shared" si="233"/>
        <v>4308.6596072481816</v>
      </c>
      <c r="AS452" s="677">
        <f t="shared" si="233"/>
        <v>4308.6596072481816</v>
      </c>
      <c r="AT452" s="677">
        <f t="shared" si="233"/>
        <v>4308.6596072481816</v>
      </c>
      <c r="AU452" s="677">
        <f t="shared" si="233"/>
        <v>4308.6596072481816</v>
      </c>
    </row>
    <row r="453" spans="1:47" s="589" customFormat="1" ht="11.25">
      <c r="A453" s="674"/>
      <c r="B453" s="751" t="s">
        <v>703</v>
      </c>
      <c r="C453" s="675"/>
      <c r="D453" s="676"/>
      <c r="E453" s="595"/>
      <c r="F453" s="595"/>
      <c r="G453" s="595"/>
      <c r="H453" s="595"/>
      <c r="I453" s="595"/>
      <c r="J453" s="595"/>
      <c r="K453" s="595">
        <f>+'17 Sive plače'!Y40</f>
        <v>63.290985813333023</v>
      </c>
      <c r="L453" s="595">
        <f>+'17 Sive plače'!Z40</f>
        <v>64.556805529599686</v>
      </c>
      <c r="M453" s="595">
        <f>+'17 Sive plače'!AA40</f>
        <v>65.847941640191678</v>
      </c>
      <c r="N453" s="595">
        <f>+'17 Sive plače'!AB40</f>
        <v>67.164900472995512</v>
      </c>
      <c r="O453" s="595">
        <f>+'17 Sive plače'!AC40</f>
        <v>68.508198482455427</v>
      </c>
      <c r="P453" s="595">
        <f>+'17 Sive plače'!AD40</f>
        <v>69.87836245210454</v>
      </c>
      <c r="Q453" s="595">
        <f>+'17 Sive plače'!AE40</f>
        <v>71.275929701146637</v>
      </c>
      <c r="R453" s="595">
        <f>+'17 Sive plače'!AF40</f>
        <v>72.70144829516957</v>
      </c>
      <c r="S453" s="595">
        <f>+'17 Sive plače'!AG40</f>
        <v>74.15547726107296</v>
      </c>
      <c r="T453" s="595">
        <f>+'17 Sive plače'!AH40</f>
        <v>75.638586806294413</v>
      </c>
      <c r="U453" s="595">
        <f>+'17 Sive plače'!AI40</f>
        <v>77.151358542420297</v>
      </c>
      <c r="V453" s="595">
        <f>+'17 Sive plače'!AJ40</f>
        <v>78.694385713268701</v>
      </c>
      <c r="W453" s="595">
        <f>+'17 Sive plače'!AK40</f>
        <v>80.268273427534069</v>
      </c>
      <c r="X453" s="595">
        <f>+'17 Sive plače'!AL40</f>
        <v>81.873638896084756</v>
      </c>
      <c r="Y453" s="595">
        <f>+'17 Sive plače'!AM40</f>
        <v>83.511111674006457</v>
      </c>
      <c r="Z453" s="595">
        <f>+'17 Sive plače'!AN40</f>
        <v>85.181333907486589</v>
      </c>
      <c r="AA453" s="595">
        <f>+'17 Sive plače'!AO40</f>
        <v>86.884960585636321</v>
      </c>
      <c r="AB453" s="595">
        <f>+'17 Sive plače'!AP40</f>
        <v>88.622659797349044</v>
      </c>
      <c r="AC453" s="595">
        <f>+'17 Sive plače'!AQ40</f>
        <v>90.395112993296024</v>
      </c>
      <c r="AD453" s="595">
        <f>+'17 Sive plače'!AR40</f>
        <v>92.203015253161951</v>
      </c>
      <c r="AE453" s="595">
        <f>+'17 Sive plače'!AS40</f>
        <v>94.047075558225188</v>
      </c>
      <c r="AF453" s="595">
        <f>+'17 Sive plače'!AT40</f>
        <v>95.928017069389696</v>
      </c>
      <c r="AG453" s="595">
        <f>+'17 Sive plače'!AU40</f>
        <v>97.846577410777485</v>
      </c>
      <c r="AH453" s="595">
        <f>+'17 Sive plače'!AV40</f>
        <v>99.803508958993035</v>
      </c>
      <c r="AI453" s="595">
        <f>+'17 Sive plače'!AW40</f>
        <v>101.7995791381729</v>
      </c>
      <c r="AJ453" s="677"/>
      <c r="AK453" s="677"/>
      <c r="AL453" s="677"/>
      <c r="AM453" s="677"/>
      <c r="AN453" s="677"/>
      <c r="AO453" s="677"/>
      <c r="AP453" s="677"/>
      <c r="AQ453" s="677"/>
      <c r="AR453" s="677"/>
      <c r="AS453" s="677"/>
      <c r="AT453" s="677"/>
      <c r="AU453" s="677"/>
    </row>
    <row r="454" spans="1:47" s="548" customFormat="1" ht="22.5">
      <c r="A454" s="678"/>
      <c r="B454" s="679" t="s">
        <v>503</v>
      </c>
      <c r="C454" s="624">
        <f>NPV($C$490,G454:AI454)+F454</f>
        <v>558725.14370394521</v>
      </c>
      <c r="D454" s="625">
        <f>SUM(F454:AI454)</f>
        <v>1196748.5328056233</v>
      </c>
      <c r="E454" s="593"/>
      <c r="F454" s="593">
        <v>0</v>
      </c>
      <c r="G454" s="593">
        <v>0</v>
      </c>
      <c r="H454" s="593">
        <f>510*H455</f>
        <v>0</v>
      </c>
      <c r="I454" s="593">
        <f t="shared" ref="I454:AI454" si="234">510*I455</f>
        <v>0</v>
      </c>
      <c r="J454" s="593">
        <f t="shared" si="234"/>
        <v>0</v>
      </c>
      <c r="K454" s="593">
        <f t="shared" si="234"/>
        <v>48916.048846678255</v>
      </c>
      <c r="L454" s="593">
        <f t="shared" si="234"/>
        <v>48908.966895898506</v>
      </c>
      <c r="M454" s="593">
        <f t="shared" si="234"/>
        <v>48901.88597042708</v>
      </c>
      <c r="N454" s="593">
        <f t="shared" si="234"/>
        <v>48894.806070115359</v>
      </c>
      <c r="O454" s="593">
        <f t="shared" si="234"/>
        <v>48887.727194815096</v>
      </c>
      <c r="P454" s="593">
        <f t="shared" si="234"/>
        <v>48880.649344377678</v>
      </c>
      <c r="Q454" s="593">
        <f t="shared" si="234"/>
        <v>48873.572518654677</v>
      </c>
      <c r="R454" s="593">
        <f t="shared" si="234"/>
        <v>48866.496717498034</v>
      </c>
      <c r="S454" s="593">
        <f t="shared" si="234"/>
        <v>48707.332661077569</v>
      </c>
      <c r="T454" s="593">
        <f t="shared" si="234"/>
        <v>48548.687021129772</v>
      </c>
      <c r="U454" s="593">
        <f t="shared" si="234"/>
        <v>48390.558109109632</v>
      </c>
      <c r="V454" s="593">
        <f t="shared" si="234"/>
        <v>48232.944241972131</v>
      </c>
      <c r="W454" s="593">
        <f t="shared" si="234"/>
        <v>48075.84374215448</v>
      </c>
      <c r="X454" s="593">
        <f t="shared" si="234"/>
        <v>47919.254937557387</v>
      </c>
      <c r="Y454" s="593">
        <f t="shared" si="234"/>
        <v>47763.176161528216</v>
      </c>
      <c r="Z454" s="593">
        <f t="shared" si="234"/>
        <v>47607.605752842246</v>
      </c>
      <c r="AA454" s="593">
        <f t="shared" si="234"/>
        <v>47452.542055685684</v>
      </c>
      <c r="AB454" s="593">
        <f t="shared" si="234"/>
        <v>47297.983419638833</v>
      </c>
      <c r="AC454" s="593">
        <f t="shared" si="234"/>
        <v>47101.232406211719</v>
      </c>
      <c r="AD454" s="593">
        <f t="shared" si="234"/>
        <v>46905.299841235574</v>
      </c>
      <c r="AE454" s="593">
        <f t="shared" si="234"/>
        <v>46710.182320114305</v>
      </c>
      <c r="AF454" s="593">
        <f t="shared" si="234"/>
        <v>46515.876452413126</v>
      </c>
      <c r="AG454" s="593">
        <f t="shared" si="234"/>
        <v>46322.378861801917</v>
      </c>
      <c r="AH454" s="593">
        <f t="shared" si="234"/>
        <v>46129.686185994353</v>
      </c>
      <c r="AI454" s="593">
        <f t="shared" si="234"/>
        <v>45937.795076691466</v>
      </c>
      <c r="AJ454" s="672">
        <f t="shared" ref="AJ454:AU456" si="235">+AI454</f>
        <v>45937.795076691466</v>
      </c>
      <c r="AK454" s="672">
        <f t="shared" si="235"/>
        <v>45937.795076691466</v>
      </c>
      <c r="AL454" s="672">
        <f t="shared" si="235"/>
        <v>45937.795076691466</v>
      </c>
      <c r="AM454" s="672">
        <f t="shared" si="235"/>
        <v>45937.795076691466</v>
      </c>
      <c r="AN454" s="672">
        <f t="shared" si="235"/>
        <v>45937.795076691466</v>
      </c>
      <c r="AO454" s="672">
        <f t="shared" si="235"/>
        <v>45937.795076691466</v>
      </c>
      <c r="AP454" s="672">
        <f t="shared" si="235"/>
        <v>45937.795076691466</v>
      </c>
      <c r="AQ454" s="672">
        <f t="shared" si="235"/>
        <v>45937.795076691466</v>
      </c>
      <c r="AR454" s="672">
        <f t="shared" si="235"/>
        <v>45937.795076691466</v>
      </c>
      <c r="AS454" s="672">
        <f t="shared" si="235"/>
        <v>45937.795076691466</v>
      </c>
      <c r="AT454" s="672">
        <f t="shared" si="235"/>
        <v>45937.795076691466</v>
      </c>
      <c r="AU454" s="672">
        <f t="shared" si="235"/>
        <v>45937.795076691466</v>
      </c>
    </row>
    <row r="455" spans="1:47" s="589" customFormat="1" ht="11.25">
      <c r="A455" s="674"/>
      <c r="B455" s="751" t="s">
        <v>487</v>
      </c>
      <c r="C455" s="675"/>
      <c r="D455" s="676"/>
      <c r="E455" s="595"/>
      <c r="F455" s="595"/>
      <c r="G455" s="595"/>
      <c r="H455" s="595"/>
      <c r="I455" s="595"/>
      <c r="J455" s="595"/>
      <c r="K455" s="595">
        <f t="shared" ref="K455:AI455" si="236">+K456/2.4</f>
        <v>95.913821267996582</v>
      </c>
      <c r="L455" s="595">
        <f t="shared" si="236"/>
        <v>95.899935089997072</v>
      </c>
      <c r="M455" s="595">
        <f t="shared" si="236"/>
        <v>95.886050922406042</v>
      </c>
      <c r="N455" s="595">
        <f t="shared" si="236"/>
        <v>95.87216876493207</v>
      </c>
      <c r="O455" s="595">
        <f t="shared" si="236"/>
        <v>95.858288617284501</v>
      </c>
      <c r="P455" s="595">
        <f t="shared" si="236"/>
        <v>95.844410479171913</v>
      </c>
      <c r="Q455" s="595">
        <f t="shared" si="236"/>
        <v>95.830534350303282</v>
      </c>
      <c r="R455" s="595">
        <f t="shared" si="236"/>
        <v>95.816660230388308</v>
      </c>
      <c r="S455" s="595">
        <f t="shared" si="236"/>
        <v>95.504573845250135</v>
      </c>
      <c r="T455" s="595">
        <f t="shared" si="236"/>
        <v>95.193503962999557</v>
      </c>
      <c r="U455" s="595">
        <f t="shared" si="236"/>
        <v>94.883447272763988</v>
      </c>
      <c r="V455" s="595">
        <f t="shared" si="236"/>
        <v>94.57440047445516</v>
      </c>
      <c r="W455" s="595">
        <f t="shared" si="236"/>
        <v>94.266360278734282</v>
      </c>
      <c r="X455" s="595">
        <f t="shared" si="236"/>
        <v>93.959323406975273</v>
      </c>
      <c r="Y455" s="595">
        <f t="shared" si="236"/>
        <v>93.65328659123179</v>
      </c>
      <c r="Z455" s="595">
        <f t="shared" si="236"/>
        <v>93.348246574200488</v>
      </c>
      <c r="AA455" s="595">
        <f t="shared" si="236"/>
        <v>93.044200109187614</v>
      </c>
      <c r="AB455" s="595">
        <f t="shared" si="236"/>
        <v>92.741143960076144</v>
      </c>
      <c r="AC455" s="595">
        <f t="shared" si="236"/>
        <v>92.355357659238663</v>
      </c>
      <c r="AD455" s="595">
        <f t="shared" si="236"/>
        <v>91.971176159285434</v>
      </c>
      <c r="AE455" s="595">
        <f t="shared" si="236"/>
        <v>91.588592784537852</v>
      </c>
      <c r="AF455" s="595">
        <f t="shared" si="236"/>
        <v>91.207600887084567</v>
      </c>
      <c r="AG455" s="595">
        <f t="shared" si="236"/>
        <v>90.82819384667043</v>
      </c>
      <c r="AH455" s="595">
        <f t="shared" si="236"/>
        <v>90.450365070577163</v>
      </c>
      <c r="AI455" s="595">
        <f t="shared" si="236"/>
        <v>90.074107993512683</v>
      </c>
      <c r="AJ455" s="677">
        <f t="shared" si="235"/>
        <v>90.074107993512683</v>
      </c>
      <c r="AK455" s="677">
        <f t="shared" si="235"/>
        <v>90.074107993512683</v>
      </c>
      <c r="AL455" s="677">
        <f t="shared" si="235"/>
        <v>90.074107993512683</v>
      </c>
      <c r="AM455" s="677">
        <f t="shared" si="235"/>
        <v>90.074107993512683</v>
      </c>
      <c r="AN455" s="677">
        <f t="shared" si="235"/>
        <v>90.074107993512683</v>
      </c>
      <c r="AO455" s="677">
        <f t="shared" si="235"/>
        <v>90.074107993512683</v>
      </c>
      <c r="AP455" s="677">
        <f t="shared" si="235"/>
        <v>90.074107993512683</v>
      </c>
      <c r="AQ455" s="677">
        <f t="shared" si="235"/>
        <v>90.074107993512683</v>
      </c>
      <c r="AR455" s="677">
        <f t="shared" si="235"/>
        <v>90.074107993512683</v>
      </c>
      <c r="AS455" s="677">
        <f t="shared" si="235"/>
        <v>90.074107993512683</v>
      </c>
      <c r="AT455" s="677">
        <f t="shared" si="235"/>
        <v>90.074107993512683</v>
      </c>
      <c r="AU455" s="677">
        <f t="shared" si="235"/>
        <v>90.074107993512683</v>
      </c>
    </row>
    <row r="456" spans="1:47" s="589" customFormat="1" ht="11.25">
      <c r="A456" s="674"/>
      <c r="B456" s="751" t="s">
        <v>480</v>
      </c>
      <c r="C456" s="675"/>
      <c r="D456" s="676"/>
      <c r="E456" s="595"/>
      <c r="F456" s="595"/>
      <c r="G456" s="595"/>
      <c r="H456" s="595"/>
      <c r="I456" s="595"/>
      <c r="J456" s="595"/>
      <c r="K456" s="595">
        <f>+'Količine s projektom'!J31-'Količine brez projekta'!J32</f>
        <v>230.1931710431918</v>
      </c>
      <c r="L456" s="595">
        <f>+'Količine s projektom'!K31-'Količine brez projekta'!K32</f>
        <v>230.15984421599296</v>
      </c>
      <c r="M456" s="595">
        <f>+'Količine s projektom'!L31-'Količine brez projekta'!L32</f>
        <v>230.12652221377448</v>
      </c>
      <c r="N456" s="595">
        <f>+'Količine s projektom'!M31-'Količine brez projekta'!M32</f>
        <v>230.09320503583695</v>
      </c>
      <c r="O456" s="595">
        <f>+'Količine s projektom'!N31-'Količine brez projekta'!N32</f>
        <v>230.05989268148278</v>
      </c>
      <c r="P456" s="595">
        <f>+'Količine s projektom'!O31-'Količine brez projekta'!O32</f>
        <v>230.02658515001258</v>
      </c>
      <c r="Q456" s="595">
        <f>+'Količine s projektom'!P31-'Količine brez projekta'!P32</f>
        <v>229.99328244072785</v>
      </c>
      <c r="R456" s="595">
        <f>+'Količine s projektom'!Q31-'Količine brez projekta'!Q32</f>
        <v>229.95998455293193</v>
      </c>
      <c r="S456" s="595">
        <f>+'Količine s projektom'!R31-'Količine brez projekta'!R32</f>
        <v>229.21097722860031</v>
      </c>
      <c r="T456" s="595">
        <f>+'Količine s projektom'!S31-'Količine brez projekta'!S32</f>
        <v>228.46440951119894</v>
      </c>
      <c r="U456" s="595">
        <f>+'Količine s projektom'!T31-'Količine brez projekta'!T32</f>
        <v>227.72027345463357</v>
      </c>
      <c r="V456" s="595">
        <f>+'Količine s projektom'!U31-'Količine brez projekta'!U32</f>
        <v>226.97856113869238</v>
      </c>
      <c r="W456" s="595">
        <f>+'Količine s projektom'!V31-'Količine brez projekta'!V32</f>
        <v>226.23926466896228</v>
      </c>
      <c r="X456" s="595">
        <f>+'Količine s projektom'!W31-'Količine brez projekta'!W32</f>
        <v>225.50237617674065</v>
      </c>
      <c r="Y456" s="595">
        <f>+'Količine s projektom'!X31-'Količine brez projekta'!X32</f>
        <v>224.7678878189563</v>
      </c>
      <c r="Z456" s="595">
        <f>+'Količine s projektom'!Y31-'Količine brez projekta'!Y32</f>
        <v>224.03579177808115</v>
      </c>
      <c r="AA456" s="595">
        <f>+'Količine s projektom'!Z31-'Količine brez projekta'!Z32</f>
        <v>223.30608026205027</v>
      </c>
      <c r="AB456" s="595">
        <f>+'Količine s projektom'!AA31-'Količine brez projekta'!AA32</f>
        <v>222.57874550418273</v>
      </c>
      <c r="AC456" s="595">
        <f>+'Količine s projektom'!AB31-'Količine brez projekta'!AB32</f>
        <v>221.65285838217278</v>
      </c>
      <c r="AD456" s="595">
        <f>+'Količine s projektom'!AC31-'Količine brez projekta'!AC32</f>
        <v>220.73082278228503</v>
      </c>
      <c r="AE456" s="595">
        <f>+'Količine s projektom'!AD31-'Količine brez projekta'!AD32</f>
        <v>219.81262268289083</v>
      </c>
      <c r="AF456" s="595">
        <f>+'Količine s projektom'!AE31-'Količine brez projekta'!AE32</f>
        <v>218.89824212900294</v>
      </c>
      <c r="AG456" s="595">
        <f>+'Količine s projektom'!AF31-'Količine brez projekta'!AF32</f>
        <v>217.98766523200902</v>
      </c>
      <c r="AH456" s="595">
        <f>+'Količine s projektom'!AG31-'Količine brez projekta'!AG32</f>
        <v>217.08087616938519</v>
      </c>
      <c r="AI456" s="595">
        <f>+'Količine s projektom'!AH31-'Količine brez projekta'!AH32</f>
        <v>216.17785918443042</v>
      </c>
      <c r="AJ456" s="677">
        <f t="shared" si="235"/>
        <v>216.17785918443042</v>
      </c>
      <c r="AK456" s="677">
        <f t="shared" si="235"/>
        <v>216.17785918443042</v>
      </c>
      <c r="AL456" s="677">
        <f t="shared" si="235"/>
        <v>216.17785918443042</v>
      </c>
      <c r="AM456" s="677">
        <f t="shared" si="235"/>
        <v>216.17785918443042</v>
      </c>
      <c r="AN456" s="677">
        <f t="shared" si="235"/>
        <v>216.17785918443042</v>
      </c>
      <c r="AO456" s="677">
        <f t="shared" si="235"/>
        <v>216.17785918443042</v>
      </c>
      <c r="AP456" s="677">
        <f t="shared" si="235"/>
        <v>216.17785918443042</v>
      </c>
      <c r="AQ456" s="677">
        <f t="shared" si="235"/>
        <v>216.17785918443042</v>
      </c>
      <c r="AR456" s="677">
        <f t="shared" si="235"/>
        <v>216.17785918443042</v>
      </c>
      <c r="AS456" s="677">
        <f t="shared" si="235"/>
        <v>216.17785918443042</v>
      </c>
      <c r="AT456" s="677">
        <f t="shared" si="235"/>
        <v>216.17785918443042</v>
      </c>
      <c r="AU456" s="677">
        <f t="shared" si="235"/>
        <v>216.17785918443042</v>
      </c>
    </row>
    <row r="457" spans="1:47" s="548" customFormat="1" ht="22.5">
      <c r="A457" s="678"/>
      <c r="B457" s="679" t="s">
        <v>481</v>
      </c>
      <c r="C457" s="624">
        <f>NPV($C$490,G457:AI457)+F457</f>
        <v>270543.55928203551</v>
      </c>
      <c r="D457" s="625">
        <f>SUM(F457:AI457)</f>
        <v>345289.75656478771</v>
      </c>
      <c r="E457" s="593"/>
      <c r="F457" s="593">
        <v>0</v>
      </c>
      <c r="G457" s="593">
        <v>0</v>
      </c>
      <c r="H457" s="593">
        <f>+H458*1500</f>
        <v>0</v>
      </c>
      <c r="I457" s="593">
        <v>0</v>
      </c>
      <c r="J457" s="593">
        <v>0</v>
      </c>
      <c r="K457" s="593">
        <f>1500*K458</f>
        <v>345289.75656478771</v>
      </c>
      <c r="L457" s="593"/>
      <c r="M457" s="593"/>
      <c r="N457" s="593"/>
      <c r="O457" s="593"/>
      <c r="P457" s="593"/>
      <c r="Q457" s="593"/>
      <c r="R457" s="593"/>
      <c r="S457" s="593"/>
      <c r="T457" s="593"/>
      <c r="U457" s="593"/>
      <c r="V457" s="593"/>
      <c r="W457" s="593"/>
      <c r="X457" s="593"/>
      <c r="Y457" s="593"/>
      <c r="Z457" s="593"/>
      <c r="AA457" s="593"/>
      <c r="AB457" s="593"/>
      <c r="AC457" s="593"/>
      <c r="AD457" s="593"/>
      <c r="AE457" s="593"/>
      <c r="AF457" s="593"/>
      <c r="AG457" s="593"/>
      <c r="AH457" s="593"/>
      <c r="AI457" s="593"/>
      <c r="AJ457" s="672"/>
      <c r="AK457" s="672"/>
      <c r="AL457" s="672"/>
      <c r="AM457" s="672"/>
      <c r="AN457" s="672"/>
      <c r="AO457" s="672"/>
      <c r="AP457" s="672"/>
      <c r="AQ457" s="672"/>
      <c r="AR457" s="672"/>
      <c r="AS457" s="672"/>
      <c r="AT457" s="672"/>
      <c r="AU457" s="672"/>
    </row>
    <row r="458" spans="1:47" s="589" customFormat="1" ht="11.25">
      <c r="A458" s="674"/>
      <c r="B458" s="751" t="s">
        <v>482</v>
      </c>
      <c r="C458" s="675"/>
      <c r="D458" s="676"/>
      <c r="E458" s="595"/>
      <c r="F458" s="595"/>
      <c r="G458" s="595"/>
      <c r="H458" s="595">
        <f>+H456</f>
        <v>0</v>
      </c>
      <c r="I458" s="595"/>
      <c r="J458" s="595"/>
      <c r="K458" s="595">
        <f>+K456</f>
        <v>230.1931710431918</v>
      </c>
      <c r="L458" s="595"/>
      <c r="M458" s="595"/>
      <c r="N458" s="595"/>
      <c r="O458" s="595"/>
      <c r="P458" s="595"/>
      <c r="Q458" s="595"/>
      <c r="R458" s="595"/>
      <c r="S458" s="595"/>
      <c r="T458" s="595"/>
      <c r="U458" s="595"/>
      <c r="V458" s="595"/>
      <c r="W458" s="595"/>
      <c r="X458" s="595"/>
      <c r="Y458" s="595"/>
      <c r="Z458" s="595"/>
      <c r="AA458" s="595"/>
      <c r="AB458" s="595"/>
      <c r="AC458" s="595"/>
      <c r="AD458" s="595"/>
      <c r="AE458" s="595"/>
      <c r="AF458" s="595"/>
      <c r="AG458" s="595"/>
      <c r="AH458" s="595"/>
      <c r="AI458" s="595"/>
      <c r="AJ458" s="677"/>
      <c r="AK458" s="677"/>
      <c r="AL458" s="677"/>
      <c r="AM458" s="677"/>
      <c r="AN458" s="677"/>
      <c r="AO458" s="677"/>
      <c r="AP458" s="677"/>
      <c r="AQ458" s="677"/>
      <c r="AR458" s="677"/>
      <c r="AS458" s="677"/>
      <c r="AT458" s="677"/>
      <c r="AU458" s="677"/>
    </row>
    <row r="459" spans="1:47" s="548" customFormat="1" ht="11.25">
      <c r="A459" s="673"/>
      <c r="B459" s="679" t="s">
        <v>483</v>
      </c>
      <c r="C459" s="624">
        <f>NPV($C$490,G459:AI459)+F459</f>
        <v>-169068.36635390678</v>
      </c>
      <c r="D459" s="625">
        <f>SUM(F459:AI459)</f>
        <v>-367071.95779249741</v>
      </c>
      <c r="E459" s="593"/>
      <c r="F459" s="593">
        <f>+-F460*F461</f>
        <v>0</v>
      </c>
      <c r="G459" s="593">
        <f t="shared" ref="G459:AI459" si="237">+-G460*G461</f>
        <v>0</v>
      </c>
      <c r="H459" s="593">
        <f t="shared" si="237"/>
        <v>0</v>
      </c>
      <c r="I459" s="593">
        <f t="shared" si="237"/>
        <v>0</v>
      </c>
      <c r="J459" s="593">
        <f t="shared" si="237"/>
        <v>0</v>
      </c>
      <c r="K459" s="593">
        <f t="shared" si="237"/>
        <v>-13202.979611563176</v>
      </c>
      <c r="L459" s="593">
        <f t="shared" si="237"/>
        <v>-13596.764574603998</v>
      </c>
      <c r="M459" s="593">
        <f t="shared" si="237"/>
        <v>-14002.294355987284</v>
      </c>
      <c r="N459" s="593">
        <f t="shared" si="237"/>
        <v>-14419.919250342955</v>
      </c>
      <c r="O459" s="593">
        <f t="shared" si="237"/>
        <v>-14850</v>
      </c>
      <c r="P459" s="593">
        <f t="shared" si="237"/>
        <v>-14850</v>
      </c>
      <c r="Q459" s="593">
        <f t="shared" si="237"/>
        <v>-14850</v>
      </c>
      <c r="R459" s="593">
        <f t="shared" si="237"/>
        <v>-14850</v>
      </c>
      <c r="S459" s="593">
        <f t="shared" si="237"/>
        <v>-14850</v>
      </c>
      <c r="T459" s="593">
        <f t="shared" si="237"/>
        <v>-14850</v>
      </c>
      <c r="U459" s="593">
        <f t="shared" si="237"/>
        <v>-14850</v>
      </c>
      <c r="V459" s="593">
        <f t="shared" si="237"/>
        <v>-14850</v>
      </c>
      <c r="W459" s="593">
        <f t="shared" si="237"/>
        <v>-14850</v>
      </c>
      <c r="X459" s="593">
        <f t="shared" si="237"/>
        <v>-14850</v>
      </c>
      <c r="Y459" s="593">
        <f t="shared" si="237"/>
        <v>-14850</v>
      </c>
      <c r="Z459" s="593">
        <f t="shared" si="237"/>
        <v>-14850</v>
      </c>
      <c r="AA459" s="593">
        <f t="shared" si="237"/>
        <v>-14850</v>
      </c>
      <c r="AB459" s="593">
        <f t="shared" si="237"/>
        <v>-14850</v>
      </c>
      <c r="AC459" s="593">
        <f t="shared" si="237"/>
        <v>-14850</v>
      </c>
      <c r="AD459" s="593">
        <f t="shared" si="237"/>
        <v>-14850</v>
      </c>
      <c r="AE459" s="593">
        <f t="shared" si="237"/>
        <v>-14850</v>
      </c>
      <c r="AF459" s="593">
        <f t="shared" si="237"/>
        <v>-14850</v>
      </c>
      <c r="AG459" s="593">
        <f t="shared" si="237"/>
        <v>-14850</v>
      </c>
      <c r="AH459" s="593">
        <f t="shared" si="237"/>
        <v>-14850</v>
      </c>
      <c r="AI459" s="593">
        <f t="shared" si="237"/>
        <v>-14850</v>
      </c>
      <c r="AJ459" s="672">
        <f t="shared" ref="AJ459:AU461" si="238">+AI459</f>
        <v>-14850</v>
      </c>
      <c r="AK459" s="672">
        <f t="shared" si="238"/>
        <v>-14850</v>
      </c>
      <c r="AL459" s="672">
        <f t="shared" si="238"/>
        <v>-14850</v>
      </c>
      <c r="AM459" s="672">
        <f t="shared" si="238"/>
        <v>-14850</v>
      </c>
      <c r="AN459" s="672">
        <f t="shared" si="238"/>
        <v>-14850</v>
      </c>
      <c r="AO459" s="672">
        <f t="shared" si="238"/>
        <v>-14850</v>
      </c>
      <c r="AP459" s="672">
        <f t="shared" si="238"/>
        <v>-14850</v>
      </c>
      <c r="AQ459" s="672">
        <f t="shared" si="238"/>
        <v>-14850</v>
      </c>
      <c r="AR459" s="672">
        <f t="shared" si="238"/>
        <v>-14850</v>
      </c>
      <c r="AS459" s="672">
        <f t="shared" si="238"/>
        <v>-14850</v>
      </c>
      <c r="AT459" s="672">
        <f t="shared" si="238"/>
        <v>-14850</v>
      </c>
      <c r="AU459" s="672">
        <f t="shared" si="238"/>
        <v>-14850</v>
      </c>
    </row>
    <row r="460" spans="1:47" s="589" customFormat="1" ht="11.25">
      <c r="A460" s="674"/>
      <c r="B460" s="751" t="s">
        <v>484</v>
      </c>
      <c r="C460" s="675"/>
      <c r="D460" s="676"/>
      <c r="E460" s="595"/>
      <c r="F460" s="595">
        <f>+'17 CO'!B13</f>
        <v>0</v>
      </c>
      <c r="G460" s="595">
        <f>+'17 CO'!C13</f>
        <v>0</v>
      </c>
      <c r="H460" s="595">
        <v>0</v>
      </c>
      <c r="I460" s="595"/>
      <c r="J460" s="595"/>
      <c r="K460" s="595">
        <f>+'17 CO'!G13</f>
        <v>330</v>
      </c>
      <c r="L460" s="595">
        <f>+'17 CO'!H13</f>
        <v>330</v>
      </c>
      <c r="M460" s="595">
        <f>+'17 CO'!I13</f>
        <v>330</v>
      </c>
      <c r="N460" s="595">
        <f>+'17 CO'!J13</f>
        <v>330</v>
      </c>
      <c r="O460" s="595">
        <f>+'17 CO'!K13</f>
        <v>330</v>
      </c>
      <c r="P460" s="595">
        <f>+'17 CO'!L13</f>
        <v>330</v>
      </c>
      <c r="Q460" s="595">
        <f>+'17 CO'!M13</f>
        <v>330</v>
      </c>
      <c r="R460" s="595">
        <f>+'17 CO'!N13</f>
        <v>330</v>
      </c>
      <c r="S460" s="595">
        <f>+'17 CO'!O13</f>
        <v>330</v>
      </c>
      <c r="T460" s="595">
        <f>+'17 CO'!P13</f>
        <v>330</v>
      </c>
      <c r="U460" s="595">
        <f>+'17 CO'!Q13</f>
        <v>330</v>
      </c>
      <c r="V460" s="595">
        <f>+'17 CO'!R13</f>
        <v>330</v>
      </c>
      <c r="W460" s="595">
        <f>+'17 CO'!S13</f>
        <v>330</v>
      </c>
      <c r="X460" s="595">
        <f>+'17 CO'!T13</f>
        <v>330</v>
      </c>
      <c r="Y460" s="595">
        <f>+'17 CO'!U13</f>
        <v>330</v>
      </c>
      <c r="Z460" s="595">
        <f>+'17 CO'!V13</f>
        <v>330</v>
      </c>
      <c r="AA460" s="595">
        <f>+'17 CO'!W13</f>
        <v>330</v>
      </c>
      <c r="AB460" s="595">
        <f>+'17 CO'!X13</f>
        <v>330</v>
      </c>
      <c r="AC460" s="595">
        <f>+'17 CO'!Y13</f>
        <v>330</v>
      </c>
      <c r="AD460" s="595">
        <f>+'17 CO'!Z13</f>
        <v>330</v>
      </c>
      <c r="AE460" s="595">
        <f>+'17 CO'!AA13</f>
        <v>330</v>
      </c>
      <c r="AF460" s="595">
        <f>+'17 CO'!AB13</f>
        <v>330</v>
      </c>
      <c r="AG460" s="595">
        <f>+'17 CO'!AC13</f>
        <v>330</v>
      </c>
      <c r="AH460" s="595">
        <f>+'17 CO'!AD13</f>
        <v>330</v>
      </c>
      <c r="AI460" s="595">
        <f>+'17 CO'!AE13</f>
        <v>330</v>
      </c>
      <c r="AJ460" s="677">
        <f t="shared" si="238"/>
        <v>330</v>
      </c>
      <c r="AK460" s="677">
        <f t="shared" si="238"/>
        <v>330</v>
      </c>
      <c r="AL460" s="677">
        <f t="shared" si="238"/>
        <v>330</v>
      </c>
      <c r="AM460" s="677">
        <f t="shared" si="238"/>
        <v>330</v>
      </c>
      <c r="AN460" s="677">
        <f t="shared" si="238"/>
        <v>330</v>
      </c>
      <c r="AO460" s="677">
        <f t="shared" si="238"/>
        <v>330</v>
      </c>
      <c r="AP460" s="677">
        <f t="shared" si="238"/>
        <v>330</v>
      </c>
      <c r="AQ460" s="677">
        <f t="shared" si="238"/>
        <v>330</v>
      </c>
      <c r="AR460" s="677">
        <f t="shared" si="238"/>
        <v>330</v>
      </c>
      <c r="AS460" s="677">
        <f t="shared" si="238"/>
        <v>330</v>
      </c>
      <c r="AT460" s="677">
        <f t="shared" si="238"/>
        <v>330</v>
      </c>
      <c r="AU460" s="677">
        <f t="shared" si="238"/>
        <v>330</v>
      </c>
    </row>
    <row r="461" spans="1:47" s="589" customFormat="1" ht="11.25">
      <c r="A461" s="674"/>
      <c r="B461" s="751" t="s">
        <v>485</v>
      </c>
      <c r="C461" s="675"/>
      <c r="D461" s="676"/>
      <c r="E461" s="595"/>
      <c r="F461" s="595">
        <f>+'17 CO'!B15</f>
        <v>34.541396060607802</v>
      </c>
      <c r="G461" s="595">
        <f>+'17 CO'!C15</f>
        <v>35.571609146689696</v>
      </c>
      <c r="H461" s="595">
        <f>+'17 CO'!D15</f>
        <v>36.632548813737571</v>
      </c>
      <c r="I461" s="595">
        <f>+'17 CO'!E15</f>
        <v>37.725131496215923</v>
      </c>
      <c r="J461" s="595">
        <f>+'17 CO'!F15</f>
        <v>38.850300961670293</v>
      </c>
      <c r="K461" s="595">
        <f>+'17 CO'!G15</f>
        <v>40.00902912594902</v>
      </c>
      <c r="L461" s="595">
        <f>+'17 CO'!H15</f>
        <v>41.20231689273939</v>
      </c>
      <c r="M461" s="595">
        <f>+'17 CO'!I15</f>
        <v>42.431195018143285</v>
      </c>
      <c r="N461" s="595">
        <f>+'17 CO'!J15</f>
        <v>43.696725001039255</v>
      </c>
      <c r="O461" s="595">
        <f>+'17 CO'!K15</f>
        <v>45</v>
      </c>
      <c r="P461" s="595">
        <f>+'17 CO'!L15</f>
        <v>45</v>
      </c>
      <c r="Q461" s="595">
        <f>+'17 CO'!M15</f>
        <v>45</v>
      </c>
      <c r="R461" s="595">
        <f>+'17 CO'!N15</f>
        <v>45</v>
      </c>
      <c r="S461" s="595">
        <f>+'17 CO'!O15</f>
        <v>45</v>
      </c>
      <c r="T461" s="595">
        <f>+'17 CO'!P15</f>
        <v>45</v>
      </c>
      <c r="U461" s="595">
        <f>+'17 CO'!Q15</f>
        <v>45</v>
      </c>
      <c r="V461" s="595">
        <f>+'17 CO'!R15</f>
        <v>45</v>
      </c>
      <c r="W461" s="595">
        <f>+'17 CO'!S15</f>
        <v>45</v>
      </c>
      <c r="X461" s="595">
        <f>+'17 CO'!T15</f>
        <v>45</v>
      </c>
      <c r="Y461" s="595">
        <f>+'17 CO'!U15</f>
        <v>45</v>
      </c>
      <c r="Z461" s="595">
        <f>+'17 CO'!V15</f>
        <v>45</v>
      </c>
      <c r="AA461" s="595">
        <f>+'17 CO'!W15</f>
        <v>45</v>
      </c>
      <c r="AB461" s="595">
        <f>+'17 CO'!X15</f>
        <v>45</v>
      </c>
      <c r="AC461" s="595">
        <f>+'17 CO'!Y15</f>
        <v>45</v>
      </c>
      <c r="AD461" s="595">
        <f>+'17 CO'!Z15</f>
        <v>45</v>
      </c>
      <c r="AE461" s="595">
        <f>+'17 CO'!AA15</f>
        <v>45</v>
      </c>
      <c r="AF461" s="595">
        <f>+'17 CO'!AB15</f>
        <v>45</v>
      </c>
      <c r="AG461" s="595">
        <f>+'17 CO'!AC15</f>
        <v>45</v>
      </c>
      <c r="AH461" s="595">
        <f>+'17 CO'!AD15</f>
        <v>45</v>
      </c>
      <c r="AI461" s="595">
        <f>+'17 CO'!AE15</f>
        <v>45</v>
      </c>
      <c r="AJ461" s="677">
        <f t="shared" si="238"/>
        <v>45</v>
      </c>
      <c r="AK461" s="677">
        <f t="shared" si="238"/>
        <v>45</v>
      </c>
      <c r="AL461" s="677">
        <f t="shared" si="238"/>
        <v>45</v>
      </c>
      <c r="AM461" s="677">
        <f t="shared" si="238"/>
        <v>45</v>
      </c>
      <c r="AN461" s="677">
        <f t="shared" si="238"/>
        <v>45</v>
      </c>
      <c r="AO461" s="677">
        <f t="shared" si="238"/>
        <v>45</v>
      </c>
      <c r="AP461" s="677">
        <f t="shared" si="238"/>
        <v>45</v>
      </c>
      <c r="AQ461" s="677">
        <f t="shared" si="238"/>
        <v>45</v>
      </c>
      <c r="AR461" s="677">
        <f t="shared" si="238"/>
        <v>45</v>
      </c>
      <c r="AS461" s="677">
        <f t="shared" si="238"/>
        <v>45</v>
      </c>
      <c r="AT461" s="677">
        <f t="shared" si="238"/>
        <v>45</v>
      </c>
      <c r="AU461" s="677">
        <f t="shared" si="238"/>
        <v>45</v>
      </c>
    </row>
    <row r="462" spans="1:47" s="548" customFormat="1" ht="11.25">
      <c r="A462" s="673"/>
      <c r="B462" s="679" t="s">
        <v>527</v>
      </c>
      <c r="C462" s="624">
        <f>NPV($C$490,G462:AI462)+F462</f>
        <v>5187326.6949334573</v>
      </c>
      <c r="D462" s="625">
        <f>SUM(F462:AI462)</f>
        <v>11733677.677510554</v>
      </c>
      <c r="E462" s="593"/>
      <c r="F462" s="593">
        <f>+(F463+F464)*F465</f>
        <v>0</v>
      </c>
      <c r="G462" s="593">
        <f t="shared" ref="G462:AU462" si="239">+(G463+G464)*G465</f>
        <v>0</v>
      </c>
      <c r="H462" s="593">
        <f t="shared" si="239"/>
        <v>0</v>
      </c>
      <c r="I462" s="593">
        <f t="shared" si="239"/>
        <v>0</v>
      </c>
      <c r="J462" s="593">
        <f t="shared" si="239"/>
        <v>0</v>
      </c>
      <c r="K462" s="593">
        <f t="shared" si="239"/>
        <v>368436.00295308913</v>
      </c>
      <c r="L462" s="593">
        <f t="shared" si="239"/>
        <v>375791.88158603414</v>
      </c>
      <c r="M462" s="593">
        <f t="shared" si="239"/>
        <v>383294.62285945041</v>
      </c>
      <c r="N462" s="593">
        <f t="shared" si="239"/>
        <v>390947.15896515001</v>
      </c>
      <c r="O462" s="593">
        <f t="shared" si="239"/>
        <v>398752.48063830909</v>
      </c>
      <c r="P462" s="593">
        <f t="shared" si="239"/>
        <v>406713.63832634001</v>
      </c>
      <c r="Q462" s="593">
        <f t="shared" si="239"/>
        <v>414833.74338110193</v>
      </c>
      <c r="R462" s="593">
        <f t="shared" si="239"/>
        <v>423115.96927491511</v>
      </c>
      <c r="S462" s="593">
        <f t="shared" si="239"/>
        <v>431246.77108717285</v>
      </c>
      <c r="T462" s="593">
        <f t="shared" si="239"/>
        <v>439534.65997266676</v>
      </c>
      <c r="U462" s="593">
        <f t="shared" si="239"/>
        <v>447982.68546226888</v>
      </c>
      <c r="V462" s="593">
        <f t="shared" si="239"/>
        <v>456593.95653960458</v>
      </c>
      <c r="W462" s="593">
        <f t="shared" si="239"/>
        <v>465371.64280445938</v>
      </c>
      <c r="X462" s="593">
        <f t="shared" si="239"/>
        <v>474318.97565902676</v>
      </c>
      <c r="Y462" s="593">
        <f t="shared" si="239"/>
        <v>483439.24951744539</v>
      </c>
      <c r="Z462" s="593">
        <f t="shared" si="239"/>
        <v>492735.82303908485</v>
      </c>
      <c r="AA462" s="593">
        <f t="shared" si="239"/>
        <v>502212.12038604839</v>
      </c>
      <c r="AB462" s="593">
        <f t="shared" si="239"/>
        <v>511871.63250536792</v>
      </c>
      <c r="AC462" s="593">
        <f t="shared" si="239"/>
        <v>521609.51367393567</v>
      </c>
      <c r="AD462" s="593">
        <f t="shared" si="239"/>
        <v>531534.28104046849</v>
      </c>
      <c r="AE462" s="593">
        <f t="shared" si="239"/>
        <v>541649.54829899</v>
      </c>
      <c r="AF462" s="593">
        <f t="shared" si="239"/>
        <v>551958.99946306704</v>
      </c>
      <c r="AG462" s="593">
        <f t="shared" si="239"/>
        <v>562466.39024140511</v>
      </c>
      <c r="AH462" s="593">
        <f t="shared" si="239"/>
        <v>573175.54944047192</v>
      </c>
      <c r="AI462" s="593">
        <f t="shared" si="239"/>
        <v>584090.38039467973</v>
      </c>
      <c r="AJ462" s="672">
        <f t="shared" si="239"/>
        <v>584090.38039467973</v>
      </c>
      <c r="AK462" s="672">
        <f t="shared" si="239"/>
        <v>584090.38039467973</v>
      </c>
      <c r="AL462" s="672">
        <f t="shared" si="239"/>
        <v>584090.38039467973</v>
      </c>
      <c r="AM462" s="672">
        <f t="shared" si="239"/>
        <v>584090.38039467973</v>
      </c>
      <c r="AN462" s="672">
        <f t="shared" si="239"/>
        <v>584090.38039467973</v>
      </c>
      <c r="AO462" s="672">
        <f t="shared" si="239"/>
        <v>584090.38039467973</v>
      </c>
      <c r="AP462" s="672">
        <f t="shared" si="239"/>
        <v>584090.38039467973</v>
      </c>
      <c r="AQ462" s="672">
        <f t="shared" si="239"/>
        <v>584090.38039467973</v>
      </c>
      <c r="AR462" s="672">
        <f t="shared" si="239"/>
        <v>584090.38039467973</v>
      </c>
      <c r="AS462" s="672">
        <f t="shared" si="239"/>
        <v>584090.38039467973</v>
      </c>
      <c r="AT462" s="672">
        <f t="shared" si="239"/>
        <v>584090.38039467973</v>
      </c>
      <c r="AU462" s="672">
        <f t="shared" si="239"/>
        <v>584090.38039467973</v>
      </c>
    </row>
    <row r="463" spans="1:47" s="589" customFormat="1" ht="22.5">
      <c r="A463" s="680"/>
      <c r="B463" s="751" t="s">
        <v>528</v>
      </c>
      <c r="C463" s="675"/>
      <c r="D463" s="676"/>
      <c r="E463" s="595"/>
      <c r="F463" s="595"/>
      <c r="G463" s="595"/>
      <c r="H463" s="595"/>
      <c r="I463" s="595"/>
      <c r="J463" s="595"/>
      <c r="K463" s="595">
        <f>+'17 Sive plače'!C68</f>
        <v>14851</v>
      </c>
      <c r="L463" s="595">
        <f t="shared" ref="L463:AA463" si="240">+K463</f>
        <v>14851</v>
      </c>
      <c r="M463" s="595">
        <f t="shared" si="240"/>
        <v>14851</v>
      </c>
      <c r="N463" s="595">
        <f t="shared" si="240"/>
        <v>14851</v>
      </c>
      <c r="O463" s="595">
        <f t="shared" si="240"/>
        <v>14851</v>
      </c>
      <c r="P463" s="595">
        <f t="shared" si="240"/>
        <v>14851</v>
      </c>
      <c r="Q463" s="595">
        <f t="shared" si="240"/>
        <v>14851</v>
      </c>
      <c r="R463" s="595">
        <f t="shared" si="240"/>
        <v>14851</v>
      </c>
      <c r="S463" s="595">
        <f t="shared" si="240"/>
        <v>14851</v>
      </c>
      <c r="T463" s="595">
        <f t="shared" si="240"/>
        <v>14851</v>
      </c>
      <c r="U463" s="595">
        <f t="shared" si="240"/>
        <v>14851</v>
      </c>
      <c r="V463" s="595">
        <f t="shared" si="240"/>
        <v>14851</v>
      </c>
      <c r="W463" s="595">
        <f t="shared" si="240"/>
        <v>14851</v>
      </c>
      <c r="X463" s="595">
        <f t="shared" si="240"/>
        <v>14851</v>
      </c>
      <c r="Y463" s="595">
        <f t="shared" si="240"/>
        <v>14851</v>
      </c>
      <c r="Z463" s="595">
        <f t="shared" si="240"/>
        <v>14851</v>
      </c>
      <c r="AA463" s="595">
        <f t="shared" si="240"/>
        <v>14851</v>
      </c>
      <c r="AB463" s="595">
        <f t="shared" ref="AB463:AQ463" si="241">+AA463</f>
        <v>14851</v>
      </c>
      <c r="AC463" s="595">
        <f t="shared" si="241"/>
        <v>14851</v>
      </c>
      <c r="AD463" s="595">
        <f t="shared" si="241"/>
        <v>14851</v>
      </c>
      <c r="AE463" s="595">
        <f t="shared" si="241"/>
        <v>14851</v>
      </c>
      <c r="AF463" s="595">
        <f t="shared" si="241"/>
        <v>14851</v>
      </c>
      <c r="AG463" s="595">
        <f t="shared" si="241"/>
        <v>14851</v>
      </c>
      <c r="AH463" s="595">
        <f t="shared" si="241"/>
        <v>14851</v>
      </c>
      <c r="AI463" s="595">
        <f t="shared" si="241"/>
        <v>14851</v>
      </c>
      <c r="AJ463" s="677">
        <f t="shared" si="241"/>
        <v>14851</v>
      </c>
      <c r="AK463" s="677">
        <f t="shared" si="241"/>
        <v>14851</v>
      </c>
      <c r="AL463" s="677">
        <f t="shared" si="241"/>
        <v>14851</v>
      </c>
      <c r="AM463" s="677">
        <f t="shared" si="241"/>
        <v>14851</v>
      </c>
      <c r="AN463" s="677">
        <f t="shared" si="241"/>
        <v>14851</v>
      </c>
      <c r="AO463" s="677">
        <f t="shared" si="241"/>
        <v>14851</v>
      </c>
      <c r="AP463" s="677">
        <f t="shared" si="241"/>
        <v>14851</v>
      </c>
      <c r="AQ463" s="677">
        <f t="shared" si="241"/>
        <v>14851</v>
      </c>
      <c r="AR463" s="677">
        <f t="shared" ref="AJ463:AU465" si="242">+AQ463</f>
        <v>14851</v>
      </c>
      <c r="AS463" s="677">
        <f t="shared" si="242"/>
        <v>14851</v>
      </c>
      <c r="AT463" s="677">
        <f t="shared" si="242"/>
        <v>14851</v>
      </c>
      <c r="AU463" s="677">
        <f t="shared" si="242"/>
        <v>14851</v>
      </c>
    </row>
    <row r="464" spans="1:47" s="589" customFormat="1" ht="11.25">
      <c r="A464" s="674"/>
      <c r="B464" s="751" t="s">
        <v>524</v>
      </c>
      <c r="C464" s="675"/>
      <c r="D464" s="676"/>
      <c r="E464" s="595"/>
      <c r="F464" s="595"/>
      <c r="G464" s="595"/>
      <c r="H464" s="595"/>
      <c r="I464" s="595"/>
      <c r="J464" s="595"/>
      <c r="K464" s="595">
        <f>+'Količine s projektom'!J80-'Količine s projektom'!J83</f>
        <v>4588</v>
      </c>
      <c r="L464" s="595">
        <f>+'Količine s projektom'!K80-'Količine s projektom'!K83</f>
        <v>4587.335760124879</v>
      </c>
      <c r="M464" s="595">
        <f>+'Količine s projektom'!L80-'Količine s projektom'!L83</f>
        <v>4586.6716164168492</v>
      </c>
      <c r="N464" s="595">
        <f>+'Količine s projektom'!M80-'Količine s projektom'!M83</f>
        <v>4586.0075688619863</v>
      </c>
      <c r="O464" s="595">
        <f>+'Količine s projektom'!N80-'Količine s projektom'!N83</f>
        <v>4585.3436174463714</v>
      </c>
      <c r="P464" s="595">
        <f>+'Količine s projektom'!O80-'Količine s projektom'!O83</f>
        <v>4584.6797621560836</v>
      </c>
      <c r="Q464" s="595">
        <f>+'Količine s projektom'!P80-'Količine s projektom'!P83</f>
        <v>4584.0160029772078</v>
      </c>
      <c r="R464" s="595">
        <f>+'Količine s projektom'!Q80-'Količine s projektom'!Q83</f>
        <v>4583.3523398958278</v>
      </c>
      <c r="S464" s="595">
        <f>+'Količine s projektom'!R80-'Količine s projektom'!R83</f>
        <v>4568.4238101377077</v>
      </c>
      <c r="T464" s="595">
        <f>+'Količine s projektom'!S80-'Količine s projektom'!S83</f>
        <v>4553.5439043962924</v>
      </c>
      <c r="U464" s="595">
        <f>+'Količine s projektom'!T80-'Količine s projektom'!T83</f>
        <v>4538.7124642973104</v>
      </c>
      <c r="V464" s="595">
        <f>+'Količine s projektom'!U80-'Količine s projektom'!U83</f>
        <v>4523.9293319823391</v>
      </c>
      <c r="W464" s="595">
        <f>+'Količine s projektom'!V80-'Količine s projektom'!V83</f>
        <v>4509.1943501071146</v>
      </c>
      <c r="X464" s="595">
        <f>+'Količine s projektom'!W80-'Količine s projektom'!W83</f>
        <v>4494.5073618398646</v>
      </c>
      <c r="Y464" s="595">
        <f>+'Količine s projektom'!X80-'Količine s projektom'!X83</f>
        <v>4479.8682108596358</v>
      </c>
      <c r="Z464" s="595">
        <f>+'Količine s projektom'!Y80-'Količine s projektom'!Y83</f>
        <v>4465.2767413546326</v>
      </c>
      <c r="AA464" s="595">
        <f>+'Količine s projektom'!Z80-'Količine s projektom'!Z83</f>
        <v>4450.7327980205546</v>
      </c>
      <c r="AB464" s="595">
        <f>+'Količine s projektom'!AA80-'Količine s projektom'!AA83</f>
        <v>4436.2362260589489</v>
      </c>
      <c r="AC464" s="595">
        <f>+'Količine s projektom'!AB80-'Količine s projektom'!AB83</f>
        <v>4417.7822897560782</v>
      </c>
      <c r="AD464" s="595">
        <f>+'Količine s projektom'!AC80-'Količine s projektom'!AC83</f>
        <v>4399.40511847376</v>
      </c>
      <c r="AE464" s="595">
        <f>+'Količine s projektom'!AD80-'Količine s projektom'!AD83</f>
        <v>4381.1043928834633</v>
      </c>
      <c r="AF464" s="595">
        <f>+'Količine s projektom'!AE80-'Količine s projektom'!AE83</f>
        <v>4362.8797949850041</v>
      </c>
      <c r="AG464" s="595">
        <f>+'Količine s projektom'!AF80-'Količine s projektom'!AF83</f>
        <v>4344.7310081010246</v>
      </c>
      <c r="AH464" s="595">
        <f>+'Količine s projektom'!AG80-'Količine s projektom'!AG83</f>
        <v>4326.657716871483</v>
      </c>
      <c r="AI464" s="595">
        <f>+'Količine s projektom'!AH80-'Količine s projektom'!AH83</f>
        <v>4308.6596072481816</v>
      </c>
      <c r="AJ464" s="677">
        <f t="shared" si="242"/>
        <v>4308.6596072481816</v>
      </c>
      <c r="AK464" s="677">
        <f t="shared" si="242"/>
        <v>4308.6596072481816</v>
      </c>
      <c r="AL464" s="677">
        <f t="shared" si="242"/>
        <v>4308.6596072481816</v>
      </c>
      <c r="AM464" s="677">
        <f t="shared" si="242"/>
        <v>4308.6596072481816</v>
      </c>
      <c r="AN464" s="677">
        <f t="shared" si="242"/>
        <v>4308.6596072481816</v>
      </c>
      <c r="AO464" s="677">
        <f t="shared" si="242"/>
        <v>4308.6596072481816</v>
      </c>
      <c r="AP464" s="677">
        <f t="shared" si="242"/>
        <v>4308.6596072481816</v>
      </c>
      <c r="AQ464" s="677">
        <f t="shared" si="242"/>
        <v>4308.6596072481816</v>
      </c>
      <c r="AR464" s="677">
        <f t="shared" si="242"/>
        <v>4308.6596072481816</v>
      </c>
      <c r="AS464" s="677">
        <f t="shared" si="242"/>
        <v>4308.6596072481816</v>
      </c>
      <c r="AT464" s="677">
        <f t="shared" si="242"/>
        <v>4308.6596072481816</v>
      </c>
      <c r="AU464" s="677">
        <f t="shared" si="242"/>
        <v>4308.6596072481816</v>
      </c>
    </row>
    <row r="465" spans="1:47" s="589" customFormat="1" ht="11.25">
      <c r="A465" s="674"/>
      <c r="B465" s="751" t="s">
        <v>519</v>
      </c>
      <c r="C465" s="675"/>
      <c r="D465" s="676"/>
      <c r="E465" s="595"/>
      <c r="F465" s="595"/>
      <c r="G465" s="595"/>
      <c r="H465" s="595"/>
      <c r="I465" s="595"/>
      <c r="J465" s="595"/>
      <c r="K465" s="595">
        <f>+'17 Sive plače'!R61</f>
        <v>18.953444259122854</v>
      </c>
      <c r="L465" s="595">
        <f>+'17 Sive plače'!S61</f>
        <v>19.33251314430531</v>
      </c>
      <c r="M465" s="595">
        <f>+'17 Sive plače'!T61</f>
        <v>19.719163407191417</v>
      </c>
      <c r="N465" s="595">
        <f>+'17 Sive plače'!U61</f>
        <v>20.113546675335243</v>
      </c>
      <c r="O465" s="595">
        <f>+'17 Sive plače'!V61</f>
        <v>20.515817608841949</v>
      </c>
      <c r="P465" s="595">
        <f>+'17 Sive plače'!W61</f>
        <v>20.926133961018788</v>
      </c>
      <c r="Q465" s="595">
        <f>+'17 Sive plače'!X61</f>
        <v>21.344656640239165</v>
      </c>
      <c r="R465" s="595">
        <f>+'17 Sive plače'!Y61</f>
        <v>21.771549773043947</v>
      </c>
      <c r="S465" s="595">
        <f>+'17 Sive plače'!Z61</f>
        <v>22.206980768504827</v>
      </c>
      <c r="T465" s="595">
        <f>+'17 Sive plače'!AA61</f>
        <v>22.651120383874925</v>
      </c>
      <c r="U465" s="595">
        <f>+'17 Sive plače'!AB61</f>
        <v>23.104142791552423</v>
      </c>
      <c r="V465" s="595">
        <f>+'17 Sive plače'!AC61</f>
        <v>23.566225647383472</v>
      </c>
      <c r="W465" s="595">
        <f>+'17 Sive plače'!AD61</f>
        <v>24.037550160331143</v>
      </c>
      <c r="X465" s="595">
        <f>+'17 Sive plače'!AE61</f>
        <v>24.518301163537767</v>
      </c>
      <c r="Y465" s="595">
        <f>+'17 Sive plače'!AF61</f>
        <v>25.008667186808523</v>
      </c>
      <c r="Z465" s="595">
        <f>+'17 Sive plače'!AG61</f>
        <v>25.508840530544695</v>
      </c>
      <c r="AA465" s="595">
        <f>+'17 Sive plače'!AH61</f>
        <v>26.019017341155589</v>
      </c>
      <c r="AB465" s="595">
        <f>+'17 Sive plače'!AI61</f>
        <v>26.539397687978699</v>
      </c>
      <c r="AC465" s="595">
        <f>+'17 Sive plače'!AJ61</f>
        <v>27.070185641738274</v>
      </c>
      <c r="AD465" s="595">
        <f>+'17 Sive plače'!AK61</f>
        <v>27.611589354573038</v>
      </c>
      <c r="AE465" s="595">
        <f>+'17 Sive plače'!AL61</f>
        <v>28.163821141664499</v>
      </c>
      <c r="AF465" s="595">
        <f>+'17 Sive plače'!AM61</f>
        <v>28.72709756449779</v>
      </c>
      <c r="AG465" s="595">
        <f>+'17 Sive plače'!AN61</f>
        <v>29.301639515787745</v>
      </c>
      <c r="AH465" s="595">
        <f>+'17 Sive plače'!AO61</f>
        <v>29.8876723061035</v>
      </c>
      <c r="AI465" s="595">
        <f>+'17 Sive plače'!AP61</f>
        <v>30.48542575222557</v>
      </c>
      <c r="AJ465" s="677">
        <f t="shared" si="242"/>
        <v>30.48542575222557</v>
      </c>
      <c r="AK465" s="677">
        <f t="shared" si="242"/>
        <v>30.48542575222557</v>
      </c>
      <c r="AL465" s="677">
        <f t="shared" si="242"/>
        <v>30.48542575222557</v>
      </c>
      <c r="AM465" s="677">
        <f t="shared" si="242"/>
        <v>30.48542575222557</v>
      </c>
      <c r="AN465" s="677">
        <f t="shared" si="242"/>
        <v>30.48542575222557</v>
      </c>
      <c r="AO465" s="677">
        <f t="shared" si="242"/>
        <v>30.48542575222557</v>
      </c>
      <c r="AP465" s="677">
        <f t="shared" si="242"/>
        <v>30.48542575222557</v>
      </c>
      <c r="AQ465" s="677">
        <f t="shared" si="242"/>
        <v>30.48542575222557</v>
      </c>
      <c r="AR465" s="677">
        <f t="shared" si="242"/>
        <v>30.48542575222557</v>
      </c>
      <c r="AS465" s="677">
        <f t="shared" si="242"/>
        <v>30.48542575222557</v>
      </c>
      <c r="AT465" s="677">
        <f t="shared" si="242"/>
        <v>30.48542575222557</v>
      </c>
      <c r="AU465" s="677">
        <f t="shared" si="242"/>
        <v>30.48542575222557</v>
      </c>
    </row>
    <row r="466" spans="1:47" s="589" customFormat="1" ht="11.25">
      <c r="A466" s="671"/>
      <c r="B466" s="749" t="s">
        <v>486</v>
      </c>
      <c r="C466" s="624">
        <f>NPV($C$490,G466:AI466)+F466</f>
        <v>1665818.1478852225</v>
      </c>
      <c r="D466" s="625">
        <f>SUM(F466:AI466)</f>
        <v>6856733.3739429945</v>
      </c>
      <c r="E466" s="593"/>
      <c r="F466" s="593">
        <v>0</v>
      </c>
      <c r="G466" s="593">
        <v>0</v>
      </c>
      <c r="H466" s="593">
        <v>0</v>
      </c>
      <c r="I466" s="593">
        <v>0</v>
      </c>
      <c r="J466" s="593">
        <v>0</v>
      </c>
      <c r="K466" s="593">
        <v>0</v>
      </c>
      <c r="L466" s="593">
        <v>0</v>
      </c>
      <c r="M466" s="593">
        <v>0</v>
      </c>
      <c r="N466" s="593">
        <v>0</v>
      </c>
      <c r="O466" s="593">
        <v>0</v>
      </c>
      <c r="P466" s="593">
        <v>0</v>
      </c>
      <c r="Q466" s="593">
        <v>0</v>
      </c>
      <c r="R466" s="593">
        <v>0</v>
      </c>
      <c r="S466" s="593">
        <v>0</v>
      </c>
      <c r="T466" s="593">
        <v>0</v>
      </c>
      <c r="U466" s="593">
        <v>0</v>
      </c>
      <c r="V466" s="593">
        <v>0</v>
      </c>
      <c r="W466" s="593">
        <v>0</v>
      </c>
      <c r="X466" s="593">
        <v>0</v>
      </c>
      <c r="Y466" s="593">
        <v>0</v>
      </c>
      <c r="Z466" s="593">
        <v>0</v>
      </c>
      <c r="AA466" s="593">
        <v>0</v>
      </c>
      <c r="AB466" s="593">
        <v>0</v>
      </c>
      <c r="AC466" s="593">
        <v>0</v>
      </c>
      <c r="AD466" s="593">
        <v>0</v>
      </c>
      <c r="AE466" s="593">
        <v>0</v>
      </c>
      <c r="AF466" s="593">
        <v>0</v>
      </c>
      <c r="AG466" s="593">
        <v>0</v>
      </c>
      <c r="AH466" s="593">
        <v>0</v>
      </c>
      <c r="AI466" s="593">
        <f>NPV(C490,AJ485:AU485)</f>
        <v>6856733.3739429945</v>
      </c>
      <c r="AJ466" s="677"/>
      <c r="AK466" s="677"/>
      <c r="AL466" s="677"/>
      <c r="AM466" s="677"/>
      <c r="AN466" s="677"/>
      <c r="AO466" s="677"/>
      <c r="AP466" s="677"/>
      <c r="AQ466" s="677"/>
      <c r="AR466" s="677"/>
      <c r="AS466" s="677"/>
      <c r="AT466" s="677"/>
      <c r="AU466" s="677"/>
    </row>
    <row r="467" spans="1:47" s="589" customFormat="1" ht="11.25">
      <c r="A467" s="671"/>
      <c r="B467" s="749" t="s">
        <v>246</v>
      </c>
      <c r="C467" s="624">
        <f>NPV($C$490,G467:AI467)+F467</f>
        <v>2284382.225880919</v>
      </c>
      <c r="D467" s="625">
        <f>SUM(F467:AI467)</f>
        <v>4925308.2767842952</v>
      </c>
      <c r="E467" s="593"/>
      <c r="F467" s="593">
        <f>+F468+F469+F470+F471</f>
        <v>0</v>
      </c>
      <c r="G467" s="593">
        <f t="shared" ref="G467:J467" si="243">+G468+G469+G470+G471</f>
        <v>0</v>
      </c>
      <c r="H467" s="593">
        <f t="shared" si="243"/>
        <v>0</v>
      </c>
      <c r="I467" s="593">
        <f t="shared" si="243"/>
        <v>0</v>
      </c>
      <c r="J467" s="593">
        <f t="shared" si="243"/>
        <v>0</v>
      </c>
      <c r="K467" s="593">
        <f>+(K468+K469+K470+K471)*$C$4</f>
        <v>197012.33107137182</v>
      </c>
      <c r="L467" s="593">
        <f t="shared" ref="L467:AI467" si="244">+(L468+L469+L470+L471)*$C$4</f>
        <v>197012.33107137182</v>
      </c>
      <c r="M467" s="593">
        <f t="shared" si="244"/>
        <v>197012.33107137182</v>
      </c>
      <c r="N467" s="593">
        <f t="shared" si="244"/>
        <v>197012.33107137182</v>
      </c>
      <c r="O467" s="593">
        <f t="shared" si="244"/>
        <v>197012.33107137182</v>
      </c>
      <c r="P467" s="593">
        <f t="shared" si="244"/>
        <v>197012.33107137182</v>
      </c>
      <c r="Q467" s="593">
        <f t="shared" si="244"/>
        <v>197012.33107137182</v>
      </c>
      <c r="R467" s="593">
        <f t="shared" si="244"/>
        <v>197012.33107137182</v>
      </c>
      <c r="S467" s="593">
        <f t="shared" si="244"/>
        <v>197012.33107137182</v>
      </c>
      <c r="T467" s="593">
        <f t="shared" si="244"/>
        <v>197012.33107137182</v>
      </c>
      <c r="U467" s="593">
        <f t="shared" si="244"/>
        <v>197012.33107137182</v>
      </c>
      <c r="V467" s="593">
        <f t="shared" si="244"/>
        <v>197012.33107137182</v>
      </c>
      <c r="W467" s="593">
        <f t="shared" si="244"/>
        <v>197012.33107137182</v>
      </c>
      <c r="X467" s="593">
        <f t="shared" si="244"/>
        <v>197012.33107137182</v>
      </c>
      <c r="Y467" s="593">
        <f t="shared" si="244"/>
        <v>197012.33107137182</v>
      </c>
      <c r="Z467" s="593">
        <f t="shared" si="244"/>
        <v>197012.33107137182</v>
      </c>
      <c r="AA467" s="593">
        <f t="shared" si="244"/>
        <v>197012.33107137182</v>
      </c>
      <c r="AB467" s="593">
        <f t="shared" si="244"/>
        <v>197012.33107137182</v>
      </c>
      <c r="AC467" s="593">
        <f t="shared" si="244"/>
        <v>197012.33107137182</v>
      </c>
      <c r="AD467" s="593">
        <f t="shared" si="244"/>
        <v>197012.33107137182</v>
      </c>
      <c r="AE467" s="593">
        <f t="shared" si="244"/>
        <v>197012.33107137182</v>
      </c>
      <c r="AF467" s="593">
        <f t="shared" si="244"/>
        <v>197012.33107137182</v>
      </c>
      <c r="AG467" s="593">
        <f t="shared" si="244"/>
        <v>197012.33107137182</v>
      </c>
      <c r="AH467" s="593">
        <f t="shared" si="244"/>
        <v>197012.33107137182</v>
      </c>
      <c r="AI467" s="593">
        <f t="shared" si="244"/>
        <v>197012.33107137182</v>
      </c>
      <c r="AJ467" s="672">
        <f>+AJ468+AJ469+AJ470+AJ471</f>
        <v>197012.33107137182</v>
      </c>
      <c r="AK467" s="672">
        <f t="shared" ref="AK467:AU467" si="245">+AK468+AK469+AK470+AK471</f>
        <v>197012.33107137182</v>
      </c>
      <c r="AL467" s="672">
        <f t="shared" si="245"/>
        <v>197012.33107137182</v>
      </c>
      <c r="AM467" s="672">
        <f t="shared" si="245"/>
        <v>197012.33107137182</v>
      </c>
      <c r="AN467" s="672">
        <f t="shared" si="245"/>
        <v>197012.33107137182</v>
      </c>
      <c r="AO467" s="672">
        <f t="shared" si="245"/>
        <v>197012.33107137182</v>
      </c>
      <c r="AP467" s="672">
        <f t="shared" si="245"/>
        <v>197012.33107137182</v>
      </c>
      <c r="AQ467" s="672">
        <f t="shared" si="245"/>
        <v>197012.33107137182</v>
      </c>
      <c r="AR467" s="672">
        <f t="shared" si="245"/>
        <v>197012.33107137182</v>
      </c>
      <c r="AS467" s="672">
        <f t="shared" si="245"/>
        <v>197012.33107137182</v>
      </c>
      <c r="AT467" s="672">
        <f t="shared" si="245"/>
        <v>197012.33107137182</v>
      </c>
      <c r="AU467" s="672">
        <f t="shared" si="245"/>
        <v>197012.33107137182</v>
      </c>
    </row>
    <row r="468" spans="1:47" s="589" customFormat="1" ht="11.25">
      <c r="A468" s="674">
        <v>1</v>
      </c>
      <c r="B468" s="751" t="s">
        <v>106</v>
      </c>
      <c r="C468" s="630"/>
      <c r="D468" s="631"/>
      <c r="E468" s="595"/>
      <c r="F468" s="595">
        <f t="shared" ref="F468:AI468" si="246">+F304</f>
        <v>0</v>
      </c>
      <c r="G468" s="595">
        <f t="shared" si="246"/>
        <v>0</v>
      </c>
      <c r="H468" s="595">
        <f t="shared" si="246"/>
        <v>0</v>
      </c>
      <c r="I468" s="595">
        <f t="shared" si="246"/>
        <v>0</v>
      </c>
      <c r="J468" s="595">
        <f t="shared" si="246"/>
        <v>0</v>
      </c>
      <c r="K468" s="595">
        <f t="shared" si="246"/>
        <v>14880.460500000001</v>
      </c>
      <c r="L468" s="595">
        <f t="shared" si="246"/>
        <v>14880.460500000001</v>
      </c>
      <c r="M468" s="595">
        <f t="shared" si="246"/>
        <v>14880.460500000001</v>
      </c>
      <c r="N468" s="595">
        <f t="shared" si="246"/>
        <v>14880.460500000001</v>
      </c>
      <c r="O468" s="595">
        <f t="shared" si="246"/>
        <v>14880.460500000001</v>
      </c>
      <c r="P468" s="595">
        <f t="shared" si="246"/>
        <v>14880.460500000001</v>
      </c>
      <c r="Q468" s="595">
        <f t="shared" si="246"/>
        <v>14880.460500000001</v>
      </c>
      <c r="R468" s="595">
        <f t="shared" si="246"/>
        <v>14880.460500000001</v>
      </c>
      <c r="S468" s="595">
        <f t="shared" si="246"/>
        <v>14880.460500000001</v>
      </c>
      <c r="T468" s="595">
        <f t="shared" si="246"/>
        <v>14880.460500000001</v>
      </c>
      <c r="U468" s="595">
        <f t="shared" si="246"/>
        <v>14880.460500000001</v>
      </c>
      <c r="V468" s="595">
        <f t="shared" si="246"/>
        <v>14880.460500000001</v>
      </c>
      <c r="W468" s="595">
        <f t="shared" si="246"/>
        <v>14880.460500000001</v>
      </c>
      <c r="X468" s="595">
        <f t="shared" si="246"/>
        <v>14880.460500000001</v>
      </c>
      <c r="Y468" s="595">
        <f t="shared" si="246"/>
        <v>14880.460500000001</v>
      </c>
      <c r="Z468" s="595">
        <f t="shared" si="246"/>
        <v>14880.460500000001</v>
      </c>
      <c r="AA468" s="595">
        <f t="shared" si="246"/>
        <v>14880.460500000001</v>
      </c>
      <c r="AB468" s="595">
        <f t="shared" si="246"/>
        <v>14880.460500000001</v>
      </c>
      <c r="AC468" s="595">
        <f t="shared" si="246"/>
        <v>14880.460500000001</v>
      </c>
      <c r="AD468" s="595">
        <f t="shared" si="246"/>
        <v>14880.460500000001</v>
      </c>
      <c r="AE468" s="595">
        <f t="shared" si="246"/>
        <v>14880.460500000001</v>
      </c>
      <c r="AF468" s="595">
        <f t="shared" si="246"/>
        <v>14880.460500000001</v>
      </c>
      <c r="AG468" s="595">
        <f t="shared" si="246"/>
        <v>14880.460500000001</v>
      </c>
      <c r="AH468" s="595">
        <f t="shared" si="246"/>
        <v>14880.460500000001</v>
      </c>
      <c r="AI468" s="595">
        <f t="shared" si="246"/>
        <v>14880.460500000001</v>
      </c>
      <c r="AJ468" s="677">
        <f t="shared" ref="AJ468:AU470" si="247">+AI468</f>
        <v>14880.460500000001</v>
      </c>
      <c r="AK468" s="677">
        <f t="shared" si="247"/>
        <v>14880.460500000001</v>
      </c>
      <c r="AL468" s="677">
        <f t="shared" si="247"/>
        <v>14880.460500000001</v>
      </c>
      <c r="AM468" s="677">
        <f t="shared" si="247"/>
        <v>14880.460500000001</v>
      </c>
      <c r="AN468" s="677">
        <f t="shared" si="247"/>
        <v>14880.460500000001</v>
      </c>
      <c r="AO468" s="677">
        <f t="shared" si="247"/>
        <v>14880.460500000001</v>
      </c>
      <c r="AP468" s="677">
        <f t="shared" si="247"/>
        <v>14880.460500000001</v>
      </c>
      <c r="AQ468" s="677">
        <f t="shared" si="247"/>
        <v>14880.460500000001</v>
      </c>
      <c r="AR468" s="677">
        <f t="shared" si="247"/>
        <v>14880.460500000001</v>
      </c>
      <c r="AS468" s="677">
        <f t="shared" si="247"/>
        <v>14880.460500000001</v>
      </c>
      <c r="AT468" s="677">
        <f t="shared" si="247"/>
        <v>14880.460500000001</v>
      </c>
      <c r="AU468" s="677">
        <f t="shared" si="247"/>
        <v>14880.460500000001</v>
      </c>
    </row>
    <row r="469" spans="1:47" s="589" customFormat="1" ht="11.25">
      <c r="A469" s="674">
        <v>1</v>
      </c>
      <c r="B469" s="751" t="s">
        <v>254</v>
      </c>
      <c r="C469" s="630"/>
      <c r="D469" s="631"/>
      <c r="E469" s="595"/>
      <c r="F469" s="595">
        <f t="shared" ref="F469:AI469" si="248">+F305</f>
        <v>0</v>
      </c>
      <c r="G469" s="595">
        <f t="shared" si="248"/>
        <v>0</v>
      </c>
      <c r="H469" s="595">
        <f t="shared" si="248"/>
        <v>0</v>
      </c>
      <c r="I469" s="595">
        <f t="shared" si="248"/>
        <v>0</v>
      </c>
      <c r="J469" s="595">
        <f t="shared" si="248"/>
        <v>0</v>
      </c>
      <c r="K469" s="595">
        <f t="shared" si="248"/>
        <v>158388.97057137184</v>
      </c>
      <c r="L469" s="595">
        <f t="shared" si="248"/>
        <v>158388.97057137184</v>
      </c>
      <c r="M469" s="595">
        <f t="shared" si="248"/>
        <v>158388.97057137184</v>
      </c>
      <c r="N469" s="595">
        <f t="shared" si="248"/>
        <v>158388.97057137184</v>
      </c>
      <c r="O469" s="595">
        <f t="shared" si="248"/>
        <v>158388.97057137184</v>
      </c>
      <c r="P469" s="595">
        <f t="shared" si="248"/>
        <v>158388.97057137184</v>
      </c>
      <c r="Q469" s="595">
        <f t="shared" si="248"/>
        <v>158388.97057137184</v>
      </c>
      <c r="R469" s="595">
        <f t="shared" si="248"/>
        <v>158388.97057137184</v>
      </c>
      <c r="S469" s="595">
        <f t="shared" si="248"/>
        <v>158388.97057137184</v>
      </c>
      <c r="T469" s="595">
        <f t="shared" si="248"/>
        <v>158388.97057137184</v>
      </c>
      <c r="U469" s="595">
        <f t="shared" si="248"/>
        <v>158388.97057137184</v>
      </c>
      <c r="V469" s="595">
        <f t="shared" si="248"/>
        <v>158388.97057137184</v>
      </c>
      <c r="W469" s="595">
        <f t="shared" si="248"/>
        <v>158388.97057137184</v>
      </c>
      <c r="X469" s="595">
        <f t="shared" si="248"/>
        <v>158388.97057137184</v>
      </c>
      <c r="Y469" s="595">
        <f t="shared" si="248"/>
        <v>158388.97057137184</v>
      </c>
      <c r="Z469" s="595">
        <f t="shared" si="248"/>
        <v>158388.97057137184</v>
      </c>
      <c r="AA469" s="595">
        <f t="shared" si="248"/>
        <v>158388.97057137184</v>
      </c>
      <c r="AB469" s="595">
        <f t="shared" si="248"/>
        <v>158388.97057137184</v>
      </c>
      <c r="AC469" s="595">
        <f t="shared" si="248"/>
        <v>158388.97057137184</v>
      </c>
      <c r="AD469" s="595">
        <f t="shared" si="248"/>
        <v>158388.97057137184</v>
      </c>
      <c r="AE469" s="595">
        <f t="shared" si="248"/>
        <v>158388.97057137184</v>
      </c>
      <c r="AF469" s="595">
        <f t="shared" si="248"/>
        <v>158388.97057137184</v>
      </c>
      <c r="AG469" s="595">
        <f t="shared" si="248"/>
        <v>158388.97057137184</v>
      </c>
      <c r="AH469" s="595">
        <f t="shared" si="248"/>
        <v>158388.97057137184</v>
      </c>
      <c r="AI469" s="595">
        <f t="shared" si="248"/>
        <v>158388.97057137184</v>
      </c>
      <c r="AJ469" s="677">
        <f t="shared" si="247"/>
        <v>158388.97057137184</v>
      </c>
      <c r="AK469" s="677">
        <f t="shared" si="247"/>
        <v>158388.97057137184</v>
      </c>
      <c r="AL469" s="677">
        <f t="shared" si="247"/>
        <v>158388.97057137184</v>
      </c>
      <c r="AM469" s="677">
        <f t="shared" si="247"/>
        <v>158388.97057137184</v>
      </c>
      <c r="AN469" s="677">
        <f t="shared" si="247"/>
        <v>158388.97057137184</v>
      </c>
      <c r="AO469" s="677">
        <f t="shared" si="247"/>
        <v>158388.97057137184</v>
      </c>
      <c r="AP469" s="677">
        <f t="shared" si="247"/>
        <v>158388.97057137184</v>
      </c>
      <c r="AQ469" s="677">
        <f t="shared" si="247"/>
        <v>158388.97057137184</v>
      </c>
      <c r="AR469" s="677">
        <f t="shared" si="247"/>
        <v>158388.97057137184</v>
      </c>
      <c r="AS469" s="677">
        <f t="shared" si="247"/>
        <v>158388.97057137184</v>
      </c>
      <c r="AT469" s="677">
        <f t="shared" si="247"/>
        <v>158388.97057137184</v>
      </c>
      <c r="AU469" s="677">
        <f t="shared" si="247"/>
        <v>158388.97057137184</v>
      </c>
    </row>
    <row r="470" spans="1:47" s="589" customFormat="1" ht="11.25">
      <c r="A470" s="674">
        <f>+'17 Sive plače'!C16</f>
        <v>0.51615000000000011</v>
      </c>
      <c r="B470" s="751" t="s">
        <v>256</v>
      </c>
      <c r="C470" s="630"/>
      <c r="D470" s="631"/>
      <c r="E470" s="595"/>
      <c r="F470" s="595">
        <f t="shared" ref="F470:AI470" si="249">+F306*$A$470</f>
        <v>0</v>
      </c>
      <c r="G470" s="595">
        <f t="shared" si="249"/>
        <v>0</v>
      </c>
      <c r="H470" s="595">
        <f t="shared" si="249"/>
        <v>0</v>
      </c>
      <c r="I470" s="595">
        <f t="shared" si="249"/>
        <v>0</v>
      </c>
      <c r="J470" s="595">
        <f t="shared" si="249"/>
        <v>0</v>
      </c>
      <c r="K470" s="595">
        <f t="shared" si="249"/>
        <v>23742.900000000005</v>
      </c>
      <c r="L470" s="595">
        <f t="shared" si="249"/>
        <v>23742.900000000005</v>
      </c>
      <c r="M470" s="595">
        <f t="shared" si="249"/>
        <v>23742.900000000005</v>
      </c>
      <c r="N470" s="595">
        <f t="shared" si="249"/>
        <v>23742.900000000005</v>
      </c>
      <c r="O470" s="595">
        <f t="shared" si="249"/>
        <v>23742.900000000005</v>
      </c>
      <c r="P470" s="595">
        <f t="shared" si="249"/>
        <v>23742.900000000005</v>
      </c>
      <c r="Q470" s="595">
        <f t="shared" si="249"/>
        <v>23742.900000000005</v>
      </c>
      <c r="R470" s="595">
        <f t="shared" si="249"/>
        <v>23742.900000000005</v>
      </c>
      <c r="S470" s="595">
        <f t="shared" si="249"/>
        <v>23742.900000000005</v>
      </c>
      <c r="T470" s="595">
        <f t="shared" si="249"/>
        <v>23742.900000000005</v>
      </c>
      <c r="U470" s="595">
        <f t="shared" si="249"/>
        <v>23742.900000000005</v>
      </c>
      <c r="V470" s="595">
        <f t="shared" si="249"/>
        <v>23742.900000000005</v>
      </c>
      <c r="W470" s="595">
        <f t="shared" si="249"/>
        <v>23742.900000000005</v>
      </c>
      <c r="X470" s="595">
        <f t="shared" si="249"/>
        <v>23742.900000000005</v>
      </c>
      <c r="Y470" s="595">
        <f t="shared" si="249"/>
        <v>23742.900000000005</v>
      </c>
      <c r="Z470" s="595">
        <f t="shared" si="249"/>
        <v>23742.900000000005</v>
      </c>
      <c r="AA470" s="595">
        <f t="shared" si="249"/>
        <v>23742.900000000005</v>
      </c>
      <c r="AB470" s="595">
        <f t="shared" si="249"/>
        <v>23742.900000000005</v>
      </c>
      <c r="AC470" s="595">
        <f t="shared" si="249"/>
        <v>23742.900000000005</v>
      </c>
      <c r="AD470" s="595">
        <f t="shared" si="249"/>
        <v>23742.900000000005</v>
      </c>
      <c r="AE470" s="595">
        <f t="shared" si="249"/>
        <v>23742.900000000005</v>
      </c>
      <c r="AF470" s="595">
        <f t="shared" si="249"/>
        <v>23742.900000000005</v>
      </c>
      <c r="AG470" s="595">
        <f t="shared" si="249"/>
        <v>23742.900000000005</v>
      </c>
      <c r="AH470" s="595">
        <f t="shared" si="249"/>
        <v>23742.900000000005</v>
      </c>
      <c r="AI470" s="595">
        <f t="shared" si="249"/>
        <v>23742.900000000005</v>
      </c>
      <c r="AJ470" s="677">
        <f t="shared" si="247"/>
        <v>23742.900000000005</v>
      </c>
      <c r="AK470" s="677">
        <f t="shared" si="247"/>
        <v>23742.900000000005</v>
      </c>
      <c r="AL470" s="677">
        <f t="shared" si="247"/>
        <v>23742.900000000005</v>
      </c>
      <c r="AM470" s="677">
        <f t="shared" si="247"/>
        <v>23742.900000000005</v>
      </c>
      <c r="AN470" s="677">
        <f t="shared" si="247"/>
        <v>23742.900000000005</v>
      </c>
      <c r="AO470" s="677">
        <f t="shared" si="247"/>
        <v>23742.900000000005</v>
      </c>
      <c r="AP470" s="677">
        <f t="shared" si="247"/>
        <v>23742.900000000005</v>
      </c>
      <c r="AQ470" s="677">
        <f t="shared" si="247"/>
        <v>23742.900000000005</v>
      </c>
      <c r="AR470" s="677">
        <f t="shared" si="247"/>
        <v>23742.900000000005</v>
      </c>
      <c r="AS470" s="677">
        <f t="shared" si="247"/>
        <v>23742.900000000005</v>
      </c>
      <c r="AT470" s="677">
        <f t="shared" si="247"/>
        <v>23742.900000000005</v>
      </c>
      <c r="AU470" s="677">
        <f t="shared" si="247"/>
        <v>23742.900000000005</v>
      </c>
    </row>
    <row r="471" spans="1:47" s="589" customFormat="1" ht="11.25">
      <c r="A471" s="674"/>
      <c r="B471" s="751" t="s">
        <v>257</v>
      </c>
      <c r="C471" s="630"/>
      <c r="D471" s="631"/>
      <c r="E471" s="595"/>
      <c r="F471" s="595">
        <f t="shared" ref="F471:AI471" si="250">+F307</f>
        <v>0</v>
      </c>
      <c r="G471" s="595">
        <f t="shared" si="250"/>
        <v>0</v>
      </c>
      <c r="H471" s="595">
        <f t="shared" si="250"/>
        <v>0</v>
      </c>
      <c r="I471" s="595">
        <f t="shared" si="250"/>
        <v>0</v>
      </c>
      <c r="J471" s="595">
        <f t="shared" si="250"/>
        <v>0</v>
      </c>
      <c r="K471" s="595">
        <f t="shared" si="250"/>
        <v>0</v>
      </c>
      <c r="L471" s="595">
        <f t="shared" si="250"/>
        <v>0</v>
      </c>
      <c r="M471" s="595">
        <f t="shared" si="250"/>
        <v>0</v>
      </c>
      <c r="N471" s="595">
        <f t="shared" si="250"/>
        <v>0</v>
      </c>
      <c r="O471" s="595">
        <f t="shared" si="250"/>
        <v>0</v>
      </c>
      <c r="P471" s="595">
        <f t="shared" si="250"/>
        <v>0</v>
      </c>
      <c r="Q471" s="595">
        <f t="shared" si="250"/>
        <v>0</v>
      </c>
      <c r="R471" s="595">
        <f t="shared" si="250"/>
        <v>0</v>
      </c>
      <c r="S471" s="595">
        <f t="shared" si="250"/>
        <v>0</v>
      </c>
      <c r="T471" s="595">
        <f t="shared" si="250"/>
        <v>0</v>
      </c>
      <c r="U471" s="595">
        <f t="shared" si="250"/>
        <v>0</v>
      </c>
      <c r="V471" s="595">
        <f t="shared" si="250"/>
        <v>0</v>
      </c>
      <c r="W471" s="595">
        <f t="shared" si="250"/>
        <v>0</v>
      </c>
      <c r="X471" s="595">
        <f t="shared" si="250"/>
        <v>0</v>
      </c>
      <c r="Y471" s="595">
        <f t="shared" si="250"/>
        <v>0</v>
      </c>
      <c r="Z471" s="595">
        <f t="shared" si="250"/>
        <v>0</v>
      </c>
      <c r="AA471" s="595">
        <f t="shared" si="250"/>
        <v>0</v>
      </c>
      <c r="AB471" s="595">
        <f t="shared" si="250"/>
        <v>0</v>
      </c>
      <c r="AC471" s="595">
        <f t="shared" si="250"/>
        <v>0</v>
      </c>
      <c r="AD471" s="595">
        <f t="shared" si="250"/>
        <v>0</v>
      </c>
      <c r="AE471" s="595">
        <f t="shared" si="250"/>
        <v>0</v>
      </c>
      <c r="AF471" s="595">
        <f t="shared" si="250"/>
        <v>0</v>
      </c>
      <c r="AG471" s="595">
        <f t="shared" si="250"/>
        <v>0</v>
      </c>
      <c r="AH471" s="595">
        <f t="shared" si="250"/>
        <v>0</v>
      </c>
      <c r="AI471" s="595">
        <f t="shared" si="250"/>
        <v>0</v>
      </c>
      <c r="AJ471" s="677">
        <v>0</v>
      </c>
      <c r="AK471" s="677">
        <v>0</v>
      </c>
      <c r="AL471" s="677">
        <v>0</v>
      </c>
      <c r="AM471" s="677">
        <v>0</v>
      </c>
      <c r="AN471" s="677">
        <v>0</v>
      </c>
      <c r="AO471" s="677">
        <v>0</v>
      </c>
      <c r="AP471" s="677">
        <v>0</v>
      </c>
      <c r="AQ471" s="677">
        <v>0</v>
      </c>
      <c r="AR471" s="677">
        <v>0</v>
      </c>
      <c r="AS471" s="677">
        <v>0</v>
      </c>
      <c r="AT471" s="677">
        <v>0</v>
      </c>
      <c r="AU471" s="677">
        <v>0</v>
      </c>
    </row>
    <row r="472" spans="1:47" s="589" customFormat="1" ht="11.25">
      <c r="A472" s="671"/>
      <c r="B472" s="749" t="s">
        <v>248</v>
      </c>
      <c r="C472" s="624">
        <f>NPV($C$490,G472:AI472)+F472</f>
        <v>0</v>
      </c>
      <c r="D472" s="625">
        <f>SUM(F472:AI472)</f>
        <v>0</v>
      </c>
      <c r="E472" s="593"/>
      <c r="F472" s="593">
        <f t="shared" ref="F472:AI472" si="251">+F308</f>
        <v>0</v>
      </c>
      <c r="G472" s="593">
        <f t="shared" si="251"/>
        <v>0</v>
      </c>
      <c r="H472" s="593">
        <f t="shared" si="251"/>
        <v>0</v>
      </c>
      <c r="I472" s="593">
        <f t="shared" si="251"/>
        <v>0</v>
      </c>
      <c r="J472" s="593">
        <f t="shared" si="251"/>
        <v>0</v>
      </c>
      <c r="K472" s="593">
        <f t="shared" si="251"/>
        <v>0</v>
      </c>
      <c r="L472" s="593">
        <f t="shared" si="251"/>
        <v>0</v>
      </c>
      <c r="M472" s="593">
        <f t="shared" si="251"/>
        <v>0</v>
      </c>
      <c r="N472" s="593">
        <f t="shared" si="251"/>
        <v>0</v>
      </c>
      <c r="O472" s="593">
        <f t="shared" si="251"/>
        <v>0</v>
      </c>
      <c r="P472" s="593">
        <f t="shared" si="251"/>
        <v>0</v>
      </c>
      <c r="Q472" s="593">
        <f t="shared" si="251"/>
        <v>0</v>
      </c>
      <c r="R472" s="593">
        <f t="shared" si="251"/>
        <v>0</v>
      </c>
      <c r="S472" s="593">
        <f t="shared" si="251"/>
        <v>0</v>
      </c>
      <c r="T472" s="593">
        <f t="shared" si="251"/>
        <v>0</v>
      </c>
      <c r="U472" s="593">
        <f t="shared" si="251"/>
        <v>0</v>
      </c>
      <c r="V472" s="593">
        <f t="shared" si="251"/>
        <v>0</v>
      </c>
      <c r="W472" s="593">
        <f t="shared" si="251"/>
        <v>0</v>
      </c>
      <c r="X472" s="593">
        <f t="shared" si="251"/>
        <v>0</v>
      </c>
      <c r="Y472" s="593">
        <f t="shared" si="251"/>
        <v>0</v>
      </c>
      <c r="Z472" s="593">
        <f t="shared" si="251"/>
        <v>0</v>
      </c>
      <c r="AA472" s="593">
        <f t="shared" si="251"/>
        <v>0</v>
      </c>
      <c r="AB472" s="593">
        <f t="shared" si="251"/>
        <v>0</v>
      </c>
      <c r="AC472" s="593">
        <f t="shared" si="251"/>
        <v>0</v>
      </c>
      <c r="AD472" s="593">
        <f t="shared" si="251"/>
        <v>0</v>
      </c>
      <c r="AE472" s="593">
        <f t="shared" si="251"/>
        <v>0</v>
      </c>
      <c r="AF472" s="593">
        <f t="shared" si="251"/>
        <v>0</v>
      </c>
      <c r="AG472" s="593">
        <f t="shared" si="251"/>
        <v>0</v>
      </c>
      <c r="AH472" s="593">
        <f t="shared" si="251"/>
        <v>0</v>
      </c>
      <c r="AI472" s="593">
        <f t="shared" si="251"/>
        <v>0</v>
      </c>
      <c r="AJ472" s="681">
        <f>+AI472</f>
        <v>0</v>
      </c>
      <c r="AK472" s="681">
        <v>0</v>
      </c>
      <c r="AL472" s="681">
        <v>0</v>
      </c>
      <c r="AM472" s="681">
        <v>0</v>
      </c>
      <c r="AN472" s="681">
        <v>0</v>
      </c>
      <c r="AO472" s="681">
        <v>0</v>
      </c>
      <c r="AP472" s="681">
        <v>0</v>
      </c>
      <c r="AQ472" s="681">
        <v>0</v>
      </c>
      <c r="AR472" s="681">
        <v>0</v>
      </c>
      <c r="AS472" s="681">
        <v>0</v>
      </c>
      <c r="AT472" s="681">
        <v>0</v>
      </c>
      <c r="AU472" s="681">
        <v>0</v>
      </c>
    </row>
    <row r="473" spans="1:47" s="589" customFormat="1" ht="11.25">
      <c r="A473" s="671"/>
      <c r="B473" s="749" t="s">
        <v>258</v>
      </c>
      <c r="C473" s="624">
        <f>NPV($C$490,G473:AI473)+F473</f>
        <v>0</v>
      </c>
      <c r="D473" s="625">
        <f>SUM(F473:AI473)</f>
        <v>0</v>
      </c>
      <c r="E473" s="593"/>
      <c r="F473" s="593">
        <f t="shared" ref="F473:AI473" si="252">+F309</f>
        <v>0</v>
      </c>
      <c r="G473" s="593">
        <f t="shared" si="252"/>
        <v>0</v>
      </c>
      <c r="H473" s="593">
        <f t="shared" si="252"/>
        <v>0</v>
      </c>
      <c r="I473" s="593">
        <f t="shared" si="252"/>
        <v>0</v>
      </c>
      <c r="J473" s="593">
        <f t="shared" si="252"/>
        <v>0</v>
      </c>
      <c r="K473" s="593">
        <f t="shared" si="252"/>
        <v>0</v>
      </c>
      <c r="L473" s="593">
        <f t="shared" si="252"/>
        <v>0</v>
      </c>
      <c r="M473" s="593">
        <f t="shared" si="252"/>
        <v>0</v>
      </c>
      <c r="N473" s="593">
        <f t="shared" si="252"/>
        <v>0</v>
      </c>
      <c r="O473" s="593">
        <f t="shared" si="252"/>
        <v>0</v>
      </c>
      <c r="P473" s="593">
        <f t="shared" si="252"/>
        <v>0</v>
      </c>
      <c r="Q473" s="593">
        <f t="shared" si="252"/>
        <v>0</v>
      </c>
      <c r="R473" s="593">
        <f t="shared" si="252"/>
        <v>0</v>
      </c>
      <c r="S473" s="593">
        <f t="shared" si="252"/>
        <v>0</v>
      </c>
      <c r="T473" s="593">
        <f t="shared" si="252"/>
        <v>0</v>
      </c>
      <c r="U473" s="593">
        <f t="shared" si="252"/>
        <v>0</v>
      </c>
      <c r="V473" s="593">
        <f t="shared" si="252"/>
        <v>0</v>
      </c>
      <c r="W473" s="593">
        <f t="shared" si="252"/>
        <v>0</v>
      </c>
      <c r="X473" s="593">
        <f t="shared" si="252"/>
        <v>0</v>
      </c>
      <c r="Y473" s="593">
        <f t="shared" si="252"/>
        <v>0</v>
      </c>
      <c r="Z473" s="593">
        <f t="shared" si="252"/>
        <v>0</v>
      </c>
      <c r="AA473" s="593">
        <f t="shared" si="252"/>
        <v>0</v>
      </c>
      <c r="AB473" s="593">
        <f t="shared" si="252"/>
        <v>0</v>
      </c>
      <c r="AC473" s="593">
        <f t="shared" si="252"/>
        <v>0</v>
      </c>
      <c r="AD473" s="593">
        <f t="shared" si="252"/>
        <v>0</v>
      </c>
      <c r="AE473" s="593">
        <f t="shared" si="252"/>
        <v>0</v>
      </c>
      <c r="AF473" s="593">
        <f t="shared" si="252"/>
        <v>0</v>
      </c>
      <c r="AG473" s="593">
        <f t="shared" si="252"/>
        <v>0</v>
      </c>
      <c r="AH473" s="593">
        <f t="shared" si="252"/>
        <v>0</v>
      </c>
      <c r="AI473" s="593">
        <f t="shared" si="252"/>
        <v>0</v>
      </c>
      <c r="AJ473" s="681">
        <v>0</v>
      </c>
      <c r="AK473" s="681">
        <v>0</v>
      </c>
      <c r="AL473" s="681">
        <v>0</v>
      </c>
      <c r="AM473" s="681">
        <v>0</v>
      </c>
      <c r="AN473" s="681">
        <v>0</v>
      </c>
      <c r="AO473" s="681">
        <v>0</v>
      </c>
      <c r="AP473" s="681">
        <v>0</v>
      </c>
      <c r="AQ473" s="681">
        <v>0</v>
      </c>
      <c r="AR473" s="681">
        <v>0</v>
      </c>
      <c r="AS473" s="681">
        <v>0</v>
      </c>
      <c r="AT473" s="681">
        <v>0</v>
      </c>
      <c r="AU473" s="681">
        <v>0</v>
      </c>
    </row>
    <row r="474" spans="1:47" s="589" customFormat="1" ht="11.25">
      <c r="A474" s="671"/>
      <c r="B474" s="749" t="s">
        <v>401</v>
      </c>
      <c r="C474" s="624">
        <f>NPV($C$490,G474:AI474)+F474</f>
        <v>4813092.8665578617</v>
      </c>
      <c r="D474" s="625">
        <f>SUM(F474:AI474)</f>
        <v>5364676.3268893482</v>
      </c>
      <c r="E474" s="593"/>
      <c r="F474" s="593">
        <f>+(F475+F476+F477+F478+F479)*$C$5</f>
        <v>468753.47390198003</v>
      </c>
      <c r="G474" s="593">
        <f t="shared" ref="G474:J474" si="253">+(G475+G476+G477+G478+G479)*$C$5</f>
        <v>190125.40831288591</v>
      </c>
      <c r="H474" s="593">
        <f t="shared" si="253"/>
        <v>2337800.7084788536</v>
      </c>
      <c r="I474" s="593">
        <f t="shared" si="253"/>
        <v>2301114.8160531926</v>
      </c>
      <c r="J474" s="593">
        <f t="shared" si="253"/>
        <v>66881.920142435658</v>
      </c>
      <c r="K474" s="593">
        <f t="shared" ref="K474:AU474" si="254">+K475+K476+K477+K478+K479</f>
        <v>0</v>
      </c>
      <c r="L474" s="593">
        <f t="shared" si="254"/>
        <v>0</v>
      </c>
      <c r="M474" s="593">
        <f t="shared" si="254"/>
        <v>0</v>
      </c>
      <c r="N474" s="593">
        <f t="shared" si="254"/>
        <v>0</v>
      </c>
      <c r="O474" s="593">
        <f t="shared" si="254"/>
        <v>0</v>
      </c>
      <c r="P474" s="593">
        <f t="shared" si="254"/>
        <v>0</v>
      </c>
      <c r="Q474" s="593">
        <f t="shared" si="254"/>
        <v>0</v>
      </c>
      <c r="R474" s="593">
        <f t="shared" si="254"/>
        <v>0</v>
      </c>
      <c r="S474" s="593">
        <f t="shared" si="254"/>
        <v>0</v>
      </c>
      <c r="T474" s="593">
        <f t="shared" si="254"/>
        <v>0</v>
      </c>
      <c r="U474" s="593">
        <f t="shared" si="254"/>
        <v>0</v>
      </c>
      <c r="V474" s="593">
        <f t="shared" si="254"/>
        <v>0</v>
      </c>
      <c r="W474" s="593">
        <f t="shared" si="254"/>
        <v>0</v>
      </c>
      <c r="X474" s="593">
        <f t="shared" si="254"/>
        <v>0</v>
      </c>
      <c r="Y474" s="593">
        <f t="shared" si="254"/>
        <v>0</v>
      </c>
      <c r="Z474" s="593">
        <f t="shared" si="254"/>
        <v>0</v>
      </c>
      <c r="AA474" s="593">
        <f t="shared" si="254"/>
        <v>0</v>
      </c>
      <c r="AB474" s="593">
        <f t="shared" si="254"/>
        <v>0</v>
      </c>
      <c r="AC474" s="593">
        <f t="shared" si="254"/>
        <v>0</v>
      </c>
      <c r="AD474" s="593">
        <f t="shared" si="254"/>
        <v>0</v>
      </c>
      <c r="AE474" s="593">
        <f t="shared" si="254"/>
        <v>0</v>
      </c>
      <c r="AF474" s="593">
        <f t="shared" si="254"/>
        <v>0</v>
      </c>
      <c r="AG474" s="593">
        <f t="shared" si="254"/>
        <v>0</v>
      </c>
      <c r="AH474" s="593">
        <f t="shared" si="254"/>
        <v>0</v>
      </c>
      <c r="AI474" s="593">
        <f t="shared" si="254"/>
        <v>0</v>
      </c>
      <c r="AJ474" s="681">
        <f t="shared" si="254"/>
        <v>0</v>
      </c>
      <c r="AK474" s="681">
        <f t="shared" si="254"/>
        <v>0</v>
      </c>
      <c r="AL474" s="681">
        <f t="shared" si="254"/>
        <v>0</v>
      </c>
      <c r="AM474" s="681">
        <f t="shared" si="254"/>
        <v>0</v>
      </c>
      <c r="AN474" s="681">
        <f t="shared" si="254"/>
        <v>0</v>
      </c>
      <c r="AO474" s="681">
        <f t="shared" si="254"/>
        <v>0</v>
      </c>
      <c r="AP474" s="681">
        <f t="shared" si="254"/>
        <v>0</v>
      </c>
      <c r="AQ474" s="681">
        <f t="shared" si="254"/>
        <v>0</v>
      </c>
      <c r="AR474" s="681">
        <f t="shared" si="254"/>
        <v>0</v>
      </c>
      <c r="AS474" s="681">
        <f t="shared" si="254"/>
        <v>0</v>
      </c>
      <c r="AT474" s="681">
        <f t="shared" si="254"/>
        <v>0</v>
      </c>
      <c r="AU474" s="681">
        <f t="shared" si="254"/>
        <v>0</v>
      </c>
    </row>
    <row r="475" spans="1:47" s="607" customFormat="1" ht="11.25">
      <c r="A475" s="674"/>
      <c r="B475" s="751" t="s">
        <v>414</v>
      </c>
      <c r="C475" s="630"/>
      <c r="D475" s="631"/>
      <c r="E475" s="595"/>
      <c r="F475" s="595">
        <f t="shared" ref="F475:AI475" si="255">+F311</f>
        <v>36801.82</v>
      </c>
      <c r="G475" s="595">
        <f t="shared" si="255"/>
        <v>169973.96383713456</v>
      </c>
      <c r="H475" s="595">
        <f t="shared" si="255"/>
        <v>1255408.1633445225</v>
      </c>
      <c r="I475" s="595">
        <f t="shared" si="255"/>
        <v>846742.68566652492</v>
      </c>
      <c r="J475" s="595">
        <f t="shared" si="255"/>
        <v>0</v>
      </c>
      <c r="K475" s="595">
        <f t="shared" si="255"/>
        <v>0</v>
      </c>
      <c r="L475" s="595">
        <f t="shared" si="255"/>
        <v>0</v>
      </c>
      <c r="M475" s="595">
        <f t="shared" si="255"/>
        <v>0</v>
      </c>
      <c r="N475" s="595">
        <f t="shared" si="255"/>
        <v>0</v>
      </c>
      <c r="O475" s="595">
        <f t="shared" si="255"/>
        <v>0</v>
      </c>
      <c r="P475" s="595">
        <f t="shared" si="255"/>
        <v>0</v>
      </c>
      <c r="Q475" s="595">
        <f t="shared" si="255"/>
        <v>0</v>
      </c>
      <c r="R475" s="595">
        <f t="shared" si="255"/>
        <v>0</v>
      </c>
      <c r="S475" s="595">
        <f t="shared" si="255"/>
        <v>0</v>
      </c>
      <c r="T475" s="595">
        <f t="shared" si="255"/>
        <v>0</v>
      </c>
      <c r="U475" s="595">
        <f t="shared" si="255"/>
        <v>0</v>
      </c>
      <c r="V475" s="595">
        <f t="shared" si="255"/>
        <v>0</v>
      </c>
      <c r="W475" s="595">
        <f t="shared" si="255"/>
        <v>0</v>
      </c>
      <c r="X475" s="595">
        <f t="shared" si="255"/>
        <v>0</v>
      </c>
      <c r="Y475" s="595">
        <f t="shared" si="255"/>
        <v>0</v>
      </c>
      <c r="Z475" s="595">
        <f t="shared" si="255"/>
        <v>0</v>
      </c>
      <c r="AA475" s="595">
        <f t="shared" si="255"/>
        <v>0</v>
      </c>
      <c r="AB475" s="595">
        <f t="shared" si="255"/>
        <v>0</v>
      </c>
      <c r="AC475" s="595">
        <f t="shared" si="255"/>
        <v>0</v>
      </c>
      <c r="AD475" s="595">
        <f t="shared" si="255"/>
        <v>0</v>
      </c>
      <c r="AE475" s="595">
        <f t="shared" si="255"/>
        <v>0</v>
      </c>
      <c r="AF475" s="595">
        <f t="shared" si="255"/>
        <v>0</v>
      </c>
      <c r="AG475" s="595">
        <f t="shared" si="255"/>
        <v>0</v>
      </c>
      <c r="AH475" s="595">
        <f t="shared" si="255"/>
        <v>0</v>
      </c>
      <c r="AI475" s="595">
        <f t="shared" si="255"/>
        <v>0</v>
      </c>
      <c r="AJ475" s="682"/>
      <c r="AK475" s="682"/>
      <c r="AL475" s="682"/>
      <c r="AM475" s="682"/>
      <c r="AN475" s="682"/>
      <c r="AO475" s="682"/>
      <c r="AP475" s="682"/>
      <c r="AQ475" s="682"/>
      <c r="AR475" s="682"/>
      <c r="AS475" s="682"/>
      <c r="AT475" s="682"/>
      <c r="AU475" s="682"/>
    </row>
    <row r="476" spans="1:47" s="607" customFormat="1" ht="11.25">
      <c r="A476" s="674"/>
      <c r="B476" s="751" t="s">
        <v>416</v>
      </c>
      <c r="C476" s="630"/>
      <c r="D476" s="631"/>
      <c r="E476" s="595"/>
      <c r="F476" s="595">
        <f t="shared" ref="F476:AI476" si="256">+F312</f>
        <v>0</v>
      </c>
      <c r="G476" s="595">
        <f t="shared" si="256"/>
        <v>0</v>
      </c>
      <c r="H476" s="595">
        <f t="shared" si="256"/>
        <v>1025098.31</v>
      </c>
      <c r="I476" s="595">
        <f t="shared" si="256"/>
        <v>1405145.25</v>
      </c>
      <c r="J476" s="595">
        <f t="shared" si="256"/>
        <v>55556.37</v>
      </c>
      <c r="K476" s="595">
        <f t="shared" si="256"/>
        <v>0</v>
      </c>
      <c r="L476" s="595">
        <f t="shared" si="256"/>
        <v>0</v>
      </c>
      <c r="M476" s="595">
        <f t="shared" si="256"/>
        <v>0</v>
      </c>
      <c r="N476" s="595">
        <f t="shared" si="256"/>
        <v>0</v>
      </c>
      <c r="O476" s="595">
        <f t="shared" si="256"/>
        <v>0</v>
      </c>
      <c r="P476" s="595">
        <f t="shared" si="256"/>
        <v>0</v>
      </c>
      <c r="Q476" s="595">
        <f t="shared" si="256"/>
        <v>0</v>
      </c>
      <c r="R476" s="595">
        <f t="shared" si="256"/>
        <v>0</v>
      </c>
      <c r="S476" s="595">
        <f t="shared" si="256"/>
        <v>0</v>
      </c>
      <c r="T476" s="595">
        <f t="shared" si="256"/>
        <v>0</v>
      </c>
      <c r="U476" s="595">
        <f t="shared" si="256"/>
        <v>0</v>
      </c>
      <c r="V476" s="595">
        <f t="shared" si="256"/>
        <v>0</v>
      </c>
      <c r="W476" s="595">
        <f t="shared" si="256"/>
        <v>0</v>
      </c>
      <c r="X476" s="595">
        <f t="shared" si="256"/>
        <v>0</v>
      </c>
      <c r="Y476" s="595">
        <f t="shared" si="256"/>
        <v>0</v>
      </c>
      <c r="Z476" s="595">
        <f t="shared" si="256"/>
        <v>0</v>
      </c>
      <c r="AA476" s="595">
        <f t="shared" si="256"/>
        <v>0</v>
      </c>
      <c r="AB476" s="595">
        <f t="shared" si="256"/>
        <v>0</v>
      </c>
      <c r="AC476" s="595">
        <f t="shared" si="256"/>
        <v>0</v>
      </c>
      <c r="AD476" s="595">
        <f t="shared" si="256"/>
        <v>0</v>
      </c>
      <c r="AE476" s="595">
        <f t="shared" si="256"/>
        <v>0</v>
      </c>
      <c r="AF476" s="595">
        <f t="shared" si="256"/>
        <v>0</v>
      </c>
      <c r="AG476" s="595">
        <f t="shared" si="256"/>
        <v>0</v>
      </c>
      <c r="AH476" s="595">
        <f t="shared" si="256"/>
        <v>0</v>
      </c>
      <c r="AI476" s="595">
        <f t="shared" si="256"/>
        <v>0</v>
      </c>
      <c r="AJ476" s="681"/>
      <c r="AK476" s="681"/>
      <c r="AL476" s="681"/>
      <c r="AM476" s="681"/>
      <c r="AN476" s="681"/>
      <c r="AO476" s="681"/>
      <c r="AP476" s="681"/>
      <c r="AQ476" s="681"/>
      <c r="AR476" s="681"/>
      <c r="AS476" s="681"/>
      <c r="AT476" s="681"/>
      <c r="AU476" s="681"/>
    </row>
    <row r="477" spans="1:47" s="607" customFormat="1" ht="11.25">
      <c r="A477" s="674">
        <f>+A470</f>
        <v>0.51615000000000011</v>
      </c>
      <c r="B477" s="751" t="s">
        <v>49</v>
      </c>
      <c r="C477" s="630"/>
      <c r="D477" s="631"/>
      <c r="E477" s="595"/>
      <c r="F477" s="595">
        <f t="shared" ref="F477:AI477" si="257">+F313*$A$477</f>
        <v>0</v>
      </c>
      <c r="G477" s="595">
        <f t="shared" si="257"/>
        <v>1148.3191904752387</v>
      </c>
      <c r="H477" s="595">
        <f t="shared" si="257"/>
        <v>15025.81215522399</v>
      </c>
      <c r="I477" s="595">
        <f t="shared" si="257"/>
        <v>14350.428951240054</v>
      </c>
      <c r="J477" s="595">
        <f t="shared" si="257"/>
        <v>341.2097223026181</v>
      </c>
      <c r="K477" s="595">
        <f t="shared" si="257"/>
        <v>0</v>
      </c>
      <c r="L477" s="595">
        <f t="shared" si="257"/>
        <v>0</v>
      </c>
      <c r="M477" s="595">
        <f t="shared" si="257"/>
        <v>0</v>
      </c>
      <c r="N477" s="595">
        <f t="shared" si="257"/>
        <v>0</v>
      </c>
      <c r="O477" s="595">
        <f t="shared" si="257"/>
        <v>0</v>
      </c>
      <c r="P477" s="595">
        <f t="shared" si="257"/>
        <v>0</v>
      </c>
      <c r="Q477" s="595">
        <f t="shared" si="257"/>
        <v>0</v>
      </c>
      <c r="R477" s="595">
        <f t="shared" si="257"/>
        <v>0</v>
      </c>
      <c r="S477" s="595">
        <f t="shared" si="257"/>
        <v>0</v>
      </c>
      <c r="T477" s="595">
        <f t="shared" si="257"/>
        <v>0</v>
      </c>
      <c r="U477" s="595">
        <f t="shared" si="257"/>
        <v>0</v>
      </c>
      <c r="V477" s="595">
        <f t="shared" si="257"/>
        <v>0</v>
      </c>
      <c r="W477" s="595">
        <f t="shared" si="257"/>
        <v>0</v>
      </c>
      <c r="X477" s="595">
        <f t="shared" si="257"/>
        <v>0</v>
      </c>
      <c r="Y477" s="595">
        <f t="shared" si="257"/>
        <v>0</v>
      </c>
      <c r="Z477" s="595">
        <f t="shared" si="257"/>
        <v>0</v>
      </c>
      <c r="AA477" s="595">
        <f t="shared" si="257"/>
        <v>0</v>
      </c>
      <c r="AB477" s="595">
        <f t="shared" si="257"/>
        <v>0</v>
      </c>
      <c r="AC477" s="595">
        <f t="shared" si="257"/>
        <v>0</v>
      </c>
      <c r="AD477" s="595">
        <f t="shared" si="257"/>
        <v>0</v>
      </c>
      <c r="AE477" s="595">
        <f t="shared" si="257"/>
        <v>0</v>
      </c>
      <c r="AF477" s="595">
        <f t="shared" si="257"/>
        <v>0</v>
      </c>
      <c r="AG477" s="595">
        <f t="shared" si="257"/>
        <v>0</v>
      </c>
      <c r="AH477" s="595">
        <f t="shared" si="257"/>
        <v>0</v>
      </c>
      <c r="AI477" s="595">
        <f t="shared" si="257"/>
        <v>0</v>
      </c>
      <c r="AJ477" s="681"/>
      <c r="AK477" s="681"/>
      <c r="AL477" s="681"/>
      <c r="AM477" s="681"/>
      <c r="AN477" s="681"/>
      <c r="AO477" s="681"/>
      <c r="AP477" s="681"/>
      <c r="AQ477" s="681"/>
      <c r="AR477" s="681"/>
      <c r="AS477" s="681"/>
      <c r="AT477" s="681"/>
      <c r="AU477" s="681"/>
    </row>
    <row r="478" spans="1:47" s="607" customFormat="1" ht="11.25">
      <c r="A478" s="674">
        <f>+A470</f>
        <v>0.51615000000000011</v>
      </c>
      <c r="B478" s="751" t="s">
        <v>50</v>
      </c>
      <c r="C478" s="630"/>
      <c r="D478" s="631"/>
      <c r="E478" s="595"/>
      <c r="F478" s="595">
        <f t="shared" ref="F478:AI478" si="258">+F314*$A$477</f>
        <v>0</v>
      </c>
      <c r="G478" s="595">
        <f t="shared" si="258"/>
        <v>0</v>
      </c>
      <c r="H478" s="595">
        <f t="shared" si="258"/>
        <v>3096.9000000000005</v>
      </c>
      <c r="I478" s="595">
        <f t="shared" si="258"/>
        <v>2338.1595000000007</v>
      </c>
      <c r="J478" s="595">
        <f t="shared" si="258"/>
        <v>3096.9000000000005</v>
      </c>
      <c r="K478" s="595">
        <f t="shared" si="258"/>
        <v>0</v>
      </c>
      <c r="L478" s="595">
        <f t="shared" si="258"/>
        <v>0</v>
      </c>
      <c r="M478" s="595">
        <f t="shared" si="258"/>
        <v>0</v>
      </c>
      <c r="N478" s="595">
        <f t="shared" si="258"/>
        <v>0</v>
      </c>
      <c r="O478" s="595">
        <f t="shared" si="258"/>
        <v>0</v>
      </c>
      <c r="P478" s="595">
        <f t="shared" si="258"/>
        <v>0</v>
      </c>
      <c r="Q478" s="595">
        <f t="shared" si="258"/>
        <v>0</v>
      </c>
      <c r="R478" s="595">
        <f t="shared" si="258"/>
        <v>0</v>
      </c>
      <c r="S478" s="595">
        <f t="shared" si="258"/>
        <v>0</v>
      </c>
      <c r="T478" s="595">
        <f t="shared" si="258"/>
        <v>0</v>
      </c>
      <c r="U478" s="595">
        <f t="shared" si="258"/>
        <v>0</v>
      </c>
      <c r="V478" s="595">
        <f t="shared" si="258"/>
        <v>0</v>
      </c>
      <c r="W478" s="595">
        <f t="shared" si="258"/>
        <v>0</v>
      </c>
      <c r="X478" s="595">
        <f t="shared" si="258"/>
        <v>0</v>
      </c>
      <c r="Y478" s="595">
        <f t="shared" si="258"/>
        <v>0</v>
      </c>
      <c r="Z478" s="595">
        <f t="shared" si="258"/>
        <v>0</v>
      </c>
      <c r="AA478" s="595">
        <f t="shared" si="258"/>
        <v>0</v>
      </c>
      <c r="AB478" s="595">
        <f t="shared" si="258"/>
        <v>0</v>
      </c>
      <c r="AC478" s="595">
        <f t="shared" si="258"/>
        <v>0</v>
      </c>
      <c r="AD478" s="595">
        <f t="shared" si="258"/>
        <v>0</v>
      </c>
      <c r="AE478" s="595">
        <f t="shared" si="258"/>
        <v>0</v>
      </c>
      <c r="AF478" s="595">
        <f t="shared" si="258"/>
        <v>0</v>
      </c>
      <c r="AG478" s="595">
        <f t="shared" si="258"/>
        <v>0</v>
      </c>
      <c r="AH478" s="595">
        <f t="shared" si="258"/>
        <v>0</v>
      </c>
      <c r="AI478" s="595">
        <f t="shared" si="258"/>
        <v>0</v>
      </c>
      <c r="AJ478" s="681"/>
      <c r="AK478" s="681"/>
      <c r="AL478" s="681"/>
      <c r="AM478" s="681"/>
      <c r="AN478" s="681"/>
      <c r="AO478" s="681"/>
      <c r="AP478" s="681"/>
      <c r="AQ478" s="681"/>
      <c r="AR478" s="681"/>
      <c r="AS478" s="681"/>
      <c r="AT478" s="681"/>
      <c r="AU478" s="681"/>
    </row>
    <row r="479" spans="1:47" s="607" customFormat="1" ht="11.25">
      <c r="A479" s="674">
        <f>+A470</f>
        <v>0.51615000000000011</v>
      </c>
      <c r="B479" s="751" t="s">
        <v>184</v>
      </c>
      <c r="C479" s="630"/>
      <c r="D479" s="631"/>
      <c r="E479" s="595"/>
      <c r="F479" s="595">
        <f t="shared" ref="F479:AI479" si="259">+F315*$A$477</f>
        <v>427310.53039800003</v>
      </c>
      <c r="G479" s="595">
        <f t="shared" si="259"/>
        <v>17120.695500000005</v>
      </c>
      <c r="H479" s="595">
        <f t="shared" si="259"/>
        <v>16024.981311000003</v>
      </c>
      <c r="I479" s="595">
        <f t="shared" si="259"/>
        <v>9754.9769250000027</v>
      </c>
      <c r="J479" s="595">
        <f t="shared" si="259"/>
        <v>7225.2431910000014</v>
      </c>
      <c r="K479" s="595">
        <f t="shared" si="259"/>
        <v>0</v>
      </c>
      <c r="L479" s="595">
        <f t="shared" si="259"/>
        <v>0</v>
      </c>
      <c r="M479" s="595">
        <f t="shared" si="259"/>
        <v>0</v>
      </c>
      <c r="N479" s="595">
        <f t="shared" si="259"/>
        <v>0</v>
      </c>
      <c r="O479" s="595">
        <f t="shared" si="259"/>
        <v>0</v>
      </c>
      <c r="P479" s="595">
        <f t="shared" si="259"/>
        <v>0</v>
      </c>
      <c r="Q479" s="595">
        <f t="shared" si="259"/>
        <v>0</v>
      </c>
      <c r="R479" s="595">
        <f t="shared" si="259"/>
        <v>0</v>
      </c>
      <c r="S479" s="595">
        <f t="shared" si="259"/>
        <v>0</v>
      </c>
      <c r="T479" s="595">
        <f t="shared" si="259"/>
        <v>0</v>
      </c>
      <c r="U479" s="595">
        <f t="shared" si="259"/>
        <v>0</v>
      </c>
      <c r="V479" s="595">
        <f t="shared" si="259"/>
        <v>0</v>
      </c>
      <c r="W479" s="595">
        <f t="shared" si="259"/>
        <v>0</v>
      </c>
      <c r="X479" s="595">
        <f t="shared" si="259"/>
        <v>0</v>
      </c>
      <c r="Y479" s="595">
        <f t="shared" si="259"/>
        <v>0</v>
      </c>
      <c r="Z479" s="595">
        <f t="shared" si="259"/>
        <v>0</v>
      </c>
      <c r="AA479" s="595">
        <f t="shared" si="259"/>
        <v>0</v>
      </c>
      <c r="AB479" s="595">
        <f t="shared" si="259"/>
        <v>0</v>
      </c>
      <c r="AC479" s="595">
        <f t="shared" si="259"/>
        <v>0</v>
      </c>
      <c r="AD479" s="595">
        <f t="shared" si="259"/>
        <v>0</v>
      </c>
      <c r="AE479" s="595">
        <f t="shared" si="259"/>
        <v>0</v>
      </c>
      <c r="AF479" s="595">
        <f t="shared" si="259"/>
        <v>0</v>
      </c>
      <c r="AG479" s="595">
        <f t="shared" si="259"/>
        <v>0</v>
      </c>
      <c r="AH479" s="595">
        <f t="shared" si="259"/>
        <v>0</v>
      </c>
      <c r="AI479" s="595">
        <f t="shared" si="259"/>
        <v>0</v>
      </c>
      <c r="AJ479" s="681"/>
      <c r="AK479" s="681"/>
      <c r="AL479" s="681"/>
      <c r="AM479" s="681"/>
      <c r="AN479" s="681"/>
      <c r="AO479" s="681"/>
      <c r="AP479" s="681"/>
      <c r="AQ479" s="681"/>
      <c r="AR479" s="681"/>
      <c r="AS479" s="681"/>
      <c r="AT479" s="681"/>
      <c r="AU479" s="681"/>
    </row>
    <row r="480" spans="1:47" s="589" customFormat="1" ht="11.25">
      <c r="A480" s="671"/>
      <c r="B480" s="749" t="s">
        <v>402</v>
      </c>
      <c r="C480" s="624">
        <f>NPV($C$490,G480:AI480)+F480</f>
        <v>679379.19579156046</v>
      </c>
      <c r="D480" s="625">
        <f>SUM(F480:AI480)</f>
        <v>1663375.3086135287</v>
      </c>
      <c r="E480" s="593"/>
      <c r="F480" s="593">
        <f t="shared" ref="F480:AU480" si="260">SUM(F481:F484)</f>
        <v>0</v>
      </c>
      <c r="G480" s="593">
        <f t="shared" si="260"/>
        <v>0</v>
      </c>
      <c r="H480" s="593">
        <f t="shared" si="260"/>
        <v>0</v>
      </c>
      <c r="I480" s="593">
        <f t="shared" si="260"/>
        <v>0</v>
      </c>
      <c r="J480" s="593">
        <f t="shared" si="260"/>
        <v>0</v>
      </c>
      <c r="K480" s="593">
        <f t="shared" si="260"/>
        <v>0</v>
      </c>
      <c r="L480" s="593">
        <f t="shared" si="260"/>
        <v>0</v>
      </c>
      <c r="M480" s="593">
        <f t="shared" si="260"/>
        <v>0</v>
      </c>
      <c r="N480" s="593">
        <f t="shared" si="260"/>
        <v>0</v>
      </c>
      <c r="O480" s="593">
        <f t="shared" si="260"/>
        <v>0</v>
      </c>
      <c r="P480" s="593">
        <f t="shared" si="260"/>
        <v>0</v>
      </c>
      <c r="Q480" s="593">
        <f t="shared" si="260"/>
        <v>0</v>
      </c>
      <c r="R480" s="593">
        <f t="shared" si="260"/>
        <v>0</v>
      </c>
      <c r="S480" s="593">
        <f t="shared" si="260"/>
        <v>0</v>
      </c>
      <c r="T480" s="593">
        <f t="shared" si="260"/>
        <v>741104.73830157053</v>
      </c>
      <c r="U480" s="593">
        <f t="shared" si="260"/>
        <v>0</v>
      </c>
      <c r="V480" s="593">
        <f t="shared" si="260"/>
        <v>0</v>
      </c>
      <c r="W480" s="593">
        <f t="shared" si="260"/>
        <v>0</v>
      </c>
      <c r="X480" s="593">
        <f t="shared" si="260"/>
        <v>181165.83201038765</v>
      </c>
      <c r="Y480" s="593">
        <f t="shared" si="260"/>
        <v>0</v>
      </c>
      <c r="Z480" s="593">
        <f t="shared" si="260"/>
        <v>0</v>
      </c>
      <c r="AA480" s="593">
        <f t="shared" si="260"/>
        <v>0</v>
      </c>
      <c r="AB480" s="593">
        <f t="shared" si="260"/>
        <v>0</v>
      </c>
      <c r="AC480" s="593">
        <f t="shared" si="260"/>
        <v>0</v>
      </c>
      <c r="AD480" s="593">
        <f t="shared" si="260"/>
        <v>741104.73830157053</v>
      </c>
      <c r="AE480" s="593">
        <f t="shared" si="260"/>
        <v>0</v>
      </c>
      <c r="AF480" s="593">
        <f t="shared" si="260"/>
        <v>0</v>
      </c>
      <c r="AG480" s="593">
        <f t="shared" si="260"/>
        <v>0</v>
      </c>
      <c r="AH480" s="593">
        <f t="shared" si="260"/>
        <v>0</v>
      </c>
      <c r="AI480" s="593">
        <f t="shared" si="260"/>
        <v>0</v>
      </c>
      <c r="AJ480" s="672">
        <f t="shared" si="260"/>
        <v>0</v>
      </c>
      <c r="AK480" s="672">
        <f t="shared" si="260"/>
        <v>0</v>
      </c>
      <c r="AL480" s="672">
        <f t="shared" si="260"/>
        <v>181165.83201038765</v>
      </c>
      <c r="AM480" s="672">
        <f t="shared" si="260"/>
        <v>0</v>
      </c>
      <c r="AN480" s="672">
        <f t="shared" si="260"/>
        <v>741104.73830157053</v>
      </c>
      <c r="AO480" s="672">
        <f t="shared" si="260"/>
        <v>0</v>
      </c>
      <c r="AP480" s="672">
        <f t="shared" si="260"/>
        <v>0</v>
      </c>
      <c r="AQ480" s="672">
        <f t="shared" si="260"/>
        <v>0</v>
      </c>
      <c r="AR480" s="672">
        <f t="shared" si="260"/>
        <v>0</v>
      </c>
      <c r="AS480" s="672">
        <f t="shared" si="260"/>
        <v>0</v>
      </c>
      <c r="AT480" s="672">
        <f t="shared" si="260"/>
        <v>0</v>
      </c>
      <c r="AU480" s="672">
        <f t="shared" si="260"/>
        <v>0</v>
      </c>
    </row>
    <row r="481" spans="1:48" s="607" customFormat="1" ht="11.25">
      <c r="A481" s="674">
        <f>+'17 Sive plače'!D27</f>
        <v>0.66300000000000003</v>
      </c>
      <c r="B481" s="750" t="s">
        <v>226</v>
      </c>
      <c r="C481" s="630"/>
      <c r="D481" s="631"/>
      <c r="E481" s="595"/>
      <c r="F481" s="595">
        <f t="shared" ref="F481:AU481" si="261">+F317*$A$481</f>
        <v>0</v>
      </c>
      <c r="G481" s="595">
        <f t="shared" si="261"/>
        <v>0</v>
      </c>
      <c r="H481" s="595">
        <f t="shared" si="261"/>
        <v>0</v>
      </c>
      <c r="I481" s="595">
        <f t="shared" si="261"/>
        <v>0</v>
      </c>
      <c r="J481" s="595">
        <f t="shared" si="261"/>
        <v>0</v>
      </c>
      <c r="K481" s="595">
        <f t="shared" si="261"/>
        <v>0</v>
      </c>
      <c r="L481" s="595">
        <f t="shared" si="261"/>
        <v>0</v>
      </c>
      <c r="M481" s="595">
        <f t="shared" si="261"/>
        <v>0</v>
      </c>
      <c r="N481" s="595">
        <f t="shared" si="261"/>
        <v>0</v>
      </c>
      <c r="O481" s="595">
        <f t="shared" si="261"/>
        <v>0</v>
      </c>
      <c r="P481" s="595">
        <f t="shared" si="261"/>
        <v>0</v>
      </c>
      <c r="Q481" s="595">
        <f t="shared" si="261"/>
        <v>0</v>
      </c>
      <c r="R481" s="595">
        <f t="shared" si="261"/>
        <v>0</v>
      </c>
      <c r="S481" s="595">
        <f t="shared" si="261"/>
        <v>0</v>
      </c>
      <c r="T481" s="595">
        <f t="shared" si="261"/>
        <v>60386.835599999999</v>
      </c>
      <c r="U481" s="595">
        <f t="shared" si="261"/>
        <v>0</v>
      </c>
      <c r="V481" s="595">
        <f t="shared" si="261"/>
        <v>0</v>
      </c>
      <c r="W481" s="595">
        <f t="shared" si="261"/>
        <v>0</v>
      </c>
      <c r="X481" s="595">
        <f t="shared" si="261"/>
        <v>0</v>
      </c>
      <c r="Y481" s="595">
        <f t="shared" si="261"/>
        <v>0</v>
      </c>
      <c r="Z481" s="595">
        <f t="shared" si="261"/>
        <v>0</v>
      </c>
      <c r="AA481" s="595">
        <f t="shared" si="261"/>
        <v>0</v>
      </c>
      <c r="AB481" s="595">
        <f t="shared" si="261"/>
        <v>0</v>
      </c>
      <c r="AC481" s="595">
        <f t="shared" si="261"/>
        <v>0</v>
      </c>
      <c r="AD481" s="595">
        <f t="shared" si="261"/>
        <v>60386.835599999999</v>
      </c>
      <c r="AE481" s="595">
        <f t="shared" si="261"/>
        <v>0</v>
      </c>
      <c r="AF481" s="595">
        <f t="shared" si="261"/>
        <v>0</v>
      </c>
      <c r="AG481" s="595">
        <f t="shared" si="261"/>
        <v>0</v>
      </c>
      <c r="AH481" s="595">
        <f t="shared" si="261"/>
        <v>0</v>
      </c>
      <c r="AI481" s="595">
        <f t="shared" si="261"/>
        <v>0</v>
      </c>
      <c r="AJ481" s="677">
        <f t="shared" si="261"/>
        <v>0</v>
      </c>
      <c r="AK481" s="677">
        <f t="shared" si="261"/>
        <v>0</v>
      </c>
      <c r="AL481" s="677">
        <f t="shared" si="261"/>
        <v>0</v>
      </c>
      <c r="AM481" s="677">
        <f t="shared" si="261"/>
        <v>0</v>
      </c>
      <c r="AN481" s="677">
        <f t="shared" si="261"/>
        <v>60386.835599999999</v>
      </c>
      <c r="AO481" s="677">
        <f t="shared" si="261"/>
        <v>0</v>
      </c>
      <c r="AP481" s="677">
        <f t="shared" si="261"/>
        <v>0</v>
      </c>
      <c r="AQ481" s="677">
        <f t="shared" si="261"/>
        <v>0</v>
      </c>
      <c r="AR481" s="677">
        <f t="shared" si="261"/>
        <v>0</v>
      </c>
      <c r="AS481" s="677">
        <f t="shared" si="261"/>
        <v>0</v>
      </c>
      <c r="AT481" s="677">
        <f t="shared" si="261"/>
        <v>0</v>
      </c>
      <c r="AU481" s="677">
        <f t="shared" si="261"/>
        <v>0</v>
      </c>
    </row>
    <row r="482" spans="1:48" s="607" customFormat="1" ht="11.25">
      <c r="A482" s="674">
        <f>+A481</f>
        <v>0.66300000000000003</v>
      </c>
      <c r="B482" s="750" t="s">
        <v>227</v>
      </c>
      <c r="C482" s="630"/>
      <c r="D482" s="631"/>
      <c r="E482" s="595"/>
      <c r="F482" s="595">
        <f t="shared" ref="F482:AU482" si="262">+F318*$A$481</f>
        <v>0</v>
      </c>
      <c r="G482" s="595">
        <f t="shared" si="262"/>
        <v>0</v>
      </c>
      <c r="H482" s="595">
        <f t="shared" si="262"/>
        <v>0</v>
      </c>
      <c r="I482" s="595">
        <f t="shared" si="262"/>
        <v>0</v>
      </c>
      <c r="J482" s="595">
        <f t="shared" si="262"/>
        <v>0</v>
      </c>
      <c r="K482" s="595">
        <f t="shared" si="262"/>
        <v>0</v>
      </c>
      <c r="L482" s="595">
        <f t="shared" si="262"/>
        <v>0</v>
      </c>
      <c r="M482" s="595">
        <f t="shared" si="262"/>
        <v>0</v>
      </c>
      <c r="N482" s="595">
        <f t="shared" si="262"/>
        <v>0</v>
      </c>
      <c r="O482" s="595">
        <f t="shared" si="262"/>
        <v>0</v>
      </c>
      <c r="P482" s="595">
        <f t="shared" si="262"/>
        <v>0</v>
      </c>
      <c r="Q482" s="595">
        <f t="shared" si="262"/>
        <v>0</v>
      </c>
      <c r="R482" s="595">
        <f t="shared" si="262"/>
        <v>0</v>
      </c>
      <c r="S482" s="595">
        <f t="shared" si="262"/>
        <v>0</v>
      </c>
      <c r="T482" s="595">
        <f t="shared" si="262"/>
        <v>34813.069200000005</v>
      </c>
      <c r="U482" s="595">
        <f t="shared" si="262"/>
        <v>0</v>
      </c>
      <c r="V482" s="595">
        <f t="shared" si="262"/>
        <v>0</v>
      </c>
      <c r="W482" s="595">
        <f t="shared" si="262"/>
        <v>0</v>
      </c>
      <c r="X482" s="595">
        <f t="shared" si="262"/>
        <v>0</v>
      </c>
      <c r="Y482" s="595">
        <f t="shared" si="262"/>
        <v>0</v>
      </c>
      <c r="Z482" s="595">
        <f t="shared" si="262"/>
        <v>0</v>
      </c>
      <c r="AA482" s="595">
        <f t="shared" si="262"/>
        <v>0</v>
      </c>
      <c r="AB482" s="595">
        <f t="shared" si="262"/>
        <v>0</v>
      </c>
      <c r="AC482" s="595">
        <f t="shared" si="262"/>
        <v>0</v>
      </c>
      <c r="AD482" s="595">
        <f t="shared" si="262"/>
        <v>34813.069200000005</v>
      </c>
      <c r="AE482" s="595">
        <f t="shared" si="262"/>
        <v>0</v>
      </c>
      <c r="AF482" s="595">
        <f t="shared" si="262"/>
        <v>0</v>
      </c>
      <c r="AG482" s="595">
        <f t="shared" si="262"/>
        <v>0</v>
      </c>
      <c r="AH482" s="595">
        <f t="shared" si="262"/>
        <v>0</v>
      </c>
      <c r="AI482" s="595">
        <f t="shared" si="262"/>
        <v>0</v>
      </c>
      <c r="AJ482" s="677">
        <f t="shared" si="262"/>
        <v>0</v>
      </c>
      <c r="AK482" s="677">
        <f t="shared" si="262"/>
        <v>0</v>
      </c>
      <c r="AL482" s="677">
        <f t="shared" si="262"/>
        <v>0</v>
      </c>
      <c r="AM482" s="677">
        <f t="shared" si="262"/>
        <v>0</v>
      </c>
      <c r="AN482" s="677">
        <f t="shared" si="262"/>
        <v>34813.069200000005</v>
      </c>
      <c r="AO482" s="677">
        <f t="shared" si="262"/>
        <v>0</v>
      </c>
      <c r="AP482" s="677">
        <f t="shared" si="262"/>
        <v>0</v>
      </c>
      <c r="AQ482" s="677">
        <f t="shared" si="262"/>
        <v>0</v>
      </c>
      <c r="AR482" s="677">
        <f t="shared" si="262"/>
        <v>0</v>
      </c>
      <c r="AS482" s="677">
        <f t="shared" si="262"/>
        <v>0</v>
      </c>
      <c r="AT482" s="677">
        <f t="shared" si="262"/>
        <v>0</v>
      </c>
      <c r="AU482" s="677">
        <f t="shared" si="262"/>
        <v>0</v>
      </c>
    </row>
    <row r="483" spans="1:48" s="607" customFormat="1" ht="11.25">
      <c r="A483" s="674">
        <f>+A482</f>
        <v>0.66300000000000003</v>
      </c>
      <c r="B483" s="750" t="s">
        <v>228</v>
      </c>
      <c r="C483" s="630"/>
      <c r="D483" s="631"/>
      <c r="E483" s="595"/>
      <c r="F483" s="595">
        <f t="shared" ref="F483:AU483" si="263">+F319*$A$481</f>
        <v>0</v>
      </c>
      <c r="G483" s="595">
        <f t="shared" si="263"/>
        <v>0</v>
      </c>
      <c r="H483" s="595">
        <f t="shared" si="263"/>
        <v>0</v>
      </c>
      <c r="I483" s="595">
        <f t="shared" si="263"/>
        <v>0</v>
      </c>
      <c r="J483" s="595">
        <f t="shared" si="263"/>
        <v>0</v>
      </c>
      <c r="K483" s="595">
        <f t="shared" si="263"/>
        <v>0</v>
      </c>
      <c r="L483" s="595">
        <f t="shared" si="263"/>
        <v>0</v>
      </c>
      <c r="M483" s="595">
        <f t="shared" si="263"/>
        <v>0</v>
      </c>
      <c r="N483" s="595">
        <f t="shared" si="263"/>
        <v>0</v>
      </c>
      <c r="O483" s="595">
        <f t="shared" si="263"/>
        <v>0</v>
      </c>
      <c r="P483" s="595">
        <f t="shared" si="263"/>
        <v>0</v>
      </c>
      <c r="Q483" s="595">
        <f t="shared" si="263"/>
        <v>0</v>
      </c>
      <c r="R483" s="595">
        <f t="shared" si="263"/>
        <v>0</v>
      </c>
      <c r="S483" s="595">
        <f t="shared" si="263"/>
        <v>0</v>
      </c>
      <c r="T483" s="595">
        <f t="shared" si="263"/>
        <v>0</v>
      </c>
      <c r="U483" s="595">
        <f t="shared" si="263"/>
        <v>0</v>
      </c>
      <c r="V483" s="595">
        <f t="shared" si="263"/>
        <v>0</v>
      </c>
      <c r="W483" s="595">
        <f t="shared" si="263"/>
        <v>0</v>
      </c>
      <c r="X483" s="595">
        <f t="shared" si="263"/>
        <v>181165.83201038765</v>
      </c>
      <c r="Y483" s="595">
        <f t="shared" si="263"/>
        <v>0</v>
      </c>
      <c r="Z483" s="595">
        <f t="shared" si="263"/>
        <v>0</v>
      </c>
      <c r="AA483" s="595">
        <f t="shared" si="263"/>
        <v>0</v>
      </c>
      <c r="AB483" s="595">
        <f t="shared" si="263"/>
        <v>0</v>
      </c>
      <c r="AC483" s="595">
        <f t="shared" si="263"/>
        <v>0</v>
      </c>
      <c r="AD483" s="595">
        <f t="shared" si="263"/>
        <v>0</v>
      </c>
      <c r="AE483" s="595">
        <f t="shared" si="263"/>
        <v>0</v>
      </c>
      <c r="AF483" s="595">
        <f t="shared" si="263"/>
        <v>0</v>
      </c>
      <c r="AG483" s="595">
        <f t="shared" si="263"/>
        <v>0</v>
      </c>
      <c r="AH483" s="595">
        <f t="shared" si="263"/>
        <v>0</v>
      </c>
      <c r="AI483" s="595">
        <f t="shared" si="263"/>
        <v>0</v>
      </c>
      <c r="AJ483" s="677">
        <f t="shared" si="263"/>
        <v>0</v>
      </c>
      <c r="AK483" s="677">
        <f t="shared" si="263"/>
        <v>0</v>
      </c>
      <c r="AL483" s="677">
        <f t="shared" si="263"/>
        <v>181165.83201038765</v>
      </c>
      <c r="AM483" s="677">
        <f t="shared" si="263"/>
        <v>0</v>
      </c>
      <c r="AN483" s="677">
        <f t="shared" si="263"/>
        <v>0</v>
      </c>
      <c r="AO483" s="677">
        <f t="shared" si="263"/>
        <v>0</v>
      </c>
      <c r="AP483" s="677">
        <f t="shared" si="263"/>
        <v>0</v>
      </c>
      <c r="AQ483" s="677">
        <f t="shared" si="263"/>
        <v>0</v>
      </c>
      <c r="AR483" s="677">
        <f t="shared" si="263"/>
        <v>0</v>
      </c>
      <c r="AS483" s="677">
        <f t="shared" si="263"/>
        <v>0</v>
      </c>
      <c r="AT483" s="677">
        <f t="shared" si="263"/>
        <v>0</v>
      </c>
      <c r="AU483" s="677">
        <f t="shared" si="263"/>
        <v>0</v>
      </c>
    </row>
    <row r="484" spans="1:48" s="607" customFormat="1" ht="11.25">
      <c r="A484" s="674">
        <f>+A483</f>
        <v>0.66300000000000003</v>
      </c>
      <c r="B484" s="750" t="s">
        <v>229</v>
      </c>
      <c r="C484" s="630"/>
      <c r="D484" s="631"/>
      <c r="E484" s="595"/>
      <c r="F484" s="595">
        <f t="shared" ref="F484:AU484" si="264">+F320*$A$481</f>
        <v>0</v>
      </c>
      <c r="G484" s="595">
        <f t="shared" si="264"/>
        <v>0</v>
      </c>
      <c r="H484" s="595">
        <f t="shared" si="264"/>
        <v>0</v>
      </c>
      <c r="I484" s="595">
        <f t="shared" si="264"/>
        <v>0</v>
      </c>
      <c r="J484" s="595">
        <f t="shared" si="264"/>
        <v>0</v>
      </c>
      <c r="K484" s="595">
        <f t="shared" si="264"/>
        <v>0</v>
      </c>
      <c r="L484" s="595">
        <f t="shared" si="264"/>
        <v>0</v>
      </c>
      <c r="M484" s="595">
        <f t="shared" si="264"/>
        <v>0</v>
      </c>
      <c r="N484" s="595">
        <f t="shared" si="264"/>
        <v>0</v>
      </c>
      <c r="O484" s="595">
        <f t="shared" si="264"/>
        <v>0</v>
      </c>
      <c r="P484" s="595">
        <f t="shared" si="264"/>
        <v>0</v>
      </c>
      <c r="Q484" s="595">
        <f t="shared" si="264"/>
        <v>0</v>
      </c>
      <c r="R484" s="595">
        <f t="shared" si="264"/>
        <v>0</v>
      </c>
      <c r="S484" s="595">
        <f t="shared" si="264"/>
        <v>0</v>
      </c>
      <c r="T484" s="595">
        <f t="shared" si="264"/>
        <v>645904.83350157051</v>
      </c>
      <c r="U484" s="595">
        <f t="shared" si="264"/>
        <v>0</v>
      </c>
      <c r="V484" s="595">
        <f t="shared" si="264"/>
        <v>0</v>
      </c>
      <c r="W484" s="595">
        <f t="shared" si="264"/>
        <v>0</v>
      </c>
      <c r="X484" s="595">
        <f t="shared" si="264"/>
        <v>0</v>
      </c>
      <c r="Y484" s="595">
        <f t="shared" si="264"/>
        <v>0</v>
      </c>
      <c r="Z484" s="595">
        <f t="shared" si="264"/>
        <v>0</v>
      </c>
      <c r="AA484" s="595">
        <f t="shared" si="264"/>
        <v>0</v>
      </c>
      <c r="AB484" s="595">
        <f t="shared" si="264"/>
        <v>0</v>
      </c>
      <c r="AC484" s="595">
        <f t="shared" si="264"/>
        <v>0</v>
      </c>
      <c r="AD484" s="595">
        <f t="shared" si="264"/>
        <v>645904.83350157051</v>
      </c>
      <c r="AE484" s="595">
        <f t="shared" si="264"/>
        <v>0</v>
      </c>
      <c r="AF484" s="595">
        <f t="shared" si="264"/>
        <v>0</v>
      </c>
      <c r="AG484" s="595">
        <f t="shared" si="264"/>
        <v>0</v>
      </c>
      <c r="AH484" s="595">
        <f t="shared" si="264"/>
        <v>0</v>
      </c>
      <c r="AI484" s="595">
        <f t="shared" si="264"/>
        <v>0</v>
      </c>
      <c r="AJ484" s="677">
        <f t="shared" si="264"/>
        <v>0</v>
      </c>
      <c r="AK484" s="677">
        <f t="shared" si="264"/>
        <v>0</v>
      </c>
      <c r="AL484" s="677">
        <f t="shared" si="264"/>
        <v>0</v>
      </c>
      <c r="AM484" s="677">
        <f t="shared" si="264"/>
        <v>0</v>
      </c>
      <c r="AN484" s="677">
        <f t="shared" si="264"/>
        <v>645904.83350157051</v>
      </c>
      <c r="AO484" s="677">
        <f t="shared" si="264"/>
        <v>0</v>
      </c>
      <c r="AP484" s="677">
        <f t="shared" si="264"/>
        <v>0</v>
      </c>
      <c r="AQ484" s="677">
        <f t="shared" si="264"/>
        <v>0</v>
      </c>
      <c r="AR484" s="677">
        <f t="shared" si="264"/>
        <v>0</v>
      </c>
      <c r="AS484" s="677">
        <f t="shared" si="264"/>
        <v>0</v>
      </c>
      <c r="AT484" s="677">
        <f t="shared" si="264"/>
        <v>0</v>
      </c>
      <c r="AU484" s="677">
        <f t="shared" si="264"/>
        <v>0</v>
      </c>
    </row>
    <row r="485" spans="1:48" s="589" customFormat="1" ht="11.25">
      <c r="A485" s="671"/>
      <c r="B485" s="749" t="s">
        <v>403</v>
      </c>
      <c r="C485" s="624">
        <f>NPV($C$490,G485:AI485)+F485</f>
        <v>3770193.090289488</v>
      </c>
      <c r="D485" s="625">
        <f>SUM(F485:AI485)</f>
        <v>16887750.674223125</v>
      </c>
      <c r="E485" s="593"/>
      <c r="F485" s="593">
        <f t="shared" ref="F485:AI485" si="265">+F450+F466+-F467-F472-F473-F474-F480</f>
        <v>-468753.47390198003</v>
      </c>
      <c r="G485" s="593">
        <f t="shared" si="265"/>
        <v>-190125.40831288591</v>
      </c>
      <c r="H485" s="593">
        <f t="shared" si="265"/>
        <v>-2337800.7084788536</v>
      </c>
      <c r="I485" s="593">
        <f t="shared" si="265"/>
        <v>-2301114.8160531926</v>
      </c>
      <c r="J485" s="593">
        <f t="shared" si="265"/>
        <v>-66881.920142435658</v>
      </c>
      <c r="K485" s="593">
        <f t="shared" si="265"/>
        <v>842805.5405931921</v>
      </c>
      <c r="L485" s="593">
        <f t="shared" si="265"/>
        <v>510235.49540131702</v>
      </c>
      <c r="M485" s="593">
        <f t="shared" si="265"/>
        <v>523204.76832305873</v>
      </c>
      <c r="N485" s="593">
        <f t="shared" si="265"/>
        <v>536428.45664457011</v>
      </c>
      <c r="O485" s="593">
        <f t="shared" si="265"/>
        <v>549911.50741602865</v>
      </c>
      <c r="P485" s="593">
        <f t="shared" si="265"/>
        <v>564101.8707461172</v>
      </c>
      <c r="Q485" s="593">
        <f t="shared" si="265"/>
        <v>578574.98720551946</v>
      </c>
      <c r="R485" s="593">
        <f t="shared" si="265"/>
        <v>593336.48807852238</v>
      </c>
      <c r="S485" s="593">
        <f t="shared" si="265"/>
        <v>606865.42064848973</v>
      </c>
      <c r="T485" s="593">
        <f t="shared" si="265"/>
        <v>-120460.09649019397</v>
      </c>
      <c r="U485" s="593">
        <f t="shared" si="265"/>
        <v>634678.74515396042</v>
      </c>
      <c r="V485" s="593">
        <f t="shared" si="265"/>
        <v>648972.40950079309</v>
      </c>
      <c r="W485" s="593">
        <f t="shared" si="265"/>
        <v>663530.40050753171</v>
      </c>
      <c r="X485" s="593">
        <f t="shared" si="265"/>
        <v>497191.74027389626</v>
      </c>
      <c r="Y485" s="593">
        <f t="shared" si="265"/>
        <v>693458.86904953246</v>
      </c>
      <c r="Z485" s="593">
        <f t="shared" si="265"/>
        <v>708839.32681521785</v>
      </c>
      <c r="AA485" s="593">
        <f t="shared" si="265"/>
        <v>724504.07510357711</v>
      </c>
      <c r="AB485" s="593">
        <f t="shared" si="265"/>
        <v>740458.33869633276</v>
      </c>
      <c r="AC485" s="593">
        <f t="shared" si="265"/>
        <v>756194.34427105833</v>
      </c>
      <c r="AD485" s="593">
        <f t="shared" si="265"/>
        <v>31110.92875223665</v>
      </c>
      <c r="AE485" s="593">
        <f t="shared" si="265"/>
        <v>788527.4554137158</v>
      </c>
      <c r="AF485" s="593">
        <f t="shared" si="265"/>
        <v>805134.9522891253</v>
      </c>
      <c r="AG485" s="593">
        <f t="shared" si="265"/>
        <v>822043.49694499746</v>
      </c>
      <c r="AH485" s="593">
        <f t="shared" si="265"/>
        <v>839258.52676337387</v>
      </c>
      <c r="AI485" s="593">
        <f t="shared" si="265"/>
        <v>7713518.9530105041</v>
      </c>
      <c r="AJ485" s="672">
        <f t="shared" ref="AJ485:AU485" si="266">+AJ450+AJ466-AJ467-AJ472-AJ473-AJ474-AJ480</f>
        <v>856785.57906750974</v>
      </c>
      <c r="AK485" s="672">
        <f t="shared" si="266"/>
        <v>856785.57906750974</v>
      </c>
      <c r="AL485" s="672">
        <f t="shared" si="266"/>
        <v>675619.74705712206</v>
      </c>
      <c r="AM485" s="672">
        <f t="shared" si="266"/>
        <v>856785.57906750974</v>
      </c>
      <c r="AN485" s="672">
        <f t="shared" si="266"/>
        <v>115680.84076593921</v>
      </c>
      <c r="AO485" s="672">
        <f t="shared" si="266"/>
        <v>856785.57906750974</v>
      </c>
      <c r="AP485" s="672">
        <f t="shared" si="266"/>
        <v>856785.57906750974</v>
      </c>
      <c r="AQ485" s="672">
        <f t="shared" si="266"/>
        <v>856785.57906750974</v>
      </c>
      <c r="AR485" s="672">
        <f t="shared" si="266"/>
        <v>856785.57906750974</v>
      </c>
      <c r="AS485" s="672">
        <f t="shared" si="266"/>
        <v>856785.57906750974</v>
      </c>
      <c r="AT485" s="672">
        <f t="shared" si="266"/>
        <v>856785.57906750974</v>
      </c>
      <c r="AU485" s="672">
        <f t="shared" si="266"/>
        <v>856785.57906750974</v>
      </c>
    </row>
    <row r="489" spans="1:48" ht="15.75" thickBot="1">
      <c r="A489" s="589"/>
      <c r="B489" s="766" t="s">
        <v>489</v>
      </c>
      <c r="C489" s="683"/>
      <c r="D489" s="684"/>
      <c r="E489" s="684"/>
      <c r="F489" s="577"/>
      <c r="G489" s="577"/>
      <c r="H489" s="577"/>
      <c r="I489" s="577"/>
      <c r="J489" s="577"/>
      <c r="K489" s="577"/>
      <c r="L489" s="577"/>
      <c r="M489" s="577"/>
      <c r="N489" s="577"/>
      <c r="O489" s="577"/>
      <c r="P489" s="577"/>
      <c r="Q489" s="577"/>
      <c r="R489" s="577"/>
      <c r="S489" s="577"/>
      <c r="T489" s="577"/>
      <c r="U489" s="577"/>
      <c r="V489" s="577"/>
      <c r="W489" s="577"/>
      <c r="X489" s="577"/>
      <c r="Y489" s="577"/>
      <c r="Z489" s="577"/>
      <c r="AA489" s="577"/>
      <c r="AB489" s="577"/>
      <c r="AC489" s="577"/>
      <c r="AD489" s="577"/>
      <c r="AE489" s="577"/>
      <c r="AF489" s="577"/>
      <c r="AG489" s="577"/>
      <c r="AH489" s="577"/>
      <c r="AI489" s="577"/>
      <c r="AJ489" s="577"/>
      <c r="AK489" s="577"/>
      <c r="AL489" s="577"/>
      <c r="AM489" s="577"/>
      <c r="AN489" s="577"/>
      <c r="AO489" s="577"/>
      <c r="AP489" s="577"/>
      <c r="AQ489" s="577"/>
      <c r="AR489" s="577"/>
      <c r="AS489" s="577"/>
      <c r="AT489" s="577"/>
      <c r="AU489" s="577"/>
      <c r="AV489" s="577"/>
    </row>
    <row r="490" spans="1:48" ht="15.75" thickTop="1">
      <c r="A490" s="589"/>
      <c r="B490" s="767" t="s">
        <v>490</v>
      </c>
      <c r="C490" s="578">
        <v>0.05</v>
      </c>
      <c r="D490" s="684"/>
      <c r="E490" s="684"/>
      <c r="F490" s="577"/>
      <c r="G490" s="577"/>
      <c r="H490" s="577"/>
      <c r="I490" s="577"/>
      <c r="J490" s="577"/>
      <c r="K490" s="577"/>
      <c r="L490" s="577"/>
      <c r="M490" s="577"/>
      <c r="N490" s="577"/>
      <c r="O490" s="577"/>
      <c r="P490" s="577"/>
      <c r="Q490" s="577"/>
      <c r="R490" s="577"/>
      <c r="S490" s="577"/>
      <c r="T490" s="577"/>
      <c r="U490" s="577"/>
      <c r="V490" s="577"/>
      <c r="W490" s="577"/>
      <c r="X490" s="577"/>
      <c r="Y490" s="577"/>
      <c r="Z490" s="577"/>
      <c r="AA490" s="577"/>
      <c r="AB490" s="577"/>
      <c r="AC490" s="577"/>
      <c r="AD490" s="577"/>
      <c r="AE490" s="577"/>
      <c r="AF490" s="577"/>
      <c r="AG490" s="577"/>
      <c r="AH490" s="577"/>
      <c r="AI490" s="577"/>
      <c r="AJ490" s="577"/>
      <c r="AK490" s="577"/>
      <c r="AL490" s="577"/>
      <c r="AM490" s="577"/>
      <c r="AN490" s="577"/>
      <c r="AO490" s="577"/>
      <c r="AP490" s="577"/>
      <c r="AQ490" s="577"/>
      <c r="AR490" s="577"/>
      <c r="AS490" s="577"/>
      <c r="AT490" s="577"/>
      <c r="AU490" s="577"/>
      <c r="AV490" s="577"/>
    </row>
    <row r="491" spans="1:48" ht="15">
      <c r="A491" s="589"/>
      <c r="B491" s="768" t="s">
        <v>491</v>
      </c>
      <c r="C491" s="579">
        <f>+C485</f>
        <v>3770193.090289488</v>
      </c>
      <c r="D491" s="684"/>
      <c r="E491" s="684"/>
      <c r="F491" s="577"/>
      <c r="G491" s="577"/>
      <c r="H491" s="577"/>
      <c r="I491" s="577"/>
      <c r="J491" s="577"/>
      <c r="K491" s="577"/>
      <c r="L491" s="577"/>
      <c r="M491" s="577"/>
      <c r="N491" s="577"/>
      <c r="O491" s="577"/>
      <c r="P491" s="577"/>
      <c r="Q491" s="577"/>
      <c r="R491" s="577"/>
      <c r="S491" s="577"/>
      <c r="T491" s="577"/>
      <c r="U491" s="577"/>
      <c r="V491" s="577"/>
      <c r="W491" s="577"/>
      <c r="X491" s="577"/>
      <c r="Y491" s="577"/>
      <c r="Z491" s="577"/>
      <c r="AA491" s="577"/>
      <c r="AB491" s="577"/>
      <c r="AC491" s="577"/>
      <c r="AD491" s="577"/>
      <c r="AE491" s="577"/>
      <c r="AF491" s="577"/>
      <c r="AG491" s="577"/>
      <c r="AH491" s="577"/>
      <c r="AI491" s="577"/>
      <c r="AJ491" s="577"/>
      <c r="AK491" s="577"/>
      <c r="AL491" s="577"/>
      <c r="AM491" s="577"/>
      <c r="AN491" s="577"/>
      <c r="AO491" s="577"/>
      <c r="AP491" s="577"/>
      <c r="AQ491" s="577"/>
      <c r="AR491" s="577"/>
      <c r="AS491" s="577"/>
      <c r="AT491" s="577"/>
      <c r="AU491" s="577"/>
      <c r="AV491" s="577"/>
    </row>
    <row r="492" spans="1:48" ht="15">
      <c r="A492" s="589"/>
      <c r="B492" s="768" t="s">
        <v>492</v>
      </c>
      <c r="C492" s="580">
        <f>IRR(E485:AI485)</f>
        <v>9.421525529568453E-2</v>
      </c>
      <c r="D492" s="684"/>
      <c r="E492" s="684"/>
      <c r="F492" s="577"/>
      <c r="G492" s="577"/>
      <c r="H492" s="577"/>
      <c r="I492" s="577"/>
      <c r="J492" s="577"/>
      <c r="K492" s="577"/>
      <c r="L492" s="577"/>
      <c r="M492" s="577"/>
      <c r="N492" s="577"/>
      <c r="O492" s="577"/>
      <c r="P492" s="577"/>
      <c r="Q492" s="577"/>
      <c r="R492" s="577"/>
      <c r="S492" s="577"/>
      <c r="T492" s="577"/>
      <c r="U492" s="577"/>
      <c r="V492" s="577"/>
      <c r="W492" s="577"/>
      <c r="X492" s="577"/>
      <c r="Y492" s="577"/>
      <c r="Z492" s="577"/>
      <c r="AA492" s="577"/>
      <c r="AB492" s="577"/>
      <c r="AC492" s="577"/>
      <c r="AD492" s="577"/>
      <c r="AE492" s="577"/>
      <c r="AF492" s="577"/>
      <c r="AG492" s="577"/>
      <c r="AH492" s="577"/>
      <c r="AI492" s="577"/>
      <c r="AJ492" s="577"/>
      <c r="AK492" s="577"/>
      <c r="AL492" s="577"/>
      <c r="AM492" s="577"/>
      <c r="AN492" s="577"/>
      <c r="AO492" s="577"/>
      <c r="AP492" s="577"/>
      <c r="AQ492" s="577"/>
      <c r="AR492" s="577"/>
      <c r="AS492" s="577"/>
      <c r="AT492" s="577"/>
      <c r="AU492" s="577"/>
      <c r="AV492" s="577"/>
    </row>
    <row r="493" spans="1:48" ht="15">
      <c r="A493" s="589"/>
      <c r="B493" s="768" t="s">
        <v>493</v>
      </c>
      <c r="C493" s="581">
        <f>+D513/D519</f>
        <v>1.4847966736364571</v>
      </c>
      <c r="D493" s="684"/>
      <c r="E493" s="684"/>
      <c r="F493" s="577"/>
      <c r="G493" s="577"/>
      <c r="H493" s="577"/>
      <c r="I493" s="577"/>
      <c r="J493" s="577"/>
      <c r="K493" s="577"/>
      <c r="L493" s="577"/>
      <c r="M493" s="577"/>
      <c r="N493" s="577"/>
      <c r="O493" s="577"/>
      <c r="P493" s="577"/>
      <c r="Q493" s="577"/>
      <c r="R493" s="577"/>
      <c r="S493" s="577"/>
      <c r="T493" s="577"/>
      <c r="U493" s="577"/>
      <c r="V493" s="577"/>
      <c r="W493" s="577"/>
      <c r="X493" s="577"/>
      <c r="Y493" s="577"/>
      <c r="Z493" s="577"/>
      <c r="AA493" s="577"/>
      <c r="AB493" s="577"/>
      <c r="AC493" s="577"/>
      <c r="AD493" s="577"/>
      <c r="AE493" s="577"/>
      <c r="AF493" s="577"/>
      <c r="AG493" s="577"/>
      <c r="AH493" s="577"/>
      <c r="AI493" s="577"/>
      <c r="AJ493" s="577"/>
      <c r="AK493" s="577"/>
      <c r="AL493" s="577"/>
      <c r="AM493" s="577"/>
      <c r="AN493" s="577"/>
      <c r="AO493" s="577"/>
      <c r="AP493" s="577"/>
      <c r="AQ493" s="577"/>
      <c r="AR493" s="577"/>
      <c r="AS493" s="577"/>
      <c r="AT493" s="577"/>
      <c r="AU493" s="577"/>
      <c r="AV493" s="577"/>
    </row>
    <row r="494" spans="1:48">
      <c r="A494" s="589"/>
      <c r="B494" s="554"/>
      <c r="C494" s="589"/>
      <c r="D494" s="589"/>
      <c r="E494" s="589"/>
    </row>
    <row r="495" spans="1:48">
      <c r="A495" s="589"/>
      <c r="B495" s="636" t="s">
        <v>734</v>
      </c>
      <c r="C495" s="637" t="s">
        <v>735</v>
      </c>
      <c r="D495" s="685">
        <f>+D474/L485</f>
        <v>10.514118236070294</v>
      </c>
      <c r="E495" s="589"/>
    </row>
    <row r="496" spans="1:48">
      <c r="A496" s="589"/>
      <c r="B496" s="636" t="s">
        <v>736</v>
      </c>
      <c r="C496" s="637" t="s">
        <v>24</v>
      </c>
      <c r="D496" s="615">
        <f>+C491</f>
        <v>3770193.090289488</v>
      </c>
      <c r="E496" s="589"/>
    </row>
    <row r="497" spans="1:48">
      <c r="A497" s="589"/>
      <c r="B497" s="636" t="s">
        <v>737</v>
      </c>
      <c r="C497" s="637" t="s">
        <v>342</v>
      </c>
      <c r="D497" s="686">
        <f>+C492</f>
        <v>9.421525529568453E-2</v>
      </c>
      <c r="E497" s="589"/>
    </row>
    <row r="498" spans="1:48">
      <c r="A498" s="589"/>
      <c r="B498" s="636" t="s">
        <v>738</v>
      </c>
      <c r="C498" s="637"/>
      <c r="D498" s="687">
        <f>+D496/C474</f>
        <v>0.7833202464231247</v>
      </c>
      <c r="E498" s="589"/>
    </row>
    <row r="499" spans="1:48">
      <c r="A499" s="589"/>
      <c r="B499" s="688" t="s">
        <v>739</v>
      </c>
      <c r="C499" s="589"/>
      <c r="D499" s="687">
        <f>+C493</f>
        <v>1.4847966736364571</v>
      </c>
      <c r="E499" s="589"/>
    </row>
    <row r="500" spans="1:48">
      <c r="A500" s="589"/>
      <c r="B500" s="554"/>
      <c r="C500" s="589"/>
      <c r="D500" s="589"/>
      <c r="E500" s="589"/>
    </row>
    <row r="501" spans="1:48">
      <c r="A501" s="589"/>
      <c r="B501" s="554"/>
      <c r="C501" s="589"/>
      <c r="D501" s="589"/>
      <c r="E501" s="589"/>
    </row>
    <row r="502" spans="1:48">
      <c r="A502" s="589"/>
      <c r="B502" s="554"/>
      <c r="C502" s="589"/>
      <c r="D502" s="589"/>
      <c r="E502" s="589"/>
    </row>
    <row r="503" spans="1:48">
      <c r="A503" s="589"/>
      <c r="B503" s="554"/>
      <c r="C503" s="589"/>
      <c r="D503" s="589"/>
      <c r="E503" s="589"/>
    </row>
    <row r="504" spans="1:48">
      <c r="A504" s="589"/>
      <c r="B504" s="554"/>
      <c r="C504" s="589"/>
      <c r="D504" s="589"/>
      <c r="E504" s="589"/>
    </row>
    <row r="505" spans="1:48" ht="15.75" thickBot="1">
      <c r="A505" s="589"/>
      <c r="B505" s="766" t="s">
        <v>494</v>
      </c>
      <c r="C505" s="683"/>
      <c r="D505" s="683" t="s">
        <v>495</v>
      </c>
      <c r="E505" s="683" t="s">
        <v>496</v>
      </c>
      <c r="F505" s="577"/>
      <c r="G505" s="577"/>
      <c r="H505" s="577"/>
      <c r="I505" s="577"/>
      <c r="J505" s="577"/>
      <c r="K505" s="577"/>
      <c r="L505" s="577"/>
      <c r="M505" s="577"/>
      <c r="N505" s="577"/>
      <c r="O505" s="577"/>
      <c r="P505" s="577"/>
      <c r="Q505" s="577"/>
      <c r="R505" s="577"/>
      <c r="S505" s="577"/>
      <c r="T505" s="577"/>
      <c r="U505" s="577"/>
      <c r="V505" s="577"/>
      <c r="W505" s="577"/>
      <c r="X505" s="577"/>
      <c r="Y505" s="577"/>
      <c r="Z505" s="577"/>
      <c r="AA505" s="577"/>
      <c r="AB505" s="577"/>
      <c r="AC505" s="577"/>
      <c r="AD505" s="577"/>
      <c r="AE505" s="577"/>
      <c r="AF505" s="577"/>
      <c r="AG505" s="577"/>
      <c r="AH505" s="577"/>
      <c r="AI505" s="577"/>
      <c r="AJ505" s="577"/>
      <c r="AK505" s="577"/>
      <c r="AL505" s="577"/>
      <c r="AM505" s="577"/>
      <c r="AN505" s="577"/>
      <c r="AO505" s="577"/>
      <c r="AP505" s="577"/>
      <c r="AQ505" s="577"/>
      <c r="AR505" s="577"/>
      <c r="AS505" s="577"/>
      <c r="AT505" s="577"/>
      <c r="AU505" s="577"/>
      <c r="AV505" s="577"/>
    </row>
    <row r="506" spans="1:48" ht="16.5" thickTop="1" thickBot="1">
      <c r="A506" s="589"/>
      <c r="B506" s="766"/>
      <c r="C506" s="683"/>
      <c r="D506" s="683" t="s">
        <v>497</v>
      </c>
      <c r="E506" s="683"/>
      <c r="F506" s="577"/>
      <c r="G506" s="577"/>
      <c r="H506" s="577"/>
      <c r="I506" s="577"/>
      <c r="J506" s="577"/>
      <c r="K506" s="577"/>
      <c r="L506" s="577"/>
      <c r="M506" s="577"/>
      <c r="N506" s="577"/>
      <c r="O506" s="577"/>
      <c r="P506" s="577"/>
      <c r="Q506" s="577"/>
      <c r="R506" s="577"/>
      <c r="S506" s="577"/>
      <c r="T506" s="577"/>
      <c r="U506" s="577"/>
      <c r="V506" s="577"/>
      <c r="W506" s="577"/>
      <c r="X506" s="577"/>
      <c r="Y506" s="577"/>
      <c r="Z506" s="577"/>
      <c r="AA506" s="577"/>
      <c r="AB506" s="577"/>
      <c r="AC506" s="577"/>
      <c r="AD506" s="577"/>
      <c r="AE506" s="577"/>
      <c r="AF506" s="577"/>
      <c r="AG506" s="577"/>
      <c r="AH506" s="577"/>
      <c r="AI506" s="577"/>
      <c r="AJ506" s="577"/>
      <c r="AK506" s="577"/>
      <c r="AL506" s="577"/>
      <c r="AM506" s="577"/>
      <c r="AN506" s="577"/>
      <c r="AO506" s="577"/>
      <c r="AP506" s="577"/>
      <c r="AQ506" s="577"/>
      <c r="AR506" s="577"/>
      <c r="AS506" s="577"/>
      <c r="AT506" s="577"/>
      <c r="AU506" s="577"/>
      <c r="AV506" s="577"/>
    </row>
    <row r="507" spans="1:48" ht="15.75" thickTop="1">
      <c r="A507" s="589"/>
      <c r="B507" s="769" t="s">
        <v>488</v>
      </c>
      <c r="C507" s="689" t="s">
        <v>24</v>
      </c>
      <c r="D507" s="690">
        <f>+C451</f>
        <v>4033702.1990690744</v>
      </c>
      <c r="E507" s="691">
        <f t="shared" ref="E507:E512" si="267">+D507/$D$513</f>
        <v>0.34932758711743844</v>
      </c>
      <c r="F507" s="577"/>
    </row>
    <row r="508" spans="1:48" ht="23.25">
      <c r="A508" s="589"/>
      <c r="B508" s="769" t="str">
        <f>+B454</f>
        <v>b. Zmanjšanje stroškov končnih uporabnikov za čiščenje greznice (510 EUR po gospodinjstvu)</v>
      </c>
      <c r="C508" s="689" t="s">
        <v>24</v>
      </c>
      <c r="D508" s="690">
        <f>+C454</f>
        <v>558725.14370394521</v>
      </c>
      <c r="E508" s="691">
        <f t="shared" si="267"/>
        <v>4.8386840842387369E-2</v>
      </c>
      <c r="F508" s="577"/>
    </row>
    <row r="509" spans="1:48" ht="23.25">
      <c r="A509" s="589"/>
      <c r="B509" s="769" t="str">
        <f>+B457</f>
        <v>c. Oportunitetni strošek izgradnje nepretočne greznice ali male čistilne naprave (1.500 EUR po gospodinjstvu)</v>
      </c>
      <c r="C509" s="689" t="s">
        <v>24</v>
      </c>
      <c r="D509" s="690">
        <f>+C457</f>
        <v>270543.55928203551</v>
      </c>
      <c r="E509" s="691">
        <f t="shared" si="267"/>
        <v>2.3429674306637813E-2</v>
      </c>
      <c r="F509" s="577"/>
    </row>
    <row r="510" spans="1:48" ht="15">
      <c r="A510" s="589"/>
      <c r="B510" s="769" t="str">
        <f>+B459</f>
        <v>d. Učinek podnebnih sprememb</v>
      </c>
      <c r="C510" s="689" t="s">
        <v>24</v>
      </c>
      <c r="D510" s="690">
        <f>+C459</f>
        <v>-169068.36635390678</v>
      </c>
      <c r="E510" s="691">
        <f t="shared" si="267"/>
        <v>-1.4641696774225848E-2</v>
      </c>
      <c r="F510" s="577"/>
    </row>
    <row r="511" spans="1:48" ht="15">
      <c r="A511" s="589"/>
      <c r="B511" s="769" t="str">
        <f>+B462</f>
        <v>e. Koristi zaradi manjšega vpliva na zdravje</v>
      </c>
      <c r="C511" s="689" t="s">
        <v>24</v>
      </c>
      <c r="D511" s="690">
        <f>+C462</f>
        <v>5187326.6949334573</v>
      </c>
      <c r="E511" s="691">
        <f t="shared" si="267"/>
        <v>0.44923403575732113</v>
      </c>
      <c r="F511" s="577"/>
    </row>
    <row r="512" spans="1:48" ht="15">
      <c r="A512" s="589"/>
      <c r="B512" s="769" t="str">
        <f>+B466</f>
        <v>2. Ekonomski preostanek vrednosti</v>
      </c>
      <c r="C512" s="689" t="str">
        <f>+C511</f>
        <v>EUR</v>
      </c>
      <c r="D512" s="690">
        <f>+C466</f>
        <v>1665818.1478852225</v>
      </c>
      <c r="E512" s="691">
        <f t="shared" si="267"/>
        <v>0.14426355875044114</v>
      </c>
      <c r="F512" s="577"/>
    </row>
    <row r="513" spans="1:6" ht="15">
      <c r="A513" s="589"/>
      <c r="B513" s="770" t="s">
        <v>8</v>
      </c>
      <c r="C513" s="692" t="s">
        <v>24</v>
      </c>
      <c r="D513" s="693">
        <f>+D511+D510+D509+D507+D508+D512</f>
        <v>11547047.378519827</v>
      </c>
      <c r="E513" s="694">
        <f>SUM(E507:E512)</f>
        <v>1</v>
      </c>
      <c r="F513" s="583">
        <f>+D513-D519</f>
        <v>3770193.0902894866</v>
      </c>
    </row>
    <row r="514" spans="1:6" ht="15.75" thickBot="1">
      <c r="A514" s="589"/>
      <c r="B514" s="766" t="s">
        <v>498</v>
      </c>
      <c r="C514" s="683"/>
      <c r="D514" s="683" t="s">
        <v>495</v>
      </c>
      <c r="E514" s="683" t="s">
        <v>499</v>
      </c>
      <c r="F514" s="577"/>
    </row>
    <row r="515" spans="1:6" ht="16.5" thickTop="1" thickBot="1">
      <c r="A515" s="589"/>
      <c r="B515" s="766"/>
      <c r="C515" s="683"/>
      <c r="D515" s="683" t="s">
        <v>497</v>
      </c>
      <c r="E515" s="683"/>
      <c r="F515" s="577"/>
    </row>
    <row r="516" spans="1:6" ht="15.75" thickTop="1">
      <c r="A516" s="589"/>
      <c r="B516" s="769" t="s">
        <v>500</v>
      </c>
      <c r="C516" s="689" t="s">
        <v>24</v>
      </c>
      <c r="D516" s="690">
        <f>+C467</f>
        <v>2284382.225880919</v>
      </c>
      <c r="E516" s="691">
        <f>+D516/D519</f>
        <v>0.29374116335677686</v>
      </c>
      <c r="F516" s="584"/>
    </row>
    <row r="517" spans="1:6" ht="15">
      <c r="A517" s="589"/>
      <c r="B517" s="769" t="s">
        <v>501</v>
      </c>
      <c r="C517" s="689" t="s">
        <v>24</v>
      </c>
      <c r="D517" s="690">
        <f>+C474</f>
        <v>4813092.8665578617</v>
      </c>
      <c r="E517" s="691">
        <f>+D517/D519</f>
        <v>0.61889971036773828</v>
      </c>
      <c r="F517" s="577"/>
    </row>
    <row r="518" spans="1:6" ht="15">
      <c r="A518" s="589"/>
      <c r="B518" s="769" t="s">
        <v>502</v>
      </c>
      <c r="C518" s="689" t="s">
        <v>24</v>
      </c>
      <c r="D518" s="690">
        <f>+C480</f>
        <v>679379.19579156046</v>
      </c>
      <c r="E518" s="691">
        <f>+D518/D519</f>
        <v>8.735912627548488E-2</v>
      </c>
      <c r="F518" s="577"/>
    </row>
    <row r="519" spans="1:6" ht="15">
      <c r="A519" s="589"/>
      <c r="B519" s="770" t="s">
        <v>8</v>
      </c>
      <c r="C519" s="692" t="s">
        <v>24</v>
      </c>
      <c r="D519" s="693">
        <f>+D518+D517+D516</f>
        <v>7776854.2882303409</v>
      </c>
      <c r="E519" s="695">
        <f>SUM(E516:E518)</f>
        <v>1</v>
      </c>
      <c r="F519" s="577"/>
    </row>
    <row r="520" spans="1:6">
      <c r="D520" s="550"/>
    </row>
    <row r="521" spans="1:6" ht="15">
      <c r="A521" s="585"/>
      <c r="B521" s="771"/>
      <c r="C521" s="586"/>
      <c r="D521" s="584"/>
      <c r="E521" s="577"/>
      <c r="F521" s="577"/>
    </row>
  </sheetData>
  <mergeCells count="3">
    <mergeCell ref="AJ291:AP291"/>
    <mergeCell ref="E358:E373"/>
    <mergeCell ref="C408:D442"/>
  </mergeCells>
  <conditionalFormatting sqref="E442:AI442">
    <cfRule type="cellIs" dxfId="3" priority="2" operator="equal">
      <formula>"DA"</formula>
    </cfRule>
  </conditionalFormatting>
  <conditionalFormatting sqref="C343">
    <cfRule type="cellIs" dxfId="2" priority="1" operator="greaterThan">
      <formula>$C$9</formula>
    </cfRule>
  </conditionalFormatting>
  <hyperlinks>
    <hyperlink ref="A328" location="_ftn1" display="_ftn1" xr:uid="{72A0DD6F-5967-4A07-B1EB-C740BB8A2688}"/>
  </hyperlink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5B006-E210-4F0C-A932-2DD3A44B0D1C}">
  <dimension ref="A2:AV521"/>
  <sheetViews>
    <sheetView workbookViewId="0">
      <selection activeCell="F17" sqref="F17:H19"/>
    </sheetView>
  </sheetViews>
  <sheetFormatPr defaultRowHeight="12"/>
  <cols>
    <col min="1" max="1" width="6.1640625" style="385" customWidth="1"/>
    <col min="2" max="2" width="60.33203125" style="747" customWidth="1"/>
    <col min="3" max="3" width="16.5" style="385" customWidth="1"/>
    <col min="4" max="4" width="13.33203125" style="385" customWidth="1"/>
    <col min="5" max="5" width="11.6640625" style="385" customWidth="1"/>
    <col min="6" max="7" width="12.5" style="385" customWidth="1"/>
    <col min="8" max="9" width="12.33203125" style="385" customWidth="1"/>
    <col min="10" max="10" width="10.83203125" style="385" customWidth="1"/>
    <col min="11" max="17" width="9.5" style="385" customWidth="1"/>
    <col min="18" max="18" width="10" style="385" customWidth="1"/>
    <col min="19" max="27" width="9.5" style="385" customWidth="1"/>
    <col min="28" max="28" width="9.83203125" style="385" customWidth="1"/>
    <col min="29" max="34" width="9.5" style="385" customWidth="1"/>
    <col min="35" max="36" width="9.5" style="385" bestFit="1" customWidth="1"/>
    <col min="37" max="38" width="10" style="385" customWidth="1"/>
    <col min="39" max="39" width="9.5" style="385" customWidth="1"/>
    <col min="40" max="40" width="9.83203125" style="385" bestFit="1" customWidth="1"/>
    <col min="41" max="41" width="10" style="385" customWidth="1"/>
    <col min="42" max="44" width="9.5" style="385" customWidth="1"/>
    <col min="45" max="45" width="9.5" style="385" bestFit="1" customWidth="1"/>
    <col min="46" max="46" width="9.5" style="385" customWidth="1"/>
    <col min="47" max="16384" width="9.33203125" style="385"/>
  </cols>
  <sheetData>
    <row r="2" spans="1:35">
      <c r="B2" s="744" t="s">
        <v>417</v>
      </c>
      <c r="C2" s="548" t="s">
        <v>544</v>
      </c>
    </row>
    <row r="3" spans="1:35">
      <c r="B3" s="745" t="s">
        <v>886</v>
      </c>
      <c r="C3" s="549">
        <v>1</v>
      </c>
    </row>
    <row r="4" spans="1:35">
      <c r="B4" s="745" t="s">
        <v>887</v>
      </c>
      <c r="C4" s="549">
        <v>1</v>
      </c>
      <c r="E4" s="385" t="str">
        <f>+E354</f>
        <v>FNPV/C</v>
      </c>
      <c r="F4" s="550">
        <f>+D354</f>
        <v>-4211568.1558246799</v>
      </c>
    </row>
    <row r="5" spans="1:35">
      <c r="B5" s="745" t="s">
        <v>543</v>
      </c>
      <c r="C5" s="549">
        <v>0.99</v>
      </c>
      <c r="F5" s="550"/>
    </row>
    <row r="6" spans="1:35">
      <c r="B6" s="385"/>
      <c r="E6" s="385" t="s">
        <v>554</v>
      </c>
      <c r="F6" s="550">
        <f>+C491</f>
        <v>3865501.8599242959</v>
      </c>
    </row>
    <row r="7" spans="1:35">
      <c r="B7" s="385"/>
    </row>
    <row r="8" spans="1:35">
      <c r="B8" s="385"/>
    </row>
    <row r="13" spans="1:35" ht="13.5" customHeight="1">
      <c r="A13" s="551" t="s">
        <v>455</v>
      </c>
      <c r="B13" s="746"/>
      <c r="C13" s="552"/>
      <c r="D13" s="552"/>
      <c r="E13" s="552"/>
      <c r="F13" s="552"/>
      <c r="G13" s="552"/>
      <c r="H13" s="552"/>
      <c r="I13" s="552"/>
      <c r="J13" s="552"/>
      <c r="K13" s="552"/>
      <c r="L13" s="552"/>
      <c r="M13" s="552"/>
      <c r="N13" s="552"/>
      <c r="O13" s="552"/>
      <c r="P13" s="552"/>
      <c r="Q13" s="552"/>
      <c r="R13" s="552"/>
      <c r="S13" s="552"/>
      <c r="T13" s="552"/>
      <c r="U13" s="552"/>
      <c r="V13" s="552"/>
      <c r="W13" s="552"/>
      <c r="X13" s="552"/>
      <c r="Y13" s="552"/>
      <c r="Z13" s="552"/>
      <c r="AA13" s="552"/>
      <c r="AB13" s="552"/>
      <c r="AC13" s="552"/>
      <c r="AD13" s="552"/>
      <c r="AE13" s="552"/>
      <c r="AF13" s="552"/>
      <c r="AG13" s="552"/>
      <c r="AH13" s="552"/>
      <c r="AI13" s="552"/>
    </row>
    <row r="14" spans="1:35" ht="13.5" customHeight="1"/>
    <row r="15" spans="1:35" ht="12.75">
      <c r="A15" s="553" t="s">
        <v>663</v>
      </c>
    </row>
    <row r="16" spans="1:35">
      <c r="F16" s="554"/>
    </row>
    <row r="17" spans="1:35" s="589" customFormat="1" ht="11.25">
      <c r="A17" s="601"/>
      <c r="B17" s="748" t="s">
        <v>388</v>
      </c>
      <c r="C17" s="588"/>
      <c r="D17" s="588"/>
      <c r="E17" s="588"/>
      <c r="F17" s="588">
        <v>1</v>
      </c>
      <c r="G17" s="588">
        <f>+F17+1</f>
        <v>2</v>
      </c>
      <c r="H17" s="588">
        <f>+G17+1</f>
        <v>3</v>
      </c>
      <c r="I17" s="588">
        <f t="shared" ref="I17:X18" si="0">+H17+1</f>
        <v>4</v>
      </c>
      <c r="J17" s="588">
        <f t="shared" si="0"/>
        <v>5</v>
      </c>
      <c r="K17" s="588">
        <f t="shared" si="0"/>
        <v>6</v>
      </c>
      <c r="L17" s="588">
        <f t="shared" si="0"/>
        <v>7</v>
      </c>
      <c r="M17" s="588">
        <f t="shared" si="0"/>
        <v>8</v>
      </c>
      <c r="N17" s="588">
        <f t="shared" si="0"/>
        <v>9</v>
      </c>
      <c r="O17" s="588">
        <f t="shared" si="0"/>
        <v>10</v>
      </c>
      <c r="P17" s="588">
        <f t="shared" si="0"/>
        <v>11</v>
      </c>
      <c r="Q17" s="588">
        <f t="shared" si="0"/>
        <v>12</v>
      </c>
      <c r="R17" s="588">
        <f t="shared" si="0"/>
        <v>13</v>
      </c>
      <c r="S17" s="588">
        <f t="shared" si="0"/>
        <v>14</v>
      </c>
      <c r="T17" s="588">
        <f t="shared" si="0"/>
        <v>15</v>
      </c>
      <c r="U17" s="588">
        <f t="shared" si="0"/>
        <v>16</v>
      </c>
      <c r="V17" s="588">
        <f t="shared" si="0"/>
        <v>17</v>
      </c>
      <c r="W17" s="588">
        <f t="shared" si="0"/>
        <v>18</v>
      </c>
      <c r="X17" s="588">
        <f t="shared" si="0"/>
        <v>19</v>
      </c>
      <c r="Y17" s="588">
        <f t="shared" ref="Y17:AG18" si="1">+X17+1</f>
        <v>20</v>
      </c>
      <c r="Z17" s="588">
        <f t="shared" si="1"/>
        <v>21</v>
      </c>
      <c r="AA17" s="588">
        <f t="shared" si="1"/>
        <v>22</v>
      </c>
      <c r="AB17" s="588">
        <f t="shared" si="1"/>
        <v>23</v>
      </c>
      <c r="AC17" s="588">
        <f t="shared" si="1"/>
        <v>24</v>
      </c>
      <c r="AD17" s="588">
        <f t="shared" si="1"/>
        <v>25</v>
      </c>
      <c r="AE17" s="588">
        <f t="shared" si="1"/>
        <v>26</v>
      </c>
      <c r="AF17" s="588">
        <f t="shared" si="1"/>
        <v>27</v>
      </c>
      <c r="AG17" s="588">
        <f t="shared" si="1"/>
        <v>28</v>
      </c>
      <c r="AH17" s="588">
        <f>+AG17+1</f>
        <v>29</v>
      </c>
      <c r="AI17" s="588">
        <f>+AH17+1</f>
        <v>30</v>
      </c>
    </row>
    <row r="18" spans="1:35" s="589" customFormat="1" ht="11.25">
      <c r="A18" s="601" t="s">
        <v>147</v>
      </c>
      <c r="B18" s="748" t="s">
        <v>387</v>
      </c>
      <c r="C18" s="590"/>
      <c r="D18" s="590"/>
      <c r="E18" s="590"/>
      <c r="F18" s="591">
        <v>2018</v>
      </c>
      <c r="G18" s="591">
        <f>+F18+1</f>
        <v>2019</v>
      </c>
      <c r="H18" s="591">
        <f>+G18+1</f>
        <v>2020</v>
      </c>
      <c r="I18" s="591">
        <f t="shared" si="0"/>
        <v>2021</v>
      </c>
      <c r="J18" s="591">
        <f t="shared" si="0"/>
        <v>2022</v>
      </c>
      <c r="K18" s="591">
        <f t="shared" si="0"/>
        <v>2023</v>
      </c>
      <c r="L18" s="591">
        <f t="shared" si="0"/>
        <v>2024</v>
      </c>
      <c r="M18" s="591">
        <f t="shared" si="0"/>
        <v>2025</v>
      </c>
      <c r="N18" s="591">
        <f t="shared" si="0"/>
        <v>2026</v>
      </c>
      <c r="O18" s="591">
        <f t="shared" si="0"/>
        <v>2027</v>
      </c>
      <c r="P18" s="591">
        <f t="shared" si="0"/>
        <v>2028</v>
      </c>
      <c r="Q18" s="591">
        <f t="shared" si="0"/>
        <v>2029</v>
      </c>
      <c r="R18" s="591">
        <f t="shared" si="0"/>
        <v>2030</v>
      </c>
      <c r="S18" s="591">
        <f t="shared" si="0"/>
        <v>2031</v>
      </c>
      <c r="T18" s="591">
        <f t="shared" si="0"/>
        <v>2032</v>
      </c>
      <c r="U18" s="591">
        <f t="shared" si="0"/>
        <v>2033</v>
      </c>
      <c r="V18" s="591">
        <f t="shared" si="0"/>
        <v>2034</v>
      </c>
      <c r="W18" s="591">
        <f t="shared" si="0"/>
        <v>2035</v>
      </c>
      <c r="X18" s="591">
        <f t="shared" si="0"/>
        <v>2036</v>
      </c>
      <c r="Y18" s="591">
        <f t="shared" si="1"/>
        <v>2037</v>
      </c>
      <c r="Z18" s="591">
        <f t="shared" si="1"/>
        <v>2038</v>
      </c>
      <c r="AA18" s="591">
        <f t="shared" si="1"/>
        <v>2039</v>
      </c>
      <c r="AB18" s="591">
        <f t="shared" si="1"/>
        <v>2040</v>
      </c>
      <c r="AC18" s="591">
        <f t="shared" si="1"/>
        <v>2041</v>
      </c>
      <c r="AD18" s="591">
        <f t="shared" si="1"/>
        <v>2042</v>
      </c>
      <c r="AE18" s="591">
        <f t="shared" si="1"/>
        <v>2043</v>
      </c>
      <c r="AF18" s="591">
        <f t="shared" si="1"/>
        <v>2044</v>
      </c>
      <c r="AG18" s="591">
        <f t="shared" si="1"/>
        <v>2045</v>
      </c>
      <c r="AH18" s="591">
        <f>+AG18+1</f>
        <v>2046</v>
      </c>
      <c r="AI18" s="591">
        <f>+AH18+1</f>
        <v>2047</v>
      </c>
    </row>
    <row r="19" spans="1:35" s="589" customFormat="1" ht="11.25">
      <c r="A19" s="602" t="s">
        <v>242</v>
      </c>
      <c r="B19" s="749" t="s">
        <v>252</v>
      </c>
      <c r="C19" s="592"/>
      <c r="D19" s="592"/>
      <c r="E19" s="592"/>
      <c r="F19" s="593">
        <f>+F20+F24+F25</f>
        <v>197592</v>
      </c>
      <c r="G19" s="593">
        <f t="shared" ref="G19:AI19" si="2">+G20+G24+G25</f>
        <v>201079</v>
      </c>
      <c r="H19" s="593">
        <f t="shared" si="2"/>
        <v>186114</v>
      </c>
      <c r="I19" s="593">
        <f t="shared" si="2"/>
        <v>186114</v>
      </c>
      <c r="J19" s="593">
        <f t="shared" si="2"/>
        <v>186114</v>
      </c>
      <c r="K19" s="593">
        <f t="shared" si="2"/>
        <v>186114</v>
      </c>
      <c r="L19" s="593">
        <f t="shared" si="2"/>
        <v>186114</v>
      </c>
      <c r="M19" s="593">
        <f t="shared" si="2"/>
        <v>186114</v>
      </c>
      <c r="N19" s="593">
        <f t="shared" si="2"/>
        <v>186114</v>
      </c>
      <c r="O19" s="593">
        <f t="shared" si="2"/>
        <v>186114</v>
      </c>
      <c r="P19" s="593">
        <f t="shared" si="2"/>
        <v>186114</v>
      </c>
      <c r="Q19" s="593">
        <f t="shared" si="2"/>
        <v>186114</v>
      </c>
      <c r="R19" s="593">
        <f t="shared" si="2"/>
        <v>186114</v>
      </c>
      <c r="S19" s="593">
        <f t="shared" si="2"/>
        <v>186114</v>
      </c>
      <c r="T19" s="593">
        <f t="shared" si="2"/>
        <v>186114</v>
      </c>
      <c r="U19" s="593">
        <f t="shared" si="2"/>
        <v>186114</v>
      </c>
      <c r="V19" s="593">
        <f t="shared" si="2"/>
        <v>186114</v>
      </c>
      <c r="W19" s="593">
        <f t="shared" si="2"/>
        <v>186114</v>
      </c>
      <c r="X19" s="593">
        <f t="shared" si="2"/>
        <v>186114</v>
      </c>
      <c r="Y19" s="593">
        <f t="shared" si="2"/>
        <v>186114</v>
      </c>
      <c r="Z19" s="593">
        <f t="shared" si="2"/>
        <v>186114</v>
      </c>
      <c r="AA19" s="593">
        <f t="shared" si="2"/>
        <v>186114</v>
      </c>
      <c r="AB19" s="593">
        <f t="shared" si="2"/>
        <v>186114</v>
      </c>
      <c r="AC19" s="593">
        <f t="shared" si="2"/>
        <v>186114</v>
      </c>
      <c r="AD19" s="593">
        <f t="shared" si="2"/>
        <v>186114</v>
      </c>
      <c r="AE19" s="593">
        <f t="shared" si="2"/>
        <v>186114</v>
      </c>
      <c r="AF19" s="593">
        <f t="shared" si="2"/>
        <v>186114</v>
      </c>
      <c r="AG19" s="593">
        <f t="shared" si="2"/>
        <v>186114</v>
      </c>
      <c r="AH19" s="593">
        <f t="shared" si="2"/>
        <v>186114</v>
      </c>
      <c r="AI19" s="593">
        <f t="shared" si="2"/>
        <v>186114</v>
      </c>
    </row>
    <row r="20" spans="1:35" s="589" customFormat="1" ht="11.25">
      <c r="A20" s="603">
        <v>1</v>
      </c>
      <c r="B20" s="750" t="s">
        <v>245</v>
      </c>
      <c r="C20" s="594"/>
      <c r="D20" s="594"/>
      <c r="E20" s="594"/>
      <c r="F20" s="595">
        <f>+F21+F22+F23</f>
        <v>195819</v>
      </c>
      <c r="G20" s="595">
        <f t="shared" ref="G20:AI20" si="3">+G21+G22+G23</f>
        <v>198095</v>
      </c>
      <c r="H20" s="595">
        <f t="shared" si="3"/>
        <v>186114</v>
      </c>
      <c r="I20" s="595">
        <f t="shared" si="3"/>
        <v>186114</v>
      </c>
      <c r="J20" s="595">
        <f t="shared" si="3"/>
        <v>186114</v>
      </c>
      <c r="K20" s="595">
        <f t="shared" si="3"/>
        <v>186114</v>
      </c>
      <c r="L20" s="595">
        <f t="shared" si="3"/>
        <v>186114</v>
      </c>
      <c r="M20" s="595">
        <f t="shared" si="3"/>
        <v>186114</v>
      </c>
      <c r="N20" s="595">
        <f t="shared" si="3"/>
        <v>186114</v>
      </c>
      <c r="O20" s="595">
        <f t="shared" si="3"/>
        <v>186114</v>
      </c>
      <c r="P20" s="595">
        <f t="shared" si="3"/>
        <v>186114</v>
      </c>
      <c r="Q20" s="595">
        <f t="shared" si="3"/>
        <v>186114</v>
      </c>
      <c r="R20" s="595">
        <f t="shared" si="3"/>
        <v>186114</v>
      </c>
      <c r="S20" s="595">
        <f t="shared" si="3"/>
        <v>186114</v>
      </c>
      <c r="T20" s="595">
        <f t="shared" si="3"/>
        <v>186114</v>
      </c>
      <c r="U20" s="595">
        <f t="shared" si="3"/>
        <v>186114</v>
      </c>
      <c r="V20" s="595">
        <f t="shared" si="3"/>
        <v>186114</v>
      </c>
      <c r="W20" s="595">
        <f t="shared" si="3"/>
        <v>186114</v>
      </c>
      <c r="X20" s="595">
        <f t="shared" si="3"/>
        <v>186114</v>
      </c>
      <c r="Y20" s="595">
        <f t="shared" si="3"/>
        <v>186114</v>
      </c>
      <c r="Z20" s="595">
        <f t="shared" si="3"/>
        <v>186114</v>
      </c>
      <c r="AA20" s="595">
        <f t="shared" si="3"/>
        <v>186114</v>
      </c>
      <c r="AB20" s="595">
        <f t="shared" si="3"/>
        <v>186114</v>
      </c>
      <c r="AC20" s="595">
        <f t="shared" si="3"/>
        <v>186114</v>
      </c>
      <c r="AD20" s="595">
        <f t="shared" si="3"/>
        <v>186114</v>
      </c>
      <c r="AE20" s="595">
        <f t="shared" si="3"/>
        <v>186114</v>
      </c>
      <c r="AF20" s="595">
        <f t="shared" si="3"/>
        <v>186114</v>
      </c>
      <c r="AG20" s="595">
        <f t="shared" si="3"/>
        <v>186114</v>
      </c>
      <c r="AH20" s="595">
        <f t="shared" si="3"/>
        <v>186114</v>
      </c>
      <c r="AI20" s="595">
        <f t="shared" si="3"/>
        <v>186114</v>
      </c>
    </row>
    <row r="21" spans="1:35" s="589" customFormat="1" ht="11.25">
      <c r="A21" s="603"/>
      <c r="B21" s="751" t="s">
        <v>249</v>
      </c>
      <c r="C21" s="596"/>
      <c r="D21" s="596"/>
      <c r="E21" s="596"/>
      <c r="F21" s="595">
        <f>+'Bilance JKP'!C5</f>
        <v>58189.7048</v>
      </c>
      <c r="G21" s="595">
        <f>+'Bilance JKP'!D5</f>
        <v>61668.26</v>
      </c>
      <c r="H21" s="595">
        <f>+'Bilance JKP'!E5</f>
        <v>71767</v>
      </c>
      <c r="I21" s="595">
        <f t="shared" ref="I21:X25" si="4">+H21</f>
        <v>71767</v>
      </c>
      <c r="J21" s="595">
        <f t="shared" si="4"/>
        <v>71767</v>
      </c>
      <c r="K21" s="595">
        <f t="shared" si="4"/>
        <v>71767</v>
      </c>
      <c r="L21" s="595">
        <f t="shared" si="4"/>
        <v>71767</v>
      </c>
      <c r="M21" s="595">
        <f t="shared" si="4"/>
        <v>71767</v>
      </c>
      <c r="N21" s="595">
        <f t="shared" si="4"/>
        <v>71767</v>
      </c>
      <c r="O21" s="595">
        <f t="shared" si="4"/>
        <v>71767</v>
      </c>
      <c r="P21" s="595">
        <f t="shared" si="4"/>
        <v>71767</v>
      </c>
      <c r="Q21" s="595">
        <f t="shared" si="4"/>
        <v>71767</v>
      </c>
      <c r="R21" s="595">
        <f t="shared" si="4"/>
        <v>71767</v>
      </c>
      <c r="S21" s="595">
        <f t="shared" si="4"/>
        <v>71767</v>
      </c>
      <c r="T21" s="595">
        <f t="shared" si="4"/>
        <v>71767</v>
      </c>
      <c r="U21" s="595">
        <f t="shared" si="4"/>
        <v>71767</v>
      </c>
      <c r="V21" s="595">
        <f t="shared" si="4"/>
        <v>71767</v>
      </c>
      <c r="W21" s="595">
        <f t="shared" si="4"/>
        <v>71767</v>
      </c>
      <c r="X21" s="595">
        <f t="shared" si="4"/>
        <v>71767</v>
      </c>
      <c r="Y21" s="595">
        <f t="shared" ref="Y21:AI25" si="5">+X21</f>
        <v>71767</v>
      </c>
      <c r="Z21" s="595">
        <f t="shared" si="5"/>
        <v>71767</v>
      </c>
      <c r="AA21" s="595">
        <f t="shared" si="5"/>
        <v>71767</v>
      </c>
      <c r="AB21" s="595">
        <f t="shared" si="5"/>
        <v>71767</v>
      </c>
      <c r="AC21" s="595">
        <f t="shared" si="5"/>
        <v>71767</v>
      </c>
      <c r="AD21" s="595">
        <f t="shared" si="5"/>
        <v>71767</v>
      </c>
      <c r="AE21" s="595">
        <f t="shared" si="5"/>
        <v>71767</v>
      </c>
      <c r="AF21" s="595">
        <f t="shared" si="5"/>
        <v>71767</v>
      </c>
      <c r="AG21" s="595">
        <f t="shared" si="5"/>
        <v>71767</v>
      </c>
      <c r="AH21" s="595">
        <f t="shared" si="5"/>
        <v>71767</v>
      </c>
      <c r="AI21" s="595">
        <f t="shared" si="5"/>
        <v>71767</v>
      </c>
    </row>
    <row r="22" spans="1:35" s="589" customFormat="1" ht="11.25">
      <c r="A22" s="603"/>
      <c r="B22" s="751" t="s">
        <v>250</v>
      </c>
      <c r="C22" s="596"/>
      <c r="D22" s="596"/>
      <c r="E22" s="596"/>
      <c r="F22" s="595">
        <f>+'Bilance JKP'!C6</f>
        <v>127620.29519999999</v>
      </c>
      <c r="G22" s="595">
        <f>+'Bilance JKP'!D6</f>
        <v>133319.74</v>
      </c>
      <c r="H22" s="595">
        <f>+'Bilance JKP'!E6</f>
        <v>112964</v>
      </c>
      <c r="I22" s="595">
        <f t="shared" si="4"/>
        <v>112964</v>
      </c>
      <c r="J22" s="595">
        <f t="shared" si="4"/>
        <v>112964</v>
      </c>
      <c r="K22" s="595">
        <f t="shared" si="4"/>
        <v>112964</v>
      </c>
      <c r="L22" s="595">
        <f t="shared" si="4"/>
        <v>112964</v>
      </c>
      <c r="M22" s="595">
        <f t="shared" si="4"/>
        <v>112964</v>
      </c>
      <c r="N22" s="595">
        <f t="shared" si="4"/>
        <v>112964</v>
      </c>
      <c r="O22" s="595">
        <f t="shared" si="4"/>
        <v>112964</v>
      </c>
      <c r="P22" s="595">
        <f t="shared" si="4"/>
        <v>112964</v>
      </c>
      <c r="Q22" s="595">
        <f t="shared" si="4"/>
        <v>112964</v>
      </c>
      <c r="R22" s="595">
        <f t="shared" si="4"/>
        <v>112964</v>
      </c>
      <c r="S22" s="595">
        <f t="shared" si="4"/>
        <v>112964</v>
      </c>
      <c r="T22" s="595">
        <f t="shared" si="4"/>
        <v>112964</v>
      </c>
      <c r="U22" s="595">
        <f t="shared" si="4"/>
        <v>112964</v>
      </c>
      <c r="V22" s="595">
        <f t="shared" si="4"/>
        <v>112964</v>
      </c>
      <c r="W22" s="595">
        <f t="shared" si="4"/>
        <v>112964</v>
      </c>
      <c r="X22" s="595">
        <f t="shared" si="4"/>
        <v>112964</v>
      </c>
      <c r="Y22" s="595">
        <f t="shared" si="5"/>
        <v>112964</v>
      </c>
      <c r="Z22" s="595">
        <f t="shared" si="5"/>
        <v>112964</v>
      </c>
      <c r="AA22" s="595">
        <f t="shared" si="5"/>
        <v>112964</v>
      </c>
      <c r="AB22" s="595">
        <f t="shared" si="5"/>
        <v>112964</v>
      </c>
      <c r="AC22" s="595">
        <f t="shared" si="5"/>
        <v>112964</v>
      </c>
      <c r="AD22" s="595">
        <f t="shared" si="5"/>
        <v>112964</v>
      </c>
      <c r="AE22" s="595">
        <f t="shared" si="5"/>
        <v>112964</v>
      </c>
      <c r="AF22" s="595">
        <f t="shared" si="5"/>
        <v>112964</v>
      </c>
      <c r="AG22" s="595">
        <f t="shared" si="5"/>
        <v>112964</v>
      </c>
      <c r="AH22" s="595">
        <f t="shared" si="5"/>
        <v>112964</v>
      </c>
      <c r="AI22" s="595">
        <f t="shared" si="5"/>
        <v>112964</v>
      </c>
    </row>
    <row r="23" spans="1:35" s="589" customFormat="1" ht="11.25">
      <c r="A23" s="603"/>
      <c r="B23" s="751" t="s">
        <v>853</v>
      </c>
      <c r="C23" s="596"/>
      <c r="D23" s="596"/>
      <c r="E23" s="596"/>
      <c r="F23" s="595">
        <f>+'Bilance JKP'!C7</f>
        <v>10009</v>
      </c>
      <c r="G23" s="595">
        <f>+'Bilance JKP'!D7</f>
        <v>3107</v>
      </c>
      <c r="H23" s="595">
        <f>+'Bilance JKP'!E7</f>
        <v>1383</v>
      </c>
      <c r="I23" s="595">
        <f t="shared" si="4"/>
        <v>1383</v>
      </c>
      <c r="J23" s="595">
        <f t="shared" si="4"/>
        <v>1383</v>
      </c>
      <c r="K23" s="595">
        <f t="shared" si="4"/>
        <v>1383</v>
      </c>
      <c r="L23" s="595">
        <f t="shared" si="4"/>
        <v>1383</v>
      </c>
      <c r="M23" s="595">
        <f t="shared" si="4"/>
        <v>1383</v>
      </c>
      <c r="N23" s="595">
        <f t="shared" si="4"/>
        <v>1383</v>
      </c>
      <c r="O23" s="595">
        <f t="shared" si="4"/>
        <v>1383</v>
      </c>
      <c r="P23" s="595">
        <f t="shared" si="4"/>
        <v>1383</v>
      </c>
      <c r="Q23" s="595">
        <f t="shared" si="4"/>
        <v>1383</v>
      </c>
      <c r="R23" s="595">
        <f t="shared" si="4"/>
        <v>1383</v>
      </c>
      <c r="S23" s="595">
        <f t="shared" si="4"/>
        <v>1383</v>
      </c>
      <c r="T23" s="595">
        <f t="shared" si="4"/>
        <v>1383</v>
      </c>
      <c r="U23" s="595">
        <f t="shared" si="4"/>
        <v>1383</v>
      </c>
      <c r="V23" s="595">
        <f t="shared" si="4"/>
        <v>1383</v>
      </c>
      <c r="W23" s="595">
        <f t="shared" si="4"/>
        <v>1383</v>
      </c>
      <c r="X23" s="595">
        <f t="shared" si="4"/>
        <v>1383</v>
      </c>
      <c r="Y23" s="595">
        <f t="shared" si="5"/>
        <v>1383</v>
      </c>
      <c r="Z23" s="595">
        <f t="shared" si="5"/>
        <v>1383</v>
      </c>
      <c r="AA23" s="595">
        <f t="shared" si="5"/>
        <v>1383</v>
      </c>
      <c r="AB23" s="595">
        <f t="shared" si="5"/>
        <v>1383</v>
      </c>
      <c r="AC23" s="595">
        <f t="shared" si="5"/>
        <v>1383</v>
      </c>
      <c r="AD23" s="595">
        <f t="shared" si="5"/>
        <v>1383</v>
      </c>
      <c r="AE23" s="595">
        <f t="shared" si="5"/>
        <v>1383</v>
      </c>
      <c r="AF23" s="595">
        <f t="shared" si="5"/>
        <v>1383</v>
      </c>
      <c r="AG23" s="595">
        <f t="shared" si="5"/>
        <v>1383</v>
      </c>
      <c r="AH23" s="595">
        <f t="shared" si="5"/>
        <v>1383</v>
      </c>
      <c r="AI23" s="595">
        <f t="shared" si="5"/>
        <v>1383</v>
      </c>
    </row>
    <row r="24" spans="1:35" s="589" customFormat="1" ht="11.25">
      <c r="A24" s="603">
        <v>2</v>
      </c>
      <c r="B24" s="750" t="s">
        <v>247</v>
      </c>
      <c r="C24" s="594"/>
      <c r="D24" s="594"/>
      <c r="E24" s="594"/>
      <c r="F24" s="595">
        <f>+'Bilance JKP'!C8</f>
        <v>1773</v>
      </c>
      <c r="G24" s="595">
        <f>+'Bilance JKP'!D8</f>
        <v>2984</v>
      </c>
      <c r="H24" s="595">
        <f>+'Bilance JKP'!E8</f>
        <v>0</v>
      </c>
      <c r="I24" s="595">
        <f t="shared" si="4"/>
        <v>0</v>
      </c>
      <c r="J24" s="595">
        <f t="shared" si="4"/>
        <v>0</v>
      </c>
      <c r="K24" s="595">
        <f t="shared" si="4"/>
        <v>0</v>
      </c>
      <c r="L24" s="595">
        <f t="shared" si="4"/>
        <v>0</v>
      </c>
      <c r="M24" s="595">
        <f t="shared" si="4"/>
        <v>0</v>
      </c>
      <c r="N24" s="595">
        <f t="shared" si="4"/>
        <v>0</v>
      </c>
      <c r="O24" s="595">
        <f t="shared" si="4"/>
        <v>0</v>
      </c>
      <c r="P24" s="595">
        <f t="shared" si="4"/>
        <v>0</v>
      </c>
      <c r="Q24" s="595">
        <f t="shared" si="4"/>
        <v>0</v>
      </c>
      <c r="R24" s="595">
        <f t="shared" si="4"/>
        <v>0</v>
      </c>
      <c r="S24" s="595">
        <f t="shared" si="4"/>
        <v>0</v>
      </c>
      <c r="T24" s="595">
        <f t="shared" si="4"/>
        <v>0</v>
      </c>
      <c r="U24" s="595">
        <f t="shared" si="4"/>
        <v>0</v>
      </c>
      <c r="V24" s="595">
        <f t="shared" si="4"/>
        <v>0</v>
      </c>
      <c r="W24" s="595">
        <f t="shared" si="4"/>
        <v>0</v>
      </c>
      <c r="X24" s="595">
        <f t="shared" si="4"/>
        <v>0</v>
      </c>
      <c r="Y24" s="595">
        <f t="shared" si="5"/>
        <v>0</v>
      </c>
      <c r="Z24" s="595">
        <f t="shared" si="5"/>
        <v>0</v>
      </c>
      <c r="AA24" s="595">
        <f t="shared" si="5"/>
        <v>0</v>
      </c>
      <c r="AB24" s="595">
        <f t="shared" si="5"/>
        <v>0</v>
      </c>
      <c r="AC24" s="595">
        <f t="shared" si="5"/>
        <v>0</v>
      </c>
      <c r="AD24" s="595">
        <f t="shared" si="5"/>
        <v>0</v>
      </c>
      <c r="AE24" s="595">
        <f t="shared" si="5"/>
        <v>0</v>
      </c>
      <c r="AF24" s="595">
        <f t="shared" si="5"/>
        <v>0</v>
      </c>
      <c r="AG24" s="595">
        <f t="shared" si="5"/>
        <v>0</v>
      </c>
      <c r="AH24" s="595">
        <f t="shared" si="5"/>
        <v>0</v>
      </c>
      <c r="AI24" s="595">
        <f t="shared" si="5"/>
        <v>0</v>
      </c>
    </row>
    <row r="25" spans="1:35" s="589" customFormat="1" ht="11.25">
      <c r="A25" s="603">
        <v>3</v>
      </c>
      <c r="B25" s="750" t="s">
        <v>251</v>
      </c>
      <c r="C25" s="594"/>
      <c r="D25" s="594"/>
      <c r="E25" s="594"/>
      <c r="F25" s="595">
        <f>+'Bilance JKP'!C9</f>
        <v>0</v>
      </c>
      <c r="G25" s="595">
        <f>+'Bilance JKP'!D9</f>
        <v>0</v>
      </c>
      <c r="H25" s="595">
        <f>+'Bilance JKP'!E9</f>
        <v>0</v>
      </c>
      <c r="I25" s="595">
        <f t="shared" si="4"/>
        <v>0</v>
      </c>
      <c r="J25" s="595">
        <f t="shared" si="4"/>
        <v>0</v>
      </c>
      <c r="K25" s="595">
        <f t="shared" si="4"/>
        <v>0</v>
      </c>
      <c r="L25" s="595">
        <f t="shared" si="4"/>
        <v>0</v>
      </c>
      <c r="M25" s="595">
        <f t="shared" si="4"/>
        <v>0</v>
      </c>
      <c r="N25" s="595">
        <f t="shared" si="4"/>
        <v>0</v>
      </c>
      <c r="O25" s="595">
        <f t="shared" si="4"/>
        <v>0</v>
      </c>
      <c r="P25" s="595">
        <f t="shared" si="4"/>
        <v>0</v>
      </c>
      <c r="Q25" s="595">
        <f t="shared" si="4"/>
        <v>0</v>
      </c>
      <c r="R25" s="595">
        <f t="shared" si="4"/>
        <v>0</v>
      </c>
      <c r="S25" s="595">
        <f t="shared" si="4"/>
        <v>0</v>
      </c>
      <c r="T25" s="595">
        <f t="shared" si="4"/>
        <v>0</v>
      </c>
      <c r="U25" s="595">
        <f t="shared" si="4"/>
        <v>0</v>
      </c>
      <c r="V25" s="595">
        <f t="shared" si="4"/>
        <v>0</v>
      </c>
      <c r="W25" s="595">
        <f t="shared" si="4"/>
        <v>0</v>
      </c>
      <c r="X25" s="595">
        <f t="shared" si="4"/>
        <v>0</v>
      </c>
      <c r="Y25" s="595">
        <f t="shared" si="5"/>
        <v>0</v>
      </c>
      <c r="Z25" s="595">
        <f t="shared" si="5"/>
        <v>0</v>
      </c>
      <c r="AA25" s="595">
        <f t="shared" si="5"/>
        <v>0</v>
      </c>
      <c r="AB25" s="595">
        <f t="shared" si="5"/>
        <v>0</v>
      </c>
      <c r="AC25" s="595">
        <f t="shared" si="5"/>
        <v>0</v>
      </c>
      <c r="AD25" s="595">
        <f t="shared" si="5"/>
        <v>0</v>
      </c>
      <c r="AE25" s="595">
        <f t="shared" si="5"/>
        <v>0</v>
      </c>
      <c r="AF25" s="595">
        <f t="shared" si="5"/>
        <v>0</v>
      </c>
      <c r="AG25" s="595">
        <f t="shared" si="5"/>
        <v>0</v>
      </c>
      <c r="AH25" s="595">
        <f t="shared" si="5"/>
        <v>0</v>
      </c>
      <c r="AI25" s="595">
        <f t="shared" si="5"/>
        <v>0</v>
      </c>
    </row>
    <row r="26" spans="1:35" s="589" customFormat="1" ht="11.25">
      <c r="A26" s="602" t="s">
        <v>243</v>
      </c>
      <c r="B26" s="749" t="s">
        <v>253</v>
      </c>
      <c r="C26" s="592"/>
      <c r="D26" s="592"/>
      <c r="E26" s="592"/>
      <c r="F26" s="593">
        <f>+F27+F34+F35</f>
        <v>197217</v>
      </c>
      <c r="G26" s="593">
        <f>+G27+G34+G35</f>
        <v>193507</v>
      </c>
      <c r="H26" s="593">
        <f>+H27+H34+H35</f>
        <v>186114</v>
      </c>
      <c r="I26" s="593">
        <f t="shared" ref="I26:AI26" si="6">+I27+I34+I35</f>
        <v>186114</v>
      </c>
      <c r="J26" s="593">
        <f t="shared" si="6"/>
        <v>186114</v>
      </c>
      <c r="K26" s="593">
        <f t="shared" si="6"/>
        <v>186114</v>
      </c>
      <c r="L26" s="593">
        <f t="shared" si="6"/>
        <v>186114</v>
      </c>
      <c r="M26" s="593">
        <f t="shared" si="6"/>
        <v>186114</v>
      </c>
      <c r="N26" s="593">
        <f t="shared" si="6"/>
        <v>186114</v>
      </c>
      <c r="O26" s="593">
        <f t="shared" si="6"/>
        <v>186114</v>
      </c>
      <c r="P26" s="593">
        <f t="shared" si="6"/>
        <v>186114</v>
      </c>
      <c r="Q26" s="593">
        <f t="shared" si="6"/>
        <v>186114</v>
      </c>
      <c r="R26" s="593">
        <f t="shared" si="6"/>
        <v>186114</v>
      </c>
      <c r="S26" s="593">
        <f t="shared" si="6"/>
        <v>186114</v>
      </c>
      <c r="T26" s="593">
        <f t="shared" si="6"/>
        <v>186114</v>
      </c>
      <c r="U26" s="593">
        <f t="shared" si="6"/>
        <v>186114</v>
      </c>
      <c r="V26" s="593">
        <f t="shared" si="6"/>
        <v>186114</v>
      </c>
      <c r="W26" s="593">
        <f t="shared" si="6"/>
        <v>186114</v>
      </c>
      <c r="X26" s="593">
        <f t="shared" si="6"/>
        <v>186114</v>
      </c>
      <c r="Y26" s="593">
        <f t="shared" si="6"/>
        <v>186114</v>
      </c>
      <c r="Z26" s="593">
        <f t="shared" si="6"/>
        <v>186114</v>
      </c>
      <c r="AA26" s="593">
        <f t="shared" si="6"/>
        <v>186114</v>
      </c>
      <c r="AB26" s="593">
        <f t="shared" si="6"/>
        <v>186114</v>
      </c>
      <c r="AC26" s="593">
        <f t="shared" si="6"/>
        <v>186114</v>
      </c>
      <c r="AD26" s="593">
        <f t="shared" si="6"/>
        <v>186114</v>
      </c>
      <c r="AE26" s="593">
        <f t="shared" si="6"/>
        <v>186114</v>
      </c>
      <c r="AF26" s="593">
        <f t="shared" si="6"/>
        <v>186114</v>
      </c>
      <c r="AG26" s="593">
        <f t="shared" si="6"/>
        <v>186114</v>
      </c>
      <c r="AH26" s="593">
        <f t="shared" si="6"/>
        <v>186114</v>
      </c>
      <c r="AI26" s="593">
        <f t="shared" si="6"/>
        <v>186114</v>
      </c>
    </row>
    <row r="27" spans="1:35" s="589" customFormat="1" ht="11.25">
      <c r="A27" s="603">
        <v>1</v>
      </c>
      <c r="B27" s="750" t="s">
        <v>246</v>
      </c>
      <c r="C27" s="594"/>
      <c r="D27" s="594"/>
      <c r="E27" s="594"/>
      <c r="F27" s="595">
        <f>+F28+F29+F31+F32+F33</f>
        <v>192894</v>
      </c>
      <c r="G27" s="595">
        <f>+G28+G29+G31+G32+G33</f>
        <v>193350</v>
      </c>
      <c r="H27" s="595">
        <f>+H28+H29+H31+H32+H33</f>
        <v>186114</v>
      </c>
      <c r="I27" s="595">
        <f t="shared" ref="I27:AI27" si="7">+I28+I29+I31+I32+I33</f>
        <v>186114</v>
      </c>
      <c r="J27" s="595">
        <f t="shared" si="7"/>
        <v>186114</v>
      </c>
      <c r="K27" s="595">
        <f t="shared" si="7"/>
        <v>186114</v>
      </c>
      <c r="L27" s="595">
        <f t="shared" si="7"/>
        <v>186114</v>
      </c>
      <c r="M27" s="595">
        <f t="shared" si="7"/>
        <v>186114</v>
      </c>
      <c r="N27" s="595">
        <f t="shared" si="7"/>
        <v>186114</v>
      </c>
      <c r="O27" s="595">
        <f t="shared" si="7"/>
        <v>186114</v>
      </c>
      <c r="P27" s="595">
        <f t="shared" si="7"/>
        <v>186114</v>
      </c>
      <c r="Q27" s="595">
        <f t="shared" si="7"/>
        <v>186114</v>
      </c>
      <c r="R27" s="595">
        <f t="shared" si="7"/>
        <v>186114</v>
      </c>
      <c r="S27" s="595">
        <f t="shared" si="7"/>
        <v>186114</v>
      </c>
      <c r="T27" s="595">
        <f t="shared" si="7"/>
        <v>186114</v>
      </c>
      <c r="U27" s="595">
        <f t="shared" si="7"/>
        <v>186114</v>
      </c>
      <c r="V27" s="595">
        <f t="shared" si="7"/>
        <v>186114</v>
      </c>
      <c r="W27" s="595">
        <f t="shared" si="7"/>
        <v>186114</v>
      </c>
      <c r="X27" s="595">
        <f t="shared" si="7"/>
        <v>186114</v>
      </c>
      <c r="Y27" s="595">
        <f t="shared" si="7"/>
        <v>186114</v>
      </c>
      <c r="Z27" s="595">
        <f t="shared" si="7"/>
        <v>186114</v>
      </c>
      <c r="AA27" s="595">
        <f t="shared" si="7"/>
        <v>186114</v>
      </c>
      <c r="AB27" s="595">
        <f t="shared" si="7"/>
        <v>186114</v>
      </c>
      <c r="AC27" s="595">
        <f t="shared" si="7"/>
        <v>186114</v>
      </c>
      <c r="AD27" s="595">
        <f t="shared" si="7"/>
        <v>186114</v>
      </c>
      <c r="AE27" s="595">
        <f t="shared" si="7"/>
        <v>186114</v>
      </c>
      <c r="AF27" s="595">
        <f t="shared" si="7"/>
        <v>186114</v>
      </c>
      <c r="AG27" s="595">
        <f t="shared" si="7"/>
        <v>186114</v>
      </c>
      <c r="AH27" s="595">
        <f t="shared" si="7"/>
        <v>186114</v>
      </c>
      <c r="AI27" s="595">
        <f t="shared" si="7"/>
        <v>186114</v>
      </c>
    </row>
    <row r="28" spans="1:35" s="589" customFormat="1" ht="11.25">
      <c r="A28" s="603"/>
      <c r="B28" s="751" t="s">
        <v>106</v>
      </c>
      <c r="C28" s="596"/>
      <c r="D28" s="596"/>
      <c r="E28" s="596"/>
      <c r="F28" s="595">
        <f>+'Bilance JKP'!C12</f>
        <v>14727</v>
      </c>
      <c r="G28" s="595">
        <f>+'Bilance JKP'!D12</f>
        <v>4320</v>
      </c>
      <c r="H28" s="595">
        <f>+'Bilance JKP'!E12</f>
        <v>3883</v>
      </c>
      <c r="I28" s="595">
        <f t="shared" ref="I28:X35" si="8">+H28</f>
        <v>3883</v>
      </c>
      <c r="J28" s="595">
        <f t="shared" si="8"/>
        <v>3883</v>
      </c>
      <c r="K28" s="595">
        <f t="shared" si="8"/>
        <v>3883</v>
      </c>
      <c r="L28" s="595">
        <f t="shared" si="8"/>
        <v>3883</v>
      </c>
      <c r="M28" s="595">
        <f t="shared" si="8"/>
        <v>3883</v>
      </c>
      <c r="N28" s="595">
        <f t="shared" si="8"/>
        <v>3883</v>
      </c>
      <c r="O28" s="595">
        <f t="shared" si="8"/>
        <v>3883</v>
      </c>
      <c r="P28" s="595">
        <f t="shared" si="8"/>
        <v>3883</v>
      </c>
      <c r="Q28" s="595">
        <f t="shared" si="8"/>
        <v>3883</v>
      </c>
      <c r="R28" s="595">
        <f t="shared" si="8"/>
        <v>3883</v>
      </c>
      <c r="S28" s="595">
        <f t="shared" si="8"/>
        <v>3883</v>
      </c>
      <c r="T28" s="595">
        <f t="shared" si="8"/>
        <v>3883</v>
      </c>
      <c r="U28" s="595">
        <f t="shared" si="8"/>
        <v>3883</v>
      </c>
      <c r="V28" s="595">
        <f t="shared" si="8"/>
        <v>3883</v>
      </c>
      <c r="W28" s="595">
        <f t="shared" si="8"/>
        <v>3883</v>
      </c>
      <c r="X28" s="595">
        <f t="shared" si="8"/>
        <v>3883</v>
      </c>
      <c r="Y28" s="595">
        <f t="shared" ref="Y28:AI35" si="9">+X28</f>
        <v>3883</v>
      </c>
      <c r="Z28" s="595">
        <f t="shared" si="9"/>
        <v>3883</v>
      </c>
      <c r="AA28" s="595">
        <f t="shared" si="9"/>
        <v>3883</v>
      </c>
      <c r="AB28" s="595">
        <f t="shared" si="9"/>
        <v>3883</v>
      </c>
      <c r="AC28" s="595">
        <f t="shared" si="9"/>
        <v>3883</v>
      </c>
      <c r="AD28" s="595">
        <f t="shared" si="9"/>
        <v>3883</v>
      </c>
      <c r="AE28" s="595">
        <f t="shared" si="9"/>
        <v>3883</v>
      </c>
      <c r="AF28" s="595">
        <f t="shared" si="9"/>
        <v>3883</v>
      </c>
      <c r="AG28" s="595">
        <f t="shared" si="9"/>
        <v>3883</v>
      </c>
      <c r="AH28" s="595">
        <f t="shared" si="9"/>
        <v>3883</v>
      </c>
      <c r="AI28" s="595">
        <f t="shared" si="9"/>
        <v>3883</v>
      </c>
    </row>
    <row r="29" spans="1:35" s="589" customFormat="1" ht="11.25">
      <c r="A29" s="603"/>
      <c r="B29" s="751" t="s">
        <v>254</v>
      </c>
      <c r="C29" s="596"/>
      <c r="D29" s="596"/>
      <c r="E29" s="596"/>
      <c r="F29" s="595">
        <f>+'Bilance JKP'!C13</f>
        <v>156927</v>
      </c>
      <c r="G29" s="595">
        <f>+'Bilance JKP'!D13</f>
        <v>175102</v>
      </c>
      <c r="H29" s="595">
        <f>+'Bilance JKP'!E13</f>
        <v>169535</v>
      </c>
      <c r="I29" s="595">
        <f t="shared" si="8"/>
        <v>169535</v>
      </c>
      <c r="J29" s="595">
        <f t="shared" si="8"/>
        <v>169535</v>
      </c>
      <c r="K29" s="595">
        <f t="shared" si="8"/>
        <v>169535</v>
      </c>
      <c r="L29" s="595">
        <f t="shared" si="8"/>
        <v>169535</v>
      </c>
      <c r="M29" s="595">
        <f t="shared" si="8"/>
        <v>169535</v>
      </c>
      <c r="N29" s="595">
        <f t="shared" si="8"/>
        <v>169535</v>
      </c>
      <c r="O29" s="595">
        <f t="shared" si="8"/>
        <v>169535</v>
      </c>
      <c r="P29" s="595">
        <f t="shared" si="8"/>
        <v>169535</v>
      </c>
      <c r="Q29" s="595">
        <f t="shared" si="8"/>
        <v>169535</v>
      </c>
      <c r="R29" s="595">
        <f t="shared" si="8"/>
        <v>169535</v>
      </c>
      <c r="S29" s="595">
        <f t="shared" si="8"/>
        <v>169535</v>
      </c>
      <c r="T29" s="595">
        <f t="shared" si="8"/>
        <v>169535</v>
      </c>
      <c r="U29" s="595">
        <f t="shared" si="8"/>
        <v>169535</v>
      </c>
      <c r="V29" s="595">
        <f t="shared" si="8"/>
        <v>169535</v>
      </c>
      <c r="W29" s="595">
        <f t="shared" si="8"/>
        <v>169535</v>
      </c>
      <c r="X29" s="595">
        <f t="shared" si="8"/>
        <v>169535</v>
      </c>
      <c r="Y29" s="595">
        <f t="shared" si="9"/>
        <v>169535</v>
      </c>
      <c r="Z29" s="595">
        <f t="shared" si="9"/>
        <v>169535</v>
      </c>
      <c r="AA29" s="595">
        <f t="shared" si="9"/>
        <v>169535</v>
      </c>
      <c r="AB29" s="595">
        <f t="shared" si="9"/>
        <v>169535</v>
      </c>
      <c r="AC29" s="595">
        <f t="shared" si="9"/>
        <v>169535</v>
      </c>
      <c r="AD29" s="595">
        <f t="shared" si="9"/>
        <v>169535</v>
      </c>
      <c r="AE29" s="595">
        <f t="shared" si="9"/>
        <v>169535</v>
      </c>
      <c r="AF29" s="595">
        <f t="shared" si="9"/>
        <v>169535</v>
      </c>
      <c r="AG29" s="595">
        <f t="shared" si="9"/>
        <v>169535</v>
      </c>
      <c r="AH29" s="595">
        <f t="shared" si="9"/>
        <v>169535</v>
      </c>
      <c r="AI29" s="595">
        <f t="shared" si="9"/>
        <v>169535</v>
      </c>
    </row>
    <row r="30" spans="1:35" s="600" customFormat="1" ht="11.25">
      <c r="A30" s="604"/>
      <c r="B30" s="752" t="s">
        <v>888</v>
      </c>
      <c r="C30" s="598"/>
      <c r="D30" s="598"/>
      <c r="E30" s="598"/>
      <c r="F30" s="599">
        <f>+'Bilance JKP'!C14</f>
        <v>322</v>
      </c>
      <c r="G30" s="599">
        <f>+'Bilance JKP'!D14</f>
        <v>110000</v>
      </c>
      <c r="H30" s="599">
        <f>+'Bilance JKP'!E14</f>
        <v>112964</v>
      </c>
      <c r="I30" s="599">
        <f t="shared" si="8"/>
        <v>112964</v>
      </c>
      <c r="J30" s="599">
        <f t="shared" si="8"/>
        <v>112964</v>
      </c>
      <c r="K30" s="599">
        <f t="shared" si="8"/>
        <v>112964</v>
      </c>
      <c r="L30" s="599">
        <f t="shared" si="8"/>
        <v>112964</v>
      </c>
      <c r="M30" s="599">
        <f t="shared" si="8"/>
        <v>112964</v>
      </c>
      <c r="N30" s="599">
        <f t="shared" si="8"/>
        <v>112964</v>
      </c>
      <c r="O30" s="599">
        <f t="shared" si="8"/>
        <v>112964</v>
      </c>
      <c r="P30" s="599">
        <f t="shared" si="8"/>
        <v>112964</v>
      </c>
      <c r="Q30" s="599">
        <f t="shared" si="8"/>
        <v>112964</v>
      </c>
      <c r="R30" s="599">
        <f t="shared" si="8"/>
        <v>112964</v>
      </c>
      <c r="S30" s="599">
        <f t="shared" si="8"/>
        <v>112964</v>
      </c>
      <c r="T30" s="599">
        <f t="shared" si="8"/>
        <v>112964</v>
      </c>
      <c r="U30" s="599">
        <f t="shared" si="8"/>
        <v>112964</v>
      </c>
      <c r="V30" s="599">
        <f t="shared" si="8"/>
        <v>112964</v>
      </c>
      <c r="W30" s="599">
        <f t="shared" si="8"/>
        <v>112964</v>
      </c>
      <c r="X30" s="599">
        <f t="shared" si="8"/>
        <v>112964</v>
      </c>
      <c r="Y30" s="599">
        <f t="shared" si="9"/>
        <v>112964</v>
      </c>
      <c r="Z30" s="599">
        <f t="shared" si="9"/>
        <v>112964</v>
      </c>
      <c r="AA30" s="599">
        <f t="shared" si="9"/>
        <v>112964</v>
      </c>
      <c r="AB30" s="599">
        <f t="shared" si="9"/>
        <v>112964</v>
      </c>
      <c r="AC30" s="599">
        <f t="shared" si="9"/>
        <v>112964</v>
      </c>
      <c r="AD30" s="599">
        <f t="shared" si="9"/>
        <v>112964</v>
      </c>
      <c r="AE30" s="599">
        <f t="shared" si="9"/>
        <v>112964</v>
      </c>
      <c r="AF30" s="599">
        <f t="shared" si="9"/>
        <v>112964</v>
      </c>
      <c r="AG30" s="599">
        <f t="shared" si="9"/>
        <v>112964</v>
      </c>
      <c r="AH30" s="599">
        <f t="shared" si="9"/>
        <v>112964</v>
      </c>
      <c r="AI30" s="599">
        <f t="shared" si="9"/>
        <v>112964</v>
      </c>
    </row>
    <row r="31" spans="1:35" s="589" customFormat="1" ht="11.25">
      <c r="A31" s="603"/>
      <c r="B31" s="751" t="s">
        <v>255</v>
      </c>
      <c r="C31" s="596"/>
      <c r="D31" s="596"/>
      <c r="E31" s="596"/>
      <c r="F31" s="595">
        <f>+'Bilance JKP'!C15</f>
        <v>2367</v>
      </c>
      <c r="G31" s="595">
        <f>+'Bilance JKP'!D15</f>
        <v>1848</v>
      </c>
      <c r="H31" s="595">
        <f>+'Bilance JKP'!E15</f>
        <v>0</v>
      </c>
      <c r="I31" s="595">
        <f t="shared" si="8"/>
        <v>0</v>
      </c>
      <c r="J31" s="595">
        <f t="shared" si="8"/>
        <v>0</v>
      </c>
      <c r="K31" s="595">
        <f t="shared" si="8"/>
        <v>0</v>
      </c>
      <c r="L31" s="595">
        <f t="shared" si="8"/>
        <v>0</v>
      </c>
      <c r="M31" s="595">
        <f t="shared" si="8"/>
        <v>0</v>
      </c>
      <c r="N31" s="595">
        <f t="shared" si="8"/>
        <v>0</v>
      </c>
      <c r="O31" s="595">
        <f t="shared" si="8"/>
        <v>0</v>
      </c>
      <c r="P31" s="595">
        <f t="shared" si="8"/>
        <v>0</v>
      </c>
      <c r="Q31" s="595">
        <f t="shared" si="8"/>
        <v>0</v>
      </c>
      <c r="R31" s="595">
        <f t="shared" si="8"/>
        <v>0</v>
      </c>
      <c r="S31" s="595">
        <f t="shared" si="8"/>
        <v>0</v>
      </c>
      <c r="T31" s="595">
        <f t="shared" si="8"/>
        <v>0</v>
      </c>
      <c r="U31" s="595">
        <f t="shared" si="8"/>
        <v>0</v>
      </c>
      <c r="V31" s="595">
        <f t="shared" si="8"/>
        <v>0</v>
      </c>
      <c r="W31" s="595">
        <f t="shared" si="8"/>
        <v>0</v>
      </c>
      <c r="X31" s="595">
        <f t="shared" si="8"/>
        <v>0</v>
      </c>
      <c r="Y31" s="595">
        <f t="shared" si="9"/>
        <v>0</v>
      </c>
      <c r="Z31" s="595">
        <f t="shared" si="9"/>
        <v>0</v>
      </c>
      <c r="AA31" s="595">
        <f t="shared" si="9"/>
        <v>0</v>
      </c>
      <c r="AB31" s="595">
        <f t="shared" si="9"/>
        <v>0</v>
      </c>
      <c r="AC31" s="595">
        <f t="shared" si="9"/>
        <v>0</v>
      </c>
      <c r="AD31" s="595">
        <f t="shared" si="9"/>
        <v>0</v>
      </c>
      <c r="AE31" s="595">
        <f t="shared" si="9"/>
        <v>0</v>
      </c>
      <c r="AF31" s="595">
        <f t="shared" si="9"/>
        <v>0</v>
      </c>
      <c r="AG31" s="595">
        <f t="shared" si="9"/>
        <v>0</v>
      </c>
      <c r="AH31" s="595">
        <f t="shared" si="9"/>
        <v>0</v>
      </c>
      <c r="AI31" s="595">
        <f t="shared" si="9"/>
        <v>0</v>
      </c>
    </row>
    <row r="32" spans="1:35" s="589" customFormat="1" ht="11.25">
      <c r="A32" s="603"/>
      <c r="B32" s="751" t="s">
        <v>256</v>
      </c>
      <c r="C32" s="596"/>
      <c r="D32" s="596"/>
      <c r="E32" s="596"/>
      <c r="F32" s="595">
        <f>+'Bilance JKP'!C16</f>
        <v>15107</v>
      </c>
      <c r="G32" s="595">
        <f>+'Bilance JKP'!D16</f>
        <v>10975</v>
      </c>
      <c r="H32" s="595">
        <f>+'Bilance JKP'!E16</f>
        <v>7744</v>
      </c>
      <c r="I32" s="595">
        <f t="shared" si="8"/>
        <v>7744</v>
      </c>
      <c r="J32" s="595">
        <f t="shared" si="8"/>
        <v>7744</v>
      </c>
      <c r="K32" s="595">
        <f t="shared" si="8"/>
        <v>7744</v>
      </c>
      <c r="L32" s="595">
        <f t="shared" si="8"/>
        <v>7744</v>
      </c>
      <c r="M32" s="595">
        <f t="shared" si="8"/>
        <v>7744</v>
      </c>
      <c r="N32" s="595">
        <f t="shared" si="8"/>
        <v>7744</v>
      </c>
      <c r="O32" s="595">
        <f t="shared" si="8"/>
        <v>7744</v>
      </c>
      <c r="P32" s="595">
        <f t="shared" si="8"/>
        <v>7744</v>
      </c>
      <c r="Q32" s="595">
        <f t="shared" si="8"/>
        <v>7744</v>
      </c>
      <c r="R32" s="595">
        <f t="shared" si="8"/>
        <v>7744</v>
      </c>
      <c r="S32" s="595">
        <f t="shared" si="8"/>
        <v>7744</v>
      </c>
      <c r="T32" s="595">
        <f t="shared" si="8"/>
        <v>7744</v>
      </c>
      <c r="U32" s="595">
        <f t="shared" si="8"/>
        <v>7744</v>
      </c>
      <c r="V32" s="595">
        <f t="shared" si="8"/>
        <v>7744</v>
      </c>
      <c r="W32" s="595">
        <f t="shared" si="8"/>
        <v>7744</v>
      </c>
      <c r="X32" s="595">
        <f t="shared" si="8"/>
        <v>7744</v>
      </c>
      <c r="Y32" s="595">
        <f t="shared" si="9"/>
        <v>7744</v>
      </c>
      <c r="Z32" s="595">
        <f t="shared" si="9"/>
        <v>7744</v>
      </c>
      <c r="AA32" s="595">
        <f t="shared" si="9"/>
        <v>7744</v>
      </c>
      <c r="AB32" s="595">
        <f t="shared" si="9"/>
        <v>7744</v>
      </c>
      <c r="AC32" s="595">
        <f t="shared" si="9"/>
        <v>7744</v>
      </c>
      <c r="AD32" s="595">
        <f t="shared" si="9"/>
        <v>7744</v>
      </c>
      <c r="AE32" s="595">
        <f t="shared" si="9"/>
        <v>7744</v>
      </c>
      <c r="AF32" s="595">
        <f t="shared" si="9"/>
        <v>7744</v>
      </c>
      <c r="AG32" s="595">
        <f t="shared" si="9"/>
        <v>7744</v>
      </c>
      <c r="AH32" s="595">
        <f t="shared" si="9"/>
        <v>7744</v>
      </c>
      <c r="AI32" s="595">
        <f t="shared" si="9"/>
        <v>7744</v>
      </c>
    </row>
    <row r="33" spans="1:35" s="589" customFormat="1" ht="11.25">
      <c r="A33" s="603"/>
      <c r="B33" s="751" t="s">
        <v>257</v>
      </c>
      <c r="C33" s="596"/>
      <c r="D33" s="596"/>
      <c r="E33" s="596"/>
      <c r="F33" s="595">
        <f>+'Bilance JKP'!C17</f>
        <v>3766</v>
      </c>
      <c r="G33" s="595">
        <f>+'Bilance JKP'!D17</f>
        <v>1105</v>
      </c>
      <c r="H33" s="595">
        <f>+'Bilance JKP'!E17</f>
        <v>4952</v>
      </c>
      <c r="I33" s="595">
        <f t="shared" si="8"/>
        <v>4952</v>
      </c>
      <c r="J33" s="595">
        <f t="shared" si="8"/>
        <v>4952</v>
      </c>
      <c r="K33" s="595">
        <f t="shared" si="8"/>
        <v>4952</v>
      </c>
      <c r="L33" s="595">
        <f t="shared" si="8"/>
        <v>4952</v>
      </c>
      <c r="M33" s="595">
        <f t="shared" si="8"/>
        <v>4952</v>
      </c>
      <c r="N33" s="595">
        <f t="shared" si="8"/>
        <v>4952</v>
      </c>
      <c r="O33" s="595">
        <f t="shared" si="8"/>
        <v>4952</v>
      </c>
      <c r="P33" s="595">
        <f t="shared" si="8"/>
        <v>4952</v>
      </c>
      <c r="Q33" s="595">
        <f t="shared" si="8"/>
        <v>4952</v>
      </c>
      <c r="R33" s="595">
        <f t="shared" si="8"/>
        <v>4952</v>
      </c>
      <c r="S33" s="595">
        <f t="shared" si="8"/>
        <v>4952</v>
      </c>
      <c r="T33" s="595">
        <f t="shared" si="8"/>
        <v>4952</v>
      </c>
      <c r="U33" s="595">
        <f t="shared" si="8"/>
        <v>4952</v>
      </c>
      <c r="V33" s="595">
        <f t="shared" si="8"/>
        <v>4952</v>
      </c>
      <c r="W33" s="595">
        <f t="shared" si="8"/>
        <v>4952</v>
      </c>
      <c r="X33" s="595">
        <f t="shared" si="8"/>
        <v>4952</v>
      </c>
      <c r="Y33" s="595">
        <f t="shared" si="9"/>
        <v>4952</v>
      </c>
      <c r="Z33" s="595">
        <f t="shared" si="9"/>
        <v>4952</v>
      </c>
      <c r="AA33" s="595">
        <f t="shared" si="9"/>
        <v>4952</v>
      </c>
      <c r="AB33" s="595">
        <f t="shared" si="9"/>
        <v>4952</v>
      </c>
      <c r="AC33" s="595">
        <f t="shared" si="9"/>
        <v>4952</v>
      </c>
      <c r="AD33" s="595">
        <f t="shared" si="9"/>
        <v>4952</v>
      </c>
      <c r="AE33" s="595">
        <f t="shared" si="9"/>
        <v>4952</v>
      </c>
      <c r="AF33" s="595">
        <f t="shared" si="9"/>
        <v>4952</v>
      </c>
      <c r="AG33" s="595">
        <f t="shared" si="9"/>
        <v>4952</v>
      </c>
      <c r="AH33" s="595">
        <f t="shared" si="9"/>
        <v>4952</v>
      </c>
      <c r="AI33" s="595">
        <f t="shared" si="9"/>
        <v>4952</v>
      </c>
    </row>
    <row r="34" spans="1:35" s="589" customFormat="1" ht="11.25">
      <c r="A34" s="603">
        <v>2</v>
      </c>
      <c r="B34" s="750" t="s">
        <v>248</v>
      </c>
      <c r="C34" s="594"/>
      <c r="D34" s="594"/>
      <c r="E34" s="594"/>
      <c r="F34" s="595">
        <f>+'Bilance JKP'!C18</f>
        <v>0</v>
      </c>
      <c r="G34" s="595">
        <f>+'Bilance JKP'!D18</f>
        <v>157</v>
      </c>
      <c r="H34" s="595">
        <f>+'Bilance JKP'!E18</f>
        <v>0</v>
      </c>
      <c r="I34" s="595">
        <f t="shared" si="8"/>
        <v>0</v>
      </c>
      <c r="J34" s="595">
        <f t="shared" si="8"/>
        <v>0</v>
      </c>
      <c r="K34" s="595">
        <f t="shared" si="8"/>
        <v>0</v>
      </c>
      <c r="L34" s="595">
        <f t="shared" si="8"/>
        <v>0</v>
      </c>
      <c r="M34" s="595">
        <f t="shared" si="8"/>
        <v>0</v>
      </c>
      <c r="N34" s="595">
        <f t="shared" si="8"/>
        <v>0</v>
      </c>
      <c r="O34" s="595">
        <f t="shared" si="8"/>
        <v>0</v>
      </c>
      <c r="P34" s="595">
        <f t="shared" si="8"/>
        <v>0</v>
      </c>
      <c r="Q34" s="595">
        <f t="shared" si="8"/>
        <v>0</v>
      </c>
      <c r="R34" s="595">
        <f t="shared" si="8"/>
        <v>0</v>
      </c>
      <c r="S34" s="595">
        <f t="shared" si="8"/>
        <v>0</v>
      </c>
      <c r="T34" s="595">
        <f t="shared" si="8"/>
        <v>0</v>
      </c>
      <c r="U34" s="595">
        <f t="shared" si="8"/>
        <v>0</v>
      </c>
      <c r="V34" s="595">
        <f t="shared" si="8"/>
        <v>0</v>
      </c>
      <c r="W34" s="595">
        <f t="shared" si="8"/>
        <v>0</v>
      </c>
      <c r="X34" s="595">
        <f t="shared" si="8"/>
        <v>0</v>
      </c>
      <c r="Y34" s="595">
        <f t="shared" si="9"/>
        <v>0</v>
      </c>
      <c r="Z34" s="595">
        <f t="shared" si="9"/>
        <v>0</v>
      </c>
      <c r="AA34" s="595">
        <f t="shared" si="9"/>
        <v>0</v>
      </c>
      <c r="AB34" s="595">
        <f t="shared" si="9"/>
        <v>0</v>
      </c>
      <c r="AC34" s="595">
        <f t="shared" si="9"/>
        <v>0</v>
      </c>
      <c r="AD34" s="595">
        <f t="shared" si="9"/>
        <v>0</v>
      </c>
      <c r="AE34" s="595">
        <f t="shared" si="9"/>
        <v>0</v>
      </c>
      <c r="AF34" s="595">
        <f t="shared" si="9"/>
        <v>0</v>
      </c>
      <c r="AG34" s="595">
        <f t="shared" si="9"/>
        <v>0</v>
      </c>
      <c r="AH34" s="595">
        <f t="shared" si="9"/>
        <v>0</v>
      </c>
      <c r="AI34" s="595">
        <f t="shared" si="9"/>
        <v>0</v>
      </c>
    </row>
    <row r="35" spans="1:35" s="589" customFormat="1" ht="11.25">
      <c r="A35" s="603">
        <v>3</v>
      </c>
      <c r="B35" s="750" t="s">
        <v>258</v>
      </c>
      <c r="C35" s="594"/>
      <c r="D35" s="594"/>
      <c r="E35" s="594"/>
      <c r="F35" s="595">
        <f>+'Bilance JKP'!C19</f>
        <v>4323</v>
      </c>
      <c r="G35" s="595">
        <f>+'Bilance JKP'!D19</f>
        <v>0</v>
      </c>
      <c r="H35" s="595">
        <f>+'Bilance JKP'!E19</f>
        <v>0</v>
      </c>
      <c r="I35" s="595">
        <f t="shared" si="8"/>
        <v>0</v>
      </c>
      <c r="J35" s="595">
        <f t="shared" si="8"/>
        <v>0</v>
      </c>
      <c r="K35" s="595">
        <f t="shared" si="8"/>
        <v>0</v>
      </c>
      <c r="L35" s="595">
        <f t="shared" si="8"/>
        <v>0</v>
      </c>
      <c r="M35" s="595">
        <f t="shared" si="8"/>
        <v>0</v>
      </c>
      <c r="N35" s="595">
        <f t="shared" si="8"/>
        <v>0</v>
      </c>
      <c r="O35" s="595">
        <f t="shared" si="8"/>
        <v>0</v>
      </c>
      <c r="P35" s="595">
        <f t="shared" si="8"/>
        <v>0</v>
      </c>
      <c r="Q35" s="595">
        <f t="shared" si="8"/>
        <v>0</v>
      </c>
      <c r="R35" s="595">
        <f t="shared" si="8"/>
        <v>0</v>
      </c>
      <c r="S35" s="595">
        <f t="shared" si="8"/>
        <v>0</v>
      </c>
      <c r="T35" s="595">
        <f t="shared" si="8"/>
        <v>0</v>
      </c>
      <c r="U35" s="595">
        <f t="shared" si="8"/>
        <v>0</v>
      </c>
      <c r="V35" s="595">
        <f t="shared" si="8"/>
        <v>0</v>
      </c>
      <c r="W35" s="595">
        <f t="shared" si="8"/>
        <v>0</v>
      </c>
      <c r="X35" s="595">
        <f t="shared" si="8"/>
        <v>0</v>
      </c>
      <c r="Y35" s="595">
        <f t="shared" si="9"/>
        <v>0</v>
      </c>
      <c r="Z35" s="595">
        <f t="shared" si="9"/>
        <v>0</v>
      </c>
      <c r="AA35" s="595">
        <f t="shared" si="9"/>
        <v>0</v>
      </c>
      <c r="AB35" s="595">
        <f t="shared" si="9"/>
        <v>0</v>
      </c>
      <c r="AC35" s="595">
        <f t="shared" si="9"/>
        <v>0</v>
      </c>
      <c r="AD35" s="595">
        <f t="shared" si="9"/>
        <v>0</v>
      </c>
      <c r="AE35" s="595">
        <f t="shared" si="9"/>
        <v>0</v>
      </c>
      <c r="AF35" s="595">
        <f t="shared" si="9"/>
        <v>0</v>
      </c>
      <c r="AG35" s="595">
        <f t="shared" si="9"/>
        <v>0</v>
      </c>
      <c r="AH35" s="595">
        <f t="shared" si="9"/>
        <v>0</v>
      </c>
      <c r="AI35" s="595">
        <f t="shared" si="9"/>
        <v>0</v>
      </c>
    </row>
    <row r="36" spans="1:35" s="589" customFormat="1" ht="11.25">
      <c r="A36" s="602" t="s">
        <v>155</v>
      </c>
      <c r="B36" s="749" t="s">
        <v>259</v>
      </c>
      <c r="C36" s="592"/>
      <c r="D36" s="592"/>
      <c r="E36" s="592"/>
      <c r="F36" s="593">
        <f t="shared" ref="F36:AI36" si="10">+F19-F26</f>
        <v>375</v>
      </c>
      <c r="G36" s="593">
        <f t="shared" si="10"/>
        <v>7572</v>
      </c>
      <c r="H36" s="593">
        <f t="shared" si="10"/>
        <v>0</v>
      </c>
      <c r="I36" s="593">
        <f t="shared" si="10"/>
        <v>0</v>
      </c>
      <c r="J36" s="593">
        <f t="shared" si="10"/>
        <v>0</v>
      </c>
      <c r="K36" s="593">
        <f t="shared" si="10"/>
        <v>0</v>
      </c>
      <c r="L36" s="593">
        <f t="shared" si="10"/>
        <v>0</v>
      </c>
      <c r="M36" s="593">
        <f t="shared" si="10"/>
        <v>0</v>
      </c>
      <c r="N36" s="593">
        <f t="shared" si="10"/>
        <v>0</v>
      </c>
      <c r="O36" s="593">
        <f t="shared" si="10"/>
        <v>0</v>
      </c>
      <c r="P36" s="593">
        <f t="shared" si="10"/>
        <v>0</v>
      </c>
      <c r="Q36" s="593">
        <f t="shared" si="10"/>
        <v>0</v>
      </c>
      <c r="R36" s="593">
        <f t="shared" si="10"/>
        <v>0</v>
      </c>
      <c r="S36" s="593">
        <f t="shared" si="10"/>
        <v>0</v>
      </c>
      <c r="T36" s="593">
        <f t="shared" si="10"/>
        <v>0</v>
      </c>
      <c r="U36" s="593">
        <f t="shared" si="10"/>
        <v>0</v>
      </c>
      <c r="V36" s="593">
        <f t="shared" si="10"/>
        <v>0</v>
      </c>
      <c r="W36" s="593">
        <f t="shared" si="10"/>
        <v>0</v>
      </c>
      <c r="X36" s="593">
        <f t="shared" si="10"/>
        <v>0</v>
      </c>
      <c r="Y36" s="593">
        <f t="shared" si="10"/>
        <v>0</v>
      </c>
      <c r="Z36" s="593">
        <f t="shared" si="10"/>
        <v>0</v>
      </c>
      <c r="AA36" s="593">
        <f t="shared" si="10"/>
        <v>0</v>
      </c>
      <c r="AB36" s="593">
        <f t="shared" si="10"/>
        <v>0</v>
      </c>
      <c r="AC36" s="593">
        <f t="shared" si="10"/>
        <v>0</v>
      </c>
      <c r="AD36" s="593">
        <f t="shared" si="10"/>
        <v>0</v>
      </c>
      <c r="AE36" s="593">
        <f t="shared" si="10"/>
        <v>0</v>
      </c>
      <c r="AF36" s="593">
        <f t="shared" si="10"/>
        <v>0</v>
      </c>
      <c r="AG36" s="593">
        <f t="shared" si="10"/>
        <v>0</v>
      </c>
      <c r="AH36" s="593">
        <f t="shared" si="10"/>
        <v>0</v>
      </c>
      <c r="AI36" s="593">
        <f t="shared" si="10"/>
        <v>0</v>
      </c>
    </row>
    <row r="38" spans="1:35" s="589" customFormat="1" ht="11.25">
      <c r="A38" s="588"/>
      <c r="B38" s="748" t="s">
        <v>388</v>
      </c>
      <c r="C38" s="588"/>
      <c r="D38" s="588"/>
      <c r="E38" s="588"/>
      <c r="F38" s="588">
        <v>1</v>
      </c>
      <c r="G38" s="588">
        <f>+F38+1</f>
        <v>2</v>
      </c>
      <c r="H38" s="588">
        <f>+G38+1</f>
        <v>3</v>
      </c>
      <c r="I38" s="588">
        <f t="shared" ref="I38:X39" si="11">+H38+1</f>
        <v>4</v>
      </c>
      <c r="J38" s="588">
        <f t="shared" si="11"/>
        <v>5</v>
      </c>
      <c r="K38" s="588">
        <f t="shared" si="11"/>
        <v>6</v>
      </c>
      <c r="L38" s="588">
        <f t="shared" si="11"/>
        <v>7</v>
      </c>
      <c r="M38" s="588">
        <f t="shared" si="11"/>
        <v>8</v>
      </c>
      <c r="N38" s="588">
        <f t="shared" si="11"/>
        <v>9</v>
      </c>
      <c r="O38" s="588">
        <f t="shared" si="11"/>
        <v>10</v>
      </c>
      <c r="P38" s="588">
        <f t="shared" si="11"/>
        <v>11</v>
      </c>
      <c r="Q38" s="588">
        <f t="shared" si="11"/>
        <v>12</v>
      </c>
      <c r="R38" s="588">
        <f t="shared" si="11"/>
        <v>13</v>
      </c>
      <c r="S38" s="588">
        <f t="shared" si="11"/>
        <v>14</v>
      </c>
      <c r="T38" s="588">
        <f t="shared" si="11"/>
        <v>15</v>
      </c>
      <c r="U38" s="588">
        <f t="shared" si="11"/>
        <v>16</v>
      </c>
      <c r="V38" s="588">
        <f t="shared" si="11"/>
        <v>17</v>
      </c>
      <c r="W38" s="588">
        <f t="shared" si="11"/>
        <v>18</v>
      </c>
      <c r="X38" s="588">
        <f t="shared" si="11"/>
        <v>19</v>
      </c>
      <c r="Y38" s="588">
        <f t="shared" ref="Y38:AG39" si="12">+X38+1</f>
        <v>20</v>
      </c>
      <c r="Z38" s="588">
        <f t="shared" si="12"/>
        <v>21</v>
      </c>
      <c r="AA38" s="588">
        <f t="shared" si="12"/>
        <v>22</v>
      </c>
      <c r="AB38" s="588">
        <f t="shared" si="12"/>
        <v>23</v>
      </c>
      <c r="AC38" s="588">
        <f t="shared" si="12"/>
        <v>24</v>
      </c>
      <c r="AD38" s="588">
        <f t="shared" si="12"/>
        <v>25</v>
      </c>
      <c r="AE38" s="588">
        <f t="shared" si="12"/>
        <v>26</v>
      </c>
      <c r="AF38" s="588">
        <f t="shared" si="12"/>
        <v>27</v>
      </c>
      <c r="AG38" s="588">
        <f t="shared" si="12"/>
        <v>28</v>
      </c>
      <c r="AH38" s="588">
        <f>+AG38+1</f>
        <v>29</v>
      </c>
      <c r="AI38" s="588">
        <f>+AH38+1</f>
        <v>30</v>
      </c>
    </row>
    <row r="39" spans="1:35" s="589" customFormat="1" ht="11.25">
      <c r="A39" s="588" t="s">
        <v>147</v>
      </c>
      <c r="B39" s="748" t="s">
        <v>389</v>
      </c>
      <c r="C39" s="590"/>
      <c r="D39" s="590"/>
      <c r="E39" s="590"/>
      <c r="F39" s="591">
        <v>2018</v>
      </c>
      <c r="G39" s="591">
        <f>+F39+1</f>
        <v>2019</v>
      </c>
      <c r="H39" s="591">
        <f>+G39+1</f>
        <v>2020</v>
      </c>
      <c r="I39" s="591">
        <f t="shared" si="11"/>
        <v>2021</v>
      </c>
      <c r="J39" s="591">
        <f t="shared" si="11"/>
        <v>2022</v>
      </c>
      <c r="K39" s="591">
        <f t="shared" si="11"/>
        <v>2023</v>
      </c>
      <c r="L39" s="591">
        <f t="shared" si="11"/>
        <v>2024</v>
      </c>
      <c r="M39" s="591">
        <f t="shared" si="11"/>
        <v>2025</v>
      </c>
      <c r="N39" s="591">
        <f t="shared" si="11"/>
        <v>2026</v>
      </c>
      <c r="O39" s="591">
        <f t="shared" si="11"/>
        <v>2027</v>
      </c>
      <c r="P39" s="591">
        <f t="shared" si="11"/>
        <v>2028</v>
      </c>
      <c r="Q39" s="591">
        <f t="shared" si="11"/>
        <v>2029</v>
      </c>
      <c r="R39" s="591">
        <f t="shared" si="11"/>
        <v>2030</v>
      </c>
      <c r="S39" s="591">
        <f t="shared" si="11"/>
        <v>2031</v>
      </c>
      <c r="T39" s="591">
        <f t="shared" si="11"/>
        <v>2032</v>
      </c>
      <c r="U39" s="591">
        <f t="shared" si="11"/>
        <v>2033</v>
      </c>
      <c r="V39" s="591">
        <f t="shared" si="11"/>
        <v>2034</v>
      </c>
      <c r="W39" s="591">
        <f t="shared" si="11"/>
        <v>2035</v>
      </c>
      <c r="X39" s="591">
        <f t="shared" si="11"/>
        <v>2036</v>
      </c>
      <c r="Y39" s="591">
        <f t="shared" si="12"/>
        <v>2037</v>
      </c>
      <c r="Z39" s="591">
        <f t="shared" si="12"/>
        <v>2038</v>
      </c>
      <c r="AA39" s="591">
        <f t="shared" si="12"/>
        <v>2039</v>
      </c>
      <c r="AB39" s="591">
        <f t="shared" si="12"/>
        <v>2040</v>
      </c>
      <c r="AC39" s="591">
        <f t="shared" si="12"/>
        <v>2041</v>
      </c>
      <c r="AD39" s="591">
        <f t="shared" si="12"/>
        <v>2042</v>
      </c>
      <c r="AE39" s="591">
        <f t="shared" si="12"/>
        <v>2043</v>
      </c>
      <c r="AF39" s="591">
        <f t="shared" si="12"/>
        <v>2044</v>
      </c>
      <c r="AG39" s="591">
        <f t="shared" si="12"/>
        <v>2045</v>
      </c>
      <c r="AH39" s="591">
        <f>+AG39+1</f>
        <v>2046</v>
      </c>
      <c r="AI39" s="591">
        <f>+AH39+1</f>
        <v>2047</v>
      </c>
    </row>
    <row r="40" spans="1:35" s="589" customFormat="1" ht="11.25">
      <c r="A40" s="602" t="s">
        <v>242</v>
      </c>
      <c r="B40" s="749" t="s">
        <v>252</v>
      </c>
      <c r="C40" s="592"/>
      <c r="D40" s="592"/>
      <c r="E40" s="592"/>
      <c r="F40" s="593">
        <f t="shared" ref="F40:AI40" si="13">+F41+F45+F46</f>
        <v>2114</v>
      </c>
      <c r="G40" s="593">
        <f t="shared" si="13"/>
        <v>14298</v>
      </c>
      <c r="H40" s="593">
        <f t="shared" si="13"/>
        <v>5373</v>
      </c>
      <c r="I40" s="593">
        <f t="shared" si="13"/>
        <v>5373</v>
      </c>
      <c r="J40" s="593">
        <f t="shared" si="13"/>
        <v>5373</v>
      </c>
      <c r="K40" s="593">
        <f t="shared" si="13"/>
        <v>5373</v>
      </c>
      <c r="L40" s="593">
        <f t="shared" si="13"/>
        <v>5373</v>
      </c>
      <c r="M40" s="593">
        <f t="shared" si="13"/>
        <v>5373</v>
      </c>
      <c r="N40" s="593">
        <f t="shared" si="13"/>
        <v>5373</v>
      </c>
      <c r="O40" s="593">
        <f t="shared" si="13"/>
        <v>5373</v>
      </c>
      <c r="P40" s="593">
        <f t="shared" si="13"/>
        <v>5373</v>
      </c>
      <c r="Q40" s="593">
        <f t="shared" si="13"/>
        <v>5373</v>
      </c>
      <c r="R40" s="593">
        <f t="shared" si="13"/>
        <v>5373</v>
      </c>
      <c r="S40" s="593">
        <f t="shared" si="13"/>
        <v>5373</v>
      </c>
      <c r="T40" s="593">
        <f t="shared" si="13"/>
        <v>5373</v>
      </c>
      <c r="U40" s="593">
        <f t="shared" si="13"/>
        <v>5373</v>
      </c>
      <c r="V40" s="593">
        <f t="shared" si="13"/>
        <v>5373</v>
      </c>
      <c r="W40" s="593">
        <f t="shared" si="13"/>
        <v>5373</v>
      </c>
      <c r="X40" s="593">
        <f t="shared" si="13"/>
        <v>5373</v>
      </c>
      <c r="Y40" s="593">
        <f t="shared" si="13"/>
        <v>5373</v>
      </c>
      <c r="Z40" s="593">
        <f t="shared" si="13"/>
        <v>5373</v>
      </c>
      <c r="AA40" s="593">
        <f t="shared" si="13"/>
        <v>5373</v>
      </c>
      <c r="AB40" s="593">
        <f t="shared" si="13"/>
        <v>5373</v>
      </c>
      <c r="AC40" s="593">
        <f t="shared" si="13"/>
        <v>5373</v>
      </c>
      <c r="AD40" s="593">
        <f t="shared" si="13"/>
        <v>5373</v>
      </c>
      <c r="AE40" s="593">
        <f t="shared" si="13"/>
        <v>5373</v>
      </c>
      <c r="AF40" s="593">
        <f t="shared" si="13"/>
        <v>5373</v>
      </c>
      <c r="AG40" s="593">
        <f t="shared" si="13"/>
        <v>5373</v>
      </c>
      <c r="AH40" s="593">
        <f t="shared" si="13"/>
        <v>5373</v>
      </c>
      <c r="AI40" s="593">
        <f t="shared" si="13"/>
        <v>5373</v>
      </c>
    </row>
    <row r="41" spans="1:35" s="589" customFormat="1" ht="11.25">
      <c r="A41" s="603">
        <v>1</v>
      </c>
      <c r="B41" s="750" t="s">
        <v>245</v>
      </c>
      <c r="C41" s="594"/>
      <c r="D41" s="594"/>
      <c r="E41" s="594"/>
      <c r="F41" s="595">
        <f>+F42+F43+F44</f>
        <v>2114</v>
      </c>
      <c r="G41" s="595">
        <f>+G42+G43+G44</f>
        <v>14034</v>
      </c>
      <c r="H41" s="595">
        <f>+H42+H43+H44</f>
        <v>5373</v>
      </c>
      <c r="I41" s="595">
        <f t="shared" ref="I41:X46" si="14">+H41</f>
        <v>5373</v>
      </c>
      <c r="J41" s="595">
        <f t="shared" si="14"/>
        <v>5373</v>
      </c>
      <c r="K41" s="595">
        <f t="shared" si="14"/>
        <v>5373</v>
      </c>
      <c r="L41" s="595">
        <f t="shared" si="14"/>
        <v>5373</v>
      </c>
      <c r="M41" s="595">
        <f t="shared" si="14"/>
        <v>5373</v>
      </c>
      <c r="N41" s="595">
        <f t="shared" si="14"/>
        <v>5373</v>
      </c>
      <c r="O41" s="595">
        <f t="shared" si="14"/>
        <v>5373</v>
      </c>
      <c r="P41" s="595">
        <f t="shared" si="14"/>
        <v>5373</v>
      </c>
      <c r="Q41" s="595">
        <f t="shared" si="14"/>
        <v>5373</v>
      </c>
      <c r="R41" s="595">
        <f t="shared" si="14"/>
        <v>5373</v>
      </c>
      <c r="S41" s="595">
        <f t="shared" si="14"/>
        <v>5373</v>
      </c>
      <c r="T41" s="595">
        <f t="shared" si="14"/>
        <v>5373</v>
      </c>
      <c r="U41" s="595">
        <f t="shared" si="14"/>
        <v>5373</v>
      </c>
      <c r="V41" s="595">
        <f t="shared" si="14"/>
        <v>5373</v>
      </c>
      <c r="W41" s="595">
        <f t="shared" si="14"/>
        <v>5373</v>
      </c>
      <c r="X41" s="595">
        <f t="shared" si="14"/>
        <v>5373</v>
      </c>
      <c r="Y41" s="595">
        <f t="shared" ref="Y41:AI46" si="15">+X41</f>
        <v>5373</v>
      </c>
      <c r="Z41" s="595">
        <f t="shared" si="15"/>
        <v>5373</v>
      </c>
      <c r="AA41" s="595">
        <f t="shared" si="15"/>
        <v>5373</v>
      </c>
      <c r="AB41" s="595">
        <f t="shared" si="15"/>
        <v>5373</v>
      </c>
      <c r="AC41" s="595">
        <f t="shared" si="15"/>
        <v>5373</v>
      </c>
      <c r="AD41" s="595">
        <f t="shared" si="15"/>
        <v>5373</v>
      </c>
      <c r="AE41" s="595">
        <f t="shared" si="15"/>
        <v>5373</v>
      </c>
      <c r="AF41" s="595">
        <f t="shared" si="15"/>
        <v>5373</v>
      </c>
      <c r="AG41" s="595">
        <f t="shared" si="15"/>
        <v>5373</v>
      </c>
      <c r="AH41" s="595">
        <f t="shared" si="15"/>
        <v>5373</v>
      </c>
      <c r="AI41" s="595">
        <f t="shared" si="15"/>
        <v>5373</v>
      </c>
    </row>
    <row r="42" spans="1:35" s="589" customFormat="1" ht="11.25">
      <c r="A42" s="603"/>
      <c r="B42" s="751" t="s">
        <v>249</v>
      </c>
      <c r="C42" s="596"/>
      <c r="D42" s="596"/>
      <c r="E42" s="596"/>
      <c r="F42" s="595">
        <f>+'Bilance JKP'!C25</f>
        <v>1312</v>
      </c>
      <c r="G42" s="595">
        <f>+'Bilance JKP'!D25</f>
        <v>12697</v>
      </c>
      <c r="H42" s="595">
        <f>+'Bilance JKP'!E25</f>
        <v>3796</v>
      </c>
      <c r="I42" s="595">
        <f t="shared" si="14"/>
        <v>3796</v>
      </c>
      <c r="J42" s="595">
        <f t="shared" si="14"/>
        <v>3796</v>
      </c>
      <c r="K42" s="595">
        <f t="shared" si="14"/>
        <v>3796</v>
      </c>
      <c r="L42" s="595">
        <f t="shared" si="14"/>
        <v>3796</v>
      </c>
      <c r="M42" s="595">
        <f t="shared" si="14"/>
        <v>3796</v>
      </c>
      <c r="N42" s="595">
        <f t="shared" si="14"/>
        <v>3796</v>
      </c>
      <c r="O42" s="595">
        <f t="shared" si="14"/>
        <v>3796</v>
      </c>
      <c r="P42" s="595">
        <f t="shared" si="14"/>
        <v>3796</v>
      </c>
      <c r="Q42" s="595">
        <f t="shared" si="14"/>
        <v>3796</v>
      </c>
      <c r="R42" s="595">
        <f t="shared" si="14"/>
        <v>3796</v>
      </c>
      <c r="S42" s="595">
        <f t="shared" si="14"/>
        <v>3796</v>
      </c>
      <c r="T42" s="595">
        <f t="shared" si="14"/>
        <v>3796</v>
      </c>
      <c r="U42" s="595">
        <f t="shared" si="14"/>
        <v>3796</v>
      </c>
      <c r="V42" s="595">
        <f t="shared" si="14"/>
        <v>3796</v>
      </c>
      <c r="W42" s="595">
        <f t="shared" si="14"/>
        <v>3796</v>
      </c>
      <c r="X42" s="595">
        <f t="shared" si="14"/>
        <v>3796</v>
      </c>
      <c r="Y42" s="595">
        <f t="shared" si="15"/>
        <v>3796</v>
      </c>
      <c r="Z42" s="595">
        <f t="shared" si="15"/>
        <v>3796</v>
      </c>
      <c r="AA42" s="595">
        <f t="shared" si="15"/>
        <v>3796</v>
      </c>
      <c r="AB42" s="595">
        <f t="shared" si="15"/>
        <v>3796</v>
      </c>
      <c r="AC42" s="595">
        <f t="shared" si="15"/>
        <v>3796</v>
      </c>
      <c r="AD42" s="595">
        <f t="shared" si="15"/>
        <v>3796</v>
      </c>
      <c r="AE42" s="595">
        <f t="shared" si="15"/>
        <v>3796</v>
      </c>
      <c r="AF42" s="595">
        <f t="shared" si="15"/>
        <v>3796</v>
      </c>
      <c r="AG42" s="595">
        <f t="shared" si="15"/>
        <v>3796</v>
      </c>
      <c r="AH42" s="595">
        <f t="shared" si="15"/>
        <v>3796</v>
      </c>
      <c r="AI42" s="595">
        <f t="shared" si="15"/>
        <v>3796</v>
      </c>
    </row>
    <row r="43" spans="1:35" s="589" customFormat="1" ht="11.25">
      <c r="A43" s="603"/>
      <c r="B43" s="751" t="s">
        <v>250</v>
      </c>
      <c r="C43" s="596"/>
      <c r="D43" s="596"/>
      <c r="E43" s="596"/>
      <c r="F43" s="595">
        <f>+'Bilance JKP'!C26</f>
        <v>802</v>
      </c>
      <c r="G43" s="595">
        <f>+'Bilance JKP'!D26</f>
        <v>1062</v>
      </c>
      <c r="H43" s="595">
        <f>+'Bilance JKP'!E26</f>
        <v>1577</v>
      </c>
      <c r="I43" s="595">
        <f t="shared" si="14"/>
        <v>1577</v>
      </c>
      <c r="J43" s="595">
        <f t="shared" si="14"/>
        <v>1577</v>
      </c>
      <c r="K43" s="595">
        <f t="shared" si="14"/>
        <v>1577</v>
      </c>
      <c r="L43" s="595">
        <f t="shared" si="14"/>
        <v>1577</v>
      </c>
      <c r="M43" s="595">
        <f t="shared" si="14"/>
        <v>1577</v>
      </c>
      <c r="N43" s="595">
        <f t="shared" si="14"/>
        <v>1577</v>
      </c>
      <c r="O43" s="595">
        <f t="shared" si="14"/>
        <v>1577</v>
      </c>
      <c r="P43" s="595">
        <f t="shared" si="14"/>
        <v>1577</v>
      </c>
      <c r="Q43" s="595">
        <f t="shared" si="14"/>
        <v>1577</v>
      </c>
      <c r="R43" s="595">
        <f t="shared" si="14"/>
        <v>1577</v>
      </c>
      <c r="S43" s="595">
        <f t="shared" si="14"/>
        <v>1577</v>
      </c>
      <c r="T43" s="595">
        <f t="shared" si="14"/>
        <v>1577</v>
      </c>
      <c r="U43" s="595">
        <f t="shared" si="14"/>
        <v>1577</v>
      </c>
      <c r="V43" s="595">
        <f t="shared" si="14"/>
        <v>1577</v>
      </c>
      <c r="W43" s="595">
        <f t="shared" si="14"/>
        <v>1577</v>
      </c>
      <c r="X43" s="595">
        <f t="shared" si="14"/>
        <v>1577</v>
      </c>
      <c r="Y43" s="595">
        <f t="shared" si="15"/>
        <v>1577</v>
      </c>
      <c r="Z43" s="595">
        <f t="shared" si="15"/>
        <v>1577</v>
      </c>
      <c r="AA43" s="595">
        <f t="shared" si="15"/>
        <v>1577</v>
      </c>
      <c r="AB43" s="595">
        <f t="shared" si="15"/>
        <v>1577</v>
      </c>
      <c r="AC43" s="595">
        <f t="shared" si="15"/>
        <v>1577</v>
      </c>
      <c r="AD43" s="595">
        <f t="shared" si="15"/>
        <v>1577</v>
      </c>
      <c r="AE43" s="595">
        <f t="shared" si="15"/>
        <v>1577</v>
      </c>
      <c r="AF43" s="595">
        <f t="shared" si="15"/>
        <v>1577</v>
      </c>
      <c r="AG43" s="595">
        <f t="shared" si="15"/>
        <v>1577</v>
      </c>
      <c r="AH43" s="595">
        <f t="shared" si="15"/>
        <v>1577</v>
      </c>
      <c r="AI43" s="595">
        <f t="shared" si="15"/>
        <v>1577</v>
      </c>
    </row>
    <row r="44" spans="1:35" s="589" customFormat="1" ht="11.25">
      <c r="A44" s="603"/>
      <c r="B44" s="751" t="str">
        <f>+'Bilance JKP'!B27</f>
        <v>Ostali poslovni prihodki</v>
      </c>
      <c r="C44" s="596"/>
      <c r="D44" s="596"/>
      <c r="E44" s="596"/>
      <c r="F44" s="595">
        <f>+'Bilance JKP'!C27</f>
        <v>0</v>
      </c>
      <c r="G44" s="595">
        <f>+'Bilance JKP'!D27</f>
        <v>275</v>
      </c>
      <c r="H44" s="595">
        <f>+'Bilance JKP'!E27</f>
        <v>0</v>
      </c>
      <c r="I44" s="595">
        <f t="shared" si="14"/>
        <v>0</v>
      </c>
      <c r="J44" s="595">
        <f t="shared" si="14"/>
        <v>0</v>
      </c>
      <c r="K44" s="595">
        <f t="shared" si="14"/>
        <v>0</v>
      </c>
      <c r="L44" s="595">
        <f t="shared" si="14"/>
        <v>0</v>
      </c>
      <c r="M44" s="595">
        <f t="shared" si="14"/>
        <v>0</v>
      </c>
      <c r="N44" s="595">
        <f t="shared" si="14"/>
        <v>0</v>
      </c>
      <c r="O44" s="595">
        <f t="shared" si="14"/>
        <v>0</v>
      </c>
      <c r="P44" s="595">
        <f t="shared" si="14"/>
        <v>0</v>
      </c>
      <c r="Q44" s="595">
        <f t="shared" si="14"/>
        <v>0</v>
      </c>
      <c r="R44" s="595">
        <f t="shared" si="14"/>
        <v>0</v>
      </c>
      <c r="S44" s="595">
        <f t="shared" si="14"/>
        <v>0</v>
      </c>
      <c r="T44" s="595">
        <f t="shared" si="14"/>
        <v>0</v>
      </c>
      <c r="U44" s="595">
        <f t="shared" si="14"/>
        <v>0</v>
      </c>
      <c r="V44" s="595">
        <f t="shared" si="14"/>
        <v>0</v>
      </c>
      <c r="W44" s="595">
        <f t="shared" si="14"/>
        <v>0</v>
      </c>
      <c r="X44" s="595">
        <f t="shared" si="14"/>
        <v>0</v>
      </c>
      <c r="Y44" s="595">
        <f t="shared" si="15"/>
        <v>0</v>
      </c>
      <c r="Z44" s="595">
        <f t="shared" si="15"/>
        <v>0</v>
      </c>
      <c r="AA44" s="595">
        <f t="shared" si="15"/>
        <v>0</v>
      </c>
      <c r="AB44" s="595">
        <f t="shared" si="15"/>
        <v>0</v>
      </c>
      <c r="AC44" s="595">
        <f t="shared" si="15"/>
        <v>0</v>
      </c>
      <c r="AD44" s="595">
        <f t="shared" si="15"/>
        <v>0</v>
      </c>
      <c r="AE44" s="595">
        <f t="shared" si="15"/>
        <v>0</v>
      </c>
      <c r="AF44" s="595">
        <f t="shared" si="15"/>
        <v>0</v>
      </c>
      <c r="AG44" s="595">
        <f t="shared" si="15"/>
        <v>0</v>
      </c>
      <c r="AH44" s="595">
        <f t="shared" si="15"/>
        <v>0</v>
      </c>
      <c r="AI44" s="595">
        <f t="shared" si="15"/>
        <v>0</v>
      </c>
    </row>
    <row r="45" spans="1:35" s="589" customFormat="1" ht="11.25">
      <c r="A45" s="603">
        <v>2</v>
      </c>
      <c r="B45" s="750" t="s">
        <v>247</v>
      </c>
      <c r="C45" s="594"/>
      <c r="D45" s="594"/>
      <c r="E45" s="594"/>
      <c r="F45" s="595">
        <f>+'Bilance JKP'!C28</f>
        <v>0</v>
      </c>
      <c r="G45" s="595">
        <f>+'Bilance JKP'!D28</f>
        <v>264</v>
      </c>
      <c r="H45" s="595">
        <f>+'Bilance JKP'!E28</f>
        <v>0</v>
      </c>
      <c r="I45" s="595">
        <f t="shared" si="14"/>
        <v>0</v>
      </c>
      <c r="J45" s="595">
        <f t="shared" si="14"/>
        <v>0</v>
      </c>
      <c r="K45" s="595">
        <f t="shared" si="14"/>
        <v>0</v>
      </c>
      <c r="L45" s="595">
        <f t="shared" si="14"/>
        <v>0</v>
      </c>
      <c r="M45" s="595">
        <f t="shared" si="14"/>
        <v>0</v>
      </c>
      <c r="N45" s="595">
        <f t="shared" si="14"/>
        <v>0</v>
      </c>
      <c r="O45" s="595">
        <f t="shared" si="14"/>
        <v>0</v>
      </c>
      <c r="P45" s="595">
        <f t="shared" si="14"/>
        <v>0</v>
      </c>
      <c r="Q45" s="595">
        <f t="shared" si="14"/>
        <v>0</v>
      </c>
      <c r="R45" s="595">
        <f t="shared" si="14"/>
        <v>0</v>
      </c>
      <c r="S45" s="595">
        <f t="shared" si="14"/>
        <v>0</v>
      </c>
      <c r="T45" s="595">
        <f t="shared" si="14"/>
        <v>0</v>
      </c>
      <c r="U45" s="595">
        <f t="shared" si="14"/>
        <v>0</v>
      </c>
      <c r="V45" s="595">
        <f t="shared" si="14"/>
        <v>0</v>
      </c>
      <c r="W45" s="595">
        <f t="shared" si="14"/>
        <v>0</v>
      </c>
      <c r="X45" s="595">
        <f t="shared" si="14"/>
        <v>0</v>
      </c>
      <c r="Y45" s="595">
        <f t="shared" si="15"/>
        <v>0</v>
      </c>
      <c r="Z45" s="595">
        <f t="shared" si="15"/>
        <v>0</v>
      </c>
      <c r="AA45" s="595">
        <f t="shared" si="15"/>
        <v>0</v>
      </c>
      <c r="AB45" s="595">
        <f t="shared" si="15"/>
        <v>0</v>
      </c>
      <c r="AC45" s="595">
        <f t="shared" si="15"/>
        <v>0</v>
      </c>
      <c r="AD45" s="595">
        <f t="shared" si="15"/>
        <v>0</v>
      </c>
      <c r="AE45" s="595">
        <f t="shared" si="15"/>
        <v>0</v>
      </c>
      <c r="AF45" s="595">
        <f t="shared" si="15"/>
        <v>0</v>
      </c>
      <c r="AG45" s="595">
        <f t="shared" si="15"/>
        <v>0</v>
      </c>
      <c r="AH45" s="595">
        <f t="shared" si="15"/>
        <v>0</v>
      </c>
      <c r="AI45" s="595">
        <f t="shared" si="15"/>
        <v>0</v>
      </c>
    </row>
    <row r="46" spans="1:35" s="589" customFormat="1" ht="11.25">
      <c r="A46" s="603">
        <v>3</v>
      </c>
      <c r="B46" s="750" t="s">
        <v>251</v>
      </c>
      <c r="C46" s="594"/>
      <c r="D46" s="594"/>
      <c r="E46" s="594"/>
      <c r="F46" s="595">
        <f>+'Bilance JKP'!C29</f>
        <v>0</v>
      </c>
      <c r="G46" s="595">
        <f>+'Bilance JKP'!D29</f>
        <v>0</v>
      </c>
      <c r="H46" s="595">
        <f>+'Bilance JKP'!E29</f>
        <v>0</v>
      </c>
      <c r="I46" s="595">
        <f t="shared" si="14"/>
        <v>0</v>
      </c>
      <c r="J46" s="595">
        <f t="shared" si="14"/>
        <v>0</v>
      </c>
      <c r="K46" s="595">
        <f t="shared" si="14"/>
        <v>0</v>
      </c>
      <c r="L46" s="595">
        <f t="shared" si="14"/>
        <v>0</v>
      </c>
      <c r="M46" s="595">
        <f t="shared" si="14"/>
        <v>0</v>
      </c>
      <c r="N46" s="595">
        <f t="shared" si="14"/>
        <v>0</v>
      </c>
      <c r="O46" s="595">
        <f t="shared" si="14"/>
        <v>0</v>
      </c>
      <c r="P46" s="595">
        <f t="shared" si="14"/>
        <v>0</v>
      </c>
      <c r="Q46" s="595">
        <f t="shared" si="14"/>
        <v>0</v>
      </c>
      <c r="R46" s="595">
        <f t="shared" si="14"/>
        <v>0</v>
      </c>
      <c r="S46" s="595">
        <f t="shared" si="14"/>
        <v>0</v>
      </c>
      <c r="T46" s="595">
        <f t="shared" si="14"/>
        <v>0</v>
      </c>
      <c r="U46" s="595">
        <f t="shared" si="14"/>
        <v>0</v>
      </c>
      <c r="V46" s="595">
        <f t="shared" si="14"/>
        <v>0</v>
      </c>
      <c r="W46" s="595">
        <f t="shared" si="14"/>
        <v>0</v>
      </c>
      <c r="X46" s="595">
        <f t="shared" si="14"/>
        <v>0</v>
      </c>
      <c r="Y46" s="595">
        <f t="shared" si="15"/>
        <v>0</v>
      </c>
      <c r="Z46" s="595">
        <f t="shared" si="15"/>
        <v>0</v>
      </c>
      <c r="AA46" s="595">
        <f t="shared" si="15"/>
        <v>0</v>
      </c>
      <c r="AB46" s="595">
        <f t="shared" si="15"/>
        <v>0</v>
      </c>
      <c r="AC46" s="595">
        <f t="shared" si="15"/>
        <v>0</v>
      </c>
      <c r="AD46" s="595">
        <f t="shared" si="15"/>
        <v>0</v>
      </c>
      <c r="AE46" s="595">
        <f t="shared" si="15"/>
        <v>0</v>
      </c>
      <c r="AF46" s="595">
        <f t="shared" si="15"/>
        <v>0</v>
      </c>
      <c r="AG46" s="595">
        <f t="shared" si="15"/>
        <v>0</v>
      </c>
      <c r="AH46" s="595">
        <f t="shared" si="15"/>
        <v>0</v>
      </c>
      <c r="AI46" s="595">
        <f t="shared" si="15"/>
        <v>0</v>
      </c>
    </row>
    <row r="47" spans="1:35" s="589" customFormat="1" ht="11.25">
      <c r="A47" s="602" t="s">
        <v>243</v>
      </c>
      <c r="B47" s="749" t="s">
        <v>253</v>
      </c>
      <c r="C47" s="592"/>
      <c r="D47" s="592"/>
      <c r="E47" s="592"/>
      <c r="F47" s="593">
        <f t="shared" ref="F47:AI47" si="16">+F48+F55+F56</f>
        <v>6664</v>
      </c>
      <c r="G47" s="593">
        <f t="shared" si="16"/>
        <v>13393</v>
      </c>
      <c r="H47" s="593">
        <f t="shared" si="16"/>
        <v>5373</v>
      </c>
      <c r="I47" s="593">
        <f t="shared" si="16"/>
        <v>5373</v>
      </c>
      <c r="J47" s="593">
        <f t="shared" si="16"/>
        <v>5373</v>
      </c>
      <c r="K47" s="593">
        <f t="shared" si="16"/>
        <v>5373</v>
      </c>
      <c r="L47" s="593">
        <f t="shared" si="16"/>
        <v>5373</v>
      </c>
      <c r="M47" s="593">
        <f t="shared" si="16"/>
        <v>5373</v>
      </c>
      <c r="N47" s="593">
        <f t="shared" si="16"/>
        <v>5373</v>
      </c>
      <c r="O47" s="593">
        <f t="shared" si="16"/>
        <v>5373</v>
      </c>
      <c r="P47" s="593">
        <f t="shared" si="16"/>
        <v>5373</v>
      </c>
      <c r="Q47" s="593">
        <f t="shared" si="16"/>
        <v>5373</v>
      </c>
      <c r="R47" s="593">
        <f t="shared" si="16"/>
        <v>5373</v>
      </c>
      <c r="S47" s="593">
        <f t="shared" si="16"/>
        <v>5373</v>
      </c>
      <c r="T47" s="593">
        <f t="shared" si="16"/>
        <v>5373</v>
      </c>
      <c r="U47" s="593">
        <f t="shared" si="16"/>
        <v>5373</v>
      </c>
      <c r="V47" s="593">
        <f t="shared" si="16"/>
        <v>5373</v>
      </c>
      <c r="W47" s="593">
        <f t="shared" si="16"/>
        <v>5373</v>
      </c>
      <c r="X47" s="593">
        <f t="shared" si="16"/>
        <v>5373</v>
      </c>
      <c r="Y47" s="593">
        <f t="shared" si="16"/>
        <v>5373</v>
      </c>
      <c r="Z47" s="593">
        <f t="shared" si="16"/>
        <v>5373</v>
      </c>
      <c r="AA47" s="593">
        <f t="shared" si="16"/>
        <v>5373</v>
      </c>
      <c r="AB47" s="593">
        <f t="shared" si="16"/>
        <v>5373</v>
      </c>
      <c r="AC47" s="593">
        <f t="shared" si="16"/>
        <v>5373</v>
      </c>
      <c r="AD47" s="593">
        <f t="shared" si="16"/>
        <v>5373</v>
      </c>
      <c r="AE47" s="593">
        <f t="shared" si="16"/>
        <v>5373</v>
      </c>
      <c r="AF47" s="593">
        <f t="shared" si="16"/>
        <v>5373</v>
      </c>
      <c r="AG47" s="593">
        <f t="shared" si="16"/>
        <v>5373</v>
      </c>
      <c r="AH47" s="593">
        <f t="shared" si="16"/>
        <v>5373</v>
      </c>
      <c r="AI47" s="593">
        <f t="shared" si="16"/>
        <v>5373</v>
      </c>
    </row>
    <row r="48" spans="1:35" s="589" customFormat="1" ht="11.25">
      <c r="A48" s="603">
        <v>1</v>
      </c>
      <c r="B48" s="750" t="s">
        <v>246</v>
      </c>
      <c r="C48" s="594"/>
      <c r="D48" s="594"/>
      <c r="E48" s="594"/>
      <c r="F48" s="595">
        <f>+F49+F50+F52+F53+F54</f>
        <v>6664</v>
      </c>
      <c r="G48" s="595">
        <f>+G49+G50+G52+G53+G54</f>
        <v>13393</v>
      </c>
      <c r="H48" s="595">
        <f>+H49+H50+H52+H53+H54</f>
        <v>5373</v>
      </c>
      <c r="I48" s="595">
        <f t="shared" ref="I48:AI48" si="17">+I49+I50+I52+I53+I54</f>
        <v>5373</v>
      </c>
      <c r="J48" s="595">
        <f t="shared" si="17"/>
        <v>5373</v>
      </c>
      <c r="K48" s="595">
        <f t="shared" si="17"/>
        <v>5373</v>
      </c>
      <c r="L48" s="595">
        <f t="shared" si="17"/>
        <v>5373</v>
      </c>
      <c r="M48" s="595">
        <f t="shared" si="17"/>
        <v>5373</v>
      </c>
      <c r="N48" s="595">
        <f t="shared" si="17"/>
        <v>5373</v>
      </c>
      <c r="O48" s="595">
        <f t="shared" si="17"/>
        <v>5373</v>
      </c>
      <c r="P48" s="595">
        <f t="shared" si="17"/>
        <v>5373</v>
      </c>
      <c r="Q48" s="595">
        <f t="shared" si="17"/>
        <v>5373</v>
      </c>
      <c r="R48" s="595">
        <f t="shared" si="17"/>
        <v>5373</v>
      </c>
      <c r="S48" s="595">
        <f t="shared" si="17"/>
        <v>5373</v>
      </c>
      <c r="T48" s="595">
        <f t="shared" si="17"/>
        <v>5373</v>
      </c>
      <c r="U48" s="595">
        <f t="shared" si="17"/>
        <v>5373</v>
      </c>
      <c r="V48" s="595">
        <f t="shared" si="17"/>
        <v>5373</v>
      </c>
      <c r="W48" s="595">
        <f t="shared" si="17"/>
        <v>5373</v>
      </c>
      <c r="X48" s="595">
        <f t="shared" si="17"/>
        <v>5373</v>
      </c>
      <c r="Y48" s="595">
        <f t="shared" si="17"/>
        <v>5373</v>
      </c>
      <c r="Z48" s="595">
        <f t="shared" si="17"/>
        <v>5373</v>
      </c>
      <c r="AA48" s="595">
        <f t="shared" si="17"/>
        <v>5373</v>
      </c>
      <c r="AB48" s="595">
        <f t="shared" si="17"/>
        <v>5373</v>
      </c>
      <c r="AC48" s="595">
        <f t="shared" si="17"/>
        <v>5373</v>
      </c>
      <c r="AD48" s="595">
        <f t="shared" si="17"/>
        <v>5373</v>
      </c>
      <c r="AE48" s="595">
        <f t="shared" si="17"/>
        <v>5373</v>
      </c>
      <c r="AF48" s="595">
        <f t="shared" si="17"/>
        <v>5373</v>
      </c>
      <c r="AG48" s="595">
        <f t="shared" si="17"/>
        <v>5373</v>
      </c>
      <c r="AH48" s="595">
        <f t="shared" si="17"/>
        <v>5373</v>
      </c>
      <c r="AI48" s="595">
        <f t="shared" si="17"/>
        <v>5373</v>
      </c>
    </row>
    <row r="49" spans="1:35" s="589" customFormat="1" ht="11.25">
      <c r="A49" s="603"/>
      <c r="B49" s="751" t="s">
        <v>106</v>
      </c>
      <c r="C49" s="596"/>
      <c r="D49" s="596"/>
      <c r="E49" s="596"/>
      <c r="F49" s="595">
        <f>+'Bilance JKP'!C32</f>
        <v>907</v>
      </c>
      <c r="G49" s="595">
        <f>+'Bilance JKP'!D32</f>
        <v>1608</v>
      </c>
      <c r="H49" s="595">
        <f>+'Bilance JKP'!E32</f>
        <v>1361</v>
      </c>
      <c r="I49" s="595">
        <f t="shared" ref="I49:X56" si="18">+H49</f>
        <v>1361</v>
      </c>
      <c r="J49" s="595">
        <f t="shared" si="18"/>
        <v>1361</v>
      </c>
      <c r="K49" s="595">
        <f t="shared" si="18"/>
        <v>1361</v>
      </c>
      <c r="L49" s="595">
        <f t="shared" si="18"/>
        <v>1361</v>
      </c>
      <c r="M49" s="595">
        <f t="shared" si="18"/>
        <v>1361</v>
      </c>
      <c r="N49" s="595">
        <f t="shared" si="18"/>
        <v>1361</v>
      </c>
      <c r="O49" s="595">
        <f t="shared" si="18"/>
        <v>1361</v>
      </c>
      <c r="P49" s="595">
        <f t="shared" si="18"/>
        <v>1361</v>
      </c>
      <c r="Q49" s="595">
        <f t="shared" si="18"/>
        <v>1361</v>
      </c>
      <c r="R49" s="595">
        <f t="shared" si="18"/>
        <v>1361</v>
      </c>
      <c r="S49" s="595">
        <f t="shared" si="18"/>
        <v>1361</v>
      </c>
      <c r="T49" s="595">
        <f t="shared" si="18"/>
        <v>1361</v>
      </c>
      <c r="U49" s="595">
        <f t="shared" si="18"/>
        <v>1361</v>
      </c>
      <c r="V49" s="595">
        <f t="shared" si="18"/>
        <v>1361</v>
      </c>
      <c r="W49" s="595">
        <f t="shared" si="18"/>
        <v>1361</v>
      </c>
      <c r="X49" s="595">
        <f t="shared" si="18"/>
        <v>1361</v>
      </c>
      <c r="Y49" s="595">
        <f t="shared" ref="Y49:AI56" si="19">+X49</f>
        <v>1361</v>
      </c>
      <c r="Z49" s="595">
        <f t="shared" si="19"/>
        <v>1361</v>
      </c>
      <c r="AA49" s="595">
        <f t="shared" si="19"/>
        <v>1361</v>
      </c>
      <c r="AB49" s="595">
        <f t="shared" si="19"/>
        <v>1361</v>
      </c>
      <c r="AC49" s="595">
        <f t="shared" si="19"/>
        <v>1361</v>
      </c>
      <c r="AD49" s="595">
        <f t="shared" si="19"/>
        <v>1361</v>
      </c>
      <c r="AE49" s="595">
        <f t="shared" si="19"/>
        <v>1361</v>
      </c>
      <c r="AF49" s="595">
        <f t="shared" si="19"/>
        <v>1361</v>
      </c>
      <c r="AG49" s="595">
        <f t="shared" si="19"/>
        <v>1361</v>
      </c>
      <c r="AH49" s="595">
        <f t="shared" si="19"/>
        <v>1361</v>
      </c>
      <c r="AI49" s="595">
        <f t="shared" si="19"/>
        <v>1361</v>
      </c>
    </row>
    <row r="50" spans="1:35" s="589" customFormat="1" ht="11.25">
      <c r="A50" s="603"/>
      <c r="B50" s="751" t="s">
        <v>254</v>
      </c>
      <c r="C50" s="596"/>
      <c r="D50" s="596"/>
      <c r="E50" s="596"/>
      <c r="F50" s="595">
        <f>+'Bilance JKP'!C33</f>
        <v>5560</v>
      </c>
      <c r="G50" s="595">
        <f>+'Bilance JKP'!D33</f>
        <v>10746</v>
      </c>
      <c r="H50" s="595">
        <f>+'Bilance JKP'!E33</f>
        <v>3388</v>
      </c>
      <c r="I50" s="595">
        <f t="shared" si="18"/>
        <v>3388</v>
      </c>
      <c r="J50" s="595">
        <f t="shared" si="18"/>
        <v>3388</v>
      </c>
      <c r="K50" s="595">
        <f t="shared" si="18"/>
        <v>3388</v>
      </c>
      <c r="L50" s="595">
        <f t="shared" si="18"/>
        <v>3388</v>
      </c>
      <c r="M50" s="595">
        <f t="shared" si="18"/>
        <v>3388</v>
      </c>
      <c r="N50" s="595">
        <f t="shared" si="18"/>
        <v>3388</v>
      </c>
      <c r="O50" s="595">
        <f t="shared" si="18"/>
        <v>3388</v>
      </c>
      <c r="P50" s="595">
        <f t="shared" si="18"/>
        <v>3388</v>
      </c>
      <c r="Q50" s="595">
        <f t="shared" si="18"/>
        <v>3388</v>
      </c>
      <c r="R50" s="595">
        <f t="shared" si="18"/>
        <v>3388</v>
      </c>
      <c r="S50" s="595">
        <f t="shared" si="18"/>
        <v>3388</v>
      </c>
      <c r="T50" s="595">
        <f t="shared" si="18"/>
        <v>3388</v>
      </c>
      <c r="U50" s="595">
        <f t="shared" si="18"/>
        <v>3388</v>
      </c>
      <c r="V50" s="595">
        <f t="shared" si="18"/>
        <v>3388</v>
      </c>
      <c r="W50" s="595">
        <f t="shared" si="18"/>
        <v>3388</v>
      </c>
      <c r="X50" s="595">
        <f t="shared" si="18"/>
        <v>3388</v>
      </c>
      <c r="Y50" s="595">
        <f t="shared" si="19"/>
        <v>3388</v>
      </c>
      <c r="Z50" s="595">
        <f t="shared" si="19"/>
        <v>3388</v>
      </c>
      <c r="AA50" s="595">
        <f t="shared" si="19"/>
        <v>3388</v>
      </c>
      <c r="AB50" s="595">
        <f t="shared" si="19"/>
        <v>3388</v>
      </c>
      <c r="AC50" s="595">
        <f t="shared" si="19"/>
        <v>3388</v>
      </c>
      <c r="AD50" s="595">
        <f t="shared" si="19"/>
        <v>3388</v>
      </c>
      <c r="AE50" s="595">
        <f t="shared" si="19"/>
        <v>3388</v>
      </c>
      <c r="AF50" s="595">
        <f t="shared" si="19"/>
        <v>3388</v>
      </c>
      <c r="AG50" s="595">
        <f t="shared" si="19"/>
        <v>3388</v>
      </c>
      <c r="AH50" s="595">
        <f t="shared" si="19"/>
        <v>3388</v>
      </c>
      <c r="AI50" s="595">
        <f t="shared" si="19"/>
        <v>3388</v>
      </c>
    </row>
    <row r="51" spans="1:35" s="600" customFormat="1" ht="11.25">
      <c r="A51" s="604"/>
      <c r="B51" s="752" t="s">
        <v>264</v>
      </c>
      <c r="C51" s="598"/>
      <c r="D51" s="598"/>
      <c r="E51" s="598"/>
      <c r="F51" s="599">
        <f>+'Bilance JKP'!C34</f>
        <v>0</v>
      </c>
      <c r="G51" s="599">
        <f>+'Bilance JKP'!D34</f>
        <v>913</v>
      </c>
      <c r="H51" s="599">
        <f>+'Bilance JKP'!E34</f>
        <v>1577</v>
      </c>
      <c r="I51" s="599">
        <f t="shared" si="18"/>
        <v>1577</v>
      </c>
      <c r="J51" s="599">
        <f t="shared" si="18"/>
        <v>1577</v>
      </c>
      <c r="K51" s="599">
        <f t="shared" si="18"/>
        <v>1577</v>
      </c>
      <c r="L51" s="599">
        <f t="shared" si="18"/>
        <v>1577</v>
      </c>
      <c r="M51" s="599">
        <f t="shared" si="18"/>
        <v>1577</v>
      </c>
      <c r="N51" s="599">
        <f t="shared" si="18"/>
        <v>1577</v>
      </c>
      <c r="O51" s="599">
        <f t="shared" si="18"/>
        <v>1577</v>
      </c>
      <c r="P51" s="599">
        <f t="shared" si="18"/>
        <v>1577</v>
      </c>
      <c r="Q51" s="599">
        <f t="shared" si="18"/>
        <v>1577</v>
      </c>
      <c r="R51" s="599">
        <f t="shared" si="18"/>
        <v>1577</v>
      </c>
      <c r="S51" s="599">
        <f t="shared" si="18"/>
        <v>1577</v>
      </c>
      <c r="T51" s="599">
        <f t="shared" si="18"/>
        <v>1577</v>
      </c>
      <c r="U51" s="599">
        <f t="shared" si="18"/>
        <v>1577</v>
      </c>
      <c r="V51" s="599">
        <f t="shared" si="18"/>
        <v>1577</v>
      </c>
      <c r="W51" s="599">
        <f t="shared" si="18"/>
        <v>1577</v>
      </c>
      <c r="X51" s="599">
        <f t="shared" si="18"/>
        <v>1577</v>
      </c>
      <c r="Y51" s="599">
        <f t="shared" si="19"/>
        <v>1577</v>
      </c>
      <c r="Z51" s="599">
        <f t="shared" si="19"/>
        <v>1577</v>
      </c>
      <c r="AA51" s="599">
        <f t="shared" si="19"/>
        <v>1577</v>
      </c>
      <c r="AB51" s="599">
        <f t="shared" si="19"/>
        <v>1577</v>
      </c>
      <c r="AC51" s="599">
        <f t="shared" si="19"/>
        <v>1577</v>
      </c>
      <c r="AD51" s="599">
        <f t="shared" si="19"/>
        <v>1577</v>
      </c>
      <c r="AE51" s="599">
        <f t="shared" si="19"/>
        <v>1577</v>
      </c>
      <c r="AF51" s="599">
        <f t="shared" si="19"/>
        <v>1577</v>
      </c>
      <c r="AG51" s="599">
        <f t="shared" si="19"/>
        <v>1577</v>
      </c>
      <c r="AH51" s="599">
        <f t="shared" si="19"/>
        <v>1577</v>
      </c>
      <c r="AI51" s="599">
        <f t="shared" si="19"/>
        <v>1577</v>
      </c>
    </row>
    <row r="52" spans="1:35" s="589" customFormat="1" ht="11.25">
      <c r="A52" s="603"/>
      <c r="B52" s="751" t="s">
        <v>255</v>
      </c>
      <c r="C52" s="596"/>
      <c r="D52" s="596"/>
      <c r="E52" s="596"/>
      <c r="F52" s="595">
        <f>+'Bilance JKP'!C35</f>
        <v>0</v>
      </c>
      <c r="G52" s="595">
        <f>+'Bilance JKP'!D35</f>
        <v>49</v>
      </c>
      <c r="H52" s="595">
        <f>+'Bilance JKP'!E35</f>
        <v>14</v>
      </c>
      <c r="I52" s="595">
        <f t="shared" si="18"/>
        <v>14</v>
      </c>
      <c r="J52" s="595">
        <f t="shared" si="18"/>
        <v>14</v>
      </c>
      <c r="K52" s="595">
        <f t="shared" si="18"/>
        <v>14</v>
      </c>
      <c r="L52" s="595">
        <f t="shared" si="18"/>
        <v>14</v>
      </c>
      <c r="M52" s="595">
        <f t="shared" si="18"/>
        <v>14</v>
      </c>
      <c r="N52" s="595">
        <f t="shared" si="18"/>
        <v>14</v>
      </c>
      <c r="O52" s="595">
        <f t="shared" si="18"/>
        <v>14</v>
      </c>
      <c r="P52" s="595">
        <f t="shared" si="18"/>
        <v>14</v>
      </c>
      <c r="Q52" s="595">
        <f t="shared" si="18"/>
        <v>14</v>
      </c>
      <c r="R52" s="595">
        <f t="shared" si="18"/>
        <v>14</v>
      </c>
      <c r="S52" s="595">
        <f t="shared" si="18"/>
        <v>14</v>
      </c>
      <c r="T52" s="595">
        <f t="shared" si="18"/>
        <v>14</v>
      </c>
      <c r="U52" s="595">
        <f t="shared" si="18"/>
        <v>14</v>
      </c>
      <c r="V52" s="595">
        <f t="shared" si="18"/>
        <v>14</v>
      </c>
      <c r="W52" s="595">
        <f t="shared" si="18"/>
        <v>14</v>
      </c>
      <c r="X52" s="595">
        <f t="shared" si="18"/>
        <v>14</v>
      </c>
      <c r="Y52" s="595">
        <f t="shared" si="19"/>
        <v>14</v>
      </c>
      <c r="Z52" s="595">
        <f t="shared" si="19"/>
        <v>14</v>
      </c>
      <c r="AA52" s="595">
        <f t="shared" si="19"/>
        <v>14</v>
      </c>
      <c r="AB52" s="595">
        <f t="shared" si="19"/>
        <v>14</v>
      </c>
      <c r="AC52" s="595">
        <f t="shared" si="19"/>
        <v>14</v>
      </c>
      <c r="AD52" s="595">
        <f t="shared" si="19"/>
        <v>14</v>
      </c>
      <c r="AE52" s="595">
        <f t="shared" si="19"/>
        <v>14</v>
      </c>
      <c r="AF52" s="595">
        <f t="shared" si="19"/>
        <v>14</v>
      </c>
      <c r="AG52" s="595">
        <f t="shared" si="19"/>
        <v>14</v>
      </c>
      <c r="AH52" s="595">
        <f t="shared" si="19"/>
        <v>14</v>
      </c>
      <c r="AI52" s="595">
        <f t="shared" si="19"/>
        <v>14</v>
      </c>
    </row>
    <row r="53" spans="1:35" s="589" customFormat="1" ht="11.25">
      <c r="A53" s="603"/>
      <c r="B53" s="751" t="s">
        <v>256</v>
      </c>
      <c r="C53" s="596"/>
      <c r="D53" s="596"/>
      <c r="E53" s="596"/>
      <c r="F53" s="595">
        <f>+'Bilance JKP'!C36</f>
        <v>197</v>
      </c>
      <c r="G53" s="595">
        <f>+'Bilance JKP'!D36</f>
        <v>892</v>
      </c>
      <c r="H53" s="595">
        <f>+'Bilance JKP'!E36</f>
        <v>552</v>
      </c>
      <c r="I53" s="595">
        <f t="shared" si="18"/>
        <v>552</v>
      </c>
      <c r="J53" s="595">
        <f t="shared" si="18"/>
        <v>552</v>
      </c>
      <c r="K53" s="595">
        <f t="shared" si="18"/>
        <v>552</v>
      </c>
      <c r="L53" s="595">
        <f t="shared" si="18"/>
        <v>552</v>
      </c>
      <c r="M53" s="595">
        <f t="shared" si="18"/>
        <v>552</v>
      </c>
      <c r="N53" s="595">
        <f t="shared" si="18"/>
        <v>552</v>
      </c>
      <c r="O53" s="595">
        <f t="shared" si="18"/>
        <v>552</v>
      </c>
      <c r="P53" s="595">
        <f t="shared" si="18"/>
        <v>552</v>
      </c>
      <c r="Q53" s="595">
        <f t="shared" si="18"/>
        <v>552</v>
      </c>
      <c r="R53" s="595">
        <f t="shared" si="18"/>
        <v>552</v>
      </c>
      <c r="S53" s="595">
        <f t="shared" si="18"/>
        <v>552</v>
      </c>
      <c r="T53" s="595">
        <f t="shared" si="18"/>
        <v>552</v>
      </c>
      <c r="U53" s="595">
        <f t="shared" si="18"/>
        <v>552</v>
      </c>
      <c r="V53" s="595">
        <f t="shared" si="18"/>
        <v>552</v>
      </c>
      <c r="W53" s="595">
        <f t="shared" si="18"/>
        <v>552</v>
      </c>
      <c r="X53" s="595">
        <f t="shared" si="18"/>
        <v>552</v>
      </c>
      <c r="Y53" s="595">
        <f t="shared" si="19"/>
        <v>552</v>
      </c>
      <c r="Z53" s="595">
        <f t="shared" si="19"/>
        <v>552</v>
      </c>
      <c r="AA53" s="595">
        <f t="shared" si="19"/>
        <v>552</v>
      </c>
      <c r="AB53" s="595">
        <f t="shared" si="19"/>
        <v>552</v>
      </c>
      <c r="AC53" s="595">
        <f t="shared" si="19"/>
        <v>552</v>
      </c>
      <c r="AD53" s="595">
        <f t="shared" si="19"/>
        <v>552</v>
      </c>
      <c r="AE53" s="595">
        <f t="shared" si="19"/>
        <v>552</v>
      </c>
      <c r="AF53" s="595">
        <f t="shared" si="19"/>
        <v>552</v>
      </c>
      <c r="AG53" s="595">
        <f t="shared" si="19"/>
        <v>552</v>
      </c>
      <c r="AH53" s="595">
        <f t="shared" si="19"/>
        <v>552</v>
      </c>
      <c r="AI53" s="595">
        <f t="shared" si="19"/>
        <v>552</v>
      </c>
    </row>
    <row r="54" spans="1:35" s="589" customFormat="1" ht="11.25">
      <c r="A54" s="603"/>
      <c r="B54" s="751" t="s">
        <v>257</v>
      </c>
      <c r="C54" s="596"/>
      <c r="D54" s="596"/>
      <c r="E54" s="596"/>
      <c r="F54" s="595">
        <f>+'Bilance JKP'!C37</f>
        <v>0</v>
      </c>
      <c r="G54" s="595">
        <f>+'Bilance JKP'!D37</f>
        <v>98</v>
      </c>
      <c r="H54" s="595">
        <f>+'Bilance JKP'!E37</f>
        <v>58</v>
      </c>
      <c r="I54" s="595">
        <f t="shared" si="18"/>
        <v>58</v>
      </c>
      <c r="J54" s="595">
        <f t="shared" si="18"/>
        <v>58</v>
      </c>
      <c r="K54" s="595">
        <f t="shared" si="18"/>
        <v>58</v>
      </c>
      <c r="L54" s="595">
        <f t="shared" si="18"/>
        <v>58</v>
      </c>
      <c r="M54" s="595">
        <f t="shared" si="18"/>
        <v>58</v>
      </c>
      <c r="N54" s="595">
        <f t="shared" si="18"/>
        <v>58</v>
      </c>
      <c r="O54" s="595">
        <f t="shared" si="18"/>
        <v>58</v>
      </c>
      <c r="P54" s="595">
        <f t="shared" si="18"/>
        <v>58</v>
      </c>
      <c r="Q54" s="595">
        <f t="shared" si="18"/>
        <v>58</v>
      </c>
      <c r="R54" s="595">
        <f t="shared" si="18"/>
        <v>58</v>
      </c>
      <c r="S54" s="595">
        <f t="shared" si="18"/>
        <v>58</v>
      </c>
      <c r="T54" s="595">
        <f t="shared" si="18"/>
        <v>58</v>
      </c>
      <c r="U54" s="595">
        <f t="shared" si="18"/>
        <v>58</v>
      </c>
      <c r="V54" s="595">
        <f t="shared" si="18"/>
        <v>58</v>
      </c>
      <c r="W54" s="595">
        <f t="shared" si="18"/>
        <v>58</v>
      </c>
      <c r="X54" s="595">
        <f t="shared" si="18"/>
        <v>58</v>
      </c>
      <c r="Y54" s="595">
        <f t="shared" si="19"/>
        <v>58</v>
      </c>
      <c r="Z54" s="595">
        <f t="shared" si="19"/>
        <v>58</v>
      </c>
      <c r="AA54" s="595">
        <f t="shared" si="19"/>
        <v>58</v>
      </c>
      <c r="AB54" s="595">
        <f t="shared" si="19"/>
        <v>58</v>
      </c>
      <c r="AC54" s="595">
        <f t="shared" si="19"/>
        <v>58</v>
      </c>
      <c r="AD54" s="595">
        <f t="shared" si="19"/>
        <v>58</v>
      </c>
      <c r="AE54" s="595">
        <f t="shared" si="19"/>
        <v>58</v>
      </c>
      <c r="AF54" s="595">
        <f t="shared" si="19"/>
        <v>58</v>
      </c>
      <c r="AG54" s="595">
        <f t="shared" si="19"/>
        <v>58</v>
      </c>
      <c r="AH54" s="595">
        <f t="shared" si="19"/>
        <v>58</v>
      </c>
      <c r="AI54" s="595">
        <f t="shared" si="19"/>
        <v>58</v>
      </c>
    </row>
    <row r="55" spans="1:35" s="589" customFormat="1" ht="11.25">
      <c r="A55" s="603">
        <v>2</v>
      </c>
      <c r="B55" s="750" t="s">
        <v>248</v>
      </c>
      <c r="C55" s="594"/>
      <c r="D55" s="594"/>
      <c r="E55" s="594"/>
      <c r="F55" s="595">
        <f>+'Bilance JKP'!C38</f>
        <v>0</v>
      </c>
      <c r="G55" s="595">
        <f>+'Bilance JKP'!D38</f>
        <v>0</v>
      </c>
      <c r="H55" s="595">
        <f>+'Bilance JKP'!E38</f>
        <v>0</v>
      </c>
      <c r="I55" s="595">
        <f t="shared" si="18"/>
        <v>0</v>
      </c>
      <c r="J55" s="595">
        <f t="shared" si="18"/>
        <v>0</v>
      </c>
      <c r="K55" s="595">
        <f t="shared" si="18"/>
        <v>0</v>
      </c>
      <c r="L55" s="595">
        <f t="shared" si="18"/>
        <v>0</v>
      </c>
      <c r="M55" s="595">
        <f t="shared" si="18"/>
        <v>0</v>
      </c>
      <c r="N55" s="595">
        <f t="shared" si="18"/>
        <v>0</v>
      </c>
      <c r="O55" s="595">
        <f t="shared" si="18"/>
        <v>0</v>
      </c>
      <c r="P55" s="595">
        <f t="shared" si="18"/>
        <v>0</v>
      </c>
      <c r="Q55" s="595">
        <f t="shared" si="18"/>
        <v>0</v>
      </c>
      <c r="R55" s="595">
        <f t="shared" si="18"/>
        <v>0</v>
      </c>
      <c r="S55" s="595">
        <f t="shared" si="18"/>
        <v>0</v>
      </c>
      <c r="T55" s="595">
        <f t="shared" si="18"/>
        <v>0</v>
      </c>
      <c r="U55" s="595">
        <f t="shared" si="18"/>
        <v>0</v>
      </c>
      <c r="V55" s="595">
        <f t="shared" si="18"/>
        <v>0</v>
      </c>
      <c r="W55" s="595">
        <f t="shared" si="18"/>
        <v>0</v>
      </c>
      <c r="X55" s="595">
        <f t="shared" si="18"/>
        <v>0</v>
      </c>
      <c r="Y55" s="595">
        <f t="shared" si="19"/>
        <v>0</v>
      </c>
      <c r="Z55" s="595">
        <f t="shared" si="19"/>
        <v>0</v>
      </c>
      <c r="AA55" s="595">
        <f t="shared" si="19"/>
        <v>0</v>
      </c>
      <c r="AB55" s="595">
        <f t="shared" si="19"/>
        <v>0</v>
      </c>
      <c r="AC55" s="595">
        <f t="shared" si="19"/>
        <v>0</v>
      </c>
      <c r="AD55" s="595">
        <f t="shared" si="19"/>
        <v>0</v>
      </c>
      <c r="AE55" s="595">
        <f t="shared" si="19"/>
        <v>0</v>
      </c>
      <c r="AF55" s="595">
        <f t="shared" si="19"/>
        <v>0</v>
      </c>
      <c r="AG55" s="595">
        <f t="shared" si="19"/>
        <v>0</v>
      </c>
      <c r="AH55" s="595">
        <f t="shared" si="19"/>
        <v>0</v>
      </c>
      <c r="AI55" s="595">
        <f t="shared" si="19"/>
        <v>0</v>
      </c>
    </row>
    <row r="56" spans="1:35" s="589" customFormat="1" ht="11.25">
      <c r="A56" s="603">
        <v>3</v>
      </c>
      <c r="B56" s="750" t="s">
        <v>258</v>
      </c>
      <c r="C56" s="594"/>
      <c r="D56" s="594"/>
      <c r="E56" s="594"/>
      <c r="F56" s="595">
        <f>+'Bilance JKP'!C39</f>
        <v>0</v>
      </c>
      <c r="G56" s="595">
        <f>+'Bilance JKP'!D39</f>
        <v>0</v>
      </c>
      <c r="H56" s="595">
        <f>+'Bilance JKP'!E39</f>
        <v>0</v>
      </c>
      <c r="I56" s="595">
        <f t="shared" si="18"/>
        <v>0</v>
      </c>
      <c r="J56" s="595">
        <f t="shared" si="18"/>
        <v>0</v>
      </c>
      <c r="K56" s="595">
        <f t="shared" si="18"/>
        <v>0</v>
      </c>
      <c r="L56" s="595">
        <f t="shared" si="18"/>
        <v>0</v>
      </c>
      <c r="M56" s="595">
        <f t="shared" si="18"/>
        <v>0</v>
      </c>
      <c r="N56" s="595">
        <f t="shared" si="18"/>
        <v>0</v>
      </c>
      <c r="O56" s="595">
        <f t="shared" si="18"/>
        <v>0</v>
      </c>
      <c r="P56" s="595">
        <f t="shared" si="18"/>
        <v>0</v>
      </c>
      <c r="Q56" s="595">
        <f t="shared" si="18"/>
        <v>0</v>
      </c>
      <c r="R56" s="595">
        <f t="shared" si="18"/>
        <v>0</v>
      </c>
      <c r="S56" s="595">
        <f t="shared" si="18"/>
        <v>0</v>
      </c>
      <c r="T56" s="595">
        <f t="shared" si="18"/>
        <v>0</v>
      </c>
      <c r="U56" s="595">
        <f t="shared" si="18"/>
        <v>0</v>
      </c>
      <c r="V56" s="595">
        <f t="shared" si="18"/>
        <v>0</v>
      </c>
      <c r="W56" s="595">
        <f t="shared" si="18"/>
        <v>0</v>
      </c>
      <c r="X56" s="595">
        <f t="shared" si="18"/>
        <v>0</v>
      </c>
      <c r="Y56" s="595">
        <f t="shared" si="19"/>
        <v>0</v>
      </c>
      <c r="Z56" s="595">
        <f t="shared" si="19"/>
        <v>0</v>
      </c>
      <c r="AA56" s="595">
        <f t="shared" si="19"/>
        <v>0</v>
      </c>
      <c r="AB56" s="595">
        <f t="shared" si="19"/>
        <v>0</v>
      </c>
      <c r="AC56" s="595">
        <f t="shared" si="19"/>
        <v>0</v>
      </c>
      <c r="AD56" s="595">
        <f t="shared" si="19"/>
        <v>0</v>
      </c>
      <c r="AE56" s="595">
        <f t="shared" si="19"/>
        <v>0</v>
      </c>
      <c r="AF56" s="595">
        <f t="shared" si="19"/>
        <v>0</v>
      </c>
      <c r="AG56" s="595">
        <f t="shared" si="19"/>
        <v>0</v>
      </c>
      <c r="AH56" s="595">
        <f t="shared" si="19"/>
        <v>0</v>
      </c>
      <c r="AI56" s="595">
        <f t="shared" si="19"/>
        <v>0</v>
      </c>
    </row>
    <row r="57" spans="1:35" s="589" customFormat="1" ht="11.25">
      <c r="A57" s="602" t="s">
        <v>155</v>
      </c>
      <c r="B57" s="749" t="s">
        <v>259</v>
      </c>
      <c r="C57" s="592"/>
      <c r="D57" s="592"/>
      <c r="E57" s="592"/>
      <c r="F57" s="593">
        <f t="shared" ref="F57:AI57" si="20">+F40-F47</f>
        <v>-4550</v>
      </c>
      <c r="G57" s="593">
        <f t="shared" si="20"/>
        <v>905</v>
      </c>
      <c r="H57" s="593">
        <f t="shared" si="20"/>
        <v>0</v>
      </c>
      <c r="I57" s="593">
        <f t="shared" si="20"/>
        <v>0</v>
      </c>
      <c r="J57" s="593">
        <f t="shared" si="20"/>
        <v>0</v>
      </c>
      <c r="K57" s="593">
        <f t="shared" si="20"/>
        <v>0</v>
      </c>
      <c r="L57" s="593">
        <f t="shared" si="20"/>
        <v>0</v>
      </c>
      <c r="M57" s="593">
        <f t="shared" si="20"/>
        <v>0</v>
      </c>
      <c r="N57" s="593">
        <f t="shared" si="20"/>
        <v>0</v>
      </c>
      <c r="O57" s="593">
        <f t="shared" si="20"/>
        <v>0</v>
      </c>
      <c r="P57" s="593">
        <f t="shared" si="20"/>
        <v>0</v>
      </c>
      <c r="Q57" s="593">
        <f t="shared" si="20"/>
        <v>0</v>
      </c>
      <c r="R57" s="593">
        <f t="shared" si="20"/>
        <v>0</v>
      </c>
      <c r="S57" s="593">
        <f t="shared" si="20"/>
        <v>0</v>
      </c>
      <c r="T57" s="593">
        <f t="shared" si="20"/>
        <v>0</v>
      </c>
      <c r="U57" s="593">
        <f t="shared" si="20"/>
        <v>0</v>
      </c>
      <c r="V57" s="593">
        <f t="shared" si="20"/>
        <v>0</v>
      </c>
      <c r="W57" s="593">
        <f t="shared" si="20"/>
        <v>0</v>
      </c>
      <c r="X57" s="593">
        <f t="shared" si="20"/>
        <v>0</v>
      </c>
      <c r="Y57" s="593">
        <f t="shared" si="20"/>
        <v>0</v>
      </c>
      <c r="Z57" s="593">
        <f t="shared" si="20"/>
        <v>0</v>
      </c>
      <c r="AA57" s="593">
        <f t="shared" si="20"/>
        <v>0</v>
      </c>
      <c r="AB57" s="593">
        <f t="shared" si="20"/>
        <v>0</v>
      </c>
      <c r="AC57" s="593">
        <f t="shared" si="20"/>
        <v>0</v>
      </c>
      <c r="AD57" s="593">
        <f t="shared" si="20"/>
        <v>0</v>
      </c>
      <c r="AE57" s="593">
        <f t="shared" si="20"/>
        <v>0</v>
      </c>
      <c r="AF57" s="593">
        <f t="shared" si="20"/>
        <v>0</v>
      </c>
      <c r="AG57" s="593">
        <f t="shared" si="20"/>
        <v>0</v>
      </c>
      <c r="AH57" s="593">
        <f t="shared" si="20"/>
        <v>0</v>
      </c>
      <c r="AI57" s="593">
        <f t="shared" si="20"/>
        <v>0</v>
      </c>
    </row>
    <row r="59" spans="1:35" s="589" customFormat="1" ht="11.25">
      <c r="A59" s="588"/>
      <c r="B59" s="748" t="s">
        <v>388</v>
      </c>
      <c r="C59" s="588"/>
      <c r="D59" s="588"/>
      <c r="E59" s="588"/>
      <c r="F59" s="588">
        <f t="shared" ref="F59:AI60" si="21">+F38</f>
        <v>1</v>
      </c>
      <c r="G59" s="588">
        <f t="shared" si="21"/>
        <v>2</v>
      </c>
      <c r="H59" s="588">
        <f t="shared" si="21"/>
        <v>3</v>
      </c>
      <c r="I59" s="588">
        <f t="shared" si="21"/>
        <v>4</v>
      </c>
      <c r="J59" s="588">
        <f t="shared" si="21"/>
        <v>5</v>
      </c>
      <c r="K59" s="588">
        <f t="shared" si="21"/>
        <v>6</v>
      </c>
      <c r="L59" s="588">
        <f t="shared" si="21"/>
        <v>7</v>
      </c>
      <c r="M59" s="588">
        <f t="shared" si="21"/>
        <v>8</v>
      </c>
      <c r="N59" s="588">
        <f t="shared" si="21"/>
        <v>9</v>
      </c>
      <c r="O59" s="588">
        <f t="shared" si="21"/>
        <v>10</v>
      </c>
      <c r="P59" s="588">
        <f t="shared" si="21"/>
        <v>11</v>
      </c>
      <c r="Q59" s="588">
        <f t="shared" si="21"/>
        <v>12</v>
      </c>
      <c r="R59" s="588">
        <f t="shared" si="21"/>
        <v>13</v>
      </c>
      <c r="S59" s="588">
        <f t="shared" si="21"/>
        <v>14</v>
      </c>
      <c r="T59" s="588">
        <f t="shared" si="21"/>
        <v>15</v>
      </c>
      <c r="U59" s="588">
        <f t="shared" si="21"/>
        <v>16</v>
      </c>
      <c r="V59" s="588">
        <f t="shared" si="21"/>
        <v>17</v>
      </c>
      <c r="W59" s="588">
        <f t="shared" si="21"/>
        <v>18</v>
      </c>
      <c r="X59" s="588">
        <f t="shared" si="21"/>
        <v>19</v>
      </c>
      <c r="Y59" s="588">
        <f t="shared" si="21"/>
        <v>20</v>
      </c>
      <c r="Z59" s="588">
        <f t="shared" si="21"/>
        <v>21</v>
      </c>
      <c r="AA59" s="588">
        <f t="shared" si="21"/>
        <v>22</v>
      </c>
      <c r="AB59" s="588">
        <f t="shared" si="21"/>
        <v>23</v>
      </c>
      <c r="AC59" s="588">
        <f t="shared" si="21"/>
        <v>24</v>
      </c>
      <c r="AD59" s="588">
        <f t="shared" si="21"/>
        <v>25</v>
      </c>
      <c r="AE59" s="588">
        <f t="shared" si="21"/>
        <v>26</v>
      </c>
      <c r="AF59" s="588">
        <f t="shared" si="21"/>
        <v>27</v>
      </c>
      <c r="AG59" s="588">
        <f t="shared" si="21"/>
        <v>28</v>
      </c>
      <c r="AH59" s="588">
        <f t="shared" si="21"/>
        <v>29</v>
      </c>
      <c r="AI59" s="588">
        <f t="shared" si="21"/>
        <v>30</v>
      </c>
    </row>
    <row r="60" spans="1:35" s="589" customFormat="1" ht="11.25">
      <c r="A60" s="588" t="s">
        <v>147</v>
      </c>
      <c r="B60" s="748" t="s">
        <v>390</v>
      </c>
      <c r="C60" s="590"/>
      <c r="D60" s="590"/>
      <c r="E60" s="590"/>
      <c r="F60" s="591">
        <f t="shared" si="21"/>
        <v>2018</v>
      </c>
      <c r="G60" s="591">
        <f t="shared" si="21"/>
        <v>2019</v>
      </c>
      <c r="H60" s="591">
        <f t="shared" si="21"/>
        <v>2020</v>
      </c>
      <c r="I60" s="591">
        <f t="shared" si="21"/>
        <v>2021</v>
      </c>
      <c r="J60" s="591">
        <f t="shared" si="21"/>
        <v>2022</v>
      </c>
      <c r="K60" s="591">
        <f t="shared" si="21"/>
        <v>2023</v>
      </c>
      <c r="L60" s="591">
        <f t="shared" si="21"/>
        <v>2024</v>
      </c>
      <c r="M60" s="591">
        <f t="shared" si="21"/>
        <v>2025</v>
      </c>
      <c r="N60" s="591">
        <f t="shared" si="21"/>
        <v>2026</v>
      </c>
      <c r="O60" s="591">
        <f t="shared" si="21"/>
        <v>2027</v>
      </c>
      <c r="P60" s="591">
        <f t="shared" si="21"/>
        <v>2028</v>
      </c>
      <c r="Q60" s="591">
        <f t="shared" si="21"/>
        <v>2029</v>
      </c>
      <c r="R60" s="591">
        <f t="shared" si="21"/>
        <v>2030</v>
      </c>
      <c r="S60" s="591">
        <f t="shared" si="21"/>
        <v>2031</v>
      </c>
      <c r="T60" s="591">
        <f t="shared" si="21"/>
        <v>2032</v>
      </c>
      <c r="U60" s="591">
        <f t="shared" si="21"/>
        <v>2033</v>
      </c>
      <c r="V60" s="591">
        <f t="shared" si="21"/>
        <v>2034</v>
      </c>
      <c r="W60" s="591">
        <f t="shared" si="21"/>
        <v>2035</v>
      </c>
      <c r="X60" s="591">
        <f t="shared" si="21"/>
        <v>2036</v>
      </c>
      <c r="Y60" s="591">
        <f t="shared" si="21"/>
        <v>2037</v>
      </c>
      <c r="Z60" s="591">
        <f t="shared" si="21"/>
        <v>2038</v>
      </c>
      <c r="AA60" s="591">
        <f t="shared" si="21"/>
        <v>2039</v>
      </c>
      <c r="AB60" s="591">
        <f t="shared" si="21"/>
        <v>2040</v>
      </c>
      <c r="AC60" s="591">
        <f t="shared" si="21"/>
        <v>2041</v>
      </c>
      <c r="AD60" s="591">
        <f t="shared" si="21"/>
        <v>2042</v>
      </c>
      <c r="AE60" s="591">
        <f t="shared" si="21"/>
        <v>2043</v>
      </c>
      <c r="AF60" s="591">
        <f t="shared" si="21"/>
        <v>2044</v>
      </c>
      <c r="AG60" s="591">
        <f t="shared" si="21"/>
        <v>2045</v>
      </c>
      <c r="AH60" s="591">
        <f t="shared" si="21"/>
        <v>2046</v>
      </c>
      <c r="AI60" s="591">
        <f t="shared" si="21"/>
        <v>2047</v>
      </c>
    </row>
    <row r="61" spans="1:35" s="589" customFormat="1" ht="11.25">
      <c r="A61" s="602" t="s">
        <v>242</v>
      </c>
      <c r="B61" s="749" t="s">
        <v>252</v>
      </c>
      <c r="C61" s="592"/>
      <c r="D61" s="592"/>
      <c r="E61" s="592"/>
      <c r="F61" s="593">
        <f>+F62+F66+F67</f>
        <v>199706</v>
      </c>
      <c r="G61" s="593">
        <f t="shared" ref="G61:AI61" si="22">+G62+G66+G67</f>
        <v>215377</v>
      </c>
      <c r="H61" s="593">
        <f t="shared" si="22"/>
        <v>191487</v>
      </c>
      <c r="I61" s="593">
        <f t="shared" si="22"/>
        <v>191487</v>
      </c>
      <c r="J61" s="593">
        <f t="shared" si="22"/>
        <v>191487</v>
      </c>
      <c r="K61" s="593">
        <f t="shared" si="22"/>
        <v>191487</v>
      </c>
      <c r="L61" s="593">
        <f t="shared" si="22"/>
        <v>191487</v>
      </c>
      <c r="M61" s="593">
        <f t="shared" si="22"/>
        <v>191487</v>
      </c>
      <c r="N61" s="593">
        <f t="shared" si="22"/>
        <v>191487</v>
      </c>
      <c r="O61" s="593">
        <f t="shared" si="22"/>
        <v>191487</v>
      </c>
      <c r="P61" s="593">
        <f t="shared" si="22"/>
        <v>191487</v>
      </c>
      <c r="Q61" s="593">
        <f t="shared" si="22"/>
        <v>191487</v>
      </c>
      <c r="R61" s="593">
        <f t="shared" si="22"/>
        <v>191487</v>
      </c>
      <c r="S61" s="593">
        <f t="shared" si="22"/>
        <v>191487</v>
      </c>
      <c r="T61" s="593">
        <f t="shared" si="22"/>
        <v>191487</v>
      </c>
      <c r="U61" s="593">
        <f t="shared" si="22"/>
        <v>191487</v>
      </c>
      <c r="V61" s="593">
        <f t="shared" si="22"/>
        <v>191487</v>
      </c>
      <c r="W61" s="593">
        <f t="shared" si="22"/>
        <v>191487</v>
      </c>
      <c r="X61" s="593">
        <f t="shared" si="22"/>
        <v>191487</v>
      </c>
      <c r="Y61" s="593">
        <f t="shared" si="22"/>
        <v>191487</v>
      </c>
      <c r="Z61" s="593">
        <f t="shared" si="22"/>
        <v>191487</v>
      </c>
      <c r="AA61" s="593">
        <f t="shared" si="22"/>
        <v>191487</v>
      </c>
      <c r="AB61" s="593">
        <f t="shared" si="22"/>
        <v>191487</v>
      </c>
      <c r="AC61" s="593">
        <f t="shared" si="22"/>
        <v>191487</v>
      </c>
      <c r="AD61" s="593">
        <f t="shared" si="22"/>
        <v>191487</v>
      </c>
      <c r="AE61" s="593">
        <f t="shared" si="22"/>
        <v>191487</v>
      </c>
      <c r="AF61" s="593">
        <f t="shared" si="22"/>
        <v>191487</v>
      </c>
      <c r="AG61" s="593">
        <f t="shared" si="22"/>
        <v>191487</v>
      </c>
      <c r="AH61" s="593">
        <f t="shared" si="22"/>
        <v>191487</v>
      </c>
      <c r="AI61" s="593">
        <f t="shared" si="22"/>
        <v>191487</v>
      </c>
    </row>
    <row r="62" spans="1:35" s="589" customFormat="1" ht="11.25">
      <c r="A62" s="603">
        <v>1</v>
      </c>
      <c r="B62" s="750" t="s">
        <v>245</v>
      </c>
      <c r="C62" s="594"/>
      <c r="D62" s="594"/>
      <c r="E62" s="594"/>
      <c r="F62" s="595">
        <f>+F63+F64+F65</f>
        <v>197933</v>
      </c>
      <c r="G62" s="595">
        <f t="shared" ref="G62:AI62" si="23">+G63+G64+G65</f>
        <v>212129</v>
      </c>
      <c r="H62" s="595">
        <f t="shared" si="23"/>
        <v>191487</v>
      </c>
      <c r="I62" s="595">
        <f t="shared" si="23"/>
        <v>191487</v>
      </c>
      <c r="J62" s="595">
        <f t="shared" si="23"/>
        <v>191487</v>
      </c>
      <c r="K62" s="595">
        <f t="shared" si="23"/>
        <v>191487</v>
      </c>
      <c r="L62" s="595">
        <f t="shared" si="23"/>
        <v>191487</v>
      </c>
      <c r="M62" s="595">
        <f t="shared" si="23"/>
        <v>191487</v>
      </c>
      <c r="N62" s="595">
        <f t="shared" si="23"/>
        <v>191487</v>
      </c>
      <c r="O62" s="595">
        <f t="shared" si="23"/>
        <v>191487</v>
      </c>
      <c r="P62" s="595">
        <f t="shared" si="23"/>
        <v>191487</v>
      </c>
      <c r="Q62" s="595">
        <f t="shared" si="23"/>
        <v>191487</v>
      </c>
      <c r="R62" s="595">
        <f t="shared" si="23"/>
        <v>191487</v>
      </c>
      <c r="S62" s="595">
        <f t="shared" si="23"/>
        <v>191487</v>
      </c>
      <c r="T62" s="595">
        <f t="shared" si="23"/>
        <v>191487</v>
      </c>
      <c r="U62" s="595">
        <f t="shared" si="23"/>
        <v>191487</v>
      </c>
      <c r="V62" s="595">
        <f t="shared" si="23"/>
        <v>191487</v>
      </c>
      <c r="W62" s="595">
        <f t="shared" si="23"/>
        <v>191487</v>
      </c>
      <c r="X62" s="595">
        <f t="shared" si="23"/>
        <v>191487</v>
      </c>
      <c r="Y62" s="595">
        <f t="shared" si="23"/>
        <v>191487</v>
      </c>
      <c r="Z62" s="595">
        <f t="shared" si="23"/>
        <v>191487</v>
      </c>
      <c r="AA62" s="595">
        <f t="shared" si="23"/>
        <v>191487</v>
      </c>
      <c r="AB62" s="595">
        <f t="shared" si="23"/>
        <v>191487</v>
      </c>
      <c r="AC62" s="595">
        <f t="shared" si="23"/>
        <v>191487</v>
      </c>
      <c r="AD62" s="595">
        <f t="shared" si="23"/>
        <v>191487</v>
      </c>
      <c r="AE62" s="595">
        <f t="shared" si="23"/>
        <v>191487</v>
      </c>
      <c r="AF62" s="595">
        <f t="shared" si="23"/>
        <v>191487</v>
      </c>
      <c r="AG62" s="595">
        <f t="shared" si="23"/>
        <v>191487</v>
      </c>
      <c r="AH62" s="595">
        <f t="shared" si="23"/>
        <v>191487</v>
      </c>
      <c r="AI62" s="595">
        <f t="shared" si="23"/>
        <v>191487</v>
      </c>
    </row>
    <row r="63" spans="1:35" s="589" customFormat="1" ht="11.25">
      <c r="A63" s="603"/>
      <c r="B63" s="751" t="s">
        <v>249</v>
      </c>
      <c r="C63" s="596"/>
      <c r="D63" s="596"/>
      <c r="E63" s="596"/>
      <c r="F63" s="595">
        <f>+F42+F21</f>
        <v>59501.7048</v>
      </c>
      <c r="G63" s="595">
        <f t="shared" ref="G63:AI67" si="24">+G42+G21</f>
        <v>74365.260000000009</v>
      </c>
      <c r="H63" s="595">
        <f t="shared" si="24"/>
        <v>75563</v>
      </c>
      <c r="I63" s="595">
        <f t="shared" si="24"/>
        <v>75563</v>
      </c>
      <c r="J63" s="595">
        <f t="shared" si="24"/>
        <v>75563</v>
      </c>
      <c r="K63" s="595">
        <f t="shared" si="24"/>
        <v>75563</v>
      </c>
      <c r="L63" s="595">
        <f t="shared" si="24"/>
        <v>75563</v>
      </c>
      <c r="M63" s="595">
        <f t="shared" si="24"/>
        <v>75563</v>
      </c>
      <c r="N63" s="595">
        <f t="shared" si="24"/>
        <v>75563</v>
      </c>
      <c r="O63" s="595">
        <f t="shared" si="24"/>
        <v>75563</v>
      </c>
      <c r="P63" s="595">
        <f t="shared" si="24"/>
        <v>75563</v>
      </c>
      <c r="Q63" s="595">
        <f t="shared" si="24"/>
        <v>75563</v>
      </c>
      <c r="R63" s="595">
        <f t="shared" si="24"/>
        <v>75563</v>
      </c>
      <c r="S63" s="595">
        <f t="shared" si="24"/>
        <v>75563</v>
      </c>
      <c r="T63" s="595">
        <f t="shared" si="24"/>
        <v>75563</v>
      </c>
      <c r="U63" s="595">
        <f t="shared" si="24"/>
        <v>75563</v>
      </c>
      <c r="V63" s="595">
        <f t="shared" si="24"/>
        <v>75563</v>
      </c>
      <c r="W63" s="595">
        <f t="shared" si="24"/>
        <v>75563</v>
      </c>
      <c r="X63" s="595">
        <f t="shared" si="24"/>
        <v>75563</v>
      </c>
      <c r="Y63" s="595">
        <f t="shared" si="24"/>
        <v>75563</v>
      </c>
      <c r="Z63" s="595">
        <f t="shared" si="24"/>
        <v>75563</v>
      </c>
      <c r="AA63" s="595">
        <f t="shared" si="24"/>
        <v>75563</v>
      </c>
      <c r="AB63" s="595">
        <f t="shared" si="24"/>
        <v>75563</v>
      </c>
      <c r="AC63" s="595">
        <f t="shared" si="24"/>
        <v>75563</v>
      </c>
      <c r="AD63" s="595">
        <f t="shared" si="24"/>
        <v>75563</v>
      </c>
      <c r="AE63" s="595">
        <f t="shared" si="24"/>
        <v>75563</v>
      </c>
      <c r="AF63" s="595">
        <f t="shared" si="24"/>
        <v>75563</v>
      </c>
      <c r="AG63" s="595">
        <f t="shared" si="24"/>
        <v>75563</v>
      </c>
      <c r="AH63" s="595">
        <f t="shared" si="24"/>
        <v>75563</v>
      </c>
      <c r="AI63" s="595">
        <f t="shared" si="24"/>
        <v>75563</v>
      </c>
    </row>
    <row r="64" spans="1:35" s="589" customFormat="1" ht="11.25">
      <c r="A64" s="603"/>
      <c r="B64" s="751" t="s">
        <v>250</v>
      </c>
      <c r="C64" s="596"/>
      <c r="D64" s="596"/>
      <c r="E64" s="596"/>
      <c r="F64" s="595">
        <f>+F43+F22</f>
        <v>128422.29519999999</v>
      </c>
      <c r="G64" s="595">
        <f t="shared" si="24"/>
        <v>134381.74</v>
      </c>
      <c r="H64" s="595">
        <f t="shared" si="24"/>
        <v>114541</v>
      </c>
      <c r="I64" s="595">
        <f t="shared" si="24"/>
        <v>114541</v>
      </c>
      <c r="J64" s="595">
        <f t="shared" si="24"/>
        <v>114541</v>
      </c>
      <c r="K64" s="595">
        <f t="shared" si="24"/>
        <v>114541</v>
      </c>
      <c r="L64" s="595">
        <f t="shared" si="24"/>
        <v>114541</v>
      </c>
      <c r="M64" s="595">
        <f t="shared" si="24"/>
        <v>114541</v>
      </c>
      <c r="N64" s="595">
        <f t="shared" si="24"/>
        <v>114541</v>
      </c>
      <c r="O64" s="595">
        <f t="shared" si="24"/>
        <v>114541</v>
      </c>
      <c r="P64" s="595">
        <f t="shared" si="24"/>
        <v>114541</v>
      </c>
      <c r="Q64" s="595">
        <f t="shared" si="24"/>
        <v>114541</v>
      </c>
      <c r="R64" s="595">
        <f t="shared" si="24"/>
        <v>114541</v>
      </c>
      <c r="S64" s="595">
        <f t="shared" si="24"/>
        <v>114541</v>
      </c>
      <c r="T64" s="595">
        <f t="shared" si="24"/>
        <v>114541</v>
      </c>
      <c r="U64" s="595">
        <f t="shared" si="24"/>
        <v>114541</v>
      </c>
      <c r="V64" s="595">
        <f t="shared" si="24"/>
        <v>114541</v>
      </c>
      <c r="W64" s="595">
        <f t="shared" si="24"/>
        <v>114541</v>
      </c>
      <c r="X64" s="595">
        <f t="shared" si="24"/>
        <v>114541</v>
      </c>
      <c r="Y64" s="595">
        <f t="shared" si="24"/>
        <v>114541</v>
      </c>
      <c r="Z64" s="595">
        <f t="shared" si="24"/>
        <v>114541</v>
      </c>
      <c r="AA64" s="595">
        <f t="shared" si="24"/>
        <v>114541</v>
      </c>
      <c r="AB64" s="595">
        <f t="shared" si="24"/>
        <v>114541</v>
      </c>
      <c r="AC64" s="595">
        <f t="shared" si="24"/>
        <v>114541</v>
      </c>
      <c r="AD64" s="595">
        <f t="shared" si="24"/>
        <v>114541</v>
      </c>
      <c r="AE64" s="595">
        <f t="shared" si="24"/>
        <v>114541</v>
      </c>
      <c r="AF64" s="595">
        <f t="shared" si="24"/>
        <v>114541</v>
      </c>
      <c r="AG64" s="595">
        <f t="shared" si="24"/>
        <v>114541</v>
      </c>
      <c r="AH64" s="595">
        <f t="shared" si="24"/>
        <v>114541</v>
      </c>
      <c r="AI64" s="595">
        <f t="shared" si="24"/>
        <v>114541</v>
      </c>
    </row>
    <row r="65" spans="1:35" s="589" customFormat="1" ht="11.25">
      <c r="A65" s="603"/>
      <c r="B65" s="751" t="s">
        <v>853</v>
      </c>
      <c r="C65" s="596"/>
      <c r="D65" s="596"/>
      <c r="E65" s="596"/>
      <c r="F65" s="595">
        <f>+F44+F23</f>
        <v>10009</v>
      </c>
      <c r="G65" s="595">
        <f t="shared" si="24"/>
        <v>3382</v>
      </c>
      <c r="H65" s="595">
        <f t="shared" si="24"/>
        <v>1383</v>
      </c>
      <c r="I65" s="595">
        <f t="shared" si="24"/>
        <v>1383</v>
      </c>
      <c r="J65" s="595">
        <f t="shared" si="24"/>
        <v>1383</v>
      </c>
      <c r="K65" s="595">
        <f t="shared" si="24"/>
        <v>1383</v>
      </c>
      <c r="L65" s="595">
        <f t="shared" si="24"/>
        <v>1383</v>
      </c>
      <c r="M65" s="595">
        <f t="shared" si="24"/>
        <v>1383</v>
      </c>
      <c r="N65" s="595">
        <f t="shared" si="24"/>
        <v>1383</v>
      </c>
      <c r="O65" s="595">
        <f t="shared" si="24"/>
        <v>1383</v>
      </c>
      <c r="P65" s="595">
        <f t="shared" si="24"/>
        <v>1383</v>
      </c>
      <c r="Q65" s="595">
        <f t="shared" si="24"/>
        <v>1383</v>
      </c>
      <c r="R65" s="595">
        <f t="shared" si="24"/>
        <v>1383</v>
      </c>
      <c r="S65" s="595">
        <f t="shared" si="24"/>
        <v>1383</v>
      </c>
      <c r="T65" s="595">
        <f t="shared" si="24"/>
        <v>1383</v>
      </c>
      <c r="U65" s="595">
        <f t="shared" si="24"/>
        <v>1383</v>
      </c>
      <c r="V65" s="595">
        <f t="shared" si="24"/>
        <v>1383</v>
      </c>
      <c r="W65" s="595">
        <f t="shared" si="24"/>
        <v>1383</v>
      </c>
      <c r="X65" s="595">
        <f t="shared" si="24"/>
        <v>1383</v>
      </c>
      <c r="Y65" s="595">
        <f t="shared" si="24"/>
        <v>1383</v>
      </c>
      <c r="Z65" s="595">
        <f t="shared" si="24"/>
        <v>1383</v>
      </c>
      <c r="AA65" s="595">
        <f t="shared" si="24"/>
        <v>1383</v>
      </c>
      <c r="AB65" s="595">
        <f t="shared" si="24"/>
        <v>1383</v>
      </c>
      <c r="AC65" s="595">
        <f t="shared" si="24"/>
        <v>1383</v>
      </c>
      <c r="AD65" s="595">
        <f t="shared" si="24"/>
        <v>1383</v>
      </c>
      <c r="AE65" s="595">
        <f t="shared" si="24"/>
        <v>1383</v>
      </c>
      <c r="AF65" s="595">
        <f t="shared" si="24"/>
        <v>1383</v>
      </c>
      <c r="AG65" s="595">
        <f t="shared" si="24"/>
        <v>1383</v>
      </c>
      <c r="AH65" s="595">
        <f t="shared" si="24"/>
        <v>1383</v>
      </c>
      <c r="AI65" s="595">
        <f t="shared" si="24"/>
        <v>1383</v>
      </c>
    </row>
    <row r="66" spans="1:35" s="589" customFormat="1" ht="11.25">
      <c r="A66" s="603">
        <v>2</v>
      </c>
      <c r="B66" s="750" t="s">
        <v>247</v>
      </c>
      <c r="C66" s="594"/>
      <c r="D66" s="594"/>
      <c r="E66" s="594"/>
      <c r="F66" s="595">
        <f>+F45+F24</f>
        <v>1773</v>
      </c>
      <c r="G66" s="595">
        <f t="shared" si="24"/>
        <v>3248</v>
      </c>
      <c r="H66" s="595">
        <f t="shared" si="24"/>
        <v>0</v>
      </c>
      <c r="I66" s="595">
        <f t="shared" si="24"/>
        <v>0</v>
      </c>
      <c r="J66" s="595">
        <f t="shared" si="24"/>
        <v>0</v>
      </c>
      <c r="K66" s="595">
        <f t="shared" si="24"/>
        <v>0</v>
      </c>
      <c r="L66" s="595">
        <f t="shared" si="24"/>
        <v>0</v>
      </c>
      <c r="M66" s="595">
        <f t="shared" si="24"/>
        <v>0</v>
      </c>
      <c r="N66" s="595">
        <f t="shared" si="24"/>
        <v>0</v>
      </c>
      <c r="O66" s="595">
        <f t="shared" si="24"/>
        <v>0</v>
      </c>
      <c r="P66" s="595">
        <f t="shared" si="24"/>
        <v>0</v>
      </c>
      <c r="Q66" s="595">
        <f t="shared" si="24"/>
        <v>0</v>
      </c>
      <c r="R66" s="595">
        <f t="shared" si="24"/>
        <v>0</v>
      </c>
      <c r="S66" s="595">
        <f t="shared" si="24"/>
        <v>0</v>
      </c>
      <c r="T66" s="595">
        <f t="shared" si="24"/>
        <v>0</v>
      </c>
      <c r="U66" s="595">
        <f t="shared" si="24"/>
        <v>0</v>
      </c>
      <c r="V66" s="595">
        <f t="shared" si="24"/>
        <v>0</v>
      </c>
      <c r="W66" s="595">
        <f t="shared" si="24"/>
        <v>0</v>
      </c>
      <c r="X66" s="595">
        <f t="shared" si="24"/>
        <v>0</v>
      </c>
      <c r="Y66" s="595">
        <f t="shared" si="24"/>
        <v>0</v>
      </c>
      <c r="Z66" s="595">
        <f t="shared" si="24"/>
        <v>0</v>
      </c>
      <c r="AA66" s="595">
        <f t="shared" si="24"/>
        <v>0</v>
      </c>
      <c r="AB66" s="595">
        <f t="shared" si="24"/>
        <v>0</v>
      </c>
      <c r="AC66" s="595">
        <f t="shared" si="24"/>
        <v>0</v>
      </c>
      <c r="AD66" s="595">
        <f t="shared" si="24"/>
        <v>0</v>
      </c>
      <c r="AE66" s="595">
        <f t="shared" si="24"/>
        <v>0</v>
      </c>
      <c r="AF66" s="595">
        <f t="shared" si="24"/>
        <v>0</v>
      </c>
      <c r="AG66" s="595">
        <f t="shared" si="24"/>
        <v>0</v>
      </c>
      <c r="AH66" s="595">
        <f t="shared" si="24"/>
        <v>0</v>
      </c>
      <c r="AI66" s="595">
        <f t="shared" si="24"/>
        <v>0</v>
      </c>
    </row>
    <row r="67" spans="1:35" s="589" customFormat="1" ht="11.25">
      <c r="A67" s="603">
        <v>3</v>
      </c>
      <c r="B67" s="750" t="s">
        <v>251</v>
      </c>
      <c r="C67" s="594"/>
      <c r="D67" s="594"/>
      <c r="E67" s="594"/>
      <c r="F67" s="595">
        <f t="shared" ref="F67:U67" si="25">+F46+F25</f>
        <v>0</v>
      </c>
      <c r="G67" s="595">
        <f t="shared" si="25"/>
        <v>0</v>
      </c>
      <c r="H67" s="595">
        <f t="shared" si="25"/>
        <v>0</v>
      </c>
      <c r="I67" s="595">
        <f t="shared" si="25"/>
        <v>0</v>
      </c>
      <c r="J67" s="595">
        <f t="shared" si="25"/>
        <v>0</v>
      </c>
      <c r="K67" s="595">
        <f t="shared" si="25"/>
        <v>0</v>
      </c>
      <c r="L67" s="595">
        <f t="shared" si="25"/>
        <v>0</v>
      </c>
      <c r="M67" s="595">
        <f t="shared" si="25"/>
        <v>0</v>
      </c>
      <c r="N67" s="595">
        <f t="shared" si="25"/>
        <v>0</v>
      </c>
      <c r="O67" s="595">
        <f t="shared" si="25"/>
        <v>0</v>
      </c>
      <c r="P67" s="595">
        <f t="shared" si="25"/>
        <v>0</v>
      </c>
      <c r="Q67" s="595">
        <f t="shared" si="25"/>
        <v>0</v>
      </c>
      <c r="R67" s="595">
        <f t="shared" si="25"/>
        <v>0</v>
      </c>
      <c r="S67" s="595">
        <f t="shared" si="25"/>
        <v>0</v>
      </c>
      <c r="T67" s="595">
        <f t="shared" si="25"/>
        <v>0</v>
      </c>
      <c r="U67" s="595">
        <f t="shared" si="25"/>
        <v>0</v>
      </c>
      <c r="V67" s="595">
        <f t="shared" si="24"/>
        <v>0</v>
      </c>
      <c r="W67" s="595">
        <f t="shared" si="24"/>
        <v>0</v>
      </c>
      <c r="X67" s="595">
        <f t="shared" si="24"/>
        <v>0</v>
      </c>
      <c r="Y67" s="595">
        <f t="shared" si="24"/>
        <v>0</v>
      </c>
      <c r="Z67" s="595">
        <f t="shared" si="24"/>
        <v>0</v>
      </c>
      <c r="AA67" s="595">
        <f t="shared" si="24"/>
        <v>0</v>
      </c>
      <c r="AB67" s="595">
        <f t="shared" si="24"/>
        <v>0</v>
      </c>
      <c r="AC67" s="595">
        <f t="shared" si="24"/>
        <v>0</v>
      </c>
      <c r="AD67" s="595">
        <f t="shared" si="24"/>
        <v>0</v>
      </c>
      <c r="AE67" s="595">
        <f t="shared" si="24"/>
        <v>0</v>
      </c>
      <c r="AF67" s="595">
        <f t="shared" si="24"/>
        <v>0</v>
      </c>
      <c r="AG67" s="595">
        <f t="shared" si="24"/>
        <v>0</v>
      </c>
      <c r="AH67" s="595">
        <f t="shared" si="24"/>
        <v>0</v>
      </c>
      <c r="AI67" s="595">
        <f t="shared" si="24"/>
        <v>0</v>
      </c>
    </row>
    <row r="68" spans="1:35" s="589" customFormat="1" ht="11.25">
      <c r="A68" s="602" t="s">
        <v>243</v>
      </c>
      <c r="B68" s="749" t="s">
        <v>253</v>
      </c>
      <c r="C68" s="592"/>
      <c r="D68" s="592"/>
      <c r="E68" s="592"/>
      <c r="F68" s="593">
        <f>+F69+F76+F77</f>
        <v>203881</v>
      </c>
      <c r="G68" s="593">
        <f t="shared" ref="G68:AI68" si="26">+G69+G76+G77</f>
        <v>206900</v>
      </c>
      <c r="H68" s="593">
        <f t="shared" si="26"/>
        <v>191487</v>
      </c>
      <c r="I68" s="593">
        <f t="shared" si="26"/>
        <v>191487</v>
      </c>
      <c r="J68" s="593">
        <f t="shared" si="26"/>
        <v>191487</v>
      </c>
      <c r="K68" s="593">
        <f t="shared" si="26"/>
        <v>191487</v>
      </c>
      <c r="L68" s="593">
        <f t="shared" si="26"/>
        <v>191487</v>
      </c>
      <c r="M68" s="593">
        <f t="shared" si="26"/>
        <v>191487</v>
      </c>
      <c r="N68" s="593">
        <f t="shared" si="26"/>
        <v>191487</v>
      </c>
      <c r="O68" s="593">
        <f t="shared" si="26"/>
        <v>191487</v>
      </c>
      <c r="P68" s="593">
        <f t="shared" si="26"/>
        <v>191487</v>
      </c>
      <c r="Q68" s="593">
        <f t="shared" si="26"/>
        <v>191487</v>
      </c>
      <c r="R68" s="593">
        <f t="shared" si="26"/>
        <v>191487</v>
      </c>
      <c r="S68" s="593">
        <f t="shared" si="26"/>
        <v>191487</v>
      </c>
      <c r="T68" s="593">
        <f t="shared" si="26"/>
        <v>191487</v>
      </c>
      <c r="U68" s="593">
        <f t="shared" si="26"/>
        <v>191487</v>
      </c>
      <c r="V68" s="593">
        <f t="shared" si="26"/>
        <v>191487</v>
      </c>
      <c r="W68" s="593">
        <f t="shared" si="26"/>
        <v>191487</v>
      </c>
      <c r="X68" s="593">
        <f t="shared" si="26"/>
        <v>191487</v>
      </c>
      <c r="Y68" s="593">
        <f t="shared" si="26"/>
        <v>191487</v>
      </c>
      <c r="Z68" s="593">
        <f t="shared" si="26"/>
        <v>191487</v>
      </c>
      <c r="AA68" s="593">
        <f t="shared" si="26"/>
        <v>191487</v>
      </c>
      <c r="AB68" s="593">
        <f t="shared" si="26"/>
        <v>191487</v>
      </c>
      <c r="AC68" s="593">
        <f t="shared" si="26"/>
        <v>191487</v>
      </c>
      <c r="AD68" s="593">
        <f t="shared" si="26"/>
        <v>191487</v>
      </c>
      <c r="AE68" s="593">
        <f t="shared" si="26"/>
        <v>191487</v>
      </c>
      <c r="AF68" s="593">
        <f t="shared" si="26"/>
        <v>191487</v>
      </c>
      <c r="AG68" s="593">
        <f t="shared" si="26"/>
        <v>191487</v>
      </c>
      <c r="AH68" s="593">
        <f t="shared" si="26"/>
        <v>191487</v>
      </c>
      <c r="AI68" s="593">
        <f t="shared" si="26"/>
        <v>191487</v>
      </c>
    </row>
    <row r="69" spans="1:35" s="589" customFormat="1" ht="11.25">
      <c r="A69" s="603">
        <v>1</v>
      </c>
      <c r="B69" s="750" t="s">
        <v>246</v>
      </c>
      <c r="C69" s="594"/>
      <c r="D69" s="594"/>
      <c r="E69" s="594"/>
      <c r="F69" s="595">
        <f>+F70+F71+F73+F74+F75</f>
        <v>199558</v>
      </c>
      <c r="G69" s="595">
        <f t="shared" ref="G69:AI69" si="27">+G70+G71+G73+G74+G75</f>
        <v>206743</v>
      </c>
      <c r="H69" s="595">
        <f t="shared" si="27"/>
        <v>191487</v>
      </c>
      <c r="I69" s="595">
        <f t="shared" si="27"/>
        <v>191487</v>
      </c>
      <c r="J69" s="595">
        <f t="shared" si="27"/>
        <v>191487</v>
      </c>
      <c r="K69" s="595">
        <f t="shared" si="27"/>
        <v>191487</v>
      </c>
      <c r="L69" s="595">
        <f t="shared" si="27"/>
        <v>191487</v>
      </c>
      <c r="M69" s="595">
        <f t="shared" si="27"/>
        <v>191487</v>
      </c>
      <c r="N69" s="595">
        <f t="shared" si="27"/>
        <v>191487</v>
      </c>
      <c r="O69" s="595">
        <f t="shared" si="27"/>
        <v>191487</v>
      </c>
      <c r="P69" s="595">
        <f t="shared" si="27"/>
        <v>191487</v>
      </c>
      <c r="Q69" s="595">
        <f t="shared" si="27"/>
        <v>191487</v>
      </c>
      <c r="R69" s="595">
        <f t="shared" si="27"/>
        <v>191487</v>
      </c>
      <c r="S69" s="595">
        <f t="shared" si="27"/>
        <v>191487</v>
      </c>
      <c r="T69" s="595">
        <f t="shared" si="27"/>
        <v>191487</v>
      </c>
      <c r="U69" s="595">
        <f t="shared" si="27"/>
        <v>191487</v>
      </c>
      <c r="V69" s="595">
        <f t="shared" si="27"/>
        <v>191487</v>
      </c>
      <c r="W69" s="595">
        <f t="shared" si="27"/>
        <v>191487</v>
      </c>
      <c r="X69" s="595">
        <f t="shared" si="27"/>
        <v>191487</v>
      </c>
      <c r="Y69" s="595">
        <f t="shared" si="27"/>
        <v>191487</v>
      </c>
      <c r="Z69" s="595">
        <f t="shared" si="27"/>
        <v>191487</v>
      </c>
      <c r="AA69" s="595">
        <f t="shared" si="27"/>
        <v>191487</v>
      </c>
      <c r="AB69" s="595">
        <f t="shared" si="27"/>
        <v>191487</v>
      </c>
      <c r="AC69" s="595">
        <f t="shared" si="27"/>
        <v>191487</v>
      </c>
      <c r="AD69" s="595">
        <f t="shared" si="27"/>
        <v>191487</v>
      </c>
      <c r="AE69" s="595">
        <f t="shared" si="27"/>
        <v>191487</v>
      </c>
      <c r="AF69" s="595">
        <f t="shared" si="27"/>
        <v>191487</v>
      </c>
      <c r="AG69" s="595">
        <f t="shared" si="27"/>
        <v>191487</v>
      </c>
      <c r="AH69" s="595">
        <f t="shared" si="27"/>
        <v>191487</v>
      </c>
      <c r="AI69" s="595">
        <f t="shared" si="27"/>
        <v>191487</v>
      </c>
    </row>
    <row r="70" spans="1:35" s="589" customFormat="1" ht="11.25">
      <c r="A70" s="603"/>
      <c r="B70" s="751" t="s">
        <v>106</v>
      </c>
      <c r="C70" s="596"/>
      <c r="D70" s="596"/>
      <c r="E70" s="596"/>
      <c r="F70" s="595">
        <f t="shared" ref="F70:AI77" si="28">+F28+F49</f>
        <v>15634</v>
      </c>
      <c r="G70" s="595">
        <f t="shared" si="28"/>
        <v>5928</v>
      </c>
      <c r="H70" s="595">
        <f t="shared" si="28"/>
        <v>5244</v>
      </c>
      <c r="I70" s="595">
        <f t="shared" si="28"/>
        <v>5244</v>
      </c>
      <c r="J70" s="595">
        <f t="shared" si="28"/>
        <v>5244</v>
      </c>
      <c r="K70" s="595">
        <f t="shared" si="28"/>
        <v>5244</v>
      </c>
      <c r="L70" s="595">
        <f t="shared" si="28"/>
        <v>5244</v>
      </c>
      <c r="M70" s="595">
        <f t="shared" si="28"/>
        <v>5244</v>
      </c>
      <c r="N70" s="595">
        <f t="shared" si="28"/>
        <v>5244</v>
      </c>
      <c r="O70" s="595">
        <f t="shared" si="28"/>
        <v>5244</v>
      </c>
      <c r="P70" s="595">
        <f t="shared" si="28"/>
        <v>5244</v>
      </c>
      <c r="Q70" s="595">
        <f t="shared" si="28"/>
        <v>5244</v>
      </c>
      <c r="R70" s="595">
        <f t="shared" si="28"/>
        <v>5244</v>
      </c>
      <c r="S70" s="595">
        <f t="shared" si="28"/>
        <v>5244</v>
      </c>
      <c r="T70" s="595">
        <f t="shared" si="28"/>
        <v>5244</v>
      </c>
      <c r="U70" s="595">
        <f t="shared" si="28"/>
        <v>5244</v>
      </c>
      <c r="V70" s="595">
        <f t="shared" si="28"/>
        <v>5244</v>
      </c>
      <c r="W70" s="595">
        <f t="shared" si="28"/>
        <v>5244</v>
      </c>
      <c r="X70" s="595">
        <f t="shared" si="28"/>
        <v>5244</v>
      </c>
      <c r="Y70" s="595">
        <f t="shared" si="28"/>
        <v>5244</v>
      </c>
      <c r="Z70" s="595">
        <f t="shared" si="28"/>
        <v>5244</v>
      </c>
      <c r="AA70" s="595">
        <f t="shared" si="28"/>
        <v>5244</v>
      </c>
      <c r="AB70" s="595">
        <f t="shared" si="28"/>
        <v>5244</v>
      </c>
      <c r="AC70" s="595">
        <f t="shared" si="28"/>
        <v>5244</v>
      </c>
      <c r="AD70" s="595">
        <f t="shared" si="28"/>
        <v>5244</v>
      </c>
      <c r="AE70" s="595">
        <f t="shared" si="28"/>
        <v>5244</v>
      </c>
      <c r="AF70" s="595">
        <f t="shared" si="28"/>
        <v>5244</v>
      </c>
      <c r="AG70" s="595">
        <f t="shared" si="28"/>
        <v>5244</v>
      </c>
      <c r="AH70" s="595">
        <f t="shared" si="28"/>
        <v>5244</v>
      </c>
      <c r="AI70" s="595">
        <f t="shared" si="28"/>
        <v>5244</v>
      </c>
    </row>
    <row r="71" spans="1:35" s="589" customFormat="1" ht="11.25">
      <c r="A71" s="603"/>
      <c r="B71" s="751" t="s">
        <v>254</v>
      </c>
      <c r="C71" s="596"/>
      <c r="D71" s="596"/>
      <c r="E71" s="596"/>
      <c r="F71" s="595">
        <f t="shared" si="28"/>
        <v>162487</v>
      </c>
      <c r="G71" s="595">
        <f t="shared" si="28"/>
        <v>185848</v>
      </c>
      <c r="H71" s="595">
        <f t="shared" si="28"/>
        <v>172923</v>
      </c>
      <c r="I71" s="595">
        <f t="shared" si="28"/>
        <v>172923</v>
      </c>
      <c r="J71" s="595">
        <f t="shared" si="28"/>
        <v>172923</v>
      </c>
      <c r="K71" s="595">
        <f t="shared" si="28"/>
        <v>172923</v>
      </c>
      <c r="L71" s="595">
        <f t="shared" si="28"/>
        <v>172923</v>
      </c>
      <c r="M71" s="595">
        <f t="shared" si="28"/>
        <v>172923</v>
      </c>
      <c r="N71" s="595">
        <f t="shared" si="28"/>
        <v>172923</v>
      </c>
      <c r="O71" s="595">
        <f t="shared" si="28"/>
        <v>172923</v>
      </c>
      <c r="P71" s="595">
        <f t="shared" si="28"/>
        <v>172923</v>
      </c>
      <c r="Q71" s="595">
        <f t="shared" si="28"/>
        <v>172923</v>
      </c>
      <c r="R71" s="595">
        <f t="shared" si="28"/>
        <v>172923</v>
      </c>
      <c r="S71" s="595">
        <f t="shared" si="28"/>
        <v>172923</v>
      </c>
      <c r="T71" s="595">
        <f t="shared" si="28"/>
        <v>172923</v>
      </c>
      <c r="U71" s="595">
        <f t="shared" si="28"/>
        <v>172923</v>
      </c>
      <c r="V71" s="595">
        <f t="shared" si="28"/>
        <v>172923</v>
      </c>
      <c r="W71" s="595">
        <f t="shared" si="28"/>
        <v>172923</v>
      </c>
      <c r="X71" s="595">
        <f t="shared" si="28"/>
        <v>172923</v>
      </c>
      <c r="Y71" s="595">
        <f t="shared" si="28"/>
        <v>172923</v>
      </c>
      <c r="Z71" s="595">
        <f t="shared" si="28"/>
        <v>172923</v>
      </c>
      <c r="AA71" s="595">
        <f t="shared" si="28"/>
        <v>172923</v>
      </c>
      <c r="AB71" s="595">
        <f t="shared" si="28"/>
        <v>172923</v>
      </c>
      <c r="AC71" s="595">
        <f t="shared" si="28"/>
        <v>172923</v>
      </c>
      <c r="AD71" s="595">
        <f t="shared" si="28"/>
        <v>172923</v>
      </c>
      <c r="AE71" s="595">
        <f t="shared" si="28"/>
        <v>172923</v>
      </c>
      <c r="AF71" s="595">
        <f t="shared" si="28"/>
        <v>172923</v>
      </c>
      <c r="AG71" s="595">
        <f t="shared" si="28"/>
        <v>172923</v>
      </c>
      <c r="AH71" s="595">
        <f t="shared" si="28"/>
        <v>172923</v>
      </c>
      <c r="AI71" s="595">
        <f t="shared" si="28"/>
        <v>172923</v>
      </c>
    </row>
    <row r="72" spans="1:35" s="589" customFormat="1" ht="11.25">
      <c r="A72" s="604"/>
      <c r="B72" s="752" t="s">
        <v>264</v>
      </c>
      <c r="C72" s="598"/>
      <c r="D72" s="598"/>
      <c r="E72" s="598"/>
      <c r="F72" s="599">
        <f t="shared" si="28"/>
        <v>322</v>
      </c>
      <c r="G72" s="599">
        <f t="shared" si="28"/>
        <v>110913</v>
      </c>
      <c r="H72" s="599">
        <f t="shared" si="28"/>
        <v>114541</v>
      </c>
      <c r="I72" s="599">
        <f t="shared" si="28"/>
        <v>114541</v>
      </c>
      <c r="J72" s="599">
        <f t="shared" si="28"/>
        <v>114541</v>
      </c>
      <c r="K72" s="599">
        <f t="shared" si="28"/>
        <v>114541</v>
      </c>
      <c r="L72" s="599">
        <f t="shared" si="28"/>
        <v>114541</v>
      </c>
      <c r="M72" s="599">
        <f t="shared" si="28"/>
        <v>114541</v>
      </c>
      <c r="N72" s="599">
        <f t="shared" si="28"/>
        <v>114541</v>
      </c>
      <c r="O72" s="599">
        <f t="shared" si="28"/>
        <v>114541</v>
      </c>
      <c r="P72" s="599">
        <f t="shared" si="28"/>
        <v>114541</v>
      </c>
      <c r="Q72" s="599">
        <f t="shared" si="28"/>
        <v>114541</v>
      </c>
      <c r="R72" s="599">
        <f t="shared" si="28"/>
        <v>114541</v>
      </c>
      <c r="S72" s="599">
        <f t="shared" si="28"/>
        <v>114541</v>
      </c>
      <c r="T72" s="599">
        <f t="shared" si="28"/>
        <v>114541</v>
      </c>
      <c r="U72" s="599">
        <f t="shared" si="28"/>
        <v>114541</v>
      </c>
      <c r="V72" s="599">
        <f t="shared" si="28"/>
        <v>114541</v>
      </c>
      <c r="W72" s="599">
        <f t="shared" si="28"/>
        <v>114541</v>
      </c>
      <c r="X72" s="599">
        <f t="shared" si="28"/>
        <v>114541</v>
      </c>
      <c r="Y72" s="599">
        <f t="shared" si="28"/>
        <v>114541</v>
      </c>
      <c r="Z72" s="599">
        <f t="shared" si="28"/>
        <v>114541</v>
      </c>
      <c r="AA72" s="599">
        <f t="shared" si="28"/>
        <v>114541</v>
      </c>
      <c r="AB72" s="599">
        <f t="shared" si="28"/>
        <v>114541</v>
      </c>
      <c r="AC72" s="599">
        <f t="shared" si="28"/>
        <v>114541</v>
      </c>
      <c r="AD72" s="599">
        <f t="shared" si="28"/>
        <v>114541</v>
      </c>
      <c r="AE72" s="599">
        <f t="shared" si="28"/>
        <v>114541</v>
      </c>
      <c r="AF72" s="599">
        <f t="shared" si="28"/>
        <v>114541</v>
      </c>
      <c r="AG72" s="599">
        <f t="shared" si="28"/>
        <v>114541</v>
      </c>
      <c r="AH72" s="599">
        <f t="shared" si="28"/>
        <v>114541</v>
      </c>
      <c r="AI72" s="599">
        <f t="shared" si="28"/>
        <v>114541</v>
      </c>
    </row>
    <row r="73" spans="1:35" s="589" customFormat="1" ht="11.25">
      <c r="A73" s="603"/>
      <c r="B73" s="751" t="s">
        <v>255</v>
      </c>
      <c r="C73" s="596"/>
      <c r="D73" s="596"/>
      <c r="E73" s="596"/>
      <c r="F73" s="595">
        <f t="shared" si="28"/>
        <v>2367</v>
      </c>
      <c r="G73" s="595">
        <f t="shared" si="28"/>
        <v>1897</v>
      </c>
      <c r="H73" s="595">
        <f t="shared" si="28"/>
        <v>14</v>
      </c>
      <c r="I73" s="595">
        <f t="shared" si="28"/>
        <v>14</v>
      </c>
      <c r="J73" s="595">
        <f t="shared" si="28"/>
        <v>14</v>
      </c>
      <c r="K73" s="595">
        <f t="shared" si="28"/>
        <v>14</v>
      </c>
      <c r="L73" s="595">
        <f t="shared" si="28"/>
        <v>14</v>
      </c>
      <c r="M73" s="595">
        <f t="shared" si="28"/>
        <v>14</v>
      </c>
      <c r="N73" s="595">
        <f t="shared" si="28"/>
        <v>14</v>
      </c>
      <c r="O73" s="595">
        <f t="shared" si="28"/>
        <v>14</v>
      </c>
      <c r="P73" s="595">
        <f t="shared" si="28"/>
        <v>14</v>
      </c>
      <c r="Q73" s="595">
        <f t="shared" si="28"/>
        <v>14</v>
      </c>
      <c r="R73" s="595">
        <f t="shared" si="28"/>
        <v>14</v>
      </c>
      <c r="S73" s="595">
        <f t="shared" si="28"/>
        <v>14</v>
      </c>
      <c r="T73" s="595">
        <f t="shared" si="28"/>
        <v>14</v>
      </c>
      <c r="U73" s="595">
        <f t="shared" si="28"/>
        <v>14</v>
      </c>
      <c r="V73" s="595">
        <f t="shared" si="28"/>
        <v>14</v>
      </c>
      <c r="W73" s="595">
        <f t="shared" si="28"/>
        <v>14</v>
      </c>
      <c r="X73" s="595">
        <f t="shared" si="28"/>
        <v>14</v>
      </c>
      <c r="Y73" s="595">
        <f t="shared" si="28"/>
        <v>14</v>
      </c>
      <c r="Z73" s="595">
        <f t="shared" si="28"/>
        <v>14</v>
      </c>
      <c r="AA73" s="595">
        <f t="shared" si="28"/>
        <v>14</v>
      </c>
      <c r="AB73" s="595">
        <f t="shared" si="28"/>
        <v>14</v>
      </c>
      <c r="AC73" s="595">
        <f t="shared" si="28"/>
        <v>14</v>
      </c>
      <c r="AD73" s="595">
        <f t="shared" si="28"/>
        <v>14</v>
      </c>
      <c r="AE73" s="595">
        <f t="shared" si="28"/>
        <v>14</v>
      </c>
      <c r="AF73" s="595">
        <f t="shared" si="28"/>
        <v>14</v>
      </c>
      <c r="AG73" s="595">
        <f t="shared" si="28"/>
        <v>14</v>
      </c>
      <c r="AH73" s="595">
        <f t="shared" si="28"/>
        <v>14</v>
      </c>
      <c r="AI73" s="595">
        <f t="shared" si="28"/>
        <v>14</v>
      </c>
    </row>
    <row r="74" spans="1:35" s="589" customFormat="1" ht="11.25">
      <c r="A74" s="603"/>
      <c r="B74" s="751" t="s">
        <v>256</v>
      </c>
      <c r="C74" s="596"/>
      <c r="D74" s="596"/>
      <c r="E74" s="596"/>
      <c r="F74" s="595">
        <f t="shared" si="28"/>
        <v>15304</v>
      </c>
      <c r="G74" s="595">
        <f t="shared" si="28"/>
        <v>11867</v>
      </c>
      <c r="H74" s="595">
        <f t="shared" si="28"/>
        <v>8296</v>
      </c>
      <c r="I74" s="595">
        <f t="shared" si="28"/>
        <v>8296</v>
      </c>
      <c r="J74" s="595">
        <f t="shared" si="28"/>
        <v>8296</v>
      </c>
      <c r="K74" s="595">
        <f t="shared" si="28"/>
        <v>8296</v>
      </c>
      <c r="L74" s="595">
        <f t="shared" si="28"/>
        <v>8296</v>
      </c>
      <c r="M74" s="595">
        <f t="shared" si="28"/>
        <v>8296</v>
      </c>
      <c r="N74" s="595">
        <f t="shared" si="28"/>
        <v>8296</v>
      </c>
      <c r="O74" s="595">
        <f t="shared" si="28"/>
        <v>8296</v>
      </c>
      <c r="P74" s="595">
        <f t="shared" si="28"/>
        <v>8296</v>
      </c>
      <c r="Q74" s="595">
        <f t="shared" si="28"/>
        <v>8296</v>
      </c>
      <c r="R74" s="595">
        <f t="shared" si="28"/>
        <v>8296</v>
      </c>
      <c r="S74" s="595">
        <f t="shared" si="28"/>
        <v>8296</v>
      </c>
      <c r="T74" s="595">
        <f t="shared" si="28"/>
        <v>8296</v>
      </c>
      <c r="U74" s="595">
        <f t="shared" si="28"/>
        <v>8296</v>
      </c>
      <c r="V74" s="595">
        <f t="shared" si="28"/>
        <v>8296</v>
      </c>
      <c r="W74" s="595">
        <f t="shared" si="28"/>
        <v>8296</v>
      </c>
      <c r="X74" s="595">
        <f t="shared" si="28"/>
        <v>8296</v>
      </c>
      <c r="Y74" s="595">
        <f t="shared" si="28"/>
        <v>8296</v>
      </c>
      <c r="Z74" s="595">
        <f t="shared" si="28"/>
        <v>8296</v>
      </c>
      <c r="AA74" s="595">
        <f t="shared" si="28"/>
        <v>8296</v>
      </c>
      <c r="AB74" s="595">
        <f t="shared" si="28"/>
        <v>8296</v>
      </c>
      <c r="AC74" s="595">
        <f t="shared" si="28"/>
        <v>8296</v>
      </c>
      <c r="AD74" s="595">
        <f t="shared" si="28"/>
        <v>8296</v>
      </c>
      <c r="AE74" s="595">
        <f t="shared" si="28"/>
        <v>8296</v>
      </c>
      <c r="AF74" s="595">
        <f t="shared" si="28"/>
        <v>8296</v>
      </c>
      <c r="AG74" s="595">
        <f t="shared" si="28"/>
        <v>8296</v>
      </c>
      <c r="AH74" s="595">
        <f t="shared" si="28"/>
        <v>8296</v>
      </c>
      <c r="AI74" s="595">
        <f t="shared" si="28"/>
        <v>8296</v>
      </c>
    </row>
    <row r="75" spans="1:35" s="589" customFormat="1" ht="11.25">
      <c r="A75" s="603"/>
      <c r="B75" s="751" t="s">
        <v>257</v>
      </c>
      <c r="C75" s="596"/>
      <c r="D75" s="596"/>
      <c r="E75" s="596"/>
      <c r="F75" s="595">
        <f t="shared" si="28"/>
        <v>3766</v>
      </c>
      <c r="G75" s="595">
        <f t="shared" si="28"/>
        <v>1203</v>
      </c>
      <c r="H75" s="595">
        <f t="shared" si="28"/>
        <v>5010</v>
      </c>
      <c r="I75" s="595">
        <f t="shared" si="28"/>
        <v>5010</v>
      </c>
      <c r="J75" s="595">
        <f t="shared" si="28"/>
        <v>5010</v>
      </c>
      <c r="K75" s="595">
        <f t="shared" si="28"/>
        <v>5010</v>
      </c>
      <c r="L75" s="595">
        <f t="shared" si="28"/>
        <v>5010</v>
      </c>
      <c r="M75" s="595">
        <f t="shared" si="28"/>
        <v>5010</v>
      </c>
      <c r="N75" s="595">
        <f t="shared" si="28"/>
        <v>5010</v>
      </c>
      <c r="O75" s="595">
        <f t="shared" si="28"/>
        <v>5010</v>
      </c>
      <c r="P75" s="595">
        <f t="shared" si="28"/>
        <v>5010</v>
      </c>
      <c r="Q75" s="595">
        <f t="shared" si="28"/>
        <v>5010</v>
      </c>
      <c r="R75" s="595">
        <f t="shared" si="28"/>
        <v>5010</v>
      </c>
      <c r="S75" s="595">
        <f t="shared" si="28"/>
        <v>5010</v>
      </c>
      <c r="T75" s="595">
        <f t="shared" si="28"/>
        <v>5010</v>
      </c>
      <c r="U75" s="595">
        <f t="shared" si="28"/>
        <v>5010</v>
      </c>
      <c r="V75" s="595">
        <f t="shared" si="28"/>
        <v>5010</v>
      </c>
      <c r="W75" s="595">
        <f t="shared" si="28"/>
        <v>5010</v>
      </c>
      <c r="X75" s="595">
        <f t="shared" si="28"/>
        <v>5010</v>
      </c>
      <c r="Y75" s="595">
        <f t="shared" si="28"/>
        <v>5010</v>
      </c>
      <c r="Z75" s="595">
        <f t="shared" si="28"/>
        <v>5010</v>
      </c>
      <c r="AA75" s="595">
        <f t="shared" si="28"/>
        <v>5010</v>
      </c>
      <c r="AB75" s="595">
        <f t="shared" si="28"/>
        <v>5010</v>
      </c>
      <c r="AC75" s="595">
        <f t="shared" si="28"/>
        <v>5010</v>
      </c>
      <c r="AD75" s="595">
        <f t="shared" si="28"/>
        <v>5010</v>
      </c>
      <c r="AE75" s="595">
        <f t="shared" si="28"/>
        <v>5010</v>
      </c>
      <c r="AF75" s="595">
        <f t="shared" si="28"/>
        <v>5010</v>
      </c>
      <c r="AG75" s="595">
        <f t="shared" si="28"/>
        <v>5010</v>
      </c>
      <c r="AH75" s="595">
        <f t="shared" si="28"/>
        <v>5010</v>
      </c>
      <c r="AI75" s="595">
        <f t="shared" si="28"/>
        <v>5010</v>
      </c>
    </row>
    <row r="76" spans="1:35" s="589" customFormat="1" ht="11.25">
      <c r="A76" s="603">
        <v>2</v>
      </c>
      <c r="B76" s="750" t="s">
        <v>248</v>
      </c>
      <c r="C76" s="594"/>
      <c r="D76" s="594"/>
      <c r="E76" s="594"/>
      <c r="F76" s="595">
        <f t="shared" si="28"/>
        <v>0</v>
      </c>
      <c r="G76" s="595">
        <f t="shared" si="28"/>
        <v>157</v>
      </c>
      <c r="H76" s="595">
        <f t="shared" si="28"/>
        <v>0</v>
      </c>
      <c r="I76" s="595">
        <f t="shared" si="28"/>
        <v>0</v>
      </c>
      <c r="J76" s="595">
        <f t="shared" si="28"/>
        <v>0</v>
      </c>
      <c r="K76" s="595">
        <f t="shared" si="28"/>
        <v>0</v>
      </c>
      <c r="L76" s="595">
        <f t="shared" si="28"/>
        <v>0</v>
      </c>
      <c r="M76" s="595">
        <f t="shared" si="28"/>
        <v>0</v>
      </c>
      <c r="N76" s="595">
        <f t="shared" si="28"/>
        <v>0</v>
      </c>
      <c r="O76" s="595">
        <f t="shared" si="28"/>
        <v>0</v>
      </c>
      <c r="P76" s="595">
        <f t="shared" si="28"/>
        <v>0</v>
      </c>
      <c r="Q76" s="595">
        <f t="shared" si="28"/>
        <v>0</v>
      </c>
      <c r="R76" s="595">
        <f t="shared" si="28"/>
        <v>0</v>
      </c>
      <c r="S76" s="595">
        <f t="shared" si="28"/>
        <v>0</v>
      </c>
      <c r="T76" s="595">
        <f t="shared" si="28"/>
        <v>0</v>
      </c>
      <c r="U76" s="595">
        <f t="shared" si="28"/>
        <v>0</v>
      </c>
      <c r="V76" s="595">
        <f t="shared" si="28"/>
        <v>0</v>
      </c>
      <c r="W76" s="595">
        <f t="shared" si="28"/>
        <v>0</v>
      </c>
      <c r="X76" s="595">
        <f t="shared" si="28"/>
        <v>0</v>
      </c>
      <c r="Y76" s="595">
        <f t="shared" si="28"/>
        <v>0</v>
      </c>
      <c r="Z76" s="595">
        <f t="shared" si="28"/>
        <v>0</v>
      </c>
      <c r="AA76" s="595">
        <f t="shared" si="28"/>
        <v>0</v>
      </c>
      <c r="AB76" s="595">
        <f t="shared" si="28"/>
        <v>0</v>
      </c>
      <c r="AC76" s="595">
        <f t="shared" si="28"/>
        <v>0</v>
      </c>
      <c r="AD76" s="595">
        <f t="shared" si="28"/>
        <v>0</v>
      </c>
      <c r="AE76" s="595">
        <f t="shared" si="28"/>
        <v>0</v>
      </c>
      <c r="AF76" s="595">
        <f t="shared" si="28"/>
        <v>0</v>
      </c>
      <c r="AG76" s="595">
        <f t="shared" si="28"/>
        <v>0</v>
      </c>
      <c r="AH76" s="595">
        <f t="shared" si="28"/>
        <v>0</v>
      </c>
      <c r="AI76" s="595">
        <f t="shared" si="28"/>
        <v>0</v>
      </c>
    </row>
    <row r="77" spans="1:35" s="589" customFormat="1" ht="11.25">
      <c r="A77" s="603">
        <v>3</v>
      </c>
      <c r="B77" s="750" t="s">
        <v>258</v>
      </c>
      <c r="C77" s="594"/>
      <c r="D77" s="594"/>
      <c r="E77" s="594"/>
      <c r="F77" s="595">
        <f t="shared" si="28"/>
        <v>4323</v>
      </c>
      <c r="G77" s="595">
        <f t="shared" si="28"/>
        <v>0</v>
      </c>
      <c r="H77" s="595">
        <f t="shared" si="28"/>
        <v>0</v>
      </c>
      <c r="I77" s="595">
        <f t="shared" si="28"/>
        <v>0</v>
      </c>
      <c r="J77" s="595">
        <f t="shared" si="28"/>
        <v>0</v>
      </c>
      <c r="K77" s="595">
        <f t="shared" si="28"/>
        <v>0</v>
      </c>
      <c r="L77" s="595">
        <f t="shared" si="28"/>
        <v>0</v>
      </c>
      <c r="M77" s="595">
        <f t="shared" si="28"/>
        <v>0</v>
      </c>
      <c r="N77" s="595">
        <f t="shared" si="28"/>
        <v>0</v>
      </c>
      <c r="O77" s="595">
        <f t="shared" si="28"/>
        <v>0</v>
      </c>
      <c r="P77" s="595">
        <f t="shared" si="28"/>
        <v>0</v>
      </c>
      <c r="Q77" s="595">
        <f t="shared" si="28"/>
        <v>0</v>
      </c>
      <c r="R77" s="595">
        <f t="shared" si="28"/>
        <v>0</v>
      </c>
      <c r="S77" s="595">
        <f t="shared" si="28"/>
        <v>0</v>
      </c>
      <c r="T77" s="595">
        <f t="shared" si="28"/>
        <v>0</v>
      </c>
      <c r="U77" s="595">
        <f t="shared" si="28"/>
        <v>0</v>
      </c>
      <c r="V77" s="595">
        <f t="shared" si="28"/>
        <v>0</v>
      </c>
      <c r="W77" s="595">
        <f t="shared" si="28"/>
        <v>0</v>
      </c>
      <c r="X77" s="595">
        <f t="shared" si="28"/>
        <v>0</v>
      </c>
      <c r="Y77" s="595">
        <f t="shared" si="28"/>
        <v>0</v>
      </c>
      <c r="Z77" s="595">
        <f t="shared" si="28"/>
        <v>0</v>
      </c>
      <c r="AA77" s="595">
        <f t="shared" si="28"/>
        <v>0</v>
      </c>
      <c r="AB77" s="595">
        <f t="shared" si="28"/>
        <v>0</v>
      </c>
      <c r="AC77" s="595">
        <f t="shared" si="28"/>
        <v>0</v>
      </c>
      <c r="AD77" s="595">
        <f t="shared" si="28"/>
        <v>0</v>
      </c>
      <c r="AE77" s="595">
        <f t="shared" si="28"/>
        <v>0</v>
      </c>
      <c r="AF77" s="595">
        <f t="shared" si="28"/>
        <v>0</v>
      </c>
      <c r="AG77" s="595">
        <f t="shared" si="28"/>
        <v>0</v>
      </c>
      <c r="AH77" s="595">
        <f t="shared" si="28"/>
        <v>0</v>
      </c>
      <c r="AI77" s="595">
        <f t="shared" si="28"/>
        <v>0</v>
      </c>
    </row>
    <row r="78" spans="1:35" s="589" customFormat="1" ht="11.25">
      <c r="A78" s="602" t="s">
        <v>155</v>
      </c>
      <c r="B78" s="749" t="s">
        <v>259</v>
      </c>
      <c r="C78" s="592"/>
      <c r="D78" s="592"/>
      <c r="E78" s="592"/>
      <c r="F78" s="593">
        <f>+F61-F68</f>
        <v>-4175</v>
      </c>
      <c r="G78" s="593">
        <f t="shared" ref="G78:AI78" si="29">+G61-G68</f>
        <v>8477</v>
      </c>
      <c r="H78" s="593">
        <f t="shared" si="29"/>
        <v>0</v>
      </c>
      <c r="I78" s="593">
        <f t="shared" si="29"/>
        <v>0</v>
      </c>
      <c r="J78" s="593">
        <f t="shared" si="29"/>
        <v>0</v>
      </c>
      <c r="K78" s="593">
        <f t="shared" si="29"/>
        <v>0</v>
      </c>
      <c r="L78" s="593">
        <f t="shared" si="29"/>
        <v>0</v>
      </c>
      <c r="M78" s="593">
        <f t="shared" si="29"/>
        <v>0</v>
      </c>
      <c r="N78" s="593">
        <f t="shared" si="29"/>
        <v>0</v>
      </c>
      <c r="O78" s="593">
        <f t="shared" si="29"/>
        <v>0</v>
      </c>
      <c r="P78" s="593">
        <f t="shared" si="29"/>
        <v>0</v>
      </c>
      <c r="Q78" s="593">
        <f t="shared" si="29"/>
        <v>0</v>
      </c>
      <c r="R78" s="593">
        <f t="shared" si="29"/>
        <v>0</v>
      </c>
      <c r="S78" s="593">
        <f t="shared" si="29"/>
        <v>0</v>
      </c>
      <c r="T78" s="593">
        <f t="shared" si="29"/>
        <v>0</v>
      </c>
      <c r="U78" s="593">
        <f t="shared" si="29"/>
        <v>0</v>
      </c>
      <c r="V78" s="593">
        <f t="shared" si="29"/>
        <v>0</v>
      </c>
      <c r="W78" s="593">
        <f t="shared" si="29"/>
        <v>0</v>
      </c>
      <c r="X78" s="593">
        <f t="shared" si="29"/>
        <v>0</v>
      </c>
      <c r="Y78" s="593">
        <f t="shared" si="29"/>
        <v>0</v>
      </c>
      <c r="Z78" s="593">
        <f t="shared" si="29"/>
        <v>0</v>
      </c>
      <c r="AA78" s="593">
        <f t="shared" si="29"/>
        <v>0</v>
      </c>
      <c r="AB78" s="593">
        <f t="shared" si="29"/>
        <v>0</v>
      </c>
      <c r="AC78" s="593">
        <f t="shared" si="29"/>
        <v>0</v>
      </c>
      <c r="AD78" s="593">
        <f t="shared" si="29"/>
        <v>0</v>
      </c>
      <c r="AE78" s="593">
        <f t="shared" si="29"/>
        <v>0</v>
      </c>
      <c r="AF78" s="593">
        <f t="shared" si="29"/>
        <v>0</v>
      </c>
      <c r="AG78" s="593">
        <f t="shared" si="29"/>
        <v>0</v>
      </c>
      <c r="AH78" s="593">
        <f t="shared" si="29"/>
        <v>0</v>
      </c>
      <c r="AI78" s="593">
        <f t="shared" si="29"/>
        <v>0</v>
      </c>
    </row>
    <row r="79" spans="1:35">
      <c r="F79" s="550"/>
      <c r="G79" s="550"/>
      <c r="H79" s="550"/>
      <c r="I79" s="550"/>
      <c r="J79" s="550"/>
      <c r="K79" s="550"/>
      <c r="L79" s="550"/>
      <c r="M79" s="550"/>
      <c r="N79" s="550"/>
      <c r="O79" s="550"/>
      <c r="P79" s="550"/>
      <c r="Q79" s="550"/>
      <c r="R79" s="550"/>
      <c r="S79" s="550"/>
      <c r="T79" s="550"/>
      <c r="U79" s="550"/>
      <c r="V79" s="550"/>
      <c r="W79" s="550"/>
      <c r="X79" s="550"/>
      <c r="Y79" s="550"/>
      <c r="Z79" s="550"/>
      <c r="AA79" s="550"/>
      <c r="AB79" s="550"/>
      <c r="AC79" s="550"/>
      <c r="AD79" s="550"/>
      <c r="AE79" s="550"/>
      <c r="AF79" s="550"/>
      <c r="AG79" s="550"/>
      <c r="AH79" s="550"/>
      <c r="AI79" s="550"/>
    </row>
    <row r="80" spans="1:35" ht="12.75">
      <c r="A80" s="553" t="s">
        <v>662</v>
      </c>
    </row>
    <row r="82" spans="1:35" s="589" customFormat="1" ht="11.25">
      <c r="A82" s="588"/>
      <c r="B82" s="748" t="s">
        <v>388</v>
      </c>
      <c r="C82" s="588"/>
      <c r="D82" s="588"/>
      <c r="E82" s="588"/>
      <c r="F82" s="588">
        <f t="shared" ref="F82:AI83" si="30">+F59</f>
        <v>1</v>
      </c>
      <c r="G82" s="588">
        <f t="shared" si="30"/>
        <v>2</v>
      </c>
      <c r="H82" s="588">
        <f t="shared" si="30"/>
        <v>3</v>
      </c>
      <c r="I82" s="588">
        <f t="shared" si="30"/>
        <v>4</v>
      </c>
      <c r="J82" s="588">
        <f t="shared" si="30"/>
        <v>5</v>
      </c>
      <c r="K82" s="588">
        <f t="shared" si="30"/>
        <v>6</v>
      </c>
      <c r="L82" s="588">
        <f t="shared" si="30"/>
        <v>7</v>
      </c>
      <c r="M82" s="588">
        <f t="shared" si="30"/>
        <v>8</v>
      </c>
      <c r="N82" s="588">
        <f t="shared" si="30"/>
        <v>9</v>
      </c>
      <c r="O82" s="588">
        <f t="shared" si="30"/>
        <v>10</v>
      </c>
      <c r="P82" s="588">
        <f t="shared" si="30"/>
        <v>11</v>
      </c>
      <c r="Q82" s="588">
        <f t="shared" si="30"/>
        <v>12</v>
      </c>
      <c r="R82" s="588">
        <f t="shared" si="30"/>
        <v>13</v>
      </c>
      <c r="S82" s="588">
        <f t="shared" si="30"/>
        <v>14</v>
      </c>
      <c r="T82" s="588">
        <f t="shared" si="30"/>
        <v>15</v>
      </c>
      <c r="U82" s="588">
        <f t="shared" si="30"/>
        <v>16</v>
      </c>
      <c r="V82" s="588">
        <f t="shared" si="30"/>
        <v>17</v>
      </c>
      <c r="W82" s="588">
        <f t="shared" si="30"/>
        <v>18</v>
      </c>
      <c r="X82" s="588">
        <f t="shared" si="30"/>
        <v>19</v>
      </c>
      <c r="Y82" s="588">
        <f t="shared" si="30"/>
        <v>20</v>
      </c>
      <c r="Z82" s="588">
        <f t="shared" si="30"/>
        <v>21</v>
      </c>
      <c r="AA82" s="588">
        <f t="shared" si="30"/>
        <v>22</v>
      </c>
      <c r="AB82" s="588">
        <f t="shared" si="30"/>
        <v>23</v>
      </c>
      <c r="AC82" s="588">
        <f t="shared" si="30"/>
        <v>24</v>
      </c>
      <c r="AD82" s="588">
        <f t="shared" si="30"/>
        <v>25</v>
      </c>
      <c r="AE82" s="588">
        <f t="shared" si="30"/>
        <v>26</v>
      </c>
      <c r="AF82" s="588">
        <f t="shared" si="30"/>
        <v>27</v>
      </c>
      <c r="AG82" s="588">
        <f t="shared" si="30"/>
        <v>28</v>
      </c>
      <c r="AH82" s="588">
        <f t="shared" si="30"/>
        <v>29</v>
      </c>
      <c r="AI82" s="588">
        <f t="shared" si="30"/>
        <v>30</v>
      </c>
    </row>
    <row r="83" spans="1:35" s="589" customFormat="1" ht="11.25">
      <c r="A83" s="588" t="s">
        <v>147</v>
      </c>
      <c r="B83" s="748" t="s">
        <v>392</v>
      </c>
      <c r="C83" s="590"/>
      <c r="D83" s="590"/>
      <c r="E83" s="590"/>
      <c r="F83" s="591">
        <f t="shared" si="30"/>
        <v>2018</v>
      </c>
      <c r="G83" s="591">
        <f t="shared" si="30"/>
        <v>2019</v>
      </c>
      <c r="H83" s="591">
        <f t="shared" si="30"/>
        <v>2020</v>
      </c>
      <c r="I83" s="591">
        <f t="shared" si="30"/>
        <v>2021</v>
      </c>
      <c r="J83" s="591">
        <f t="shared" si="30"/>
        <v>2022</v>
      </c>
      <c r="K83" s="591">
        <f t="shared" si="30"/>
        <v>2023</v>
      </c>
      <c r="L83" s="591">
        <f t="shared" si="30"/>
        <v>2024</v>
      </c>
      <c r="M83" s="591">
        <f t="shared" si="30"/>
        <v>2025</v>
      </c>
      <c r="N83" s="591">
        <f t="shared" si="30"/>
        <v>2026</v>
      </c>
      <c r="O83" s="591">
        <f t="shared" si="30"/>
        <v>2027</v>
      </c>
      <c r="P83" s="591">
        <f t="shared" si="30"/>
        <v>2028</v>
      </c>
      <c r="Q83" s="591">
        <f t="shared" si="30"/>
        <v>2029</v>
      </c>
      <c r="R83" s="591">
        <f t="shared" si="30"/>
        <v>2030</v>
      </c>
      <c r="S83" s="591">
        <f t="shared" si="30"/>
        <v>2031</v>
      </c>
      <c r="T83" s="591">
        <f t="shared" si="30"/>
        <v>2032</v>
      </c>
      <c r="U83" s="591">
        <f t="shared" si="30"/>
        <v>2033</v>
      </c>
      <c r="V83" s="591">
        <f t="shared" si="30"/>
        <v>2034</v>
      </c>
      <c r="W83" s="591">
        <f t="shared" si="30"/>
        <v>2035</v>
      </c>
      <c r="X83" s="591">
        <f t="shared" si="30"/>
        <v>2036</v>
      </c>
      <c r="Y83" s="591">
        <f t="shared" si="30"/>
        <v>2037</v>
      </c>
      <c r="Z83" s="591">
        <f t="shared" si="30"/>
        <v>2038</v>
      </c>
      <c r="AA83" s="591">
        <f t="shared" si="30"/>
        <v>2039</v>
      </c>
      <c r="AB83" s="591">
        <f t="shared" si="30"/>
        <v>2040</v>
      </c>
      <c r="AC83" s="591">
        <f t="shared" si="30"/>
        <v>2041</v>
      </c>
      <c r="AD83" s="591">
        <f t="shared" si="30"/>
        <v>2042</v>
      </c>
      <c r="AE83" s="591">
        <f t="shared" si="30"/>
        <v>2043</v>
      </c>
      <c r="AF83" s="591">
        <f t="shared" si="30"/>
        <v>2044</v>
      </c>
      <c r="AG83" s="591">
        <f t="shared" si="30"/>
        <v>2045</v>
      </c>
      <c r="AH83" s="591">
        <f t="shared" si="30"/>
        <v>2046</v>
      </c>
      <c r="AI83" s="591">
        <f t="shared" si="30"/>
        <v>2047</v>
      </c>
    </row>
    <row r="84" spans="1:35" s="589" customFormat="1" ht="11.25">
      <c r="A84" s="592" t="s">
        <v>242</v>
      </c>
      <c r="B84" s="749" t="s">
        <v>391</v>
      </c>
      <c r="C84" s="592"/>
      <c r="D84" s="592"/>
      <c r="E84" s="592"/>
      <c r="F84" s="593">
        <f>+F85+F86</f>
        <v>128422.29519999999</v>
      </c>
      <c r="G84" s="593">
        <f t="shared" ref="G84:AI84" si="31">+G85+G86</f>
        <v>134381.74</v>
      </c>
      <c r="H84" s="593">
        <f t="shared" si="31"/>
        <v>114541</v>
      </c>
      <c r="I84" s="593">
        <f t="shared" si="31"/>
        <v>114541</v>
      </c>
      <c r="J84" s="593">
        <f t="shared" si="31"/>
        <v>114541</v>
      </c>
      <c r="K84" s="593">
        <f t="shared" si="31"/>
        <v>114541</v>
      </c>
      <c r="L84" s="593">
        <f t="shared" si="31"/>
        <v>114541</v>
      </c>
      <c r="M84" s="593">
        <f t="shared" si="31"/>
        <v>114541</v>
      </c>
      <c r="N84" s="593">
        <f t="shared" si="31"/>
        <v>114541</v>
      </c>
      <c r="O84" s="593">
        <f t="shared" si="31"/>
        <v>114541</v>
      </c>
      <c r="P84" s="593">
        <f t="shared" si="31"/>
        <v>114541</v>
      </c>
      <c r="Q84" s="593">
        <f t="shared" si="31"/>
        <v>114541</v>
      </c>
      <c r="R84" s="593">
        <f t="shared" si="31"/>
        <v>114541</v>
      </c>
      <c r="S84" s="593">
        <f t="shared" si="31"/>
        <v>114541</v>
      </c>
      <c r="T84" s="593">
        <f t="shared" si="31"/>
        <v>114541</v>
      </c>
      <c r="U84" s="593">
        <f t="shared" si="31"/>
        <v>114541</v>
      </c>
      <c r="V84" s="593">
        <f t="shared" si="31"/>
        <v>114541</v>
      </c>
      <c r="W84" s="593">
        <f t="shared" si="31"/>
        <v>114541</v>
      </c>
      <c r="X84" s="593">
        <f t="shared" si="31"/>
        <v>114541</v>
      </c>
      <c r="Y84" s="593">
        <f t="shared" si="31"/>
        <v>114541</v>
      </c>
      <c r="Z84" s="593">
        <f t="shared" si="31"/>
        <v>114541</v>
      </c>
      <c r="AA84" s="593">
        <f t="shared" si="31"/>
        <v>114541</v>
      </c>
      <c r="AB84" s="593">
        <f t="shared" si="31"/>
        <v>114541</v>
      </c>
      <c r="AC84" s="593">
        <f t="shared" si="31"/>
        <v>114541</v>
      </c>
      <c r="AD84" s="593">
        <f t="shared" si="31"/>
        <v>114541</v>
      </c>
      <c r="AE84" s="593">
        <f t="shared" si="31"/>
        <v>114541</v>
      </c>
      <c r="AF84" s="593">
        <f t="shared" si="31"/>
        <v>114541</v>
      </c>
      <c r="AG84" s="593">
        <f t="shared" si="31"/>
        <v>114541</v>
      </c>
      <c r="AH84" s="593">
        <f t="shared" si="31"/>
        <v>114541</v>
      </c>
      <c r="AI84" s="593">
        <f t="shared" si="31"/>
        <v>114541</v>
      </c>
    </row>
    <row r="85" spans="1:35" s="589" customFormat="1" ht="11.25">
      <c r="A85" s="594"/>
      <c r="B85" s="750" t="s">
        <v>393</v>
      </c>
      <c r="C85" s="594"/>
      <c r="D85" s="594"/>
      <c r="E85" s="594"/>
      <c r="F85" s="595">
        <f t="shared" ref="F85:AI85" si="32">+F22</f>
        <v>127620.29519999999</v>
      </c>
      <c r="G85" s="595">
        <f t="shared" si="32"/>
        <v>133319.74</v>
      </c>
      <c r="H85" s="595">
        <f t="shared" si="32"/>
        <v>112964</v>
      </c>
      <c r="I85" s="595">
        <f t="shared" si="32"/>
        <v>112964</v>
      </c>
      <c r="J85" s="595">
        <f t="shared" si="32"/>
        <v>112964</v>
      </c>
      <c r="K85" s="595">
        <f t="shared" si="32"/>
        <v>112964</v>
      </c>
      <c r="L85" s="595">
        <f t="shared" si="32"/>
        <v>112964</v>
      </c>
      <c r="M85" s="595">
        <f t="shared" si="32"/>
        <v>112964</v>
      </c>
      <c r="N85" s="595">
        <f t="shared" si="32"/>
        <v>112964</v>
      </c>
      <c r="O85" s="595">
        <f t="shared" si="32"/>
        <v>112964</v>
      </c>
      <c r="P85" s="595">
        <f t="shared" si="32"/>
        <v>112964</v>
      </c>
      <c r="Q85" s="595">
        <f t="shared" si="32"/>
        <v>112964</v>
      </c>
      <c r="R85" s="595">
        <f t="shared" si="32"/>
        <v>112964</v>
      </c>
      <c r="S85" s="595">
        <f t="shared" si="32"/>
        <v>112964</v>
      </c>
      <c r="T85" s="595">
        <f t="shared" si="32"/>
        <v>112964</v>
      </c>
      <c r="U85" s="595">
        <f t="shared" si="32"/>
        <v>112964</v>
      </c>
      <c r="V85" s="595">
        <f t="shared" si="32"/>
        <v>112964</v>
      </c>
      <c r="W85" s="595">
        <f t="shared" si="32"/>
        <v>112964</v>
      </c>
      <c r="X85" s="595">
        <f t="shared" si="32"/>
        <v>112964</v>
      </c>
      <c r="Y85" s="595">
        <f t="shared" si="32"/>
        <v>112964</v>
      </c>
      <c r="Z85" s="595">
        <f t="shared" si="32"/>
        <v>112964</v>
      </c>
      <c r="AA85" s="595">
        <f t="shared" si="32"/>
        <v>112964</v>
      </c>
      <c r="AB85" s="595">
        <f t="shared" si="32"/>
        <v>112964</v>
      </c>
      <c r="AC85" s="595">
        <f t="shared" si="32"/>
        <v>112964</v>
      </c>
      <c r="AD85" s="595">
        <f t="shared" si="32"/>
        <v>112964</v>
      </c>
      <c r="AE85" s="595">
        <f t="shared" si="32"/>
        <v>112964</v>
      </c>
      <c r="AF85" s="595">
        <f t="shared" si="32"/>
        <v>112964</v>
      </c>
      <c r="AG85" s="595">
        <f t="shared" si="32"/>
        <v>112964</v>
      </c>
      <c r="AH85" s="595">
        <f t="shared" si="32"/>
        <v>112964</v>
      </c>
      <c r="AI85" s="595">
        <f t="shared" si="32"/>
        <v>112964</v>
      </c>
    </row>
    <row r="86" spans="1:35" s="589" customFormat="1" ht="11.25">
      <c r="A86" s="594"/>
      <c r="B86" s="750" t="s">
        <v>394</v>
      </c>
      <c r="C86" s="594"/>
      <c r="D86" s="594"/>
      <c r="E86" s="594"/>
      <c r="F86" s="595">
        <f t="shared" ref="F86:AI86" si="33">+F43</f>
        <v>802</v>
      </c>
      <c r="G86" s="595">
        <f t="shared" si="33"/>
        <v>1062</v>
      </c>
      <c r="H86" s="595">
        <f t="shared" si="33"/>
        <v>1577</v>
      </c>
      <c r="I86" s="595">
        <f t="shared" si="33"/>
        <v>1577</v>
      </c>
      <c r="J86" s="595">
        <f t="shared" si="33"/>
        <v>1577</v>
      </c>
      <c r="K86" s="595">
        <f t="shared" si="33"/>
        <v>1577</v>
      </c>
      <c r="L86" s="595">
        <f t="shared" si="33"/>
        <v>1577</v>
      </c>
      <c r="M86" s="595">
        <f t="shared" si="33"/>
        <v>1577</v>
      </c>
      <c r="N86" s="595">
        <f t="shared" si="33"/>
        <v>1577</v>
      </c>
      <c r="O86" s="595">
        <f t="shared" si="33"/>
        <v>1577</v>
      </c>
      <c r="P86" s="595">
        <f t="shared" si="33"/>
        <v>1577</v>
      </c>
      <c r="Q86" s="595">
        <f t="shared" si="33"/>
        <v>1577</v>
      </c>
      <c r="R86" s="595">
        <f t="shared" si="33"/>
        <v>1577</v>
      </c>
      <c r="S86" s="595">
        <f t="shared" si="33"/>
        <v>1577</v>
      </c>
      <c r="T86" s="595">
        <f t="shared" si="33"/>
        <v>1577</v>
      </c>
      <c r="U86" s="595">
        <f t="shared" si="33"/>
        <v>1577</v>
      </c>
      <c r="V86" s="595">
        <f t="shared" si="33"/>
        <v>1577</v>
      </c>
      <c r="W86" s="595">
        <f t="shared" si="33"/>
        <v>1577</v>
      </c>
      <c r="X86" s="595">
        <f t="shared" si="33"/>
        <v>1577</v>
      </c>
      <c r="Y86" s="595">
        <f t="shared" si="33"/>
        <v>1577</v>
      </c>
      <c r="Z86" s="595">
        <f t="shared" si="33"/>
        <v>1577</v>
      </c>
      <c r="AA86" s="595">
        <f t="shared" si="33"/>
        <v>1577</v>
      </c>
      <c r="AB86" s="595">
        <f t="shared" si="33"/>
        <v>1577</v>
      </c>
      <c r="AC86" s="595">
        <f t="shared" si="33"/>
        <v>1577</v>
      </c>
      <c r="AD86" s="595">
        <f t="shared" si="33"/>
        <v>1577</v>
      </c>
      <c r="AE86" s="595">
        <f t="shared" si="33"/>
        <v>1577</v>
      </c>
      <c r="AF86" s="595">
        <f t="shared" si="33"/>
        <v>1577</v>
      </c>
      <c r="AG86" s="595">
        <f t="shared" si="33"/>
        <v>1577</v>
      </c>
      <c r="AH86" s="595">
        <f t="shared" si="33"/>
        <v>1577</v>
      </c>
      <c r="AI86" s="595">
        <f t="shared" si="33"/>
        <v>1577</v>
      </c>
    </row>
    <row r="87" spans="1:35" s="589" customFormat="1" ht="11.25">
      <c r="A87" s="592" t="s">
        <v>243</v>
      </c>
      <c r="B87" s="749" t="s">
        <v>253</v>
      </c>
      <c r="C87" s="592"/>
      <c r="D87" s="592"/>
      <c r="E87" s="592"/>
      <c r="F87" s="593">
        <f>+F88+F89</f>
        <v>322</v>
      </c>
      <c r="G87" s="593">
        <f t="shared" ref="G87:AI87" si="34">+G88+G89</f>
        <v>110913</v>
      </c>
      <c r="H87" s="593">
        <f t="shared" si="34"/>
        <v>114541</v>
      </c>
      <c r="I87" s="593">
        <f t="shared" si="34"/>
        <v>114541</v>
      </c>
      <c r="J87" s="593">
        <f t="shared" si="34"/>
        <v>114541</v>
      </c>
      <c r="K87" s="593">
        <f t="shared" si="34"/>
        <v>114541</v>
      </c>
      <c r="L87" s="593">
        <f t="shared" si="34"/>
        <v>114541</v>
      </c>
      <c r="M87" s="593">
        <f t="shared" si="34"/>
        <v>114541</v>
      </c>
      <c r="N87" s="593">
        <f t="shared" si="34"/>
        <v>114541</v>
      </c>
      <c r="O87" s="593">
        <f t="shared" si="34"/>
        <v>114541</v>
      </c>
      <c r="P87" s="593">
        <f t="shared" si="34"/>
        <v>114541</v>
      </c>
      <c r="Q87" s="593">
        <f t="shared" si="34"/>
        <v>114541</v>
      </c>
      <c r="R87" s="593">
        <f t="shared" si="34"/>
        <v>114541</v>
      </c>
      <c r="S87" s="593">
        <f t="shared" si="34"/>
        <v>114541</v>
      </c>
      <c r="T87" s="593">
        <f t="shared" si="34"/>
        <v>114541</v>
      </c>
      <c r="U87" s="593">
        <f t="shared" si="34"/>
        <v>114541</v>
      </c>
      <c r="V87" s="593">
        <f t="shared" si="34"/>
        <v>114541</v>
      </c>
      <c r="W87" s="593">
        <f t="shared" si="34"/>
        <v>114541</v>
      </c>
      <c r="X87" s="593">
        <f t="shared" si="34"/>
        <v>114541</v>
      </c>
      <c r="Y87" s="593">
        <f t="shared" si="34"/>
        <v>114541</v>
      </c>
      <c r="Z87" s="593">
        <f t="shared" si="34"/>
        <v>114541</v>
      </c>
      <c r="AA87" s="593">
        <f t="shared" si="34"/>
        <v>114541</v>
      </c>
      <c r="AB87" s="593">
        <f t="shared" si="34"/>
        <v>114541</v>
      </c>
      <c r="AC87" s="593">
        <f t="shared" si="34"/>
        <v>114541</v>
      </c>
      <c r="AD87" s="593">
        <f t="shared" si="34"/>
        <v>114541</v>
      </c>
      <c r="AE87" s="593">
        <f t="shared" si="34"/>
        <v>114541</v>
      </c>
      <c r="AF87" s="593">
        <f t="shared" si="34"/>
        <v>114541</v>
      </c>
      <c r="AG87" s="593">
        <f t="shared" si="34"/>
        <v>114541</v>
      </c>
      <c r="AH87" s="593">
        <f t="shared" si="34"/>
        <v>114541</v>
      </c>
      <c r="AI87" s="593">
        <f t="shared" si="34"/>
        <v>114541</v>
      </c>
    </row>
    <row r="88" spans="1:35" s="589" customFormat="1" ht="11.25">
      <c r="A88" s="594"/>
      <c r="B88" s="750" t="s">
        <v>395</v>
      </c>
      <c r="C88" s="594"/>
      <c r="D88" s="594"/>
      <c r="E88" s="594"/>
      <c r="F88" s="595">
        <f t="shared" ref="F88:AI88" si="35">+F30</f>
        <v>322</v>
      </c>
      <c r="G88" s="595">
        <f t="shared" si="35"/>
        <v>110000</v>
      </c>
      <c r="H88" s="595">
        <f t="shared" si="35"/>
        <v>112964</v>
      </c>
      <c r="I88" s="595">
        <f t="shared" si="35"/>
        <v>112964</v>
      </c>
      <c r="J88" s="595">
        <f t="shared" si="35"/>
        <v>112964</v>
      </c>
      <c r="K88" s="595">
        <f t="shared" si="35"/>
        <v>112964</v>
      </c>
      <c r="L88" s="595">
        <f t="shared" si="35"/>
        <v>112964</v>
      </c>
      <c r="M88" s="595">
        <f t="shared" si="35"/>
        <v>112964</v>
      </c>
      <c r="N88" s="595">
        <f t="shared" si="35"/>
        <v>112964</v>
      </c>
      <c r="O88" s="595">
        <f t="shared" si="35"/>
        <v>112964</v>
      </c>
      <c r="P88" s="595">
        <f t="shared" si="35"/>
        <v>112964</v>
      </c>
      <c r="Q88" s="595">
        <f t="shared" si="35"/>
        <v>112964</v>
      </c>
      <c r="R88" s="595">
        <f t="shared" si="35"/>
        <v>112964</v>
      </c>
      <c r="S88" s="595">
        <f t="shared" si="35"/>
        <v>112964</v>
      </c>
      <c r="T88" s="595">
        <f t="shared" si="35"/>
        <v>112964</v>
      </c>
      <c r="U88" s="595">
        <f t="shared" si="35"/>
        <v>112964</v>
      </c>
      <c r="V88" s="595">
        <f t="shared" si="35"/>
        <v>112964</v>
      </c>
      <c r="W88" s="595">
        <f t="shared" si="35"/>
        <v>112964</v>
      </c>
      <c r="X88" s="595">
        <f t="shared" si="35"/>
        <v>112964</v>
      </c>
      <c r="Y88" s="595">
        <f t="shared" si="35"/>
        <v>112964</v>
      </c>
      <c r="Z88" s="595">
        <f t="shared" si="35"/>
        <v>112964</v>
      </c>
      <c r="AA88" s="595">
        <f t="shared" si="35"/>
        <v>112964</v>
      </c>
      <c r="AB88" s="595">
        <f t="shared" si="35"/>
        <v>112964</v>
      </c>
      <c r="AC88" s="595">
        <f t="shared" si="35"/>
        <v>112964</v>
      </c>
      <c r="AD88" s="595">
        <f t="shared" si="35"/>
        <v>112964</v>
      </c>
      <c r="AE88" s="595">
        <f t="shared" si="35"/>
        <v>112964</v>
      </c>
      <c r="AF88" s="595">
        <f t="shared" si="35"/>
        <v>112964</v>
      </c>
      <c r="AG88" s="595">
        <f t="shared" si="35"/>
        <v>112964</v>
      </c>
      <c r="AH88" s="595">
        <f t="shared" si="35"/>
        <v>112964</v>
      </c>
      <c r="AI88" s="595">
        <f t="shared" si="35"/>
        <v>112964</v>
      </c>
    </row>
    <row r="89" spans="1:35" s="589" customFormat="1" ht="11.25">
      <c r="A89" s="594"/>
      <c r="B89" s="750" t="s">
        <v>396</v>
      </c>
      <c r="C89" s="594"/>
      <c r="D89" s="594"/>
      <c r="E89" s="594"/>
      <c r="F89" s="595">
        <f t="shared" ref="F89:AI89" si="36">+F51</f>
        <v>0</v>
      </c>
      <c r="G89" s="595">
        <f t="shared" si="36"/>
        <v>913</v>
      </c>
      <c r="H89" s="595">
        <f t="shared" si="36"/>
        <v>1577</v>
      </c>
      <c r="I89" s="595">
        <f t="shared" si="36"/>
        <v>1577</v>
      </c>
      <c r="J89" s="595">
        <f t="shared" si="36"/>
        <v>1577</v>
      </c>
      <c r="K89" s="595">
        <f t="shared" si="36"/>
        <v>1577</v>
      </c>
      <c r="L89" s="595">
        <f t="shared" si="36"/>
        <v>1577</v>
      </c>
      <c r="M89" s="595">
        <f t="shared" si="36"/>
        <v>1577</v>
      </c>
      <c r="N89" s="595">
        <f t="shared" si="36"/>
        <v>1577</v>
      </c>
      <c r="O89" s="595">
        <f t="shared" si="36"/>
        <v>1577</v>
      </c>
      <c r="P89" s="595">
        <f t="shared" si="36"/>
        <v>1577</v>
      </c>
      <c r="Q89" s="595">
        <f t="shared" si="36"/>
        <v>1577</v>
      </c>
      <c r="R89" s="595">
        <f t="shared" si="36"/>
        <v>1577</v>
      </c>
      <c r="S89" s="595">
        <f t="shared" si="36"/>
        <v>1577</v>
      </c>
      <c r="T89" s="595">
        <f t="shared" si="36"/>
        <v>1577</v>
      </c>
      <c r="U89" s="595">
        <f t="shared" si="36"/>
        <v>1577</v>
      </c>
      <c r="V89" s="595">
        <f t="shared" si="36"/>
        <v>1577</v>
      </c>
      <c r="W89" s="595">
        <f t="shared" si="36"/>
        <v>1577</v>
      </c>
      <c r="X89" s="595">
        <f t="shared" si="36"/>
        <v>1577</v>
      </c>
      <c r="Y89" s="595">
        <f t="shared" si="36"/>
        <v>1577</v>
      </c>
      <c r="Z89" s="595">
        <f t="shared" si="36"/>
        <v>1577</v>
      </c>
      <c r="AA89" s="595">
        <f t="shared" si="36"/>
        <v>1577</v>
      </c>
      <c r="AB89" s="595">
        <f t="shared" si="36"/>
        <v>1577</v>
      </c>
      <c r="AC89" s="595">
        <f t="shared" si="36"/>
        <v>1577</v>
      </c>
      <c r="AD89" s="595">
        <f t="shared" si="36"/>
        <v>1577</v>
      </c>
      <c r="AE89" s="595">
        <f t="shared" si="36"/>
        <v>1577</v>
      </c>
      <c r="AF89" s="595">
        <f t="shared" si="36"/>
        <v>1577</v>
      </c>
      <c r="AG89" s="595">
        <f t="shared" si="36"/>
        <v>1577</v>
      </c>
      <c r="AH89" s="595">
        <f t="shared" si="36"/>
        <v>1577</v>
      </c>
      <c r="AI89" s="595">
        <f t="shared" si="36"/>
        <v>1577</v>
      </c>
    </row>
    <row r="90" spans="1:35" s="589" customFormat="1" ht="11.25">
      <c r="A90" s="592" t="s">
        <v>155</v>
      </c>
      <c r="B90" s="749" t="s">
        <v>259</v>
      </c>
      <c r="C90" s="592"/>
      <c r="D90" s="592"/>
      <c r="E90" s="592"/>
      <c r="F90" s="593">
        <f>+F84-F87</f>
        <v>128100.29519999999</v>
      </c>
      <c r="G90" s="593">
        <f t="shared" ref="G90:AI90" si="37">+G84-G87</f>
        <v>23468.739999999991</v>
      </c>
      <c r="H90" s="593">
        <f t="shared" si="37"/>
        <v>0</v>
      </c>
      <c r="I90" s="593">
        <f t="shared" si="37"/>
        <v>0</v>
      </c>
      <c r="J90" s="593">
        <f t="shared" si="37"/>
        <v>0</v>
      </c>
      <c r="K90" s="593">
        <f t="shared" si="37"/>
        <v>0</v>
      </c>
      <c r="L90" s="593">
        <f t="shared" si="37"/>
        <v>0</v>
      </c>
      <c r="M90" s="593">
        <f t="shared" si="37"/>
        <v>0</v>
      </c>
      <c r="N90" s="593">
        <f t="shared" si="37"/>
        <v>0</v>
      </c>
      <c r="O90" s="593">
        <f t="shared" si="37"/>
        <v>0</v>
      </c>
      <c r="P90" s="593">
        <f t="shared" si="37"/>
        <v>0</v>
      </c>
      <c r="Q90" s="593">
        <f t="shared" si="37"/>
        <v>0</v>
      </c>
      <c r="R90" s="593">
        <f t="shared" si="37"/>
        <v>0</v>
      </c>
      <c r="S90" s="593">
        <f t="shared" si="37"/>
        <v>0</v>
      </c>
      <c r="T90" s="593">
        <f t="shared" si="37"/>
        <v>0</v>
      </c>
      <c r="U90" s="593">
        <f t="shared" si="37"/>
        <v>0</v>
      </c>
      <c r="V90" s="593">
        <f t="shared" si="37"/>
        <v>0</v>
      </c>
      <c r="W90" s="593">
        <f t="shared" si="37"/>
        <v>0</v>
      </c>
      <c r="X90" s="593">
        <f t="shared" si="37"/>
        <v>0</v>
      </c>
      <c r="Y90" s="593">
        <f t="shared" si="37"/>
        <v>0</v>
      </c>
      <c r="Z90" s="593">
        <f t="shared" si="37"/>
        <v>0</v>
      </c>
      <c r="AA90" s="593">
        <f t="shared" si="37"/>
        <v>0</v>
      </c>
      <c r="AB90" s="593">
        <f t="shared" si="37"/>
        <v>0</v>
      </c>
      <c r="AC90" s="593">
        <f t="shared" si="37"/>
        <v>0</v>
      </c>
      <c r="AD90" s="593">
        <f t="shared" si="37"/>
        <v>0</v>
      </c>
      <c r="AE90" s="593">
        <f t="shared" si="37"/>
        <v>0</v>
      </c>
      <c r="AF90" s="593">
        <f t="shared" si="37"/>
        <v>0</v>
      </c>
      <c r="AG90" s="593">
        <f t="shared" si="37"/>
        <v>0</v>
      </c>
      <c r="AH90" s="593">
        <f t="shared" si="37"/>
        <v>0</v>
      </c>
      <c r="AI90" s="593">
        <f t="shared" si="37"/>
        <v>0</v>
      </c>
    </row>
    <row r="92" spans="1:35" ht="12.75">
      <c r="A92" s="553" t="s">
        <v>660</v>
      </c>
    </row>
    <row r="94" spans="1:35" s="589" customFormat="1" ht="11.25">
      <c r="A94" s="588"/>
      <c r="B94" s="748" t="s">
        <v>388</v>
      </c>
      <c r="C94" s="588"/>
      <c r="D94" s="588"/>
      <c r="E94" s="588"/>
      <c r="F94" s="588">
        <f>+F82</f>
        <v>1</v>
      </c>
      <c r="G94" s="588">
        <f t="shared" ref="G94:AI95" si="38">+G82</f>
        <v>2</v>
      </c>
      <c r="H94" s="588">
        <f t="shared" si="38"/>
        <v>3</v>
      </c>
      <c r="I94" s="588">
        <f t="shared" si="38"/>
        <v>4</v>
      </c>
      <c r="J94" s="588">
        <f t="shared" si="38"/>
        <v>5</v>
      </c>
      <c r="K94" s="588">
        <f t="shared" si="38"/>
        <v>6</v>
      </c>
      <c r="L94" s="588">
        <f t="shared" si="38"/>
        <v>7</v>
      </c>
      <c r="M94" s="588">
        <f t="shared" si="38"/>
        <v>8</v>
      </c>
      <c r="N94" s="588">
        <f t="shared" si="38"/>
        <v>9</v>
      </c>
      <c r="O94" s="588">
        <f t="shared" si="38"/>
        <v>10</v>
      </c>
      <c r="P94" s="588">
        <f t="shared" si="38"/>
        <v>11</v>
      </c>
      <c r="Q94" s="588">
        <f t="shared" si="38"/>
        <v>12</v>
      </c>
      <c r="R94" s="588">
        <f t="shared" si="38"/>
        <v>13</v>
      </c>
      <c r="S94" s="588">
        <f t="shared" si="38"/>
        <v>14</v>
      </c>
      <c r="T94" s="588">
        <f t="shared" si="38"/>
        <v>15</v>
      </c>
      <c r="U94" s="588">
        <f t="shared" si="38"/>
        <v>16</v>
      </c>
      <c r="V94" s="588">
        <f t="shared" si="38"/>
        <v>17</v>
      </c>
      <c r="W94" s="588">
        <f t="shared" si="38"/>
        <v>18</v>
      </c>
      <c r="X94" s="588">
        <f t="shared" si="38"/>
        <v>19</v>
      </c>
      <c r="Y94" s="588">
        <f t="shared" si="38"/>
        <v>20</v>
      </c>
      <c r="Z94" s="588">
        <f t="shared" si="38"/>
        <v>21</v>
      </c>
      <c r="AA94" s="588">
        <f t="shared" si="38"/>
        <v>22</v>
      </c>
      <c r="AB94" s="588">
        <f t="shared" si="38"/>
        <v>23</v>
      </c>
      <c r="AC94" s="588">
        <f t="shared" si="38"/>
        <v>24</v>
      </c>
      <c r="AD94" s="588">
        <f t="shared" si="38"/>
        <v>25</v>
      </c>
      <c r="AE94" s="588">
        <f t="shared" si="38"/>
        <v>26</v>
      </c>
      <c r="AF94" s="588">
        <f t="shared" si="38"/>
        <v>27</v>
      </c>
      <c r="AG94" s="588">
        <f t="shared" si="38"/>
        <v>28</v>
      </c>
      <c r="AH94" s="588">
        <f t="shared" si="38"/>
        <v>29</v>
      </c>
      <c r="AI94" s="588">
        <f t="shared" si="38"/>
        <v>30</v>
      </c>
    </row>
    <row r="95" spans="1:35" s="589" customFormat="1" ht="11.25">
      <c r="A95" s="588" t="s">
        <v>147</v>
      </c>
      <c r="B95" s="748" t="s">
        <v>390</v>
      </c>
      <c r="C95" s="590"/>
      <c r="D95" s="590"/>
      <c r="E95" s="590"/>
      <c r="F95" s="591">
        <f>+F83</f>
        <v>2018</v>
      </c>
      <c r="G95" s="591">
        <f t="shared" si="38"/>
        <v>2019</v>
      </c>
      <c r="H95" s="591">
        <f t="shared" si="38"/>
        <v>2020</v>
      </c>
      <c r="I95" s="591">
        <f t="shared" si="38"/>
        <v>2021</v>
      </c>
      <c r="J95" s="591">
        <f t="shared" si="38"/>
        <v>2022</v>
      </c>
      <c r="K95" s="591">
        <f t="shared" si="38"/>
        <v>2023</v>
      </c>
      <c r="L95" s="591">
        <f t="shared" si="38"/>
        <v>2024</v>
      </c>
      <c r="M95" s="591">
        <f t="shared" si="38"/>
        <v>2025</v>
      </c>
      <c r="N95" s="591">
        <f t="shared" si="38"/>
        <v>2026</v>
      </c>
      <c r="O95" s="591">
        <f t="shared" si="38"/>
        <v>2027</v>
      </c>
      <c r="P95" s="591">
        <f t="shared" si="38"/>
        <v>2028</v>
      </c>
      <c r="Q95" s="591">
        <f t="shared" si="38"/>
        <v>2029</v>
      </c>
      <c r="R95" s="591">
        <f t="shared" si="38"/>
        <v>2030</v>
      </c>
      <c r="S95" s="591">
        <f t="shared" si="38"/>
        <v>2031</v>
      </c>
      <c r="T95" s="591">
        <f t="shared" si="38"/>
        <v>2032</v>
      </c>
      <c r="U95" s="591">
        <f t="shared" si="38"/>
        <v>2033</v>
      </c>
      <c r="V95" s="591">
        <f t="shared" si="38"/>
        <v>2034</v>
      </c>
      <c r="W95" s="591">
        <f t="shared" si="38"/>
        <v>2035</v>
      </c>
      <c r="X95" s="591">
        <f t="shared" si="38"/>
        <v>2036</v>
      </c>
      <c r="Y95" s="591">
        <f t="shared" si="38"/>
        <v>2037</v>
      </c>
      <c r="Z95" s="591">
        <f t="shared" si="38"/>
        <v>2038</v>
      </c>
      <c r="AA95" s="591">
        <f t="shared" si="38"/>
        <v>2039</v>
      </c>
      <c r="AB95" s="591">
        <f t="shared" si="38"/>
        <v>2040</v>
      </c>
      <c r="AC95" s="591">
        <f t="shared" si="38"/>
        <v>2041</v>
      </c>
      <c r="AD95" s="591">
        <f t="shared" si="38"/>
        <v>2042</v>
      </c>
      <c r="AE95" s="591">
        <f t="shared" si="38"/>
        <v>2043</v>
      </c>
      <c r="AF95" s="591">
        <f t="shared" si="38"/>
        <v>2044</v>
      </c>
      <c r="AG95" s="591">
        <f t="shared" si="38"/>
        <v>2045</v>
      </c>
      <c r="AH95" s="591">
        <f t="shared" si="38"/>
        <v>2046</v>
      </c>
      <c r="AI95" s="591">
        <f t="shared" si="38"/>
        <v>2047</v>
      </c>
    </row>
    <row r="96" spans="1:35" s="589" customFormat="1" ht="11.25">
      <c r="A96" s="592" t="s">
        <v>242</v>
      </c>
      <c r="B96" s="749" t="s">
        <v>252</v>
      </c>
      <c r="C96" s="592"/>
      <c r="D96" s="592"/>
      <c r="E96" s="592"/>
      <c r="F96" s="593">
        <f>+F97+F101+F102</f>
        <v>199706</v>
      </c>
      <c r="G96" s="593">
        <f t="shared" ref="G96:AI96" si="39">+G97+G101+G102</f>
        <v>215377</v>
      </c>
      <c r="H96" s="593">
        <f t="shared" si="39"/>
        <v>191487</v>
      </c>
      <c r="I96" s="593">
        <f t="shared" si="39"/>
        <v>191487</v>
      </c>
      <c r="J96" s="593">
        <f t="shared" si="39"/>
        <v>191487</v>
      </c>
      <c r="K96" s="593">
        <f t="shared" si="39"/>
        <v>191487</v>
      </c>
      <c r="L96" s="593">
        <f t="shared" si="39"/>
        <v>191487</v>
      </c>
      <c r="M96" s="593">
        <f t="shared" si="39"/>
        <v>191487</v>
      </c>
      <c r="N96" s="593">
        <f t="shared" si="39"/>
        <v>191487</v>
      </c>
      <c r="O96" s="593">
        <f t="shared" si="39"/>
        <v>191487</v>
      </c>
      <c r="P96" s="593">
        <f t="shared" si="39"/>
        <v>191487</v>
      </c>
      <c r="Q96" s="593">
        <f t="shared" si="39"/>
        <v>191487</v>
      </c>
      <c r="R96" s="593">
        <f t="shared" si="39"/>
        <v>191487</v>
      </c>
      <c r="S96" s="593">
        <f t="shared" si="39"/>
        <v>191487</v>
      </c>
      <c r="T96" s="593">
        <f t="shared" si="39"/>
        <v>191487</v>
      </c>
      <c r="U96" s="593">
        <f t="shared" si="39"/>
        <v>191487</v>
      </c>
      <c r="V96" s="593">
        <f t="shared" si="39"/>
        <v>191487</v>
      </c>
      <c r="W96" s="593">
        <f t="shared" si="39"/>
        <v>191487</v>
      </c>
      <c r="X96" s="593">
        <f t="shared" si="39"/>
        <v>191487</v>
      </c>
      <c r="Y96" s="593">
        <f t="shared" si="39"/>
        <v>191487</v>
      </c>
      <c r="Z96" s="593">
        <f t="shared" si="39"/>
        <v>191487</v>
      </c>
      <c r="AA96" s="593">
        <f t="shared" si="39"/>
        <v>191487</v>
      </c>
      <c r="AB96" s="593">
        <f t="shared" si="39"/>
        <v>191487</v>
      </c>
      <c r="AC96" s="593">
        <f t="shared" si="39"/>
        <v>191487</v>
      </c>
      <c r="AD96" s="593">
        <f t="shared" si="39"/>
        <v>191487</v>
      </c>
      <c r="AE96" s="593">
        <f t="shared" si="39"/>
        <v>191487</v>
      </c>
      <c r="AF96" s="593">
        <f t="shared" si="39"/>
        <v>191487</v>
      </c>
      <c r="AG96" s="593">
        <f t="shared" si="39"/>
        <v>191487</v>
      </c>
      <c r="AH96" s="593">
        <f t="shared" si="39"/>
        <v>191487</v>
      </c>
      <c r="AI96" s="593">
        <f t="shared" si="39"/>
        <v>191487</v>
      </c>
    </row>
    <row r="97" spans="1:35" s="589" customFormat="1" ht="11.25">
      <c r="A97" s="594">
        <v>1</v>
      </c>
      <c r="B97" s="750" t="s">
        <v>245</v>
      </c>
      <c r="C97" s="594"/>
      <c r="D97" s="594"/>
      <c r="E97" s="594"/>
      <c r="F97" s="595">
        <f>+F98+F99+F100</f>
        <v>197933</v>
      </c>
      <c r="G97" s="595">
        <f t="shared" ref="G97:AI97" si="40">+G98+G99+G100</f>
        <v>212129</v>
      </c>
      <c r="H97" s="595">
        <f t="shared" si="40"/>
        <v>191487</v>
      </c>
      <c r="I97" s="595">
        <f t="shared" si="40"/>
        <v>191487</v>
      </c>
      <c r="J97" s="595">
        <f t="shared" si="40"/>
        <v>191487</v>
      </c>
      <c r="K97" s="595">
        <f t="shared" si="40"/>
        <v>191487</v>
      </c>
      <c r="L97" s="595">
        <f t="shared" si="40"/>
        <v>191487</v>
      </c>
      <c r="M97" s="595">
        <f t="shared" si="40"/>
        <v>191487</v>
      </c>
      <c r="N97" s="595">
        <f t="shared" si="40"/>
        <v>191487</v>
      </c>
      <c r="O97" s="595">
        <f t="shared" si="40"/>
        <v>191487</v>
      </c>
      <c r="P97" s="595">
        <f t="shared" si="40"/>
        <v>191487</v>
      </c>
      <c r="Q97" s="595">
        <f t="shared" si="40"/>
        <v>191487</v>
      </c>
      <c r="R97" s="595">
        <f t="shared" si="40"/>
        <v>191487</v>
      </c>
      <c r="S97" s="595">
        <f t="shared" si="40"/>
        <v>191487</v>
      </c>
      <c r="T97" s="595">
        <f t="shared" si="40"/>
        <v>191487</v>
      </c>
      <c r="U97" s="595">
        <f t="shared" si="40"/>
        <v>191487</v>
      </c>
      <c r="V97" s="595">
        <f t="shared" si="40"/>
        <v>191487</v>
      </c>
      <c r="W97" s="595">
        <f t="shared" si="40"/>
        <v>191487</v>
      </c>
      <c r="X97" s="595">
        <f t="shared" si="40"/>
        <v>191487</v>
      </c>
      <c r="Y97" s="595">
        <f t="shared" si="40"/>
        <v>191487</v>
      </c>
      <c r="Z97" s="595">
        <f t="shared" si="40"/>
        <v>191487</v>
      </c>
      <c r="AA97" s="595">
        <f t="shared" si="40"/>
        <v>191487</v>
      </c>
      <c r="AB97" s="595">
        <f t="shared" si="40"/>
        <v>191487</v>
      </c>
      <c r="AC97" s="595">
        <f t="shared" si="40"/>
        <v>191487</v>
      </c>
      <c r="AD97" s="595">
        <f t="shared" si="40"/>
        <v>191487</v>
      </c>
      <c r="AE97" s="595">
        <f t="shared" si="40"/>
        <v>191487</v>
      </c>
      <c r="AF97" s="595">
        <f t="shared" si="40"/>
        <v>191487</v>
      </c>
      <c r="AG97" s="595">
        <f t="shared" si="40"/>
        <v>191487</v>
      </c>
      <c r="AH97" s="595">
        <f t="shared" si="40"/>
        <v>191487</v>
      </c>
      <c r="AI97" s="595">
        <f t="shared" si="40"/>
        <v>191487</v>
      </c>
    </row>
    <row r="98" spans="1:35" s="589" customFormat="1" ht="11.25">
      <c r="A98" s="594"/>
      <c r="B98" s="751" t="s">
        <v>249</v>
      </c>
      <c r="C98" s="596"/>
      <c r="D98" s="596"/>
      <c r="E98" s="596"/>
      <c r="F98" s="595">
        <f>+F63</f>
        <v>59501.7048</v>
      </c>
      <c r="G98" s="595">
        <f t="shared" ref="G98:AI102" si="41">+G63</f>
        <v>74365.260000000009</v>
      </c>
      <c r="H98" s="595">
        <f t="shared" si="41"/>
        <v>75563</v>
      </c>
      <c r="I98" s="595">
        <f t="shared" si="41"/>
        <v>75563</v>
      </c>
      <c r="J98" s="595">
        <f t="shared" si="41"/>
        <v>75563</v>
      </c>
      <c r="K98" s="595">
        <f t="shared" si="41"/>
        <v>75563</v>
      </c>
      <c r="L98" s="595">
        <f t="shared" si="41"/>
        <v>75563</v>
      </c>
      <c r="M98" s="595">
        <f t="shared" si="41"/>
        <v>75563</v>
      </c>
      <c r="N98" s="595">
        <f t="shared" si="41"/>
        <v>75563</v>
      </c>
      <c r="O98" s="595">
        <f t="shared" si="41"/>
        <v>75563</v>
      </c>
      <c r="P98" s="595">
        <f t="shared" si="41"/>
        <v>75563</v>
      </c>
      <c r="Q98" s="595">
        <f t="shared" si="41"/>
        <v>75563</v>
      </c>
      <c r="R98" s="595">
        <f t="shared" si="41"/>
        <v>75563</v>
      </c>
      <c r="S98" s="595">
        <f t="shared" si="41"/>
        <v>75563</v>
      </c>
      <c r="T98" s="595">
        <f t="shared" si="41"/>
        <v>75563</v>
      </c>
      <c r="U98" s="595">
        <f t="shared" si="41"/>
        <v>75563</v>
      </c>
      <c r="V98" s="595">
        <f t="shared" si="41"/>
        <v>75563</v>
      </c>
      <c r="W98" s="595">
        <f t="shared" si="41"/>
        <v>75563</v>
      </c>
      <c r="X98" s="595">
        <f t="shared" si="41"/>
        <v>75563</v>
      </c>
      <c r="Y98" s="595">
        <f t="shared" si="41"/>
        <v>75563</v>
      </c>
      <c r="Z98" s="595">
        <f t="shared" si="41"/>
        <v>75563</v>
      </c>
      <c r="AA98" s="595">
        <f t="shared" si="41"/>
        <v>75563</v>
      </c>
      <c r="AB98" s="595">
        <f t="shared" si="41"/>
        <v>75563</v>
      </c>
      <c r="AC98" s="595">
        <f t="shared" si="41"/>
        <v>75563</v>
      </c>
      <c r="AD98" s="595">
        <f t="shared" si="41"/>
        <v>75563</v>
      </c>
      <c r="AE98" s="595">
        <f t="shared" si="41"/>
        <v>75563</v>
      </c>
      <c r="AF98" s="595">
        <f t="shared" si="41"/>
        <v>75563</v>
      </c>
      <c r="AG98" s="595">
        <f t="shared" si="41"/>
        <v>75563</v>
      </c>
      <c r="AH98" s="595">
        <f t="shared" si="41"/>
        <v>75563</v>
      </c>
      <c r="AI98" s="595">
        <f t="shared" si="41"/>
        <v>75563</v>
      </c>
    </row>
    <row r="99" spans="1:35" s="589" customFormat="1" ht="11.25">
      <c r="A99" s="594"/>
      <c r="B99" s="751" t="s">
        <v>250</v>
      </c>
      <c r="C99" s="596"/>
      <c r="D99" s="596"/>
      <c r="E99" s="596"/>
      <c r="F99" s="595">
        <f>+F64</f>
        <v>128422.29519999999</v>
      </c>
      <c r="G99" s="595">
        <f t="shared" si="41"/>
        <v>134381.74</v>
      </c>
      <c r="H99" s="595">
        <f t="shared" si="41"/>
        <v>114541</v>
      </c>
      <c r="I99" s="595">
        <f t="shared" si="41"/>
        <v>114541</v>
      </c>
      <c r="J99" s="595">
        <f t="shared" si="41"/>
        <v>114541</v>
      </c>
      <c r="K99" s="595">
        <f t="shared" si="41"/>
        <v>114541</v>
      </c>
      <c r="L99" s="595">
        <f t="shared" si="41"/>
        <v>114541</v>
      </c>
      <c r="M99" s="595">
        <f t="shared" si="41"/>
        <v>114541</v>
      </c>
      <c r="N99" s="595">
        <f t="shared" si="41"/>
        <v>114541</v>
      </c>
      <c r="O99" s="595">
        <f t="shared" si="41"/>
        <v>114541</v>
      </c>
      <c r="P99" s="595">
        <f t="shared" si="41"/>
        <v>114541</v>
      </c>
      <c r="Q99" s="595">
        <f t="shared" si="41"/>
        <v>114541</v>
      </c>
      <c r="R99" s="595">
        <f t="shared" si="41"/>
        <v>114541</v>
      </c>
      <c r="S99" s="595">
        <f t="shared" si="41"/>
        <v>114541</v>
      </c>
      <c r="T99" s="595">
        <f t="shared" si="41"/>
        <v>114541</v>
      </c>
      <c r="U99" s="595">
        <f t="shared" si="41"/>
        <v>114541</v>
      </c>
      <c r="V99" s="595">
        <f t="shared" si="41"/>
        <v>114541</v>
      </c>
      <c r="W99" s="595">
        <f t="shared" si="41"/>
        <v>114541</v>
      </c>
      <c r="X99" s="595">
        <f t="shared" si="41"/>
        <v>114541</v>
      </c>
      <c r="Y99" s="595">
        <f t="shared" si="41"/>
        <v>114541</v>
      </c>
      <c r="Z99" s="595">
        <f t="shared" si="41"/>
        <v>114541</v>
      </c>
      <c r="AA99" s="595">
        <f t="shared" si="41"/>
        <v>114541</v>
      </c>
      <c r="AB99" s="595">
        <f t="shared" si="41"/>
        <v>114541</v>
      </c>
      <c r="AC99" s="595">
        <f t="shared" si="41"/>
        <v>114541</v>
      </c>
      <c r="AD99" s="595">
        <f t="shared" si="41"/>
        <v>114541</v>
      </c>
      <c r="AE99" s="595">
        <f t="shared" si="41"/>
        <v>114541</v>
      </c>
      <c r="AF99" s="595">
        <f t="shared" si="41"/>
        <v>114541</v>
      </c>
      <c r="AG99" s="595">
        <f t="shared" si="41"/>
        <v>114541</v>
      </c>
      <c r="AH99" s="595">
        <f t="shared" si="41"/>
        <v>114541</v>
      </c>
      <c r="AI99" s="595">
        <f t="shared" si="41"/>
        <v>114541</v>
      </c>
    </row>
    <row r="100" spans="1:35" s="589" customFormat="1" ht="11.25">
      <c r="A100" s="594"/>
      <c r="B100" s="751" t="str">
        <f>+B65</f>
        <v>Ostali poslovni prihodki</v>
      </c>
      <c r="C100" s="596"/>
      <c r="D100" s="596"/>
      <c r="E100" s="596"/>
      <c r="F100" s="595">
        <f>+F65</f>
        <v>10009</v>
      </c>
      <c r="G100" s="595">
        <f t="shared" si="41"/>
        <v>3382</v>
      </c>
      <c r="H100" s="595">
        <f t="shared" si="41"/>
        <v>1383</v>
      </c>
      <c r="I100" s="595">
        <f t="shared" si="41"/>
        <v>1383</v>
      </c>
      <c r="J100" s="595">
        <f t="shared" si="41"/>
        <v>1383</v>
      </c>
      <c r="K100" s="595">
        <f t="shared" si="41"/>
        <v>1383</v>
      </c>
      <c r="L100" s="595">
        <f t="shared" si="41"/>
        <v>1383</v>
      </c>
      <c r="M100" s="595">
        <f t="shared" si="41"/>
        <v>1383</v>
      </c>
      <c r="N100" s="595">
        <f t="shared" si="41"/>
        <v>1383</v>
      </c>
      <c r="O100" s="595">
        <f t="shared" si="41"/>
        <v>1383</v>
      </c>
      <c r="P100" s="595">
        <f t="shared" si="41"/>
        <v>1383</v>
      </c>
      <c r="Q100" s="595">
        <f t="shared" si="41"/>
        <v>1383</v>
      </c>
      <c r="R100" s="595">
        <f t="shared" si="41"/>
        <v>1383</v>
      </c>
      <c r="S100" s="595">
        <f t="shared" si="41"/>
        <v>1383</v>
      </c>
      <c r="T100" s="595">
        <f t="shared" si="41"/>
        <v>1383</v>
      </c>
      <c r="U100" s="595">
        <f t="shared" si="41"/>
        <v>1383</v>
      </c>
      <c r="V100" s="595">
        <f t="shared" si="41"/>
        <v>1383</v>
      </c>
      <c r="W100" s="595">
        <f t="shared" si="41"/>
        <v>1383</v>
      </c>
      <c r="X100" s="595">
        <f t="shared" si="41"/>
        <v>1383</v>
      </c>
      <c r="Y100" s="595">
        <f t="shared" si="41"/>
        <v>1383</v>
      </c>
      <c r="Z100" s="595">
        <f t="shared" si="41"/>
        <v>1383</v>
      </c>
      <c r="AA100" s="595">
        <f t="shared" si="41"/>
        <v>1383</v>
      </c>
      <c r="AB100" s="595">
        <f t="shared" si="41"/>
        <v>1383</v>
      </c>
      <c r="AC100" s="595">
        <f t="shared" si="41"/>
        <v>1383</v>
      </c>
      <c r="AD100" s="595">
        <f t="shared" si="41"/>
        <v>1383</v>
      </c>
      <c r="AE100" s="595">
        <f t="shared" si="41"/>
        <v>1383</v>
      </c>
      <c r="AF100" s="595">
        <f t="shared" si="41"/>
        <v>1383</v>
      </c>
      <c r="AG100" s="595">
        <f t="shared" si="41"/>
        <v>1383</v>
      </c>
      <c r="AH100" s="595">
        <f t="shared" si="41"/>
        <v>1383</v>
      </c>
      <c r="AI100" s="595">
        <f t="shared" si="41"/>
        <v>1383</v>
      </c>
    </row>
    <row r="101" spans="1:35" s="589" customFormat="1" ht="11.25">
      <c r="A101" s="594">
        <v>2</v>
      </c>
      <c r="B101" s="750" t="s">
        <v>247</v>
      </c>
      <c r="C101" s="594"/>
      <c r="D101" s="594"/>
      <c r="E101" s="594"/>
      <c r="F101" s="595">
        <f>+F66</f>
        <v>1773</v>
      </c>
      <c r="G101" s="595">
        <f t="shared" si="41"/>
        <v>3248</v>
      </c>
      <c r="H101" s="595">
        <f t="shared" si="41"/>
        <v>0</v>
      </c>
      <c r="I101" s="595">
        <f t="shared" si="41"/>
        <v>0</v>
      </c>
      <c r="J101" s="595">
        <f t="shared" si="41"/>
        <v>0</v>
      </c>
      <c r="K101" s="595">
        <f t="shared" si="41"/>
        <v>0</v>
      </c>
      <c r="L101" s="595">
        <f t="shared" si="41"/>
        <v>0</v>
      </c>
      <c r="M101" s="595">
        <f t="shared" si="41"/>
        <v>0</v>
      </c>
      <c r="N101" s="595">
        <f t="shared" si="41"/>
        <v>0</v>
      </c>
      <c r="O101" s="595">
        <f t="shared" si="41"/>
        <v>0</v>
      </c>
      <c r="P101" s="595">
        <f t="shared" si="41"/>
        <v>0</v>
      </c>
      <c r="Q101" s="595">
        <f t="shared" si="41"/>
        <v>0</v>
      </c>
      <c r="R101" s="595">
        <f t="shared" si="41"/>
        <v>0</v>
      </c>
      <c r="S101" s="595">
        <f t="shared" si="41"/>
        <v>0</v>
      </c>
      <c r="T101" s="595">
        <f t="shared" si="41"/>
        <v>0</v>
      </c>
      <c r="U101" s="595">
        <f t="shared" si="41"/>
        <v>0</v>
      </c>
      <c r="V101" s="595">
        <f t="shared" si="41"/>
        <v>0</v>
      </c>
      <c r="W101" s="595">
        <f t="shared" si="41"/>
        <v>0</v>
      </c>
      <c r="X101" s="595">
        <f t="shared" si="41"/>
        <v>0</v>
      </c>
      <c r="Y101" s="595">
        <f t="shared" si="41"/>
        <v>0</v>
      </c>
      <c r="Z101" s="595">
        <f t="shared" si="41"/>
        <v>0</v>
      </c>
      <c r="AA101" s="595">
        <f t="shared" si="41"/>
        <v>0</v>
      </c>
      <c r="AB101" s="595">
        <f t="shared" si="41"/>
        <v>0</v>
      </c>
      <c r="AC101" s="595">
        <f t="shared" si="41"/>
        <v>0</v>
      </c>
      <c r="AD101" s="595">
        <f t="shared" si="41"/>
        <v>0</v>
      </c>
      <c r="AE101" s="595">
        <f t="shared" si="41"/>
        <v>0</v>
      </c>
      <c r="AF101" s="595">
        <f t="shared" si="41"/>
        <v>0</v>
      </c>
      <c r="AG101" s="595">
        <f t="shared" si="41"/>
        <v>0</v>
      </c>
      <c r="AH101" s="595">
        <f t="shared" si="41"/>
        <v>0</v>
      </c>
      <c r="AI101" s="595">
        <f t="shared" si="41"/>
        <v>0</v>
      </c>
    </row>
    <row r="102" spans="1:35" s="589" customFormat="1" ht="11.25">
      <c r="A102" s="594">
        <v>3</v>
      </c>
      <c r="B102" s="750" t="s">
        <v>251</v>
      </c>
      <c r="C102" s="594"/>
      <c r="D102" s="594"/>
      <c r="E102" s="594"/>
      <c r="F102" s="595">
        <f>+F67</f>
        <v>0</v>
      </c>
      <c r="G102" s="595">
        <f t="shared" si="41"/>
        <v>0</v>
      </c>
      <c r="H102" s="595">
        <f t="shared" si="41"/>
        <v>0</v>
      </c>
      <c r="I102" s="595">
        <f t="shared" si="41"/>
        <v>0</v>
      </c>
      <c r="J102" s="595">
        <f t="shared" si="41"/>
        <v>0</v>
      </c>
      <c r="K102" s="595">
        <f t="shared" si="41"/>
        <v>0</v>
      </c>
      <c r="L102" s="595">
        <f t="shared" si="41"/>
        <v>0</v>
      </c>
      <c r="M102" s="595">
        <f t="shared" si="41"/>
        <v>0</v>
      </c>
      <c r="N102" s="595">
        <f t="shared" si="41"/>
        <v>0</v>
      </c>
      <c r="O102" s="595">
        <f t="shared" si="41"/>
        <v>0</v>
      </c>
      <c r="P102" s="595">
        <f t="shared" si="41"/>
        <v>0</v>
      </c>
      <c r="Q102" s="595">
        <f t="shared" si="41"/>
        <v>0</v>
      </c>
      <c r="R102" s="595">
        <f t="shared" si="41"/>
        <v>0</v>
      </c>
      <c r="S102" s="595">
        <f t="shared" si="41"/>
        <v>0</v>
      </c>
      <c r="T102" s="595">
        <f t="shared" si="41"/>
        <v>0</v>
      </c>
      <c r="U102" s="595">
        <f t="shared" si="41"/>
        <v>0</v>
      </c>
      <c r="V102" s="595">
        <f t="shared" si="41"/>
        <v>0</v>
      </c>
      <c r="W102" s="595">
        <f t="shared" si="41"/>
        <v>0</v>
      </c>
      <c r="X102" s="595">
        <f t="shared" si="41"/>
        <v>0</v>
      </c>
      <c r="Y102" s="595">
        <f t="shared" si="41"/>
        <v>0</v>
      </c>
      <c r="Z102" s="595">
        <f t="shared" si="41"/>
        <v>0</v>
      </c>
      <c r="AA102" s="595">
        <f t="shared" si="41"/>
        <v>0</v>
      </c>
      <c r="AB102" s="595">
        <f t="shared" si="41"/>
        <v>0</v>
      </c>
      <c r="AC102" s="595">
        <f t="shared" si="41"/>
        <v>0</v>
      </c>
      <c r="AD102" s="595">
        <f t="shared" si="41"/>
        <v>0</v>
      </c>
      <c r="AE102" s="595">
        <f t="shared" si="41"/>
        <v>0</v>
      </c>
      <c r="AF102" s="595">
        <f t="shared" si="41"/>
        <v>0</v>
      </c>
      <c r="AG102" s="595">
        <f t="shared" si="41"/>
        <v>0</v>
      </c>
      <c r="AH102" s="595">
        <f t="shared" si="41"/>
        <v>0</v>
      </c>
      <c r="AI102" s="595">
        <f t="shared" si="41"/>
        <v>0</v>
      </c>
    </row>
    <row r="103" spans="1:35" s="589" customFormat="1" ht="11.25">
      <c r="A103" s="592" t="s">
        <v>243</v>
      </c>
      <c r="B103" s="749" t="s">
        <v>253</v>
      </c>
      <c r="C103" s="592"/>
      <c r="D103" s="592"/>
      <c r="E103" s="592"/>
      <c r="F103" s="593">
        <f>+F104+F111+F112</f>
        <v>203881</v>
      </c>
      <c r="G103" s="593">
        <f t="shared" ref="G103:AI103" si="42">+G104+G111+G112</f>
        <v>206900</v>
      </c>
      <c r="H103" s="593">
        <f t="shared" si="42"/>
        <v>191487</v>
      </c>
      <c r="I103" s="593">
        <f t="shared" si="42"/>
        <v>191487</v>
      </c>
      <c r="J103" s="593">
        <f t="shared" si="42"/>
        <v>191487</v>
      </c>
      <c r="K103" s="593">
        <f t="shared" si="42"/>
        <v>191487</v>
      </c>
      <c r="L103" s="593">
        <f t="shared" si="42"/>
        <v>191487</v>
      </c>
      <c r="M103" s="593">
        <f t="shared" si="42"/>
        <v>191487</v>
      </c>
      <c r="N103" s="593">
        <f t="shared" si="42"/>
        <v>191487</v>
      </c>
      <c r="O103" s="593">
        <f t="shared" si="42"/>
        <v>191487</v>
      </c>
      <c r="P103" s="593">
        <f t="shared" si="42"/>
        <v>191487</v>
      </c>
      <c r="Q103" s="593">
        <f t="shared" si="42"/>
        <v>191487</v>
      </c>
      <c r="R103" s="593">
        <f t="shared" si="42"/>
        <v>191487</v>
      </c>
      <c r="S103" s="593">
        <f t="shared" si="42"/>
        <v>191487</v>
      </c>
      <c r="T103" s="593">
        <f t="shared" si="42"/>
        <v>191487</v>
      </c>
      <c r="U103" s="593">
        <f t="shared" si="42"/>
        <v>191487</v>
      </c>
      <c r="V103" s="593">
        <f t="shared" si="42"/>
        <v>191487</v>
      </c>
      <c r="W103" s="593">
        <f t="shared" si="42"/>
        <v>191487</v>
      </c>
      <c r="X103" s="593">
        <f t="shared" si="42"/>
        <v>191487</v>
      </c>
      <c r="Y103" s="593">
        <f t="shared" si="42"/>
        <v>191487</v>
      </c>
      <c r="Z103" s="593">
        <f t="shared" si="42"/>
        <v>191487</v>
      </c>
      <c r="AA103" s="593">
        <f t="shared" si="42"/>
        <v>191487</v>
      </c>
      <c r="AB103" s="593">
        <f t="shared" si="42"/>
        <v>191487</v>
      </c>
      <c r="AC103" s="593">
        <f t="shared" si="42"/>
        <v>191487</v>
      </c>
      <c r="AD103" s="593">
        <f t="shared" si="42"/>
        <v>191487</v>
      </c>
      <c r="AE103" s="593">
        <f t="shared" si="42"/>
        <v>191487</v>
      </c>
      <c r="AF103" s="593">
        <f t="shared" si="42"/>
        <v>191487</v>
      </c>
      <c r="AG103" s="593">
        <f t="shared" si="42"/>
        <v>191487</v>
      </c>
      <c r="AH103" s="593">
        <f t="shared" si="42"/>
        <v>191487</v>
      </c>
      <c r="AI103" s="593">
        <f t="shared" si="42"/>
        <v>191487</v>
      </c>
    </row>
    <row r="104" spans="1:35" s="589" customFormat="1" ht="11.25">
      <c r="A104" s="594"/>
      <c r="B104" s="750" t="s">
        <v>246</v>
      </c>
      <c r="C104" s="594"/>
      <c r="D104" s="594"/>
      <c r="E104" s="594"/>
      <c r="F104" s="595">
        <f>+F105+F106+F107+F108+F109+F110</f>
        <v>199558</v>
      </c>
      <c r="G104" s="595">
        <f t="shared" ref="G104:AI104" si="43">+G105+G106+G107+G108+G109+G110</f>
        <v>206743</v>
      </c>
      <c r="H104" s="595">
        <f t="shared" si="43"/>
        <v>191487</v>
      </c>
      <c r="I104" s="595">
        <f t="shared" si="43"/>
        <v>191487</v>
      </c>
      <c r="J104" s="595">
        <f t="shared" si="43"/>
        <v>191487</v>
      </c>
      <c r="K104" s="595">
        <f t="shared" si="43"/>
        <v>191487</v>
      </c>
      <c r="L104" s="595">
        <f t="shared" si="43"/>
        <v>191487</v>
      </c>
      <c r="M104" s="595">
        <f t="shared" si="43"/>
        <v>191487</v>
      </c>
      <c r="N104" s="595">
        <f t="shared" si="43"/>
        <v>191487</v>
      </c>
      <c r="O104" s="595">
        <f t="shared" si="43"/>
        <v>191487</v>
      </c>
      <c r="P104" s="595">
        <f t="shared" si="43"/>
        <v>191487</v>
      </c>
      <c r="Q104" s="595">
        <f t="shared" si="43"/>
        <v>191487</v>
      </c>
      <c r="R104" s="595">
        <f t="shared" si="43"/>
        <v>191487</v>
      </c>
      <c r="S104" s="595">
        <f t="shared" si="43"/>
        <v>191487</v>
      </c>
      <c r="T104" s="595">
        <f t="shared" si="43"/>
        <v>191487</v>
      </c>
      <c r="U104" s="595">
        <f t="shared" si="43"/>
        <v>191487</v>
      </c>
      <c r="V104" s="595">
        <f t="shared" si="43"/>
        <v>191487</v>
      </c>
      <c r="W104" s="595">
        <f t="shared" si="43"/>
        <v>191487</v>
      </c>
      <c r="X104" s="595">
        <f t="shared" si="43"/>
        <v>191487</v>
      </c>
      <c r="Y104" s="595">
        <f t="shared" si="43"/>
        <v>191487</v>
      </c>
      <c r="Z104" s="595">
        <f t="shared" si="43"/>
        <v>191487</v>
      </c>
      <c r="AA104" s="595">
        <f t="shared" si="43"/>
        <v>191487</v>
      </c>
      <c r="AB104" s="595">
        <f t="shared" si="43"/>
        <v>191487</v>
      </c>
      <c r="AC104" s="595">
        <f t="shared" si="43"/>
        <v>191487</v>
      </c>
      <c r="AD104" s="595">
        <f t="shared" si="43"/>
        <v>191487</v>
      </c>
      <c r="AE104" s="595">
        <f t="shared" si="43"/>
        <v>191487</v>
      </c>
      <c r="AF104" s="595">
        <f t="shared" si="43"/>
        <v>191487</v>
      </c>
      <c r="AG104" s="595">
        <f t="shared" si="43"/>
        <v>191487</v>
      </c>
      <c r="AH104" s="595">
        <f t="shared" si="43"/>
        <v>191487</v>
      </c>
      <c r="AI104" s="595">
        <f t="shared" si="43"/>
        <v>191487</v>
      </c>
    </row>
    <row r="105" spans="1:35" s="589" customFormat="1" ht="11.25">
      <c r="A105" s="594"/>
      <c r="B105" s="751" t="s">
        <v>106</v>
      </c>
      <c r="C105" s="596"/>
      <c r="D105" s="596"/>
      <c r="E105" s="596"/>
      <c r="F105" s="595">
        <f>+F70</f>
        <v>15634</v>
      </c>
      <c r="G105" s="595">
        <f t="shared" ref="G105:AI105" si="44">+G70</f>
        <v>5928</v>
      </c>
      <c r="H105" s="595">
        <f t="shared" si="44"/>
        <v>5244</v>
      </c>
      <c r="I105" s="595">
        <f t="shared" si="44"/>
        <v>5244</v>
      </c>
      <c r="J105" s="595">
        <f t="shared" si="44"/>
        <v>5244</v>
      </c>
      <c r="K105" s="595">
        <f t="shared" si="44"/>
        <v>5244</v>
      </c>
      <c r="L105" s="595">
        <f t="shared" si="44"/>
        <v>5244</v>
      </c>
      <c r="M105" s="595">
        <f t="shared" si="44"/>
        <v>5244</v>
      </c>
      <c r="N105" s="595">
        <f t="shared" si="44"/>
        <v>5244</v>
      </c>
      <c r="O105" s="595">
        <f t="shared" si="44"/>
        <v>5244</v>
      </c>
      <c r="P105" s="595">
        <f t="shared" si="44"/>
        <v>5244</v>
      </c>
      <c r="Q105" s="595">
        <f t="shared" si="44"/>
        <v>5244</v>
      </c>
      <c r="R105" s="595">
        <f t="shared" si="44"/>
        <v>5244</v>
      </c>
      <c r="S105" s="595">
        <f t="shared" si="44"/>
        <v>5244</v>
      </c>
      <c r="T105" s="595">
        <f t="shared" si="44"/>
        <v>5244</v>
      </c>
      <c r="U105" s="595">
        <f t="shared" si="44"/>
        <v>5244</v>
      </c>
      <c r="V105" s="595">
        <f t="shared" si="44"/>
        <v>5244</v>
      </c>
      <c r="W105" s="595">
        <f t="shared" si="44"/>
        <v>5244</v>
      </c>
      <c r="X105" s="595">
        <f t="shared" si="44"/>
        <v>5244</v>
      </c>
      <c r="Y105" s="595">
        <f t="shared" si="44"/>
        <v>5244</v>
      </c>
      <c r="Z105" s="595">
        <f t="shared" si="44"/>
        <v>5244</v>
      </c>
      <c r="AA105" s="595">
        <f t="shared" si="44"/>
        <v>5244</v>
      </c>
      <c r="AB105" s="595">
        <f t="shared" si="44"/>
        <v>5244</v>
      </c>
      <c r="AC105" s="595">
        <f t="shared" si="44"/>
        <v>5244</v>
      </c>
      <c r="AD105" s="595">
        <f t="shared" si="44"/>
        <v>5244</v>
      </c>
      <c r="AE105" s="595">
        <f t="shared" si="44"/>
        <v>5244</v>
      </c>
      <c r="AF105" s="595">
        <f t="shared" si="44"/>
        <v>5244</v>
      </c>
      <c r="AG105" s="595">
        <f t="shared" si="44"/>
        <v>5244</v>
      </c>
      <c r="AH105" s="595">
        <f t="shared" si="44"/>
        <v>5244</v>
      </c>
      <c r="AI105" s="595">
        <f t="shared" si="44"/>
        <v>5244</v>
      </c>
    </row>
    <row r="106" spans="1:35" s="589" customFormat="1" ht="11.25">
      <c r="A106" s="594"/>
      <c r="B106" s="751" t="s">
        <v>254</v>
      </c>
      <c r="C106" s="596"/>
      <c r="D106" s="596"/>
      <c r="E106" s="596"/>
      <c r="F106" s="595">
        <f>+F71-F72</f>
        <v>162165</v>
      </c>
      <c r="G106" s="595">
        <f t="shared" ref="G106:AI106" si="45">+G71-G72</f>
        <v>74935</v>
      </c>
      <c r="H106" s="595">
        <f t="shared" si="45"/>
        <v>58382</v>
      </c>
      <c r="I106" s="595">
        <f t="shared" si="45"/>
        <v>58382</v>
      </c>
      <c r="J106" s="595">
        <f t="shared" si="45"/>
        <v>58382</v>
      </c>
      <c r="K106" s="595">
        <f t="shared" si="45"/>
        <v>58382</v>
      </c>
      <c r="L106" s="595">
        <f t="shared" si="45"/>
        <v>58382</v>
      </c>
      <c r="M106" s="595">
        <f t="shared" si="45"/>
        <v>58382</v>
      </c>
      <c r="N106" s="595">
        <f t="shared" si="45"/>
        <v>58382</v>
      </c>
      <c r="O106" s="595">
        <f t="shared" si="45"/>
        <v>58382</v>
      </c>
      <c r="P106" s="595">
        <f t="shared" si="45"/>
        <v>58382</v>
      </c>
      <c r="Q106" s="595">
        <f t="shared" si="45"/>
        <v>58382</v>
      </c>
      <c r="R106" s="595">
        <f t="shared" si="45"/>
        <v>58382</v>
      </c>
      <c r="S106" s="595">
        <f t="shared" si="45"/>
        <v>58382</v>
      </c>
      <c r="T106" s="595">
        <f t="shared" si="45"/>
        <v>58382</v>
      </c>
      <c r="U106" s="595">
        <f t="shared" si="45"/>
        <v>58382</v>
      </c>
      <c r="V106" s="595">
        <f t="shared" si="45"/>
        <v>58382</v>
      </c>
      <c r="W106" s="595">
        <f t="shared" si="45"/>
        <v>58382</v>
      </c>
      <c r="X106" s="595">
        <f t="shared" si="45"/>
        <v>58382</v>
      </c>
      <c r="Y106" s="595">
        <f t="shared" si="45"/>
        <v>58382</v>
      </c>
      <c r="Z106" s="595">
        <f t="shared" si="45"/>
        <v>58382</v>
      </c>
      <c r="AA106" s="595">
        <f t="shared" si="45"/>
        <v>58382</v>
      </c>
      <c r="AB106" s="595">
        <f t="shared" si="45"/>
        <v>58382</v>
      </c>
      <c r="AC106" s="595">
        <f t="shared" si="45"/>
        <v>58382</v>
      </c>
      <c r="AD106" s="595">
        <f t="shared" si="45"/>
        <v>58382</v>
      </c>
      <c r="AE106" s="595">
        <f t="shared" si="45"/>
        <v>58382</v>
      </c>
      <c r="AF106" s="595">
        <f t="shared" si="45"/>
        <v>58382</v>
      </c>
      <c r="AG106" s="595">
        <f t="shared" si="45"/>
        <v>58382</v>
      </c>
      <c r="AH106" s="595">
        <f t="shared" si="45"/>
        <v>58382</v>
      </c>
      <c r="AI106" s="595">
        <f t="shared" si="45"/>
        <v>58382</v>
      </c>
    </row>
    <row r="107" spans="1:35" s="589" customFormat="1" ht="11.25">
      <c r="A107" s="594"/>
      <c r="B107" s="751" t="s">
        <v>664</v>
      </c>
      <c r="C107" s="596"/>
      <c r="D107" s="596"/>
      <c r="E107" s="596"/>
      <c r="F107" s="595">
        <f t="shared" ref="F107:AI112" si="46">+F72</f>
        <v>322</v>
      </c>
      <c r="G107" s="595">
        <f t="shared" si="46"/>
        <v>110913</v>
      </c>
      <c r="H107" s="595">
        <f t="shared" si="46"/>
        <v>114541</v>
      </c>
      <c r="I107" s="595">
        <f t="shared" si="46"/>
        <v>114541</v>
      </c>
      <c r="J107" s="595">
        <f t="shared" si="46"/>
        <v>114541</v>
      </c>
      <c r="K107" s="595">
        <f t="shared" si="46"/>
        <v>114541</v>
      </c>
      <c r="L107" s="595">
        <f t="shared" si="46"/>
        <v>114541</v>
      </c>
      <c r="M107" s="595">
        <f t="shared" si="46"/>
        <v>114541</v>
      </c>
      <c r="N107" s="595">
        <f t="shared" si="46"/>
        <v>114541</v>
      </c>
      <c r="O107" s="595">
        <f t="shared" si="46"/>
        <v>114541</v>
      </c>
      <c r="P107" s="595">
        <f t="shared" si="46"/>
        <v>114541</v>
      </c>
      <c r="Q107" s="595">
        <f t="shared" si="46"/>
        <v>114541</v>
      </c>
      <c r="R107" s="595">
        <f t="shared" si="46"/>
        <v>114541</v>
      </c>
      <c r="S107" s="595">
        <f t="shared" si="46"/>
        <v>114541</v>
      </c>
      <c r="T107" s="595">
        <f t="shared" si="46"/>
        <v>114541</v>
      </c>
      <c r="U107" s="595">
        <f t="shared" si="46"/>
        <v>114541</v>
      </c>
      <c r="V107" s="595">
        <f t="shared" si="46"/>
        <v>114541</v>
      </c>
      <c r="W107" s="595">
        <f t="shared" si="46"/>
        <v>114541</v>
      </c>
      <c r="X107" s="595">
        <f t="shared" si="46"/>
        <v>114541</v>
      </c>
      <c r="Y107" s="595">
        <f t="shared" si="46"/>
        <v>114541</v>
      </c>
      <c r="Z107" s="595">
        <f t="shared" si="46"/>
        <v>114541</v>
      </c>
      <c r="AA107" s="595">
        <f t="shared" si="46"/>
        <v>114541</v>
      </c>
      <c r="AB107" s="595">
        <f t="shared" si="46"/>
        <v>114541</v>
      </c>
      <c r="AC107" s="595">
        <f t="shared" si="46"/>
        <v>114541</v>
      </c>
      <c r="AD107" s="595">
        <f t="shared" si="46"/>
        <v>114541</v>
      </c>
      <c r="AE107" s="595">
        <f t="shared" si="46"/>
        <v>114541</v>
      </c>
      <c r="AF107" s="595">
        <f t="shared" si="46"/>
        <v>114541</v>
      </c>
      <c r="AG107" s="595">
        <f t="shared" si="46"/>
        <v>114541</v>
      </c>
      <c r="AH107" s="595">
        <f t="shared" si="46"/>
        <v>114541</v>
      </c>
      <c r="AI107" s="595">
        <f t="shared" si="46"/>
        <v>114541</v>
      </c>
    </row>
    <row r="108" spans="1:35" s="589" customFormat="1" ht="11.25">
      <c r="A108" s="594"/>
      <c r="B108" s="751" t="s">
        <v>665</v>
      </c>
      <c r="C108" s="596"/>
      <c r="D108" s="596"/>
      <c r="E108" s="596"/>
      <c r="F108" s="595">
        <f t="shared" si="46"/>
        <v>2367</v>
      </c>
      <c r="G108" s="595">
        <f t="shared" si="46"/>
        <v>1897</v>
      </c>
      <c r="H108" s="595">
        <f t="shared" si="46"/>
        <v>14</v>
      </c>
      <c r="I108" s="595">
        <f t="shared" si="46"/>
        <v>14</v>
      </c>
      <c r="J108" s="595">
        <f t="shared" si="46"/>
        <v>14</v>
      </c>
      <c r="K108" s="595">
        <f t="shared" si="46"/>
        <v>14</v>
      </c>
      <c r="L108" s="595">
        <f t="shared" si="46"/>
        <v>14</v>
      </c>
      <c r="M108" s="595">
        <f t="shared" si="46"/>
        <v>14</v>
      </c>
      <c r="N108" s="595">
        <f t="shared" si="46"/>
        <v>14</v>
      </c>
      <c r="O108" s="595">
        <f t="shared" si="46"/>
        <v>14</v>
      </c>
      <c r="P108" s="595">
        <f t="shared" si="46"/>
        <v>14</v>
      </c>
      <c r="Q108" s="595">
        <f t="shared" si="46"/>
        <v>14</v>
      </c>
      <c r="R108" s="595">
        <f t="shared" si="46"/>
        <v>14</v>
      </c>
      <c r="S108" s="595">
        <f t="shared" si="46"/>
        <v>14</v>
      </c>
      <c r="T108" s="595">
        <f t="shared" si="46"/>
        <v>14</v>
      </c>
      <c r="U108" s="595">
        <f t="shared" si="46"/>
        <v>14</v>
      </c>
      <c r="V108" s="595">
        <f t="shared" si="46"/>
        <v>14</v>
      </c>
      <c r="W108" s="595">
        <f t="shared" si="46"/>
        <v>14</v>
      </c>
      <c r="X108" s="595">
        <f t="shared" si="46"/>
        <v>14</v>
      </c>
      <c r="Y108" s="595">
        <f t="shared" si="46"/>
        <v>14</v>
      </c>
      <c r="Z108" s="595">
        <f t="shared" si="46"/>
        <v>14</v>
      </c>
      <c r="AA108" s="595">
        <f t="shared" si="46"/>
        <v>14</v>
      </c>
      <c r="AB108" s="595">
        <f t="shared" si="46"/>
        <v>14</v>
      </c>
      <c r="AC108" s="595">
        <f t="shared" si="46"/>
        <v>14</v>
      </c>
      <c r="AD108" s="595">
        <f t="shared" si="46"/>
        <v>14</v>
      </c>
      <c r="AE108" s="595">
        <f t="shared" si="46"/>
        <v>14</v>
      </c>
      <c r="AF108" s="595">
        <f t="shared" si="46"/>
        <v>14</v>
      </c>
      <c r="AG108" s="595">
        <f t="shared" si="46"/>
        <v>14</v>
      </c>
      <c r="AH108" s="595">
        <f t="shared" si="46"/>
        <v>14</v>
      </c>
      <c r="AI108" s="595">
        <f t="shared" si="46"/>
        <v>14</v>
      </c>
    </row>
    <row r="109" spans="1:35" s="589" customFormat="1" ht="11.25">
      <c r="A109" s="594"/>
      <c r="B109" s="751" t="s">
        <v>256</v>
      </c>
      <c r="C109" s="596"/>
      <c r="D109" s="596"/>
      <c r="E109" s="596"/>
      <c r="F109" s="595">
        <f t="shared" si="46"/>
        <v>15304</v>
      </c>
      <c r="G109" s="595">
        <f t="shared" si="46"/>
        <v>11867</v>
      </c>
      <c r="H109" s="595">
        <f t="shared" si="46"/>
        <v>8296</v>
      </c>
      <c r="I109" s="595">
        <f t="shared" si="46"/>
        <v>8296</v>
      </c>
      <c r="J109" s="595">
        <f t="shared" si="46"/>
        <v>8296</v>
      </c>
      <c r="K109" s="595">
        <f t="shared" si="46"/>
        <v>8296</v>
      </c>
      <c r="L109" s="595">
        <f t="shared" si="46"/>
        <v>8296</v>
      </c>
      <c r="M109" s="595">
        <f t="shared" si="46"/>
        <v>8296</v>
      </c>
      <c r="N109" s="595">
        <f t="shared" si="46"/>
        <v>8296</v>
      </c>
      <c r="O109" s="595">
        <f t="shared" si="46"/>
        <v>8296</v>
      </c>
      <c r="P109" s="595">
        <f t="shared" si="46"/>
        <v>8296</v>
      </c>
      <c r="Q109" s="595">
        <f t="shared" si="46"/>
        <v>8296</v>
      </c>
      <c r="R109" s="595">
        <f t="shared" si="46"/>
        <v>8296</v>
      </c>
      <c r="S109" s="595">
        <f t="shared" si="46"/>
        <v>8296</v>
      </c>
      <c r="T109" s="595">
        <f t="shared" si="46"/>
        <v>8296</v>
      </c>
      <c r="U109" s="595">
        <f t="shared" si="46"/>
        <v>8296</v>
      </c>
      <c r="V109" s="595">
        <f t="shared" si="46"/>
        <v>8296</v>
      </c>
      <c r="W109" s="595">
        <f t="shared" si="46"/>
        <v>8296</v>
      </c>
      <c r="X109" s="595">
        <f t="shared" si="46"/>
        <v>8296</v>
      </c>
      <c r="Y109" s="595">
        <f t="shared" si="46"/>
        <v>8296</v>
      </c>
      <c r="Z109" s="595">
        <f t="shared" si="46"/>
        <v>8296</v>
      </c>
      <c r="AA109" s="595">
        <f t="shared" si="46"/>
        <v>8296</v>
      </c>
      <c r="AB109" s="595">
        <f t="shared" si="46"/>
        <v>8296</v>
      </c>
      <c r="AC109" s="595">
        <f t="shared" si="46"/>
        <v>8296</v>
      </c>
      <c r="AD109" s="595">
        <f t="shared" si="46"/>
        <v>8296</v>
      </c>
      <c r="AE109" s="595">
        <f t="shared" si="46"/>
        <v>8296</v>
      </c>
      <c r="AF109" s="595">
        <f t="shared" si="46"/>
        <v>8296</v>
      </c>
      <c r="AG109" s="595">
        <f t="shared" si="46"/>
        <v>8296</v>
      </c>
      <c r="AH109" s="595">
        <f t="shared" si="46"/>
        <v>8296</v>
      </c>
      <c r="AI109" s="595">
        <f t="shared" si="46"/>
        <v>8296</v>
      </c>
    </row>
    <row r="110" spans="1:35" s="589" customFormat="1" ht="11.25">
      <c r="A110" s="594"/>
      <c r="B110" s="751" t="s">
        <v>257</v>
      </c>
      <c r="C110" s="596"/>
      <c r="D110" s="596"/>
      <c r="E110" s="596"/>
      <c r="F110" s="595">
        <f t="shared" si="46"/>
        <v>3766</v>
      </c>
      <c r="G110" s="595">
        <f t="shared" si="46"/>
        <v>1203</v>
      </c>
      <c r="H110" s="595">
        <f t="shared" si="46"/>
        <v>5010</v>
      </c>
      <c r="I110" s="595">
        <f t="shared" si="46"/>
        <v>5010</v>
      </c>
      <c r="J110" s="595">
        <f t="shared" si="46"/>
        <v>5010</v>
      </c>
      <c r="K110" s="595">
        <f t="shared" si="46"/>
        <v>5010</v>
      </c>
      <c r="L110" s="595">
        <f t="shared" si="46"/>
        <v>5010</v>
      </c>
      <c r="M110" s="595">
        <f t="shared" si="46"/>
        <v>5010</v>
      </c>
      <c r="N110" s="595">
        <f t="shared" si="46"/>
        <v>5010</v>
      </c>
      <c r="O110" s="595">
        <f t="shared" si="46"/>
        <v>5010</v>
      </c>
      <c r="P110" s="595">
        <f t="shared" si="46"/>
        <v>5010</v>
      </c>
      <c r="Q110" s="595">
        <f t="shared" si="46"/>
        <v>5010</v>
      </c>
      <c r="R110" s="595">
        <f t="shared" si="46"/>
        <v>5010</v>
      </c>
      <c r="S110" s="595">
        <f t="shared" si="46"/>
        <v>5010</v>
      </c>
      <c r="T110" s="595">
        <f t="shared" si="46"/>
        <v>5010</v>
      </c>
      <c r="U110" s="595">
        <f t="shared" si="46"/>
        <v>5010</v>
      </c>
      <c r="V110" s="595">
        <f t="shared" si="46"/>
        <v>5010</v>
      </c>
      <c r="W110" s="595">
        <f t="shared" si="46"/>
        <v>5010</v>
      </c>
      <c r="X110" s="595">
        <f t="shared" si="46"/>
        <v>5010</v>
      </c>
      <c r="Y110" s="595">
        <f t="shared" si="46"/>
        <v>5010</v>
      </c>
      <c r="Z110" s="595">
        <f t="shared" si="46"/>
        <v>5010</v>
      </c>
      <c r="AA110" s="595">
        <f t="shared" si="46"/>
        <v>5010</v>
      </c>
      <c r="AB110" s="595">
        <f t="shared" si="46"/>
        <v>5010</v>
      </c>
      <c r="AC110" s="595">
        <f t="shared" si="46"/>
        <v>5010</v>
      </c>
      <c r="AD110" s="595">
        <f t="shared" si="46"/>
        <v>5010</v>
      </c>
      <c r="AE110" s="595">
        <f t="shared" si="46"/>
        <v>5010</v>
      </c>
      <c r="AF110" s="595">
        <f t="shared" si="46"/>
        <v>5010</v>
      </c>
      <c r="AG110" s="595">
        <f t="shared" si="46"/>
        <v>5010</v>
      </c>
      <c r="AH110" s="595">
        <f t="shared" si="46"/>
        <v>5010</v>
      </c>
      <c r="AI110" s="595">
        <f t="shared" si="46"/>
        <v>5010</v>
      </c>
    </row>
    <row r="111" spans="1:35" s="589" customFormat="1" ht="11.25">
      <c r="A111" s="594"/>
      <c r="B111" s="750" t="s">
        <v>248</v>
      </c>
      <c r="C111" s="594"/>
      <c r="D111" s="594"/>
      <c r="E111" s="594"/>
      <c r="F111" s="595">
        <f t="shared" si="46"/>
        <v>0</v>
      </c>
      <c r="G111" s="595">
        <f t="shared" si="46"/>
        <v>157</v>
      </c>
      <c r="H111" s="595">
        <f t="shared" si="46"/>
        <v>0</v>
      </c>
      <c r="I111" s="595">
        <f t="shared" si="46"/>
        <v>0</v>
      </c>
      <c r="J111" s="595">
        <f t="shared" si="46"/>
        <v>0</v>
      </c>
      <c r="K111" s="595">
        <f t="shared" si="46"/>
        <v>0</v>
      </c>
      <c r="L111" s="595">
        <f t="shared" si="46"/>
        <v>0</v>
      </c>
      <c r="M111" s="595">
        <f t="shared" si="46"/>
        <v>0</v>
      </c>
      <c r="N111" s="595">
        <f t="shared" si="46"/>
        <v>0</v>
      </c>
      <c r="O111" s="595">
        <f t="shared" si="46"/>
        <v>0</v>
      </c>
      <c r="P111" s="595">
        <f t="shared" si="46"/>
        <v>0</v>
      </c>
      <c r="Q111" s="595">
        <f t="shared" si="46"/>
        <v>0</v>
      </c>
      <c r="R111" s="595">
        <f t="shared" si="46"/>
        <v>0</v>
      </c>
      <c r="S111" s="595">
        <f t="shared" si="46"/>
        <v>0</v>
      </c>
      <c r="T111" s="595">
        <f t="shared" si="46"/>
        <v>0</v>
      </c>
      <c r="U111" s="595">
        <f t="shared" si="46"/>
        <v>0</v>
      </c>
      <c r="V111" s="595">
        <f t="shared" si="46"/>
        <v>0</v>
      </c>
      <c r="W111" s="595">
        <f t="shared" si="46"/>
        <v>0</v>
      </c>
      <c r="X111" s="595">
        <f t="shared" si="46"/>
        <v>0</v>
      </c>
      <c r="Y111" s="595">
        <f t="shared" si="46"/>
        <v>0</v>
      </c>
      <c r="Z111" s="595">
        <f t="shared" si="46"/>
        <v>0</v>
      </c>
      <c r="AA111" s="595">
        <f t="shared" si="46"/>
        <v>0</v>
      </c>
      <c r="AB111" s="595">
        <f t="shared" si="46"/>
        <v>0</v>
      </c>
      <c r="AC111" s="595">
        <f t="shared" si="46"/>
        <v>0</v>
      </c>
      <c r="AD111" s="595">
        <f t="shared" si="46"/>
        <v>0</v>
      </c>
      <c r="AE111" s="595">
        <f t="shared" si="46"/>
        <v>0</v>
      </c>
      <c r="AF111" s="595">
        <f t="shared" si="46"/>
        <v>0</v>
      </c>
      <c r="AG111" s="595">
        <f t="shared" si="46"/>
        <v>0</v>
      </c>
      <c r="AH111" s="595">
        <f t="shared" si="46"/>
        <v>0</v>
      </c>
      <c r="AI111" s="595">
        <f t="shared" si="46"/>
        <v>0</v>
      </c>
    </row>
    <row r="112" spans="1:35" s="589" customFormat="1" ht="11.25">
      <c r="A112" s="594"/>
      <c r="B112" s="750" t="s">
        <v>258</v>
      </c>
      <c r="C112" s="594"/>
      <c r="D112" s="594"/>
      <c r="E112" s="594"/>
      <c r="F112" s="595">
        <f t="shared" si="46"/>
        <v>4323</v>
      </c>
      <c r="G112" s="595">
        <f t="shared" si="46"/>
        <v>0</v>
      </c>
      <c r="H112" s="595">
        <f t="shared" si="46"/>
        <v>0</v>
      </c>
      <c r="I112" s="595">
        <f t="shared" si="46"/>
        <v>0</v>
      </c>
      <c r="J112" s="595">
        <f t="shared" si="46"/>
        <v>0</v>
      </c>
      <c r="K112" s="595">
        <f t="shared" si="46"/>
        <v>0</v>
      </c>
      <c r="L112" s="595">
        <f t="shared" si="46"/>
        <v>0</v>
      </c>
      <c r="M112" s="595">
        <f t="shared" si="46"/>
        <v>0</v>
      </c>
      <c r="N112" s="595">
        <f t="shared" si="46"/>
        <v>0</v>
      </c>
      <c r="O112" s="595">
        <f t="shared" si="46"/>
        <v>0</v>
      </c>
      <c r="P112" s="595">
        <f t="shared" si="46"/>
        <v>0</v>
      </c>
      <c r="Q112" s="595">
        <f t="shared" si="46"/>
        <v>0</v>
      </c>
      <c r="R112" s="595">
        <f t="shared" si="46"/>
        <v>0</v>
      </c>
      <c r="S112" s="595">
        <f t="shared" si="46"/>
        <v>0</v>
      </c>
      <c r="T112" s="595">
        <f t="shared" si="46"/>
        <v>0</v>
      </c>
      <c r="U112" s="595">
        <f t="shared" si="46"/>
        <v>0</v>
      </c>
      <c r="V112" s="595">
        <f t="shared" si="46"/>
        <v>0</v>
      </c>
      <c r="W112" s="595">
        <f t="shared" si="46"/>
        <v>0</v>
      </c>
      <c r="X112" s="595">
        <f t="shared" si="46"/>
        <v>0</v>
      </c>
      <c r="Y112" s="595">
        <f t="shared" si="46"/>
        <v>0</v>
      </c>
      <c r="Z112" s="595">
        <f t="shared" si="46"/>
        <v>0</v>
      </c>
      <c r="AA112" s="595">
        <f t="shared" si="46"/>
        <v>0</v>
      </c>
      <c r="AB112" s="595">
        <f t="shared" si="46"/>
        <v>0</v>
      </c>
      <c r="AC112" s="595">
        <f t="shared" si="46"/>
        <v>0</v>
      </c>
      <c r="AD112" s="595">
        <f t="shared" si="46"/>
        <v>0</v>
      </c>
      <c r="AE112" s="595">
        <f t="shared" si="46"/>
        <v>0</v>
      </c>
      <c r="AF112" s="595">
        <f t="shared" si="46"/>
        <v>0</v>
      </c>
      <c r="AG112" s="595">
        <f t="shared" si="46"/>
        <v>0</v>
      </c>
      <c r="AH112" s="595">
        <f t="shared" si="46"/>
        <v>0</v>
      </c>
      <c r="AI112" s="595">
        <f t="shared" si="46"/>
        <v>0</v>
      </c>
    </row>
    <row r="113" spans="1:35" s="589" customFormat="1" ht="11.25">
      <c r="A113" s="592" t="s">
        <v>155</v>
      </c>
      <c r="B113" s="749" t="s">
        <v>259</v>
      </c>
      <c r="C113" s="592"/>
      <c r="D113" s="592"/>
      <c r="E113" s="592"/>
      <c r="F113" s="593">
        <f>+F96-F103</f>
        <v>-4175</v>
      </c>
      <c r="G113" s="593">
        <f t="shared" ref="G113:AI113" si="47">+G96-G103</f>
        <v>8477</v>
      </c>
      <c r="H113" s="593">
        <f t="shared" si="47"/>
        <v>0</v>
      </c>
      <c r="I113" s="593">
        <f t="shared" si="47"/>
        <v>0</v>
      </c>
      <c r="J113" s="593">
        <f t="shared" si="47"/>
        <v>0</v>
      </c>
      <c r="K113" s="593">
        <f t="shared" si="47"/>
        <v>0</v>
      </c>
      <c r="L113" s="593">
        <f t="shared" si="47"/>
        <v>0</v>
      </c>
      <c r="M113" s="593">
        <f t="shared" si="47"/>
        <v>0</v>
      </c>
      <c r="N113" s="593">
        <f t="shared" si="47"/>
        <v>0</v>
      </c>
      <c r="O113" s="593">
        <f t="shared" si="47"/>
        <v>0</v>
      </c>
      <c r="P113" s="593">
        <f t="shared" si="47"/>
        <v>0</v>
      </c>
      <c r="Q113" s="593">
        <f t="shared" si="47"/>
        <v>0</v>
      </c>
      <c r="R113" s="593">
        <f t="shared" si="47"/>
        <v>0</v>
      </c>
      <c r="S113" s="593">
        <f t="shared" si="47"/>
        <v>0</v>
      </c>
      <c r="T113" s="593">
        <f t="shared" si="47"/>
        <v>0</v>
      </c>
      <c r="U113" s="593">
        <f t="shared" si="47"/>
        <v>0</v>
      </c>
      <c r="V113" s="593">
        <f t="shared" si="47"/>
        <v>0</v>
      </c>
      <c r="W113" s="593">
        <f t="shared" si="47"/>
        <v>0</v>
      </c>
      <c r="X113" s="593">
        <f t="shared" si="47"/>
        <v>0</v>
      </c>
      <c r="Y113" s="593">
        <f t="shared" si="47"/>
        <v>0</v>
      </c>
      <c r="Z113" s="593">
        <f t="shared" si="47"/>
        <v>0</v>
      </c>
      <c r="AA113" s="593">
        <f t="shared" si="47"/>
        <v>0</v>
      </c>
      <c r="AB113" s="593">
        <f t="shared" si="47"/>
        <v>0</v>
      </c>
      <c r="AC113" s="593">
        <f t="shared" si="47"/>
        <v>0</v>
      </c>
      <c r="AD113" s="593">
        <f t="shared" si="47"/>
        <v>0</v>
      </c>
      <c r="AE113" s="593">
        <f t="shared" si="47"/>
        <v>0</v>
      </c>
      <c r="AF113" s="593">
        <f t="shared" si="47"/>
        <v>0</v>
      </c>
      <c r="AG113" s="593">
        <f t="shared" si="47"/>
        <v>0</v>
      </c>
      <c r="AH113" s="593">
        <f t="shared" si="47"/>
        <v>0</v>
      </c>
      <c r="AI113" s="593">
        <f t="shared" si="47"/>
        <v>0</v>
      </c>
    </row>
    <row r="115" spans="1:35" ht="12.75">
      <c r="A115" s="553" t="s">
        <v>661</v>
      </c>
    </row>
    <row r="116" spans="1:35" ht="15" customHeight="1"/>
    <row r="117" spans="1:35" s="589" customFormat="1" ht="11.25">
      <c r="A117" s="588"/>
      <c r="B117" s="748" t="s">
        <v>388</v>
      </c>
      <c r="C117" s="588"/>
      <c r="D117" s="588"/>
      <c r="E117" s="588"/>
      <c r="F117" s="588">
        <f t="shared" ref="F117:AI118" si="48">+F94</f>
        <v>1</v>
      </c>
      <c r="G117" s="588">
        <f t="shared" si="48"/>
        <v>2</v>
      </c>
      <c r="H117" s="588">
        <f t="shared" si="48"/>
        <v>3</v>
      </c>
      <c r="I117" s="588">
        <f t="shared" si="48"/>
        <v>4</v>
      </c>
      <c r="J117" s="588">
        <f t="shared" si="48"/>
        <v>5</v>
      </c>
      <c r="K117" s="588">
        <f t="shared" si="48"/>
        <v>6</v>
      </c>
      <c r="L117" s="588">
        <f t="shared" si="48"/>
        <v>7</v>
      </c>
      <c r="M117" s="588">
        <f t="shared" si="48"/>
        <v>8</v>
      </c>
      <c r="N117" s="588">
        <f t="shared" si="48"/>
        <v>9</v>
      </c>
      <c r="O117" s="588">
        <f t="shared" si="48"/>
        <v>10</v>
      </c>
      <c r="P117" s="588">
        <f t="shared" si="48"/>
        <v>11</v>
      </c>
      <c r="Q117" s="588">
        <f t="shared" si="48"/>
        <v>12</v>
      </c>
      <c r="R117" s="588">
        <f t="shared" si="48"/>
        <v>13</v>
      </c>
      <c r="S117" s="588">
        <f t="shared" si="48"/>
        <v>14</v>
      </c>
      <c r="T117" s="588">
        <f t="shared" si="48"/>
        <v>15</v>
      </c>
      <c r="U117" s="588">
        <f t="shared" si="48"/>
        <v>16</v>
      </c>
      <c r="V117" s="588">
        <f t="shared" si="48"/>
        <v>17</v>
      </c>
      <c r="W117" s="588">
        <f t="shared" si="48"/>
        <v>18</v>
      </c>
      <c r="X117" s="588">
        <f t="shared" si="48"/>
        <v>19</v>
      </c>
      <c r="Y117" s="588">
        <f t="shared" si="48"/>
        <v>20</v>
      </c>
      <c r="Z117" s="588">
        <f t="shared" si="48"/>
        <v>21</v>
      </c>
      <c r="AA117" s="588">
        <f t="shared" si="48"/>
        <v>22</v>
      </c>
      <c r="AB117" s="588">
        <f t="shared" si="48"/>
        <v>23</v>
      </c>
      <c r="AC117" s="588">
        <f t="shared" si="48"/>
        <v>24</v>
      </c>
      <c r="AD117" s="588">
        <f t="shared" si="48"/>
        <v>25</v>
      </c>
      <c r="AE117" s="588">
        <f t="shared" si="48"/>
        <v>26</v>
      </c>
      <c r="AF117" s="588">
        <f t="shared" si="48"/>
        <v>27</v>
      </c>
      <c r="AG117" s="588">
        <f t="shared" si="48"/>
        <v>28</v>
      </c>
      <c r="AH117" s="588">
        <f t="shared" si="48"/>
        <v>29</v>
      </c>
      <c r="AI117" s="588">
        <f t="shared" si="48"/>
        <v>30</v>
      </c>
    </row>
    <row r="118" spans="1:35" s="589" customFormat="1" ht="11.25">
      <c r="A118" s="588" t="s">
        <v>147</v>
      </c>
      <c r="B118" s="748" t="s">
        <v>397</v>
      </c>
      <c r="C118" s="590"/>
      <c r="D118" s="590"/>
      <c r="E118" s="590"/>
      <c r="F118" s="591">
        <f t="shared" si="48"/>
        <v>2018</v>
      </c>
      <c r="G118" s="591">
        <f t="shared" si="48"/>
        <v>2019</v>
      </c>
      <c r="H118" s="591">
        <f t="shared" si="48"/>
        <v>2020</v>
      </c>
      <c r="I118" s="591">
        <f t="shared" si="48"/>
        <v>2021</v>
      </c>
      <c r="J118" s="591">
        <f t="shared" si="48"/>
        <v>2022</v>
      </c>
      <c r="K118" s="591">
        <f t="shared" si="48"/>
        <v>2023</v>
      </c>
      <c r="L118" s="591">
        <f t="shared" si="48"/>
        <v>2024</v>
      </c>
      <c r="M118" s="591">
        <f t="shared" si="48"/>
        <v>2025</v>
      </c>
      <c r="N118" s="591">
        <f t="shared" si="48"/>
        <v>2026</v>
      </c>
      <c r="O118" s="591">
        <f t="shared" si="48"/>
        <v>2027</v>
      </c>
      <c r="P118" s="591">
        <f t="shared" si="48"/>
        <v>2028</v>
      </c>
      <c r="Q118" s="591">
        <f t="shared" si="48"/>
        <v>2029</v>
      </c>
      <c r="R118" s="591">
        <f t="shared" si="48"/>
        <v>2030</v>
      </c>
      <c r="S118" s="591">
        <f t="shared" si="48"/>
        <v>2031</v>
      </c>
      <c r="T118" s="591">
        <f t="shared" si="48"/>
        <v>2032</v>
      </c>
      <c r="U118" s="591">
        <f t="shared" si="48"/>
        <v>2033</v>
      </c>
      <c r="V118" s="591">
        <f t="shared" si="48"/>
        <v>2034</v>
      </c>
      <c r="W118" s="591">
        <f t="shared" si="48"/>
        <v>2035</v>
      </c>
      <c r="X118" s="591">
        <f t="shared" si="48"/>
        <v>2036</v>
      </c>
      <c r="Y118" s="591">
        <f t="shared" si="48"/>
        <v>2037</v>
      </c>
      <c r="Z118" s="591">
        <f t="shared" si="48"/>
        <v>2038</v>
      </c>
      <c r="AA118" s="591">
        <f t="shared" si="48"/>
        <v>2039</v>
      </c>
      <c r="AB118" s="591">
        <f t="shared" si="48"/>
        <v>2040</v>
      </c>
      <c r="AC118" s="591">
        <f t="shared" si="48"/>
        <v>2041</v>
      </c>
      <c r="AD118" s="591">
        <f t="shared" si="48"/>
        <v>2042</v>
      </c>
      <c r="AE118" s="591">
        <f t="shared" si="48"/>
        <v>2043</v>
      </c>
      <c r="AF118" s="591">
        <f t="shared" si="48"/>
        <v>2044</v>
      </c>
      <c r="AG118" s="591">
        <f t="shared" si="48"/>
        <v>2045</v>
      </c>
      <c r="AH118" s="591">
        <f t="shared" si="48"/>
        <v>2046</v>
      </c>
      <c r="AI118" s="591">
        <f t="shared" si="48"/>
        <v>2047</v>
      </c>
    </row>
    <row r="119" spans="1:35" s="589" customFormat="1" ht="11.25">
      <c r="A119" s="592" t="s">
        <v>242</v>
      </c>
      <c r="B119" s="749" t="s">
        <v>398</v>
      </c>
      <c r="C119" s="592"/>
      <c r="D119" s="592"/>
      <c r="E119" s="592"/>
      <c r="F119" s="593">
        <f>+F120+F124+F125+F126</f>
        <v>199706</v>
      </c>
      <c r="G119" s="593">
        <f t="shared" ref="G119:AI119" si="49">+G120+G124+G125+G126</f>
        <v>215377</v>
      </c>
      <c r="H119" s="593">
        <f t="shared" si="49"/>
        <v>191487</v>
      </c>
      <c r="I119" s="593">
        <f t="shared" si="49"/>
        <v>191487</v>
      </c>
      <c r="J119" s="593">
        <f t="shared" si="49"/>
        <v>191487</v>
      </c>
      <c r="K119" s="593">
        <f t="shared" si="49"/>
        <v>191487</v>
      </c>
      <c r="L119" s="593">
        <f t="shared" si="49"/>
        <v>191487</v>
      </c>
      <c r="M119" s="593">
        <f t="shared" si="49"/>
        <v>191487</v>
      </c>
      <c r="N119" s="593">
        <f t="shared" si="49"/>
        <v>191487</v>
      </c>
      <c r="O119" s="593">
        <f t="shared" si="49"/>
        <v>191487</v>
      </c>
      <c r="P119" s="593">
        <f t="shared" si="49"/>
        <v>191487</v>
      </c>
      <c r="Q119" s="593">
        <f t="shared" si="49"/>
        <v>191487</v>
      </c>
      <c r="R119" s="593">
        <f t="shared" si="49"/>
        <v>191487</v>
      </c>
      <c r="S119" s="593">
        <f t="shared" si="49"/>
        <v>191487</v>
      </c>
      <c r="T119" s="593">
        <f t="shared" si="49"/>
        <v>191487</v>
      </c>
      <c r="U119" s="593">
        <f t="shared" si="49"/>
        <v>191487</v>
      </c>
      <c r="V119" s="593">
        <f t="shared" si="49"/>
        <v>191487</v>
      </c>
      <c r="W119" s="593">
        <f t="shared" si="49"/>
        <v>191487</v>
      </c>
      <c r="X119" s="593">
        <f t="shared" si="49"/>
        <v>191487</v>
      </c>
      <c r="Y119" s="593">
        <f t="shared" si="49"/>
        <v>191487</v>
      </c>
      <c r="Z119" s="593">
        <f t="shared" si="49"/>
        <v>191487</v>
      </c>
      <c r="AA119" s="593">
        <f t="shared" si="49"/>
        <v>191487</v>
      </c>
      <c r="AB119" s="593">
        <f t="shared" si="49"/>
        <v>191487</v>
      </c>
      <c r="AC119" s="593">
        <f t="shared" si="49"/>
        <v>191487</v>
      </c>
      <c r="AD119" s="593">
        <f t="shared" si="49"/>
        <v>191487</v>
      </c>
      <c r="AE119" s="593">
        <f t="shared" si="49"/>
        <v>191487</v>
      </c>
      <c r="AF119" s="593">
        <f t="shared" si="49"/>
        <v>191487</v>
      </c>
      <c r="AG119" s="593">
        <f t="shared" si="49"/>
        <v>191487</v>
      </c>
      <c r="AH119" s="593">
        <f t="shared" si="49"/>
        <v>191487</v>
      </c>
      <c r="AI119" s="593">
        <f t="shared" si="49"/>
        <v>191487</v>
      </c>
    </row>
    <row r="120" spans="1:35" s="607" customFormat="1" ht="11.25">
      <c r="A120" s="605">
        <v>1</v>
      </c>
      <c r="B120" s="753" t="s">
        <v>245</v>
      </c>
      <c r="C120" s="605"/>
      <c r="D120" s="605"/>
      <c r="E120" s="605"/>
      <c r="F120" s="606">
        <f>+F121+F122+F123</f>
        <v>197933</v>
      </c>
      <c r="G120" s="606">
        <f t="shared" ref="G120:AI120" si="50">+G121+G122+G123</f>
        <v>212129</v>
      </c>
      <c r="H120" s="606">
        <f t="shared" si="50"/>
        <v>191487</v>
      </c>
      <c r="I120" s="606">
        <f t="shared" si="50"/>
        <v>191487</v>
      </c>
      <c r="J120" s="606">
        <f t="shared" si="50"/>
        <v>191487</v>
      </c>
      <c r="K120" s="606">
        <f>+K121+K122+K123</f>
        <v>191487</v>
      </c>
      <c r="L120" s="606">
        <f t="shared" si="50"/>
        <v>191487</v>
      </c>
      <c r="M120" s="606">
        <f t="shared" si="50"/>
        <v>191487</v>
      </c>
      <c r="N120" s="606">
        <f t="shared" si="50"/>
        <v>191487</v>
      </c>
      <c r="O120" s="606">
        <f t="shared" si="50"/>
        <v>191487</v>
      </c>
      <c r="P120" s="606">
        <f t="shared" si="50"/>
        <v>191487</v>
      </c>
      <c r="Q120" s="606">
        <f t="shared" si="50"/>
        <v>191487</v>
      </c>
      <c r="R120" s="606">
        <f t="shared" si="50"/>
        <v>191487</v>
      </c>
      <c r="S120" s="606">
        <f t="shared" si="50"/>
        <v>191487</v>
      </c>
      <c r="T120" s="606">
        <f t="shared" si="50"/>
        <v>191487</v>
      </c>
      <c r="U120" s="606">
        <f t="shared" si="50"/>
        <v>191487</v>
      </c>
      <c r="V120" s="606">
        <f t="shared" si="50"/>
        <v>191487</v>
      </c>
      <c r="W120" s="606">
        <f t="shared" si="50"/>
        <v>191487</v>
      </c>
      <c r="X120" s="606">
        <f t="shared" si="50"/>
        <v>191487</v>
      </c>
      <c r="Y120" s="606">
        <f t="shared" si="50"/>
        <v>191487</v>
      </c>
      <c r="Z120" s="606">
        <f t="shared" si="50"/>
        <v>191487</v>
      </c>
      <c r="AA120" s="606">
        <f t="shared" si="50"/>
        <v>191487</v>
      </c>
      <c r="AB120" s="606">
        <f t="shared" si="50"/>
        <v>191487</v>
      </c>
      <c r="AC120" s="606">
        <f t="shared" si="50"/>
        <v>191487</v>
      </c>
      <c r="AD120" s="606">
        <f t="shared" si="50"/>
        <v>191487</v>
      </c>
      <c r="AE120" s="606">
        <f t="shared" si="50"/>
        <v>191487</v>
      </c>
      <c r="AF120" s="606">
        <f t="shared" si="50"/>
        <v>191487</v>
      </c>
      <c r="AG120" s="606">
        <f t="shared" si="50"/>
        <v>191487</v>
      </c>
      <c r="AH120" s="606">
        <f t="shared" si="50"/>
        <v>191487</v>
      </c>
      <c r="AI120" s="606">
        <f t="shared" si="50"/>
        <v>191487</v>
      </c>
    </row>
    <row r="121" spans="1:35" s="589" customFormat="1" ht="11.25">
      <c r="A121" s="594"/>
      <c r="B121" s="751" t="s">
        <v>249</v>
      </c>
      <c r="C121" s="596"/>
      <c r="D121" s="596"/>
      <c r="E121" s="596"/>
      <c r="F121" s="595">
        <f>+F98</f>
        <v>59501.7048</v>
      </c>
      <c r="G121" s="595">
        <f t="shared" ref="G121:AI125" si="51">+G98</f>
        <v>74365.260000000009</v>
      </c>
      <c r="H121" s="595">
        <f t="shared" si="51"/>
        <v>75563</v>
      </c>
      <c r="I121" s="595">
        <f t="shared" si="51"/>
        <v>75563</v>
      </c>
      <c r="J121" s="595">
        <f t="shared" si="51"/>
        <v>75563</v>
      </c>
      <c r="K121" s="595">
        <f t="shared" si="51"/>
        <v>75563</v>
      </c>
      <c r="L121" s="595">
        <f t="shared" si="51"/>
        <v>75563</v>
      </c>
      <c r="M121" s="595">
        <f t="shared" si="51"/>
        <v>75563</v>
      </c>
      <c r="N121" s="595">
        <f t="shared" si="51"/>
        <v>75563</v>
      </c>
      <c r="O121" s="595">
        <f t="shared" si="51"/>
        <v>75563</v>
      </c>
      <c r="P121" s="595">
        <f t="shared" si="51"/>
        <v>75563</v>
      </c>
      <c r="Q121" s="595">
        <f t="shared" si="51"/>
        <v>75563</v>
      </c>
      <c r="R121" s="595">
        <f t="shared" si="51"/>
        <v>75563</v>
      </c>
      <c r="S121" s="595">
        <f t="shared" si="51"/>
        <v>75563</v>
      </c>
      <c r="T121" s="595">
        <f t="shared" si="51"/>
        <v>75563</v>
      </c>
      <c r="U121" s="595">
        <f t="shared" si="51"/>
        <v>75563</v>
      </c>
      <c r="V121" s="595">
        <f t="shared" si="51"/>
        <v>75563</v>
      </c>
      <c r="W121" s="595">
        <f t="shared" si="51"/>
        <v>75563</v>
      </c>
      <c r="X121" s="595">
        <f t="shared" si="51"/>
        <v>75563</v>
      </c>
      <c r="Y121" s="595">
        <f t="shared" si="51"/>
        <v>75563</v>
      </c>
      <c r="Z121" s="595">
        <f t="shared" si="51"/>
        <v>75563</v>
      </c>
      <c r="AA121" s="595">
        <f t="shared" si="51"/>
        <v>75563</v>
      </c>
      <c r="AB121" s="595">
        <f t="shared" si="51"/>
        <v>75563</v>
      </c>
      <c r="AC121" s="595">
        <f t="shared" si="51"/>
        <v>75563</v>
      </c>
      <c r="AD121" s="595">
        <f t="shared" si="51"/>
        <v>75563</v>
      </c>
      <c r="AE121" s="595">
        <f t="shared" si="51"/>
        <v>75563</v>
      </c>
      <c r="AF121" s="595">
        <f t="shared" si="51"/>
        <v>75563</v>
      </c>
      <c r="AG121" s="595">
        <f t="shared" si="51"/>
        <v>75563</v>
      </c>
      <c r="AH121" s="595">
        <f t="shared" si="51"/>
        <v>75563</v>
      </c>
      <c r="AI121" s="595">
        <f t="shared" si="51"/>
        <v>75563</v>
      </c>
    </row>
    <row r="122" spans="1:35" s="589" customFormat="1" ht="11.25">
      <c r="A122" s="594"/>
      <c r="B122" s="751" t="s">
        <v>250</v>
      </c>
      <c r="C122" s="596"/>
      <c r="D122" s="596"/>
      <c r="E122" s="596"/>
      <c r="F122" s="595">
        <f>+F99</f>
        <v>128422.29519999999</v>
      </c>
      <c r="G122" s="595">
        <f t="shared" si="51"/>
        <v>134381.74</v>
      </c>
      <c r="H122" s="595">
        <f t="shared" si="51"/>
        <v>114541</v>
      </c>
      <c r="I122" s="595">
        <f t="shared" si="51"/>
        <v>114541</v>
      </c>
      <c r="J122" s="595">
        <f t="shared" si="51"/>
        <v>114541</v>
      </c>
      <c r="K122" s="595">
        <f t="shared" si="51"/>
        <v>114541</v>
      </c>
      <c r="L122" s="595">
        <f t="shared" si="51"/>
        <v>114541</v>
      </c>
      <c r="M122" s="595">
        <f t="shared" si="51"/>
        <v>114541</v>
      </c>
      <c r="N122" s="595">
        <f t="shared" si="51"/>
        <v>114541</v>
      </c>
      <c r="O122" s="595">
        <f t="shared" si="51"/>
        <v>114541</v>
      </c>
      <c r="P122" s="595">
        <f t="shared" si="51"/>
        <v>114541</v>
      </c>
      <c r="Q122" s="595">
        <f t="shared" si="51"/>
        <v>114541</v>
      </c>
      <c r="R122" s="595">
        <f t="shared" si="51"/>
        <v>114541</v>
      </c>
      <c r="S122" s="595">
        <f t="shared" si="51"/>
        <v>114541</v>
      </c>
      <c r="T122" s="595">
        <f t="shared" si="51"/>
        <v>114541</v>
      </c>
      <c r="U122" s="595">
        <f t="shared" si="51"/>
        <v>114541</v>
      </c>
      <c r="V122" s="595">
        <f t="shared" si="51"/>
        <v>114541</v>
      </c>
      <c r="W122" s="595">
        <f t="shared" si="51"/>
        <v>114541</v>
      </c>
      <c r="X122" s="595">
        <f t="shared" si="51"/>
        <v>114541</v>
      </c>
      <c r="Y122" s="595">
        <f t="shared" si="51"/>
        <v>114541</v>
      </c>
      <c r="Z122" s="595">
        <f t="shared" si="51"/>
        <v>114541</v>
      </c>
      <c r="AA122" s="595">
        <f t="shared" si="51"/>
        <v>114541</v>
      </c>
      <c r="AB122" s="595">
        <f t="shared" si="51"/>
        <v>114541</v>
      </c>
      <c r="AC122" s="595">
        <f t="shared" si="51"/>
        <v>114541</v>
      </c>
      <c r="AD122" s="595">
        <f t="shared" si="51"/>
        <v>114541</v>
      </c>
      <c r="AE122" s="595">
        <f t="shared" si="51"/>
        <v>114541</v>
      </c>
      <c r="AF122" s="595">
        <f t="shared" si="51"/>
        <v>114541</v>
      </c>
      <c r="AG122" s="595">
        <f t="shared" si="51"/>
        <v>114541</v>
      </c>
      <c r="AH122" s="595">
        <f t="shared" si="51"/>
        <v>114541</v>
      </c>
      <c r="AI122" s="595">
        <f t="shared" si="51"/>
        <v>114541</v>
      </c>
    </row>
    <row r="123" spans="1:35" s="589" customFormat="1" ht="11.25">
      <c r="A123" s="594"/>
      <c r="B123" s="751" t="s">
        <v>853</v>
      </c>
      <c r="C123" s="596"/>
      <c r="D123" s="596"/>
      <c r="E123" s="596"/>
      <c r="F123" s="595">
        <f>+F100</f>
        <v>10009</v>
      </c>
      <c r="G123" s="595">
        <f t="shared" si="51"/>
        <v>3382</v>
      </c>
      <c r="H123" s="595">
        <f t="shared" si="51"/>
        <v>1383</v>
      </c>
      <c r="I123" s="595">
        <f t="shared" si="51"/>
        <v>1383</v>
      </c>
      <c r="J123" s="595">
        <f t="shared" si="51"/>
        <v>1383</v>
      </c>
      <c r="K123" s="595">
        <f t="shared" si="51"/>
        <v>1383</v>
      </c>
      <c r="L123" s="595">
        <f t="shared" si="51"/>
        <v>1383</v>
      </c>
      <c r="M123" s="595">
        <f t="shared" si="51"/>
        <v>1383</v>
      </c>
      <c r="N123" s="595">
        <f t="shared" si="51"/>
        <v>1383</v>
      </c>
      <c r="O123" s="595">
        <f t="shared" si="51"/>
        <v>1383</v>
      </c>
      <c r="P123" s="595">
        <f t="shared" si="51"/>
        <v>1383</v>
      </c>
      <c r="Q123" s="595">
        <f t="shared" si="51"/>
        <v>1383</v>
      </c>
      <c r="R123" s="595">
        <f t="shared" si="51"/>
        <v>1383</v>
      </c>
      <c r="S123" s="595">
        <f t="shared" si="51"/>
        <v>1383</v>
      </c>
      <c r="T123" s="595">
        <f t="shared" si="51"/>
        <v>1383</v>
      </c>
      <c r="U123" s="595">
        <f t="shared" si="51"/>
        <v>1383</v>
      </c>
      <c r="V123" s="595">
        <f t="shared" si="51"/>
        <v>1383</v>
      </c>
      <c r="W123" s="595">
        <f t="shared" si="51"/>
        <v>1383</v>
      </c>
      <c r="X123" s="595">
        <f t="shared" si="51"/>
        <v>1383</v>
      </c>
      <c r="Y123" s="595">
        <f t="shared" si="51"/>
        <v>1383</v>
      </c>
      <c r="Z123" s="595">
        <f t="shared" si="51"/>
        <v>1383</v>
      </c>
      <c r="AA123" s="595">
        <f t="shared" si="51"/>
        <v>1383</v>
      </c>
      <c r="AB123" s="595">
        <f t="shared" si="51"/>
        <v>1383</v>
      </c>
      <c r="AC123" s="595">
        <f t="shared" si="51"/>
        <v>1383</v>
      </c>
      <c r="AD123" s="595">
        <f t="shared" si="51"/>
        <v>1383</v>
      </c>
      <c r="AE123" s="595">
        <f t="shared" si="51"/>
        <v>1383</v>
      </c>
      <c r="AF123" s="595">
        <f t="shared" si="51"/>
        <v>1383</v>
      </c>
      <c r="AG123" s="595">
        <f t="shared" si="51"/>
        <v>1383</v>
      </c>
      <c r="AH123" s="595">
        <f t="shared" si="51"/>
        <v>1383</v>
      </c>
      <c r="AI123" s="595">
        <f t="shared" si="51"/>
        <v>1383</v>
      </c>
    </row>
    <row r="124" spans="1:35" s="607" customFormat="1" ht="11.25">
      <c r="A124" s="605">
        <v>2</v>
      </c>
      <c r="B124" s="753" t="s">
        <v>247</v>
      </c>
      <c r="C124" s="605"/>
      <c r="D124" s="605"/>
      <c r="E124" s="605"/>
      <c r="F124" s="606">
        <f>+F101</f>
        <v>1773</v>
      </c>
      <c r="G124" s="606">
        <f t="shared" si="51"/>
        <v>3248</v>
      </c>
      <c r="H124" s="606">
        <f t="shared" si="51"/>
        <v>0</v>
      </c>
      <c r="I124" s="606">
        <f t="shared" si="51"/>
        <v>0</v>
      </c>
      <c r="J124" s="606">
        <f t="shared" si="51"/>
        <v>0</v>
      </c>
      <c r="K124" s="606">
        <f t="shared" si="51"/>
        <v>0</v>
      </c>
      <c r="L124" s="606">
        <f t="shared" si="51"/>
        <v>0</v>
      </c>
      <c r="M124" s="606">
        <f t="shared" si="51"/>
        <v>0</v>
      </c>
      <c r="N124" s="606">
        <f t="shared" si="51"/>
        <v>0</v>
      </c>
      <c r="O124" s="606">
        <f t="shared" si="51"/>
        <v>0</v>
      </c>
      <c r="P124" s="606">
        <f t="shared" si="51"/>
        <v>0</v>
      </c>
      <c r="Q124" s="606">
        <f t="shared" si="51"/>
        <v>0</v>
      </c>
      <c r="R124" s="606">
        <f t="shared" si="51"/>
        <v>0</v>
      </c>
      <c r="S124" s="606">
        <f t="shared" si="51"/>
        <v>0</v>
      </c>
      <c r="T124" s="606">
        <f t="shared" si="51"/>
        <v>0</v>
      </c>
      <c r="U124" s="606">
        <f t="shared" si="51"/>
        <v>0</v>
      </c>
      <c r="V124" s="606">
        <f t="shared" si="51"/>
        <v>0</v>
      </c>
      <c r="W124" s="606">
        <f t="shared" si="51"/>
        <v>0</v>
      </c>
      <c r="X124" s="606">
        <f t="shared" si="51"/>
        <v>0</v>
      </c>
      <c r="Y124" s="606">
        <f t="shared" si="51"/>
        <v>0</v>
      </c>
      <c r="Z124" s="606">
        <f t="shared" si="51"/>
        <v>0</v>
      </c>
      <c r="AA124" s="606">
        <f t="shared" si="51"/>
        <v>0</v>
      </c>
      <c r="AB124" s="606">
        <f t="shared" si="51"/>
        <v>0</v>
      </c>
      <c r="AC124" s="606">
        <f t="shared" si="51"/>
        <v>0</v>
      </c>
      <c r="AD124" s="606">
        <f t="shared" si="51"/>
        <v>0</v>
      </c>
      <c r="AE124" s="606">
        <f t="shared" si="51"/>
        <v>0</v>
      </c>
      <c r="AF124" s="606">
        <f t="shared" si="51"/>
        <v>0</v>
      </c>
      <c r="AG124" s="606">
        <f t="shared" si="51"/>
        <v>0</v>
      </c>
      <c r="AH124" s="606">
        <f t="shared" si="51"/>
        <v>0</v>
      </c>
      <c r="AI124" s="606">
        <f t="shared" si="51"/>
        <v>0</v>
      </c>
    </row>
    <row r="125" spans="1:35" s="607" customFormat="1" ht="11.25">
      <c r="A125" s="605">
        <v>3</v>
      </c>
      <c r="B125" s="753" t="s">
        <v>251</v>
      </c>
      <c r="C125" s="605"/>
      <c r="D125" s="605"/>
      <c r="E125" s="605"/>
      <c r="F125" s="606">
        <f>+F102</f>
        <v>0</v>
      </c>
      <c r="G125" s="606">
        <f t="shared" si="51"/>
        <v>0</v>
      </c>
      <c r="H125" s="606">
        <f t="shared" si="51"/>
        <v>0</v>
      </c>
      <c r="I125" s="606">
        <f t="shared" si="51"/>
        <v>0</v>
      </c>
      <c r="J125" s="606">
        <f t="shared" si="51"/>
        <v>0</v>
      </c>
      <c r="K125" s="606">
        <f t="shared" si="51"/>
        <v>0</v>
      </c>
      <c r="L125" s="606">
        <f t="shared" si="51"/>
        <v>0</v>
      </c>
      <c r="M125" s="606">
        <f t="shared" si="51"/>
        <v>0</v>
      </c>
      <c r="N125" s="606">
        <f t="shared" si="51"/>
        <v>0</v>
      </c>
      <c r="O125" s="606">
        <f t="shared" si="51"/>
        <v>0</v>
      </c>
      <c r="P125" s="606">
        <f t="shared" si="51"/>
        <v>0</v>
      </c>
      <c r="Q125" s="606">
        <f t="shared" si="51"/>
        <v>0</v>
      </c>
      <c r="R125" s="606">
        <f t="shared" si="51"/>
        <v>0</v>
      </c>
      <c r="S125" s="606">
        <f t="shared" si="51"/>
        <v>0</v>
      </c>
      <c r="T125" s="606">
        <f t="shared" si="51"/>
        <v>0</v>
      </c>
      <c r="U125" s="606">
        <f t="shared" si="51"/>
        <v>0</v>
      </c>
      <c r="V125" s="606">
        <f t="shared" si="51"/>
        <v>0</v>
      </c>
      <c r="W125" s="606">
        <f t="shared" si="51"/>
        <v>0</v>
      </c>
      <c r="X125" s="606">
        <f t="shared" si="51"/>
        <v>0</v>
      </c>
      <c r="Y125" s="606">
        <f t="shared" si="51"/>
        <v>0</v>
      </c>
      <c r="Z125" s="606">
        <f t="shared" si="51"/>
        <v>0</v>
      </c>
      <c r="AA125" s="606">
        <f t="shared" si="51"/>
        <v>0</v>
      </c>
      <c r="AB125" s="606">
        <f t="shared" si="51"/>
        <v>0</v>
      </c>
      <c r="AC125" s="606">
        <f t="shared" si="51"/>
        <v>0</v>
      </c>
      <c r="AD125" s="606">
        <f t="shared" si="51"/>
        <v>0</v>
      </c>
      <c r="AE125" s="606">
        <f t="shared" si="51"/>
        <v>0</v>
      </c>
      <c r="AF125" s="606">
        <f t="shared" si="51"/>
        <v>0</v>
      </c>
      <c r="AG125" s="606">
        <f t="shared" si="51"/>
        <v>0</v>
      </c>
      <c r="AH125" s="606">
        <f t="shared" si="51"/>
        <v>0</v>
      </c>
      <c r="AI125" s="606">
        <f t="shared" si="51"/>
        <v>0</v>
      </c>
    </row>
    <row r="126" spans="1:35" s="607" customFormat="1" ht="11.25">
      <c r="A126" s="605">
        <v>4</v>
      </c>
      <c r="B126" s="753" t="s">
        <v>400</v>
      </c>
      <c r="C126" s="605"/>
      <c r="D126" s="605"/>
      <c r="E126" s="605"/>
      <c r="F126" s="606"/>
      <c r="G126" s="606"/>
      <c r="H126" s="606"/>
      <c r="I126" s="606"/>
      <c r="J126" s="606"/>
      <c r="K126" s="606"/>
      <c r="L126" s="606"/>
      <c r="M126" s="606"/>
      <c r="N126" s="606"/>
      <c r="O126" s="606"/>
      <c r="P126" s="606"/>
      <c r="Q126" s="606"/>
      <c r="R126" s="606"/>
      <c r="S126" s="606"/>
      <c r="T126" s="606"/>
      <c r="U126" s="606"/>
      <c r="V126" s="606"/>
      <c r="W126" s="606"/>
      <c r="X126" s="606"/>
      <c r="Y126" s="606"/>
      <c r="Z126" s="606"/>
      <c r="AA126" s="606"/>
      <c r="AB126" s="606"/>
      <c r="AC126" s="606"/>
      <c r="AD126" s="606"/>
      <c r="AE126" s="606"/>
      <c r="AF126" s="606"/>
      <c r="AG126" s="606"/>
      <c r="AH126" s="606"/>
      <c r="AI126" s="606"/>
    </row>
    <row r="127" spans="1:35" s="589" customFormat="1" ht="11.25">
      <c r="A127" s="592" t="s">
        <v>243</v>
      </c>
      <c r="B127" s="749" t="s">
        <v>399</v>
      </c>
      <c r="C127" s="592"/>
      <c r="D127" s="592"/>
      <c r="E127" s="592"/>
      <c r="F127" s="593">
        <f>+F133+F134+F135+F136+F128</f>
        <v>201192</v>
      </c>
      <c r="G127" s="593">
        <f t="shared" ref="G127:AI127" si="52">+G133+G134+G135+G136+G128</f>
        <v>94090</v>
      </c>
      <c r="H127" s="593">
        <f t="shared" si="52"/>
        <v>76932</v>
      </c>
      <c r="I127" s="593">
        <f t="shared" si="52"/>
        <v>76932</v>
      </c>
      <c r="J127" s="593">
        <f t="shared" si="52"/>
        <v>76932</v>
      </c>
      <c r="K127" s="593">
        <f t="shared" si="52"/>
        <v>76932</v>
      </c>
      <c r="L127" s="593">
        <f t="shared" si="52"/>
        <v>76932</v>
      </c>
      <c r="M127" s="593">
        <f t="shared" si="52"/>
        <v>76932</v>
      </c>
      <c r="N127" s="593">
        <f t="shared" si="52"/>
        <v>76932</v>
      </c>
      <c r="O127" s="593">
        <f t="shared" si="52"/>
        <v>76932</v>
      </c>
      <c r="P127" s="593">
        <f t="shared" si="52"/>
        <v>76932</v>
      </c>
      <c r="Q127" s="593">
        <f t="shared" si="52"/>
        <v>76932</v>
      </c>
      <c r="R127" s="593">
        <f t="shared" si="52"/>
        <v>76932</v>
      </c>
      <c r="S127" s="593">
        <f t="shared" si="52"/>
        <v>76932</v>
      </c>
      <c r="T127" s="593">
        <f t="shared" si="52"/>
        <v>76932</v>
      </c>
      <c r="U127" s="593">
        <f t="shared" si="52"/>
        <v>76932</v>
      </c>
      <c r="V127" s="593">
        <f t="shared" si="52"/>
        <v>76932</v>
      </c>
      <c r="W127" s="593">
        <f t="shared" si="52"/>
        <v>76932</v>
      </c>
      <c r="X127" s="593">
        <f t="shared" si="52"/>
        <v>76932</v>
      </c>
      <c r="Y127" s="593">
        <f t="shared" si="52"/>
        <v>76932</v>
      </c>
      <c r="Z127" s="593">
        <f t="shared" si="52"/>
        <v>76932</v>
      </c>
      <c r="AA127" s="593">
        <f t="shared" si="52"/>
        <v>76932</v>
      </c>
      <c r="AB127" s="593">
        <f t="shared" si="52"/>
        <v>76932</v>
      </c>
      <c r="AC127" s="593">
        <f t="shared" si="52"/>
        <v>76932</v>
      </c>
      <c r="AD127" s="593">
        <f t="shared" si="52"/>
        <v>76932</v>
      </c>
      <c r="AE127" s="593">
        <f t="shared" si="52"/>
        <v>76932</v>
      </c>
      <c r="AF127" s="593">
        <f t="shared" si="52"/>
        <v>76932</v>
      </c>
      <c r="AG127" s="593">
        <f t="shared" si="52"/>
        <v>76932</v>
      </c>
      <c r="AH127" s="593">
        <f t="shared" si="52"/>
        <v>76932</v>
      </c>
      <c r="AI127" s="593">
        <f t="shared" si="52"/>
        <v>76932</v>
      </c>
    </row>
    <row r="128" spans="1:35" s="607" customFormat="1" ht="11.25">
      <c r="A128" s="605">
        <v>1</v>
      </c>
      <c r="B128" s="753" t="s">
        <v>246</v>
      </c>
      <c r="C128" s="605"/>
      <c r="D128" s="605"/>
      <c r="E128" s="605"/>
      <c r="F128" s="606">
        <f>+F129+F130+F131+F132</f>
        <v>196869</v>
      </c>
      <c r="G128" s="606">
        <f t="shared" ref="G128:AI128" si="53">+G129+G130+G131+G132</f>
        <v>93933</v>
      </c>
      <c r="H128" s="606">
        <f t="shared" si="53"/>
        <v>76932</v>
      </c>
      <c r="I128" s="606">
        <f t="shared" si="53"/>
        <v>76932</v>
      </c>
      <c r="J128" s="606">
        <f t="shared" si="53"/>
        <v>76932</v>
      </c>
      <c r="K128" s="606">
        <f t="shared" si="53"/>
        <v>76932</v>
      </c>
      <c r="L128" s="606">
        <f t="shared" si="53"/>
        <v>76932</v>
      </c>
      <c r="M128" s="606">
        <f t="shared" si="53"/>
        <v>76932</v>
      </c>
      <c r="N128" s="606">
        <f t="shared" si="53"/>
        <v>76932</v>
      </c>
      <c r="O128" s="606">
        <f t="shared" si="53"/>
        <v>76932</v>
      </c>
      <c r="P128" s="606">
        <f t="shared" si="53"/>
        <v>76932</v>
      </c>
      <c r="Q128" s="606">
        <f t="shared" si="53"/>
        <v>76932</v>
      </c>
      <c r="R128" s="606">
        <f t="shared" si="53"/>
        <v>76932</v>
      </c>
      <c r="S128" s="606">
        <f t="shared" si="53"/>
        <v>76932</v>
      </c>
      <c r="T128" s="606">
        <f t="shared" si="53"/>
        <v>76932</v>
      </c>
      <c r="U128" s="606">
        <f t="shared" si="53"/>
        <v>76932</v>
      </c>
      <c r="V128" s="606">
        <f t="shared" si="53"/>
        <v>76932</v>
      </c>
      <c r="W128" s="606">
        <f t="shared" si="53"/>
        <v>76932</v>
      </c>
      <c r="X128" s="606">
        <f t="shared" si="53"/>
        <v>76932</v>
      </c>
      <c r="Y128" s="606">
        <f t="shared" si="53"/>
        <v>76932</v>
      </c>
      <c r="Z128" s="606">
        <f t="shared" si="53"/>
        <v>76932</v>
      </c>
      <c r="AA128" s="606">
        <f t="shared" si="53"/>
        <v>76932</v>
      </c>
      <c r="AB128" s="606">
        <f t="shared" si="53"/>
        <v>76932</v>
      </c>
      <c r="AC128" s="606">
        <f t="shared" si="53"/>
        <v>76932</v>
      </c>
      <c r="AD128" s="606">
        <f t="shared" si="53"/>
        <v>76932</v>
      </c>
      <c r="AE128" s="606">
        <f t="shared" si="53"/>
        <v>76932</v>
      </c>
      <c r="AF128" s="606">
        <f t="shared" si="53"/>
        <v>76932</v>
      </c>
      <c r="AG128" s="606">
        <f t="shared" si="53"/>
        <v>76932</v>
      </c>
      <c r="AH128" s="606">
        <f t="shared" si="53"/>
        <v>76932</v>
      </c>
      <c r="AI128" s="606">
        <f t="shared" si="53"/>
        <v>76932</v>
      </c>
    </row>
    <row r="129" spans="1:35" s="589" customFormat="1" ht="11.25">
      <c r="A129" s="594"/>
      <c r="B129" s="751" t="s">
        <v>106</v>
      </c>
      <c r="C129" s="596"/>
      <c r="D129" s="596"/>
      <c r="E129" s="596"/>
      <c r="F129" s="595">
        <f>+F105</f>
        <v>15634</v>
      </c>
      <c r="G129" s="595">
        <f t="shared" ref="G129:AI130" si="54">+G105</f>
        <v>5928</v>
      </c>
      <c r="H129" s="595">
        <f t="shared" si="54"/>
        <v>5244</v>
      </c>
      <c r="I129" s="595">
        <f t="shared" si="54"/>
        <v>5244</v>
      </c>
      <c r="J129" s="595">
        <f t="shared" si="54"/>
        <v>5244</v>
      </c>
      <c r="K129" s="595">
        <f t="shared" si="54"/>
        <v>5244</v>
      </c>
      <c r="L129" s="595">
        <f t="shared" si="54"/>
        <v>5244</v>
      </c>
      <c r="M129" s="595">
        <f t="shared" si="54"/>
        <v>5244</v>
      </c>
      <c r="N129" s="595">
        <f t="shared" si="54"/>
        <v>5244</v>
      </c>
      <c r="O129" s="595">
        <f t="shared" si="54"/>
        <v>5244</v>
      </c>
      <c r="P129" s="595">
        <f t="shared" si="54"/>
        <v>5244</v>
      </c>
      <c r="Q129" s="595">
        <f t="shared" si="54"/>
        <v>5244</v>
      </c>
      <c r="R129" s="595">
        <f t="shared" si="54"/>
        <v>5244</v>
      </c>
      <c r="S129" s="595">
        <f t="shared" si="54"/>
        <v>5244</v>
      </c>
      <c r="T129" s="595">
        <f t="shared" si="54"/>
        <v>5244</v>
      </c>
      <c r="U129" s="595">
        <f t="shared" si="54"/>
        <v>5244</v>
      </c>
      <c r="V129" s="595">
        <f t="shared" si="54"/>
        <v>5244</v>
      </c>
      <c r="W129" s="595">
        <f t="shared" si="54"/>
        <v>5244</v>
      </c>
      <c r="X129" s="595">
        <f t="shared" si="54"/>
        <v>5244</v>
      </c>
      <c r="Y129" s="595">
        <f t="shared" si="54"/>
        <v>5244</v>
      </c>
      <c r="Z129" s="595">
        <f t="shared" si="54"/>
        <v>5244</v>
      </c>
      <c r="AA129" s="595">
        <f t="shared" si="54"/>
        <v>5244</v>
      </c>
      <c r="AB129" s="595">
        <f t="shared" si="54"/>
        <v>5244</v>
      </c>
      <c r="AC129" s="595">
        <f t="shared" si="54"/>
        <v>5244</v>
      </c>
      <c r="AD129" s="595">
        <f t="shared" si="54"/>
        <v>5244</v>
      </c>
      <c r="AE129" s="595">
        <f t="shared" si="54"/>
        <v>5244</v>
      </c>
      <c r="AF129" s="595">
        <f t="shared" si="54"/>
        <v>5244</v>
      </c>
      <c r="AG129" s="595">
        <f t="shared" si="54"/>
        <v>5244</v>
      </c>
      <c r="AH129" s="595">
        <f t="shared" si="54"/>
        <v>5244</v>
      </c>
      <c r="AI129" s="595">
        <f t="shared" si="54"/>
        <v>5244</v>
      </c>
    </row>
    <row r="130" spans="1:35" s="589" customFormat="1" ht="11.25">
      <c r="A130" s="594"/>
      <c r="B130" s="751" t="s">
        <v>254</v>
      </c>
      <c r="C130" s="596"/>
      <c r="D130" s="596"/>
      <c r="E130" s="596"/>
      <c r="F130" s="595">
        <f>+F106</f>
        <v>162165</v>
      </c>
      <c r="G130" s="595">
        <f t="shared" si="54"/>
        <v>74935</v>
      </c>
      <c r="H130" s="595">
        <f t="shared" si="54"/>
        <v>58382</v>
      </c>
      <c r="I130" s="595">
        <f t="shared" si="54"/>
        <v>58382</v>
      </c>
      <c r="J130" s="595">
        <f t="shared" si="54"/>
        <v>58382</v>
      </c>
      <c r="K130" s="595">
        <f t="shared" si="54"/>
        <v>58382</v>
      </c>
      <c r="L130" s="595">
        <f t="shared" si="54"/>
        <v>58382</v>
      </c>
      <c r="M130" s="595">
        <f t="shared" si="54"/>
        <v>58382</v>
      </c>
      <c r="N130" s="595">
        <f t="shared" si="54"/>
        <v>58382</v>
      </c>
      <c r="O130" s="595">
        <f t="shared" si="54"/>
        <v>58382</v>
      </c>
      <c r="P130" s="595">
        <f t="shared" si="54"/>
        <v>58382</v>
      </c>
      <c r="Q130" s="595">
        <f t="shared" si="54"/>
        <v>58382</v>
      </c>
      <c r="R130" s="595">
        <f t="shared" si="54"/>
        <v>58382</v>
      </c>
      <c r="S130" s="595">
        <f t="shared" si="54"/>
        <v>58382</v>
      </c>
      <c r="T130" s="595">
        <f t="shared" si="54"/>
        <v>58382</v>
      </c>
      <c r="U130" s="595">
        <f t="shared" si="54"/>
        <v>58382</v>
      </c>
      <c r="V130" s="595">
        <f t="shared" si="54"/>
        <v>58382</v>
      </c>
      <c r="W130" s="595">
        <f t="shared" si="54"/>
        <v>58382</v>
      </c>
      <c r="X130" s="595">
        <f t="shared" si="54"/>
        <v>58382</v>
      </c>
      <c r="Y130" s="595">
        <f t="shared" si="54"/>
        <v>58382</v>
      </c>
      <c r="Z130" s="595">
        <f t="shared" si="54"/>
        <v>58382</v>
      </c>
      <c r="AA130" s="595">
        <f t="shared" si="54"/>
        <v>58382</v>
      </c>
      <c r="AB130" s="595">
        <f t="shared" si="54"/>
        <v>58382</v>
      </c>
      <c r="AC130" s="595">
        <f t="shared" si="54"/>
        <v>58382</v>
      </c>
      <c r="AD130" s="595">
        <f t="shared" si="54"/>
        <v>58382</v>
      </c>
      <c r="AE130" s="595">
        <f t="shared" si="54"/>
        <v>58382</v>
      </c>
      <c r="AF130" s="595">
        <f t="shared" si="54"/>
        <v>58382</v>
      </c>
      <c r="AG130" s="595">
        <f t="shared" si="54"/>
        <v>58382</v>
      </c>
      <c r="AH130" s="595">
        <f t="shared" si="54"/>
        <v>58382</v>
      </c>
      <c r="AI130" s="595">
        <f t="shared" si="54"/>
        <v>58382</v>
      </c>
    </row>
    <row r="131" spans="1:35" s="589" customFormat="1" ht="11.25">
      <c r="A131" s="594"/>
      <c r="B131" s="751" t="s">
        <v>256</v>
      </c>
      <c r="C131" s="596"/>
      <c r="D131" s="596"/>
      <c r="E131" s="596"/>
      <c r="F131" s="595">
        <f>+F109</f>
        <v>15304</v>
      </c>
      <c r="G131" s="595">
        <f t="shared" ref="G131:AI134" si="55">+G109</f>
        <v>11867</v>
      </c>
      <c r="H131" s="595">
        <f t="shared" si="55"/>
        <v>8296</v>
      </c>
      <c r="I131" s="595">
        <f t="shared" si="55"/>
        <v>8296</v>
      </c>
      <c r="J131" s="595">
        <f t="shared" si="55"/>
        <v>8296</v>
      </c>
      <c r="K131" s="595">
        <f t="shared" si="55"/>
        <v>8296</v>
      </c>
      <c r="L131" s="595">
        <f t="shared" si="55"/>
        <v>8296</v>
      </c>
      <c r="M131" s="595">
        <f t="shared" si="55"/>
        <v>8296</v>
      </c>
      <c r="N131" s="595">
        <f t="shared" si="55"/>
        <v>8296</v>
      </c>
      <c r="O131" s="595">
        <f t="shared" si="55"/>
        <v>8296</v>
      </c>
      <c r="P131" s="595">
        <f t="shared" si="55"/>
        <v>8296</v>
      </c>
      <c r="Q131" s="595">
        <f t="shared" si="55"/>
        <v>8296</v>
      </c>
      <c r="R131" s="595">
        <f t="shared" si="55"/>
        <v>8296</v>
      </c>
      <c r="S131" s="595">
        <f t="shared" si="55"/>
        <v>8296</v>
      </c>
      <c r="T131" s="595">
        <f t="shared" si="55"/>
        <v>8296</v>
      </c>
      <c r="U131" s="595">
        <f t="shared" si="55"/>
        <v>8296</v>
      </c>
      <c r="V131" s="595">
        <f t="shared" si="55"/>
        <v>8296</v>
      </c>
      <c r="W131" s="595">
        <f t="shared" si="55"/>
        <v>8296</v>
      </c>
      <c r="X131" s="595">
        <f t="shared" si="55"/>
        <v>8296</v>
      </c>
      <c r="Y131" s="595">
        <f t="shared" si="55"/>
        <v>8296</v>
      </c>
      <c r="Z131" s="595">
        <f t="shared" si="55"/>
        <v>8296</v>
      </c>
      <c r="AA131" s="595">
        <f t="shared" si="55"/>
        <v>8296</v>
      </c>
      <c r="AB131" s="595">
        <f t="shared" si="55"/>
        <v>8296</v>
      </c>
      <c r="AC131" s="595">
        <f t="shared" si="55"/>
        <v>8296</v>
      </c>
      <c r="AD131" s="595">
        <f t="shared" si="55"/>
        <v>8296</v>
      </c>
      <c r="AE131" s="595">
        <f t="shared" si="55"/>
        <v>8296</v>
      </c>
      <c r="AF131" s="595">
        <f t="shared" si="55"/>
        <v>8296</v>
      </c>
      <c r="AG131" s="595">
        <f t="shared" si="55"/>
        <v>8296</v>
      </c>
      <c r="AH131" s="595">
        <f t="shared" si="55"/>
        <v>8296</v>
      </c>
      <c r="AI131" s="595">
        <f t="shared" si="55"/>
        <v>8296</v>
      </c>
    </row>
    <row r="132" spans="1:35" s="589" customFormat="1" ht="11.25">
      <c r="A132" s="594"/>
      <c r="B132" s="751" t="s">
        <v>257</v>
      </c>
      <c r="C132" s="596"/>
      <c r="D132" s="596"/>
      <c r="E132" s="596"/>
      <c r="F132" s="595">
        <f>+F110</f>
        <v>3766</v>
      </c>
      <c r="G132" s="595">
        <f t="shared" si="55"/>
        <v>1203</v>
      </c>
      <c r="H132" s="595">
        <f t="shared" si="55"/>
        <v>5010</v>
      </c>
      <c r="I132" s="595">
        <f t="shared" si="55"/>
        <v>5010</v>
      </c>
      <c r="J132" s="595">
        <f t="shared" si="55"/>
        <v>5010</v>
      </c>
      <c r="K132" s="595">
        <f t="shared" si="55"/>
        <v>5010</v>
      </c>
      <c r="L132" s="595">
        <f t="shared" si="55"/>
        <v>5010</v>
      </c>
      <c r="M132" s="595">
        <f t="shared" si="55"/>
        <v>5010</v>
      </c>
      <c r="N132" s="595">
        <f t="shared" si="55"/>
        <v>5010</v>
      </c>
      <c r="O132" s="595">
        <f t="shared" si="55"/>
        <v>5010</v>
      </c>
      <c r="P132" s="595">
        <f t="shared" si="55"/>
        <v>5010</v>
      </c>
      <c r="Q132" s="595">
        <f t="shared" si="55"/>
        <v>5010</v>
      </c>
      <c r="R132" s="595">
        <f t="shared" si="55"/>
        <v>5010</v>
      </c>
      <c r="S132" s="595">
        <f t="shared" si="55"/>
        <v>5010</v>
      </c>
      <c r="T132" s="595">
        <f t="shared" si="55"/>
        <v>5010</v>
      </c>
      <c r="U132" s="595">
        <f t="shared" si="55"/>
        <v>5010</v>
      </c>
      <c r="V132" s="595">
        <f t="shared" si="55"/>
        <v>5010</v>
      </c>
      <c r="W132" s="595">
        <f t="shared" si="55"/>
        <v>5010</v>
      </c>
      <c r="X132" s="595">
        <f t="shared" si="55"/>
        <v>5010</v>
      </c>
      <c r="Y132" s="595">
        <f t="shared" si="55"/>
        <v>5010</v>
      </c>
      <c r="Z132" s="595">
        <f t="shared" si="55"/>
        <v>5010</v>
      </c>
      <c r="AA132" s="595">
        <f t="shared" si="55"/>
        <v>5010</v>
      </c>
      <c r="AB132" s="595">
        <f t="shared" si="55"/>
        <v>5010</v>
      </c>
      <c r="AC132" s="595">
        <f t="shared" si="55"/>
        <v>5010</v>
      </c>
      <c r="AD132" s="595">
        <f t="shared" si="55"/>
        <v>5010</v>
      </c>
      <c r="AE132" s="595">
        <f t="shared" si="55"/>
        <v>5010</v>
      </c>
      <c r="AF132" s="595">
        <f t="shared" si="55"/>
        <v>5010</v>
      </c>
      <c r="AG132" s="595">
        <f t="shared" si="55"/>
        <v>5010</v>
      </c>
      <c r="AH132" s="595">
        <f t="shared" si="55"/>
        <v>5010</v>
      </c>
      <c r="AI132" s="595">
        <f t="shared" si="55"/>
        <v>5010</v>
      </c>
    </row>
    <row r="133" spans="1:35" s="607" customFormat="1" ht="11.25">
      <c r="A133" s="605">
        <v>2</v>
      </c>
      <c r="B133" s="753" t="s">
        <v>248</v>
      </c>
      <c r="C133" s="605"/>
      <c r="D133" s="605"/>
      <c r="E133" s="605"/>
      <c r="F133" s="606">
        <f>+F111</f>
        <v>0</v>
      </c>
      <c r="G133" s="606">
        <f t="shared" si="55"/>
        <v>157</v>
      </c>
      <c r="H133" s="606">
        <f t="shared" si="55"/>
        <v>0</v>
      </c>
      <c r="I133" s="606">
        <f t="shared" si="55"/>
        <v>0</v>
      </c>
      <c r="J133" s="606">
        <f t="shared" si="55"/>
        <v>0</v>
      </c>
      <c r="K133" s="606">
        <f t="shared" si="55"/>
        <v>0</v>
      </c>
      <c r="L133" s="606">
        <f t="shared" si="55"/>
        <v>0</v>
      </c>
      <c r="M133" s="606">
        <f t="shared" si="55"/>
        <v>0</v>
      </c>
      <c r="N133" s="606">
        <f t="shared" si="55"/>
        <v>0</v>
      </c>
      <c r="O133" s="606">
        <f t="shared" si="55"/>
        <v>0</v>
      </c>
      <c r="P133" s="606">
        <f t="shared" si="55"/>
        <v>0</v>
      </c>
      <c r="Q133" s="606">
        <f t="shared" si="55"/>
        <v>0</v>
      </c>
      <c r="R133" s="606">
        <f t="shared" si="55"/>
        <v>0</v>
      </c>
      <c r="S133" s="606">
        <f t="shared" si="55"/>
        <v>0</v>
      </c>
      <c r="T133" s="606">
        <f t="shared" si="55"/>
        <v>0</v>
      </c>
      <c r="U133" s="606">
        <f t="shared" si="55"/>
        <v>0</v>
      </c>
      <c r="V133" s="606">
        <f t="shared" si="55"/>
        <v>0</v>
      </c>
      <c r="W133" s="606">
        <f t="shared" si="55"/>
        <v>0</v>
      </c>
      <c r="X133" s="606">
        <f t="shared" si="55"/>
        <v>0</v>
      </c>
      <c r="Y133" s="606">
        <f t="shared" si="55"/>
        <v>0</v>
      </c>
      <c r="Z133" s="606">
        <f t="shared" si="55"/>
        <v>0</v>
      </c>
      <c r="AA133" s="606">
        <f t="shared" si="55"/>
        <v>0</v>
      </c>
      <c r="AB133" s="606">
        <f t="shared" si="55"/>
        <v>0</v>
      </c>
      <c r="AC133" s="606">
        <f t="shared" si="55"/>
        <v>0</v>
      </c>
      <c r="AD133" s="606">
        <f t="shared" si="55"/>
        <v>0</v>
      </c>
      <c r="AE133" s="606">
        <f t="shared" si="55"/>
        <v>0</v>
      </c>
      <c r="AF133" s="606">
        <f t="shared" si="55"/>
        <v>0</v>
      </c>
      <c r="AG133" s="606">
        <f t="shared" si="55"/>
        <v>0</v>
      </c>
      <c r="AH133" s="606">
        <f t="shared" si="55"/>
        <v>0</v>
      </c>
      <c r="AI133" s="606">
        <f t="shared" si="55"/>
        <v>0</v>
      </c>
    </row>
    <row r="134" spans="1:35" s="607" customFormat="1" ht="11.25">
      <c r="A134" s="605">
        <v>3</v>
      </c>
      <c r="B134" s="753" t="s">
        <v>258</v>
      </c>
      <c r="C134" s="605"/>
      <c r="D134" s="605"/>
      <c r="E134" s="605"/>
      <c r="F134" s="606">
        <f>+F112</f>
        <v>4323</v>
      </c>
      <c r="G134" s="606">
        <f t="shared" si="55"/>
        <v>0</v>
      </c>
      <c r="H134" s="606">
        <f t="shared" si="55"/>
        <v>0</v>
      </c>
      <c r="I134" s="606">
        <f t="shared" si="55"/>
        <v>0</v>
      </c>
      <c r="J134" s="606">
        <f t="shared" si="55"/>
        <v>0</v>
      </c>
      <c r="K134" s="606">
        <f t="shared" si="55"/>
        <v>0</v>
      </c>
      <c r="L134" s="606">
        <f t="shared" si="55"/>
        <v>0</v>
      </c>
      <c r="M134" s="606">
        <f t="shared" si="55"/>
        <v>0</v>
      </c>
      <c r="N134" s="606">
        <f t="shared" si="55"/>
        <v>0</v>
      </c>
      <c r="O134" s="606">
        <f t="shared" si="55"/>
        <v>0</v>
      </c>
      <c r="P134" s="606">
        <f t="shared" si="55"/>
        <v>0</v>
      </c>
      <c r="Q134" s="606">
        <f t="shared" si="55"/>
        <v>0</v>
      </c>
      <c r="R134" s="606">
        <f t="shared" si="55"/>
        <v>0</v>
      </c>
      <c r="S134" s="606">
        <f t="shared" si="55"/>
        <v>0</v>
      </c>
      <c r="T134" s="606">
        <f t="shared" si="55"/>
        <v>0</v>
      </c>
      <c r="U134" s="606">
        <f t="shared" si="55"/>
        <v>0</v>
      </c>
      <c r="V134" s="606">
        <f t="shared" si="55"/>
        <v>0</v>
      </c>
      <c r="W134" s="606">
        <f t="shared" si="55"/>
        <v>0</v>
      </c>
      <c r="X134" s="606">
        <f t="shared" si="55"/>
        <v>0</v>
      </c>
      <c r="Y134" s="606">
        <f t="shared" si="55"/>
        <v>0</v>
      </c>
      <c r="Z134" s="606">
        <f t="shared" si="55"/>
        <v>0</v>
      </c>
      <c r="AA134" s="606">
        <f t="shared" si="55"/>
        <v>0</v>
      </c>
      <c r="AB134" s="606">
        <f t="shared" si="55"/>
        <v>0</v>
      </c>
      <c r="AC134" s="606">
        <f t="shared" si="55"/>
        <v>0</v>
      </c>
      <c r="AD134" s="606">
        <f t="shared" si="55"/>
        <v>0</v>
      </c>
      <c r="AE134" s="606">
        <f t="shared" si="55"/>
        <v>0</v>
      </c>
      <c r="AF134" s="606">
        <f t="shared" si="55"/>
        <v>0</v>
      </c>
      <c r="AG134" s="606">
        <f t="shared" si="55"/>
        <v>0</v>
      </c>
      <c r="AH134" s="606">
        <f t="shared" si="55"/>
        <v>0</v>
      </c>
      <c r="AI134" s="606">
        <f t="shared" si="55"/>
        <v>0</v>
      </c>
    </row>
    <row r="135" spans="1:35" s="607" customFormat="1" ht="11.25">
      <c r="A135" s="605">
        <v>4</v>
      </c>
      <c r="B135" s="753" t="s">
        <v>401</v>
      </c>
      <c r="C135" s="605"/>
      <c r="D135" s="605"/>
      <c r="E135" s="605"/>
      <c r="F135" s="606"/>
      <c r="G135" s="606"/>
      <c r="H135" s="606"/>
      <c r="I135" s="606"/>
      <c r="J135" s="606"/>
      <c r="K135" s="606"/>
      <c r="L135" s="606"/>
      <c r="M135" s="606"/>
      <c r="N135" s="606"/>
      <c r="O135" s="606"/>
      <c r="P135" s="606"/>
      <c r="Q135" s="606"/>
      <c r="R135" s="606"/>
      <c r="S135" s="606"/>
      <c r="T135" s="606"/>
      <c r="U135" s="606"/>
      <c r="V135" s="606"/>
      <c r="W135" s="606"/>
      <c r="X135" s="606"/>
      <c r="Y135" s="606"/>
      <c r="Z135" s="606"/>
      <c r="AA135" s="606"/>
      <c r="AB135" s="606"/>
      <c r="AC135" s="606"/>
      <c r="AD135" s="606"/>
      <c r="AE135" s="606"/>
      <c r="AF135" s="606"/>
      <c r="AG135" s="606"/>
      <c r="AH135" s="606"/>
      <c r="AI135" s="606"/>
    </row>
    <row r="136" spans="1:35" s="607" customFormat="1" ht="11.25">
      <c r="A136" s="605">
        <v>5</v>
      </c>
      <c r="B136" s="753" t="s">
        <v>402</v>
      </c>
      <c r="C136" s="605"/>
      <c r="D136" s="605"/>
      <c r="E136" s="605"/>
      <c r="F136" s="606"/>
      <c r="G136" s="606"/>
      <c r="H136" s="606"/>
      <c r="I136" s="606"/>
      <c r="J136" s="606"/>
      <c r="K136" s="606"/>
      <c r="L136" s="606"/>
      <c r="M136" s="606"/>
      <c r="N136" s="606"/>
      <c r="O136" s="606"/>
      <c r="P136" s="606"/>
      <c r="Q136" s="606"/>
      <c r="R136" s="606"/>
      <c r="S136" s="606"/>
      <c r="T136" s="606"/>
      <c r="U136" s="606"/>
      <c r="V136" s="606"/>
      <c r="W136" s="606"/>
      <c r="X136" s="606"/>
      <c r="Y136" s="606"/>
      <c r="Z136" s="606"/>
      <c r="AA136" s="606"/>
      <c r="AB136" s="606"/>
      <c r="AC136" s="606"/>
      <c r="AD136" s="606"/>
      <c r="AE136" s="606"/>
      <c r="AF136" s="606"/>
      <c r="AG136" s="606"/>
      <c r="AH136" s="606"/>
      <c r="AI136" s="606"/>
    </row>
    <row r="137" spans="1:35" s="589" customFormat="1" ht="11.25">
      <c r="A137" s="592" t="s">
        <v>155</v>
      </c>
      <c r="B137" s="749" t="s">
        <v>403</v>
      </c>
      <c r="C137" s="592"/>
      <c r="D137" s="592"/>
      <c r="E137" s="592"/>
      <c r="F137" s="593">
        <f>+F119-F127</f>
        <v>-1486</v>
      </c>
      <c r="G137" s="593">
        <f t="shared" ref="G137:AI137" si="56">+G119-G127</f>
        <v>121287</v>
      </c>
      <c r="H137" s="593">
        <f t="shared" si="56"/>
        <v>114555</v>
      </c>
      <c r="I137" s="593">
        <f t="shared" si="56"/>
        <v>114555</v>
      </c>
      <c r="J137" s="593">
        <f t="shared" si="56"/>
        <v>114555</v>
      </c>
      <c r="K137" s="593">
        <f t="shared" si="56"/>
        <v>114555</v>
      </c>
      <c r="L137" s="593">
        <f t="shared" si="56"/>
        <v>114555</v>
      </c>
      <c r="M137" s="593">
        <f t="shared" si="56"/>
        <v>114555</v>
      </c>
      <c r="N137" s="593">
        <f t="shared" si="56"/>
        <v>114555</v>
      </c>
      <c r="O137" s="593">
        <f t="shared" si="56"/>
        <v>114555</v>
      </c>
      <c r="P137" s="593">
        <f t="shared" si="56"/>
        <v>114555</v>
      </c>
      <c r="Q137" s="593">
        <f t="shared" si="56"/>
        <v>114555</v>
      </c>
      <c r="R137" s="593">
        <f t="shared" si="56"/>
        <v>114555</v>
      </c>
      <c r="S137" s="593">
        <f t="shared" si="56"/>
        <v>114555</v>
      </c>
      <c r="T137" s="593">
        <f t="shared" si="56"/>
        <v>114555</v>
      </c>
      <c r="U137" s="593">
        <f t="shared" si="56"/>
        <v>114555</v>
      </c>
      <c r="V137" s="593">
        <f t="shared" si="56"/>
        <v>114555</v>
      </c>
      <c r="W137" s="593">
        <f t="shared" si="56"/>
        <v>114555</v>
      </c>
      <c r="X137" s="593">
        <f t="shared" si="56"/>
        <v>114555</v>
      </c>
      <c r="Y137" s="593">
        <f t="shared" si="56"/>
        <v>114555</v>
      </c>
      <c r="Z137" s="593">
        <f t="shared" si="56"/>
        <v>114555</v>
      </c>
      <c r="AA137" s="593">
        <f t="shared" si="56"/>
        <v>114555</v>
      </c>
      <c r="AB137" s="593">
        <f t="shared" si="56"/>
        <v>114555</v>
      </c>
      <c r="AC137" s="593">
        <f t="shared" si="56"/>
        <v>114555</v>
      </c>
      <c r="AD137" s="593">
        <f t="shared" si="56"/>
        <v>114555</v>
      </c>
      <c r="AE137" s="593">
        <f t="shared" si="56"/>
        <v>114555</v>
      </c>
      <c r="AF137" s="593">
        <f t="shared" si="56"/>
        <v>114555</v>
      </c>
      <c r="AG137" s="593">
        <f t="shared" si="56"/>
        <v>114555</v>
      </c>
      <c r="AH137" s="593">
        <f t="shared" si="56"/>
        <v>114555</v>
      </c>
      <c r="AI137" s="593">
        <f t="shared" si="56"/>
        <v>114555</v>
      </c>
    </row>
    <row r="138" spans="1:35">
      <c r="F138" s="550"/>
    </row>
    <row r="139" spans="1:35" ht="13.5" customHeight="1">
      <c r="A139" s="551" t="s">
        <v>456</v>
      </c>
      <c r="B139" s="746"/>
      <c r="C139" s="552"/>
      <c r="D139" s="552"/>
      <c r="E139" s="552"/>
      <c r="F139" s="552"/>
      <c r="G139" s="552"/>
      <c r="H139" s="552"/>
      <c r="I139" s="552"/>
      <c r="J139" s="552"/>
      <c r="K139" s="552"/>
      <c r="L139" s="552"/>
      <c r="M139" s="552"/>
      <c r="N139" s="552"/>
      <c r="O139" s="552"/>
      <c r="P139" s="552"/>
      <c r="Q139" s="552"/>
      <c r="R139" s="552"/>
      <c r="S139" s="552"/>
      <c r="T139" s="552"/>
      <c r="U139" s="552"/>
      <c r="V139" s="552"/>
      <c r="W139" s="552"/>
      <c r="X139" s="552"/>
      <c r="Y139" s="552"/>
      <c r="Z139" s="552"/>
      <c r="AA139" s="552"/>
      <c r="AB139" s="552"/>
      <c r="AC139" s="552"/>
      <c r="AD139" s="552"/>
      <c r="AE139" s="552"/>
      <c r="AF139" s="552"/>
      <c r="AG139" s="552"/>
      <c r="AH139" s="552"/>
      <c r="AI139" s="552"/>
    </row>
    <row r="140" spans="1:35">
      <c r="F140" s="554"/>
      <c r="I140" s="582"/>
      <c r="J140" s="582"/>
    </row>
    <row r="141" spans="1:35" ht="12.75">
      <c r="A141" s="555" t="s">
        <v>669</v>
      </c>
    </row>
    <row r="142" spans="1:35">
      <c r="F142" s="554"/>
      <c r="K142" s="550"/>
    </row>
    <row r="143" spans="1:35" s="589" customFormat="1" ht="11.25">
      <c r="A143" s="612"/>
      <c r="B143" s="754" t="s">
        <v>388</v>
      </c>
      <c r="C143" s="612"/>
      <c r="D143" s="612"/>
      <c r="E143" s="612"/>
      <c r="F143" s="612">
        <v>1</v>
      </c>
      <c r="G143" s="612">
        <f>+F143+1</f>
        <v>2</v>
      </c>
      <c r="H143" s="612">
        <f>+G143+1</f>
        <v>3</v>
      </c>
      <c r="I143" s="612">
        <f t="shared" ref="I143:X144" si="57">+H143+1</f>
        <v>4</v>
      </c>
      <c r="J143" s="612">
        <f t="shared" si="57"/>
        <v>5</v>
      </c>
      <c r="K143" s="612">
        <f t="shared" si="57"/>
        <v>6</v>
      </c>
      <c r="L143" s="612">
        <f t="shared" si="57"/>
        <v>7</v>
      </c>
      <c r="M143" s="612">
        <f t="shared" si="57"/>
        <v>8</v>
      </c>
      <c r="N143" s="612">
        <f t="shared" si="57"/>
        <v>9</v>
      </c>
      <c r="O143" s="612">
        <f t="shared" si="57"/>
        <v>10</v>
      </c>
      <c r="P143" s="612">
        <f t="shared" si="57"/>
        <v>11</v>
      </c>
      <c r="Q143" s="612">
        <f t="shared" si="57"/>
        <v>12</v>
      </c>
      <c r="R143" s="612">
        <f t="shared" si="57"/>
        <v>13</v>
      </c>
      <c r="S143" s="612">
        <f t="shared" si="57"/>
        <v>14</v>
      </c>
      <c r="T143" s="612">
        <f t="shared" si="57"/>
        <v>15</v>
      </c>
      <c r="U143" s="612">
        <f t="shared" si="57"/>
        <v>16</v>
      </c>
      <c r="V143" s="612">
        <f t="shared" si="57"/>
        <v>17</v>
      </c>
      <c r="W143" s="612">
        <f t="shared" si="57"/>
        <v>18</v>
      </c>
      <c r="X143" s="612">
        <f t="shared" si="57"/>
        <v>19</v>
      </c>
      <c r="Y143" s="612">
        <f t="shared" ref="X143:AI144" si="58">+X143+1</f>
        <v>20</v>
      </c>
      <c r="Z143" s="612">
        <f t="shared" si="58"/>
        <v>21</v>
      </c>
      <c r="AA143" s="612">
        <f t="shared" si="58"/>
        <v>22</v>
      </c>
      <c r="AB143" s="612">
        <f t="shared" si="58"/>
        <v>23</v>
      </c>
      <c r="AC143" s="612">
        <f t="shared" si="58"/>
        <v>24</v>
      </c>
      <c r="AD143" s="612">
        <f t="shared" si="58"/>
        <v>25</v>
      </c>
      <c r="AE143" s="612">
        <f t="shared" si="58"/>
        <v>26</v>
      </c>
      <c r="AF143" s="612">
        <f t="shared" si="58"/>
        <v>27</v>
      </c>
      <c r="AG143" s="612">
        <f t="shared" si="58"/>
        <v>28</v>
      </c>
      <c r="AH143" s="612">
        <f>+AG143+1</f>
        <v>29</v>
      </c>
      <c r="AI143" s="612">
        <f>+AH143+1</f>
        <v>30</v>
      </c>
    </row>
    <row r="144" spans="1:35" s="589" customFormat="1" ht="11.25">
      <c r="A144" s="612" t="s">
        <v>147</v>
      </c>
      <c r="B144" s="754" t="s">
        <v>387</v>
      </c>
      <c r="C144" s="613"/>
      <c r="D144" s="613"/>
      <c r="E144" s="613"/>
      <c r="F144" s="614">
        <v>2018</v>
      </c>
      <c r="G144" s="614">
        <f>+F144+1</f>
        <v>2019</v>
      </c>
      <c r="H144" s="614">
        <f>+G144+1</f>
        <v>2020</v>
      </c>
      <c r="I144" s="614">
        <f t="shared" si="57"/>
        <v>2021</v>
      </c>
      <c r="J144" s="614">
        <f t="shared" si="57"/>
        <v>2022</v>
      </c>
      <c r="K144" s="614">
        <f t="shared" si="57"/>
        <v>2023</v>
      </c>
      <c r="L144" s="614">
        <f t="shared" si="57"/>
        <v>2024</v>
      </c>
      <c r="M144" s="614">
        <f t="shared" si="57"/>
        <v>2025</v>
      </c>
      <c r="N144" s="614">
        <f t="shared" si="57"/>
        <v>2026</v>
      </c>
      <c r="O144" s="614">
        <f t="shared" si="57"/>
        <v>2027</v>
      </c>
      <c r="P144" s="614">
        <f t="shared" si="57"/>
        <v>2028</v>
      </c>
      <c r="Q144" s="614">
        <f t="shared" si="57"/>
        <v>2029</v>
      </c>
      <c r="R144" s="614">
        <f t="shared" si="57"/>
        <v>2030</v>
      </c>
      <c r="S144" s="614">
        <f t="shared" si="57"/>
        <v>2031</v>
      </c>
      <c r="T144" s="614">
        <f t="shared" si="57"/>
        <v>2032</v>
      </c>
      <c r="U144" s="614">
        <f t="shared" si="57"/>
        <v>2033</v>
      </c>
      <c r="V144" s="614">
        <f t="shared" si="57"/>
        <v>2034</v>
      </c>
      <c r="W144" s="614">
        <f t="shared" si="57"/>
        <v>2035</v>
      </c>
      <c r="X144" s="614">
        <f t="shared" si="58"/>
        <v>2036</v>
      </c>
      <c r="Y144" s="614">
        <f t="shared" si="58"/>
        <v>2037</v>
      </c>
      <c r="Z144" s="614">
        <f t="shared" si="58"/>
        <v>2038</v>
      </c>
      <c r="AA144" s="614">
        <f t="shared" si="58"/>
        <v>2039</v>
      </c>
      <c r="AB144" s="614">
        <f t="shared" si="58"/>
        <v>2040</v>
      </c>
      <c r="AC144" s="614">
        <f t="shared" si="58"/>
        <v>2041</v>
      </c>
      <c r="AD144" s="614">
        <f t="shared" si="58"/>
        <v>2042</v>
      </c>
      <c r="AE144" s="614">
        <f t="shared" si="58"/>
        <v>2043</v>
      </c>
      <c r="AF144" s="614">
        <f t="shared" si="58"/>
        <v>2044</v>
      </c>
      <c r="AG144" s="614">
        <f t="shared" si="58"/>
        <v>2045</v>
      </c>
      <c r="AH144" s="614">
        <f t="shared" si="58"/>
        <v>2046</v>
      </c>
      <c r="AI144" s="614">
        <f t="shared" si="58"/>
        <v>2047</v>
      </c>
    </row>
    <row r="145" spans="1:35" s="589" customFormat="1" ht="11.25">
      <c r="A145" s="592" t="s">
        <v>242</v>
      </c>
      <c r="B145" s="749" t="s">
        <v>252</v>
      </c>
      <c r="C145" s="592"/>
      <c r="D145" s="592"/>
      <c r="E145" s="592"/>
      <c r="F145" s="593">
        <f>+F146+F154+F155</f>
        <v>197592</v>
      </c>
      <c r="G145" s="593">
        <f t="shared" ref="G145:J145" si="59">+G146+G154+G155</f>
        <v>201079</v>
      </c>
      <c r="H145" s="593">
        <f t="shared" si="59"/>
        <v>186114</v>
      </c>
      <c r="I145" s="593">
        <f t="shared" si="59"/>
        <v>186114</v>
      </c>
      <c r="J145" s="593">
        <f t="shared" si="59"/>
        <v>186114</v>
      </c>
      <c r="K145" s="593">
        <f>+K146+K154+K155</f>
        <v>262097.53908230149</v>
      </c>
      <c r="L145" s="593">
        <f t="shared" ref="L145:AI145" si="60">+L146+L154+L155</f>
        <v>262097.53908230149</v>
      </c>
      <c r="M145" s="593">
        <f t="shared" si="60"/>
        <v>262097.53908230149</v>
      </c>
      <c r="N145" s="593">
        <f t="shared" si="60"/>
        <v>262097.53908230149</v>
      </c>
      <c r="O145" s="593">
        <f t="shared" si="60"/>
        <v>262097.53908230149</v>
      </c>
      <c r="P145" s="593">
        <f t="shared" si="60"/>
        <v>262097.53908230149</v>
      </c>
      <c r="Q145" s="593">
        <f t="shared" si="60"/>
        <v>262097.53908230149</v>
      </c>
      <c r="R145" s="593">
        <f t="shared" si="60"/>
        <v>262097.53908230149</v>
      </c>
      <c r="S145" s="593">
        <f t="shared" si="60"/>
        <v>262097.53908230149</v>
      </c>
      <c r="T145" s="593">
        <f t="shared" si="60"/>
        <v>262097.53908230149</v>
      </c>
      <c r="U145" s="593">
        <f t="shared" si="60"/>
        <v>262097.53908230149</v>
      </c>
      <c r="V145" s="593">
        <f t="shared" si="60"/>
        <v>262097.53908230149</v>
      </c>
      <c r="W145" s="593">
        <f t="shared" si="60"/>
        <v>262097.53908230149</v>
      </c>
      <c r="X145" s="593">
        <f t="shared" si="60"/>
        <v>262097.53908230149</v>
      </c>
      <c r="Y145" s="593">
        <f t="shared" si="60"/>
        <v>262097.53908230149</v>
      </c>
      <c r="Z145" s="593">
        <f t="shared" si="60"/>
        <v>262097.53908230149</v>
      </c>
      <c r="AA145" s="593">
        <f t="shared" si="60"/>
        <v>262097.53908230146</v>
      </c>
      <c r="AB145" s="593">
        <f t="shared" si="60"/>
        <v>262097.53908230146</v>
      </c>
      <c r="AC145" s="593">
        <f t="shared" si="60"/>
        <v>262097.53908230146</v>
      </c>
      <c r="AD145" s="593">
        <f t="shared" si="60"/>
        <v>262097.53908230146</v>
      </c>
      <c r="AE145" s="593">
        <f t="shared" si="60"/>
        <v>262097.53908230146</v>
      </c>
      <c r="AF145" s="593">
        <f t="shared" si="60"/>
        <v>262097.53908230146</v>
      </c>
      <c r="AG145" s="593">
        <f t="shared" si="60"/>
        <v>262097.53908230146</v>
      </c>
      <c r="AH145" s="593">
        <f t="shared" si="60"/>
        <v>262097.53908230146</v>
      </c>
      <c r="AI145" s="593">
        <f t="shared" si="60"/>
        <v>262097.53908230146</v>
      </c>
    </row>
    <row r="146" spans="1:35" s="589" customFormat="1" ht="11.25">
      <c r="A146" s="594">
        <v>1</v>
      </c>
      <c r="B146" s="750" t="s">
        <v>245</v>
      </c>
      <c r="C146" s="594"/>
      <c r="D146" s="594"/>
      <c r="E146" s="594"/>
      <c r="F146" s="595">
        <f>+F147+F148+F149+F150+F151+F153</f>
        <v>195819</v>
      </c>
      <c r="G146" s="595">
        <f t="shared" ref="G146:AI146" si="61">+G147+G148+G149+G150+G151+G153</f>
        <v>198095</v>
      </c>
      <c r="H146" s="595">
        <f t="shared" si="61"/>
        <v>186114</v>
      </c>
      <c r="I146" s="595">
        <f t="shared" si="61"/>
        <v>186114</v>
      </c>
      <c r="J146" s="595">
        <f t="shared" si="61"/>
        <v>186114</v>
      </c>
      <c r="K146" s="595">
        <f t="shared" si="61"/>
        <v>262097.53908230149</v>
      </c>
      <c r="L146" s="595">
        <f t="shared" si="61"/>
        <v>262097.53908230149</v>
      </c>
      <c r="M146" s="595">
        <f t="shared" si="61"/>
        <v>262097.53908230149</v>
      </c>
      <c r="N146" s="595">
        <f t="shared" si="61"/>
        <v>262097.53908230149</v>
      </c>
      <c r="O146" s="595">
        <f t="shared" si="61"/>
        <v>262097.53908230149</v>
      </c>
      <c r="P146" s="595">
        <f t="shared" si="61"/>
        <v>262097.53908230149</v>
      </c>
      <c r="Q146" s="595">
        <f t="shared" si="61"/>
        <v>262097.53908230149</v>
      </c>
      <c r="R146" s="595">
        <f t="shared" si="61"/>
        <v>262097.53908230149</v>
      </c>
      <c r="S146" s="595">
        <f t="shared" si="61"/>
        <v>262097.53908230149</v>
      </c>
      <c r="T146" s="595">
        <f t="shared" si="61"/>
        <v>262097.53908230149</v>
      </c>
      <c r="U146" s="595">
        <f t="shared" si="61"/>
        <v>262097.53908230149</v>
      </c>
      <c r="V146" s="595">
        <f t="shared" si="61"/>
        <v>262097.53908230149</v>
      </c>
      <c r="W146" s="595">
        <f t="shared" si="61"/>
        <v>262097.53908230149</v>
      </c>
      <c r="X146" s="595">
        <f t="shared" si="61"/>
        <v>262097.53908230149</v>
      </c>
      <c r="Y146" s="595">
        <f t="shared" si="61"/>
        <v>262097.53908230149</v>
      </c>
      <c r="Z146" s="595">
        <f t="shared" si="61"/>
        <v>262097.53908230149</v>
      </c>
      <c r="AA146" s="595">
        <f t="shared" si="61"/>
        <v>262097.53908230146</v>
      </c>
      <c r="AB146" s="595">
        <f t="shared" si="61"/>
        <v>262097.53908230146</v>
      </c>
      <c r="AC146" s="595">
        <f t="shared" si="61"/>
        <v>262097.53908230146</v>
      </c>
      <c r="AD146" s="595">
        <f t="shared" si="61"/>
        <v>262097.53908230146</v>
      </c>
      <c r="AE146" s="595">
        <f t="shared" si="61"/>
        <v>262097.53908230146</v>
      </c>
      <c r="AF146" s="595">
        <f t="shared" si="61"/>
        <v>262097.53908230146</v>
      </c>
      <c r="AG146" s="595">
        <f t="shared" si="61"/>
        <v>262097.53908230146</v>
      </c>
      <c r="AH146" s="595">
        <f t="shared" si="61"/>
        <v>262097.53908230146</v>
      </c>
      <c r="AI146" s="595">
        <f t="shared" si="61"/>
        <v>262097.53908230146</v>
      </c>
    </row>
    <row r="147" spans="1:35" s="589" customFormat="1" ht="11.25">
      <c r="A147" s="594"/>
      <c r="B147" s="751" t="s">
        <v>889</v>
      </c>
      <c r="C147" s="596"/>
      <c r="D147" s="596"/>
      <c r="E147" s="596"/>
      <c r="F147" s="595">
        <f>+F21</f>
        <v>58189.7048</v>
      </c>
      <c r="G147" s="595">
        <f t="shared" ref="G147:AI147" si="62">+G21</f>
        <v>61668.26</v>
      </c>
      <c r="H147" s="595">
        <f t="shared" si="62"/>
        <v>71767</v>
      </c>
      <c r="I147" s="595">
        <f t="shared" si="62"/>
        <v>71767</v>
      </c>
      <c r="J147" s="595">
        <f t="shared" si="62"/>
        <v>71767</v>
      </c>
      <c r="K147" s="595">
        <f t="shared" si="62"/>
        <v>71767</v>
      </c>
      <c r="L147" s="595">
        <f t="shared" si="62"/>
        <v>71767</v>
      </c>
      <c r="M147" s="595">
        <f t="shared" si="62"/>
        <v>71767</v>
      </c>
      <c r="N147" s="595">
        <f t="shared" si="62"/>
        <v>71767</v>
      </c>
      <c r="O147" s="595">
        <f t="shared" si="62"/>
        <v>71767</v>
      </c>
      <c r="P147" s="595">
        <f t="shared" si="62"/>
        <v>71767</v>
      </c>
      <c r="Q147" s="595">
        <f t="shared" si="62"/>
        <v>71767</v>
      </c>
      <c r="R147" s="595">
        <f t="shared" si="62"/>
        <v>71767</v>
      </c>
      <c r="S147" s="595">
        <f t="shared" si="62"/>
        <v>71767</v>
      </c>
      <c r="T147" s="595">
        <f t="shared" si="62"/>
        <v>71767</v>
      </c>
      <c r="U147" s="595">
        <f t="shared" si="62"/>
        <v>71767</v>
      </c>
      <c r="V147" s="595">
        <f t="shared" si="62"/>
        <v>71767</v>
      </c>
      <c r="W147" s="595">
        <f t="shared" si="62"/>
        <v>71767</v>
      </c>
      <c r="X147" s="595">
        <f t="shared" si="62"/>
        <v>71767</v>
      </c>
      <c r="Y147" s="595">
        <f t="shared" si="62"/>
        <v>71767</v>
      </c>
      <c r="Z147" s="595">
        <f t="shared" si="62"/>
        <v>71767</v>
      </c>
      <c r="AA147" s="595">
        <f t="shared" si="62"/>
        <v>71767</v>
      </c>
      <c r="AB147" s="595">
        <f t="shared" si="62"/>
        <v>71767</v>
      </c>
      <c r="AC147" s="595">
        <f t="shared" si="62"/>
        <v>71767</v>
      </c>
      <c r="AD147" s="595">
        <f t="shared" si="62"/>
        <v>71767</v>
      </c>
      <c r="AE147" s="595">
        <f t="shared" si="62"/>
        <v>71767</v>
      </c>
      <c r="AF147" s="595">
        <f t="shared" si="62"/>
        <v>71767</v>
      </c>
      <c r="AG147" s="595">
        <f t="shared" si="62"/>
        <v>71767</v>
      </c>
      <c r="AH147" s="595">
        <f t="shared" si="62"/>
        <v>71767</v>
      </c>
      <c r="AI147" s="595">
        <f t="shared" si="62"/>
        <v>71767</v>
      </c>
    </row>
    <row r="148" spans="1:35" s="589" customFormat="1" ht="22.5">
      <c r="A148" s="594"/>
      <c r="B148" s="751" t="s">
        <v>936</v>
      </c>
      <c r="C148" s="596"/>
      <c r="D148" s="596"/>
      <c r="E148" s="596"/>
      <c r="F148" s="595">
        <f>+'Dodatni obratovalni stroški'!B44</f>
        <v>0</v>
      </c>
      <c r="G148" s="595">
        <f>+'Dodatni obratovalni stroški'!C44</f>
        <v>0</v>
      </c>
      <c r="H148" s="595">
        <f>+'Dodatni obratovalni stroški'!D44</f>
        <v>0</v>
      </c>
      <c r="I148" s="595">
        <f>+'Dodatni obratovalni stroški'!E44</f>
        <v>0</v>
      </c>
      <c r="J148" s="595">
        <f>+'Dodatni obratovalni stroški'!F44</f>
        <v>0</v>
      </c>
      <c r="K148" s="595">
        <f>+'Dodatni obratovalni stroški'!G44</f>
        <v>10800</v>
      </c>
      <c r="L148" s="595">
        <f>+'Dodatni obratovalni stroški'!H44</f>
        <v>10800</v>
      </c>
      <c r="M148" s="595">
        <f>+'Dodatni obratovalni stroški'!I44</f>
        <v>10800</v>
      </c>
      <c r="N148" s="595">
        <f>+'Dodatni obratovalni stroški'!J44</f>
        <v>10800</v>
      </c>
      <c r="O148" s="595">
        <f>+'Dodatni obratovalni stroški'!K44</f>
        <v>10800</v>
      </c>
      <c r="P148" s="595">
        <f>+'Dodatni obratovalni stroški'!L44</f>
        <v>10800</v>
      </c>
      <c r="Q148" s="595">
        <f>+'Dodatni obratovalni stroški'!M44</f>
        <v>10800</v>
      </c>
      <c r="R148" s="595">
        <f>+'Dodatni obratovalni stroški'!N44</f>
        <v>10800</v>
      </c>
      <c r="S148" s="595">
        <f>+'Dodatni obratovalni stroški'!O44</f>
        <v>10800</v>
      </c>
      <c r="T148" s="595">
        <f>+'Dodatni obratovalni stroški'!P44</f>
        <v>10800</v>
      </c>
      <c r="U148" s="595">
        <f>+'Dodatni obratovalni stroški'!Q44</f>
        <v>10800</v>
      </c>
      <c r="V148" s="595">
        <f>+'Dodatni obratovalni stroški'!R44</f>
        <v>10800</v>
      </c>
      <c r="W148" s="595">
        <f>+'Dodatni obratovalni stroški'!S44</f>
        <v>10800</v>
      </c>
      <c r="X148" s="595">
        <f>+'Dodatni obratovalni stroški'!T44</f>
        <v>10800</v>
      </c>
      <c r="Y148" s="595">
        <f>+'Dodatni obratovalni stroški'!U44</f>
        <v>10800</v>
      </c>
      <c r="Z148" s="595">
        <f>+'Dodatni obratovalni stroški'!V44</f>
        <v>10800</v>
      </c>
      <c r="AA148" s="595">
        <f>+'Dodatni obratovalni stroški'!W44</f>
        <v>10800</v>
      </c>
      <c r="AB148" s="595">
        <f>+'Dodatni obratovalni stroški'!X44</f>
        <v>10800</v>
      </c>
      <c r="AC148" s="595">
        <f>+'Dodatni obratovalni stroški'!Y44</f>
        <v>10800</v>
      </c>
      <c r="AD148" s="595">
        <f>+'Dodatni obratovalni stroški'!Z44</f>
        <v>10800</v>
      </c>
      <c r="AE148" s="595">
        <f>+'Dodatni obratovalni stroški'!AA44</f>
        <v>10800</v>
      </c>
      <c r="AF148" s="595">
        <f>+'Dodatni obratovalni stroški'!AB44</f>
        <v>10800</v>
      </c>
      <c r="AG148" s="595">
        <f>+'Dodatni obratovalni stroški'!AC44</f>
        <v>10800</v>
      </c>
      <c r="AH148" s="595">
        <f>+'Dodatni obratovalni stroški'!AD44</f>
        <v>10800</v>
      </c>
      <c r="AI148" s="595">
        <f>+'Dodatni obratovalni stroški'!AE44</f>
        <v>10800</v>
      </c>
    </row>
    <row r="149" spans="1:35" s="589" customFormat="1" ht="11.25">
      <c r="A149" s="594"/>
      <c r="B149" s="751" t="s">
        <v>891</v>
      </c>
      <c r="C149" s="596"/>
      <c r="D149" s="596"/>
      <c r="E149" s="596"/>
      <c r="F149" s="595">
        <f>+F22</f>
        <v>127620.29519999999</v>
      </c>
      <c r="G149" s="595">
        <f t="shared" ref="G149:AI149" si="63">+G22</f>
        <v>133319.74</v>
      </c>
      <c r="H149" s="595">
        <f t="shared" si="63"/>
        <v>112964</v>
      </c>
      <c r="I149" s="595">
        <f t="shared" si="63"/>
        <v>112964</v>
      </c>
      <c r="J149" s="595">
        <f t="shared" si="63"/>
        <v>112964</v>
      </c>
      <c r="K149" s="595">
        <f t="shared" si="63"/>
        <v>112964</v>
      </c>
      <c r="L149" s="595">
        <f t="shared" si="63"/>
        <v>112964</v>
      </c>
      <c r="M149" s="595">
        <f t="shared" si="63"/>
        <v>112964</v>
      </c>
      <c r="N149" s="595">
        <f t="shared" si="63"/>
        <v>112964</v>
      </c>
      <c r="O149" s="595">
        <f t="shared" si="63"/>
        <v>112964</v>
      </c>
      <c r="P149" s="595">
        <f t="shared" si="63"/>
        <v>112964</v>
      </c>
      <c r="Q149" s="595">
        <f t="shared" si="63"/>
        <v>112964</v>
      </c>
      <c r="R149" s="595">
        <f t="shared" si="63"/>
        <v>112964</v>
      </c>
      <c r="S149" s="595">
        <f t="shared" si="63"/>
        <v>112964</v>
      </c>
      <c r="T149" s="595">
        <f t="shared" si="63"/>
        <v>112964</v>
      </c>
      <c r="U149" s="595">
        <f t="shared" si="63"/>
        <v>112964</v>
      </c>
      <c r="V149" s="595">
        <f t="shared" si="63"/>
        <v>112964</v>
      </c>
      <c r="W149" s="595">
        <f t="shared" si="63"/>
        <v>112964</v>
      </c>
      <c r="X149" s="595">
        <f t="shared" si="63"/>
        <v>112964</v>
      </c>
      <c r="Y149" s="595">
        <f t="shared" si="63"/>
        <v>112964</v>
      </c>
      <c r="Z149" s="595">
        <f t="shared" si="63"/>
        <v>112964</v>
      </c>
      <c r="AA149" s="595">
        <f t="shared" si="63"/>
        <v>112964</v>
      </c>
      <c r="AB149" s="595">
        <f t="shared" si="63"/>
        <v>112964</v>
      </c>
      <c r="AC149" s="595">
        <f t="shared" si="63"/>
        <v>112964</v>
      </c>
      <c r="AD149" s="595">
        <f t="shared" si="63"/>
        <v>112964</v>
      </c>
      <c r="AE149" s="595">
        <f t="shared" si="63"/>
        <v>112964</v>
      </c>
      <c r="AF149" s="595">
        <f t="shared" si="63"/>
        <v>112964</v>
      </c>
      <c r="AG149" s="595">
        <f t="shared" si="63"/>
        <v>112964</v>
      </c>
      <c r="AH149" s="595">
        <f t="shared" si="63"/>
        <v>112964</v>
      </c>
      <c r="AI149" s="595">
        <f t="shared" si="63"/>
        <v>112964</v>
      </c>
    </row>
    <row r="150" spans="1:35" s="589" customFormat="1" ht="11.25">
      <c r="A150" s="594"/>
      <c r="B150" s="751" t="s">
        <v>937</v>
      </c>
      <c r="C150" s="596"/>
      <c r="D150" s="596"/>
      <c r="E150" s="596"/>
      <c r="F150" s="595">
        <f>+Amortizacija!F39-F151</f>
        <v>0</v>
      </c>
      <c r="G150" s="595">
        <f>+Amortizacija!G39-G151</f>
        <v>0</v>
      </c>
      <c r="H150" s="595">
        <f>+Amortizacija!H39-H151</f>
        <v>0</v>
      </c>
      <c r="I150" s="595">
        <f>+Amortizacija!I39-I151</f>
        <v>0</v>
      </c>
      <c r="J150" s="595">
        <f>+Amortizacija!J39-J151</f>
        <v>0</v>
      </c>
      <c r="K150" s="595">
        <f>+Amortizacija!K39-K151</f>
        <v>32591.769541150734</v>
      </c>
      <c r="L150" s="595">
        <f>+Amortizacija!L39-L151</f>
        <v>32591.769541150734</v>
      </c>
      <c r="M150" s="595">
        <f>+Amortizacija!M39-M151</f>
        <v>32591.769541150734</v>
      </c>
      <c r="N150" s="595">
        <f>+Amortizacija!N39-N151</f>
        <v>32591.769541150734</v>
      </c>
      <c r="O150" s="595">
        <f>+Amortizacija!O39-O151</f>
        <v>32591.769541150734</v>
      </c>
      <c r="P150" s="595">
        <f>+Amortizacija!P39-P151</f>
        <v>32591.769541150734</v>
      </c>
      <c r="Q150" s="595">
        <f>+Amortizacija!Q39-Q151</f>
        <v>32591.769541150734</v>
      </c>
      <c r="R150" s="595">
        <f>+Amortizacija!R39-R151</f>
        <v>32591.769541150734</v>
      </c>
      <c r="S150" s="595">
        <f>+Amortizacija!S39-S151</f>
        <v>32591.769541150734</v>
      </c>
      <c r="T150" s="595">
        <f>+Amortizacija!T39-T151</f>
        <v>32591.769541150734</v>
      </c>
      <c r="U150" s="595">
        <f>+Amortizacija!U39-U151</f>
        <v>32591.769541150734</v>
      </c>
      <c r="V150" s="595">
        <f>+Amortizacija!V39-V151</f>
        <v>32591.769541150734</v>
      </c>
      <c r="W150" s="595">
        <f>+Amortizacija!W39-W151</f>
        <v>32591.769541150734</v>
      </c>
      <c r="X150" s="595">
        <f>+Amortizacija!X39-X151</f>
        <v>32591.769541150734</v>
      </c>
      <c r="Y150" s="595">
        <f>+Amortizacija!Y39-Y151</f>
        <v>32591.769541150734</v>
      </c>
      <c r="Z150" s="595">
        <f>+Amortizacija!Z39-Z151</f>
        <v>32591.769541150734</v>
      </c>
      <c r="AA150" s="595">
        <f>+Amortizacija!AA39-AA151</f>
        <v>65183.539082301468</v>
      </c>
      <c r="AB150" s="595">
        <f>+Amortizacija!AB39-AB151</f>
        <v>65183.539082301468</v>
      </c>
      <c r="AC150" s="595">
        <f>+Amortizacija!AC39-AC151</f>
        <v>65183.539082301468</v>
      </c>
      <c r="AD150" s="595">
        <f>+Amortizacija!AD39-AD151</f>
        <v>65183.539082301468</v>
      </c>
      <c r="AE150" s="595">
        <f>+Amortizacija!AE39-AE151</f>
        <v>65183.539082301468</v>
      </c>
      <c r="AF150" s="595">
        <f>+Amortizacija!AF39-AF151</f>
        <v>65183.539082301468</v>
      </c>
      <c r="AG150" s="595">
        <f>+Amortizacija!AG39-AG151</f>
        <v>65183.539082301468</v>
      </c>
      <c r="AH150" s="595">
        <f>+Amortizacija!AH39-AH151</f>
        <v>65183.539082301468</v>
      </c>
      <c r="AI150" s="595">
        <f>+Amortizacija!AI39-AI151</f>
        <v>65183.539082301468</v>
      </c>
    </row>
    <row r="151" spans="1:35" s="589" customFormat="1" ht="11.25">
      <c r="A151" s="594"/>
      <c r="B151" s="751" t="s">
        <v>938</v>
      </c>
      <c r="C151" s="596"/>
      <c r="D151" s="596"/>
      <c r="E151" s="596"/>
      <c r="F151" s="595">
        <f>+Amortizacija!F39*F152</f>
        <v>0</v>
      </c>
      <c r="G151" s="595">
        <f>+Amortizacija!G39*G152</f>
        <v>0</v>
      </c>
      <c r="H151" s="595">
        <f>+Amortizacija!H39*H152</f>
        <v>0</v>
      </c>
      <c r="I151" s="595">
        <f>+Amortizacija!I39*I152</f>
        <v>0</v>
      </c>
      <c r="J151" s="595">
        <f>+Amortizacija!J39*J152</f>
        <v>0</v>
      </c>
      <c r="K151" s="595">
        <f>+Amortizacija!K39*K152</f>
        <v>32591.769541150734</v>
      </c>
      <c r="L151" s="595">
        <f>+Amortizacija!L39*L152</f>
        <v>32591.769541150734</v>
      </c>
      <c r="M151" s="595">
        <f>+Amortizacija!M39*M152</f>
        <v>32591.769541150734</v>
      </c>
      <c r="N151" s="595">
        <f>+Amortizacija!N39*N152</f>
        <v>32591.769541150734</v>
      </c>
      <c r="O151" s="595">
        <f>+Amortizacija!O39*O152</f>
        <v>32591.769541150734</v>
      </c>
      <c r="P151" s="595">
        <f>+Amortizacija!P39*P152</f>
        <v>32591.769541150734</v>
      </c>
      <c r="Q151" s="595">
        <f>+Amortizacija!Q39*Q152</f>
        <v>32591.769541150734</v>
      </c>
      <c r="R151" s="595">
        <f>+Amortizacija!R39*R152</f>
        <v>32591.769541150734</v>
      </c>
      <c r="S151" s="595">
        <f>+Amortizacija!S39*S152</f>
        <v>32591.769541150734</v>
      </c>
      <c r="T151" s="595">
        <f>+Amortizacija!T39*T152</f>
        <v>32591.769541150734</v>
      </c>
      <c r="U151" s="595">
        <f>+Amortizacija!U39*U152</f>
        <v>32591.769541150734</v>
      </c>
      <c r="V151" s="595">
        <f>+Amortizacija!V39*V152</f>
        <v>32591.769541150734</v>
      </c>
      <c r="W151" s="595">
        <f>+Amortizacija!W39*W152</f>
        <v>32591.769541150734</v>
      </c>
      <c r="X151" s="595">
        <f>+Amortizacija!X39*X152</f>
        <v>32591.769541150734</v>
      </c>
      <c r="Y151" s="595">
        <f>+Amortizacija!Y39*Y152</f>
        <v>32591.769541150734</v>
      </c>
      <c r="Z151" s="595">
        <f>+Amortizacija!Z39*Z152</f>
        <v>32591.769541150734</v>
      </c>
      <c r="AA151" s="595">
        <f>+Amortizacija!AA39*AA152</f>
        <v>0</v>
      </c>
      <c r="AB151" s="595">
        <f>+Amortizacija!AB39*AB152</f>
        <v>0</v>
      </c>
      <c r="AC151" s="595">
        <f>+Amortizacija!AC39*AC152</f>
        <v>0</v>
      </c>
      <c r="AD151" s="595">
        <f>+Amortizacija!AD39*AD152</f>
        <v>0</v>
      </c>
      <c r="AE151" s="595">
        <f>+Amortizacija!AE39*AE152</f>
        <v>0</v>
      </c>
      <c r="AF151" s="595">
        <f>+Amortizacija!AF39*AF152</f>
        <v>0</v>
      </c>
      <c r="AG151" s="595">
        <f>+Amortizacija!AG39*AG152</f>
        <v>0</v>
      </c>
      <c r="AH151" s="595">
        <f>+Amortizacija!AH39*AH152</f>
        <v>0</v>
      </c>
      <c r="AI151" s="595">
        <f>+Amortizacija!AI39*AI152</f>
        <v>0</v>
      </c>
    </row>
    <row r="152" spans="1:35" s="611" customFormat="1" ht="11.25">
      <c r="A152" s="608"/>
      <c r="B152" s="755" t="s">
        <v>894</v>
      </c>
      <c r="C152" s="609"/>
      <c r="D152" s="609"/>
      <c r="E152" s="609"/>
      <c r="F152" s="610">
        <v>0</v>
      </c>
      <c r="G152" s="610">
        <v>0</v>
      </c>
      <c r="H152" s="610">
        <v>0</v>
      </c>
      <c r="I152" s="610">
        <v>0</v>
      </c>
      <c r="J152" s="610">
        <v>0</v>
      </c>
      <c r="K152" s="610">
        <v>0.5</v>
      </c>
      <c r="L152" s="610">
        <f>+K152</f>
        <v>0.5</v>
      </c>
      <c r="M152" s="610">
        <f t="shared" ref="M152:Z152" si="64">+L152</f>
        <v>0.5</v>
      </c>
      <c r="N152" s="610">
        <f t="shared" si="64"/>
        <v>0.5</v>
      </c>
      <c r="O152" s="610">
        <f t="shared" si="64"/>
        <v>0.5</v>
      </c>
      <c r="P152" s="610">
        <f t="shared" si="64"/>
        <v>0.5</v>
      </c>
      <c r="Q152" s="610">
        <f t="shared" si="64"/>
        <v>0.5</v>
      </c>
      <c r="R152" s="610">
        <f t="shared" si="64"/>
        <v>0.5</v>
      </c>
      <c r="S152" s="610">
        <f t="shared" si="64"/>
        <v>0.5</v>
      </c>
      <c r="T152" s="610">
        <f t="shared" si="64"/>
        <v>0.5</v>
      </c>
      <c r="U152" s="610">
        <f t="shared" si="64"/>
        <v>0.5</v>
      </c>
      <c r="V152" s="610">
        <f t="shared" si="64"/>
        <v>0.5</v>
      </c>
      <c r="W152" s="610">
        <f t="shared" si="64"/>
        <v>0.5</v>
      </c>
      <c r="X152" s="610">
        <f t="shared" si="64"/>
        <v>0.5</v>
      </c>
      <c r="Y152" s="610">
        <f t="shared" si="64"/>
        <v>0.5</v>
      </c>
      <c r="Z152" s="610">
        <f t="shared" si="64"/>
        <v>0.5</v>
      </c>
      <c r="AA152" s="610">
        <v>0</v>
      </c>
      <c r="AB152" s="610">
        <v>0</v>
      </c>
      <c r="AC152" s="610">
        <v>0</v>
      </c>
      <c r="AD152" s="610">
        <v>0</v>
      </c>
      <c r="AE152" s="610">
        <v>0</v>
      </c>
      <c r="AF152" s="610">
        <v>0</v>
      </c>
      <c r="AG152" s="610">
        <v>0</v>
      </c>
      <c r="AH152" s="610">
        <v>0</v>
      </c>
      <c r="AI152" s="610">
        <v>0</v>
      </c>
    </row>
    <row r="153" spans="1:35" s="589" customFormat="1" ht="11.25">
      <c r="A153" s="594"/>
      <c r="B153" s="751" t="s">
        <v>895</v>
      </c>
      <c r="C153" s="596"/>
      <c r="D153" s="596"/>
      <c r="E153" s="596"/>
      <c r="F153" s="595">
        <f>+F23</f>
        <v>10009</v>
      </c>
      <c r="G153" s="595">
        <f t="shared" ref="G153:AI155" si="65">+G23</f>
        <v>3107</v>
      </c>
      <c r="H153" s="595">
        <f t="shared" si="65"/>
        <v>1383</v>
      </c>
      <c r="I153" s="595">
        <f t="shared" si="65"/>
        <v>1383</v>
      </c>
      <c r="J153" s="595">
        <f t="shared" si="65"/>
        <v>1383</v>
      </c>
      <c r="K153" s="595">
        <f t="shared" si="65"/>
        <v>1383</v>
      </c>
      <c r="L153" s="595">
        <f t="shared" si="65"/>
        <v>1383</v>
      </c>
      <c r="M153" s="595">
        <f t="shared" si="65"/>
        <v>1383</v>
      </c>
      <c r="N153" s="595">
        <f t="shared" si="65"/>
        <v>1383</v>
      </c>
      <c r="O153" s="595">
        <f t="shared" si="65"/>
        <v>1383</v>
      </c>
      <c r="P153" s="595">
        <f t="shared" si="65"/>
        <v>1383</v>
      </c>
      <c r="Q153" s="595">
        <f t="shared" si="65"/>
        <v>1383</v>
      </c>
      <c r="R153" s="595">
        <f t="shared" si="65"/>
        <v>1383</v>
      </c>
      <c r="S153" s="595">
        <f t="shared" si="65"/>
        <v>1383</v>
      </c>
      <c r="T153" s="595">
        <f t="shared" si="65"/>
        <v>1383</v>
      </c>
      <c r="U153" s="595">
        <f t="shared" si="65"/>
        <v>1383</v>
      </c>
      <c r="V153" s="595">
        <f t="shared" si="65"/>
        <v>1383</v>
      </c>
      <c r="W153" s="595">
        <f t="shared" si="65"/>
        <v>1383</v>
      </c>
      <c r="X153" s="595">
        <f t="shared" si="65"/>
        <v>1383</v>
      </c>
      <c r="Y153" s="595">
        <f t="shared" si="65"/>
        <v>1383</v>
      </c>
      <c r="Z153" s="595">
        <f t="shared" si="65"/>
        <v>1383</v>
      </c>
      <c r="AA153" s="595">
        <f t="shared" si="65"/>
        <v>1383</v>
      </c>
      <c r="AB153" s="595">
        <f t="shared" si="65"/>
        <v>1383</v>
      </c>
      <c r="AC153" s="595">
        <f t="shared" si="65"/>
        <v>1383</v>
      </c>
      <c r="AD153" s="595">
        <f t="shared" si="65"/>
        <v>1383</v>
      </c>
      <c r="AE153" s="595">
        <f t="shared" si="65"/>
        <v>1383</v>
      </c>
      <c r="AF153" s="595">
        <f t="shared" si="65"/>
        <v>1383</v>
      </c>
      <c r="AG153" s="595">
        <f t="shared" si="65"/>
        <v>1383</v>
      </c>
      <c r="AH153" s="595">
        <f t="shared" si="65"/>
        <v>1383</v>
      </c>
      <c r="AI153" s="595">
        <f t="shared" si="65"/>
        <v>1383</v>
      </c>
    </row>
    <row r="154" spans="1:35" s="589" customFormat="1" ht="11.25">
      <c r="A154" s="594">
        <v>2</v>
      </c>
      <c r="B154" s="750" t="s">
        <v>247</v>
      </c>
      <c r="C154" s="594"/>
      <c r="D154" s="594"/>
      <c r="E154" s="594"/>
      <c r="F154" s="595">
        <f>+F24</f>
        <v>1773</v>
      </c>
      <c r="G154" s="595">
        <f t="shared" si="65"/>
        <v>2984</v>
      </c>
      <c r="H154" s="595">
        <f t="shared" si="65"/>
        <v>0</v>
      </c>
      <c r="I154" s="595">
        <f t="shared" si="65"/>
        <v>0</v>
      </c>
      <c r="J154" s="595">
        <f t="shared" si="65"/>
        <v>0</v>
      </c>
      <c r="K154" s="595">
        <f t="shared" si="65"/>
        <v>0</v>
      </c>
      <c r="L154" s="595">
        <f t="shared" si="65"/>
        <v>0</v>
      </c>
      <c r="M154" s="595">
        <f t="shared" si="65"/>
        <v>0</v>
      </c>
      <c r="N154" s="595">
        <f t="shared" si="65"/>
        <v>0</v>
      </c>
      <c r="O154" s="595">
        <f t="shared" si="65"/>
        <v>0</v>
      </c>
      <c r="P154" s="595">
        <f t="shared" si="65"/>
        <v>0</v>
      </c>
      <c r="Q154" s="595">
        <f t="shared" si="65"/>
        <v>0</v>
      </c>
      <c r="R154" s="595">
        <f t="shared" si="65"/>
        <v>0</v>
      </c>
      <c r="S154" s="595">
        <f t="shared" si="65"/>
        <v>0</v>
      </c>
      <c r="T154" s="595">
        <f t="shared" si="65"/>
        <v>0</v>
      </c>
      <c r="U154" s="595">
        <f t="shared" si="65"/>
        <v>0</v>
      </c>
      <c r="V154" s="595">
        <f t="shared" si="65"/>
        <v>0</v>
      </c>
      <c r="W154" s="595">
        <f t="shared" si="65"/>
        <v>0</v>
      </c>
      <c r="X154" s="595">
        <f t="shared" si="65"/>
        <v>0</v>
      </c>
      <c r="Y154" s="595">
        <f t="shared" si="65"/>
        <v>0</v>
      </c>
      <c r="Z154" s="595">
        <f t="shared" si="65"/>
        <v>0</v>
      </c>
      <c r="AA154" s="595">
        <f t="shared" si="65"/>
        <v>0</v>
      </c>
      <c r="AB154" s="595">
        <f t="shared" si="65"/>
        <v>0</v>
      </c>
      <c r="AC154" s="595">
        <f t="shared" si="65"/>
        <v>0</v>
      </c>
      <c r="AD154" s="595">
        <f t="shared" si="65"/>
        <v>0</v>
      </c>
      <c r="AE154" s="595">
        <f t="shared" si="65"/>
        <v>0</v>
      </c>
      <c r="AF154" s="595">
        <f t="shared" si="65"/>
        <v>0</v>
      </c>
      <c r="AG154" s="595">
        <f t="shared" si="65"/>
        <v>0</v>
      </c>
      <c r="AH154" s="595">
        <f t="shared" si="65"/>
        <v>0</v>
      </c>
      <c r="AI154" s="595">
        <f t="shared" si="65"/>
        <v>0</v>
      </c>
    </row>
    <row r="155" spans="1:35" s="589" customFormat="1" ht="11.25">
      <c r="A155" s="594">
        <v>3</v>
      </c>
      <c r="B155" s="750" t="s">
        <v>251</v>
      </c>
      <c r="C155" s="594"/>
      <c r="D155" s="594"/>
      <c r="E155" s="594"/>
      <c r="F155" s="595">
        <f>+F25</f>
        <v>0</v>
      </c>
      <c r="G155" s="595">
        <f t="shared" si="65"/>
        <v>0</v>
      </c>
      <c r="H155" s="595">
        <f t="shared" si="65"/>
        <v>0</v>
      </c>
      <c r="I155" s="595">
        <f t="shared" si="65"/>
        <v>0</v>
      </c>
      <c r="J155" s="595">
        <f t="shared" si="65"/>
        <v>0</v>
      </c>
      <c r="K155" s="595">
        <f t="shared" si="65"/>
        <v>0</v>
      </c>
      <c r="L155" s="595">
        <f t="shared" si="65"/>
        <v>0</v>
      </c>
      <c r="M155" s="595">
        <f t="shared" si="65"/>
        <v>0</v>
      </c>
      <c r="N155" s="595">
        <f t="shared" si="65"/>
        <v>0</v>
      </c>
      <c r="O155" s="595">
        <f t="shared" si="65"/>
        <v>0</v>
      </c>
      <c r="P155" s="595">
        <f t="shared" si="65"/>
        <v>0</v>
      </c>
      <c r="Q155" s="595">
        <f t="shared" si="65"/>
        <v>0</v>
      </c>
      <c r="R155" s="595">
        <f t="shared" si="65"/>
        <v>0</v>
      </c>
      <c r="S155" s="595">
        <f t="shared" si="65"/>
        <v>0</v>
      </c>
      <c r="T155" s="595">
        <f t="shared" si="65"/>
        <v>0</v>
      </c>
      <c r="U155" s="595">
        <f t="shared" si="65"/>
        <v>0</v>
      </c>
      <c r="V155" s="595">
        <f t="shared" si="65"/>
        <v>0</v>
      </c>
      <c r="W155" s="595">
        <f t="shared" si="65"/>
        <v>0</v>
      </c>
      <c r="X155" s="595">
        <f t="shared" si="65"/>
        <v>0</v>
      </c>
      <c r="Y155" s="595">
        <f t="shared" si="65"/>
        <v>0</v>
      </c>
      <c r="Z155" s="595">
        <f t="shared" si="65"/>
        <v>0</v>
      </c>
      <c r="AA155" s="595">
        <f t="shared" si="65"/>
        <v>0</v>
      </c>
      <c r="AB155" s="595">
        <f t="shared" si="65"/>
        <v>0</v>
      </c>
      <c r="AC155" s="595">
        <f t="shared" si="65"/>
        <v>0</v>
      </c>
      <c r="AD155" s="595">
        <f t="shared" si="65"/>
        <v>0</v>
      </c>
      <c r="AE155" s="595">
        <f t="shared" si="65"/>
        <v>0</v>
      </c>
      <c r="AF155" s="595">
        <f t="shared" si="65"/>
        <v>0</v>
      </c>
      <c r="AG155" s="595">
        <f t="shared" si="65"/>
        <v>0</v>
      </c>
      <c r="AH155" s="595">
        <f t="shared" si="65"/>
        <v>0</v>
      </c>
      <c r="AI155" s="595">
        <f t="shared" si="65"/>
        <v>0</v>
      </c>
    </row>
    <row r="156" spans="1:35" s="589" customFormat="1" ht="11.25">
      <c r="A156" s="592" t="s">
        <v>243</v>
      </c>
      <c r="B156" s="749" t="s">
        <v>253</v>
      </c>
      <c r="C156" s="592"/>
      <c r="D156" s="592"/>
      <c r="E156" s="592"/>
      <c r="F156" s="593">
        <f>+F157+F164+F165</f>
        <v>197217</v>
      </c>
      <c r="G156" s="593">
        <f t="shared" ref="G156:AI156" si="66">+G157+G164+G165</f>
        <v>193507</v>
      </c>
      <c r="H156" s="593">
        <f t="shared" si="66"/>
        <v>186114</v>
      </c>
      <c r="I156" s="593">
        <f t="shared" si="66"/>
        <v>186114</v>
      </c>
      <c r="J156" s="593">
        <f t="shared" si="66"/>
        <v>186114</v>
      </c>
      <c r="K156" s="593">
        <f t="shared" si="66"/>
        <v>262097.53908230146</v>
      </c>
      <c r="L156" s="593">
        <f t="shared" si="66"/>
        <v>262097.53908230146</v>
      </c>
      <c r="M156" s="593">
        <f t="shared" si="66"/>
        <v>262097.53908230146</v>
      </c>
      <c r="N156" s="593">
        <f t="shared" si="66"/>
        <v>262097.53908230146</v>
      </c>
      <c r="O156" s="593">
        <f t="shared" si="66"/>
        <v>262097.53908230146</v>
      </c>
      <c r="P156" s="593">
        <f t="shared" si="66"/>
        <v>262097.53908230146</v>
      </c>
      <c r="Q156" s="593">
        <f t="shared" si="66"/>
        <v>262097.53908230146</v>
      </c>
      <c r="R156" s="593">
        <f t="shared" si="66"/>
        <v>262097.53908230146</v>
      </c>
      <c r="S156" s="593">
        <f t="shared" si="66"/>
        <v>262097.53908230146</v>
      </c>
      <c r="T156" s="593">
        <f t="shared" si="66"/>
        <v>262097.53908230146</v>
      </c>
      <c r="U156" s="593">
        <f t="shared" si="66"/>
        <v>262097.53908230146</v>
      </c>
      <c r="V156" s="593">
        <f t="shared" si="66"/>
        <v>262097.53908230146</v>
      </c>
      <c r="W156" s="593">
        <f t="shared" si="66"/>
        <v>262097.53908230146</v>
      </c>
      <c r="X156" s="593">
        <f t="shared" si="66"/>
        <v>262097.53908230146</v>
      </c>
      <c r="Y156" s="593">
        <f t="shared" si="66"/>
        <v>262097.53908230146</v>
      </c>
      <c r="Z156" s="593">
        <f t="shared" si="66"/>
        <v>262097.53908230146</v>
      </c>
      <c r="AA156" s="593">
        <f t="shared" si="66"/>
        <v>262097.53908230146</v>
      </c>
      <c r="AB156" s="593">
        <f t="shared" si="66"/>
        <v>262097.53908230146</v>
      </c>
      <c r="AC156" s="593">
        <f t="shared" si="66"/>
        <v>262097.53908230146</v>
      </c>
      <c r="AD156" s="593">
        <f t="shared" si="66"/>
        <v>262097.53908230146</v>
      </c>
      <c r="AE156" s="593">
        <f t="shared" si="66"/>
        <v>262097.53908230146</v>
      </c>
      <c r="AF156" s="593">
        <f t="shared" si="66"/>
        <v>262097.53908230146</v>
      </c>
      <c r="AG156" s="593">
        <f t="shared" si="66"/>
        <v>262097.53908230146</v>
      </c>
      <c r="AH156" s="593">
        <f t="shared" si="66"/>
        <v>262097.53908230146</v>
      </c>
      <c r="AI156" s="593">
        <f t="shared" si="66"/>
        <v>262097.53908230146</v>
      </c>
    </row>
    <row r="157" spans="1:35" s="589" customFormat="1" ht="11.25">
      <c r="A157" s="594"/>
      <c r="B157" s="750" t="s">
        <v>246</v>
      </c>
      <c r="C157" s="594"/>
      <c r="D157" s="594"/>
      <c r="E157" s="594"/>
      <c r="F157" s="595">
        <f>+F158+F159+F161+F162+F163</f>
        <v>192894</v>
      </c>
      <c r="G157" s="595">
        <f t="shared" ref="G157:AI157" si="67">+G158+G159+G161+G162+G163</f>
        <v>193350</v>
      </c>
      <c r="H157" s="595">
        <f t="shared" si="67"/>
        <v>186114</v>
      </c>
      <c r="I157" s="595">
        <f t="shared" si="67"/>
        <v>186114</v>
      </c>
      <c r="J157" s="595">
        <f t="shared" si="67"/>
        <v>186114</v>
      </c>
      <c r="K157" s="595">
        <f t="shared" si="67"/>
        <v>262097.53908230146</v>
      </c>
      <c r="L157" s="595">
        <f t="shared" si="67"/>
        <v>262097.53908230146</v>
      </c>
      <c r="M157" s="595">
        <f t="shared" si="67"/>
        <v>262097.53908230146</v>
      </c>
      <c r="N157" s="595">
        <f t="shared" si="67"/>
        <v>262097.53908230146</v>
      </c>
      <c r="O157" s="595">
        <f t="shared" si="67"/>
        <v>262097.53908230146</v>
      </c>
      <c r="P157" s="595">
        <f t="shared" si="67"/>
        <v>262097.53908230146</v>
      </c>
      <c r="Q157" s="595">
        <f t="shared" si="67"/>
        <v>262097.53908230146</v>
      </c>
      <c r="R157" s="595">
        <f t="shared" si="67"/>
        <v>262097.53908230146</v>
      </c>
      <c r="S157" s="595">
        <f t="shared" si="67"/>
        <v>262097.53908230146</v>
      </c>
      <c r="T157" s="595">
        <f t="shared" si="67"/>
        <v>262097.53908230146</v>
      </c>
      <c r="U157" s="595">
        <f t="shared" si="67"/>
        <v>262097.53908230146</v>
      </c>
      <c r="V157" s="595">
        <f t="shared" si="67"/>
        <v>262097.53908230146</v>
      </c>
      <c r="W157" s="595">
        <f t="shared" si="67"/>
        <v>262097.53908230146</v>
      </c>
      <c r="X157" s="595">
        <f t="shared" si="67"/>
        <v>262097.53908230146</v>
      </c>
      <c r="Y157" s="595">
        <f t="shared" si="67"/>
        <v>262097.53908230146</v>
      </c>
      <c r="Z157" s="595">
        <f t="shared" si="67"/>
        <v>262097.53908230146</v>
      </c>
      <c r="AA157" s="595">
        <f t="shared" si="67"/>
        <v>262097.53908230146</v>
      </c>
      <c r="AB157" s="595">
        <f t="shared" si="67"/>
        <v>262097.53908230146</v>
      </c>
      <c r="AC157" s="595">
        <f t="shared" si="67"/>
        <v>262097.53908230146</v>
      </c>
      <c r="AD157" s="595">
        <f t="shared" si="67"/>
        <v>262097.53908230146</v>
      </c>
      <c r="AE157" s="595">
        <f t="shared" si="67"/>
        <v>262097.53908230146</v>
      </c>
      <c r="AF157" s="595">
        <f t="shared" si="67"/>
        <v>262097.53908230146</v>
      </c>
      <c r="AG157" s="595">
        <f t="shared" si="67"/>
        <v>262097.53908230146</v>
      </c>
      <c r="AH157" s="595">
        <f t="shared" si="67"/>
        <v>262097.53908230146</v>
      </c>
      <c r="AI157" s="595">
        <f t="shared" si="67"/>
        <v>262097.53908230146</v>
      </c>
    </row>
    <row r="158" spans="1:35" s="589" customFormat="1" ht="11.25">
      <c r="A158" s="594"/>
      <c r="B158" s="751" t="s">
        <v>106</v>
      </c>
      <c r="C158" s="596"/>
      <c r="D158" s="596"/>
      <c r="E158" s="596"/>
      <c r="F158" s="595">
        <f>+F28</f>
        <v>14727</v>
      </c>
      <c r="G158" s="595">
        <f t="shared" ref="G158:AI158" si="68">+G28</f>
        <v>4320</v>
      </c>
      <c r="H158" s="595">
        <f t="shared" si="68"/>
        <v>3883</v>
      </c>
      <c r="I158" s="595">
        <f t="shared" si="68"/>
        <v>3883</v>
      </c>
      <c r="J158" s="595">
        <f t="shared" si="68"/>
        <v>3883</v>
      </c>
      <c r="K158" s="595">
        <f t="shared" si="68"/>
        <v>3883</v>
      </c>
      <c r="L158" s="595">
        <f t="shared" si="68"/>
        <v>3883</v>
      </c>
      <c r="M158" s="595">
        <f t="shared" si="68"/>
        <v>3883</v>
      </c>
      <c r="N158" s="595">
        <f t="shared" si="68"/>
        <v>3883</v>
      </c>
      <c r="O158" s="595">
        <f t="shared" si="68"/>
        <v>3883</v>
      </c>
      <c r="P158" s="595">
        <f t="shared" si="68"/>
        <v>3883</v>
      </c>
      <c r="Q158" s="595">
        <f t="shared" si="68"/>
        <v>3883</v>
      </c>
      <c r="R158" s="595">
        <f t="shared" si="68"/>
        <v>3883</v>
      </c>
      <c r="S158" s="595">
        <f t="shared" si="68"/>
        <v>3883</v>
      </c>
      <c r="T158" s="595">
        <f t="shared" si="68"/>
        <v>3883</v>
      </c>
      <c r="U158" s="595">
        <f t="shared" si="68"/>
        <v>3883</v>
      </c>
      <c r="V158" s="595">
        <f t="shared" si="68"/>
        <v>3883</v>
      </c>
      <c r="W158" s="595">
        <f t="shared" si="68"/>
        <v>3883</v>
      </c>
      <c r="X158" s="595">
        <f t="shared" si="68"/>
        <v>3883</v>
      </c>
      <c r="Y158" s="595">
        <f t="shared" si="68"/>
        <v>3883</v>
      </c>
      <c r="Z158" s="595">
        <f t="shared" si="68"/>
        <v>3883</v>
      </c>
      <c r="AA158" s="595">
        <f t="shared" si="68"/>
        <v>3883</v>
      </c>
      <c r="AB158" s="595">
        <f t="shared" si="68"/>
        <v>3883</v>
      </c>
      <c r="AC158" s="595">
        <f t="shared" si="68"/>
        <v>3883</v>
      </c>
      <c r="AD158" s="595">
        <f t="shared" si="68"/>
        <v>3883</v>
      </c>
      <c r="AE158" s="595">
        <f t="shared" si="68"/>
        <v>3883</v>
      </c>
      <c r="AF158" s="595">
        <f t="shared" si="68"/>
        <v>3883</v>
      </c>
      <c r="AG158" s="595">
        <f t="shared" si="68"/>
        <v>3883</v>
      </c>
      <c r="AH158" s="595">
        <f t="shared" si="68"/>
        <v>3883</v>
      </c>
      <c r="AI158" s="595">
        <f t="shared" si="68"/>
        <v>3883</v>
      </c>
    </row>
    <row r="159" spans="1:35" s="589" customFormat="1" ht="11.25">
      <c r="A159" s="594"/>
      <c r="B159" s="751" t="s">
        <v>254</v>
      </c>
      <c r="C159" s="596"/>
      <c r="D159" s="596"/>
      <c r="E159" s="596"/>
      <c r="F159" s="595">
        <f>+F29+Amortizacija!F39+'Dodatni obratovalni stroški'!B44</f>
        <v>156927</v>
      </c>
      <c r="G159" s="595">
        <f>+G29+Amortizacija!G39+'Dodatni obratovalni stroški'!C44</f>
        <v>175102</v>
      </c>
      <c r="H159" s="595">
        <f>+H29+Amortizacija!H39+'Dodatni obratovalni stroški'!D44</f>
        <v>169535</v>
      </c>
      <c r="I159" s="595">
        <f>+I29+Amortizacija!I39+'Dodatni obratovalni stroški'!E44</f>
        <v>169535</v>
      </c>
      <c r="J159" s="595">
        <f>+J29+Amortizacija!J39+'Dodatni obratovalni stroški'!F44</f>
        <v>169535</v>
      </c>
      <c r="K159" s="595">
        <f>+K29+Amortizacija!K39+'Dodatni obratovalni stroški'!G44</f>
        <v>245518.53908230146</v>
      </c>
      <c r="L159" s="595">
        <f>+L29+Amortizacija!L39+'Dodatni obratovalni stroški'!H44</f>
        <v>245518.53908230146</v>
      </c>
      <c r="M159" s="595">
        <f>+M29+Amortizacija!M39+'Dodatni obratovalni stroški'!I44</f>
        <v>245518.53908230146</v>
      </c>
      <c r="N159" s="595">
        <f>+N29+Amortizacija!N39+'Dodatni obratovalni stroški'!J44</f>
        <v>245518.53908230146</v>
      </c>
      <c r="O159" s="595">
        <f>+O29+Amortizacija!O39+'Dodatni obratovalni stroški'!K44</f>
        <v>245518.53908230146</v>
      </c>
      <c r="P159" s="595">
        <f>+P29+Amortizacija!P39+'Dodatni obratovalni stroški'!L44</f>
        <v>245518.53908230146</v>
      </c>
      <c r="Q159" s="595">
        <f>+Q29+Amortizacija!Q39+'Dodatni obratovalni stroški'!M44</f>
        <v>245518.53908230146</v>
      </c>
      <c r="R159" s="595">
        <f>+R29+Amortizacija!R39+'Dodatni obratovalni stroški'!N44</f>
        <v>245518.53908230146</v>
      </c>
      <c r="S159" s="595">
        <f>+S29+Amortizacija!S39+'Dodatni obratovalni stroški'!O44</f>
        <v>245518.53908230146</v>
      </c>
      <c r="T159" s="595">
        <f>+T29+Amortizacija!T39+'Dodatni obratovalni stroški'!P44</f>
        <v>245518.53908230146</v>
      </c>
      <c r="U159" s="595">
        <f>+U29+Amortizacija!U39+'Dodatni obratovalni stroški'!Q44</f>
        <v>245518.53908230146</v>
      </c>
      <c r="V159" s="595">
        <f>+V29+Amortizacija!V39+'Dodatni obratovalni stroški'!R44</f>
        <v>245518.53908230146</v>
      </c>
      <c r="W159" s="595">
        <f>+W29+Amortizacija!W39+'Dodatni obratovalni stroški'!S44</f>
        <v>245518.53908230146</v>
      </c>
      <c r="X159" s="595">
        <f>+X29+Amortizacija!X39+'Dodatni obratovalni stroški'!T44</f>
        <v>245518.53908230146</v>
      </c>
      <c r="Y159" s="595">
        <f>+Y29+Amortizacija!Y39+'Dodatni obratovalni stroški'!U44</f>
        <v>245518.53908230146</v>
      </c>
      <c r="Z159" s="595">
        <f>+Z29+Amortizacija!Z39+'Dodatni obratovalni stroški'!V44</f>
        <v>245518.53908230146</v>
      </c>
      <c r="AA159" s="595">
        <f>+AA29+Amortizacija!AA39+'Dodatni obratovalni stroški'!W44</f>
        <v>245518.53908230146</v>
      </c>
      <c r="AB159" s="595">
        <f>+AB29+Amortizacija!AB39+'Dodatni obratovalni stroški'!X44</f>
        <v>245518.53908230146</v>
      </c>
      <c r="AC159" s="595">
        <f>+AC29+Amortizacija!AC39+'Dodatni obratovalni stroški'!Y44</f>
        <v>245518.53908230146</v>
      </c>
      <c r="AD159" s="595">
        <f>+AD29+Amortizacija!AD39+'Dodatni obratovalni stroški'!Z44</f>
        <v>245518.53908230146</v>
      </c>
      <c r="AE159" s="595">
        <f>+AE29+Amortizacija!AE39+'Dodatni obratovalni stroški'!AA44</f>
        <v>245518.53908230146</v>
      </c>
      <c r="AF159" s="595">
        <f>+AF29+Amortizacija!AF39+'Dodatni obratovalni stroški'!AB44</f>
        <v>245518.53908230146</v>
      </c>
      <c r="AG159" s="595">
        <f>+AG29+Amortizacija!AG39+'Dodatni obratovalni stroški'!AC44</f>
        <v>245518.53908230146</v>
      </c>
      <c r="AH159" s="595">
        <f>+AH29+Amortizacija!AH39+'Dodatni obratovalni stroški'!AD44</f>
        <v>245518.53908230146</v>
      </c>
      <c r="AI159" s="595">
        <f>+AI29+Amortizacija!AI39+'Dodatni obratovalni stroški'!AE44</f>
        <v>245518.53908230146</v>
      </c>
    </row>
    <row r="160" spans="1:35" s="589" customFormat="1" ht="11.25">
      <c r="A160" s="597"/>
      <c r="B160" s="752" t="s">
        <v>264</v>
      </c>
      <c r="C160" s="598"/>
      <c r="D160" s="598"/>
      <c r="E160" s="598"/>
      <c r="F160" s="599">
        <f>+F30+Amortizacija!F39</f>
        <v>322</v>
      </c>
      <c r="G160" s="599">
        <f>+G30+Amortizacija!G39</f>
        <v>110000</v>
      </c>
      <c r="H160" s="599">
        <f>+H30+Amortizacija!H39</f>
        <v>112964</v>
      </c>
      <c r="I160" s="599">
        <f>+I30+Amortizacija!I39</f>
        <v>112964</v>
      </c>
      <c r="J160" s="599">
        <f>+J30+Amortizacija!J39</f>
        <v>112964</v>
      </c>
      <c r="K160" s="599">
        <f>+K30+Amortizacija!K39</f>
        <v>178147.53908230146</v>
      </c>
      <c r="L160" s="599">
        <f>+L30+Amortizacija!L39</f>
        <v>178147.53908230146</v>
      </c>
      <c r="M160" s="599">
        <f>+M30+Amortizacija!M39</f>
        <v>178147.53908230146</v>
      </c>
      <c r="N160" s="599">
        <f>+N30+Amortizacija!N39</f>
        <v>178147.53908230146</v>
      </c>
      <c r="O160" s="599">
        <f>+O30+Amortizacija!O39</f>
        <v>178147.53908230146</v>
      </c>
      <c r="P160" s="599">
        <f>+P30+Amortizacija!P39</f>
        <v>178147.53908230146</v>
      </c>
      <c r="Q160" s="599">
        <f>+Q30+Amortizacija!Q39</f>
        <v>178147.53908230146</v>
      </c>
      <c r="R160" s="599">
        <f>+R30+Amortizacija!R39</f>
        <v>178147.53908230146</v>
      </c>
      <c r="S160" s="599">
        <f>+S30+Amortizacija!S39</f>
        <v>178147.53908230146</v>
      </c>
      <c r="T160" s="599">
        <f>+T30+Amortizacija!T39</f>
        <v>178147.53908230146</v>
      </c>
      <c r="U160" s="599">
        <f>+U30+Amortizacija!U39</f>
        <v>178147.53908230146</v>
      </c>
      <c r="V160" s="599">
        <f>+V30+Amortizacija!V39</f>
        <v>178147.53908230146</v>
      </c>
      <c r="W160" s="599">
        <f>+W30+Amortizacija!W39</f>
        <v>178147.53908230146</v>
      </c>
      <c r="X160" s="599">
        <f>+X30+Amortizacija!X39</f>
        <v>178147.53908230146</v>
      </c>
      <c r="Y160" s="599">
        <f>+Y30+Amortizacija!Y39</f>
        <v>178147.53908230146</v>
      </c>
      <c r="Z160" s="599">
        <f>+Z30+Amortizacija!Z39</f>
        <v>178147.53908230146</v>
      </c>
      <c r="AA160" s="599">
        <f>+AA30+Amortizacija!AA39</f>
        <v>178147.53908230146</v>
      </c>
      <c r="AB160" s="599">
        <f>+AB30+Amortizacija!AB39</f>
        <v>178147.53908230146</v>
      </c>
      <c r="AC160" s="599">
        <f>+AC30+Amortizacija!AC39</f>
        <v>178147.53908230146</v>
      </c>
      <c r="AD160" s="599">
        <f>+AD30+Amortizacija!AD39</f>
        <v>178147.53908230146</v>
      </c>
      <c r="AE160" s="599">
        <f>+AE30+Amortizacija!AE39</f>
        <v>178147.53908230146</v>
      </c>
      <c r="AF160" s="599">
        <f>+AF30+Amortizacija!AF39</f>
        <v>178147.53908230146</v>
      </c>
      <c r="AG160" s="599">
        <f>+AG30+Amortizacija!AG39</f>
        <v>178147.53908230146</v>
      </c>
      <c r="AH160" s="599">
        <f>+AH30+Amortizacija!AH39</f>
        <v>178147.53908230146</v>
      </c>
      <c r="AI160" s="599">
        <f>+AI30+Amortizacija!AI39</f>
        <v>178147.53908230146</v>
      </c>
    </row>
    <row r="161" spans="1:35" s="589" customFormat="1" ht="11.25">
      <c r="A161" s="594"/>
      <c r="B161" s="751" t="s">
        <v>255</v>
      </c>
      <c r="C161" s="596"/>
      <c r="D161" s="596"/>
      <c r="E161" s="596"/>
      <c r="F161" s="595">
        <f>+F31</f>
        <v>2367</v>
      </c>
      <c r="G161" s="595">
        <f t="shared" ref="G161:AI165" si="69">+G31</f>
        <v>1848</v>
      </c>
      <c r="H161" s="595">
        <f t="shared" si="69"/>
        <v>0</v>
      </c>
      <c r="I161" s="595">
        <f t="shared" si="69"/>
        <v>0</v>
      </c>
      <c r="J161" s="595">
        <f t="shared" si="69"/>
        <v>0</v>
      </c>
      <c r="K161" s="595">
        <f t="shared" si="69"/>
        <v>0</v>
      </c>
      <c r="L161" s="595">
        <f t="shared" si="69"/>
        <v>0</v>
      </c>
      <c r="M161" s="595">
        <f t="shared" si="69"/>
        <v>0</v>
      </c>
      <c r="N161" s="595">
        <f t="shared" si="69"/>
        <v>0</v>
      </c>
      <c r="O161" s="595">
        <f t="shared" si="69"/>
        <v>0</v>
      </c>
      <c r="P161" s="595">
        <f t="shared" si="69"/>
        <v>0</v>
      </c>
      <c r="Q161" s="595">
        <f t="shared" si="69"/>
        <v>0</v>
      </c>
      <c r="R161" s="595">
        <f t="shared" si="69"/>
        <v>0</v>
      </c>
      <c r="S161" s="595">
        <f t="shared" si="69"/>
        <v>0</v>
      </c>
      <c r="T161" s="595">
        <f t="shared" si="69"/>
        <v>0</v>
      </c>
      <c r="U161" s="595">
        <f t="shared" si="69"/>
        <v>0</v>
      </c>
      <c r="V161" s="595">
        <f t="shared" si="69"/>
        <v>0</v>
      </c>
      <c r="W161" s="595">
        <f t="shared" si="69"/>
        <v>0</v>
      </c>
      <c r="X161" s="595">
        <f t="shared" si="69"/>
        <v>0</v>
      </c>
      <c r="Y161" s="595">
        <f t="shared" si="69"/>
        <v>0</v>
      </c>
      <c r="Z161" s="595">
        <f t="shared" si="69"/>
        <v>0</v>
      </c>
      <c r="AA161" s="595">
        <f t="shared" si="69"/>
        <v>0</v>
      </c>
      <c r="AB161" s="595">
        <f t="shared" si="69"/>
        <v>0</v>
      </c>
      <c r="AC161" s="595">
        <f t="shared" si="69"/>
        <v>0</v>
      </c>
      <c r="AD161" s="595">
        <f t="shared" si="69"/>
        <v>0</v>
      </c>
      <c r="AE161" s="595">
        <f t="shared" si="69"/>
        <v>0</v>
      </c>
      <c r="AF161" s="595">
        <f t="shared" si="69"/>
        <v>0</v>
      </c>
      <c r="AG161" s="595">
        <f t="shared" si="69"/>
        <v>0</v>
      </c>
      <c r="AH161" s="595">
        <f t="shared" si="69"/>
        <v>0</v>
      </c>
      <c r="AI161" s="595">
        <f t="shared" si="69"/>
        <v>0</v>
      </c>
    </row>
    <row r="162" spans="1:35" s="589" customFormat="1" ht="11.25">
      <c r="A162" s="594"/>
      <c r="B162" s="751" t="s">
        <v>256</v>
      </c>
      <c r="C162" s="596"/>
      <c r="D162" s="596"/>
      <c r="E162" s="596"/>
      <c r="F162" s="595">
        <f>+F32</f>
        <v>15107</v>
      </c>
      <c r="G162" s="595">
        <f t="shared" si="69"/>
        <v>10975</v>
      </c>
      <c r="H162" s="595">
        <f t="shared" si="69"/>
        <v>7744</v>
      </c>
      <c r="I162" s="595">
        <f t="shared" si="69"/>
        <v>7744</v>
      </c>
      <c r="J162" s="595">
        <f t="shared" si="69"/>
        <v>7744</v>
      </c>
      <c r="K162" s="595">
        <f t="shared" si="69"/>
        <v>7744</v>
      </c>
      <c r="L162" s="595">
        <f t="shared" si="69"/>
        <v>7744</v>
      </c>
      <c r="M162" s="595">
        <f t="shared" si="69"/>
        <v>7744</v>
      </c>
      <c r="N162" s="595">
        <f t="shared" si="69"/>
        <v>7744</v>
      </c>
      <c r="O162" s="595">
        <f t="shared" si="69"/>
        <v>7744</v>
      </c>
      <c r="P162" s="595">
        <f t="shared" si="69"/>
        <v>7744</v>
      </c>
      <c r="Q162" s="595">
        <f t="shared" si="69"/>
        <v>7744</v>
      </c>
      <c r="R162" s="595">
        <f t="shared" si="69"/>
        <v>7744</v>
      </c>
      <c r="S162" s="595">
        <f t="shared" si="69"/>
        <v>7744</v>
      </c>
      <c r="T162" s="595">
        <f t="shared" si="69"/>
        <v>7744</v>
      </c>
      <c r="U162" s="595">
        <f t="shared" si="69"/>
        <v>7744</v>
      </c>
      <c r="V162" s="595">
        <f t="shared" si="69"/>
        <v>7744</v>
      </c>
      <c r="W162" s="595">
        <f t="shared" si="69"/>
        <v>7744</v>
      </c>
      <c r="X162" s="595">
        <f t="shared" si="69"/>
        <v>7744</v>
      </c>
      <c r="Y162" s="595">
        <f t="shared" si="69"/>
        <v>7744</v>
      </c>
      <c r="Z162" s="595">
        <f t="shared" si="69"/>
        <v>7744</v>
      </c>
      <c r="AA162" s="595">
        <f t="shared" si="69"/>
        <v>7744</v>
      </c>
      <c r="AB162" s="595">
        <f t="shared" si="69"/>
        <v>7744</v>
      </c>
      <c r="AC162" s="595">
        <f t="shared" si="69"/>
        <v>7744</v>
      </c>
      <c r="AD162" s="595">
        <f t="shared" si="69"/>
        <v>7744</v>
      </c>
      <c r="AE162" s="595">
        <f t="shared" si="69"/>
        <v>7744</v>
      </c>
      <c r="AF162" s="595">
        <f t="shared" si="69"/>
        <v>7744</v>
      </c>
      <c r="AG162" s="595">
        <f t="shared" si="69"/>
        <v>7744</v>
      </c>
      <c r="AH162" s="595">
        <f t="shared" si="69"/>
        <v>7744</v>
      </c>
      <c r="AI162" s="595">
        <f t="shared" si="69"/>
        <v>7744</v>
      </c>
    </row>
    <row r="163" spans="1:35" s="589" customFormat="1" ht="11.25">
      <c r="A163" s="594"/>
      <c r="B163" s="751" t="s">
        <v>257</v>
      </c>
      <c r="C163" s="596"/>
      <c r="D163" s="596"/>
      <c r="E163" s="596"/>
      <c r="F163" s="595">
        <f>+F33</f>
        <v>3766</v>
      </c>
      <c r="G163" s="595">
        <f t="shared" si="69"/>
        <v>1105</v>
      </c>
      <c r="H163" s="595">
        <f t="shared" si="69"/>
        <v>4952</v>
      </c>
      <c r="I163" s="595">
        <f t="shared" si="69"/>
        <v>4952</v>
      </c>
      <c r="J163" s="595">
        <f t="shared" si="69"/>
        <v>4952</v>
      </c>
      <c r="K163" s="595">
        <f t="shared" si="69"/>
        <v>4952</v>
      </c>
      <c r="L163" s="595">
        <f t="shared" si="69"/>
        <v>4952</v>
      </c>
      <c r="M163" s="595">
        <f t="shared" si="69"/>
        <v>4952</v>
      </c>
      <c r="N163" s="595">
        <f t="shared" si="69"/>
        <v>4952</v>
      </c>
      <c r="O163" s="595">
        <f t="shared" si="69"/>
        <v>4952</v>
      </c>
      <c r="P163" s="595">
        <f t="shared" si="69"/>
        <v>4952</v>
      </c>
      <c r="Q163" s="595">
        <f t="shared" si="69"/>
        <v>4952</v>
      </c>
      <c r="R163" s="595">
        <f t="shared" si="69"/>
        <v>4952</v>
      </c>
      <c r="S163" s="595">
        <f t="shared" si="69"/>
        <v>4952</v>
      </c>
      <c r="T163" s="595">
        <f t="shared" si="69"/>
        <v>4952</v>
      </c>
      <c r="U163" s="595">
        <f t="shared" si="69"/>
        <v>4952</v>
      </c>
      <c r="V163" s="595">
        <f t="shared" si="69"/>
        <v>4952</v>
      </c>
      <c r="W163" s="595">
        <f t="shared" si="69"/>
        <v>4952</v>
      </c>
      <c r="X163" s="595">
        <f t="shared" si="69"/>
        <v>4952</v>
      </c>
      <c r="Y163" s="595">
        <f t="shared" si="69"/>
        <v>4952</v>
      </c>
      <c r="Z163" s="595">
        <f t="shared" si="69"/>
        <v>4952</v>
      </c>
      <c r="AA163" s="595">
        <f t="shared" si="69"/>
        <v>4952</v>
      </c>
      <c r="AB163" s="595">
        <f t="shared" si="69"/>
        <v>4952</v>
      </c>
      <c r="AC163" s="595">
        <f t="shared" si="69"/>
        <v>4952</v>
      </c>
      <c r="AD163" s="595">
        <f t="shared" si="69"/>
        <v>4952</v>
      </c>
      <c r="AE163" s="595">
        <f t="shared" si="69"/>
        <v>4952</v>
      </c>
      <c r="AF163" s="595">
        <f t="shared" si="69"/>
        <v>4952</v>
      </c>
      <c r="AG163" s="595">
        <f t="shared" si="69"/>
        <v>4952</v>
      </c>
      <c r="AH163" s="595">
        <f t="shared" si="69"/>
        <v>4952</v>
      </c>
      <c r="AI163" s="595">
        <f t="shared" si="69"/>
        <v>4952</v>
      </c>
    </row>
    <row r="164" spans="1:35" s="589" customFormat="1" ht="11.25">
      <c r="A164" s="594"/>
      <c r="B164" s="750" t="s">
        <v>248</v>
      </c>
      <c r="C164" s="594"/>
      <c r="D164" s="594"/>
      <c r="E164" s="594"/>
      <c r="F164" s="595">
        <f>+F34</f>
        <v>0</v>
      </c>
      <c r="G164" s="595">
        <f t="shared" si="69"/>
        <v>157</v>
      </c>
      <c r="H164" s="595">
        <f t="shared" si="69"/>
        <v>0</v>
      </c>
      <c r="I164" s="595">
        <f t="shared" si="69"/>
        <v>0</v>
      </c>
      <c r="J164" s="595">
        <f t="shared" si="69"/>
        <v>0</v>
      </c>
      <c r="K164" s="595">
        <f t="shared" si="69"/>
        <v>0</v>
      </c>
      <c r="L164" s="595">
        <f t="shared" si="69"/>
        <v>0</v>
      </c>
      <c r="M164" s="595">
        <f t="shared" si="69"/>
        <v>0</v>
      </c>
      <c r="N164" s="595">
        <f t="shared" si="69"/>
        <v>0</v>
      </c>
      <c r="O164" s="595">
        <f t="shared" si="69"/>
        <v>0</v>
      </c>
      <c r="P164" s="595">
        <f t="shared" si="69"/>
        <v>0</v>
      </c>
      <c r="Q164" s="595">
        <f t="shared" si="69"/>
        <v>0</v>
      </c>
      <c r="R164" s="595">
        <f t="shared" si="69"/>
        <v>0</v>
      </c>
      <c r="S164" s="595">
        <f t="shared" si="69"/>
        <v>0</v>
      </c>
      <c r="T164" s="595">
        <f t="shared" si="69"/>
        <v>0</v>
      </c>
      <c r="U164" s="595">
        <f t="shared" si="69"/>
        <v>0</v>
      </c>
      <c r="V164" s="595">
        <f t="shared" si="69"/>
        <v>0</v>
      </c>
      <c r="W164" s="595">
        <f t="shared" si="69"/>
        <v>0</v>
      </c>
      <c r="X164" s="595">
        <f t="shared" si="69"/>
        <v>0</v>
      </c>
      <c r="Y164" s="595">
        <f t="shared" si="69"/>
        <v>0</v>
      </c>
      <c r="Z164" s="595">
        <f t="shared" si="69"/>
        <v>0</v>
      </c>
      <c r="AA164" s="595">
        <f t="shared" si="69"/>
        <v>0</v>
      </c>
      <c r="AB164" s="595">
        <f t="shared" si="69"/>
        <v>0</v>
      </c>
      <c r="AC164" s="595">
        <f t="shared" si="69"/>
        <v>0</v>
      </c>
      <c r="AD164" s="595">
        <f t="shared" si="69"/>
        <v>0</v>
      </c>
      <c r="AE164" s="595">
        <f t="shared" si="69"/>
        <v>0</v>
      </c>
      <c r="AF164" s="595">
        <f t="shared" si="69"/>
        <v>0</v>
      </c>
      <c r="AG164" s="595">
        <f t="shared" si="69"/>
        <v>0</v>
      </c>
      <c r="AH164" s="595">
        <f t="shared" si="69"/>
        <v>0</v>
      </c>
      <c r="AI164" s="595">
        <f t="shared" si="69"/>
        <v>0</v>
      </c>
    </row>
    <row r="165" spans="1:35" s="589" customFormat="1" ht="11.25">
      <c r="A165" s="594"/>
      <c r="B165" s="750" t="s">
        <v>258</v>
      </c>
      <c r="C165" s="594"/>
      <c r="D165" s="594"/>
      <c r="E165" s="594"/>
      <c r="F165" s="595">
        <f>+F35</f>
        <v>4323</v>
      </c>
      <c r="G165" s="595">
        <f t="shared" si="69"/>
        <v>0</v>
      </c>
      <c r="H165" s="595">
        <f t="shared" si="69"/>
        <v>0</v>
      </c>
      <c r="I165" s="595">
        <f t="shared" si="69"/>
        <v>0</v>
      </c>
      <c r="J165" s="595">
        <f t="shared" si="69"/>
        <v>0</v>
      </c>
      <c r="K165" s="595">
        <f t="shared" si="69"/>
        <v>0</v>
      </c>
      <c r="L165" s="595">
        <f t="shared" si="69"/>
        <v>0</v>
      </c>
      <c r="M165" s="595">
        <f t="shared" si="69"/>
        <v>0</v>
      </c>
      <c r="N165" s="595">
        <f t="shared" si="69"/>
        <v>0</v>
      </c>
      <c r="O165" s="595">
        <f t="shared" si="69"/>
        <v>0</v>
      </c>
      <c r="P165" s="595">
        <f t="shared" si="69"/>
        <v>0</v>
      </c>
      <c r="Q165" s="595">
        <f t="shared" si="69"/>
        <v>0</v>
      </c>
      <c r="R165" s="595">
        <f t="shared" si="69"/>
        <v>0</v>
      </c>
      <c r="S165" s="595">
        <f t="shared" si="69"/>
        <v>0</v>
      </c>
      <c r="T165" s="595">
        <f t="shared" si="69"/>
        <v>0</v>
      </c>
      <c r="U165" s="595">
        <f t="shared" si="69"/>
        <v>0</v>
      </c>
      <c r="V165" s="595">
        <f t="shared" si="69"/>
        <v>0</v>
      </c>
      <c r="W165" s="595">
        <f t="shared" si="69"/>
        <v>0</v>
      </c>
      <c r="X165" s="595">
        <f t="shared" si="69"/>
        <v>0</v>
      </c>
      <c r="Y165" s="595">
        <f t="shared" si="69"/>
        <v>0</v>
      </c>
      <c r="Z165" s="595">
        <f t="shared" si="69"/>
        <v>0</v>
      </c>
      <c r="AA165" s="595">
        <f t="shared" si="69"/>
        <v>0</v>
      </c>
      <c r="AB165" s="595">
        <f t="shared" si="69"/>
        <v>0</v>
      </c>
      <c r="AC165" s="595">
        <f t="shared" si="69"/>
        <v>0</v>
      </c>
      <c r="AD165" s="595">
        <f t="shared" si="69"/>
        <v>0</v>
      </c>
      <c r="AE165" s="595">
        <f t="shared" si="69"/>
        <v>0</v>
      </c>
      <c r="AF165" s="595">
        <f t="shared" si="69"/>
        <v>0</v>
      </c>
      <c r="AG165" s="595">
        <f t="shared" si="69"/>
        <v>0</v>
      </c>
      <c r="AH165" s="595">
        <f t="shared" si="69"/>
        <v>0</v>
      </c>
      <c r="AI165" s="595">
        <f t="shared" si="69"/>
        <v>0</v>
      </c>
    </row>
    <row r="166" spans="1:35" s="589" customFormat="1" ht="11.25">
      <c r="A166" s="592"/>
      <c r="B166" s="749" t="s">
        <v>259</v>
      </c>
      <c r="C166" s="592"/>
      <c r="D166" s="592"/>
      <c r="E166" s="592"/>
      <c r="F166" s="593">
        <f>+F145-F156</f>
        <v>375</v>
      </c>
      <c r="G166" s="593">
        <f t="shared" ref="G166:AI166" si="70">+G145-G156</f>
        <v>7572</v>
      </c>
      <c r="H166" s="593">
        <f t="shared" si="70"/>
        <v>0</v>
      </c>
      <c r="I166" s="593">
        <f t="shared" si="70"/>
        <v>0</v>
      </c>
      <c r="J166" s="593">
        <f t="shared" si="70"/>
        <v>0</v>
      </c>
      <c r="K166" s="593">
        <f t="shared" si="70"/>
        <v>0</v>
      </c>
      <c r="L166" s="593">
        <f t="shared" si="70"/>
        <v>0</v>
      </c>
      <c r="M166" s="593">
        <f t="shared" si="70"/>
        <v>0</v>
      </c>
      <c r="N166" s="593">
        <f t="shared" si="70"/>
        <v>0</v>
      </c>
      <c r="O166" s="593">
        <f t="shared" si="70"/>
        <v>0</v>
      </c>
      <c r="P166" s="593">
        <f t="shared" si="70"/>
        <v>0</v>
      </c>
      <c r="Q166" s="593">
        <f t="shared" si="70"/>
        <v>0</v>
      </c>
      <c r="R166" s="593">
        <f t="shared" si="70"/>
        <v>0</v>
      </c>
      <c r="S166" s="593">
        <f t="shared" si="70"/>
        <v>0</v>
      </c>
      <c r="T166" s="593">
        <f t="shared" si="70"/>
        <v>0</v>
      </c>
      <c r="U166" s="593">
        <f t="shared" si="70"/>
        <v>0</v>
      </c>
      <c r="V166" s="593">
        <f t="shared" si="70"/>
        <v>0</v>
      </c>
      <c r="W166" s="593">
        <f t="shared" si="70"/>
        <v>0</v>
      </c>
      <c r="X166" s="593">
        <f t="shared" si="70"/>
        <v>0</v>
      </c>
      <c r="Y166" s="593">
        <f t="shared" si="70"/>
        <v>0</v>
      </c>
      <c r="Z166" s="593">
        <f t="shared" si="70"/>
        <v>0</v>
      </c>
      <c r="AA166" s="593">
        <f t="shared" si="70"/>
        <v>0</v>
      </c>
      <c r="AB166" s="593">
        <f t="shared" si="70"/>
        <v>0</v>
      </c>
      <c r="AC166" s="593">
        <f t="shared" si="70"/>
        <v>0</v>
      </c>
      <c r="AD166" s="593">
        <f t="shared" si="70"/>
        <v>0</v>
      </c>
      <c r="AE166" s="593">
        <f t="shared" si="70"/>
        <v>0</v>
      </c>
      <c r="AF166" s="593">
        <f t="shared" si="70"/>
        <v>0</v>
      </c>
      <c r="AG166" s="593">
        <f t="shared" si="70"/>
        <v>0</v>
      </c>
      <c r="AH166" s="593">
        <f t="shared" si="70"/>
        <v>0</v>
      </c>
      <c r="AI166" s="593">
        <f t="shared" si="70"/>
        <v>0</v>
      </c>
    </row>
    <row r="167" spans="1:35">
      <c r="K167" s="550"/>
    </row>
    <row r="168" spans="1:35" s="589" customFormat="1" ht="11.25">
      <c r="A168" s="612"/>
      <c r="B168" s="754" t="s">
        <v>388</v>
      </c>
      <c r="C168" s="612"/>
      <c r="D168" s="612"/>
      <c r="E168" s="612"/>
      <c r="F168" s="612">
        <v>1</v>
      </c>
      <c r="G168" s="612">
        <f>+F168+1</f>
        <v>2</v>
      </c>
      <c r="H168" s="612">
        <f>+G168+1</f>
        <v>3</v>
      </c>
      <c r="I168" s="612">
        <f t="shared" ref="I168:X169" si="71">+H168+1</f>
        <v>4</v>
      </c>
      <c r="J168" s="612">
        <f t="shared" si="71"/>
        <v>5</v>
      </c>
      <c r="K168" s="612">
        <f t="shared" si="71"/>
        <v>6</v>
      </c>
      <c r="L168" s="612">
        <f t="shared" si="71"/>
        <v>7</v>
      </c>
      <c r="M168" s="612">
        <f t="shared" si="71"/>
        <v>8</v>
      </c>
      <c r="N168" s="612">
        <f t="shared" si="71"/>
        <v>9</v>
      </c>
      <c r="O168" s="612">
        <f t="shared" si="71"/>
        <v>10</v>
      </c>
      <c r="P168" s="612">
        <f t="shared" si="71"/>
        <v>11</v>
      </c>
      <c r="Q168" s="612">
        <f t="shared" si="71"/>
        <v>12</v>
      </c>
      <c r="R168" s="612">
        <f t="shared" si="71"/>
        <v>13</v>
      </c>
      <c r="S168" s="612">
        <f t="shared" si="71"/>
        <v>14</v>
      </c>
      <c r="T168" s="612">
        <f t="shared" si="71"/>
        <v>15</v>
      </c>
      <c r="U168" s="612">
        <f t="shared" si="71"/>
        <v>16</v>
      </c>
      <c r="V168" s="612">
        <f t="shared" si="71"/>
        <v>17</v>
      </c>
      <c r="W168" s="612">
        <f t="shared" si="71"/>
        <v>18</v>
      </c>
      <c r="X168" s="612">
        <f t="shared" si="71"/>
        <v>19</v>
      </c>
      <c r="Y168" s="612">
        <f t="shared" ref="Y168:AG169" si="72">+X168+1</f>
        <v>20</v>
      </c>
      <c r="Z168" s="612">
        <f t="shared" si="72"/>
        <v>21</v>
      </c>
      <c r="AA168" s="612">
        <f t="shared" si="72"/>
        <v>22</v>
      </c>
      <c r="AB168" s="612">
        <f t="shared" si="72"/>
        <v>23</v>
      </c>
      <c r="AC168" s="612">
        <f t="shared" si="72"/>
        <v>24</v>
      </c>
      <c r="AD168" s="612">
        <f t="shared" si="72"/>
        <v>25</v>
      </c>
      <c r="AE168" s="612">
        <f t="shared" si="72"/>
        <v>26</v>
      </c>
      <c r="AF168" s="612">
        <f t="shared" si="72"/>
        <v>27</v>
      </c>
      <c r="AG168" s="612">
        <f t="shared" si="72"/>
        <v>28</v>
      </c>
      <c r="AH168" s="612">
        <f>+AG168+1</f>
        <v>29</v>
      </c>
      <c r="AI168" s="612">
        <f>+AH168+1</f>
        <v>30</v>
      </c>
    </row>
    <row r="169" spans="1:35" s="589" customFormat="1" ht="11.25">
      <c r="A169" s="612" t="s">
        <v>147</v>
      </c>
      <c r="B169" s="754" t="s">
        <v>389</v>
      </c>
      <c r="C169" s="613"/>
      <c r="D169" s="613"/>
      <c r="E169" s="613"/>
      <c r="F169" s="614">
        <v>2018</v>
      </c>
      <c r="G169" s="614">
        <f>+F169+1</f>
        <v>2019</v>
      </c>
      <c r="H169" s="614">
        <f>+G169+1</f>
        <v>2020</v>
      </c>
      <c r="I169" s="614">
        <f t="shared" si="71"/>
        <v>2021</v>
      </c>
      <c r="J169" s="614">
        <f t="shared" si="71"/>
        <v>2022</v>
      </c>
      <c r="K169" s="614">
        <f t="shared" si="71"/>
        <v>2023</v>
      </c>
      <c r="L169" s="614">
        <f t="shared" si="71"/>
        <v>2024</v>
      </c>
      <c r="M169" s="614">
        <f t="shared" si="71"/>
        <v>2025</v>
      </c>
      <c r="N169" s="614">
        <f t="shared" si="71"/>
        <v>2026</v>
      </c>
      <c r="O169" s="614">
        <f t="shared" si="71"/>
        <v>2027</v>
      </c>
      <c r="P169" s="614">
        <f t="shared" si="71"/>
        <v>2028</v>
      </c>
      <c r="Q169" s="614">
        <f t="shared" si="71"/>
        <v>2029</v>
      </c>
      <c r="R169" s="614">
        <f t="shared" si="71"/>
        <v>2030</v>
      </c>
      <c r="S169" s="614">
        <f t="shared" si="71"/>
        <v>2031</v>
      </c>
      <c r="T169" s="614">
        <f t="shared" si="71"/>
        <v>2032</v>
      </c>
      <c r="U169" s="614">
        <f t="shared" si="71"/>
        <v>2033</v>
      </c>
      <c r="V169" s="614">
        <f t="shared" si="71"/>
        <v>2034</v>
      </c>
      <c r="W169" s="614">
        <f t="shared" si="71"/>
        <v>2035</v>
      </c>
      <c r="X169" s="614">
        <f t="shared" si="71"/>
        <v>2036</v>
      </c>
      <c r="Y169" s="614">
        <f t="shared" si="72"/>
        <v>2037</v>
      </c>
      <c r="Z169" s="614">
        <f t="shared" si="72"/>
        <v>2038</v>
      </c>
      <c r="AA169" s="614">
        <f t="shared" si="72"/>
        <v>2039</v>
      </c>
      <c r="AB169" s="614">
        <f t="shared" si="72"/>
        <v>2040</v>
      </c>
      <c r="AC169" s="614">
        <f t="shared" si="72"/>
        <v>2041</v>
      </c>
      <c r="AD169" s="614">
        <f t="shared" si="72"/>
        <v>2042</v>
      </c>
      <c r="AE169" s="614">
        <f t="shared" si="72"/>
        <v>2043</v>
      </c>
      <c r="AF169" s="614">
        <f t="shared" si="72"/>
        <v>2044</v>
      </c>
      <c r="AG169" s="614">
        <f t="shared" si="72"/>
        <v>2045</v>
      </c>
      <c r="AH169" s="614">
        <f>+AG169+1</f>
        <v>2046</v>
      </c>
      <c r="AI169" s="614">
        <f>+AH169+1</f>
        <v>2047</v>
      </c>
    </row>
    <row r="170" spans="1:35" s="589" customFormat="1" ht="11.25">
      <c r="A170" s="592" t="s">
        <v>242</v>
      </c>
      <c r="B170" s="749" t="s">
        <v>252</v>
      </c>
      <c r="C170" s="592"/>
      <c r="D170" s="592"/>
      <c r="E170" s="592"/>
      <c r="F170" s="593">
        <f>+F171+F179+F180</f>
        <v>2114</v>
      </c>
      <c r="G170" s="593">
        <f t="shared" ref="G170:AI170" si="73">+G171+G179+G180</f>
        <v>14298</v>
      </c>
      <c r="H170" s="593">
        <f t="shared" si="73"/>
        <v>5373</v>
      </c>
      <c r="I170" s="593">
        <f t="shared" si="73"/>
        <v>5373</v>
      </c>
      <c r="J170" s="593">
        <f t="shared" si="73"/>
        <v>5373</v>
      </c>
      <c r="K170" s="593">
        <f t="shared" si="73"/>
        <v>368215.65861461381</v>
      </c>
      <c r="L170" s="593">
        <f t="shared" si="73"/>
        <v>368215.65861461381</v>
      </c>
      <c r="M170" s="593">
        <f t="shared" si="73"/>
        <v>368215.65861461381</v>
      </c>
      <c r="N170" s="593">
        <f t="shared" si="73"/>
        <v>368215.65861461381</v>
      </c>
      <c r="O170" s="593">
        <f t="shared" si="73"/>
        <v>368215.65861461381</v>
      </c>
      <c r="P170" s="593">
        <f t="shared" si="73"/>
        <v>368215.65861461381</v>
      </c>
      <c r="Q170" s="593">
        <f t="shared" si="73"/>
        <v>368215.65861461381</v>
      </c>
      <c r="R170" s="593">
        <f t="shared" si="73"/>
        <v>368215.65861461381</v>
      </c>
      <c r="S170" s="593">
        <f t="shared" si="73"/>
        <v>368215.65861461381</v>
      </c>
      <c r="T170" s="593">
        <f t="shared" si="73"/>
        <v>368215.65861461381</v>
      </c>
      <c r="U170" s="593">
        <f t="shared" si="73"/>
        <v>368215.65861461381</v>
      </c>
      <c r="V170" s="593">
        <f t="shared" si="73"/>
        <v>368215.65861461381</v>
      </c>
      <c r="W170" s="593">
        <f t="shared" si="73"/>
        <v>368215.65861461381</v>
      </c>
      <c r="X170" s="593">
        <f t="shared" si="73"/>
        <v>368215.65861461381</v>
      </c>
      <c r="Y170" s="593">
        <f t="shared" si="73"/>
        <v>368215.65861461381</v>
      </c>
      <c r="Z170" s="593">
        <f t="shared" si="73"/>
        <v>368215.65861461381</v>
      </c>
      <c r="AA170" s="593">
        <f t="shared" si="73"/>
        <v>368215.65861461381</v>
      </c>
      <c r="AB170" s="593">
        <f t="shared" si="73"/>
        <v>368215.65861461381</v>
      </c>
      <c r="AC170" s="593">
        <f t="shared" si="73"/>
        <v>368215.65861461381</v>
      </c>
      <c r="AD170" s="593">
        <f t="shared" si="73"/>
        <v>368215.65861461381</v>
      </c>
      <c r="AE170" s="593">
        <f t="shared" si="73"/>
        <v>368215.65861461381</v>
      </c>
      <c r="AF170" s="593">
        <f t="shared" si="73"/>
        <v>368215.65861461381</v>
      </c>
      <c r="AG170" s="593">
        <f t="shared" si="73"/>
        <v>368215.65861461381</v>
      </c>
      <c r="AH170" s="593">
        <f t="shared" si="73"/>
        <v>368215.65861461381</v>
      </c>
      <c r="AI170" s="593">
        <f t="shared" si="73"/>
        <v>368215.65861461381</v>
      </c>
    </row>
    <row r="171" spans="1:35" s="589" customFormat="1" ht="11.25">
      <c r="A171" s="594">
        <v>1</v>
      </c>
      <c r="B171" s="750" t="s">
        <v>245</v>
      </c>
      <c r="C171" s="594"/>
      <c r="D171" s="594"/>
      <c r="E171" s="594"/>
      <c r="F171" s="595">
        <f>+F172+F173+F174+F175+F176+F178</f>
        <v>2114</v>
      </c>
      <c r="G171" s="595">
        <f t="shared" ref="G171:AI171" si="74">+G172+G173+G174+G175+G176+G178</f>
        <v>14034</v>
      </c>
      <c r="H171" s="595">
        <f t="shared" si="74"/>
        <v>5373</v>
      </c>
      <c r="I171" s="595">
        <f t="shared" si="74"/>
        <v>5373</v>
      </c>
      <c r="J171" s="595">
        <f t="shared" si="74"/>
        <v>5373</v>
      </c>
      <c r="K171" s="595">
        <f t="shared" si="74"/>
        <v>368215.65861461381</v>
      </c>
      <c r="L171" s="595">
        <f t="shared" si="74"/>
        <v>368215.65861461381</v>
      </c>
      <c r="M171" s="595">
        <f t="shared" si="74"/>
        <v>368215.65861461381</v>
      </c>
      <c r="N171" s="595">
        <f t="shared" si="74"/>
        <v>368215.65861461381</v>
      </c>
      <c r="O171" s="595">
        <f t="shared" si="74"/>
        <v>368215.65861461381</v>
      </c>
      <c r="P171" s="595">
        <f t="shared" si="74"/>
        <v>368215.65861461381</v>
      </c>
      <c r="Q171" s="595">
        <f t="shared" si="74"/>
        <v>368215.65861461381</v>
      </c>
      <c r="R171" s="595">
        <f t="shared" si="74"/>
        <v>368215.65861461381</v>
      </c>
      <c r="S171" s="595">
        <f t="shared" si="74"/>
        <v>368215.65861461381</v>
      </c>
      <c r="T171" s="595">
        <f t="shared" si="74"/>
        <v>368215.65861461381</v>
      </c>
      <c r="U171" s="595">
        <f t="shared" si="74"/>
        <v>368215.65861461381</v>
      </c>
      <c r="V171" s="595">
        <f t="shared" si="74"/>
        <v>368215.65861461381</v>
      </c>
      <c r="W171" s="595">
        <f t="shared" si="74"/>
        <v>368215.65861461381</v>
      </c>
      <c r="X171" s="595">
        <f t="shared" si="74"/>
        <v>368215.65861461381</v>
      </c>
      <c r="Y171" s="595">
        <f t="shared" si="74"/>
        <v>368215.65861461381</v>
      </c>
      <c r="Z171" s="595">
        <f t="shared" si="74"/>
        <v>368215.65861461381</v>
      </c>
      <c r="AA171" s="595">
        <f t="shared" si="74"/>
        <v>368215.65861461381</v>
      </c>
      <c r="AB171" s="595">
        <f t="shared" si="74"/>
        <v>368215.65861461381</v>
      </c>
      <c r="AC171" s="595">
        <f t="shared" si="74"/>
        <v>368215.65861461381</v>
      </c>
      <c r="AD171" s="595">
        <f t="shared" si="74"/>
        <v>368215.65861461381</v>
      </c>
      <c r="AE171" s="595">
        <f t="shared" si="74"/>
        <v>368215.65861461381</v>
      </c>
      <c r="AF171" s="595">
        <f t="shared" si="74"/>
        <v>368215.65861461381</v>
      </c>
      <c r="AG171" s="595">
        <f t="shared" si="74"/>
        <v>368215.65861461381</v>
      </c>
      <c r="AH171" s="595">
        <f t="shared" si="74"/>
        <v>368215.65861461381</v>
      </c>
      <c r="AI171" s="595">
        <f t="shared" si="74"/>
        <v>368215.65861461381</v>
      </c>
    </row>
    <row r="172" spans="1:35" s="589" customFormat="1" ht="11.25">
      <c r="A172" s="594"/>
      <c r="B172" s="751" t="s">
        <v>889</v>
      </c>
      <c r="C172" s="596"/>
      <c r="D172" s="596"/>
      <c r="E172" s="596"/>
      <c r="F172" s="595">
        <f>+F42</f>
        <v>1312</v>
      </c>
      <c r="G172" s="595">
        <f t="shared" ref="G172:AI172" si="75">+G42</f>
        <v>12697</v>
      </c>
      <c r="H172" s="595">
        <f t="shared" si="75"/>
        <v>3796</v>
      </c>
      <c r="I172" s="595">
        <f t="shared" si="75"/>
        <v>3796</v>
      </c>
      <c r="J172" s="595">
        <f t="shared" si="75"/>
        <v>3796</v>
      </c>
      <c r="K172" s="595">
        <f t="shared" si="75"/>
        <v>3796</v>
      </c>
      <c r="L172" s="595">
        <f t="shared" si="75"/>
        <v>3796</v>
      </c>
      <c r="M172" s="595">
        <f t="shared" si="75"/>
        <v>3796</v>
      </c>
      <c r="N172" s="595">
        <f t="shared" si="75"/>
        <v>3796</v>
      </c>
      <c r="O172" s="595">
        <f t="shared" si="75"/>
        <v>3796</v>
      </c>
      <c r="P172" s="595">
        <f t="shared" si="75"/>
        <v>3796</v>
      </c>
      <c r="Q172" s="595">
        <f t="shared" si="75"/>
        <v>3796</v>
      </c>
      <c r="R172" s="595">
        <f t="shared" si="75"/>
        <v>3796</v>
      </c>
      <c r="S172" s="595">
        <f t="shared" si="75"/>
        <v>3796</v>
      </c>
      <c r="T172" s="595">
        <f t="shared" si="75"/>
        <v>3796</v>
      </c>
      <c r="U172" s="595">
        <f t="shared" si="75"/>
        <v>3796</v>
      </c>
      <c r="V172" s="595">
        <f t="shared" si="75"/>
        <v>3796</v>
      </c>
      <c r="W172" s="595">
        <f t="shared" si="75"/>
        <v>3796</v>
      </c>
      <c r="X172" s="595">
        <f t="shared" si="75"/>
        <v>3796</v>
      </c>
      <c r="Y172" s="595">
        <f t="shared" si="75"/>
        <v>3796</v>
      </c>
      <c r="Z172" s="595">
        <f t="shared" si="75"/>
        <v>3796</v>
      </c>
      <c r="AA172" s="595">
        <f t="shared" si="75"/>
        <v>3796</v>
      </c>
      <c r="AB172" s="595">
        <f t="shared" si="75"/>
        <v>3796</v>
      </c>
      <c r="AC172" s="595">
        <f t="shared" si="75"/>
        <v>3796</v>
      </c>
      <c r="AD172" s="595">
        <f t="shared" si="75"/>
        <v>3796</v>
      </c>
      <c r="AE172" s="595">
        <f t="shared" si="75"/>
        <v>3796</v>
      </c>
      <c r="AF172" s="595">
        <f t="shared" si="75"/>
        <v>3796</v>
      </c>
      <c r="AG172" s="595">
        <f t="shared" si="75"/>
        <v>3796</v>
      </c>
      <c r="AH172" s="595">
        <f t="shared" si="75"/>
        <v>3796</v>
      </c>
      <c r="AI172" s="595">
        <f t="shared" si="75"/>
        <v>3796</v>
      </c>
    </row>
    <row r="173" spans="1:35" s="589" customFormat="1" ht="22.5">
      <c r="A173" s="594"/>
      <c r="B173" s="751" t="s">
        <v>936</v>
      </c>
      <c r="C173" s="596"/>
      <c r="D173" s="596"/>
      <c r="E173" s="596"/>
      <c r="F173" s="595">
        <f>+'Dodatni obratovalni stroški'!B47</f>
        <v>0</v>
      </c>
      <c r="G173" s="595">
        <f>+'Dodatni obratovalni stroški'!C47</f>
        <v>0</v>
      </c>
      <c r="H173" s="595">
        <f>+'Dodatni obratovalni stroški'!D47</f>
        <v>0</v>
      </c>
      <c r="I173" s="595">
        <f>+'Dodatni obratovalni stroški'!E47</f>
        <v>0</v>
      </c>
      <c r="J173" s="595">
        <f>+'Dodatni obratovalni stroški'!F47</f>
        <v>0</v>
      </c>
      <c r="K173" s="595">
        <f>+'Dodatni obratovalni stroški'!G47</f>
        <v>208469.43107137195</v>
      </c>
      <c r="L173" s="595">
        <f>+'Dodatni obratovalni stroški'!H47</f>
        <v>208469.43107137195</v>
      </c>
      <c r="M173" s="595">
        <f>+'Dodatni obratovalni stroški'!I47</f>
        <v>208469.43107137195</v>
      </c>
      <c r="N173" s="595">
        <f>+'Dodatni obratovalni stroški'!J47</f>
        <v>208469.43107137195</v>
      </c>
      <c r="O173" s="595">
        <f>+'Dodatni obratovalni stroški'!K47</f>
        <v>208469.43107137195</v>
      </c>
      <c r="P173" s="595">
        <f>+'Dodatni obratovalni stroški'!L47</f>
        <v>208469.43107137195</v>
      </c>
      <c r="Q173" s="595">
        <f>+'Dodatni obratovalni stroški'!M47</f>
        <v>208469.43107137195</v>
      </c>
      <c r="R173" s="595">
        <f>+'Dodatni obratovalni stroški'!N47</f>
        <v>208469.43107137195</v>
      </c>
      <c r="S173" s="595">
        <f>+'Dodatni obratovalni stroški'!O47</f>
        <v>208469.43107137195</v>
      </c>
      <c r="T173" s="595">
        <f>+'Dodatni obratovalni stroški'!P47</f>
        <v>208469.43107137195</v>
      </c>
      <c r="U173" s="595">
        <f>+'Dodatni obratovalni stroški'!Q47</f>
        <v>208469.43107137195</v>
      </c>
      <c r="V173" s="595">
        <f>+'Dodatni obratovalni stroški'!R47</f>
        <v>208469.43107137195</v>
      </c>
      <c r="W173" s="595">
        <f>+'Dodatni obratovalni stroški'!S47</f>
        <v>208469.43107137195</v>
      </c>
      <c r="X173" s="595">
        <f>+'Dodatni obratovalni stroški'!T47</f>
        <v>208469.43107137195</v>
      </c>
      <c r="Y173" s="595">
        <f>+'Dodatni obratovalni stroški'!U47</f>
        <v>208469.43107137195</v>
      </c>
      <c r="Z173" s="595">
        <f>+'Dodatni obratovalni stroški'!V47</f>
        <v>208469.43107137195</v>
      </c>
      <c r="AA173" s="595">
        <f>+'Dodatni obratovalni stroški'!W47</f>
        <v>208469.43107137195</v>
      </c>
      <c r="AB173" s="595">
        <f>+'Dodatni obratovalni stroški'!X47</f>
        <v>208469.43107137195</v>
      </c>
      <c r="AC173" s="595">
        <f>+'Dodatni obratovalni stroški'!Y47</f>
        <v>208469.43107137195</v>
      </c>
      <c r="AD173" s="595">
        <f>+'Dodatni obratovalni stroški'!Z47</f>
        <v>208469.43107137195</v>
      </c>
      <c r="AE173" s="595">
        <f>+'Dodatni obratovalni stroški'!AA47</f>
        <v>208469.43107137195</v>
      </c>
      <c r="AF173" s="595">
        <f>+'Dodatni obratovalni stroški'!AB47</f>
        <v>208469.43107137195</v>
      </c>
      <c r="AG173" s="595">
        <f>+'Dodatni obratovalni stroški'!AC47</f>
        <v>208469.43107137195</v>
      </c>
      <c r="AH173" s="595">
        <f>+'Dodatni obratovalni stroški'!AD47</f>
        <v>208469.43107137195</v>
      </c>
      <c r="AI173" s="595">
        <f>+'Dodatni obratovalni stroški'!AE47</f>
        <v>208469.43107137195</v>
      </c>
    </row>
    <row r="174" spans="1:35" s="589" customFormat="1" ht="11.25">
      <c r="A174" s="594"/>
      <c r="B174" s="751" t="s">
        <v>891</v>
      </c>
      <c r="C174" s="596"/>
      <c r="D174" s="596"/>
      <c r="E174" s="596"/>
      <c r="F174" s="595">
        <f>+F43</f>
        <v>802</v>
      </c>
      <c r="G174" s="595">
        <f t="shared" ref="G174:AI174" si="76">+G43</f>
        <v>1062</v>
      </c>
      <c r="H174" s="595">
        <f t="shared" si="76"/>
        <v>1577</v>
      </c>
      <c r="I174" s="595">
        <f t="shared" si="76"/>
        <v>1577</v>
      </c>
      <c r="J174" s="595">
        <f t="shared" si="76"/>
        <v>1577</v>
      </c>
      <c r="K174" s="595">
        <f t="shared" si="76"/>
        <v>1577</v>
      </c>
      <c r="L174" s="595">
        <f t="shared" si="76"/>
        <v>1577</v>
      </c>
      <c r="M174" s="595">
        <f t="shared" si="76"/>
        <v>1577</v>
      </c>
      <c r="N174" s="595">
        <f t="shared" si="76"/>
        <v>1577</v>
      </c>
      <c r="O174" s="595">
        <f t="shared" si="76"/>
        <v>1577</v>
      </c>
      <c r="P174" s="595">
        <f t="shared" si="76"/>
        <v>1577</v>
      </c>
      <c r="Q174" s="595">
        <f t="shared" si="76"/>
        <v>1577</v>
      </c>
      <c r="R174" s="595">
        <f t="shared" si="76"/>
        <v>1577</v>
      </c>
      <c r="S174" s="595">
        <f t="shared" si="76"/>
        <v>1577</v>
      </c>
      <c r="T174" s="595">
        <f t="shared" si="76"/>
        <v>1577</v>
      </c>
      <c r="U174" s="595">
        <f t="shared" si="76"/>
        <v>1577</v>
      </c>
      <c r="V174" s="595">
        <f t="shared" si="76"/>
        <v>1577</v>
      </c>
      <c r="W174" s="595">
        <f t="shared" si="76"/>
        <v>1577</v>
      </c>
      <c r="X174" s="595">
        <f t="shared" si="76"/>
        <v>1577</v>
      </c>
      <c r="Y174" s="595">
        <f t="shared" si="76"/>
        <v>1577</v>
      </c>
      <c r="Z174" s="595">
        <f t="shared" si="76"/>
        <v>1577</v>
      </c>
      <c r="AA174" s="595">
        <f t="shared" si="76"/>
        <v>1577</v>
      </c>
      <c r="AB174" s="595">
        <f t="shared" si="76"/>
        <v>1577</v>
      </c>
      <c r="AC174" s="595">
        <f t="shared" si="76"/>
        <v>1577</v>
      </c>
      <c r="AD174" s="595">
        <f t="shared" si="76"/>
        <v>1577</v>
      </c>
      <c r="AE174" s="595">
        <f t="shared" si="76"/>
        <v>1577</v>
      </c>
      <c r="AF174" s="595">
        <f t="shared" si="76"/>
        <v>1577</v>
      </c>
      <c r="AG174" s="595">
        <f t="shared" si="76"/>
        <v>1577</v>
      </c>
      <c r="AH174" s="595">
        <f t="shared" si="76"/>
        <v>1577</v>
      </c>
      <c r="AI174" s="595">
        <f t="shared" si="76"/>
        <v>1577</v>
      </c>
    </row>
    <row r="175" spans="1:35" s="589" customFormat="1" ht="11.25">
      <c r="A175" s="594"/>
      <c r="B175" s="751" t="s">
        <v>937</v>
      </c>
      <c r="C175" s="596"/>
      <c r="D175" s="596"/>
      <c r="E175" s="596"/>
      <c r="F175" s="595">
        <f>+Amortizacija!F38-F176</f>
        <v>0</v>
      </c>
      <c r="G175" s="595">
        <f>+Amortizacija!G38-G176</f>
        <v>0</v>
      </c>
      <c r="H175" s="595">
        <f>+Amortizacija!H38-H176</f>
        <v>0</v>
      </c>
      <c r="I175" s="595">
        <f>+Amortizacija!I38-I176</f>
        <v>0</v>
      </c>
      <c r="J175" s="595">
        <f>+Amortizacija!J38-J176</f>
        <v>0</v>
      </c>
      <c r="K175" s="595">
        <f>+Amortizacija!K38-K176</f>
        <v>94167.668801377527</v>
      </c>
      <c r="L175" s="595">
        <f>+Amortizacija!L38-L176</f>
        <v>94167.668801377527</v>
      </c>
      <c r="M175" s="595">
        <f>+Amortizacija!M38-M176</f>
        <v>94167.668801377527</v>
      </c>
      <c r="N175" s="595">
        <f>+Amortizacija!N38-N176</f>
        <v>94167.668801377527</v>
      </c>
      <c r="O175" s="595">
        <f>+Amortizacija!O38-O176</f>
        <v>94167.668801377527</v>
      </c>
      <c r="P175" s="595">
        <f>+Amortizacija!P38-P176</f>
        <v>94167.668801377527</v>
      </c>
      <c r="Q175" s="595">
        <f>+Amortizacija!Q38-Q176</f>
        <v>94167.668801377527</v>
      </c>
      <c r="R175" s="595">
        <f>+Amortizacija!R38-R176</f>
        <v>94167.668801377527</v>
      </c>
      <c r="S175" s="595">
        <f>+Amortizacija!S38-S176</f>
        <v>94167.668801377527</v>
      </c>
      <c r="T175" s="595">
        <f>+Amortizacija!T38-T176</f>
        <v>94167.668801377527</v>
      </c>
      <c r="U175" s="595">
        <f>+Amortizacija!U38-U176</f>
        <v>94167.668801377527</v>
      </c>
      <c r="V175" s="595">
        <f>+Amortizacija!V38-V176</f>
        <v>94167.668801377527</v>
      </c>
      <c r="W175" s="595">
        <f>+Amortizacija!W38-W176</f>
        <v>94167.668801377527</v>
      </c>
      <c r="X175" s="595">
        <f>+Amortizacija!X38-X176</f>
        <v>94167.668801377527</v>
      </c>
      <c r="Y175" s="595">
        <f>+Amortizacija!Y38-Y176</f>
        <v>94167.668801377527</v>
      </c>
      <c r="Z175" s="595">
        <f>+Amortizacija!Z38-Z176</f>
        <v>94167.668801377527</v>
      </c>
      <c r="AA175" s="595">
        <f>+Amortizacija!AA38-AA176</f>
        <v>154373.22754324187</v>
      </c>
      <c r="AB175" s="595">
        <f>+Amortizacija!AB38-AB176</f>
        <v>154373.22754324187</v>
      </c>
      <c r="AC175" s="595">
        <f>+Amortizacija!AC38-AC176</f>
        <v>154373.22754324187</v>
      </c>
      <c r="AD175" s="595">
        <f>+Amortizacija!AD38-AD176</f>
        <v>154373.22754324187</v>
      </c>
      <c r="AE175" s="595">
        <f>+Amortizacija!AE38-AE176</f>
        <v>154373.22754324187</v>
      </c>
      <c r="AF175" s="595">
        <f>+Amortizacija!AF38-AF176</f>
        <v>154373.22754324187</v>
      </c>
      <c r="AG175" s="595">
        <f>+Amortizacija!AG38-AG176</f>
        <v>154373.22754324187</v>
      </c>
      <c r="AH175" s="595">
        <f>+Amortizacija!AH38-AH176</f>
        <v>154373.22754324187</v>
      </c>
      <c r="AI175" s="595">
        <f>+Amortizacija!AI38-AI176</f>
        <v>154373.22754324187</v>
      </c>
    </row>
    <row r="176" spans="1:35" s="589" customFormat="1" ht="11.25">
      <c r="A176" s="594"/>
      <c r="B176" s="751" t="s">
        <v>938</v>
      </c>
      <c r="C176" s="596"/>
      <c r="D176" s="596"/>
      <c r="E176" s="596"/>
      <c r="F176" s="595">
        <f>+Amortizacija!F38*F177</f>
        <v>0</v>
      </c>
      <c r="G176" s="595">
        <f>+Amortizacija!G38*G177</f>
        <v>0</v>
      </c>
      <c r="H176" s="595">
        <f>+Amortizacija!H38*H177</f>
        <v>0</v>
      </c>
      <c r="I176" s="595">
        <f>+Amortizacija!I38*I177</f>
        <v>0</v>
      </c>
      <c r="J176" s="595">
        <f>+Amortizacija!J38*J177</f>
        <v>0</v>
      </c>
      <c r="K176" s="595">
        <f>+Amortizacija!K38*K177</f>
        <v>60205.558741864334</v>
      </c>
      <c r="L176" s="595">
        <f>+Amortizacija!L38*L177</f>
        <v>60205.558741864334</v>
      </c>
      <c r="M176" s="595">
        <f>+Amortizacija!M38*M177</f>
        <v>60205.558741864334</v>
      </c>
      <c r="N176" s="595">
        <f>+Amortizacija!N38*N177</f>
        <v>60205.558741864334</v>
      </c>
      <c r="O176" s="595">
        <f>+Amortizacija!O38*O177</f>
        <v>60205.558741864334</v>
      </c>
      <c r="P176" s="595">
        <f>+Amortizacija!P38*P177</f>
        <v>60205.558741864334</v>
      </c>
      <c r="Q176" s="595">
        <f>+Amortizacija!Q38*Q177</f>
        <v>60205.558741864334</v>
      </c>
      <c r="R176" s="595">
        <f>+Amortizacija!R38*R177</f>
        <v>60205.558741864334</v>
      </c>
      <c r="S176" s="595">
        <f>+Amortizacija!S38*S177</f>
        <v>60205.558741864334</v>
      </c>
      <c r="T176" s="595">
        <f>+Amortizacija!T38*T177</f>
        <v>60205.558741864334</v>
      </c>
      <c r="U176" s="595">
        <f>+Amortizacija!U38*U177</f>
        <v>60205.558741864334</v>
      </c>
      <c r="V176" s="595">
        <f>+Amortizacija!V38*V177</f>
        <v>60205.558741864334</v>
      </c>
      <c r="W176" s="595">
        <f>+Amortizacija!W38*W177</f>
        <v>60205.558741864334</v>
      </c>
      <c r="X176" s="595">
        <f>+Amortizacija!X38*X177</f>
        <v>60205.558741864334</v>
      </c>
      <c r="Y176" s="595">
        <f>+Amortizacija!Y38*Y177</f>
        <v>60205.558741864334</v>
      </c>
      <c r="Z176" s="595">
        <f>+Amortizacija!Z38*Z177</f>
        <v>60205.558741864334</v>
      </c>
      <c r="AA176" s="595">
        <f>+Amortizacija!AA38*AA177</f>
        <v>0</v>
      </c>
      <c r="AB176" s="595">
        <f>+Amortizacija!AB38*AB177</f>
        <v>0</v>
      </c>
      <c r="AC176" s="595">
        <f>+Amortizacija!AC38*AC177</f>
        <v>0</v>
      </c>
      <c r="AD176" s="595">
        <f>+Amortizacija!AD38*AD177</f>
        <v>0</v>
      </c>
      <c r="AE176" s="595">
        <f>+Amortizacija!AE38*AE177</f>
        <v>0</v>
      </c>
      <c r="AF176" s="595">
        <f>+Amortizacija!AF38*AF177</f>
        <v>0</v>
      </c>
      <c r="AG176" s="595">
        <f>+Amortizacija!AG38*AG177</f>
        <v>0</v>
      </c>
      <c r="AH176" s="595">
        <f>+Amortizacija!AH38*AH177</f>
        <v>0</v>
      </c>
      <c r="AI176" s="595">
        <f>+Amortizacija!AI38*AI177</f>
        <v>0</v>
      </c>
    </row>
    <row r="177" spans="1:35" s="611" customFormat="1" ht="11.25">
      <c r="A177" s="608"/>
      <c r="B177" s="755" t="s">
        <v>894</v>
      </c>
      <c r="C177" s="609"/>
      <c r="D177" s="609"/>
      <c r="E177" s="609"/>
      <c r="F177" s="610">
        <v>0</v>
      </c>
      <c r="G177" s="610">
        <v>0</v>
      </c>
      <c r="H177" s="610">
        <v>0</v>
      </c>
      <c r="I177" s="610">
        <v>0</v>
      </c>
      <c r="J177" s="610">
        <v>0</v>
      </c>
      <c r="K177" s="610">
        <v>0.39</v>
      </c>
      <c r="L177" s="610">
        <f>+K177</f>
        <v>0.39</v>
      </c>
      <c r="M177" s="610">
        <f t="shared" ref="M177:Z177" si="77">+L177</f>
        <v>0.39</v>
      </c>
      <c r="N177" s="610">
        <f t="shared" si="77"/>
        <v>0.39</v>
      </c>
      <c r="O177" s="610">
        <f t="shared" si="77"/>
        <v>0.39</v>
      </c>
      <c r="P177" s="610">
        <f t="shared" si="77"/>
        <v>0.39</v>
      </c>
      <c r="Q177" s="610">
        <f t="shared" si="77"/>
        <v>0.39</v>
      </c>
      <c r="R177" s="610">
        <f t="shared" si="77"/>
        <v>0.39</v>
      </c>
      <c r="S177" s="610">
        <f t="shared" si="77"/>
        <v>0.39</v>
      </c>
      <c r="T177" s="610">
        <f t="shared" si="77"/>
        <v>0.39</v>
      </c>
      <c r="U177" s="610">
        <f t="shared" si="77"/>
        <v>0.39</v>
      </c>
      <c r="V177" s="610">
        <f t="shared" si="77"/>
        <v>0.39</v>
      </c>
      <c r="W177" s="610">
        <f>+V177</f>
        <v>0.39</v>
      </c>
      <c r="X177" s="610">
        <f t="shared" si="77"/>
        <v>0.39</v>
      </c>
      <c r="Y177" s="610">
        <f t="shared" si="77"/>
        <v>0.39</v>
      </c>
      <c r="Z177" s="610">
        <f t="shared" si="77"/>
        <v>0.39</v>
      </c>
      <c r="AA177" s="610">
        <v>0</v>
      </c>
      <c r="AB177" s="610">
        <v>0</v>
      </c>
      <c r="AC177" s="610">
        <v>0</v>
      </c>
      <c r="AD177" s="610">
        <v>0</v>
      </c>
      <c r="AE177" s="610">
        <v>0</v>
      </c>
      <c r="AF177" s="610">
        <v>0</v>
      </c>
      <c r="AG177" s="610">
        <v>0</v>
      </c>
      <c r="AH177" s="610">
        <v>0</v>
      </c>
      <c r="AI177" s="610">
        <v>0</v>
      </c>
    </row>
    <row r="178" spans="1:35" s="589" customFormat="1" ht="11.25">
      <c r="A178" s="594"/>
      <c r="B178" s="751" t="s">
        <v>895</v>
      </c>
      <c r="C178" s="596"/>
      <c r="D178" s="596"/>
      <c r="E178" s="596"/>
      <c r="F178" s="595">
        <f>+F44</f>
        <v>0</v>
      </c>
      <c r="G178" s="595">
        <f t="shared" ref="G178:AI180" si="78">+G44</f>
        <v>275</v>
      </c>
      <c r="H178" s="595">
        <f t="shared" si="78"/>
        <v>0</v>
      </c>
      <c r="I178" s="595">
        <f t="shared" si="78"/>
        <v>0</v>
      </c>
      <c r="J178" s="595">
        <f t="shared" si="78"/>
        <v>0</v>
      </c>
      <c r="K178" s="595">
        <f t="shared" si="78"/>
        <v>0</v>
      </c>
      <c r="L178" s="595">
        <f t="shared" si="78"/>
        <v>0</v>
      </c>
      <c r="M178" s="595">
        <f t="shared" si="78"/>
        <v>0</v>
      </c>
      <c r="N178" s="595">
        <f t="shared" si="78"/>
        <v>0</v>
      </c>
      <c r="O178" s="595">
        <f t="shared" si="78"/>
        <v>0</v>
      </c>
      <c r="P178" s="595">
        <f t="shared" si="78"/>
        <v>0</v>
      </c>
      <c r="Q178" s="595">
        <f t="shared" si="78"/>
        <v>0</v>
      </c>
      <c r="R178" s="595">
        <f t="shared" si="78"/>
        <v>0</v>
      </c>
      <c r="S178" s="595">
        <f t="shared" si="78"/>
        <v>0</v>
      </c>
      <c r="T178" s="595">
        <f t="shared" si="78"/>
        <v>0</v>
      </c>
      <c r="U178" s="595">
        <f t="shared" si="78"/>
        <v>0</v>
      </c>
      <c r="V178" s="595">
        <f t="shared" si="78"/>
        <v>0</v>
      </c>
      <c r="W178" s="595">
        <f t="shared" si="78"/>
        <v>0</v>
      </c>
      <c r="X178" s="595">
        <f t="shared" si="78"/>
        <v>0</v>
      </c>
      <c r="Y178" s="595">
        <f t="shared" si="78"/>
        <v>0</v>
      </c>
      <c r="Z178" s="595">
        <f t="shared" si="78"/>
        <v>0</v>
      </c>
      <c r="AA178" s="595">
        <f t="shared" si="78"/>
        <v>0</v>
      </c>
      <c r="AB178" s="595">
        <f t="shared" si="78"/>
        <v>0</v>
      </c>
      <c r="AC178" s="595">
        <f t="shared" si="78"/>
        <v>0</v>
      </c>
      <c r="AD178" s="595">
        <f t="shared" si="78"/>
        <v>0</v>
      </c>
      <c r="AE178" s="595">
        <f t="shared" si="78"/>
        <v>0</v>
      </c>
      <c r="AF178" s="595">
        <f t="shared" si="78"/>
        <v>0</v>
      </c>
      <c r="AG178" s="595">
        <f t="shared" si="78"/>
        <v>0</v>
      </c>
      <c r="AH178" s="595">
        <f t="shared" si="78"/>
        <v>0</v>
      </c>
      <c r="AI178" s="595">
        <f t="shared" si="78"/>
        <v>0</v>
      </c>
    </row>
    <row r="179" spans="1:35" s="589" customFormat="1" ht="11.25">
      <c r="A179" s="594">
        <v>2</v>
      </c>
      <c r="B179" s="750" t="s">
        <v>247</v>
      </c>
      <c r="C179" s="594"/>
      <c r="D179" s="594"/>
      <c r="E179" s="594"/>
      <c r="F179" s="595">
        <f>+F45</f>
        <v>0</v>
      </c>
      <c r="G179" s="595">
        <f t="shared" si="78"/>
        <v>264</v>
      </c>
      <c r="H179" s="595">
        <f t="shared" si="78"/>
        <v>0</v>
      </c>
      <c r="I179" s="595">
        <f t="shared" si="78"/>
        <v>0</v>
      </c>
      <c r="J179" s="595">
        <f t="shared" si="78"/>
        <v>0</v>
      </c>
      <c r="K179" s="595">
        <f t="shared" si="78"/>
        <v>0</v>
      </c>
      <c r="L179" s="595">
        <f t="shared" si="78"/>
        <v>0</v>
      </c>
      <c r="M179" s="595">
        <f t="shared" si="78"/>
        <v>0</v>
      </c>
      <c r="N179" s="595">
        <f t="shared" si="78"/>
        <v>0</v>
      </c>
      <c r="O179" s="595">
        <f t="shared" si="78"/>
        <v>0</v>
      </c>
      <c r="P179" s="595">
        <f t="shared" si="78"/>
        <v>0</v>
      </c>
      <c r="Q179" s="595">
        <f t="shared" si="78"/>
        <v>0</v>
      </c>
      <c r="R179" s="595">
        <f t="shared" si="78"/>
        <v>0</v>
      </c>
      <c r="S179" s="595">
        <f t="shared" si="78"/>
        <v>0</v>
      </c>
      <c r="T179" s="595">
        <f t="shared" si="78"/>
        <v>0</v>
      </c>
      <c r="U179" s="595">
        <f t="shared" si="78"/>
        <v>0</v>
      </c>
      <c r="V179" s="595">
        <f t="shared" si="78"/>
        <v>0</v>
      </c>
      <c r="W179" s="595">
        <f t="shared" si="78"/>
        <v>0</v>
      </c>
      <c r="X179" s="595">
        <f t="shared" si="78"/>
        <v>0</v>
      </c>
      <c r="Y179" s="595">
        <f t="shared" si="78"/>
        <v>0</v>
      </c>
      <c r="Z179" s="595">
        <f t="shared" si="78"/>
        <v>0</v>
      </c>
      <c r="AA179" s="595">
        <f t="shared" si="78"/>
        <v>0</v>
      </c>
      <c r="AB179" s="595">
        <f t="shared" si="78"/>
        <v>0</v>
      </c>
      <c r="AC179" s="595">
        <f t="shared" si="78"/>
        <v>0</v>
      </c>
      <c r="AD179" s="595">
        <f t="shared" si="78"/>
        <v>0</v>
      </c>
      <c r="AE179" s="595">
        <f t="shared" si="78"/>
        <v>0</v>
      </c>
      <c r="AF179" s="595">
        <f t="shared" si="78"/>
        <v>0</v>
      </c>
      <c r="AG179" s="595">
        <f t="shared" si="78"/>
        <v>0</v>
      </c>
      <c r="AH179" s="595">
        <f t="shared" si="78"/>
        <v>0</v>
      </c>
      <c r="AI179" s="595">
        <f t="shared" si="78"/>
        <v>0</v>
      </c>
    </row>
    <row r="180" spans="1:35" s="589" customFormat="1" ht="11.25">
      <c r="A180" s="594">
        <v>3</v>
      </c>
      <c r="B180" s="750" t="s">
        <v>251</v>
      </c>
      <c r="C180" s="594"/>
      <c r="D180" s="594"/>
      <c r="E180" s="594"/>
      <c r="F180" s="595">
        <f>+F46</f>
        <v>0</v>
      </c>
      <c r="G180" s="595">
        <f t="shared" si="78"/>
        <v>0</v>
      </c>
      <c r="H180" s="595">
        <f t="shared" si="78"/>
        <v>0</v>
      </c>
      <c r="I180" s="595">
        <f t="shared" si="78"/>
        <v>0</v>
      </c>
      <c r="J180" s="595">
        <f t="shared" si="78"/>
        <v>0</v>
      </c>
      <c r="K180" s="595">
        <f t="shared" si="78"/>
        <v>0</v>
      </c>
      <c r="L180" s="595">
        <f t="shared" si="78"/>
        <v>0</v>
      </c>
      <c r="M180" s="595">
        <f t="shared" si="78"/>
        <v>0</v>
      </c>
      <c r="N180" s="595">
        <f t="shared" si="78"/>
        <v>0</v>
      </c>
      <c r="O180" s="595">
        <f t="shared" si="78"/>
        <v>0</v>
      </c>
      <c r="P180" s="595">
        <f t="shared" si="78"/>
        <v>0</v>
      </c>
      <c r="Q180" s="595">
        <f t="shared" si="78"/>
        <v>0</v>
      </c>
      <c r="R180" s="595">
        <f t="shared" si="78"/>
        <v>0</v>
      </c>
      <c r="S180" s="595">
        <f t="shared" si="78"/>
        <v>0</v>
      </c>
      <c r="T180" s="595">
        <f t="shared" si="78"/>
        <v>0</v>
      </c>
      <c r="U180" s="595">
        <f t="shared" si="78"/>
        <v>0</v>
      </c>
      <c r="V180" s="595">
        <f t="shared" si="78"/>
        <v>0</v>
      </c>
      <c r="W180" s="595">
        <f t="shared" si="78"/>
        <v>0</v>
      </c>
      <c r="X180" s="595">
        <f t="shared" si="78"/>
        <v>0</v>
      </c>
      <c r="Y180" s="595">
        <f t="shared" si="78"/>
        <v>0</v>
      </c>
      <c r="Z180" s="595">
        <f t="shared" si="78"/>
        <v>0</v>
      </c>
      <c r="AA180" s="595">
        <f t="shared" si="78"/>
        <v>0</v>
      </c>
      <c r="AB180" s="595">
        <f t="shared" si="78"/>
        <v>0</v>
      </c>
      <c r="AC180" s="595">
        <f t="shared" si="78"/>
        <v>0</v>
      </c>
      <c r="AD180" s="595">
        <f t="shared" si="78"/>
        <v>0</v>
      </c>
      <c r="AE180" s="595">
        <f t="shared" si="78"/>
        <v>0</v>
      </c>
      <c r="AF180" s="595">
        <f t="shared" si="78"/>
        <v>0</v>
      </c>
      <c r="AG180" s="595">
        <f t="shared" si="78"/>
        <v>0</v>
      </c>
      <c r="AH180" s="595">
        <f t="shared" si="78"/>
        <v>0</v>
      </c>
      <c r="AI180" s="595">
        <f t="shared" si="78"/>
        <v>0</v>
      </c>
    </row>
    <row r="181" spans="1:35" s="589" customFormat="1" ht="11.25">
      <c r="A181" s="592" t="s">
        <v>243</v>
      </c>
      <c r="B181" s="749" t="s">
        <v>253</v>
      </c>
      <c r="C181" s="592"/>
      <c r="D181" s="592"/>
      <c r="E181" s="592"/>
      <c r="F181" s="593">
        <f>+F182+F189+F190</f>
        <v>6664</v>
      </c>
      <c r="G181" s="593">
        <f t="shared" ref="G181:AI181" si="79">+G182+G189+G190</f>
        <v>13393</v>
      </c>
      <c r="H181" s="593">
        <f t="shared" si="79"/>
        <v>5373</v>
      </c>
      <c r="I181" s="593">
        <f t="shared" si="79"/>
        <v>5373</v>
      </c>
      <c r="J181" s="593">
        <f t="shared" si="79"/>
        <v>5373</v>
      </c>
      <c r="K181" s="593">
        <f t="shared" si="79"/>
        <v>368215.65861461376</v>
      </c>
      <c r="L181" s="593">
        <f t="shared" si="79"/>
        <v>368215.65861461376</v>
      </c>
      <c r="M181" s="593">
        <f t="shared" si="79"/>
        <v>368215.65861461376</v>
      </c>
      <c r="N181" s="593">
        <f t="shared" si="79"/>
        <v>368215.65861461376</v>
      </c>
      <c r="O181" s="593">
        <f t="shared" si="79"/>
        <v>368215.65861461376</v>
      </c>
      <c r="P181" s="593">
        <f t="shared" si="79"/>
        <v>368215.65861461376</v>
      </c>
      <c r="Q181" s="593">
        <f t="shared" si="79"/>
        <v>368215.65861461376</v>
      </c>
      <c r="R181" s="593">
        <f t="shared" si="79"/>
        <v>368215.65861461376</v>
      </c>
      <c r="S181" s="593">
        <f t="shared" si="79"/>
        <v>368215.65861461376</v>
      </c>
      <c r="T181" s="593">
        <f t="shared" si="79"/>
        <v>368215.65861461376</v>
      </c>
      <c r="U181" s="593">
        <f t="shared" si="79"/>
        <v>368215.65861461376</v>
      </c>
      <c r="V181" s="593">
        <f t="shared" si="79"/>
        <v>368215.65861461376</v>
      </c>
      <c r="W181" s="593">
        <f t="shared" si="79"/>
        <v>368215.65861461376</v>
      </c>
      <c r="X181" s="593">
        <f t="shared" si="79"/>
        <v>368215.65861461376</v>
      </c>
      <c r="Y181" s="593">
        <f t="shared" si="79"/>
        <v>368215.65861461376</v>
      </c>
      <c r="Z181" s="593">
        <f t="shared" si="79"/>
        <v>368215.65861461376</v>
      </c>
      <c r="AA181" s="593">
        <f t="shared" si="79"/>
        <v>368215.65861461376</v>
      </c>
      <c r="AB181" s="593">
        <f t="shared" si="79"/>
        <v>368215.65861461376</v>
      </c>
      <c r="AC181" s="593">
        <f t="shared" si="79"/>
        <v>368215.65861461376</v>
      </c>
      <c r="AD181" s="593">
        <f t="shared" si="79"/>
        <v>368215.65861461376</v>
      </c>
      <c r="AE181" s="593">
        <f t="shared" si="79"/>
        <v>368215.65861461376</v>
      </c>
      <c r="AF181" s="593">
        <f t="shared" si="79"/>
        <v>368215.65861461376</v>
      </c>
      <c r="AG181" s="593">
        <f t="shared" si="79"/>
        <v>368215.65861461376</v>
      </c>
      <c r="AH181" s="593">
        <f t="shared" si="79"/>
        <v>368215.65861461376</v>
      </c>
      <c r="AI181" s="593">
        <f t="shared" si="79"/>
        <v>368215.65861461376</v>
      </c>
    </row>
    <row r="182" spans="1:35" s="589" customFormat="1" ht="11.25">
      <c r="A182" s="594"/>
      <c r="B182" s="750" t="s">
        <v>246</v>
      </c>
      <c r="C182" s="594"/>
      <c r="D182" s="594"/>
      <c r="E182" s="594"/>
      <c r="F182" s="595">
        <f>+F183+F184+F186+F187+F188</f>
        <v>6664</v>
      </c>
      <c r="G182" s="595">
        <f t="shared" ref="G182:AI182" si="80">+G183+G184+G186+G187+G188</f>
        <v>13393</v>
      </c>
      <c r="H182" s="595">
        <f t="shared" si="80"/>
        <v>5373</v>
      </c>
      <c r="I182" s="595">
        <f t="shared" si="80"/>
        <v>5373</v>
      </c>
      <c r="J182" s="595">
        <f t="shared" si="80"/>
        <v>5373</v>
      </c>
      <c r="K182" s="595">
        <f t="shared" si="80"/>
        <v>368215.65861461376</v>
      </c>
      <c r="L182" s="595">
        <f t="shared" si="80"/>
        <v>368215.65861461376</v>
      </c>
      <c r="M182" s="595">
        <f t="shared" si="80"/>
        <v>368215.65861461376</v>
      </c>
      <c r="N182" s="595">
        <f t="shared" si="80"/>
        <v>368215.65861461376</v>
      </c>
      <c r="O182" s="595">
        <f t="shared" si="80"/>
        <v>368215.65861461376</v>
      </c>
      <c r="P182" s="595">
        <f t="shared" si="80"/>
        <v>368215.65861461376</v>
      </c>
      <c r="Q182" s="595">
        <f t="shared" si="80"/>
        <v>368215.65861461376</v>
      </c>
      <c r="R182" s="595">
        <f t="shared" si="80"/>
        <v>368215.65861461376</v>
      </c>
      <c r="S182" s="595">
        <f t="shared" si="80"/>
        <v>368215.65861461376</v>
      </c>
      <c r="T182" s="595">
        <f t="shared" si="80"/>
        <v>368215.65861461376</v>
      </c>
      <c r="U182" s="595">
        <f t="shared" si="80"/>
        <v>368215.65861461376</v>
      </c>
      <c r="V182" s="595">
        <f t="shared" si="80"/>
        <v>368215.65861461376</v>
      </c>
      <c r="W182" s="595">
        <f t="shared" si="80"/>
        <v>368215.65861461376</v>
      </c>
      <c r="X182" s="595">
        <f t="shared" si="80"/>
        <v>368215.65861461376</v>
      </c>
      <c r="Y182" s="595">
        <f t="shared" si="80"/>
        <v>368215.65861461376</v>
      </c>
      <c r="Z182" s="595">
        <f t="shared" si="80"/>
        <v>368215.65861461376</v>
      </c>
      <c r="AA182" s="595">
        <f t="shared" si="80"/>
        <v>368215.65861461376</v>
      </c>
      <c r="AB182" s="595">
        <f t="shared" si="80"/>
        <v>368215.65861461376</v>
      </c>
      <c r="AC182" s="595">
        <f t="shared" si="80"/>
        <v>368215.65861461376</v>
      </c>
      <c r="AD182" s="595">
        <f t="shared" si="80"/>
        <v>368215.65861461376</v>
      </c>
      <c r="AE182" s="595">
        <f t="shared" si="80"/>
        <v>368215.65861461376</v>
      </c>
      <c r="AF182" s="595">
        <f t="shared" si="80"/>
        <v>368215.65861461376</v>
      </c>
      <c r="AG182" s="595">
        <f t="shared" si="80"/>
        <v>368215.65861461376</v>
      </c>
      <c r="AH182" s="595">
        <f t="shared" si="80"/>
        <v>368215.65861461376</v>
      </c>
      <c r="AI182" s="595">
        <f t="shared" si="80"/>
        <v>368215.65861461376</v>
      </c>
    </row>
    <row r="183" spans="1:35" s="589" customFormat="1" ht="11.25">
      <c r="A183" s="594"/>
      <c r="B183" s="751" t="s">
        <v>106</v>
      </c>
      <c r="C183" s="596"/>
      <c r="D183" s="596"/>
      <c r="E183" s="596"/>
      <c r="F183" s="595">
        <f>+F49+'Dodatni obratovalni stroški'!B48</f>
        <v>907</v>
      </c>
      <c r="G183" s="595">
        <f>+G49+'Dodatni obratovalni stroški'!C48</f>
        <v>1608</v>
      </c>
      <c r="H183" s="595">
        <f>+H49+'Dodatni obratovalni stroški'!D48</f>
        <v>1361</v>
      </c>
      <c r="I183" s="595">
        <f>+I49+'Dodatni obratovalni stroški'!E48</f>
        <v>1361</v>
      </c>
      <c r="J183" s="595">
        <f>+J49+'Dodatni obratovalni stroški'!F48</f>
        <v>1361</v>
      </c>
      <c r="K183" s="595">
        <f>+K49+'Dodatni obratovalni stroški'!G48</f>
        <v>16241.460499999999</v>
      </c>
      <c r="L183" s="595">
        <f>+L49+'Dodatni obratovalni stroški'!H48</f>
        <v>16241.460499999999</v>
      </c>
      <c r="M183" s="595">
        <f>+M49+'Dodatni obratovalni stroški'!I48</f>
        <v>16241.460499999999</v>
      </c>
      <c r="N183" s="595">
        <f>+N49+'Dodatni obratovalni stroški'!J48</f>
        <v>16241.460499999999</v>
      </c>
      <c r="O183" s="595">
        <f>+O49+'Dodatni obratovalni stroški'!K48</f>
        <v>16241.460499999999</v>
      </c>
      <c r="P183" s="595">
        <f>+P49+'Dodatni obratovalni stroški'!L48</f>
        <v>16241.460499999999</v>
      </c>
      <c r="Q183" s="595">
        <f>+Q49+'Dodatni obratovalni stroški'!M48</f>
        <v>16241.460499999999</v>
      </c>
      <c r="R183" s="595">
        <f>+R49+'Dodatni obratovalni stroški'!N48</f>
        <v>16241.460499999999</v>
      </c>
      <c r="S183" s="595">
        <f>+S49+'Dodatni obratovalni stroški'!O48</f>
        <v>16241.460499999999</v>
      </c>
      <c r="T183" s="595">
        <f>+T49+'Dodatni obratovalni stroški'!P48</f>
        <v>16241.460499999999</v>
      </c>
      <c r="U183" s="595">
        <f>+U49+'Dodatni obratovalni stroški'!Q48</f>
        <v>16241.460499999999</v>
      </c>
      <c r="V183" s="595">
        <f>+V49+'Dodatni obratovalni stroški'!R48</f>
        <v>16241.460499999999</v>
      </c>
      <c r="W183" s="595">
        <f>+W49+'Dodatni obratovalni stroški'!S48</f>
        <v>16241.460499999999</v>
      </c>
      <c r="X183" s="595">
        <f>+X49+'Dodatni obratovalni stroški'!T48</f>
        <v>16241.460499999999</v>
      </c>
      <c r="Y183" s="595">
        <f>+Y49+'Dodatni obratovalni stroški'!U48</f>
        <v>16241.460499999999</v>
      </c>
      <c r="Z183" s="595">
        <f>+Z49+'Dodatni obratovalni stroški'!V48</f>
        <v>16241.460499999999</v>
      </c>
      <c r="AA183" s="595">
        <f>+AA49+'Dodatni obratovalni stroški'!W48</f>
        <v>16241.460499999999</v>
      </c>
      <c r="AB183" s="595">
        <f>+AB49+'Dodatni obratovalni stroški'!X48</f>
        <v>16241.460499999999</v>
      </c>
      <c r="AC183" s="595">
        <f>+AC49+'Dodatni obratovalni stroški'!Y48</f>
        <v>16241.460499999999</v>
      </c>
      <c r="AD183" s="595">
        <f>+AD49+'Dodatni obratovalni stroški'!Z48</f>
        <v>16241.460499999999</v>
      </c>
      <c r="AE183" s="595">
        <f>+AE49+'Dodatni obratovalni stroški'!AA48</f>
        <v>16241.460499999999</v>
      </c>
      <c r="AF183" s="595">
        <f>+AF49+'Dodatni obratovalni stroški'!AB48</f>
        <v>16241.460499999999</v>
      </c>
      <c r="AG183" s="595">
        <f>+AG49+'Dodatni obratovalni stroški'!AC48</f>
        <v>16241.460499999999</v>
      </c>
      <c r="AH183" s="595">
        <f>+AH49+'Dodatni obratovalni stroški'!AD48</f>
        <v>16241.460499999999</v>
      </c>
      <c r="AI183" s="595">
        <f>+AI49+'Dodatni obratovalni stroški'!AE48</f>
        <v>16241.460499999999</v>
      </c>
    </row>
    <row r="184" spans="1:35" s="589" customFormat="1" ht="11.25">
      <c r="A184" s="594"/>
      <c r="B184" s="751" t="s">
        <v>254</v>
      </c>
      <c r="C184" s="596"/>
      <c r="D184" s="596"/>
      <c r="E184" s="596"/>
      <c r="F184" s="595">
        <f>+F50+'Dodatni obratovalni stroški'!B52+Amortizacija!F38</f>
        <v>5560</v>
      </c>
      <c r="G184" s="595">
        <f>+G50+'Dodatni obratovalni stroški'!C52+Amortizacija!G38</f>
        <v>10746</v>
      </c>
      <c r="H184" s="595">
        <f>+H50+'Dodatni obratovalni stroški'!D52+Amortizacija!H38</f>
        <v>3388</v>
      </c>
      <c r="I184" s="595">
        <f>+I50+'Dodatni obratovalni stroški'!E52+Amortizacija!I38</f>
        <v>3388</v>
      </c>
      <c r="J184" s="595">
        <f>+J50+'Dodatni obratovalni stroški'!F52+Amortizacija!J38</f>
        <v>3388</v>
      </c>
      <c r="K184" s="595">
        <f>+K50+'Dodatni obratovalni stroški'!G52+Amortizacija!K38</f>
        <v>305350.19811461377</v>
      </c>
      <c r="L184" s="595">
        <f>+L50+'Dodatni obratovalni stroški'!H52+Amortizacija!L38</f>
        <v>305350.19811461377</v>
      </c>
      <c r="M184" s="595">
        <f>+M50+'Dodatni obratovalni stroški'!I52+Amortizacija!M38</f>
        <v>305350.19811461377</v>
      </c>
      <c r="N184" s="595">
        <f>+N50+'Dodatni obratovalni stroški'!J52+Amortizacija!N38</f>
        <v>305350.19811461377</v>
      </c>
      <c r="O184" s="595">
        <f>+O50+'Dodatni obratovalni stroški'!K52+Amortizacija!O38</f>
        <v>305350.19811461377</v>
      </c>
      <c r="P184" s="595">
        <f>+P50+'Dodatni obratovalni stroški'!L52+Amortizacija!P38</f>
        <v>305350.19811461377</v>
      </c>
      <c r="Q184" s="595">
        <f>+Q50+'Dodatni obratovalni stroški'!M52+Amortizacija!Q38</f>
        <v>305350.19811461377</v>
      </c>
      <c r="R184" s="595">
        <f>+R50+'Dodatni obratovalni stroški'!N52+Amortizacija!R38</f>
        <v>305350.19811461377</v>
      </c>
      <c r="S184" s="595">
        <f>+S50+'Dodatni obratovalni stroški'!O52+Amortizacija!S38</f>
        <v>305350.19811461377</v>
      </c>
      <c r="T184" s="595">
        <f>+T50+'Dodatni obratovalni stroški'!P52+Amortizacija!T38</f>
        <v>305350.19811461377</v>
      </c>
      <c r="U184" s="595">
        <f>+U50+'Dodatni obratovalni stroški'!Q52+Amortizacija!U38</f>
        <v>305350.19811461377</v>
      </c>
      <c r="V184" s="595">
        <f>+V50+'Dodatni obratovalni stroški'!R52+Amortizacija!V38</f>
        <v>305350.19811461377</v>
      </c>
      <c r="W184" s="595">
        <f>+W50+'Dodatni obratovalni stroški'!S52+Amortizacija!W38</f>
        <v>305350.19811461377</v>
      </c>
      <c r="X184" s="595">
        <f>+X50+'Dodatni obratovalni stroški'!T52+Amortizacija!X38</f>
        <v>305350.19811461377</v>
      </c>
      <c r="Y184" s="595">
        <f>+Y50+'Dodatni obratovalni stroški'!U52+Amortizacija!Y38</f>
        <v>305350.19811461377</v>
      </c>
      <c r="Z184" s="595">
        <f>+Z50+'Dodatni obratovalni stroški'!V52+Amortizacija!Z38</f>
        <v>305350.19811461377</v>
      </c>
      <c r="AA184" s="595">
        <f>+AA50+'Dodatni obratovalni stroški'!W52+Amortizacija!AA38</f>
        <v>305350.19811461377</v>
      </c>
      <c r="AB184" s="595">
        <f>+AB50+'Dodatni obratovalni stroški'!X52+Amortizacija!AB38</f>
        <v>305350.19811461377</v>
      </c>
      <c r="AC184" s="595">
        <f>+AC50+'Dodatni obratovalni stroški'!Y52+Amortizacija!AC38</f>
        <v>305350.19811461377</v>
      </c>
      <c r="AD184" s="595">
        <f>+AD50+'Dodatni obratovalni stroški'!Z52+Amortizacija!AD38</f>
        <v>305350.19811461377</v>
      </c>
      <c r="AE184" s="595">
        <f>+AE50+'Dodatni obratovalni stroški'!AA52+Amortizacija!AE38</f>
        <v>305350.19811461377</v>
      </c>
      <c r="AF184" s="595">
        <f>+AF50+'Dodatni obratovalni stroški'!AB52+Amortizacija!AF38</f>
        <v>305350.19811461377</v>
      </c>
      <c r="AG184" s="595">
        <f>+AG50+'Dodatni obratovalni stroški'!AC52+Amortizacija!AG38</f>
        <v>305350.19811461377</v>
      </c>
      <c r="AH184" s="595">
        <f>+AH50+'Dodatni obratovalni stroški'!AD52+Amortizacija!AH38</f>
        <v>305350.19811461377</v>
      </c>
      <c r="AI184" s="595">
        <f>+AI50+'Dodatni obratovalni stroški'!AE52+Amortizacija!AI38</f>
        <v>305350.19811461377</v>
      </c>
    </row>
    <row r="185" spans="1:35" s="589" customFormat="1" ht="11.25">
      <c r="A185" s="597"/>
      <c r="B185" s="752" t="s">
        <v>264</v>
      </c>
      <c r="C185" s="598"/>
      <c r="D185" s="598"/>
      <c r="E185" s="598"/>
      <c r="F185" s="599">
        <f>+F51+Amortizacija!F38</f>
        <v>0</v>
      </c>
      <c r="G185" s="599">
        <f>+G51+Amortizacija!G38</f>
        <v>913</v>
      </c>
      <c r="H185" s="599">
        <f>+H51+Amortizacija!H38</f>
        <v>1577</v>
      </c>
      <c r="I185" s="599">
        <f>+I51+Amortizacija!I38</f>
        <v>1577</v>
      </c>
      <c r="J185" s="599">
        <f>+J51+Amortizacija!J38</f>
        <v>1577</v>
      </c>
      <c r="K185" s="599">
        <f>+K51+Amortizacija!K38</f>
        <v>155950.22754324187</v>
      </c>
      <c r="L185" s="599">
        <f>+L51+Amortizacija!L38</f>
        <v>155950.22754324187</v>
      </c>
      <c r="M185" s="599">
        <f>+M51+Amortizacija!M38</f>
        <v>155950.22754324187</v>
      </c>
      <c r="N185" s="599">
        <f>+N51+Amortizacija!N38</f>
        <v>155950.22754324187</v>
      </c>
      <c r="O185" s="599">
        <f>+O51+Amortizacija!O38</f>
        <v>155950.22754324187</v>
      </c>
      <c r="P185" s="599">
        <f>+P51+Amortizacija!P38</f>
        <v>155950.22754324187</v>
      </c>
      <c r="Q185" s="599">
        <f>+Q51+Amortizacija!Q38</f>
        <v>155950.22754324187</v>
      </c>
      <c r="R185" s="599">
        <f>+R51+Amortizacija!R38</f>
        <v>155950.22754324187</v>
      </c>
      <c r="S185" s="599">
        <f>+S51+Amortizacija!S38</f>
        <v>155950.22754324187</v>
      </c>
      <c r="T185" s="599">
        <f>+T51+Amortizacija!T38</f>
        <v>155950.22754324187</v>
      </c>
      <c r="U185" s="599">
        <f>+U51+Amortizacija!U38</f>
        <v>155950.22754324187</v>
      </c>
      <c r="V185" s="599">
        <f>+V51+Amortizacija!V38</f>
        <v>155950.22754324187</v>
      </c>
      <c r="W185" s="599">
        <f>+W51+Amortizacija!W38</f>
        <v>155950.22754324187</v>
      </c>
      <c r="X185" s="599">
        <f>+X51+Amortizacija!X38</f>
        <v>155950.22754324187</v>
      </c>
      <c r="Y185" s="599">
        <f>+Y51+Amortizacija!Y38</f>
        <v>155950.22754324187</v>
      </c>
      <c r="Z185" s="599">
        <f>+Z51+Amortizacija!Z38</f>
        <v>155950.22754324187</v>
      </c>
      <c r="AA185" s="599">
        <f>+AA51+Amortizacija!AA38</f>
        <v>155950.22754324187</v>
      </c>
      <c r="AB185" s="599">
        <f>+AB51+Amortizacija!AB38</f>
        <v>155950.22754324187</v>
      </c>
      <c r="AC185" s="599">
        <f>+AC51+Amortizacija!AC38</f>
        <v>155950.22754324187</v>
      </c>
      <c r="AD185" s="599">
        <f>+AD51+Amortizacija!AD38</f>
        <v>155950.22754324187</v>
      </c>
      <c r="AE185" s="599">
        <f>+AE51+Amortizacija!AE38</f>
        <v>155950.22754324187</v>
      </c>
      <c r="AF185" s="599">
        <f>+AF51+Amortizacija!AF38</f>
        <v>155950.22754324187</v>
      </c>
      <c r="AG185" s="599">
        <f>+AG51+Amortizacija!AG38</f>
        <v>155950.22754324187</v>
      </c>
      <c r="AH185" s="599">
        <f>+AH51+Amortizacija!AH38</f>
        <v>155950.22754324187</v>
      </c>
      <c r="AI185" s="599">
        <f>+AI51+Amortizacija!AI38</f>
        <v>155950.22754324187</v>
      </c>
    </row>
    <row r="186" spans="1:35" s="589" customFormat="1" ht="11.25">
      <c r="A186" s="594"/>
      <c r="B186" s="751" t="s">
        <v>255</v>
      </c>
      <c r="C186" s="596"/>
      <c r="D186" s="596"/>
      <c r="E186" s="596"/>
      <c r="F186" s="595">
        <f>+F52</f>
        <v>0</v>
      </c>
      <c r="G186" s="595">
        <f t="shared" ref="G186:AI186" si="81">+G52</f>
        <v>49</v>
      </c>
      <c r="H186" s="595">
        <f t="shared" si="81"/>
        <v>14</v>
      </c>
      <c r="I186" s="595">
        <f t="shared" si="81"/>
        <v>14</v>
      </c>
      <c r="J186" s="595">
        <f t="shared" si="81"/>
        <v>14</v>
      </c>
      <c r="K186" s="595">
        <f t="shared" si="81"/>
        <v>14</v>
      </c>
      <c r="L186" s="595">
        <f t="shared" si="81"/>
        <v>14</v>
      </c>
      <c r="M186" s="595">
        <f t="shared" si="81"/>
        <v>14</v>
      </c>
      <c r="N186" s="595">
        <f t="shared" si="81"/>
        <v>14</v>
      </c>
      <c r="O186" s="595">
        <f t="shared" si="81"/>
        <v>14</v>
      </c>
      <c r="P186" s="595">
        <f t="shared" si="81"/>
        <v>14</v>
      </c>
      <c r="Q186" s="595">
        <f t="shared" si="81"/>
        <v>14</v>
      </c>
      <c r="R186" s="595">
        <f t="shared" si="81"/>
        <v>14</v>
      </c>
      <c r="S186" s="595">
        <f t="shared" si="81"/>
        <v>14</v>
      </c>
      <c r="T186" s="595">
        <f t="shared" si="81"/>
        <v>14</v>
      </c>
      <c r="U186" s="595">
        <f t="shared" si="81"/>
        <v>14</v>
      </c>
      <c r="V186" s="595">
        <f t="shared" si="81"/>
        <v>14</v>
      </c>
      <c r="W186" s="595">
        <f t="shared" si="81"/>
        <v>14</v>
      </c>
      <c r="X186" s="595">
        <f t="shared" si="81"/>
        <v>14</v>
      </c>
      <c r="Y186" s="595">
        <f t="shared" si="81"/>
        <v>14</v>
      </c>
      <c r="Z186" s="595">
        <f t="shared" si="81"/>
        <v>14</v>
      </c>
      <c r="AA186" s="595">
        <f t="shared" si="81"/>
        <v>14</v>
      </c>
      <c r="AB186" s="595">
        <f t="shared" si="81"/>
        <v>14</v>
      </c>
      <c r="AC186" s="595">
        <f t="shared" si="81"/>
        <v>14</v>
      </c>
      <c r="AD186" s="595">
        <f t="shared" si="81"/>
        <v>14</v>
      </c>
      <c r="AE186" s="595">
        <f t="shared" si="81"/>
        <v>14</v>
      </c>
      <c r="AF186" s="595">
        <f t="shared" si="81"/>
        <v>14</v>
      </c>
      <c r="AG186" s="595">
        <f t="shared" si="81"/>
        <v>14</v>
      </c>
      <c r="AH186" s="595">
        <f t="shared" si="81"/>
        <v>14</v>
      </c>
      <c r="AI186" s="595">
        <f t="shared" si="81"/>
        <v>14</v>
      </c>
    </row>
    <row r="187" spans="1:35" s="589" customFormat="1" ht="11.25">
      <c r="A187" s="594"/>
      <c r="B187" s="751" t="s">
        <v>256</v>
      </c>
      <c r="C187" s="596"/>
      <c r="D187" s="596"/>
      <c r="E187" s="596"/>
      <c r="F187" s="595">
        <f>+F53+'Dodatni obratovalni stroški'!B57</f>
        <v>197</v>
      </c>
      <c r="G187" s="595">
        <f>+G53+'Dodatni obratovalni stroški'!C57</f>
        <v>892</v>
      </c>
      <c r="H187" s="595">
        <f>+H53+'Dodatni obratovalni stroški'!D57</f>
        <v>552</v>
      </c>
      <c r="I187" s="595">
        <f>+I53+'Dodatni obratovalni stroški'!E57</f>
        <v>552</v>
      </c>
      <c r="J187" s="595">
        <f>+J53+'Dodatni obratovalni stroški'!F57</f>
        <v>552</v>
      </c>
      <c r="K187" s="595">
        <f>+K53+'Dodatni obratovalni stroški'!G57</f>
        <v>46552</v>
      </c>
      <c r="L187" s="595">
        <f>+L53+'Dodatni obratovalni stroški'!H57</f>
        <v>46552</v>
      </c>
      <c r="M187" s="595">
        <f>+M53+'Dodatni obratovalni stroški'!I57</f>
        <v>46552</v>
      </c>
      <c r="N187" s="595">
        <f>+N53+'Dodatni obratovalni stroški'!J57</f>
        <v>46552</v>
      </c>
      <c r="O187" s="595">
        <f>+O53+'Dodatni obratovalni stroški'!K57</f>
        <v>46552</v>
      </c>
      <c r="P187" s="595">
        <f>+P53+'Dodatni obratovalni stroški'!L57</f>
        <v>46552</v>
      </c>
      <c r="Q187" s="595">
        <f>+Q53+'Dodatni obratovalni stroški'!M57</f>
        <v>46552</v>
      </c>
      <c r="R187" s="595">
        <f>+R53+'Dodatni obratovalni stroški'!N57</f>
        <v>46552</v>
      </c>
      <c r="S187" s="595">
        <f>+S53+'Dodatni obratovalni stroški'!O57</f>
        <v>46552</v>
      </c>
      <c r="T187" s="595">
        <f>+T53+'Dodatni obratovalni stroški'!P57</f>
        <v>46552</v>
      </c>
      <c r="U187" s="595">
        <f>+U53+'Dodatni obratovalni stroški'!Q57</f>
        <v>46552</v>
      </c>
      <c r="V187" s="595">
        <f>+V53+'Dodatni obratovalni stroški'!R57</f>
        <v>46552</v>
      </c>
      <c r="W187" s="595">
        <f>+W53+'Dodatni obratovalni stroški'!S57</f>
        <v>46552</v>
      </c>
      <c r="X187" s="595">
        <f>+X53+'Dodatni obratovalni stroški'!T57</f>
        <v>46552</v>
      </c>
      <c r="Y187" s="595">
        <f>+Y53+'Dodatni obratovalni stroški'!U57</f>
        <v>46552</v>
      </c>
      <c r="Z187" s="595">
        <f>+Z53+'Dodatni obratovalni stroški'!V57</f>
        <v>46552</v>
      </c>
      <c r="AA187" s="595">
        <f>+AA53+'Dodatni obratovalni stroški'!W57</f>
        <v>46552</v>
      </c>
      <c r="AB187" s="595">
        <f>+AB53+'Dodatni obratovalni stroški'!X57</f>
        <v>46552</v>
      </c>
      <c r="AC187" s="595">
        <f>+AC53+'Dodatni obratovalni stroški'!Y57</f>
        <v>46552</v>
      </c>
      <c r="AD187" s="595">
        <f>+AD53+'Dodatni obratovalni stroški'!Z57</f>
        <v>46552</v>
      </c>
      <c r="AE187" s="595">
        <f>+AE53+'Dodatni obratovalni stroški'!AA57</f>
        <v>46552</v>
      </c>
      <c r="AF187" s="595">
        <f>+AF53+'Dodatni obratovalni stroški'!AB57</f>
        <v>46552</v>
      </c>
      <c r="AG187" s="595">
        <f>+AG53+'Dodatni obratovalni stroški'!AC57</f>
        <v>46552</v>
      </c>
      <c r="AH187" s="595">
        <f>+AH53+'Dodatni obratovalni stroški'!AD57</f>
        <v>46552</v>
      </c>
      <c r="AI187" s="595">
        <f>+AI53+'Dodatni obratovalni stroški'!AE57</f>
        <v>46552</v>
      </c>
    </row>
    <row r="188" spans="1:35" s="589" customFormat="1" ht="11.25">
      <c r="A188" s="594"/>
      <c r="B188" s="751" t="s">
        <v>257</v>
      </c>
      <c r="C188" s="596"/>
      <c r="D188" s="596"/>
      <c r="E188" s="596"/>
      <c r="F188" s="595">
        <f>+F54</f>
        <v>0</v>
      </c>
      <c r="G188" s="595">
        <f t="shared" ref="G188:AI190" si="82">+G54</f>
        <v>98</v>
      </c>
      <c r="H188" s="595">
        <f t="shared" si="82"/>
        <v>58</v>
      </c>
      <c r="I188" s="595">
        <f t="shared" si="82"/>
        <v>58</v>
      </c>
      <c r="J188" s="595">
        <f t="shared" si="82"/>
        <v>58</v>
      </c>
      <c r="K188" s="595">
        <f t="shared" si="82"/>
        <v>58</v>
      </c>
      <c r="L188" s="595">
        <f t="shared" si="82"/>
        <v>58</v>
      </c>
      <c r="M188" s="595">
        <f t="shared" si="82"/>
        <v>58</v>
      </c>
      <c r="N188" s="595">
        <f t="shared" si="82"/>
        <v>58</v>
      </c>
      <c r="O188" s="595">
        <f t="shared" si="82"/>
        <v>58</v>
      </c>
      <c r="P188" s="595">
        <f t="shared" si="82"/>
        <v>58</v>
      </c>
      <c r="Q188" s="595">
        <f t="shared" si="82"/>
        <v>58</v>
      </c>
      <c r="R188" s="595">
        <f t="shared" si="82"/>
        <v>58</v>
      </c>
      <c r="S188" s="595">
        <f t="shared" si="82"/>
        <v>58</v>
      </c>
      <c r="T188" s="595">
        <f t="shared" si="82"/>
        <v>58</v>
      </c>
      <c r="U188" s="595">
        <f t="shared" si="82"/>
        <v>58</v>
      </c>
      <c r="V188" s="595">
        <f t="shared" si="82"/>
        <v>58</v>
      </c>
      <c r="W188" s="595">
        <f t="shared" si="82"/>
        <v>58</v>
      </c>
      <c r="X188" s="595">
        <f t="shared" si="82"/>
        <v>58</v>
      </c>
      <c r="Y188" s="595">
        <f t="shared" si="82"/>
        <v>58</v>
      </c>
      <c r="Z188" s="595">
        <f t="shared" si="82"/>
        <v>58</v>
      </c>
      <c r="AA188" s="595">
        <f t="shared" si="82"/>
        <v>58</v>
      </c>
      <c r="AB188" s="595">
        <f t="shared" si="82"/>
        <v>58</v>
      </c>
      <c r="AC188" s="595">
        <f t="shared" si="82"/>
        <v>58</v>
      </c>
      <c r="AD188" s="595">
        <f t="shared" si="82"/>
        <v>58</v>
      </c>
      <c r="AE188" s="595">
        <f t="shared" si="82"/>
        <v>58</v>
      </c>
      <c r="AF188" s="595">
        <f t="shared" si="82"/>
        <v>58</v>
      </c>
      <c r="AG188" s="595">
        <f t="shared" si="82"/>
        <v>58</v>
      </c>
      <c r="AH188" s="595">
        <f t="shared" si="82"/>
        <v>58</v>
      </c>
      <c r="AI188" s="595">
        <f t="shared" si="82"/>
        <v>58</v>
      </c>
    </row>
    <row r="189" spans="1:35" s="589" customFormat="1" ht="11.25">
      <c r="A189" s="594"/>
      <c r="B189" s="750" t="s">
        <v>248</v>
      </c>
      <c r="C189" s="594"/>
      <c r="D189" s="594"/>
      <c r="E189" s="594"/>
      <c r="F189" s="595">
        <f>+F55</f>
        <v>0</v>
      </c>
      <c r="G189" s="595">
        <f t="shared" si="82"/>
        <v>0</v>
      </c>
      <c r="H189" s="595">
        <f t="shared" si="82"/>
        <v>0</v>
      </c>
      <c r="I189" s="595">
        <f t="shared" si="82"/>
        <v>0</v>
      </c>
      <c r="J189" s="595">
        <f t="shared" si="82"/>
        <v>0</v>
      </c>
      <c r="K189" s="595">
        <f t="shared" si="82"/>
        <v>0</v>
      </c>
      <c r="L189" s="595">
        <f t="shared" si="82"/>
        <v>0</v>
      </c>
      <c r="M189" s="595">
        <f t="shared" si="82"/>
        <v>0</v>
      </c>
      <c r="N189" s="595">
        <f t="shared" si="82"/>
        <v>0</v>
      </c>
      <c r="O189" s="595">
        <f t="shared" si="82"/>
        <v>0</v>
      </c>
      <c r="P189" s="595">
        <f t="shared" si="82"/>
        <v>0</v>
      </c>
      <c r="Q189" s="595">
        <f t="shared" si="82"/>
        <v>0</v>
      </c>
      <c r="R189" s="595">
        <f t="shared" si="82"/>
        <v>0</v>
      </c>
      <c r="S189" s="595">
        <f t="shared" si="82"/>
        <v>0</v>
      </c>
      <c r="T189" s="595">
        <f t="shared" si="82"/>
        <v>0</v>
      </c>
      <c r="U189" s="595">
        <f t="shared" si="82"/>
        <v>0</v>
      </c>
      <c r="V189" s="595">
        <f t="shared" si="82"/>
        <v>0</v>
      </c>
      <c r="W189" s="595">
        <f t="shared" si="82"/>
        <v>0</v>
      </c>
      <c r="X189" s="595">
        <f t="shared" si="82"/>
        <v>0</v>
      </c>
      <c r="Y189" s="595">
        <f t="shared" si="82"/>
        <v>0</v>
      </c>
      <c r="Z189" s="595">
        <f t="shared" si="82"/>
        <v>0</v>
      </c>
      <c r="AA189" s="595">
        <f t="shared" si="82"/>
        <v>0</v>
      </c>
      <c r="AB189" s="595">
        <f t="shared" si="82"/>
        <v>0</v>
      </c>
      <c r="AC189" s="595">
        <f t="shared" si="82"/>
        <v>0</v>
      </c>
      <c r="AD189" s="595">
        <f t="shared" si="82"/>
        <v>0</v>
      </c>
      <c r="AE189" s="595">
        <f t="shared" si="82"/>
        <v>0</v>
      </c>
      <c r="AF189" s="595">
        <f t="shared" si="82"/>
        <v>0</v>
      </c>
      <c r="AG189" s="595">
        <f t="shared" si="82"/>
        <v>0</v>
      </c>
      <c r="AH189" s="595">
        <f t="shared" si="82"/>
        <v>0</v>
      </c>
      <c r="AI189" s="595">
        <f t="shared" si="82"/>
        <v>0</v>
      </c>
    </row>
    <row r="190" spans="1:35" s="589" customFormat="1" ht="11.25">
      <c r="A190" s="594"/>
      <c r="B190" s="750" t="s">
        <v>258</v>
      </c>
      <c r="C190" s="594"/>
      <c r="D190" s="594"/>
      <c r="E190" s="594"/>
      <c r="F190" s="595">
        <f>+F56</f>
        <v>0</v>
      </c>
      <c r="G190" s="595">
        <f t="shared" si="82"/>
        <v>0</v>
      </c>
      <c r="H190" s="595">
        <f t="shared" si="82"/>
        <v>0</v>
      </c>
      <c r="I190" s="595">
        <f t="shared" si="82"/>
        <v>0</v>
      </c>
      <c r="J190" s="595">
        <f t="shared" si="82"/>
        <v>0</v>
      </c>
      <c r="K190" s="595">
        <f t="shared" si="82"/>
        <v>0</v>
      </c>
      <c r="L190" s="595">
        <f t="shared" si="82"/>
        <v>0</v>
      </c>
      <c r="M190" s="595">
        <f t="shared" si="82"/>
        <v>0</v>
      </c>
      <c r="N190" s="595">
        <f t="shared" si="82"/>
        <v>0</v>
      </c>
      <c r="O190" s="595">
        <f t="shared" si="82"/>
        <v>0</v>
      </c>
      <c r="P190" s="595">
        <f t="shared" si="82"/>
        <v>0</v>
      </c>
      <c r="Q190" s="595">
        <f t="shared" si="82"/>
        <v>0</v>
      </c>
      <c r="R190" s="595">
        <f t="shared" si="82"/>
        <v>0</v>
      </c>
      <c r="S190" s="595">
        <f t="shared" si="82"/>
        <v>0</v>
      </c>
      <c r="T190" s="595">
        <f t="shared" si="82"/>
        <v>0</v>
      </c>
      <c r="U190" s="595">
        <f t="shared" si="82"/>
        <v>0</v>
      </c>
      <c r="V190" s="595">
        <f t="shared" si="82"/>
        <v>0</v>
      </c>
      <c r="W190" s="595">
        <f t="shared" si="82"/>
        <v>0</v>
      </c>
      <c r="X190" s="595">
        <f t="shared" si="82"/>
        <v>0</v>
      </c>
      <c r="Y190" s="595">
        <f t="shared" si="82"/>
        <v>0</v>
      </c>
      <c r="Z190" s="595">
        <f t="shared" si="82"/>
        <v>0</v>
      </c>
      <c r="AA190" s="595">
        <f t="shared" si="82"/>
        <v>0</v>
      </c>
      <c r="AB190" s="595">
        <f t="shared" si="82"/>
        <v>0</v>
      </c>
      <c r="AC190" s="595">
        <f t="shared" si="82"/>
        <v>0</v>
      </c>
      <c r="AD190" s="595">
        <f t="shared" si="82"/>
        <v>0</v>
      </c>
      <c r="AE190" s="595">
        <f t="shared" si="82"/>
        <v>0</v>
      </c>
      <c r="AF190" s="595">
        <f t="shared" si="82"/>
        <v>0</v>
      </c>
      <c r="AG190" s="595">
        <f t="shared" si="82"/>
        <v>0</v>
      </c>
      <c r="AH190" s="595">
        <f t="shared" si="82"/>
        <v>0</v>
      </c>
      <c r="AI190" s="595">
        <f t="shared" si="82"/>
        <v>0</v>
      </c>
    </row>
    <row r="191" spans="1:35" s="589" customFormat="1" ht="11.25">
      <c r="A191" s="592"/>
      <c r="B191" s="749" t="s">
        <v>259</v>
      </c>
      <c r="C191" s="592"/>
      <c r="D191" s="592"/>
      <c r="E191" s="592"/>
      <c r="F191" s="593">
        <f>+F170-F181</f>
        <v>-4550</v>
      </c>
      <c r="G191" s="593">
        <f t="shared" ref="G191:AI191" si="83">+G170-G181</f>
        <v>905</v>
      </c>
      <c r="H191" s="593">
        <f t="shared" si="83"/>
        <v>0</v>
      </c>
      <c r="I191" s="593">
        <f t="shared" si="83"/>
        <v>0</v>
      </c>
      <c r="J191" s="593">
        <f t="shared" si="83"/>
        <v>0</v>
      </c>
      <c r="K191" s="593">
        <f t="shared" si="83"/>
        <v>0</v>
      </c>
      <c r="L191" s="593">
        <f t="shared" si="83"/>
        <v>0</v>
      </c>
      <c r="M191" s="593">
        <f t="shared" si="83"/>
        <v>0</v>
      </c>
      <c r="N191" s="593">
        <f t="shared" si="83"/>
        <v>0</v>
      </c>
      <c r="O191" s="593">
        <f t="shared" si="83"/>
        <v>0</v>
      </c>
      <c r="P191" s="593">
        <f t="shared" si="83"/>
        <v>0</v>
      </c>
      <c r="Q191" s="593">
        <f t="shared" si="83"/>
        <v>0</v>
      </c>
      <c r="R191" s="593">
        <f t="shared" si="83"/>
        <v>0</v>
      </c>
      <c r="S191" s="593">
        <f t="shared" si="83"/>
        <v>0</v>
      </c>
      <c r="T191" s="593">
        <f t="shared" si="83"/>
        <v>0</v>
      </c>
      <c r="U191" s="593">
        <f t="shared" si="83"/>
        <v>0</v>
      </c>
      <c r="V191" s="593">
        <f t="shared" si="83"/>
        <v>0</v>
      </c>
      <c r="W191" s="593">
        <f t="shared" si="83"/>
        <v>0</v>
      </c>
      <c r="X191" s="593">
        <f t="shared" si="83"/>
        <v>0</v>
      </c>
      <c r="Y191" s="593">
        <f t="shared" si="83"/>
        <v>0</v>
      </c>
      <c r="Z191" s="593">
        <f t="shared" si="83"/>
        <v>0</v>
      </c>
      <c r="AA191" s="593">
        <f t="shared" si="83"/>
        <v>0</v>
      </c>
      <c r="AB191" s="593">
        <f t="shared" si="83"/>
        <v>0</v>
      </c>
      <c r="AC191" s="593">
        <f t="shared" si="83"/>
        <v>0</v>
      </c>
      <c r="AD191" s="593">
        <f t="shared" si="83"/>
        <v>0</v>
      </c>
      <c r="AE191" s="593">
        <f t="shared" si="83"/>
        <v>0</v>
      </c>
      <c r="AF191" s="593">
        <f t="shared" si="83"/>
        <v>0</v>
      </c>
      <c r="AG191" s="593">
        <f t="shared" si="83"/>
        <v>0</v>
      </c>
      <c r="AH191" s="593">
        <f t="shared" si="83"/>
        <v>0</v>
      </c>
      <c r="AI191" s="593">
        <f t="shared" si="83"/>
        <v>0</v>
      </c>
    </row>
    <row r="194" spans="1:35" s="589" customFormat="1" ht="11.25">
      <c r="A194" s="612"/>
      <c r="B194" s="754" t="s">
        <v>388</v>
      </c>
      <c r="C194" s="612"/>
      <c r="D194" s="612"/>
      <c r="E194" s="612"/>
      <c r="F194" s="612">
        <f t="shared" ref="F194:AI195" si="84">+F168</f>
        <v>1</v>
      </c>
      <c r="G194" s="612">
        <f t="shared" si="84"/>
        <v>2</v>
      </c>
      <c r="H194" s="612">
        <f t="shared" si="84"/>
        <v>3</v>
      </c>
      <c r="I194" s="612">
        <f t="shared" si="84"/>
        <v>4</v>
      </c>
      <c r="J194" s="612">
        <f t="shared" si="84"/>
        <v>5</v>
      </c>
      <c r="K194" s="612">
        <f t="shared" si="84"/>
        <v>6</v>
      </c>
      <c r="L194" s="612">
        <f t="shared" si="84"/>
        <v>7</v>
      </c>
      <c r="M194" s="612">
        <f t="shared" si="84"/>
        <v>8</v>
      </c>
      <c r="N194" s="612">
        <f t="shared" si="84"/>
        <v>9</v>
      </c>
      <c r="O194" s="612">
        <f t="shared" si="84"/>
        <v>10</v>
      </c>
      <c r="P194" s="612">
        <f t="shared" si="84"/>
        <v>11</v>
      </c>
      <c r="Q194" s="612">
        <f t="shared" si="84"/>
        <v>12</v>
      </c>
      <c r="R194" s="612">
        <f t="shared" si="84"/>
        <v>13</v>
      </c>
      <c r="S194" s="612">
        <f t="shared" si="84"/>
        <v>14</v>
      </c>
      <c r="T194" s="612">
        <f t="shared" si="84"/>
        <v>15</v>
      </c>
      <c r="U194" s="612">
        <f t="shared" si="84"/>
        <v>16</v>
      </c>
      <c r="V194" s="612">
        <f t="shared" si="84"/>
        <v>17</v>
      </c>
      <c r="W194" s="612">
        <f t="shared" si="84"/>
        <v>18</v>
      </c>
      <c r="X194" s="612">
        <f t="shared" si="84"/>
        <v>19</v>
      </c>
      <c r="Y194" s="612">
        <f t="shared" si="84"/>
        <v>20</v>
      </c>
      <c r="Z194" s="612">
        <f t="shared" si="84"/>
        <v>21</v>
      </c>
      <c r="AA194" s="612">
        <f t="shared" si="84"/>
        <v>22</v>
      </c>
      <c r="AB194" s="612">
        <f t="shared" si="84"/>
        <v>23</v>
      </c>
      <c r="AC194" s="612">
        <f t="shared" si="84"/>
        <v>24</v>
      </c>
      <c r="AD194" s="612">
        <f t="shared" si="84"/>
        <v>25</v>
      </c>
      <c r="AE194" s="612">
        <f t="shared" si="84"/>
        <v>26</v>
      </c>
      <c r="AF194" s="612">
        <f t="shared" si="84"/>
        <v>27</v>
      </c>
      <c r="AG194" s="612">
        <f t="shared" si="84"/>
        <v>28</v>
      </c>
      <c r="AH194" s="612">
        <f t="shared" si="84"/>
        <v>29</v>
      </c>
      <c r="AI194" s="612">
        <f t="shared" si="84"/>
        <v>30</v>
      </c>
    </row>
    <row r="195" spans="1:35" s="589" customFormat="1" ht="11.25">
      <c r="A195" s="612" t="s">
        <v>147</v>
      </c>
      <c r="B195" s="754" t="s">
        <v>390</v>
      </c>
      <c r="C195" s="613"/>
      <c r="D195" s="613"/>
      <c r="E195" s="613"/>
      <c r="F195" s="614">
        <f t="shared" si="84"/>
        <v>2018</v>
      </c>
      <c r="G195" s="614">
        <f t="shared" si="84"/>
        <v>2019</v>
      </c>
      <c r="H195" s="614">
        <f t="shared" si="84"/>
        <v>2020</v>
      </c>
      <c r="I195" s="614">
        <f t="shared" si="84"/>
        <v>2021</v>
      </c>
      <c r="J195" s="614">
        <f t="shared" si="84"/>
        <v>2022</v>
      </c>
      <c r="K195" s="614">
        <f t="shared" si="84"/>
        <v>2023</v>
      </c>
      <c r="L195" s="614">
        <f t="shared" si="84"/>
        <v>2024</v>
      </c>
      <c r="M195" s="614">
        <f t="shared" si="84"/>
        <v>2025</v>
      </c>
      <c r="N195" s="614">
        <f t="shared" si="84"/>
        <v>2026</v>
      </c>
      <c r="O195" s="614">
        <f t="shared" si="84"/>
        <v>2027</v>
      </c>
      <c r="P195" s="614">
        <f t="shared" si="84"/>
        <v>2028</v>
      </c>
      <c r="Q195" s="614">
        <f t="shared" si="84"/>
        <v>2029</v>
      </c>
      <c r="R195" s="614">
        <f t="shared" si="84"/>
        <v>2030</v>
      </c>
      <c r="S195" s="614">
        <f t="shared" si="84"/>
        <v>2031</v>
      </c>
      <c r="T195" s="614">
        <f t="shared" si="84"/>
        <v>2032</v>
      </c>
      <c r="U195" s="614">
        <f t="shared" si="84"/>
        <v>2033</v>
      </c>
      <c r="V195" s="614">
        <f t="shared" si="84"/>
        <v>2034</v>
      </c>
      <c r="W195" s="614">
        <f t="shared" si="84"/>
        <v>2035</v>
      </c>
      <c r="X195" s="614">
        <f t="shared" si="84"/>
        <v>2036</v>
      </c>
      <c r="Y195" s="614">
        <f t="shared" si="84"/>
        <v>2037</v>
      </c>
      <c r="Z195" s="614">
        <f t="shared" si="84"/>
        <v>2038</v>
      </c>
      <c r="AA195" s="614">
        <f t="shared" si="84"/>
        <v>2039</v>
      </c>
      <c r="AB195" s="614">
        <f t="shared" si="84"/>
        <v>2040</v>
      </c>
      <c r="AC195" s="614">
        <f t="shared" si="84"/>
        <v>2041</v>
      </c>
      <c r="AD195" s="614">
        <f t="shared" si="84"/>
        <v>2042</v>
      </c>
      <c r="AE195" s="614">
        <f t="shared" si="84"/>
        <v>2043</v>
      </c>
      <c r="AF195" s="614">
        <f t="shared" si="84"/>
        <v>2044</v>
      </c>
      <c r="AG195" s="614">
        <f t="shared" si="84"/>
        <v>2045</v>
      </c>
      <c r="AH195" s="614">
        <f t="shared" si="84"/>
        <v>2046</v>
      </c>
      <c r="AI195" s="614">
        <f t="shared" si="84"/>
        <v>2047</v>
      </c>
    </row>
    <row r="196" spans="1:35" s="589" customFormat="1" ht="11.25">
      <c r="A196" s="592" t="s">
        <v>242</v>
      </c>
      <c r="B196" s="749" t="s">
        <v>252</v>
      </c>
      <c r="C196" s="592"/>
      <c r="D196" s="592"/>
      <c r="E196" s="592"/>
      <c r="F196" s="593">
        <f>+F197+F204+F205</f>
        <v>199706</v>
      </c>
      <c r="G196" s="593">
        <f t="shared" ref="G196:AI196" si="85">+G197+G204+G205</f>
        <v>215377</v>
      </c>
      <c r="H196" s="593">
        <f t="shared" si="85"/>
        <v>191487</v>
      </c>
      <c r="I196" s="593">
        <f t="shared" si="85"/>
        <v>191487</v>
      </c>
      <c r="J196" s="593">
        <f t="shared" si="85"/>
        <v>191487</v>
      </c>
      <c r="K196" s="593">
        <f t="shared" si="85"/>
        <v>630313.19769691525</v>
      </c>
      <c r="L196" s="593">
        <f t="shared" si="85"/>
        <v>630313.19769691525</v>
      </c>
      <c r="M196" s="593">
        <f t="shared" si="85"/>
        <v>630313.19769691525</v>
      </c>
      <c r="N196" s="593">
        <f t="shared" si="85"/>
        <v>630313.19769691525</v>
      </c>
      <c r="O196" s="593">
        <f t="shared" si="85"/>
        <v>630313.19769691525</v>
      </c>
      <c r="P196" s="593">
        <f t="shared" si="85"/>
        <v>630313.19769691525</v>
      </c>
      <c r="Q196" s="593">
        <f t="shared" si="85"/>
        <v>630313.19769691525</v>
      </c>
      <c r="R196" s="593">
        <f t="shared" si="85"/>
        <v>630313.19769691525</v>
      </c>
      <c r="S196" s="593">
        <f t="shared" si="85"/>
        <v>630313.19769691525</v>
      </c>
      <c r="T196" s="593">
        <f t="shared" si="85"/>
        <v>630313.19769691525</v>
      </c>
      <c r="U196" s="593">
        <f t="shared" si="85"/>
        <v>630313.19769691525</v>
      </c>
      <c r="V196" s="593">
        <f t="shared" si="85"/>
        <v>630313.19769691525</v>
      </c>
      <c r="W196" s="593">
        <f t="shared" si="85"/>
        <v>630313.19769691525</v>
      </c>
      <c r="X196" s="593">
        <f t="shared" si="85"/>
        <v>630313.19769691525</v>
      </c>
      <c r="Y196" s="593">
        <f t="shared" si="85"/>
        <v>630313.19769691525</v>
      </c>
      <c r="Z196" s="593">
        <f t="shared" si="85"/>
        <v>630313.19769691525</v>
      </c>
      <c r="AA196" s="593">
        <f t="shared" si="85"/>
        <v>630313.19769691525</v>
      </c>
      <c r="AB196" s="593">
        <f t="shared" si="85"/>
        <v>630313.19769691525</v>
      </c>
      <c r="AC196" s="593">
        <f t="shared" si="85"/>
        <v>630313.19769691525</v>
      </c>
      <c r="AD196" s="593">
        <f t="shared" si="85"/>
        <v>630313.19769691525</v>
      </c>
      <c r="AE196" s="593">
        <f t="shared" si="85"/>
        <v>630313.19769691525</v>
      </c>
      <c r="AF196" s="593">
        <f t="shared" si="85"/>
        <v>630313.19769691525</v>
      </c>
      <c r="AG196" s="593">
        <f t="shared" si="85"/>
        <v>630313.19769691525</v>
      </c>
      <c r="AH196" s="593">
        <f t="shared" si="85"/>
        <v>630313.19769691525</v>
      </c>
      <c r="AI196" s="593">
        <f t="shared" si="85"/>
        <v>630313.19769691525</v>
      </c>
    </row>
    <row r="197" spans="1:35" s="589" customFormat="1" ht="11.25">
      <c r="A197" s="594">
        <v>1</v>
      </c>
      <c r="B197" s="750" t="s">
        <v>245</v>
      </c>
      <c r="C197" s="594"/>
      <c r="D197" s="594"/>
      <c r="E197" s="594"/>
      <c r="F197" s="595">
        <f>+F198+F199+F200+F201+F202+F203</f>
        <v>197933</v>
      </c>
      <c r="G197" s="595">
        <f t="shared" ref="G197:AI197" si="86">+G198+G199+G200+G201+G202+G203</f>
        <v>212129</v>
      </c>
      <c r="H197" s="595">
        <f t="shared" si="86"/>
        <v>191487</v>
      </c>
      <c r="I197" s="595">
        <f t="shared" si="86"/>
        <v>191487</v>
      </c>
      <c r="J197" s="595">
        <f t="shared" si="86"/>
        <v>191487</v>
      </c>
      <c r="K197" s="595">
        <f t="shared" si="86"/>
        <v>630313.19769691525</v>
      </c>
      <c r="L197" s="595">
        <f t="shared" si="86"/>
        <v>630313.19769691525</v>
      </c>
      <c r="M197" s="595">
        <f t="shared" si="86"/>
        <v>630313.19769691525</v>
      </c>
      <c r="N197" s="595">
        <f t="shared" si="86"/>
        <v>630313.19769691525</v>
      </c>
      <c r="O197" s="595">
        <f t="shared" si="86"/>
        <v>630313.19769691525</v>
      </c>
      <c r="P197" s="595">
        <f t="shared" si="86"/>
        <v>630313.19769691525</v>
      </c>
      <c r="Q197" s="595">
        <f t="shared" si="86"/>
        <v>630313.19769691525</v>
      </c>
      <c r="R197" s="595">
        <f t="shared" si="86"/>
        <v>630313.19769691525</v>
      </c>
      <c r="S197" s="595">
        <f t="shared" si="86"/>
        <v>630313.19769691525</v>
      </c>
      <c r="T197" s="595">
        <f t="shared" si="86"/>
        <v>630313.19769691525</v>
      </c>
      <c r="U197" s="595">
        <f t="shared" si="86"/>
        <v>630313.19769691525</v>
      </c>
      <c r="V197" s="595">
        <f t="shared" si="86"/>
        <v>630313.19769691525</v>
      </c>
      <c r="W197" s="595">
        <f t="shared" si="86"/>
        <v>630313.19769691525</v>
      </c>
      <c r="X197" s="595">
        <f t="shared" si="86"/>
        <v>630313.19769691525</v>
      </c>
      <c r="Y197" s="595">
        <f t="shared" si="86"/>
        <v>630313.19769691525</v>
      </c>
      <c r="Z197" s="595">
        <f t="shared" si="86"/>
        <v>630313.19769691525</v>
      </c>
      <c r="AA197" s="595">
        <f t="shared" si="86"/>
        <v>630313.19769691525</v>
      </c>
      <c r="AB197" s="595">
        <f t="shared" si="86"/>
        <v>630313.19769691525</v>
      </c>
      <c r="AC197" s="595">
        <f t="shared" si="86"/>
        <v>630313.19769691525</v>
      </c>
      <c r="AD197" s="595">
        <f t="shared" si="86"/>
        <v>630313.19769691525</v>
      </c>
      <c r="AE197" s="595">
        <f t="shared" si="86"/>
        <v>630313.19769691525</v>
      </c>
      <c r="AF197" s="595">
        <f t="shared" si="86"/>
        <v>630313.19769691525</v>
      </c>
      <c r="AG197" s="595">
        <f t="shared" si="86"/>
        <v>630313.19769691525</v>
      </c>
      <c r="AH197" s="595">
        <f t="shared" si="86"/>
        <v>630313.19769691525</v>
      </c>
      <c r="AI197" s="595">
        <f t="shared" si="86"/>
        <v>630313.19769691525</v>
      </c>
    </row>
    <row r="198" spans="1:35" s="589" customFormat="1" ht="11.25">
      <c r="A198" s="594"/>
      <c r="B198" s="751" t="s">
        <v>889</v>
      </c>
      <c r="C198" s="596"/>
      <c r="D198" s="596"/>
      <c r="E198" s="596"/>
      <c r="F198" s="595">
        <f>+F147+F172</f>
        <v>59501.7048</v>
      </c>
      <c r="G198" s="595">
        <f t="shared" ref="G198:AI202" si="87">+G147+G172</f>
        <v>74365.260000000009</v>
      </c>
      <c r="H198" s="595">
        <f t="shared" si="87"/>
        <v>75563</v>
      </c>
      <c r="I198" s="595">
        <f t="shared" si="87"/>
        <v>75563</v>
      </c>
      <c r="J198" s="595">
        <f t="shared" si="87"/>
        <v>75563</v>
      </c>
      <c r="K198" s="595">
        <f t="shared" si="87"/>
        <v>75563</v>
      </c>
      <c r="L198" s="595">
        <f t="shared" si="87"/>
        <v>75563</v>
      </c>
      <c r="M198" s="595">
        <f t="shared" si="87"/>
        <v>75563</v>
      </c>
      <c r="N198" s="595">
        <f t="shared" si="87"/>
        <v>75563</v>
      </c>
      <c r="O198" s="595">
        <f t="shared" si="87"/>
        <v>75563</v>
      </c>
      <c r="P198" s="595">
        <f t="shared" si="87"/>
        <v>75563</v>
      </c>
      <c r="Q198" s="595">
        <f t="shared" si="87"/>
        <v>75563</v>
      </c>
      <c r="R198" s="595">
        <f t="shared" si="87"/>
        <v>75563</v>
      </c>
      <c r="S198" s="595">
        <f t="shared" si="87"/>
        <v>75563</v>
      </c>
      <c r="T198" s="595">
        <f t="shared" si="87"/>
        <v>75563</v>
      </c>
      <c r="U198" s="595">
        <f t="shared" si="87"/>
        <v>75563</v>
      </c>
      <c r="V198" s="595">
        <f t="shared" si="87"/>
        <v>75563</v>
      </c>
      <c r="W198" s="595">
        <f t="shared" si="87"/>
        <v>75563</v>
      </c>
      <c r="X198" s="595">
        <f t="shared" si="87"/>
        <v>75563</v>
      </c>
      <c r="Y198" s="595">
        <f t="shared" si="87"/>
        <v>75563</v>
      </c>
      <c r="Z198" s="595">
        <f t="shared" si="87"/>
        <v>75563</v>
      </c>
      <c r="AA198" s="595">
        <f t="shared" si="87"/>
        <v>75563</v>
      </c>
      <c r="AB198" s="595">
        <f t="shared" si="87"/>
        <v>75563</v>
      </c>
      <c r="AC198" s="595">
        <f t="shared" si="87"/>
        <v>75563</v>
      </c>
      <c r="AD198" s="595">
        <f t="shared" si="87"/>
        <v>75563</v>
      </c>
      <c r="AE198" s="595">
        <f t="shared" si="87"/>
        <v>75563</v>
      </c>
      <c r="AF198" s="595">
        <f t="shared" si="87"/>
        <v>75563</v>
      </c>
      <c r="AG198" s="595">
        <f t="shared" si="87"/>
        <v>75563</v>
      </c>
      <c r="AH198" s="595">
        <f t="shared" si="87"/>
        <v>75563</v>
      </c>
      <c r="AI198" s="595">
        <f t="shared" si="87"/>
        <v>75563</v>
      </c>
    </row>
    <row r="199" spans="1:35" s="589" customFormat="1" ht="11.25">
      <c r="A199" s="594"/>
      <c r="B199" s="751" t="s">
        <v>890</v>
      </c>
      <c r="C199" s="596"/>
      <c r="D199" s="596"/>
      <c r="E199" s="596"/>
      <c r="F199" s="595">
        <f>+F148+F173</f>
        <v>0</v>
      </c>
      <c r="G199" s="595">
        <f t="shared" si="87"/>
        <v>0</v>
      </c>
      <c r="H199" s="595">
        <f t="shared" si="87"/>
        <v>0</v>
      </c>
      <c r="I199" s="595">
        <f t="shared" si="87"/>
        <v>0</v>
      </c>
      <c r="J199" s="595">
        <f t="shared" si="87"/>
        <v>0</v>
      </c>
      <c r="K199" s="595">
        <f t="shared" si="87"/>
        <v>219269.43107137195</v>
      </c>
      <c r="L199" s="595">
        <f t="shared" si="87"/>
        <v>219269.43107137195</v>
      </c>
      <c r="M199" s="595">
        <f t="shared" si="87"/>
        <v>219269.43107137195</v>
      </c>
      <c r="N199" s="595">
        <f t="shared" si="87"/>
        <v>219269.43107137195</v>
      </c>
      <c r="O199" s="595">
        <f t="shared" si="87"/>
        <v>219269.43107137195</v>
      </c>
      <c r="P199" s="595">
        <f t="shared" si="87"/>
        <v>219269.43107137195</v>
      </c>
      <c r="Q199" s="595">
        <f t="shared" si="87"/>
        <v>219269.43107137195</v>
      </c>
      <c r="R199" s="595">
        <f t="shared" si="87"/>
        <v>219269.43107137195</v>
      </c>
      <c r="S199" s="595">
        <f t="shared" si="87"/>
        <v>219269.43107137195</v>
      </c>
      <c r="T199" s="595">
        <f t="shared" si="87"/>
        <v>219269.43107137195</v>
      </c>
      <c r="U199" s="595">
        <f t="shared" si="87"/>
        <v>219269.43107137195</v>
      </c>
      <c r="V199" s="595">
        <f t="shared" si="87"/>
        <v>219269.43107137195</v>
      </c>
      <c r="W199" s="595">
        <f t="shared" si="87"/>
        <v>219269.43107137195</v>
      </c>
      <c r="X199" s="595">
        <f t="shared" si="87"/>
        <v>219269.43107137195</v>
      </c>
      <c r="Y199" s="595">
        <f t="shared" si="87"/>
        <v>219269.43107137195</v>
      </c>
      <c r="Z199" s="595">
        <f t="shared" si="87"/>
        <v>219269.43107137195</v>
      </c>
      <c r="AA199" s="595">
        <f t="shared" si="87"/>
        <v>219269.43107137195</v>
      </c>
      <c r="AB199" s="595">
        <f t="shared" si="87"/>
        <v>219269.43107137195</v>
      </c>
      <c r="AC199" s="595">
        <f t="shared" si="87"/>
        <v>219269.43107137195</v>
      </c>
      <c r="AD199" s="595">
        <f t="shared" si="87"/>
        <v>219269.43107137195</v>
      </c>
      <c r="AE199" s="595">
        <f t="shared" si="87"/>
        <v>219269.43107137195</v>
      </c>
      <c r="AF199" s="595">
        <f t="shared" si="87"/>
        <v>219269.43107137195</v>
      </c>
      <c r="AG199" s="595">
        <f t="shared" si="87"/>
        <v>219269.43107137195</v>
      </c>
      <c r="AH199" s="595">
        <f t="shared" si="87"/>
        <v>219269.43107137195</v>
      </c>
      <c r="AI199" s="595">
        <f t="shared" si="87"/>
        <v>219269.43107137195</v>
      </c>
    </row>
    <row r="200" spans="1:35" s="589" customFormat="1" ht="11.25">
      <c r="A200" s="594"/>
      <c r="B200" s="751" t="s">
        <v>891</v>
      </c>
      <c r="C200" s="596"/>
      <c r="D200" s="596"/>
      <c r="E200" s="596"/>
      <c r="F200" s="595">
        <f>+F149+F174</f>
        <v>128422.29519999999</v>
      </c>
      <c r="G200" s="595">
        <f t="shared" si="87"/>
        <v>134381.74</v>
      </c>
      <c r="H200" s="595">
        <f t="shared" si="87"/>
        <v>114541</v>
      </c>
      <c r="I200" s="595">
        <f t="shared" si="87"/>
        <v>114541</v>
      </c>
      <c r="J200" s="595">
        <f t="shared" si="87"/>
        <v>114541</v>
      </c>
      <c r="K200" s="595">
        <f t="shared" si="87"/>
        <v>114541</v>
      </c>
      <c r="L200" s="595">
        <f t="shared" si="87"/>
        <v>114541</v>
      </c>
      <c r="M200" s="595">
        <f t="shared" si="87"/>
        <v>114541</v>
      </c>
      <c r="N200" s="595">
        <f t="shared" si="87"/>
        <v>114541</v>
      </c>
      <c r="O200" s="595">
        <f t="shared" si="87"/>
        <v>114541</v>
      </c>
      <c r="P200" s="595">
        <f t="shared" si="87"/>
        <v>114541</v>
      </c>
      <c r="Q200" s="595">
        <f t="shared" si="87"/>
        <v>114541</v>
      </c>
      <c r="R200" s="595">
        <f t="shared" si="87"/>
        <v>114541</v>
      </c>
      <c r="S200" s="595">
        <f t="shared" si="87"/>
        <v>114541</v>
      </c>
      <c r="T200" s="595">
        <f t="shared" si="87"/>
        <v>114541</v>
      </c>
      <c r="U200" s="595">
        <f t="shared" si="87"/>
        <v>114541</v>
      </c>
      <c r="V200" s="595">
        <f t="shared" si="87"/>
        <v>114541</v>
      </c>
      <c r="W200" s="595">
        <f t="shared" si="87"/>
        <v>114541</v>
      </c>
      <c r="X200" s="595">
        <f t="shared" si="87"/>
        <v>114541</v>
      </c>
      <c r="Y200" s="595">
        <f t="shared" si="87"/>
        <v>114541</v>
      </c>
      <c r="Z200" s="595">
        <f t="shared" si="87"/>
        <v>114541</v>
      </c>
      <c r="AA200" s="595">
        <f t="shared" si="87"/>
        <v>114541</v>
      </c>
      <c r="AB200" s="595">
        <f t="shared" si="87"/>
        <v>114541</v>
      </c>
      <c r="AC200" s="595">
        <f t="shared" si="87"/>
        <v>114541</v>
      </c>
      <c r="AD200" s="595">
        <f t="shared" si="87"/>
        <v>114541</v>
      </c>
      <c r="AE200" s="595">
        <f t="shared" si="87"/>
        <v>114541</v>
      </c>
      <c r="AF200" s="595">
        <f t="shared" si="87"/>
        <v>114541</v>
      </c>
      <c r="AG200" s="595">
        <f t="shared" si="87"/>
        <v>114541</v>
      </c>
      <c r="AH200" s="595">
        <f t="shared" si="87"/>
        <v>114541</v>
      </c>
      <c r="AI200" s="595">
        <f t="shared" si="87"/>
        <v>114541</v>
      </c>
    </row>
    <row r="201" spans="1:35" s="589" customFormat="1" ht="11.25">
      <c r="A201" s="594"/>
      <c r="B201" s="751" t="s">
        <v>892</v>
      </c>
      <c r="C201" s="596"/>
      <c r="D201" s="596"/>
      <c r="E201" s="596"/>
      <c r="F201" s="595">
        <f>+F150+F175</f>
        <v>0</v>
      </c>
      <c r="G201" s="595">
        <f t="shared" si="87"/>
        <v>0</v>
      </c>
      <c r="H201" s="595">
        <f t="shared" si="87"/>
        <v>0</v>
      </c>
      <c r="I201" s="595">
        <f t="shared" si="87"/>
        <v>0</v>
      </c>
      <c r="J201" s="595">
        <f t="shared" si="87"/>
        <v>0</v>
      </c>
      <c r="K201" s="595">
        <f t="shared" si="87"/>
        <v>126759.43834252826</v>
      </c>
      <c r="L201" s="595">
        <f t="shared" si="87"/>
        <v>126759.43834252826</v>
      </c>
      <c r="M201" s="595">
        <f t="shared" si="87"/>
        <v>126759.43834252826</v>
      </c>
      <c r="N201" s="595">
        <f t="shared" si="87"/>
        <v>126759.43834252826</v>
      </c>
      <c r="O201" s="595">
        <f t="shared" si="87"/>
        <v>126759.43834252826</v>
      </c>
      <c r="P201" s="595">
        <f t="shared" si="87"/>
        <v>126759.43834252826</v>
      </c>
      <c r="Q201" s="595">
        <f t="shared" si="87"/>
        <v>126759.43834252826</v>
      </c>
      <c r="R201" s="595">
        <f t="shared" si="87"/>
        <v>126759.43834252826</v>
      </c>
      <c r="S201" s="595">
        <f t="shared" si="87"/>
        <v>126759.43834252826</v>
      </c>
      <c r="T201" s="595">
        <f t="shared" si="87"/>
        <v>126759.43834252826</v>
      </c>
      <c r="U201" s="595">
        <f t="shared" si="87"/>
        <v>126759.43834252826</v>
      </c>
      <c r="V201" s="595">
        <f t="shared" si="87"/>
        <v>126759.43834252826</v>
      </c>
      <c r="W201" s="595">
        <f t="shared" si="87"/>
        <v>126759.43834252826</v>
      </c>
      <c r="X201" s="595">
        <f t="shared" si="87"/>
        <v>126759.43834252826</v>
      </c>
      <c r="Y201" s="595">
        <f t="shared" si="87"/>
        <v>126759.43834252826</v>
      </c>
      <c r="Z201" s="595">
        <f t="shared" si="87"/>
        <v>126759.43834252826</v>
      </c>
      <c r="AA201" s="595">
        <f t="shared" si="87"/>
        <v>219556.76662554333</v>
      </c>
      <c r="AB201" s="595">
        <f t="shared" si="87"/>
        <v>219556.76662554333</v>
      </c>
      <c r="AC201" s="595">
        <f t="shared" si="87"/>
        <v>219556.76662554333</v>
      </c>
      <c r="AD201" s="595">
        <f t="shared" si="87"/>
        <v>219556.76662554333</v>
      </c>
      <c r="AE201" s="595">
        <f t="shared" si="87"/>
        <v>219556.76662554333</v>
      </c>
      <c r="AF201" s="595">
        <f t="shared" si="87"/>
        <v>219556.76662554333</v>
      </c>
      <c r="AG201" s="595">
        <f t="shared" si="87"/>
        <v>219556.76662554333</v>
      </c>
      <c r="AH201" s="595">
        <f t="shared" si="87"/>
        <v>219556.76662554333</v>
      </c>
      <c r="AI201" s="595">
        <f t="shared" si="87"/>
        <v>219556.76662554333</v>
      </c>
    </row>
    <row r="202" spans="1:35" s="589" customFormat="1" ht="11.25">
      <c r="A202" s="594"/>
      <c r="B202" s="751" t="s">
        <v>893</v>
      </c>
      <c r="C202" s="596"/>
      <c r="D202" s="596"/>
      <c r="E202" s="596"/>
      <c r="F202" s="595">
        <f>+F151+F176</f>
        <v>0</v>
      </c>
      <c r="G202" s="595">
        <f t="shared" si="87"/>
        <v>0</v>
      </c>
      <c r="H202" s="595">
        <f t="shared" si="87"/>
        <v>0</v>
      </c>
      <c r="I202" s="595">
        <f t="shared" si="87"/>
        <v>0</v>
      </c>
      <c r="J202" s="595">
        <f t="shared" si="87"/>
        <v>0</v>
      </c>
      <c r="K202" s="595">
        <f t="shared" si="87"/>
        <v>92797.328283015071</v>
      </c>
      <c r="L202" s="595">
        <f t="shared" si="87"/>
        <v>92797.328283015071</v>
      </c>
      <c r="M202" s="595">
        <f t="shared" si="87"/>
        <v>92797.328283015071</v>
      </c>
      <c r="N202" s="595">
        <f t="shared" si="87"/>
        <v>92797.328283015071</v>
      </c>
      <c r="O202" s="595">
        <f t="shared" si="87"/>
        <v>92797.328283015071</v>
      </c>
      <c r="P202" s="595">
        <f t="shared" si="87"/>
        <v>92797.328283015071</v>
      </c>
      <c r="Q202" s="595">
        <f t="shared" si="87"/>
        <v>92797.328283015071</v>
      </c>
      <c r="R202" s="595">
        <f t="shared" si="87"/>
        <v>92797.328283015071</v>
      </c>
      <c r="S202" s="595">
        <f t="shared" si="87"/>
        <v>92797.328283015071</v>
      </c>
      <c r="T202" s="595">
        <f t="shared" si="87"/>
        <v>92797.328283015071</v>
      </c>
      <c r="U202" s="595">
        <f t="shared" si="87"/>
        <v>92797.328283015071</v>
      </c>
      <c r="V202" s="595">
        <f t="shared" si="87"/>
        <v>92797.328283015071</v>
      </c>
      <c r="W202" s="595">
        <f t="shared" si="87"/>
        <v>92797.328283015071</v>
      </c>
      <c r="X202" s="595">
        <f t="shared" si="87"/>
        <v>92797.328283015071</v>
      </c>
      <c r="Y202" s="595">
        <f t="shared" si="87"/>
        <v>92797.328283015071</v>
      </c>
      <c r="Z202" s="595">
        <f t="shared" si="87"/>
        <v>92797.328283015071</v>
      </c>
      <c r="AA202" s="595">
        <f t="shared" si="87"/>
        <v>0</v>
      </c>
      <c r="AB202" s="595">
        <f t="shared" si="87"/>
        <v>0</v>
      </c>
      <c r="AC202" s="595">
        <f t="shared" si="87"/>
        <v>0</v>
      </c>
      <c r="AD202" s="595">
        <f t="shared" si="87"/>
        <v>0</v>
      </c>
      <c r="AE202" s="595">
        <f t="shared" si="87"/>
        <v>0</v>
      </c>
      <c r="AF202" s="595">
        <f t="shared" si="87"/>
        <v>0</v>
      </c>
      <c r="AG202" s="595">
        <f t="shared" si="87"/>
        <v>0</v>
      </c>
      <c r="AH202" s="595">
        <f t="shared" si="87"/>
        <v>0</v>
      </c>
      <c r="AI202" s="595">
        <f t="shared" si="87"/>
        <v>0</v>
      </c>
    </row>
    <row r="203" spans="1:35" s="589" customFormat="1" ht="11.25">
      <c r="A203" s="594"/>
      <c r="B203" s="751" t="s">
        <v>895</v>
      </c>
      <c r="C203" s="596"/>
      <c r="D203" s="596"/>
      <c r="E203" s="596"/>
      <c r="F203" s="595">
        <f>+F153+F178</f>
        <v>10009</v>
      </c>
      <c r="G203" s="595">
        <f t="shared" ref="G203:AI205" si="88">+G153+G178</f>
        <v>3382</v>
      </c>
      <c r="H203" s="595">
        <f t="shared" si="88"/>
        <v>1383</v>
      </c>
      <c r="I203" s="595">
        <f t="shared" si="88"/>
        <v>1383</v>
      </c>
      <c r="J203" s="595">
        <f t="shared" si="88"/>
        <v>1383</v>
      </c>
      <c r="K203" s="595">
        <f t="shared" si="88"/>
        <v>1383</v>
      </c>
      <c r="L203" s="595">
        <f t="shared" si="88"/>
        <v>1383</v>
      </c>
      <c r="M203" s="595">
        <f t="shared" si="88"/>
        <v>1383</v>
      </c>
      <c r="N203" s="595">
        <f t="shared" si="88"/>
        <v>1383</v>
      </c>
      <c r="O203" s="595">
        <f t="shared" si="88"/>
        <v>1383</v>
      </c>
      <c r="P203" s="595">
        <f t="shared" si="88"/>
        <v>1383</v>
      </c>
      <c r="Q203" s="595">
        <f t="shared" si="88"/>
        <v>1383</v>
      </c>
      <c r="R203" s="595">
        <f t="shared" si="88"/>
        <v>1383</v>
      </c>
      <c r="S203" s="595">
        <f t="shared" si="88"/>
        <v>1383</v>
      </c>
      <c r="T203" s="595">
        <f t="shared" si="88"/>
        <v>1383</v>
      </c>
      <c r="U203" s="595">
        <f t="shared" si="88"/>
        <v>1383</v>
      </c>
      <c r="V203" s="595">
        <f t="shared" si="88"/>
        <v>1383</v>
      </c>
      <c r="W203" s="595">
        <f t="shared" si="88"/>
        <v>1383</v>
      </c>
      <c r="X203" s="595">
        <f t="shared" si="88"/>
        <v>1383</v>
      </c>
      <c r="Y203" s="595">
        <f t="shared" si="88"/>
        <v>1383</v>
      </c>
      <c r="Z203" s="595">
        <f t="shared" si="88"/>
        <v>1383</v>
      </c>
      <c r="AA203" s="595">
        <f t="shared" si="88"/>
        <v>1383</v>
      </c>
      <c r="AB203" s="595">
        <f t="shared" si="88"/>
        <v>1383</v>
      </c>
      <c r="AC203" s="595">
        <f t="shared" si="88"/>
        <v>1383</v>
      </c>
      <c r="AD203" s="595">
        <f t="shared" si="88"/>
        <v>1383</v>
      </c>
      <c r="AE203" s="595">
        <f t="shared" si="88"/>
        <v>1383</v>
      </c>
      <c r="AF203" s="595">
        <f t="shared" si="88"/>
        <v>1383</v>
      </c>
      <c r="AG203" s="595">
        <f t="shared" si="88"/>
        <v>1383</v>
      </c>
      <c r="AH203" s="595">
        <f t="shared" si="88"/>
        <v>1383</v>
      </c>
      <c r="AI203" s="595">
        <f t="shared" si="88"/>
        <v>1383</v>
      </c>
    </row>
    <row r="204" spans="1:35" s="589" customFormat="1" ht="11.25">
      <c r="A204" s="594">
        <v>2</v>
      </c>
      <c r="B204" s="750" t="s">
        <v>247</v>
      </c>
      <c r="C204" s="594"/>
      <c r="D204" s="594"/>
      <c r="E204" s="594"/>
      <c r="F204" s="595">
        <f>+F154+F179</f>
        <v>1773</v>
      </c>
      <c r="G204" s="595">
        <f t="shared" si="88"/>
        <v>3248</v>
      </c>
      <c r="H204" s="595">
        <f t="shared" si="88"/>
        <v>0</v>
      </c>
      <c r="I204" s="595">
        <f t="shared" si="88"/>
        <v>0</v>
      </c>
      <c r="J204" s="595">
        <f t="shared" si="88"/>
        <v>0</v>
      </c>
      <c r="K204" s="595">
        <f t="shared" si="88"/>
        <v>0</v>
      </c>
      <c r="L204" s="595">
        <f t="shared" si="88"/>
        <v>0</v>
      </c>
      <c r="M204" s="595">
        <f t="shared" si="88"/>
        <v>0</v>
      </c>
      <c r="N204" s="595">
        <f t="shared" si="88"/>
        <v>0</v>
      </c>
      <c r="O204" s="595">
        <f t="shared" si="88"/>
        <v>0</v>
      </c>
      <c r="P204" s="595">
        <f t="shared" si="88"/>
        <v>0</v>
      </c>
      <c r="Q204" s="595">
        <f t="shared" si="88"/>
        <v>0</v>
      </c>
      <c r="R204" s="595">
        <f t="shared" si="88"/>
        <v>0</v>
      </c>
      <c r="S204" s="595">
        <f t="shared" si="88"/>
        <v>0</v>
      </c>
      <c r="T204" s="595">
        <f t="shared" si="88"/>
        <v>0</v>
      </c>
      <c r="U204" s="595">
        <f t="shared" si="88"/>
        <v>0</v>
      </c>
      <c r="V204" s="595">
        <f t="shared" si="88"/>
        <v>0</v>
      </c>
      <c r="W204" s="595">
        <f t="shared" si="88"/>
        <v>0</v>
      </c>
      <c r="X204" s="595">
        <f t="shared" si="88"/>
        <v>0</v>
      </c>
      <c r="Y204" s="595">
        <f t="shared" si="88"/>
        <v>0</v>
      </c>
      <c r="Z204" s="595">
        <f t="shared" si="88"/>
        <v>0</v>
      </c>
      <c r="AA204" s="595">
        <f t="shared" si="88"/>
        <v>0</v>
      </c>
      <c r="AB204" s="595">
        <f t="shared" si="88"/>
        <v>0</v>
      </c>
      <c r="AC204" s="595">
        <f t="shared" si="88"/>
        <v>0</v>
      </c>
      <c r="AD204" s="595">
        <f t="shared" si="88"/>
        <v>0</v>
      </c>
      <c r="AE204" s="595">
        <f t="shared" si="88"/>
        <v>0</v>
      </c>
      <c r="AF204" s="595">
        <f t="shared" si="88"/>
        <v>0</v>
      </c>
      <c r="AG204" s="595">
        <f t="shared" si="88"/>
        <v>0</v>
      </c>
      <c r="AH204" s="595">
        <f t="shared" si="88"/>
        <v>0</v>
      </c>
      <c r="AI204" s="595">
        <f t="shared" si="88"/>
        <v>0</v>
      </c>
    </row>
    <row r="205" spans="1:35" s="589" customFormat="1" ht="11.25">
      <c r="A205" s="594">
        <v>3</v>
      </c>
      <c r="B205" s="750" t="s">
        <v>251</v>
      </c>
      <c r="C205" s="594"/>
      <c r="D205" s="594"/>
      <c r="E205" s="594"/>
      <c r="F205" s="595">
        <f>+F155+F180</f>
        <v>0</v>
      </c>
      <c r="G205" s="595">
        <f t="shared" si="88"/>
        <v>0</v>
      </c>
      <c r="H205" s="595">
        <f t="shared" si="88"/>
        <v>0</v>
      </c>
      <c r="I205" s="595">
        <f t="shared" si="88"/>
        <v>0</v>
      </c>
      <c r="J205" s="595">
        <f t="shared" si="88"/>
        <v>0</v>
      </c>
      <c r="K205" s="595">
        <f t="shared" si="88"/>
        <v>0</v>
      </c>
      <c r="L205" s="595">
        <f t="shared" si="88"/>
        <v>0</v>
      </c>
      <c r="M205" s="595">
        <f t="shared" si="88"/>
        <v>0</v>
      </c>
      <c r="N205" s="595">
        <f t="shared" si="88"/>
        <v>0</v>
      </c>
      <c r="O205" s="595">
        <f t="shared" si="88"/>
        <v>0</v>
      </c>
      <c r="P205" s="595">
        <f t="shared" si="88"/>
        <v>0</v>
      </c>
      <c r="Q205" s="595">
        <f t="shared" si="88"/>
        <v>0</v>
      </c>
      <c r="R205" s="595">
        <f t="shared" si="88"/>
        <v>0</v>
      </c>
      <c r="S205" s="595">
        <f t="shared" si="88"/>
        <v>0</v>
      </c>
      <c r="T205" s="595">
        <f t="shared" si="88"/>
        <v>0</v>
      </c>
      <c r="U205" s="595">
        <f t="shared" si="88"/>
        <v>0</v>
      </c>
      <c r="V205" s="595">
        <f t="shared" si="88"/>
        <v>0</v>
      </c>
      <c r="W205" s="595">
        <f t="shared" si="88"/>
        <v>0</v>
      </c>
      <c r="X205" s="595">
        <f t="shared" si="88"/>
        <v>0</v>
      </c>
      <c r="Y205" s="595">
        <f t="shared" si="88"/>
        <v>0</v>
      </c>
      <c r="Z205" s="595">
        <f t="shared" si="88"/>
        <v>0</v>
      </c>
      <c r="AA205" s="595">
        <f t="shared" si="88"/>
        <v>0</v>
      </c>
      <c r="AB205" s="595">
        <f t="shared" si="88"/>
        <v>0</v>
      </c>
      <c r="AC205" s="595">
        <f t="shared" si="88"/>
        <v>0</v>
      </c>
      <c r="AD205" s="595">
        <f t="shared" si="88"/>
        <v>0</v>
      </c>
      <c r="AE205" s="595">
        <f t="shared" si="88"/>
        <v>0</v>
      </c>
      <c r="AF205" s="595">
        <f t="shared" si="88"/>
        <v>0</v>
      </c>
      <c r="AG205" s="595">
        <f t="shared" si="88"/>
        <v>0</v>
      </c>
      <c r="AH205" s="595">
        <f t="shared" si="88"/>
        <v>0</v>
      </c>
      <c r="AI205" s="595">
        <f t="shared" si="88"/>
        <v>0</v>
      </c>
    </row>
    <row r="206" spans="1:35" s="589" customFormat="1" ht="11.25">
      <c r="A206" s="592" t="s">
        <v>243</v>
      </c>
      <c r="B206" s="749" t="s">
        <v>253</v>
      </c>
      <c r="C206" s="592"/>
      <c r="D206" s="592"/>
      <c r="E206" s="592"/>
      <c r="F206" s="593">
        <f>+F207+F214+F215</f>
        <v>203881</v>
      </c>
      <c r="G206" s="593">
        <f t="shared" ref="G206:AI206" si="89">+G207+G214+G215</f>
        <v>206900</v>
      </c>
      <c r="H206" s="593">
        <f t="shared" si="89"/>
        <v>191487</v>
      </c>
      <c r="I206" s="593">
        <f t="shared" si="89"/>
        <v>191487</v>
      </c>
      <c r="J206" s="593">
        <f t="shared" si="89"/>
        <v>191487</v>
      </c>
      <c r="K206" s="593">
        <f t="shared" si="89"/>
        <v>630313.19769691525</v>
      </c>
      <c r="L206" s="593">
        <f t="shared" si="89"/>
        <v>630313.19769691525</v>
      </c>
      <c r="M206" s="593">
        <f t="shared" si="89"/>
        <v>630313.19769691525</v>
      </c>
      <c r="N206" s="593">
        <f t="shared" si="89"/>
        <v>630313.19769691525</v>
      </c>
      <c r="O206" s="593">
        <f t="shared" si="89"/>
        <v>630313.19769691525</v>
      </c>
      <c r="P206" s="593">
        <f t="shared" si="89"/>
        <v>630313.19769691525</v>
      </c>
      <c r="Q206" s="593">
        <f t="shared" si="89"/>
        <v>630313.19769691525</v>
      </c>
      <c r="R206" s="593">
        <f t="shared" si="89"/>
        <v>630313.19769691525</v>
      </c>
      <c r="S206" s="593">
        <f t="shared" si="89"/>
        <v>630313.19769691525</v>
      </c>
      <c r="T206" s="593">
        <f t="shared" si="89"/>
        <v>630313.19769691525</v>
      </c>
      <c r="U206" s="593">
        <f t="shared" si="89"/>
        <v>630313.19769691525</v>
      </c>
      <c r="V206" s="593">
        <f t="shared" si="89"/>
        <v>630313.19769691525</v>
      </c>
      <c r="W206" s="593">
        <f t="shared" si="89"/>
        <v>630313.19769691525</v>
      </c>
      <c r="X206" s="593">
        <f t="shared" si="89"/>
        <v>630313.19769691525</v>
      </c>
      <c r="Y206" s="593">
        <f t="shared" si="89"/>
        <v>630313.19769691525</v>
      </c>
      <c r="Z206" s="593">
        <f t="shared" si="89"/>
        <v>630313.19769691525</v>
      </c>
      <c r="AA206" s="593">
        <f t="shared" si="89"/>
        <v>630313.19769691525</v>
      </c>
      <c r="AB206" s="593">
        <f t="shared" si="89"/>
        <v>630313.19769691525</v>
      </c>
      <c r="AC206" s="593">
        <f t="shared" si="89"/>
        <v>630313.19769691525</v>
      </c>
      <c r="AD206" s="593">
        <f t="shared" si="89"/>
        <v>630313.19769691525</v>
      </c>
      <c r="AE206" s="593">
        <f t="shared" si="89"/>
        <v>630313.19769691525</v>
      </c>
      <c r="AF206" s="593">
        <f t="shared" si="89"/>
        <v>630313.19769691525</v>
      </c>
      <c r="AG206" s="593">
        <f t="shared" si="89"/>
        <v>630313.19769691525</v>
      </c>
      <c r="AH206" s="593">
        <f t="shared" si="89"/>
        <v>630313.19769691525</v>
      </c>
      <c r="AI206" s="593">
        <f t="shared" si="89"/>
        <v>630313.19769691525</v>
      </c>
    </row>
    <row r="207" spans="1:35" s="589" customFormat="1" ht="11.25">
      <c r="A207" s="594"/>
      <c r="B207" s="750" t="s">
        <v>246</v>
      </c>
      <c r="C207" s="594"/>
      <c r="D207" s="594"/>
      <c r="E207" s="594"/>
      <c r="F207" s="595">
        <f>+F208+F209+F211+F212+F213</f>
        <v>199558</v>
      </c>
      <c r="G207" s="595">
        <f t="shared" ref="G207:AI207" si="90">+G208+G209+G211+G212+G213</f>
        <v>206743</v>
      </c>
      <c r="H207" s="595">
        <f t="shared" si="90"/>
        <v>191487</v>
      </c>
      <c r="I207" s="595">
        <f t="shared" si="90"/>
        <v>191487</v>
      </c>
      <c r="J207" s="595">
        <f t="shared" si="90"/>
        <v>191487</v>
      </c>
      <c r="K207" s="595">
        <f t="shared" si="90"/>
        <v>630313.19769691525</v>
      </c>
      <c r="L207" s="595">
        <f t="shared" si="90"/>
        <v>630313.19769691525</v>
      </c>
      <c r="M207" s="595">
        <f t="shared" si="90"/>
        <v>630313.19769691525</v>
      </c>
      <c r="N207" s="595">
        <f t="shared" si="90"/>
        <v>630313.19769691525</v>
      </c>
      <c r="O207" s="595">
        <f t="shared" si="90"/>
        <v>630313.19769691525</v>
      </c>
      <c r="P207" s="595">
        <f t="shared" si="90"/>
        <v>630313.19769691525</v>
      </c>
      <c r="Q207" s="595">
        <f t="shared" si="90"/>
        <v>630313.19769691525</v>
      </c>
      <c r="R207" s="595">
        <f t="shared" si="90"/>
        <v>630313.19769691525</v>
      </c>
      <c r="S207" s="595">
        <f t="shared" si="90"/>
        <v>630313.19769691525</v>
      </c>
      <c r="T207" s="595">
        <f t="shared" si="90"/>
        <v>630313.19769691525</v>
      </c>
      <c r="U207" s="595">
        <f t="shared" si="90"/>
        <v>630313.19769691525</v>
      </c>
      <c r="V207" s="595">
        <f t="shared" si="90"/>
        <v>630313.19769691525</v>
      </c>
      <c r="W207" s="595">
        <f t="shared" si="90"/>
        <v>630313.19769691525</v>
      </c>
      <c r="X207" s="595">
        <f t="shared" si="90"/>
        <v>630313.19769691525</v>
      </c>
      <c r="Y207" s="595">
        <f t="shared" si="90"/>
        <v>630313.19769691525</v>
      </c>
      <c r="Z207" s="595">
        <f t="shared" si="90"/>
        <v>630313.19769691525</v>
      </c>
      <c r="AA207" s="595">
        <f t="shared" si="90"/>
        <v>630313.19769691525</v>
      </c>
      <c r="AB207" s="595">
        <f t="shared" si="90"/>
        <v>630313.19769691525</v>
      </c>
      <c r="AC207" s="595">
        <f t="shared" si="90"/>
        <v>630313.19769691525</v>
      </c>
      <c r="AD207" s="595">
        <f t="shared" si="90"/>
        <v>630313.19769691525</v>
      </c>
      <c r="AE207" s="595">
        <f t="shared" si="90"/>
        <v>630313.19769691525</v>
      </c>
      <c r="AF207" s="595">
        <f t="shared" si="90"/>
        <v>630313.19769691525</v>
      </c>
      <c r="AG207" s="595">
        <f t="shared" si="90"/>
        <v>630313.19769691525</v>
      </c>
      <c r="AH207" s="595">
        <f t="shared" si="90"/>
        <v>630313.19769691525</v>
      </c>
      <c r="AI207" s="595">
        <f t="shared" si="90"/>
        <v>630313.19769691525</v>
      </c>
    </row>
    <row r="208" spans="1:35" s="589" customFormat="1" ht="11.25">
      <c r="A208" s="594"/>
      <c r="B208" s="751" t="s">
        <v>106</v>
      </c>
      <c r="C208" s="596"/>
      <c r="D208" s="596"/>
      <c r="E208" s="596"/>
      <c r="F208" s="595">
        <f t="shared" ref="F208:AI215" si="91">+F158+F183</f>
        <v>15634</v>
      </c>
      <c r="G208" s="595">
        <f t="shared" si="91"/>
        <v>5928</v>
      </c>
      <c r="H208" s="595">
        <f t="shared" si="91"/>
        <v>5244</v>
      </c>
      <c r="I208" s="595">
        <f t="shared" si="91"/>
        <v>5244</v>
      </c>
      <c r="J208" s="595">
        <f t="shared" si="91"/>
        <v>5244</v>
      </c>
      <c r="K208" s="595">
        <f t="shared" si="91"/>
        <v>20124.460500000001</v>
      </c>
      <c r="L208" s="595">
        <f t="shared" si="91"/>
        <v>20124.460500000001</v>
      </c>
      <c r="M208" s="595">
        <f t="shared" si="91"/>
        <v>20124.460500000001</v>
      </c>
      <c r="N208" s="595">
        <f t="shared" si="91"/>
        <v>20124.460500000001</v>
      </c>
      <c r="O208" s="595">
        <f t="shared" si="91"/>
        <v>20124.460500000001</v>
      </c>
      <c r="P208" s="595">
        <f t="shared" si="91"/>
        <v>20124.460500000001</v>
      </c>
      <c r="Q208" s="595">
        <f t="shared" si="91"/>
        <v>20124.460500000001</v>
      </c>
      <c r="R208" s="595">
        <f t="shared" si="91"/>
        <v>20124.460500000001</v>
      </c>
      <c r="S208" s="595">
        <f t="shared" si="91"/>
        <v>20124.460500000001</v>
      </c>
      <c r="T208" s="595">
        <f t="shared" si="91"/>
        <v>20124.460500000001</v>
      </c>
      <c r="U208" s="595">
        <f t="shared" si="91"/>
        <v>20124.460500000001</v>
      </c>
      <c r="V208" s="595">
        <f t="shared" si="91"/>
        <v>20124.460500000001</v>
      </c>
      <c r="W208" s="595">
        <f t="shared" si="91"/>
        <v>20124.460500000001</v>
      </c>
      <c r="X208" s="595">
        <f t="shared" si="91"/>
        <v>20124.460500000001</v>
      </c>
      <c r="Y208" s="595">
        <f t="shared" si="91"/>
        <v>20124.460500000001</v>
      </c>
      <c r="Z208" s="595">
        <f t="shared" si="91"/>
        <v>20124.460500000001</v>
      </c>
      <c r="AA208" s="595">
        <f t="shared" si="91"/>
        <v>20124.460500000001</v>
      </c>
      <c r="AB208" s="595">
        <f t="shared" si="91"/>
        <v>20124.460500000001</v>
      </c>
      <c r="AC208" s="595">
        <f t="shared" si="91"/>
        <v>20124.460500000001</v>
      </c>
      <c r="AD208" s="595">
        <f t="shared" si="91"/>
        <v>20124.460500000001</v>
      </c>
      <c r="AE208" s="595">
        <f t="shared" si="91"/>
        <v>20124.460500000001</v>
      </c>
      <c r="AF208" s="595">
        <f t="shared" si="91"/>
        <v>20124.460500000001</v>
      </c>
      <c r="AG208" s="595">
        <f t="shared" si="91"/>
        <v>20124.460500000001</v>
      </c>
      <c r="AH208" s="595">
        <f t="shared" si="91"/>
        <v>20124.460500000001</v>
      </c>
      <c r="AI208" s="595">
        <f t="shared" si="91"/>
        <v>20124.460500000001</v>
      </c>
    </row>
    <row r="209" spans="1:35" s="589" customFormat="1" ht="11.25">
      <c r="A209" s="594"/>
      <c r="B209" s="751" t="s">
        <v>254</v>
      </c>
      <c r="C209" s="596"/>
      <c r="D209" s="596"/>
      <c r="E209" s="596"/>
      <c r="F209" s="595">
        <f t="shared" si="91"/>
        <v>162487</v>
      </c>
      <c r="G209" s="595">
        <f t="shared" si="91"/>
        <v>185848</v>
      </c>
      <c r="H209" s="595">
        <f t="shared" si="91"/>
        <v>172923</v>
      </c>
      <c r="I209" s="595">
        <f t="shared" si="91"/>
        <v>172923</v>
      </c>
      <c r="J209" s="595">
        <f t="shared" si="91"/>
        <v>172923</v>
      </c>
      <c r="K209" s="595">
        <f t="shared" si="91"/>
        <v>550868.7371969152</v>
      </c>
      <c r="L209" s="595">
        <f t="shared" si="91"/>
        <v>550868.7371969152</v>
      </c>
      <c r="M209" s="595">
        <f t="shared" si="91"/>
        <v>550868.7371969152</v>
      </c>
      <c r="N209" s="595">
        <f t="shared" si="91"/>
        <v>550868.7371969152</v>
      </c>
      <c r="O209" s="595">
        <f t="shared" si="91"/>
        <v>550868.7371969152</v>
      </c>
      <c r="P209" s="595">
        <f t="shared" si="91"/>
        <v>550868.7371969152</v>
      </c>
      <c r="Q209" s="595">
        <f t="shared" si="91"/>
        <v>550868.7371969152</v>
      </c>
      <c r="R209" s="595">
        <f t="shared" si="91"/>
        <v>550868.7371969152</v>
      </c>
      <c r="S209" s="595">
        <f t="shared" si="91"/>
        <v>550868.7371969152</v>
      </c>
      <c r="T209" s="595">
        <f t="shared" si="91"/>
        <v>550868.7371969152</v>
      </c>
      <c r="U209" s="595">
        <f t="shared" si="91"/>
        <v>550868.7371969152</v>
      </c>
      <c r="V209" s="595">
        <f t="shared" si="91"/>
        <v>550868.7371969152</v>
      </c>
      <c r="W209" s="595">
        <f t="shared" si="91"/>
        <v>550868.7371969152</v>
      </c>
      <c r="X209" s="595">
        <f t="shared" si="91"/>
        <v>550868.7371969152</v>
      </c>
      <c r="Y209" s="595">
        <f t="shared" si="91"/>
        <v>550868.7371969152</v>
      </c>
      <c r="Z209" s="595">
        <f t="shared" si="91"/>
        <v>550868.7371969152</v>
      </c>
      <c r="AA209" s="595">
        <f t="shared" si="91"/>
        <v>550868.7371969152</v>
      </c>
      <c r="AB209" s="595">
        <f t="shared" si="91"/>
        <v>550868.7371969152</v>
      </c>
      <c r="AC209" s="595">
        <f t="shared" si="91"/>
        <v>550868.7371969152</v>
      </c>
      <c r="AD209" s="595">
        <f t="shared" si="91"/>
        <v>550868.7371969152</v>
      </c>
      <c r="AE209" s="595">
        <f t="shared" si="91"/>
        <v>550868.7371969152</v>
      </c>
      <c r="AF209" s="595">
        <f t="shared" si="91"/>
        <v>550868.7371969152</v>
      </c>
      <c r="AG209" s="595">
        <f t="shared" si="91"/>
        <v>550868.7371969152</v>
      </c>
      <c r="AH209" s="595">
        <f t="shared" si="91"/>
        <v>550868.7371969152</v>
      </c>
      <c r="AI209" s="595">
        <f t="shared" si="91"/>
        <v>550868.7371969152</v>
      </c>
    </row>
    <row r="210" spans="1:35" s="589" customFormat="1" ht="11.25">
      <c r="A210" s="597"/>
      <c r="B210" s="752" t="s">
        <v>264</v>
      </c>
      <c r="C210" s="598"/>
      <c r="D210" s="598"/>
      <c r="E210" s="598"/>
      <c r="F210" s="595">
        <f t="shared" si="91"/>
        <v>322</v>
      </c>
      <c r="G210" s="595">
        <f t="shared" si="91"/>
        <v>110913</v>
      </c>
      <c r="H210" s="595">
        <f t="shared" si="91"/>
        <v>114541</v>
      </c>
      <c r="I210" s="595">
        <f t="shared" si="91"/>
        <v>114541</v>
      </c>
      <c r="J210" s="595">
        <f t="shared" si="91"/>
        <v>114541</v>
      </c>
      <c r="K210" s="595">
        <f t="shared" si="91"/>
        <v>334097.76662554336</v>
      </c>
      <c r="L210" s="595">
        <f t="shared" si="91"/>
        <v>334097.76662554336</v>
      </c>
      <c r="M210" s="595">
        <f t="shared" si="91"/>
        <v>334097.76662554336</v>
      </c>
      <c r="N210" s="595">
        <f t="shared" si="91"/>
        <v>334097.76662554336</v>
      </c>
      <c r="O210" s="595">
        <f t="shared" si="91"/>
        <v>334097.76662554336</v>
      </c>
      <c r="P210" s="595">
        <f t="shared" si="91"/>
        <v>334097.76662554336</v>
      </c>
      <c r="Q210" s="595">
        <f t="shared" si="91"/>
        <v>334097.76662554336</v>
      </c>
      <c r="R210" s="595">
        <f t="shared" si="91"/>
        <v>334097.76662554336</v>
      </c>
      <c r="S210" s="595">
        <f t="shared" si="91"/>
        <v>334097.76662554336</v>
      </c>
      <c r="T210" s="595">
        <f t="shared" si="91"/>
        <v>334097.76662554336</v>
      </c>
      <c r="U210" s="595">
        <f t="shared" si="91"/>
        <v>334097.76662554336</v>
      </c>
      <c r="V210" s="595">
        <f t="shared" si="91"/>
        <v>334097.76662554336</v>
      </c>
      <c r="W210" s="595">
        <f t="shared" si="91"/>
        <v>334097.76662554336</v>
      </c>
      <c r="X210" s="595">
        <f t="shared" si="91"/>
        <v>334097.76662554336</v>
      </c>
      <c r="Y210" s="595">
        <f t="shared" si="91"/>
        <v>334097.76662554336</v>
      </c>
      <c r="Z210" s="595">
        <f t="shared" si="91"/>
        <v>334097.76662554336</v>
      </c>
      <c r="AA210" s="595">
        <f t="shared" si="91"/>
        <v>334097.76662554336</v>
      </c>
      <c r="AB210" s="595">
        <f t="shared" si="91"/>
        <v>334097.76662554336</v>
      </c>
      <c r="AC210" s="595">
        <f t="shared" si="91"/>
        <v>334097.76662554336</v>
      </c>
      <c r="AD210" s="595">
        <f t="shared" si="91"/>
        <v>334097.76662554336</v>
      </c>
      <c r="AE210" s="595">
        <f t="shared" si="91"/>
        <v>334097.76662554336</v>
      </c>
      <c r="AF210" s="595">
        <f t="shared" si="91"/>
        <v>334097.76662554336</v>
      </c>
      <c r="AG210" s="595">
        <f t="shared" si="91"/>
        <v>334097.76662554336</v>
      </c>
      <c r="AH210" s="595">
        <f t="shared" si="91"/>
        <v>334097.76662554336</v>
      </c>
      <c r="AI210" s="595">
        <f t="shared" si="91"/>
        <v>334097.76662554336</v>
      </c>
    </row>
    <row r="211" spans="1:35" s="589" customFormat="1" ht="11.25">
      <c r="A211" s="594"/>
      <c r="B211" s="751" t="s">
        <v>255</v>
      </c>
      <c r="C211" s="596"/>
      <c r="D211" s="596"/>
      <c r="E211" s="596"/>
      <c r="F211" s="595">
        <f t="shared" si="91"/>
        <v>2367</v>
      </c>
      <c r="G211" s="595">
        <f t="shared" si="91"/>
        <v>1897</v>
      </c>
      <c r="H211" s="595">
        <f t="shared" si="91"/>
        <v>14</v>
      </c>
      <c r="I211" s="595">
        <f t="shared" si="91"/>
        <v>14</v>
      </c>
      <c r="J211" s="595">
        <f t="shared" si="91"/>
        <v>14</v>
      </c>
      <c r="K211" s="595">
        <f t="shared" si="91"/>
        <v>14</v>
      </c>
      <c r="L211" s="595">
        <f t="shared" si="91"/>
        <v>14</v>
      </c>
      <c r="M211" s="595">
        <f t="shared" si="91"/>
        <v>14</v>
      </c>
      <c r="N211" s="595">
        <f t="shared" si="91"/>
        <v>14</v>
      </c>
      <c r="O211" s="595">
        <f t="shared" si="91"/>
        <v>14</v>
      </c>
      <c r="P211" s="595">
        <f t="shared" si="91"/>
        <v>14</v>
      </c>
      <c r="Q211" s="595">
        <f t="shared" si="91"/>
        <v>14</v>
      </c>
      <c r="R211" s="595">
        <f t="shared" si="91"/>
        <v>14</v>
      </c>
      <c r="S211" s="595">
        <f t="shared" si="91"/>
        <v>14</v>
      </c>
      <c r="T211" s="595">
        <f t="shared" si="91"/>
        <v>14</v>
      </c>
      <c r="U211" s="595">
        <f t="shared" si="91"/>
        <v>14</v>
      </c>
      <c r="V211" s="595">
        <f t="shared" si="91"/>
        <v>14</v>
      </c>
      <c r="W211" s="595">
        <f t="shared" si="91"/>
        <v>14</v>
      </c>
      <c r="X211" s="595">
        <f t="shared" si="91"/>
        <v>14</v>
      </c>
      <c r="Y211" s="595">
        <f t="shared" si="91"/>
        <v>14</v>
      </c>
      <c r="Z211" s="595">
        <f t="shared" si="91"/>
        <v>14</v>
      </c>
      <c r="AA211" s="595">
        <f t="shared" si="91"/>
        <v>14</v>
      </c>
      <c r="AB211" s="595">
        <f t="shared" si="91"/>
        <v>14</v>
      </c>
      <c r="AC211" s="595">
        <f t="shared" si="91"/>
        <v>14</v>
      </c>
      <c r="AD211" s="595">
        <f t="shared" si="91"/>
        <v>14</v>
      </c>
      <c r="AE211" s="595">
        <f t="shared" si="91"/>
        <v>14</v>
      </c>
      <c r="AF211" s="595">
        <f t="shared" si="91"/>
        <v>14</v>
      </c>
      <c r="AG211" s="595">
        <f t="shared" si="91"/>
        <v>14</v>
      </c>
      <c r="AH211" s="595">
        <f t="shared" si="91"/>
        <v>14</v>
      </c>
      <c r="AI211" s="595">
        <f t="shared" si="91"/>
        <v>14</v>
      </c>
    </row>
    <row r="212" spans="1:35" s="589" customFormat="1" ht="11.25">
      <c r="A212" s="594"/>
      <c r="B212" s="751" t="s">
        <v>256</v>
      </c>
      <c r="C212" s="596"/>
      <c r="D212" s="596"/>
      <c r="E212" s="596"/>
      <c r="F212" s="595">
        <f t="shared" si="91"/>
        <v>15304</v>
      </c>
      <c r="G212" s="595">
        <f t="shared" si="91"/>
        <v>11867</v>
      </c>
      <c r="H212" s="595">
        <f t="shared" si="91"/>
        <v>8296</v>
      </c>
      <c r="I212" s="595">
        <f t="shared" si="91"/>
        <v>8296</v>
      </c>
      <c r="J212" s="595">
        <f t="shared" si="91"/>
        <v>8296</v>
      </c>
      <c r="K212" s="595">
        <f t="shared" si="91"/>
        <v>54296</v>
      </c>
      <c r="L212" s="595">
        <f t="shared" si="91"/>
        <v>54296</v>
      </c>
      <c r="M212" s="595">
        <f t="shared" si="91"/>
        <v>54296</v>
      </c>
      <c r="N212" s="595">
        <f t="shared" si="91"/>
        <v>54296</v>
      </c>
      <c r="O212" s="595">
        <f t="shared" si="91"/>
        <v>54296</v>
      </c>
      <c r="P212" s="595">
        <f t="shared" si="91"/>
        <v>54296</v>
      </c>
      <c r="Q212" s="595">
        <f t="shared" si="91"/>
        <v>54296</v>
      </c>
      <c r="R212" s="595">
        <f t="shared" si="91"/>
        <v>54296</v>
      </c>
      <c r="S212" s="595">
        <f t="shared" si="91"/>
        <v>54296</v>
      </c>
      <c r="T212" s="595">
        <f t="shared" si="91"/>
        <v>54296</v>
      </c>
      <c r="U212" s="595">
        <f t="shared" si="91"/>
        <v>54296</v>
      </c>
      <c r="V212" s="595">
        <f t="shared" si="91"/>
        <v>54296</v>
      </c>
      <c r="W212" s="595">
        <f t="shared" si="91"/>
        <v>54296</v>
      </c>
      <c r="X212" s="595">
        <f t="shared" si="91"/>
        <v>54296</v>
      </c>
      <c r="Y212" s="595">
        <f t="shared" si="91"/>
        <v>54296</v>
      </c>
      <c r="Z212" s="595">
        <f t="shared" si="91"/>
        <v>54296</v>
      </c>
      <c r="AA212" s="595">
        <f t="shared" si="91"/>
        <v>54296</v>
      </c>
      <c r="AB212" s="595">
        <f t="shared" si="91"/>
        <v>54296</v>
      </c>
      <c r="AC212" s="595">
        <f t="shared" si="91"/>
        <v>54296</v>
      </c>
      <c r="AD212" s="595">
        <f t="shared" si="91"/>
        <v>54296</v>
      </c>
      <c r="AE212" s="595">
        <f t="shared" si="91"/>
        <v>54296</v>
      </c>
      <c r="AF212" s="595">
        <f t="shared" si="91"/>
        <v>54296</v>
      </c>
      <c r="AG212" s="595">
        <f t="shared" si="91"/>
        <v>54296</v>
      </c>
      <c r="AH212" s="595">
        <f t="shared" si="91"/>
        <v>54296</v>
      </c>
      <c r="AI212" s="595">
        <f t="shared" si="91"/>
        <v>54296</v>
      </c>
    </row>
    <row r="213" spans="1:35" s="589" customFormat="1" ht="11.25">
      <c r="A213" s="594"/>
      <c r="B213" s="751" t="s">
        <v>257</v>
      </c>
      <c r="C213" s="596"/>
      <c r="D213" s="596"/>
      <c r="E213" s="596"/>
      <c r="F213" s="595">
        <f t="shared" si="91"/>
        <v>3766</v>
      </c>
      <c r="G213" s="595">
        <f t="shared" si="91"/>
        <v>1203</v>
      </c>
      <c r="H213" s="595">
        <f t="shared" si="91"/>
        <v>5010</v>
      </c>
      <c r="I213" s="595">
        <f t="shared" si="91"/>
        <v>5010</v>
      </c>
      <c r="J213" s="595">
        <f t="shared" si="91"/>
        <v>5010</v>
      </c>
      <c r="K213" s="595">
        <f t="shared" si="91"/>
        <v>5010</v>
      </c>
      <c r="L213" s="595">
        <f t="shared" si="91"/>
        <v>5010</v>
      </c>
      <c r="M213" s="595">
        <f t="shared" si="91"/>
        <v>5010</v>
      </c>
      <c r="N213" s="595">
        <f t="shared" si="91"/>
        <v>5010</v>
      </c>
      <c r="O213" s="595">
        <f t="shared" si="91"/>
        <v>5010</v>
      </c>
      <c r="P213" s="595">
        <f t="shared" si="91"/>
        <v>5010</v>
      </c>
      <c r="Q213" s="595">
        <f t="shared" si="91"/>
        <v>5010</v>
      </c>
      <c r="R213" s="595">
        <f t="shared" si="91"/>
        <v>5010</v>
      </c>
      <c r="S213" s="595">
        <f t="shared" si="91"/>
        <v>5010</v>
      </c>
      <c r="T213" s="595">
        <f t="shared" si="91"/>
        <v>5010</v>
      </c>
      <c r="U213" s="595">
        <f t="shared" si="91"/>
        <v>5010</v>
      </c>
      <c r="V213" s="595">
        <f t="shared" si="91"/>
        <v>5010</v>
      </c>
      <c r="W213" s="595">
        <f t="shared" si="91"/>
        <v>5010</v>
      </c>
      <c r="X213" s="595">
        <f t="shared" si="91"/>
        <v>5010</v>
      </c>
      <c r="Y213" s="595">
        <f t="shared" si="91"/>
        <v>5010</v>
      </c>
      <c r="Z213" s="595">
        <f t="shared" si="91"/>
        <v>5010</v>
      </c>
      <c r="AA213" s="595">
        <f t="shared" si="91"/>
        <v>5010</v>
      </c>
      <c r="AB213" s="595">
        <f t="shared" si="91"/>
        <v>5010</v>
      </c>
      <c r="AC213" s="595">
        <f t="shared" si="91"/>
        <v>5010</v>
      </c>
      <c r="AD213" s="595">
        <f t="shared" si="91"/>
        <v>5010</v>
      </c>
      <c r="AE213" s="595">
        <f t="shared" si="91"/>
        <v>5010</v>
      </c>
      <c r="AF213" s="595">
        <f t="shared" si="91"/>
        <v>5010</v>
      </c>
      <c r="AG213" s="595">
        <f t="shared" si="91"/>
        <v>5010</v>
      </c>
      <c r="AH213" s="595">
        <f t="shared" si="91"/>
        <v>5010</v>
      </c>
      <c r="AI213" s="595">
        <f t="shared" si="91"/>
        <v>5010</v>
      </c>
    </row>
    <row r="214" spans="1:35" s="589" customFormat="1" ht="11.25">
      <c r="A214" s="594"/>
      <c r="B214" s="750" t="s">
        <v>248</v>
      </c>
      <c r="C214" s="594"/>
      <c r="D214" s="594"/>
      <c r="E214" s="594"/>
      <c r="F214" s="595">
        <f t="shared" si="91"/>
        <v>0</v>
      </c>
      <c r="G214" s="595">
        <f t="shared" si="91"/>
        <v>157</v>
      </c>
      <c r="H214" s="595">
        <f t="shared" si="91"/>
        <v>0</v>
      </c>
      <c r="I214" s="595">
        <f t="shared" si="91"/>
        <v>0</v>
      </c>
      <c r="J214" s="595">
        <f t="shared" si="91"/>
        <v>0</v>
      </c>
      <c r="K214" s="595">
        <f t="shared" si="91"/>
        <v>0</v>
      </c>
      <c r="L214" s="595">
        <f t="shared" si="91"/>
        <v>0</v>
      </c>
      <c r="M214" s="595">
        <f t="shared" si="91"/>
        <v>0</v>
      </c>
      <c r="N214" s="595">
        <f t="shared" si="91"/>
        <v>0</v>
      </c>
      <c r="O214" s="595">
        <f t="shared" si="91"/>
        <v>0</v>
      </c>
      <c r="P214" s="595">
        <f t="shared" si="91"/>
        <v>0</v>
      </c>
      <c r="Q214" s="595">
        <f t="shared" si="91"/>
        <v>0</v>
      </c>
      <c r="R214" s="595">
        <f t="shared" si="91"/>
        <v>0</v>
      </c>
      <c r="S214" s="595">
        <f t="shared" si="91"/>
        <v>0</v>
      </c>
      <c r="T214" s="595">
        <f t="shared" si="91"/>
        <v>0</v>
      </c>
      <c r="U214" s="595">
        <f t="shared" si="91"/>
        <v>0</v>
      </c>
      <c r="V214" s="595">
        <f t="shared" si="91"/>
        <v>0</v>
      </c>
      <c r="W214" s="595">
        <f t="shared" si="91"/>
        <v>0</v>
      </c>
      <c r="X214" s="595">
        <f t="shared" si="91"/>
        <v>0</v>
      </c>
      <c r="Y214" s="595">
        <f t="shared" si="91"/>
        <v>0</v>
      </c>
      <c r="Z214" s="595">
        <f t="shared" si="91"/>
        <v>0</v>
      </c>
      <c r="AA214" s="595">
        <f t="shared" si="91"/>
        <v>0</v>
      </c>
      <c r="AB214" s="595">
        <f t="shared" si="91"/>
        <v>0</v>
      </c>
      <c r="AC214" s="595">
        <f t="shared" si="91"/>
        <v>0</v>
      </c>
      <c r="AD214" s="595">
        <f t="shared" si="91"/>
        <v>0</v>
      </c>
      <c r="AE214" s="595">
        <f t="shared" si="91"/>
        <v>0</v>
      </c>
      <c r="AF214" s="595">
        <f t="shared" si="91"/>
        <v>0</v>
      </c>
      <c r="AG214" s="595">
        <f t="shared" si="91"/>
        <v>0</v>
      </c>
      <c r="AH214" s="595">
        <f t="shared" si="91"/>
        <v>0</v>
      </c>
      <c r="AI214" s="595">
        <f t="shared" si="91"/>
        <v>0</v>
      </c>
    </row>
    <row r="215" spans="1:35" s="589" customFormat="1" ht="11.25">
      <c r="A215" s="594"/>
      <c r="B215" s="750" t="s">
        <v>258</v>
      </c>
      <c r="C215" s="594"/>
      <c r="D215" s="594"/>
      <c r="E215" s="594"/>
      <c r="F215" s="595">
        <f t="shared" si="91"/>
        <v>4323</v>
      </c>
      <c r="G215" s="595">
        <f t="shared" si="91"/>
        <v>0</v>
      </c>
      <c r="H215" s="595">
        <f t="shared" si="91"/>
        <v>0</v>
      </c>
      <c r="I215" s="595">
        <f t="shared" si="91"/>
        <v>0</v>
      </c>
      <c r="J215" s="595">
        <f t="shared" si="91"/>
        <v>0</v>
      </c>
      <c r="K215" s="595">
        <f t="shared" si="91"/>
        <v>0</v>
      </c>
      <c r="L215" s="595">
        <f t="shared" si="91"/>
        <v>0</v>
      </c>
      <c r="M215" s="595">
        <f t="shared" si="91"/>
        <v>0</v>
      </c>
      <c r="N215" s="595">
        <f t="shared" si="91"/>
        <v>0</v>
      </c>
      <c r="O215" s="595">
        <f t="shared" si="91"/>
        <v>0</v>
      </c>
      <c r="P215" s="595">
        <f t="shared" si="91"/>
        <v>0</v>
      </c>
      <c r="Q215" s="595">
        <f t="shared" si="91"/>
        <v>0</v>
      </c>
      <c r="R215" s="595">
        <f t="shared" si="91"/>
        <v>0</v>
      </c>
      <c r="S215" s="595">
        <f t="shared" si="91"/>
        <v>0</v>
      </c>
      <c r="T215" s="595">
        <f t="shared" si="91"/>
        <v>0</v>
      </c>
      <c r="U215" s="595">
        <f t="shared" si="91"/>
        <v>0</v>
      </c>
      <c r="V215" s="595">
        <f t="shared" si="91"/>
        <v>0</v>
      </c>
      <c r="W215" s="595">
        <f t="shared" si="91"/>
        <v>0</v>
      </c>
      <c r="X215" s="595">
        <f t="shared" si="91"/>
        <v>0</v>
      </c>
      <c r="Y215" s="595">
        <f t="shared" si="91"/>
        <v>0</v>
      </c>
      <c r="Z215" s="595">
        <f t="shared" si="91"/>
        <v>0</v>
      </c>
      <c r="AA215" s="595">
        <f t="shared" si="91"/>
        <v>0</v>
      </c>
      <c r="AB215" s="595">
        <f t="shared" si="91"/>
        <v>0</v>
      </c>
      <c r="AC215" s="595">
        <f t="shared" si="91"/>
        <v>0</v>
      </c>
      <c r="AD215" s="595">
        <f t="shared" si="91"/>
        <v>0</v>
      </c>
      <c r="AE215" s="595">
        <f t="shared" si="91"/>
        <v>0</v>
      </c>
      <c r="AF215" s="595">
        <f t="shared" si="91"/>
        <v>0</v>
      </c>
      <c r="AG215" s="595">
        <f t="shared" si="91"/>
        <v>0</v>
      </c>
      <c r="AH215" s="595">
        <f t="shared" si="91"/>
        <v>0</v>
      </c>
      <c r="AI215" s="595">
        <f t="shared" si="91"/>
        <v>0</v>
      </c>
    </row>
    <row r="216" spans="1:35" s="589" customFormat="1" ht="11.25">
      <c r="A216" s="592"/>
      <c r="B216" s="749" t="s">
        <v>259</v>
      </c>
      <c r="C216" s="592"/>
      <c r="D216" s="592"/>
      <c r="E216" s="592"/>
      <c r="F216" s="593">
        <f>+F196-F206</f>
        <v>-4175</v>
      </c>
      <c r="G216" s="593">
        <f t="shared" ref="G216:AI216" si="92">+G196-G206</f>
        <v>8477</v>
      </c>
      <c r="H216" s="593">
        <f t="shared" si="92"/>
        <v>0</v>
      </c>
      <c r="I216" s="593">
        <f t="shared" si="92"/>
        <v>0</v>
      </c>
      <c r="J216" s="593">
        <f t="shared" si="92"/>
        <v>0</v>
      </c>
      <c r="K216" s="593">
        <f t="shared" si="92"/>
        <v>0</v>
      </c>
      <c r="L216" s="593">
        <f t="shared" si="92"/>
        <v>0</v>
      </c>
      <c r="M216" s="593">
        <f t="shared" si="92"/>
        <v>0</v>
      </c>
      <c r="N216" s="593">
        <f t="shared" si="92"/>
        <v>0</v>
      </c>
      <c r="O216" s="593">
        <f t="shared" si="92"/>
        <v>0</v>
      </c>
      <c r="P216" s="593">
        <f t="shared" si="92"/>
        <v>0</v>
      </c>
      <c r="Q216" s="593">
        <f t="shared" si="92"/>
        <v>0</v>
      </c>
      <c r="R216" s="593">
        <f t="shared" si="92"/>
        <v>0</v>
      </c>
      <c r="S216" s="593">
        <f t="shared" si="92"/>
        <v>0</v>
      </c>
      <c r="T216" s="593">
        <f t="shared" si="92"/>
        <v>0</v>
      </c>
      <c r="U216" s="593">
        <f t="shared" si="92"/>
        <v>0</v>
      </c>
      <c r="V216" s="593">
        <f t="shared" si="92"/>
        <v>0</v>
      </c>
      <c r="W216" s="593">
        <f t="shared" si="92"/>
        <v>0</v>
      </c>
      <c r="X216" s="593">
        <f t="shared" si="92"/>
        <v>0</v>
      </c>
      <c r="Y216" s="593">
        <f t="shared" si="92"/>
        <v>0</v>
      </c>
      <c r="Z216" s="593">
        <f t="shared" si="92"/>
        <v>0</v>
      </c>
      <c r="AA216" s="593">
        <f t="shared" si="92"/>
        <v>0</v>
      </c>
      <c r="AB216" s="593">
        <f t="shared" si="92"/>
        <v>0</v>
      </c>
      <c r="AC216" s="593">
        <f t="shared" si="92"/>
        <v>0</v>
      </c>
      <c r="AD216" s="593">
        <f t="shared" si="92"/>
        <v>0</v>
      </c>
      <c r="AE216" s="593">
        <f t="shared" si="92"/>
        <v>0</v>
      </c>
      <c r="AF216" s="593">
        <f t="shared" si="92"/>
        <v>0</v>
      </c>
      <c r="AG216" s="593">
        <f t="shared" si="92"/>
        <v>0</v>
      </c>
      <c r="AH216" s="593">
        <f t="shared" si="92"/>
        <v>0</v>
      </c>
      <c r="AI216" s="593">
        <f t="shared" si="92"/>
        <v>0</v>
      </c>
    </row>
    <row r="218" spans="1:35" ht="12.75">
      <c r="A218" s="555" t="s">
        <v>668</v>
      </c>
    </row>
    <row r="220" spans="1:35" s="589" customFormat="1" ht="11.25">
      <c r="A220" s="612"/>
      <c r="B220" s="754" t="s">
        <v>388</v>
      </c>
      <c r="C220" s="612"/>
      <c r="D220" s="612"/>
      <c r="E220" s="612"/>
      <c r="F220" s="612">
        <f t="shared" ref="F220:AI221" si="93">+F194</f>
        <v>1</v>
      </c>
      <c r="G220" s="612">
        <f t="shared" si="93"/>
        <v>2</v>
      </c>
      <c r="H220" s="612">
        <f t="shared" si="93"/>
        <v>3</v>
      </c>
      <c r="I220" s="612">
        <f t="shared" si="93"/>
        <v>4</v>
      </c>
      <c r="J220" s="612">
        <f t="shared" si="93"/>
        <v>5</v>
      </c>
      <c r="K220" s="612">
        <f t="shared" si="93"/>
        <v>6</v>
      </c>
      <c r="L220" s="612">
        <f t="shared" si="93"/>
        <v>7</v>
      </c>
      <c r="M220" s="612">
        <f t="shared" si="93"/>
        <v>8</v>
      </c>
      <c r="N220" s="612">
        <f t="shared" si="93"/>
        <v>9</v>
      </c>
      <c r="O220" s="612">
        <f t="shared" si="93"/>
        <v>10</v>
      </c>
      <c r="P220" s="612">
        <f t="shared" si="93"/>
        <v>11</v>
      </c>
      <c r="Q220" s="612">
        <f t="shared" si="93"/>
        <v>12</v>
      </c>
      <c r="R220" s="612">
        <f t="shared" si="93"/>
        <v>13</v>
      </c>
      <c r="S220" s="612">
        <f t="shared" si="93"/>
        <v>14</v>
      </c>
      <c r="T220" s="612">
        <f t="shared" si="93"/>
        <v>15</v>
      </c>
      <c r="U220" s="612">
        <f t="shared" si="93"/>
        <v>16</v>
      </c>
      <c r="V220" s="612">
        <f t="shared" si="93"/>
        <v>17</v>
      </c>
      <c r="W220" s="612">
        <f t="shared" si="93"/>
        <v>18</v>
      </c>
      <c r="X220" s="612">
        <f t="shared" si="93"/>
        <v>19</v>
      </c>
      <c r="Y220" s="612">
        <f t="shared" si="93"/>
        <v>20</v>
      </c>
      <c r="Z220" s="612">
        <f t="shared" si="93"/>
        <v>21</v>
      </c>
      <c r="AA220" s="612">
        <f t="shared" si="93"/>
        <v>22</v>
      </c>
      <c r="AB220" s="612">
        <f t="shared" si="93"/>
        <v>23</v>
      </c>
      <c r="AC220" s="612">
        <f t="shared" si="93"/>
        <v>24</v>
      </c>
      <c r="AD220" s="612">
        <f t="shared" si="93"/>
        <v>25</v>
      </c>
      <c r="AE220" s="612">
        <f t="shared" si="93"/>
        <v>26</v>
      </c>
      <c r="AF220" s="612">
        <f t="shared" si="93"/>
        <v>27</v>
      </c>
      <c r="AG220" s="612">
        <f t="shared" si="93"/>
        <v>28</v>
      </c>
      <c r="AH220" s="612">
        <f t="shared" si="93"/>
        <v>29</v>
      </c>
      <c r="AI220" s="612">
        <f t="shared" si="93"/>
        <v>30</v>
      </c>
    </row>
    <row r="221" spans="1:35" s="589" customFormat="1" ht="11.25">
      <c r="A221" s="612" t="s">
        <v>147</v>
      </c>
      <c r="B221" s="754" t="s">
        <v>392</v>
      </c>
      <c r="C221" s="613"/>
      <c r="D221" s="613"/>
      <c r="E221" s="613"/>
      <c r="F221" s="614">
        <f t="shared" si="93"/>
        <v>2018</v>
      </c>
      <c r="G221" s="614">
        <f t="shared" si="93"/>
        <v>2019</v>
      </c>
      <c r="H221" s="614">
        <f t="shared" si="93"/>
        <v>2020</v>
      </c>
      <c r="I221" s="614">
        <f t="shared" si="93"/>
        <v>2021</v>
      </c>
      <c r="J221" s="614">
        <f t="shared" si="93"/>
        <v>2022</v>
      </c>
      <c r="K221" s="614">
        <f t="shared" si="93"/>
        <v>2023</v>
      </c>
      <c r="L221" s="614">
        <f t="shared" si="93"/>
        <v>2024</v>
      </c>
      <c r="M221" s="614">
        <f t="shared" si="93"/>
        <v>2025</v>
      </c>
      <c r="N221" s="614">
        <f t="shared" si="93"/>
        <v>2026</v>
      </c>
      <c r="O221" s="614">
        <f t="shared" si="93"/>
        <v>2027</v>
      </c>
      <c r="P221" s="614">
        <f t="shared" si="93"/>
        <v>2028</v>
      </c>
      <c r="Q221" s="614">
        <f t="shared" si="93"/>
        <v>2029</v>
      </c>
      <c r="R221" s="614">
        <f t="shared" si="93"/>
        <v>2030</v>
      </c>
      <c r="S221" s="614">
        <f t="shared" si="93"/>
        <v>2031</v>
      </c>
      <c r="T221" s="614">
        <f t="shared" si="93"/>
        <v>2032</v>
      </c>
      <c r="U221" s="614">
        <f t="shared" si="93"/>
        <v>2033</v>
      </c>
      <c r="V221" s="614">
        <f t="shared" si="93"/>
        <v>2034</v>
      </c>
      <c r="W221" s="614">
        <f t="shared" si="93"/>
        <v>2035</v>
      </c>
      <c r="X221" s="614">
        <f t="shared" si="93"/>
        <v>2036</v>
      </c>
      <c r="Y221" s="614">
        <f t="shared" si="93"/>
        <v>2037</v>
      </c>
      <c r="Z221" s="614">
        <f t="shared" si="93"/>
        <v>2038</v>
      </c>
      <c r="AA221" s="614">
        <f t="shared" si="93"/>
        <v>2039</v>
      </c>
      <c r="AB221" s="614">
        <f t="shared" si="93"/>
        <v>2040</v>
      </c>
      <c r="AC221" s="614">
        <f t="shared" si="93"/>
        <v>2041</v>
      </c>
      <c r="AD221" s="614">
        <f t="shared" si="93"/>
        <v>2042</v>
      </c>
      <c r="AE221" s="614">
        <f t="shared" si="93"/>
        <v>2043</v>
      </c>
      <c r="AF221" s="614">
        <f t="shared" si="93"/>
        <v>2044</v>
      </c>
      <c r="AG221" s="614">
        <f t="shared" si="93"/>
        <v>2045</v>
      </c>
      <c r="AH221" s="614">
        <f t="shared" si="93"/>
        <v>2046</v>
      </c>
      <c r="AI221" s="614">
        <f t="shared" si="93"/>
        <v>2047</v>
      </c>
    </row>
    <row r="222" spans="1:35" s="589" customFormat="1" ht="11.25">
      <c r="A222" s="592" t="s">
        <v>242</v>
      </c>
      <c r="B222" s="749" t="s">
        <v>391</v>
      </c>
      <c r="C222" s="592"/>
      <c r="D222" s="592"/>
      <c r="E222" s="592"/>
      <c r="F222" s="593">
        <f t="shared" ref="F222:AI222" si="94">+F223+F224</f>
        <v>128422.29519999999</v>
      </c>
      <c r="G222" s="593">
        <f t="shared" si="94"/>
        <v>134381.74</v>
      </c>
      <c r="H222" s="593">
        <f t="shared" si="94"/>
        <v>114541</v>
      </c>
      <c r="I222" s="593">
        <f t="shared" si="94"/>
        <v>114541</v>
      </c>
      <c r="J222" s="593">
        <f t="shared" si="94"/>
        <v>114541</v>
      </c>
      <c r="K222" s="593">
        <f t="shared" si="94"/>
        <v>241300.43834252827</v>
      </c>
      <c r="L222" s="593">
        <f t="shared" si="94"/>
        <v>241300.43834252827</v>
      </c>
      <c r="M222" s="593">
        <f t="shared" si="94"/>
        <v>241300.43834252827</v>
      </c>
      <c r="N222" s="593">
        <f t="shared" si="94"/>
        <v>241300.43834252827</v>
      </c>
      <c r="O222" s="593">
        <f t="shared" si="94"/>
        <v>241300.43834252827</v>
      </c>
      <c r="P222" s="593">
        <f t="shared" si="94"/>
        <v>241300.43834252827</v>
      </c>
      <c r="Q222" s="593">
        <f t="shared" si="94"/>
        <v>241300.43834252827</v>
      </c>
      <c r="R222" s="593">
        <f t="shared" si="94"/>
        <v>241300.43834252827</v>
      </c>
      <c r="S222" s="593">
        <f t="shared" si="94"/>
        <v>241300.43834252827</v>
      </c>
      <c r="T222" s="593">
        <f t="shared" si="94"/>
        <v>241300.43834252827</v>
      </c>
      <c r="U222" s="593">
        <f t="shared" si="94"/>
        <v>241300.43834252827</v>
      </c>
      <c r="V222" s="593">
        <f t="shared" si="94"/>
        <v>241300.43834252827</v>
      </c>
      <c r="W222" s="593">
        <f t="shared" si="94"/>
        <v>241300.43834252827</v>
      </c>
      <c r="X222" s="593">
        <f t="shared" si="94"/>
        <v>241300.43834252827</v>
      </c>
      <c r="Y222" s="593">
        <f t="shared" si="94"/>
        <v>241300.43834252827</v>
      </c>
      <c r="Z222" s="593">
        <f t="shared" si="94"/>
        <v>241300.43834252827</v>
      </c>
      <c r="AA222" s="593">
        <f t="shared" si="94"/>
        <v>334097.76662554336</v>
      </c>
      <c r="AB222" s="593">
        <f t="shared" si="94"/>
        <v>334097.76662554336</v>
      </c>
      <c r="AC222" s="593">
        <f t="shared" si="94"/>
        <v>334097.76662554336</v>
      </c>
      <c r="AD222" s="593">
        <f t="shared" si="94"/>
        <v>334097.76662554336</v>
      </c>
      <c r="AE222" s="593">
        <f t="shared" si="94"/>
        <v>334097.76662554336</v>
      </c>
      <c r="AF222" s="593">
        <f t="shared" si="94"/>
        <v>334097.76662554336</v>
      </c>
      <c r="AG222" s="593">
        <f t="shared" si="94"/>
        <v>334097.76662554336</v>
      </c>
      <c r="AH222" s="593">
        <f t="shared" si="94"/>
        <v>334097.76662554336</v>
      </c>
      <c r="AI222" s="593">
        <f t="shared" si="94"/>
        <v>334097.76662554336</v>
      </c>
    </row>
    <row r="223" spans="1:35" s="589" customFormat="1" ht="11.25">
      <c r="A223" s="594"/>
      <c r="B223" s="751" t="s">
        <v>393</v>
      </c>
      <c r="C223" s="596"/>
      <c r="D223" s="596"/>
      <c r="E223" s="596"/>
      <c r="F223" s="595">
        <f>+F149+F150</f>
        <v>127620.29519999999</v>
      </c>
      <c r="G223" s="595">
        <f t="shared" ref="G223:AI223" si="95">+G149+G150</f>
        <v>133319.74</v>
      </c>
      <c r="H223" s="595">
        <f t="shared" si="95"/>
        <v>112964</v>
      </c>
      <c r="I223" s="595">
        <f t="shared" si="95"/>
        <v>112964</v>
      </c>
      <c r="J223" s="595">
        <f t="shared" si="95"/>
        <v>112964</v>
      </c>
      <c r="K223" s="595">
        <f t="shared" si="95"/>
        <v>145555.76954115074</v>
      </c>
      <c r="L223" s="595">
        <f t="shared" si="95"/>
        <v>145555.76954115074</v>
      </c>
      <c r="M223" s="595">
        <f t="shared" si="95"/>
        <v>145555.76954115074</v>
      </c>
      <c r="N223" s="595">
        <f t="shared" si="95"/>
        <v>145555.76954115074</v>
      </c>
      <c r="O223" s="595">
        <f t="shared" si="95"/>
        <v>145555.76954115074</v>
      </c>
      <c r="P223" s="595">
        <f t="shared" si="95"/>
        <v>145555.76954115074</v>
      </c>
      <c r="Q223" s="595">
        <f t="shared" si="95"/>
        <v>145555.76954115074</v>
      </c>
      <c r="R223" s="595">
        <f t="shared" si="95"/>
        <v>145555.76954115074</v>
      </c>
      <c r="S223" s="595">
        <f t="shared" si="95"/>
        <v>145555.76954115074</v>
      </c>
      <c r="T223" s="595">
        <f t="shared" si="95"/>
        <v>145555.76954115074</v>
      </c>
      <c r="U223" s="595">
        <f t="shared" si="95"/>
        <v>145555.76954115074</v>
      </c>
      <c r="V223" s="595">
        <f t="shared" si="95"/>
        <v>145555.76954115074</v>
      </c>
      <c r="W223" s="595">
        <f t="shared" si="95"/>
        <v>145555.76954115074</v>
      </c>
      <c r="X223" s="595">
        <f t="shared" si="95"/>
        <v>145555.76954115074</v>
      </c>
      <c r="Y223" s="595">
        <f t="shared" si="95"/>
        <v>145555.76954115074</v>
      </c>
      <c r="Z223" s="595">
        <f t="shared" si="95"/>
        <v>145555.76954115074</v>
      </c>
      <c r="AA223" s="595">
        <f t="shared" si="95"/>
        <v>178147.53908230146</v>
      </c>
      <c r="AB223" s="595">
        <f t="shared" si="95"/>
        <v>178147.53908230146</v>
      </c>
      <c r="AC223" s="595">
        <f t="shared" si="95"/>
        <v>178147.53908230146</v>
      </c>
      <c r="AD223" s="595">
        <f t="shared" si="95"/>
        <v>178147.53908230146</v>
      </c>
      <c r="AE223" s="595">
        <f t="shared" si="95"/>
        <v>178147.53908230146</v>
      </c>
      <c r="AF223" s="595">
        <f t="shared" si="95"/>
        <v>178147.53908230146</v>
      </c>
      <c r="AG223" s="595">
        <f t="shared" si="95"/>
        <v>178147.53908230146</v>
      </c>
      <c r="AH223" s="595">
        <f t="shared" si="95"/>
        <v>178147.53908230146</v>
      </c>
      <c r="AI223" s="595">
        <f t="shared" si="95"/>
        <v>178147.53908230146</v>
      </c>
    </row>
    <row r="224" spans="1:35" s="589" customFormat="1" ht="11.25">
      <c r="A224" s="594"/>
      <c r="B224" s="751" t="s">
        <v>394</v>
      </c>
      <c r="C224" s="596"/>
      <c r="D224" s="596"/>
      <c r="E224" s="596"/>
      <c r="F224" s="595">
        <f>+F174+F175</f>
        <v>802</v>
      </c>
      <c r="G224" s="595">
        <f t="shared" ref="G224:AI224" si="96">+G174+G175</f>
        <v>1062</v>
      </c>
      <c r="H224" s="595">
        <f t="shared" si="96"/>
        <v>1577</v>
      </c>
      <c r="I224" s="595">
        <f t="shared" si="96"/>
        <v>1577</v>
      </c>
      <c r="J224" s="595">
        <f t="shared" si="96"/>
        <v>1577</v>
      </c>
      <c r="K224" s="595">
        <f t="shared" si="96"/>
        <v>95744.668801377527</v>
      </c>
      <c r="L224" s="595">
        <f t="shared" si="96"/>
        <v>95744.668801377527</v>
      </c>
      <c r="M224" s="595">
        <f t="shared" si="96"/>
        <v>95744.668801377527</v>
      </c>
      <c r="N224" s="595">
        <f t="shared" si="96"/>
        <v>95744.668801377527</v>
      </c>
      <c r="O224" s="595">
        <f t="shared" si="96"/>
        <v>95744.668801377527</v>
      </c>
      <c r="P224" s="595">
        <f t="shared" si="96"/>
        <v>95744.668801377527</v>
      </c>
      <c r="Q224" s="595">
        <f t="shared" si="96"/>
        <v>95744.668801377527</v>
      </c>
      <c r="R224" s="595">
        <f t="shared" si="96"/>
        <v>95744.668801377527</v>
      </c>
      <c r="S224" s="595">
        <f t="shared" si="96"/>
        <v>95744.668801377527</v>
      </c>
      <c r="T224" s="595">
        <f t="shared" si="96"/>
        <v>95744.668801377527</v>
      </c>
      <c r="U224" s="595">
        <f t="shared" si="96"/>
        <v>95744.668801377527</v>
      </c>
      <c r="V224" s="595">
        <f t="shared" si="96"/>
        <v>95744.668801377527</v>
      </c>
      <c r="W224" s="595">
        <f t="shared" si="96"/>
        <v>95744.668801377527</v>
      </c>
      <c r="X224" s="595">
        <f t="shared" si="96"/>
        <v>95744.668801377527</v>
      </c>
      <c r="Y224" s="595">
        <f t="shared" si="96"/>
        <v>95744.668801377527</v>
      </c>
      <c r="Z224" s="595">
        <f t="shared" si="96"/>
        <v>95744.668801377527</v>
      </c>
      <c r="AA224" s="595">
        <f t="shared" si="96"/>
        <v>155950.22754324187</v>
      </c>
      <c r="AB224" s="595">
        <f t="shared" si="96"/>
        <v>155950.22754324187</v>
      </c>
      <c r="AC224" s="595">
        <f t="shared" si="96"/>
        <v>155950.22754324187</v>
      </c>
      <c r="AD224" s="595">
        <f t="shared" si="96"/>
        <v>155950.22754324187</v>
      </c>
      <c r="AE224" s="595">
        <f t="shared" si="96"/>
        <v>155950.22754324187</v>
      </c>
      <c r="AF224" s="595">
        <f t="shared" si="96"/>
        <v>155950.22754324187</v>
      </c>
      <c r="AG224" s="595">
        <f t="shared" si="96"/>
        <v>155950.22754324187</v>
      </c>
      <c r="AH224" s="595">
        <f t="shared" si="96"/>
        <v>155950.22754324187</v>
      </c>
      <c r="AI224" s="595">
        <f t="shared" si="96"/>
        <v>155950.22754324187</v>
      </c>
    </row>
    <row r="225" spans="1:35" s="589" customFormat="1" ht="11.25">
      <c r="A225" s="594"/>
      <c r="B225" s="751" t="s">
        <v>898</v>
      </c>
      <c r="C225" s="596"/>
      <c r="D225" s="596"/>
      <c r="E225" s="596"/>
      <c r="F225" s="595">
        <f>+F151</f>
        <v>0</v>
      </c>
      <c r="G225" s="595">
        <f t="shared" ref="G225:AI225" si="97">+G151</f>
        <v>0</v>
      </c>
      <c r="H225" s="595">
        <f t="shared" si="97"/>
        <v>0</v>
      </c>
      <c r="I225" s="595">
        <f t="shared" si="97"/>
        <v>0</v>
      </c>
      <c r="J225" s="595">
        <f t="shared" si="97"/>
        <v>0</v>
      </c>
      <c r="K225" s="595">
        <f t="shared" si="97"/>
        <v>32591.769541150734</v>
      </c>
      <c r="L225" s="595">
        <f t="shared" si="97"/>
        <v>32591.769541150734</v>
      </c>
      <c r="M225" s="595">
        <f t="shared" si="97"/>
        <v>32591.769541150734</v>
      </c>
      <c r="N225" s="595">
        <f t="shared" si="97"/>
        <v>32591.769541150734</v>
      </c>
      <c r="O225" s="595">
        <f t="shared" si="97"/>
        <v>32591.769541150734</v>
      </c>
      <c r="P225" s="595">
        <f t="shared" si="97"/>
        <v>32591.769541150734</v>
      </c>
      <c r="Q225" s="595">
        <f t="shared" si="97"/>
        <v>32591.769541150734</v>
      </c>
      <c r="R225" s="595">
        <f t="shared" si="97"/>
        <v>32591.769541150734</v>
      </c>
      <c r="S225" s="595">
        <f t="shared" si="97"/>
        <v>32591.769541150734</v>
      </c>
      <c r="T225" s="595">
        <f t="shared" si="97"/>
        <v>32591.769541150734</v>
      </c>
      <c r="U225" s="595">
        <f t="shared" si="97"/>
        <v>32591.769541150734</v>
      </c>
      <c r="V225" s="595">
        <f t="shared" si="97"/>
        <v>32591.769541150734</v>
      </c>
      <c r="W225" s="595">
        <f t="shared" si="97"/>
        <v>32591.769541150734</v>
      </c>
      <c r="X225" s="595">
        <f t="shared" si="97"/>
        <v>32591.769541150734</v>
      </c>
      <c r="Y225" s="595">
        <f t="shared" si="97"/>
        <v>32591.769541150734</v>
      </c>
      <c r="Z225" s="595">
        <f t="shared" si="97"/>
        <v>32591.769541150734</v>
      </c>
      <c r="AA225" s="595">
        <f t="shared" si="97"/>
        <v>0</v>
      </c>
      <c r="AB225" s="595">
        <f t="shared" si="97"/>
        <v>0</v>
      </c>
      <c r="AC225" s="595">
        <f t="shared" si="97"/>
        <v>0</v>
      </c>
      <c r="AD225" s="595">
        <f t="shared" si="97"/>
        <v>0</v>
      </c>
      <c r="AE225" s="595">
        <f t="shared" si="97"/>
        <v>0</v>
      </c>
      <c r="AF225" s="595">
        <f t="shared" si="97"/>
        <v>0</v>
      </c>
      <c r="AG225" s="595">
        <f t="shared" si="97"/>
        <v>0</v>
      </c>
      <c r="AH225" s="595">
        <f t="shared" si="97"/>
        <v>0</v>
      </c>
      <c r="AI225" s="595">
        <f t="shared" si="97"/>
        <v>0</v>
      </c>
    </row>
    <row r="226" spans="1:35" s="589" customFormat="1" ht="11.25">
      <c r="A226" s="594"/>
      <c r="B226" s="751" t="s">
        <v>899</v>
      </c>
      <c r="C226" s="596"/>
      <c r="D226" s="596"/>
      <c r="E226" s="596"/>
      <c r="F226" s="595">
        <f>+F176</f>
        <v>0</v>
      </c>
      <c r="G226" s="595">
        <f t="shared" ref="G226:AI226" si="98">+G176</f>
        <v>0</v>
      </c>
      <c r="H226" s="595">
        <f t="shared" si="98"/>
        <v>0</v>
      </c>
      <c r="I226" s="595">
        <f t="shared" si="98"/>
        <v>0</v>
      </c>
      <c r="J226" s="595">
        <f t="shared" si="98"/>
        <v>0</v>
      </c>
      <c r="K226" s="595">
        <f t="shared" si="98"/>
        <v>60205.558741864334</v>
      </c>
      <c r="L226" s="595">
        <f t="shared" si="98"/>
        <v>60205.558741864334</v>
      </c>
      <c r="M226" s="595">
        <f t="shared" si="98"/>
        <v>60205.558741864334</v>
      </c>
      <c r="N226" s="595">
        <f t="shared" si="98"/>
        <v>60205.558741864334</v>
      </c>
      <c r="O226" s="595">
        <f t="shared" si="98"/>
        <v>60205.558741864334</v>
      </c>
      <c r="P226" s="595">
        <f t="shared" si="98"/>
        <v>60205.558741864334</v>
      </c>
      <c r="Q226" s="595">
        <f t="shared" si="98"/>
        <v>60205.558741864334</v>
      </c>
      <c r="R226" s="595">
        <f t="shared" si="98"/>
        <v>60205.558741864334</v>
      </c>
      <c r="S226" s="595">
        <f t="shared" si="98"/>
        <v>60205.558741864334</v>
      </c>
      <c r="T226" s="595">
        <f t="shared" si="98"/>
        <v>60205.558741864334</v>
      </c>
      <c r="U226" s="595">
        <f t="shared" si="98"/>
        <v>60205.558741864334</v>
      </c>
      <c r="V226" s="595">
        <f t="shared" si="98"/>
        <v>60205.558741864334</v>
      </c>
      <c r="W226" s="595">
        <f t="shared" si="98"/>
        <v>60205.558741864334</v>
      </c>
      <c r="X226" s="595">
        <f t="shared" si="98"/>
        <v>60205.558741864334</v>
      </c>
      <c r="Y226" s="595">
        <f t="shared" si="98"/>
        <v>60205.558741864334</v>
      </c>
      <c r="Z226" s="595">
        <f t="shared" si="98"/>
        <v>60205.558741864334</v>
      </c>
      <c r="AA226" s="595">
        <f t="shared" si="98"/>
        <v>0</v>
      </c>
      <c r="AB226" s="595">
        <f t="shared" si="98"/>
        <v>0</v>
      </c>
      <c r="AC226" s="595">
        <f t="shared" si="98"/>
        <v>0</v>
      </c>
      <c r="AD226" s="595">
        <f t="shared" si="98"/>
        <v>0</v>
      </c>
      <c r="AE226" s="595">
        <f t="shared" si="98"/>
        <v>0</v>
      </c>
      <c r="AF226" s="595">
        <f t="shared" si="98"/>
        <v>0</v>
      </c>
      <c r="AG226" s="595">
        <f t="shared" si="98"/>
        <v>0</v>
      </c>
      <c r="AH226" s="595">
        <f t="shared" si="98"/>
        <v>0</v>
      </c>
      <c r="AI226" s="595">
        <f t="shared" si="98"/>
        <v>0</v>
      </c>
    </row>
    <row r="227" spans="1:35" s="589" customFormat="1" ht="11.25">
      <c r="A227" s="592" t="s">
        <v>243</v>
      </c>
      <c r="B227" s="749" t="s">
        <v>253</v>
      </c>
      <c r="C227" s="592"/>
      <c r="D227" s="592"/>
      <c r="E227" s="592"/>
      <c r="F227" s="593">
        <f t="shared" ref="F227:AI227" si="99">+F228+F229</f>
        <v>322</v>
      </c>
      <c r="G227" s="593">
        <f t="shared" si="99"/>
        <v>110913</v>
      </c>
      <c r="H227" s="593">
        <f t="shared" si="99"/>
        <v>114541</v>
      </c>
      <c r="I227" s="593">
        <f t="shared" si="99"/>
        <v>114541</v>
      </c>
      <c r="J227" s="593">
        <f t="shared" si="99"/>
        <v>114541</v>
      </c>
      <c r="K227" s="593">
        <f t="shared" si="99"/>
        <v>334097.76662554336</v>
      </c>
      <c r="L227" s="593">
        <f t="shared" si="99"/>
        <v>334097.76662554336</v>
      </c>
      <c r="M227" s="593">
        <f t="shared" si="99"/>
        <v>334097.76662554336</v>
      </c>
      <c r="N227" s="593">
        <f t="shared" si="99"/>
        <v>334097.76662554336</v>
      </c>
      <c r="O227" s="593">
        <f t="shared" si="99"/>
        <v>334097.76662554336</v>
      </c>
      <c r="P227" s="593">
        <f t="shared" si="99"/>
        <v>334097.76662554336</v>
      </c>
      <c r="Q227" s="593">
        <f t="shared" si="99"/>
        <v>334097.76662554336</v>
      </c>
      <c r="R227" s="593">
        <f t="shared" si="99"/>
        <v>334097.76662554336</v>
      </c>
      <c r="S227" s="593">
        <f t="shared" si="99"/>
        <v>334097.76662554336</v>
      </c>
      <c r="T227" s="593">
        <f t="shared" si="99"/>
        <v>334097.76662554336</v>
      </c>
      <c r="U227" s="593">
        <f t="shared" si="99"/>
        <v>334097.76662554336</v>
      </c>
      <c r="V227" s="593">
        <f t="shared" si="99"/>
        <v>334097.76662554336</v>
      </c>
      <c r="W227" s="593">
        <f t="shared" si="99"/>
        <v>334097.76662554336</v>
      </c>
      <c r="X227" s="593">
        <f t="shared" si="99"/>
        <v>334097.76662554336</v>
      </c>
      <c r="Y227" s="593">
        <f t="shared" si="99"/>
        <v>334097.76662554336</v>
      </c>
      <c r="Z227" s="593">
        <f t="shared" si="99"/>
        <v>334097.76662554336</v>
      </c>
      <c r="AA227" s="593">
        <f t="shared" si="99"/>
        <v>334097.76662554336</v>
      </c>
      <c r="AB227" s="593">
        <f t="shared" si="99"/>
        <v>334097.76662554336</v>
      </c>
      <c r="AC227" s="593">
        <f t="shared" si="99"/>
        <v>334097.76662554336</v>
      </c>
      <c r="AD227" s="593">
        <f t="shared" si="99"/>
        <v>334097.76662554336</v>
      </c>
      <c r="AE227" s="593">
        <f t="shared" si="99"/>
        <v>334097.76662554336</v>
      </c>
      <c r="AF227" s="593">
        <f t="shared" si="99"/>
        <v>334097.76662554336</v>
      </c>
      <c r="AG227" s="593">
        <f t="shared" si="99"/>
        <v>334097.76662554336</v>
      </c>
      <c r="AH227" s="593">
        <f t="shared" si="99"/>
        <v>334097.76662554336</v>
      </c>
      <c r="AI227" s="593">
        <f t="shared" si="99"/>
        <v>334097.76662554336</v>
      </c>
    </row>
    <row r="228" spans="1:35" s="589" customFormat="1" ht="11.25">
      <c r="B228" s="554" t="s">
        <v>395</v>
      </c>
      <c r="F228" s="615">
        <f>+F160</f>
        <v>322</v>
      </c>
      <c r="G228" s="615">
        <f t="shared" ref="G228:AI228" si="100">+G160</f>
        <v>110000</v>
      </c>
      <c r="H228" s="615">
        <f t="shared" si="100"/>
        <v>112964</v>
      </c>
      <c r="I228" s="615">
        <f t="shared" si="100"/>
        <v>112964</v>
      </c>
      <c r="J228" s="615">
        <f t="shared" si="100"/>
        <v>112964</v>
      </c>
      <c r="K228" s="615">
        <f t="shared" si="100"/>
        <v>178147.53908230146</v>
      </c>
      <c r="L228" s="615">
        <f t="shared" si="100"/>
        <v>178147.53908230146</v>
      </c>
      <c r="M228" s="615">
        <f t="shared" si="100"/>
        <v>178147.53908230146</v>
      </c>
      <c r="N228" s="615">
        <f t="shared" si="100"/>
        <v>178147.53908230146</v>
      </c>
      <c r="O228" s="615">
        <f t="shared" si="100"/>
        <v>178147.53908230146</v>
      </c>
      <c r="P228" s="615">
        <f t="shared" si="100"/>
        <v>178147.53908230146</v>
      </c>
      <c r="Q228" s="615">
        <f t="shared" si="100"/>
        <v>178147.53908230146</v>
      </c>
      <c r="R228" s="615">
        <f t="shared" si="100"/>
        <v>178147.53908230146</v>
      </c>
      <c r="S228" s="615">
        <f t="shared" si="100"/>
        <v>178147.53908230146</v>
      </c>
      <c r="T228" s="615">
        <f t="shared" si="100"/>
        <v>178147.53908230146</v>
      </c>
      <c r="U228" s="615">
        <f t="shared" si="100"/>
        <v>178147.53908230146</v>
      </c>
      <c r="V228" s="615">
        <f t="shared" si="100"/>
        <v>178147.53908230146</v>
      </c>
      <c r="W228" s="615">
        <f t="shared" si="100"/>
        <v>178147.53908230146</v>
      </c>
      <c r="X228" s="615">
        <f t="shared" si="100"/>
        <v>178147.53908230146</v>
      </c>
      <c r="Y228" s="615">
        <f t="shared" si="100"/>
        <v>178147.53908230146</v>
      </c>
      <c r="Z228" s="615">
        <f t="shared" si="100"/>
        <v>178147.53908230146</v>
      </c>
      <c r="AA228" s="615">
        <f t="shared" si="100"/>
        <v>178147.53908230146</v>
      </c>
      <c r="AB228" s="615">
        <f t="shared" si="100"/>
        <v>178147.53908230146</v>
      </c>
      <c r="AC228" s="615">
        <f t="shared" si="100"/>
        <v>178147.53908230146</v>
      </c>
      <c r="AD228" s="615">
        <f t="shared" si="100"/>
        <v>178147.53908230146</v>
      </c>
      <c r="AE228" s="615">
        <f t="shared" si="100"/>
        <v>178147.53908230146</v>
      </c>
      <c r="AF228" s="615">
        <f t="shared" si="100"/>
        <v>178147.53908230146</v>
      </c>
      <c r="AG228" s="615">
        <f t="shared" si="100"/>
        <v>178147.53908230146</v>
      </c>
      <c r="AH228" s="615">
        <f t="shared" si="100"/>
        <v>178147.53908230146</v>
      </c>
      <c r="AI228" s="615">
        <f t="shared" si="100"/>
        <v>178147.53908230146</v>
      </c>
    </row>
    <row r="229" spans="1:35" s="589" customFormat="1" ht="11.25">
      <c r="B229" s="554" t="s">
        <v>396</v>
      </c>
      <c r="F229" s="615">
        <f>+F185</f>
        <v>0</v>
      </c>
      <c r="G229" s="615">
        <f t="shared" ref="G229:AI229" si="101">+G185</f>
        <v>913</v>
      </c>
      <c r="H229" s="615">
        <f t="shared" si="101"/>
        <v>1577</v>
      </c>
      <c r="I229" s="615">
        <f t="shared" si="101"/>
        <v>1577</v>
      </c>
      <c r="J229" s="615">
        <f t="shared" si="101"/>
        <v>1577</v>
      </c>
      <c r="K229" s="615">
        <f t="shared" si="101"/>
        <v>155950.22754324187</v>
      </c>
      <c r="L229" s="615">
        <f t="shared" si="101"/>
        <v>155950.22754324187</v>
      </c>
      <c r="M229" s="615">
        <f t="shared" si="101"/>
        <v>155950.22754324187</v>
      </c>
      <c r="N229" s="615">
        <f t="shared" si="101"/>
        <v>155950.22754324187</v>
      </c>
      <c r="O229" s="615">
        <f t="shared" si="101"/>
        <v>155950.22754324187</v>
      </c>
      <c r="P229" s="615">
        <f t="shared" si="101"/>
        <v>155950.22754324187</v>
      </c>
      <c r="Q229" s="615">
        <f t="shared" si="101"/>
        <v>155950.22754324187</v>
      </c>
      <c r="R229" s="615">
        <f t="shared" si="101"/>
        <v>155950.22754324187</v>
      </c>
      <c r="S229" s="615">
        <f t="shared" si="101"/>
        <v>155950.22754324187</v>
      </c>
      <c r="T229" s="615">
        <f t="shared" si="101"/>
        <v>155950.22754324187</v>
      </c>
      <c r="U229" s="615">
        <f t="shared" si="101"/>
        <v>155950.22754324187</v>
      </c>
      <c r="V229" s="615">
        <f t="shared" si="101"/>
        <v>155950.22754324187</v>
      </c>
      <c r="W229" s="615">
        <f t="shared" si="101"/>
        <v>155950.22754324187</v>
      </c>
      <c r="X229" s="615">
        <f t="shared" si="101"/>
        <v>155950.22754324187</v>
      </c>
      <c r="Y229" s="615">
        <f t="shared" si="101"/>
        <v>155950.22754324187</v>
      </c>
      <c r="Z229" s="615">
        <f t="shared" si="101"/>
        <v>155950.22754324187</v>
      </c>
      <c r="AA229" s="615">
        <f t="shared" si="101"/>
        <v>155950.22754324187</v>
      </c>
      <c r="AB229" s="615">
        <f t="shared" si="101"/>
        <v>155950.22754324187</v>
      </c>
      <c r="AC229" s="615">
        <f t="shared" si="101"/>
        <v>155950.22754324187</v>
      </c>
      <c r="AD229" s="615">
        <f t="shared" si="101"/>
        <v>155950.22754324187</v>
      </c>
      <c r="AE229" s="615">
        <f t="shared" si="101"/>
        <v>155950.22754324187</v>
      </c>
      <c r="AF229" s="615">
        <f t="shared" si="101"/>
        <v>155950.22754324187</v>
      </c>
      <c r="AG229" s="615">
        <f t="shared" si="101"/>
        <v>155950.22754324187</v>
      </c>
      <c r="AH229" s="615">
        <f t="shared" si="101"/>
        <v>155950.22754324187</v>
      </c>
      <c r="AI229" s="615">
        <f t="shared" si="101"/>
        <v>155950.22754324187</v>
      </c>
    </row>
    <row r="230" spans="1:35" s="589" customFormat="1" ht="11.25">
      <c r="A230" s="592" t="s">
        <v>155</v>
      </c>
      <c r="B230" s="749" t="s">
        <v>259</v>
      </c>
      <c r="C230" s="592"/>
      <c r="D230" s="592"/>
      <c r="E230" s="592"/>
      <c r="F230" s="593">
        <f>+F222-F227</f>
        <v>128100.29519999999</v>
      </c>
      <c r="G230" s="593">
        <f t="shared" ref="G230:AI230" si="102">+G222-G227</f>
        <v>23468.739999999991</v>
      </c>
      <c r="H230" s="593">
        <f t="shared" si="102"/>
        <v>0</v>
      </c>
      <c r="I230" s="593">
        <f t="shared" si="102"/>
        <v>0</v>
      </c>
      <c r="J230" s="593">
        <f t="shared" si="102"/>
        <v>0</v>
      </c>
      <c r="K230" s="593">
        <f t="shared" si="102"/>
        <v>-92797.328283015086</v>
      </c>
      <c r="L230" s="593">
        <f t="shared" si="102"/>
        <v>-92797.328283015086</v>
      </c>
      <c r="M230" s="593">
        <f t="shared" si="102"/>
        <v>-92797.328283015086</v>
      </c>
      <c r="N230" s="593">
        <f t="shared" si="102"/>
        <v>-92797.328283015086</v>
      </c>
      <c r="O230" s="593">
        <f t="shared" si="102"/>
        <v>-92797.328283015086</v>
      </c>
      <c r="P230" s="593">
        <f t="shared" si="102"/>
        <v>-92797.328283015086</v>
      </c>
      <c r="Q230" s="593">
        <f t="shared" si="102"/>
        <v>-92797.328283015086</v>
      </c>
      <c r="R230" s="593">
        <f t="shared" si="102"/>
        <v>-92797.328283015086</v>
      </c>
      <c r="S230" s="593">
        <f t="shared" si="102"/>
        <v>-92797.328283015086</v>
      </c>
      <c r="T230" s="593">
        <f t="shared" si="102"/>
        <v>-92797.328283015086</v>
      </c>
      <c r="U230" s="593">
        <f t="shared" si="102"/>
        <v>-92797.328283015086</v>
      </c>
      <c r="V230" s="593">
        <f t="shared" si="102"/>
        <v>-92797.328283015086</v>
      </c>
      <c r="W230" s="593">
        <f t="shared" si="102"/>
        <v>-92797.328283015086</v>
      </c>
      <c r="X230" s="593">
        <f t="shared" si="102"/>
        <v>-92797.328283015086</v>
      </c>
      <c r="Y230" s="593">
        <f t="shared" si="102"/>
        <v>-92797.328283015086</v>
      </c>
      <c r="Z230" s="593">
        <f t="shared" si="102"/>
        <v>-92797.328283015086</v>
      </c>
      <c r="AA230" s="593">
        <f t="shared" si="102"/>
        <v>0</v>
      </c>
      <c r="AB230" s="593">
        <f t="shared" si="102"/>
        <v>0</v>
      </c>
      <c r="AC230" s="593">
        <f t="shared" si="102"/>
        <v>0</v>
      </c>
      <c r="AD230" s="593">
        <f t="shared" si="102"/>
        <v>0</v>
      </c>
      <c r="AE230" s="593">
        <f t="shared" si="102"/>
        <v>0</v>
      </c>
      <c r="AF230" s="593">
        <f t="shared" si="102"/>
        <v>0</v>
      </c>
      <c r="AG230" s="593">
        <f t="shared" si="102"/>
        <v>0</v>
      </c>
      <c r="AH230" s="593">
        <f t="shared" si="102"/>
        <v>0</v>
      </c>
      <c r="AI230" s="593">
        <f t="shared" si="102"/>
        <v>0</v>
      </c>
    </row>
    <row r="232" spans="1:35" ht="12.75">
      <c r="A232" s="555" t="s">
        <v>667</v>
      </c>
    </row>
    <row r="234" spans="1:35" s="589" customFormat="1" ht="11.25">
      <c r="A234" s="612"/>
      <c r="B234" s="754" t="s">
        <v>388</v>
      </c>
      <c r="C234" s="612"/>
      <c r="D234" s="612"/>
      <c r="E234" s="612"/>
      <c r="F234" s="612">
        <f t="shared" ref="F234:AI235" si="103">+F220</f>
        <v>1</v>
      </c>
      <c r="G234" s="612">
        <f t="shared" si="103"/>
        <v>2</v>
      </c>
      <c r="H234" s="612">
        <f t="shared" si="103"/>
        <v>3</v>
      </c>
      <c r="I234" s="612">
        <f t="shared" si="103"/>
        <v>4</v>
      </c>
      <c r="J234" s="612">
        <f t="shared" si="103"/>
        <v>5</v>
      </c>
      <c r="K234" s="612">
        <f t="shared" si="103"/>
        <v>6</v>
      </c>
      <c r="L234" s="612">
        <f t="shared" si="103"/>
        <v>7</v>
      </c>
      <c r="M234" s="612">
        <f t="shared" si="103"/>
        <v>8</v>
      </c>
      <c r="N234" s="612">
        <f t="shared" si="103"/>
        <v>9</v>
      </c>
      <c r="O234" s="612">
        <f t="shared" si="103"/>
        <v>10</v>
      </c>
      <c r="P234" s="612">
        <f t="shared" si="103"/>
        <v>11</v>
      </c>
      <c r="Q234" s="612">
        <f t="shared" si="103"/>
        <v>12</v>
      </c>
      <c r="R234" s="612">
        <f t="shared" si="103"/>
        <v>13</v>
      </c>
      <c r="S234" s="612">
        <f t="shared" si="103"/>
        <v>14</v>
      </c>
      <c r="T234" s="612">
        <f t="shared" si="103"/>
        <v>15</v>
      </c>
      <c r="U234" s="612">
        <f t="shared" si="103"/>
        <v>16</v>
      </c>
      <c r="V234" s="612">
        <f t="shared" si="103"/>
        <v>17</v>
      </c>
      <c r="W234" s="612">
        <f t="shared" si="103"/>
        <v>18</v>
      </c>
      <c r="X234" s="612">
        <f t="shared" si="103"/>
        <v>19</v>
      </c>
      <c r="Y234" s="612">
        <f t="shared" si="103"/>
        <v>20</v>
      </c>
      <c r="Z234" s="612">
        <f t="shared" si="103"/>
        <v>21</v>
      </c>
      <c r="AA234" s="612">
        <f t="shared" si="103"/>
        <v>22</v>
      </c>
      <c r="AB234" s="612">
        <f t="shared" si="103"/>
        <v>23</v>
      </c>
      <c r="AC234" s="612">
        <f t="shared" si="103"/>
        <v>24</v>
      </c>
      <c r="AD234" s="612">
        <f t="shared" si="103"/>
        <v>25</v>
      </c>
      <c r="AE234" s="612">
        <f t="shared" si="103"/>
        <v>26</v>
      </c>
      <c r="AF234" s="612">
        <f t="shared" si="103"/>
        <v>27</v>
      </c>
      <c r="AG234" s="612">
        <f t="shared" si="103"/>
        <v>28</v>
      </c>
      <c r="AH234" s="612">
        <f t="shared" si="103"/>
        <v>29</v>
      </c>
      <c r="AI234" s="612">
        <f t="shared" si="103"/>
        <v>30</v>
      </c>
    </row>
    <row r="235" spans="1:35" s="589" customFormat="1" ht="11.25">
      <c r="A235" s="612" t="s">
        <v>147</v>
      </c>
      <c r="B235" s="754" t="s">
        <v>390</v>
      </c>
      <c r="C235" s="613"/>
      <c r="D235" s="613"/>
      <c r="E235" s="613"/>
      <c r="F235" s="614">
        <f t="shared" si="103"/>
        <v>2018</v>
      </c>
      <c r="G235" s="614">
        <f t="shared" si="103"/>
        <v>2019</v>
      </c>
      <c r="H235" s="614">
        <f t="shared" si="103"/>
        <v>2020</v>
      </c>
      <c r="I235" s="614">
        <f t="shared" si="103"/>
        <v>2021</v>
      </c>
      <c r="J235" s="614">
        <f t="shared" si="103"/>
        <v>2022</v>
      </c>
      <c r="K235" s="614">
        <f t="shared" si="103"/>
        <v>2023</v>
      </c>
      <c r="L235" s="614">
        <f t="shared" si="103"/>
        <v>2024</v>
      </c>
      <c r="M235" s="614">
        <f t="shared" si="103"/>
        <v>2025</v>
      </c>
      <c r="N235" s="614">
        <f t="shared" si="103"/>
        <v>2026</v>
      </c>
      <c r="O235" s="614">
        <f t="shared" si="103"/>
        <v>2027</v>
      </c>
      <c r="P235" s="614">
        <f t="shared" si="103"/>
        <v>2028</v>
      </c>
      <c r="Q235" s="614">
        <f t="shared" si="103"/>
        <v>2029</v>
      </c>
      <c r="R235" s="614">
        <f t="shared" si="103"/>
        <v>2030</v>
      </c>
      <c r="S235" s="614">
        <f t="shared" si="103"/>
        <v>2031</v>
      </c>
      <c r="T235" s="614">
        <f t="shared" si="103"/>
        <v>2032</v>
      </c>
      <c r="U235" s="614">
        <f t="shared" si="103"/>
        <v>2033</v>
      </c>
      <c r="V235" s="614">
        <f t="shared" si="103"/>
        <v>2034</v>
      </c>
      <c r="W235" s="614">
        <f t="shared" si="103"/>
        <v>2035</v>
      </c>
      <c r="X235" s="614">
        <f t="shared" si="103"/>
        <v>2036</v>
      </c>
      <c r="Y235" s="614">
        <f t="shared" si="103"/>
        <v>2037</v>
      </c>
      <c r="Z235" s="614">
        <f t="shared" si="103"/>
        <v>2038</v>
      </c>
      <c r="AA235" s="614">
        <f t="shared" si="103"/>
        <v>2039</v>
      </c>
      <c r="AB235" s="614">
        <f t="shared" si="103"/>
        <v>2040</v>
      </c>
      <c r="AC235" s="614">
        <f t="shared" si="103"/>
        <v>2041</v>
      </c>
      <c r="AD235" s="614">
        <f t="shared" si="103"/>
        <v>2042</v>
      </c>
      <c r="AE235" s="614">
        <f t="shared" si="103"/>
        <v>2043</v>
      </c>
      <c r="AF235" s="614">
        <f t="shared" si="103"/>
        <v>2044</v>
      </c>
      <c r="AG235" s="614">
        <f t="shared" si="103"/>
        <v>2045</v>
      </c>
      <c r="AH235" s="614">
        <f t="shared" si="103"/>
        <v>2046</v>
      </c>
      <c r="AI235" s="614">
        <f t="shared" si="103"/>
        <v>2047</v>
      </c>
    </row>
    <row r="236" spans="1:35" s="589" customFormat="1" ht="11.25">
      <c r="A236" s="592" t="s">
        <v>242</v>
      </c>
      <c r="B236" s="749" t="s">
        <v>252</v>
      </c>
      <c r="C236" s="592"/>
      <c r="D236" s="592"/>
      <c r="E236" s="592"/>
      <c r="F236" s="593">
        <f t="shared" ref="F236:AI236" si="104">+F237+F242+F243</f>
        <v>199706</v>
      </c>
      <c r="G236" s="593">
        <f t="shared" si="104"/>
        <v>215377</v>
      </c>
      <c r="H236" s="593">
        <f t="shared" si="104"/>
        <v>191487</v>
      </c>
      <c r="I236" s="593">
        <f t="shared" si="104"/>
        <v>191487</v>
      </c>
      <c r="J236" s="593">
        <f t="shared" si="104"/>
        <v>191487</v>
      </c>
      <c r="K236" s="593">
        <f t="shared" si="104"/>
        <v>537515.86941390019</v>
      </c>
      <c r="L236" s="593">
        <f t="shared" si="104"/>
        <v>537515.86941390019</v>
      </c>
      <c r="M236" s="593">
        <f t="shared" si="104"/>
        <v>537515.86941390019</v>
      </c>
      <c r="N236" s="593">
        <f t="shared" si="104"/>
        <v>537515.86941390019</v>
      </c>
      <c r="O236" s="593">
        <f t="shared" si="104"/>
        <v>537515.86941390019</v>
      </c>
      <c r="P236" s="593">
        <f t="shared" si="104"/>
        <v>537515.86941390019</v>
      </c>
      <c r="Q236" s="593">
        <f t="shared" si="104"/>
        <v>537515.86941390019</v>
      </c>
      <c r="R236" s="593">
        <f t="shared" si="104"/>
        <v>537515.86941390019</v>
      </c>
      <c r="S236" s="593">
        <f t="shared" si="104"/>
        <v>537515.86941390019</v>
      </c>
      <c r="T236" s="593">
        <f t="shared" si="104"/>
        <v>537515.86941390019</v>
      </c>
      <c r="U236" s="593">
        <f t="shared" si="104"/>
        <v>537515.86941390019</v>
      </c>
      <c r="V236" s="593">
        <f t="shared" si="104"/>
        <v>537515.86941390019</v>
      </c>
      <c r="W236" s="593">
        <f t="shared" si="104"/>
        <v>537515.86941390019</v>
      </c>
      <c r="X236" s="593">
        <f t="shared" si="104"/>
        <v>537515.86941390019</v>
      </c>
      <c r="Y236" s="593">
        <f t="shared" si="104"/>
        <v>537515.86941390019</v>
      </c>
      <c r="Z236" s="593">
        <f t="shared" si="104"/>
        <v>537515.86941390019</v>
      </c>
      <c r="AA236" s="593">
        <f t="shared" si="104"/>
        <v>630313.19769691536</v>
      </c>
      <c r="AB236" s="593">
        <f t="shared" si="104"/>
        <v>630313.19769691536</v>
      </c>
      <c r="AC236" s="593">
        <f t="shared" si="104"/>
        <v>630313.19769691536</v>
      </c>
      <c r="AD236" s="593">
        <f t="shared" si="104"/>
        <v>630313.19769691536</v>
      </c>
      <c r="AE236" s="593">
        <f t="shared" si="104"/>
        <v>630313.19769691536</v>
      </c>
      <c r="AF236" s="593">
        <f t="shared" si="104"/>
        <v>630313.19769691536</v>
      </c>
      <c r="AG236" s="593">
        <f t="shared" si="104"/>
        <v>630313.19769691536</v>
      </c>
      <c r="AH236" s="593">
        <f t="shared" si="104"/>
        <v>630313.19769691536</v>
      </c>
      <c r="AI236" s="593">
        <f t="shared" si="104"/>
        <v>630313.19769691536</v>
      </c>
    </row>
    <row r="237" spans="1:35" s="589" customFormat="1" ht="11.25">
      <c r="A237" s="594">
        <v>1</v>
      </c>
      <c r="B237" s="750" t="s">
        <v>245</v>
      </c>
      <c r="C237" s="594"/>
      <c r="D237" s="594"/>
      <c r="E237" s="594"/>
      <c r="F237" s="595">
        <f>+F238+F239+F240+F241</f>
        <v>197933</v>
      </c>
      <c r="G237" s="595">
        <f t="shared" ref="G237:AI237" si="105">+G238+G239+G240+G241</f>
        <v>212129</v>
      </c>
      <c r="H237" s="595">
        <f t="shared" si="105"/>
        <v>191487</v>
      </c>
      <c r="I237" s="595">
        <f t="shared" si="105"/>
        <v>191487</v>
      </c>
      <c r="J237" s="595">
        <f t="shared" si="105"/>
        <v>191487</v>
      </c>
      <c r="K237" s="595">
        <f t="shared" si="105"/>
        <v>537515.86941390019</v>
      </c>
      <c r="L237" s="595">
        <f t="shared" si="105"/>
        <v>537515.86941390019</v>
      </c>
      <c r="M237" s="595">
        <f t="shared" si="105"/>
        <v>537515.86941390019</v>
      </c>
      <c r="N237" s="595">
        <f t="shared" si="105"/>
        <v>537515.86941390019</v>
      </c>
      <c r="O237" s="595">
        <f t="shared" si="105"/>
        <v>537515.86941390019</v>
      </c>
      <c r="P237" s="595">
        <f t="shared" si="105"/>
        <v>537515.86941390019</v>
      </c>
      <c r="Q237" s="595">
        <f t="shared" si="105"/>
        <v>537515.86941390019</v>
      </c>
      <c r="R237" s="595">
        <f t="shared" si="105"/>
        <v>537515.86941390019</v>
      </c>
      <c r="S237" s="595">
        <f t="shared" si="105"/>
        <v>537515.86941390019</v>
      </c>
      <c r="T237" s="595">
        <f t="shared" si="105"/>
        <v>537515.86941390019</v>
      </c>
      <c r="U237" s="595">
        <f t="shared" si="105"/>
        <v>537515.86941390019</v>
      </c>
      <c r="V237" s="595">
        <f t="shared" si="105"/>
        <v>537515.86941390019</v>
      </c>
      <c r="W237" s="595">
        <f t="shared" si="105"/>
        <v>537515.86941390019</v>
      </c>
      <c r="X237" s="595">
        <f t="shared" si="105"/>
        <v>537515.86941390019</v>
      </c>
      <c r="Y237" s="595">
        <f t="shared" si="105"/>
        <v>537515.86941390019</v>
      </c>
      <c r="Z237" s="595">
        <f t="shared" si="105"/>
        <v>537515.86941390019</v>
      </c>
      <c r="AA237" s="595">
        <f t="shared" si="105"/>
        <v>630313.19769691536</v>
      </c>
      <c r="AB237" s="595">
        <f t="shared" si="105"/>
        <v>630313.19769691536</v>
      </c>
      <c r="AC237" s="595">
        <f t="shared" si="105"/>
        <v>630313.19769691536</v>
      </c>
      <c r="AD237" s="595">
        <f t="shared" si="105"/>
        <v>630313.19769691536</v>
      </c>
      <c r="AE237" s="595">
        <f t="shared" si="105"/>
        <v>630313.19769691536</v>
      </c>
      <c r="AF237" s="595">
        <f t="shared" si="105"/>
        <v>630313.19769691536</v>
      </c>
      <c r="AG237" s="595">
        <f t="shared" si="105"/>
        <v>630313.19769691536</v>
      </c>
      <c r="AH237" s="595">
        <f t="shared" si="105"/>
        <v>630313.19769691536</v>
      </c>
      <c r="AI237" s="595">
        <f t="shared" si="105"/>
        <v>630313.19769691536</v>
      </c>
    </row>
    <row r="238" spans="1:35" s="589" customFormat="1" ht="11.25">
      <c r="A238" s="594"/>
      <c r="B238" s="751" t="s">
        <v>249</v>
      </c>
      <c r="C238" s="596"/>
      <c r="D238" s="596"/>
      <c r="E238" s="596"/>
      <c r="F238" s="595">
        <f>+F198+F199</f>
        <v>59501.7048</v>
      </c>
      <c r="G238" s="595">
        <f t="shared" ref="G238:AI238" si="106">+G198+G199</f>
        <v>74365.260000000009</v>
      </c>
      <c r="H238" s="595">
        <f t="shared" si="106"/>
        <v>75563</v>
      </c>
      <c r="I238" s="595">
        <f t="shared" si="106"/>
        <v>75563</v>
      </c>
      <c r="J238" s="595">
        <f t="shared" si="106"/>
        <v>75563</v>
      </c>
      <c r="K238" s="595">
        <f t="shared" si="106"/>
        <v>294832.43107137195</v>
      </c>
      <c r="L238" s="595">
        <f t="shared" si="106"/>
        <v>294832.43107137195</v>
      </c>
      <c r="M238" s="595">
        <f t="shared" si="106"/>
        <v>294832.43107137195</v>
      </c>
      <c r="N238" s="595">
        <f t="shared" si="106"/>
        <v>294832.43107137195</v>
      </c>
      <c r="O238" s="595">
        <f t="shared" si="106"/>
        <v>294832.43107137195</v>
      </c>
      <c r="P238" s="595">
        <f t="shared" si="106"/>
        <v>294832.43107137195</v>
      </c>
      <c r="Q238" s="595">
        <f t="shared" si="106"/>
        <v>294832.43107137195</v>
      </c>
      <c r="R238" s="595">
        <f t="shared" si="106"/>
        <v>294832.43107137195</v>
      </c>
      <c r="S238" s="595">
        <f t="shared" si="106"/>
        <v>294832.43107137195</v>
      </c>
      <c r="T238" s="595">
        <f t="shared" si="106"/>
        <v>294832.43107137195</v>
      </c>
      <c r="U238" s="595">
        <f t="shared" si="106"/>
        <v>294832.43107137195</v>
      </c>
      <c r="V238" s="595">
        <f t="shared" si="106"/>
        <v>294832.43107137195</v>
      </c>
      <c r="W238" s="595">
        <f t="shared" si="106"/>
        <v>294832.43107137195</v>
      </c>
      <c r="X238" s="595">
        <f t="shared" si="106"/>
        <v>294832.43107137195</v>
      </c>
      <c r="Y238" s="595">
        <f t="shared" si="106"/>
        <v>294832.43107137195</v>
      </c>
      <c r="Z238" s="595">
        <f t="shared" si="106"/>
        <v>294832.43107137195</v>
      </c>
      <c r="AA238" s="595">
        <f t="shared" si="106"/>
        <v>294832.43107137195</v>
      </c>
      <c r="AB238" s="595">
        <f t="shared" si="106"/>
        <v>294832.43107137195</v>
      </c>
      <c r="AC238" s="595">
        <f t="shared" si="106"/>
        <v>294832.43107137195</v>
      </c>
      <c r="AD238" s="595">
        <f t="shared" si="106"/>
        <v>294832.43107137195</v>
      </c>
      <c r="AE238" s="595">
        <f t="shared" si="106"/>
        <v>294832.43107137195</v>
      </c>
      <c r="AF238" s="595">
        <f t="shared" si="106"/>
        <v>294832.43107137195</v>
      </c>
      <c r="AG238" s="595">
        <f t="shared" si="106"/>
        <v>294832.43107137195</v>
      </c>
      <c r="AH238" s="595">
        <f t="shared" si="106"/>
        <v>294832.43107137195</v>
      </c>
      <c r="AI238" s="595">
        <f t="shared" si="106"/>
        <v>294832.43107137195</v>
      </c>
    </row>
    <row r="239" spans="1:35" s="589" customFormat="1" ht="11.25">
      <c r="A239" s="594"/>
      <c r="B239" s="751" t="s">
        <v>250</v>
      </c>
      <c r="C239" s="596"/>
      <c r="D239" s="596"/>
      <c r="E239" s="596"/>
      <c r="F239" s="595">
        <f>+F201+F200</f>
        <v>128422.29519999999</v>
      </c>
      <c r="G239" s="595">
        <f t="shared" ref="G239:AI239" si="107">+G201+G200</f>
        <v>134381.74</v>
      </c>
      <c r="H239" s="595">
        <f t="shared" si="107"/>
        <v>114541</v>
      </c>
      <c r="I239" s="595">
        <f t="shared" si="107"/>
        <v>114541</v>
      </c>
      <c r="J239" s="595">
        <f t="shared" si="107"/>
        <v>114541</v>
      </c>
      <c r="K239" s="595">
        <f t="shared" si="107"/>
        <v>241300.43834252824</v>
      </c>
      <c r="L239" s="595">
        <f t="shared" si="107"/>
        <v>241300.43834252824</v>
      </c>
      <c r="M239" s="595">
        <f t="shared" si="107"/>
        <v>241300.43834252824</v>
      </c>
      <c r="N239" s="595">
        <f t="shared" si="107"/>
        <v>241300.43834252824</v>
      </c>
      <c r="O239" s="595">
        <f t="shared" si="107"/>
        <v>241300.43834252824</v>
      </c>
      <c r="P239" s="595">
        <f t="shared" si="107"/>
        <v>241300.43834252824</v>
      </c>
      <c r="Q239" s="595">
        <f t="shared" si="107"/>
        <v>241300.43834252824</v>
      </c>
      <c r="R239" s="595">
        <f t="shared" si="107"/>
        <v>241300.43834252824</v>
      </c>
      <c r="S239" s="595">
        <f t="shared" si="107"/>
        <v>241300.43834252824</v>
      </c>
      <c r="T239" s="595">
        <f t="shared" si="107"/>
        <v>241300.43834252824</v>
      </c>
      <c r="U239" s="595">
        <f t="shared" si="107"/>
        <v>241300.43834252824</v>
      </c>
      <c r="V239" s="595">
        <f t="shared" si="107"/>
        <v>241300.43834252824</v>
      </c>
      <c r="W239" s="595">
        <f t="shared" si="107"/>
        <v>241300.43834252824</v>
      </c>
      <c r="X239" s="595">
        <f t="shared" si="107"/>
        <v>241300.43834252824</v>
      </c>
      <c r="Y239" s="595">
        <f t="shared" si="107"/>
        <v>241300.43834252824</v>
      </c>
      <c r="Z239" s="595">
        <f t="shared" si="107"/>
        <v>241300.43834252824</v>
      </c>
      <c r="AA239" s="595">
        <f t="shared" si="107"/>
        <v>334097.76662554336</v>
      </c>
      <c r="AB239" s="595">
        <f t="shared" si="107"/>
        <v>334097.76662554336</v>
      </c>
      <c r="AC239" s="595">
        <f t="shared" si="107"/>
        <v>334097.76662554336</v>
      </c>
      <c r="AD239" s="595">
        <f t="shared" si="107"/>
        <v>334097.76662554336</v>
      </c>
      <c r="AE239" s="595">
        <f t="shared" si="107"/>
        <v>334097.76662554336</v>
      </c>
      <c r="AF239" s="595">
        <f t="shared" si="107"/>
        <v>334097.76662554336</v>
      </c>
      <c r="AG239" s="595">
        <f t="shared" si="107"/>
        <v>334097.76662554336</v>
      </c>
      <c r="AH239" s="595">
        <f t="shared" si="107"/>
        <v>334097.76662554336</v>
      </c>
      <c r="AI239" s="595">
        <f t="shared" si="107"/>
        <v>334097.76662554336</v>
      </c>
    </row>
    <row r="240" spans="1:35" s="589" customFormat="1" ht="11.25">
      <c r="A240" s="594"/>
      <c r="B240" s="751" t="s">
        <v>900</v>
      </c>
      <c r="C240" s="596"/>
      <c r="D240" s="596"/>
      <c r="E240" s="596"/>
      <c r="F240" s="595">
        <f>+F202-F225-F226</f>
        <v>0</v>
      </c>
      <c r="G240" s="595">
        <f t="shared" ref="G240:AI240" si="108">+G202-G225-G226</f>
        <v>0</v>
      </c>
      <c r="H240" s="595">
        <f t="shared" si="108"/>
        <v>0</v>
      </c>
      <c r="I240" s="595">
        <f t="shared" si="108"/>
        <v>0</v>
      </c>
      <c r="J240" s="595">
        <f t="shared" si="108"/>
        <v>0</v>
      </c>
      <c r="K240" s="595">
        <f t="shared" si="108"/>
        <v>0</v>
      </c>
      <c r="L240" s="595">
        <f t="shared" si="108"/>
        <v>0</v>
      </c>
      <c r="M240" s="595">
        <f t="shared" si="108"/>
        <v>0</v>
      </c>
      <c r="N240" s="595">
        <f t="shared" si="108"/>
        <v>0</v>
      </c>
      <c r="O240" s="595">
        <f t="shared" si="108"/>
        <v>0</v>
      </c>
      <c r="P240" s="595">
        <f t="shared" si="108"/>
        <v>0</v>
      </c>
      <c r="Q240" s="595">
        <f t="shared" si="108"/>
        <v>0</v>
      </c>
      <c r="R240" s="595">
        <f t="shared" si="108"/>
        <v>0</v>
      </c>
      <c r="S240" s="595">
        <f t="shared" si="108"/>
        <v>0</v>
      </c>
      <c r="T240" s="595">
        <f t="shared" si="108"/>
        <v>0</v>
      </c>
      <c r="U240" s="595">
        <f t="shared" si="108"/>
        <v>0</v>
      </c>
      <c r="V240" s="595">
        <f t="shared" si="108"/>
        <v>0</v>
      </c>
      <c r="W240" s="595">
        <f t="shared" si="108"/>
        <v>0</v>
      </c>
      <c r="X240" s="595">
        <f t="shared" si="108"/>
        <v>0</v>
      </c>
      <c r="Y240" s="595">
        <f t="shared" si="108"/>
        <v>0</v>
      </c>
      <c r="Z240" s="595">
        <f t="shared" si="108"/>
        <v>0</v>
      </c>
      <c r="AA240" s="595">
        <f t="shared" si="108"/>
        <v>0</v>
      </c>
      <c r="AB240" s="595">
        <f t="shared" si="108"/>
        <v>0</v>
      </c>
      <c r="AC240" s="595">
        <f t="shared" si="108"/>
        <v>0</v>
      </c>
      <c r="AD240" s="595">
        <f t="shared" si="108"/>
        <v>0</v>
      </c>
      <c r="AE240" s="595">
        <f t="shared" si="108"/>
        <v>0</v>
      </c>
      <c r="AF240" s="595">
        <f t="shared" si="108"/>
        <v>0</v>
      </c>
      <c r="AG240" s="595">
        <f t="shared" si="108"/>
        <v>0</v>
      </c>
      <c r="AH240" s="595">
        <f t="shared" si="108"/>
        <v>0</v>
      </c>
      <c r="AI240" s="595">
        <f t="shared" si="108"/>
        <v>0</v>
      </c>
    </row>
    <row r="241" spans="1:35" s="589" customFormat="1" ht="11.25">
      <c r="A241" s="594"/>
      <c r="B241" s="751" t="s">
        <v>853</v>
      </c>
      <c r="C241" s="596"/>
      <c r="D241" s="596"/>
      <c r="E241" s="596"/>
      <c r="F241" s="595">
        <f>+F203</f>
        <v>10009</v>
      </c>
      <c r="G241" s="595">
        <f t="shared" ref="G241:AI243" si="109">+G203</f>
        <v>3382</v>
      </c>
      <c r="H241" s="595">
        <f t="shared" si="109"/>
        <v>1383</v>
      </c>
      <c r="I241" s="595">
        <f t="shared" si="109"/>
        <v>1383</v>
      </c>
      <c r="J241" s="595">
        <f t="shared" si="109"/>
        <v>1383</v>
      </c>
      <c r="K241" s="595">
        <f t="shared" si="109"/>
        <v>1383</v>
      </c>
      <c r="L241" s="595">
        <f t="shared" si="109"/>
        <v>1383</v>
      </c>
      <c r="M241" s="595">
        <f t="shared" si="109"/>
        <v>1383</v>
      </c>
      <c r="N241" s="595">
        <f t="shared" si="109"/>
        <v>1383</v>
      </c>
      <c r="O241" s="595">
        <f t="shared" si="109"/>
        <v>1383</v>
      </c>
      <c r="P241" s="595">
        <f t="shared" si="109"/>
        <v>1383</v>
      </c>
      <c r="Q241" s="595">
        <f t="shared" si="109"/>
        <v>1383</v>
      </c>
      <c r="R241" s="595">
        <f t="shared" si="109"/>
        <v>1383</v>
      </c>
      <c r="S241" s="595">
        <f t="shared" si="109"/>
        <v>1383</v>
      </c>
      <c r="T241" s="595">
        <f t="shared" si="109"/>
        <v>1383</v>
      </c>
      <c r="U241" s="595">
        <f t="shared" si="109"/>
        <v>1383</v>
      </c>
      <c r="V241" s="595">
        <f t="shared" si="109"/>
        <v>1383</v>
      </c>
      <c r="W241" s="595">
        <f t="shared" si="109"/>
        <v>1383</v>
      </c>
      <c r="X241" s="595">
        <f t="shared" si="109"/>
        <v>1383</v>
      </c>
      <c r="Y241" s="595">
        <f t="shared" si="109"/>
        <v>1383</v>
      </c>
      <c r="Z241" s="595">
        <f t="shared" si="109"/>
        <v>1383</v>
      </c>
      <c r="AA241" s="595">
        <f t="shared" si="109"/>
        <v>1383</v>
      </c>
      <c r="AB241" s="595">
        <f t="shared" si="109"/>
        <v>1383</v>
      </c>
      <c r="AC241" s="595">
        <f t="shared" si="109"/>
        <v>1383</v>
      </c>
      <c r="AD241" s="595">
        <f t="shared" si="109"/>
        <v>1383</v>
      </c>
      <c r="AE241" s="595">
        <f t="shared" si="109"/>
        <v>1383</v>
      </c>
      <c r="AF241" s="595">
        <f t="shared" si="109"/>
        <v>1383</v>
      </c>
      <c r="AG241" s="595">
        <f t="shared" si="109"/>
        <v>1383</v>
      </c>
      <c r="AH241" s="595">
        <f t="shared" si="109"/>
        <v>1383</v>
      </c>
      <c r="AI241" s="595">
        <f t="shared" si="109"/>
        <v>1383</v>
      </c>
    </row>
    <row r="242" spans="1:35" s="589" customFormat="1" ht="11.25">
      <c r="A242" s="594">
        <v>2</v>
      </c>
      <c r="B242" s="750" t="s">
        <v>247</v>
      </c>
      <c r="C242" s="594"/>
      <c r="D242" s="594"/>
      <c r="E242" s="594"/>
      <c r="F242" s="595">
        <f t="shared" ref="F242:U243" si="110">+F204</f>
        <v>1773</v>
      </c>
      <c r="G242" s="595">
        <f t="shared" si="110"/>
        <v>3248</v>
      </c>
      <c r="H242" s="595">
        <f t="shared" si="110"/>
        <v>0</v>
      </c>
      <c r="I242" s="595">
        <f t="shared" si="110"/>
        <v>0</v>
      </c>
      <c r="J242" s="595">
        <f t="shared" si="110"/>
        <v>0</v>
      </c>
      <c r="K242" s="595">
        <f t="shared" si="110"/>
        <v>0</v>
      </c>
      <c r="L242" s="595">
        <f t="shared" si="110"/>
        <v>0</v>
      </c>
      <c r="M242" s="595">
        <f t="shared" si="110"/>
        <v>0</v>
      </c>
      <c r="N242" s="595">
        <f t="shared" si="110"/>
        <v>0</v>
      </c>
      <c r="O242" s="595">
        <f t="shared" si="110"/>
        <v>0</v>
      </c>
      <c r="P242" s="595">
        <f t="shared" si="110"/>
        <v>0</v>
      </c>
      <c r="Q242" s="595">
        <f t="shared" si="110"/>
        <v>0</v>
      </c>
      <c r="R242" s="595">
        <f t="shared" si="110"/>
        <v>0</v>
      </c>
      <c r="S242" s="595">
        <f t="shared" si="110"/>
        <v>0</v>
      </c>
      <c r="T242" s="595">
        <f t="shared" si="110"/>
        <v>0</v>
      </c>
      <c r="U242" s="595">
        <f t="shared" si="110"/>
        <v>0</v>
      </c>
      <c r="V242" s="595">
        <f t="shared" si="109"/>
        <v>0</v>
      </c>
      <c r="W242" s="595">
        <f t="shared" si="109"/>
        <v>0</v>
      </c>
      <c r="X242" s="595">
        <f t="shared" si="109"/>
        <v>0</v>
      </c>
      <c r="Y242" s="595">
        <f t="shared" si="109"/>
        <v>0</v>
      </c>
      <c r="Z242" s="595">
        <f t="shared" si="109"/>
        <v>0</v>
      </c>
      <c r="AA242" s="595">
        <f t="shared" si="109"/>
        <v>0</v>
      </c>
      <c r="AB242" s="595">
        <f t="shared" si="109"/>
        <v>0</v>
      </c>
      <c r="AC242" s="595">
        <f t="shared" si="109"/>
        <v>0</v>
      </c>
      <c r="AD242" s="595">
        <f t="shared" si="109"/>
        <v>0</v>
      </c>
      <c r="AE242" s="595">
        <f t="shared" si="109"/>
        <v>0</v>
      </c>
      <c r="AF242" s="595">
        <f t="shared" si="109"/>
        <v>0</v>
      </c>
      <c r="AG242" s="595">
        <f t="shared" si="109"/>
        <v>0</v>
      </c>
      <c r="AH242" s="595">
        <f t="shared" si="109"/>
        <v>0</v>
      </c>
      <c r="AI242" s="595">
        <f t="shared" si="109"/>
        <v>0</v>
      </c>
    </row>
    <row r="243" spans="1:35" s="589" customFormat="1" ht="11.25">
      <c r="A243" s="594">
        <v>3</v>
      </c>
      <c r="B243" s="750" t="s">
        <v>251</v>
      </c>
      <c r="C243" s="594"/>
      <c r="D243" s="594"/>
      <c r="E243" s="594"/>
      <c r="F243" s="595">
        <f t="shared" si="110"/>
        <v>0</v>
      </c>
      <c r="G243" s="595">
        <f t="shared" si="109"/>
        <v>0</v>
      </c>
      <c r="H243" s="595">
        <f t="shared" si="109"/>
        <v>0</v>
      </c>
      <c r="I243" s="595">
        <f t="shared" si="109"/>
        <v>0</v>
      </c>
      <c r="J243" s="595">
        <f t="shared" si="109"/>
        <v>0</v>
      </c>
      <c r="K243" s="595">
        <f t="shared" si="109"/>
        <v>0</v>
      </c>
      <c r="L243" s="595">
        <f t="shared" si="109"/>
        <v>0</v>
      </c>
      <c r="M243" s="595">
        <f t="shared" si="109"/>
        <v>0</v>
      </c>
      <c r="N243" s="595">
        <f t="shared" si="109"/>
        <v>0</v>
      </c>
      <c r="O243" s="595">
        <f t="shared" si="109"/>
        <v>0</v>
      </c>
      <c r="P243" s="595">
        <f t="shared" si="109"/>
        <v>0</v>
      </c>
      <c r="Q243" s="595">
        <f t="shared" si="109"/>
        <v>0</v>
      </c>
      <c r="R243" s="595">
        <f t="shared" si="109"/>
        <v>0</v>
      </c>
      <c r="S243" s="595">
        <f t="shared" si="109"/>
        <v>0</v>
      </c>
      <c r="T243" s="595">
        <f t="shared" si="109"/>
        <v>0</v>
      </c>
      <c r="U243" s="595">
        <f t="shared" si="109"/>
        <v>0</v>
      </c>
      <c r="V243" s="595">
        <f t="shared" si="109"/>
        <v>0</v>
      </c>
      <c r="W243" s="595">
        <f t="shared" si="109"/>
        <v>0</v>
      </c>
      <c r="X243" s="595">
        <f t="shared" si="109"/>
        <v>0</v>
      </c>
      <c r="Y243" s="595">
        <f t="shared" si="109"/>
        <v>0</v>
      </c>
      <c r="Z243" s="595">
        <f t="shared" si="109"/>
        <v>0</v>
      </c>
      <c r="AA243" s="595">
        <f t="shared" si="109"/>
        <v>0</v>
      </c>
      <c r="AB243" s="595">
        <f t="shared" si="109"/>
        <v>0</v>
      </c>
      <c r="AC243" s="595">
        <f t="shared" si="109"/>
        <v>0</v>
      </c>
      <c r="AD243" s="595">
        <f t="shared" si="109"/>
        <v>0</v>
      </c>
      <c r="AE243" s="595">
        <f t="shared" si="109"/>
        <v>0</v>
      </c>
      <c r="AF243" s="595">
        <f t="shared" si="109"/>
        <v>0</v>
      </c>
      <c r="AG243" s="595">
        <f t="shared" si="109"/>
        <v>0</v>
      </c>
      <c r="AH243" s="595">
        <f t="shared" si="109"/>
        <v>0</v>
      </c>
      <c r="AI243" s="595">
        <f t="shared" si="109"/>
        <v>0</v>
      </c>
    </row>
    <row r="244" spans="1:35" s="589" customFormat="1" ht="11.25">
      <c r="A244" s="592" t="s">
        <v>243</v>
      </c>
      <c r="B244" s="749" t="s">
        <v>253</v>
      </c>
      <c r="C244" s="592"/>
      <c r="D244" s="592"/>
      <c r="E244" s="592"/>
      <c r="F244" s="593">
        <f>+F245+F252+F253</f>
        <v>203881</v>
      </c>
      <c r="G244" s="593">
        <f t="shared" ref="G244:AI244" si="111">+G245+G252+G253</f>
        <v>206900</v>
      </c>
      <c r="H244" s="593">
        <f t="shared" si="111"/>
        <v>191487</v>
      </c>
      <c r="I244" s="593">
        <f t="shared" si="111"/>
        <v>191487</v>
      </c>
      <c r="J244" s="593">
        <f t="shared" si="111"/>
        <v>191487</v>
      </c>
      <c r="K244" s="593">
        <f t="shared" si="111"/>
        <v>630313.19769691513</v>
      </c>
      <c r="L244" s="593">
        <f t="shared" si="111"/>
        <v>630313.19769691513</v>
      </c>
      <c r="M244" s="593">
        <f t="shared" si="111"/>
        <v>630313.19769691513</v>
      </c>
      <c r="N244" s="593">
        <f t="shared" si="111"/>
        <v>630313.19769691513</v>
      </c>
      <c r="O244" s="593">
        <f t="shared" si="111"/>
        <v>630313.19769691513</v>
      </c>
      <c r="P244" s="593">
        <f t="shared" si="111"/>
        <v>630313.19769691513</v>
      </c>
      <c r="Q244" s="593">
        <f t="shared" si="111"/>
        <v>630313.19769691513</v>
      </c>
      <c r="R244" s="593">
        <f t="shared" si="111"/>
        <v>630313.19769691513</v>
      </c>
      <c r="S244" s="593">
        <f t="shared" si="111"/>
        <v>630313.19769691513</v>
      </c>
      <c r="T244" s="593">
        <f t="shared" si="111"/>
        <v>630313.19769691513</v>
      </c>
      <c r="U244" s="593">
        <f t="shared" si="111"/>
        <v>630313.19769691513</v>
      </c>
      <c r="V244" s="593">
        <f t="shared" si="111"/>
        <v>630313.19769691513</v>
      </c>
      <c r="W244" s="593">
        <f t="shared" si="111"/>
        <v>630313.19769691513</v>
      </c>
      <c r="X244" s="593">
        <f t="shared" si="111"/>
        <v>630313.19769691513</v>
      </c>
      <c r="Y244" s="593">
        <f t="shared" si="111"/>
        <v>630313.19769691513</v>
      </c>
      <c r="Z244" s="593">
        <f t="shared" si="111"/>
        <v>630313.19769691513</v>
      </c>
      <c r="AA244" s="593">
        <f t="shared" si="111"/>
        <v>630313.19769691513</v>
      </c>
      <c r="AB244" s="593">
        <f t="shared" si="111"/>
        <v>630313.19769691513</v>
      </c>
      <c r="AC244" s="593">
        <f t="shared" si="111"/>
        <v>630313.19769691513</v>
      </c>
      <c r="AD244" s="593">
        <f t="shared" si="111"/>
        <v>630313.19769691513</v>
      </c>
      <c r="AE244" s="593">
        <f t="shared" si="111"/>
        <v>630313.19769691513</v>
      </c>
      <c r="AF244" s="593">
        <f t="shared" si="111"/>
        <v>630313.19769691513</v>
      </c>
      <c r="AG244" s="593">
        <f t="shared" si="111"/>
        <v>630313.19769691513</v>
      </c>
      <c r="AH244" s="593">
        <f t="shared" si="111"/>
        <v>630313.19769691513</v>
      </c>
      <c r="AI244" s="593">
        <f t="shared" si="111"/>
        <v>630313.19769691513</v>
      </c>
    </row>
    <row r="245" spans="1:35" s="589" customFormat="1" ht="11.25">
      <c r="A245" s="594"/>
      <c r="B245" s="750" t="s">
        <v>246</v>
      </c>
      <c r="C245" s="594"/>
      <c r="D245" s="594"/>
      <c r="E245" s="594"/>
      <c r="F245" s="595">
        <f>+F246+F247+F248+F249+F250+F251</f>
        <v>199558</v>
      </c>
      <c r="G245" s="595">
        <f t="shared" ref="G245:AI245" si="112">+G246+G247+G248+G249+G250+G251</f>
        <v>206743</v>
      </c>
      <c r="H245" s="595">
        <f t="shared" si="112"/>
        <v>191487</v>
      </c>
      <c r="I245" s="595">
        <f t="shared" si="112"/>
        <v>191487</v>
      </c>
      <c r="J245" s="595">
        <f t="shared" si="112"/>
        <v>191487</v>
      </c>
      <c r="K245" s="595">
        <f t="shared" si="112"/>
        <v>630313.19769691513</v>
      </c>
      <c r="L245" s="595">
        <f t="shared" si="112"/>
        <v>630313.19769691513</v>
      </c>
      <c r="M245" s="595">
        <f t="shared" si="112"/>
        <v>630313.19769691513</v>
      </c>
      <c r="N245" s="595">
        <f t="shared" si="112"/>
        <v>630313.19769691513</v>
      </c>
      <c r="O245" s="595">
        <f t="shared" si="112"/>
        <v>630313.19769691513</v>
      </c>
      <c r="P245" s="595">
        <f t="shared" si="112"/>
        <v>630313.19769691513</v>
      </c>
      <c r="Q245" s="595">
        <f t="shared" si="112"/>
        <v>630313.19769691513</v>
      </c>
      <c r="R245" s="595">
        <f t="shared" si="112"/>
        <v>630313.19769691513</v>
      </c>
      <c r="S245" s="595">
        <f t="shared" si="112"/>
        <v>630313.19769691513</v>
      </c>
      <c r="T245" s="595">
        <f t="shared" si="112"/>
        <v>630313.19769691513</v>
      </c>
      <c r="U245" s="595">
        <f t="shared" si="112"/>
        <v>630313.19769691513</v>
      </c>
      <c r="V245" s="595">
        <f t="shared" si="112"/>
        <v>630313.19769691513</v>
      </c>
      <c r="W245" s="595">
        <f t="shared" si="112"/>
        <v>630313.19769691513</v>
      </c>
      <c r="X245" s="595">
        <f t="shared" si="112"/>
        <v>630313.19769691513</v>
      </c>
      <c r="Y245" s="595">
        <f t="shared" si="112"/>
        <v>630313.19769691513</v>
      </c>
      <c r="Z245" s="595">
        <f t="shared" si="112"/>
        <v>630313.19769691513</v>
      </c>
      <c r="AA245" s="595">
        <f t="shared" si="112"/>
        <v>630313.19769691513</v>
      </c>
      <c r="AB245" s="595">
        <f t="shared" si="112"/>
        <v>630313.19769691513</v>
      </c>
      <c r="AC245" s="595">
        <f t="shared" si="112"/>
        <v>630313.19769691513</v>
      </c>
      <c r="AD245" s="595">
        <f t="shared" si="112"/>
        <v>630313.19769691513</v>
      </c>
      <c r="AE245" s="595">
        <f t="shared" si="112"/>
        <v>630313.19769691513</v>
      </c>
      <c r="AF245" s="595">
        <f t="shared" si="112"/>
        <v>630313.19769691513</v>
      </c>
      <c r="AG245" s="595">
        <f t="shared" si="112"/>
        <v>630313.19769691513</v>
      </c>
      <c r="AH245" s="595">
        <f t="shared" si="112"/>
        <v>630313.19769691513</v>
      </c>
      <c r="AI245" s="595">
        <f t="shared" si="112"/>
        <v>630313.19769691513</v>
      </c>
    </row>
    <row r="246" spans="1:35" s="589" customFormat="1" ht="11.25">
      <c r="A246" s="594"/>
      <c r="B246" s="751" t="s">
        <v>106</v>
      </c>
      <c r="C246" s="596"/>
      <c r="D246" s="596"/>
      <c r="E246" s="596"/>
      <c r="F246" s="595">
        <f>+F208</f>
        <v>15634</v>
      </c>
      <c r="G246" s="595">
        <f t="shared" ref="G246:AI246" si="113">+G208</f>
        <v>5928</v>
      </c>
      <c r="H246" s="595">
        <f t="shared" si="113"/>
        <v>5244</v>
      </c>
      <c r="I246" s="595">
        <f t="shared" si="113"/>
        <v>5244</v>
      </c>
      <c r="J246" s="595">
        <f t="shared" si="113"/>
        <v>5244</v>
      </c>
      <c r="K246" s="595">
        <f t="shared" si="113"/>
        <v>20124.460500000001</v>
      </c>
      <c r="L246" s="595">
        <f t="shared" si="113"/>
        <v>20124.460500000001</v>
      </c>
      <c r="M246" s="595">
        <f t="shared" si="113"/>
        <v>20124.460500000001</v>
      </c>
      <c r="N246" s="595">
        <f t="shared" si="113"/>
        <v>20124.460500000001</v>
      </c>
      <c r="O246" s="595">
        <f t="shared" si="113"/>
        <v>20124.460500000001</v>
      </c>
      <c r="P246" s="595">
        <f t="shared" si="113"/>
        <v>20124.460500000001</v>
      </c>
      <c r="Q246" s="595">
        <f t="shared" si="113"/>
        <v>20124.460500000001</v>
      </c>
      <c r="R246" s="595">
        <f t="shared" si="113"/>
        <v>20124.460500000001</v>
      </c>
      <c r="S246" s="595">
        <f t="shared" si="113"/>
        <v>20124.460500000001</v>
      </c>
      <c r="T246" s="595">
        <f t="shared" si="113"/>
        <v>20124.460500000001</v>
      </c>
      <c r="U246" s="595">
        <f t="shared" si="113"/>
        <v>20124.460500000001</v>
      </c>
      <c r="V246" s="595">
        <f t="shared" si="113"/>
        <v>20124.460500000001</v>
      </c>
      <c r="W246" s="595">
        <f t="shared" si="113"/>
        <v>20124.460500000001</v>
      </c>
      <c r="X246" s="595">
        <f t="shared" si="113"/>
        <v>20124.460500000001</v>
      </c>
      <c r="Y246" s="595">
        <f t="shared" si="113"/>
        <v>20124.460500000001</v>
      </c>
      <c r="Z246" s="595">
        <f t="shared" si="113"/>
        <v>20124.460500000001</v>
      </c>
      <c r="AA246" s="595">
        <f t="shared" si="113"/>
        <v>20124.460500000001</v>
      </c>
      <c r="AB246" s="595">
        <f t="shared" si="113"/>
        <v>20124.460500000001</v>
      </c>
      <c r="AC246" s="595">
        <f t="shared" si="113"/>
        <v>20124.460500000001</v>
      </c>
      <c r="AD246" s="595">
        <f t="shared" si="113"/>
        <v>20124.460500000001</v>
      </c>
      <c r="AE246" s="595">
        <f t="shared" si="113"/>
        <v>20124.460500000001</v>
      </c>
      <c r="AF246" s="595">
        <f t="shared" si="113"/>
        <v>20124.460500000001</v>
      </c>
      <c r="AG246" s="595">
        <f t="shared" si="113"/>
        <v>20124.460500000001</v>
      </c>
      <c r="AH246" s="595">
        <f t="shared" si="113"/>
        <v>20124.460500000001</v>
      </c>
      <c r="AI246" s="595">
        <f t="shared" si="113"/>
        <v>20124.460500000001</v>
      </c>
    </row>
    <row r="247" spans="1:35" s="589" customFormat="1" ht="11.25">
      <c r="A247" s="594"/>
      <c r="B247" s="751" t="s">
        <v>254</v>
      </c>
      <c r="C247" s="596"/>
      <c r="D247" s="596"/>
      <c r="E247" s="596"/>
      <c r="F247" s="595">
        <f>+F209-F227</f>
        <v>162165</v>
      </c>
      <c r="G247" s="595">
        <f t="shared" ref="G247:AI247" si="114">+G209-G227</f>
        <v>74935</v>
      </c>
      <c r="H247" s="595">
        <f t="shared" si="114"/>
        <v>58382</v>
      </c>
      <c r="I247" s="595">
        <f t="shared" si="114"/>
        <v>58382</v>
      </c>
      <c r="J247" s="595">
        <f t="shared" si="114"/>
        <v>58382</v>
      </c>
      <c r="K247" s="595">
        <f t="shared" si="114"/>
        <v>216770.97057137184</v>
      </c>
      <c r="L247" s="595">
        <f t="shared" si="114"/>
        <v>216770.97057137184</v>
      </c>
      <c r="M247" s="595">
        <f t="shared" si="114"/>
        <v>216770.97057137184</v>
      </c>
      <c r="N247" s="595">
        <f t="shared" si="114"/>
        <v>216770.97057137184</v>
      </c>
      <c r="O247" s="595">
        <f t="shared" si="114"/>
        <v>216770.97057137184</v>
      </c>
      <c r="P247" s="595">
        <f t="shared" si="114"/>
        <v>216770.97057137184</v>
      </c>
      <c r="Q247" s="595">
        <f t="shared" si="114"/>
        <v>216770.97057137184</v>
      </c>
      <c r="R247" s="595">
        <f t="shared" si="114"/>
        <v>216770.97057137184</v>
      </c>
      <c r="S247" s="595">
        <f t="shared" si="114"/>
        <v>216770.97057137184</v>
      </c>
      <c r="T247" s="595">
        <f t="shared" si="114"/>
        <v>216770.97057137184</v>
      </c>
      <c r="U247" s="595">
        <f t="shared" si="114"/>
        <v>216770.97057137184</v>
      </c>
      <c r="V247" s="595">
        <f t="shared" si="114"/>
        <v>216770.97057137184</v>
      </c>
      <c r="W247" s="595">
        <f t="shared" si="114"/>
        <v>216770.97057137184</v>
      </c>
      <c r="X247" s="595">
        <f t="shared" si="114"/>
        <v>216770.97057137184</v>
      </c>
      <c r="Y247" s="595">
        <f t="shared" si="114"/>
        <v>216770.97057137184</v>
      </c>
      <c r="Z247" s="595">
        <f t="shared" si="114"/>
        <v>216770.97057137184</v>
      </c>
      <c r="AA247" s="595">
        <f t="shared" si="114"/>
        <v>216770.97057137184</v>
      </c>
      <c r="AB247" s="595">
        <f t="shared" si="114"/>
        <v>216770.97057137184</v>
      </c>
      <c r="AC247" s="595">
        <f t="shared" si="114"/>
        <v>216770.97057137184</v>
      </c>
      <c r="AD247" s="595">
        <f t="shared" si="114"/>
        <v>216770.97057137184</v>
      </c>
      <c r="AE247" s="595">
        <f t="shared" si="114"/>
        <v>216770.97057137184</v>
      </c>
      <c r="AF247" s="595">
        <f t="shared" si="114"/>
        <v>216770.97057137184</v>
      </c>
      <c r="AG247" s="595">
        <f t="shared" si="114"/>
        <v>216770.97057137184</v>
      </c>
      <c r="AH247" s="595">
        <f t="shared" si="114"/>
        <v>216770.97057137184</v>
      </c>
      <c r="AI247" s="595">
        <f t="shared" si="114"/>
        <v>216770.97057137184</v>
      </c>
    </row>
    <row r="248" spans="1:35" s="589" customFormat="1" ht="11.25">
      <c r="A248" s="594"/>
      <c r="B248" s="751" t="s">
        <v>664</v>
      </c>
      <c r="C248" s="596"/>
      <c r="D248" s="596"/>
      <c r="E248" s="596"/>
      <c r="F248" s="595">
        <f>+F227</f>
        <v>322</v>
      </c>
      <c r="G248" s="595">
        <f t="shared" ref="G248:AI248" si="115">+G227</f>
        <v>110913</v>
      </c>
      <c r="H248" s="595">
        <f t="shared" si="115"/>
        <v>114541</v>
      </c>
      <c r="I248" s="595">
        <f t="shared" si="115"/>
        <v>114541</v>
      </c>
      <c r="J248" s="595">
        <f t="shared" si="115"/>
        <v>114541</v>
      </c>
      <c r="K248" s="595">
        <f t="shared" si="115"/>
        <v>334097.76662554336</v>
      </c>
      <c r="L248" s="595">
        <f t="shared" si="115"/>
        <v>334097.76662554336</v>
      </c>
      <c r="M248" s="595">
        <f t="shared" si="115"/>
        <v>334097.76662554336</v>
      </c>
      <c r="N248" s="595">
        <f t="shared" si="115"/>
        <v>334097.76662554336</v>
      </c>
      <c r="O248" s="595">
        <f t="shared" si="115"/>
        <v>334097.76662554336</v>
      </c>
      <c r="P248" s="595">
        <f t="shared" si="115"/>
        <v>334097.76662554336</v>
      </c>
      <c r="Q248" s="595">
        <f t="shared" si="115"/>
        <v>334097.76662554336</v>
      </c>
      <c r="R248" s="595">
        <f t="shared" si="115"/>
        <v>334097.76662554336</v>
      </c>
      <c r="S248" s="595">
        <f t="shared" si="115"/>
        <v>334097.76662554336</v>
      </c>
      <c r="T248" s="595">
        <f t="shared" si="115"/>
        <v>334097.76662554336</v>
      </c>
      <c r="U248" s="595">
        <f t="shared" si="115"/>
        <v>334097.76662554336</v>
      </c>
      <c r="V248" s="595">
        <f t="shared" si="115"/>
        <v>334097.76662554336</v>
      </c>
      <c r="W248" s="595">
        <f t="shared" si="115"/>
        <v>334097.76662554336</v>
      </c>
      <c r="X248" s="595">
        <f t="shared" si="115"/>
        <v>334097.76662554336</v>
      </c>
      <c r="Y248" s="595">
        <f t="shared" si="115"/>
        <v>334097.76662554336</v>
      </c>
      <c r="Z248" s="595">
        <f t="shared" si="115"/>
        <v>334097.76662554336</v>
      </c>
      <c r="AA248" s="595">
        <f t="shared" si="115"/>
        <v>334097.76662554336</v>
      </c>
      <c r="AB248" s="595">
        <f t="shared" si="115"/>
        <v>334097.76662554336</v>
      </c>
      <c r="AC248" s="595">
        <f t="shared" si="115"/>
        <v>334097.76662554336</v>
      </c>
      <c r="AD248" s="595">
        <f t="shared" si="115"/>
        <v>334097.76662554336</v>
      </c>
      <c r="AE248" s="595">
        <f t="shared" si="115"/>
        <v>334097.76662554336</v>
      </c>
      <c r="AF248" s="595">
        <f t="shared" si="115"/>
        <v>334097.76662554336</v>
      </c>
      <c r="AG248" s="595">
        <f t="shared" si="115"/>
        <v>334097.76662554336</v>
      </c>
      <c r="AH248" s="595">
        <f t="shared" si="115"/>
        <v>334097.76662554336</v>
      </c>
      <c r="AI248" s="595">
        <f t="shared" si="115"/>
        <v>334097.76662554336</v>
      </c>
    </row>
    <row r="249" spans="1:35" s="589" customFormat="1" ht="11.25">
      <c r="A249" s="594"/>
      <c r="B249" s="751" t="s">
        <v>665</v>
      </c>
      <c r="C249" s="596"/>
      <c r="D249" s="596"/>
      <c r="E249" s="596"/>
      <c r="F249" s="595">
        <f>+F211</f>
        <v>2367</v>
      </c>
      <c r="G249" s="595">
        <f t="shared" ref="G249:AI253" si="116">+G211</f>
        <v>1897</v>
      </c>
      <c r="H249" s="595">
        <f t="shared" si="116"/>
        <v>14</v>
      </c>
      <c r="I249" s="595">
        <f t="shared" si="116"/>
        <v>14</v>
      </c>
      <c r="J249" s="595">
        <f t="shared" si="116"/>
        <v>14</v>
      </c>
      <c r="K249" s="595">
        <f t="shared" si="116"/>
        <v>14</v>
      </c>
      <c r="L249" s="595">
        <f t="shared" si="116"/>
        <v>14</v>
      </c>
      <c r="M249" s="595">
        <f t="shared" si="116"/>
        <v>14</v>
      </c>
      <c r="N249" s="595">
        <f t="shared" si="116"/>
        <v>14</v>
      </c>
      <c r="O249" s="595">
        <f t="shared" si="116"/>
        <v>14</v>
      </c>
      <c r="P249" s="595">
        <f t="shared" si="116"/>
        <v>14</v>
      </c>
      <c r="Q249" s="595">
        <f t="shared" si="116"/>
        <v>14</v>
      </c>
      <c r="R249" s="595">
        <f t="shared" si="116"/>
        <v>14</v>
      </c>
      <c r="S249" s="595">
        <f t="shared" si="116"/>
        <v>14</v>
      </c>
      <c r="T249" s="595">
        <f t="shared" si="116"/>
        <v>14</v>
      </c>
      <c r="U249" s="595">
        <f t="shared" si="116"/>
        <v>14</v>
      </c>
      <c r="V249" s="595">
        <f t="shared" si="116"/>
        <v>14</v>
      </c>
      <c r="W249" s="595">
        <f t="shared" si="116"/>
        <v>14</v>
      </c>
      <c r="X249" s="595">
        <f t="shared" si="116"/>
        <v>14</v>
      </c>
      <c r="Y249" s="595">
        <f t="shared" si="116"/>
        <v>14</v>
      </c>
      <c r="Z249" s="595">
        <f t="shared" si="116"/>
        <v>14</v>
      </c>
      <c r="AA249" s="595">
        <f t="shared" si="116"/>
        <v>14</v>
      </c>
      <c r="AB249" s="595">
        <f t="shared" si="116"/>
        <v>14</v>
      </c>
      <c r="AC249" s="595">
        <f t="shared" si="116"/>
        <v>14</v>
      </c>
      <c r="AD249" s="595">
        <f t="shared" si="116"/>
        <v>14</v>
      </c>
      <c r="AE249" s="595">
        <f t="shared" si="116"/>
        <v>14</v>
      </c>
      <c r="AF249" s="595">
        <f t="shared" si="116"/>
        <v>14</v>
      </c>
      <c r="AG249" s="595">
        <f t="shared" si="116"/>
        <v>14</v>
      </c>
      <c r="AH249" s="595">
        <f t="shared" si="116"/>
        <v>14</v>
      </c>
      <c r="AI249" s="595">
        <f t="shared" si="116"/>
        <v>14</v>
      </c>
    </row>
    <row r="250" spans="1:35" s="589" customFormat="1" ht="11.25">
      <c r="A250" s="594"/>
      <c r="B250" s="751" t="s">
        <v>256</v>
      </c>
      <c r="C250" s="596"/>
      <c r="D250" s="596"/>
      <c r="E250" s="596"/>
      <c r="F250" s="595">
        <f>+F212</f>
        <v>15304</v>
      </c>
      <c r="G250" s="595">
        <f t="shared" si="116"/>
        <v>11867</v>
      </c>
      <c r="H250" s="595">
        <f t="shared" si="116"/>
        <v>8296</v>
      </c>
      <c r="I250" s="595">
        <f t="shared" si="116"/>
        <v>8296</v>
      </c>
      <c r="J250" s="595">
        <f t="shared" si="116"/>
        <v>8296</v>
      </c>
      <c r="K250" s="595">
        <f t="shared" si="116"/>
        <v>54296</v>
      </c>
      <c r="L250" s="595">
        <f t="shared" si="116"/>
        <v>54296</v>
      </c>
      <c r="M250" s="595">
        <f t="shared" si="116"/>
        <v>54296</v>
      </c>
      <c r="N250" s="595">
        <f t="shared" si="116"/>
        <v>54296</v>
      </c>
      <c r="O250" s="595">
        <f t="shared" si="116"/>
        <v>54296</v>
      </c>
      <c r="P250" s="595">
        <f t="shared" si="116"/>
        <v>54296</v>
      </c>
      <c r="Q250" s="595">
        <f t="shared" si="116"/>
        <v>54296</v>
      </c>
      <c r="R250" s="595">
        <f t="shared" si="116"/>
        <v>54296</v>
      </c>
      <c r="S250" s="595">
        <f t="shared" si="116"/>
        <v>54296</v>
      </c>
      <c r="T250" s="595">
        <f t="shared" si="116"/>
        <v>54296</v>
      </c>
      <c r="U250" s="595">
        <f t="shared" si="116"/>
        <v>54296</v>
      </c>
      <c r="V250" s="595">
        <f t="shared" si="116"/>
        <v>54296</v>
      </c>
      <c r="W250" s="595">
        <f t="shared" si="116"/>
        <v>54296</v>
      </c>
      <c r="X250" s="595">
        <f t="shared" si="116"/>
        <v>54296</v>
      </c>
      <c r="Y250" s="595">
        <f t="shared" si="116"/>
        <v>54296</v>
      </c>
      <c r="Z250" s="595">
        <f t="shared" si="116"/>
        <v>54296</v>
      </c>
      <c r="AA250" s="595">
        <f t="shared" si="116"/>
        <v>54296</v>
      </c>
      <c r="AB250" s="595">
        <f t="shared" si="116"/>
        <v>54296</v>
      </c>
      <c r="AC250" s="595">
        <f t="shared" si="116"/>
        <v>54296</v>
      </c>
      <c r="AD250" s="595">
        <f t="shared" si="116"/>
        <v>54296</v>
      </c>
      <c r="AE250" s="595">
        <f t="shared" si="116"/>
        <v>54296</v>
      </c>
      <c r="AF250" s="595">
        <f t="shared" si="116"/>
        <v>54296</v>
      </c>
      <c r="AG250" s="595">
        <f t="shared" si="116"/>
        <v>54296</v>
      </c>
      <c r="AH250" s="595">
        <f t="shared" si="116"/>
        <v>54296</v>
      </c>
      <c r="AI250" s="595">
        <f t="shared" si="116"/>
        <v>54296</v>
      </c>
    </row>
    <row r="251" spans="1:35" s="589" customFormat="1" ht="11.25">
      <c r="A251" s="594"/>
      <c r="B251" s="751" t="s">
        <v>257</v>
      </c>
      <c r="C251" s="596"/>
      <c r="D251" s="596"/>
      <c r="E251" s="596"/>
      <c r="F251" s="595">
        <f t="shared" ref="F251:U253" si="117">+F213</f>
        <v>3766</v>
      </c>
      <c r="G251" s="595">
        <f t="shared" si="117"/>
        <v>1203</v>
      </c>
      <c r="H251" s="595">
        <f t="shared" si="117"/>
        <v>5010</v>
      </c>
      <c r="I251" s="595">
        <f t="shared" si="117"/>
        <v>5010</v>
      </c>
      <c r="J251" s="595">
        <f t="shared" si="117"/>
        <v>5010</v>
      </c>
      <c r="K251" s="595">
        <f t="shared" si="117"/>
        <v>5010</v>
      </c>
      <c r="L251" s="595">
        <f t="shared" si="117"/>
        <v>5010</v>
      </c>
      <c r="M251" s="595">
        <f t="shared" si="117"/>
        <v>5010</v>
      </c>
      <c r="N251" s="595">
        <f t="shared" si="117"/>
        <v>5010</v>
      </c>
      <c r="O251" s="595">
        <f t="shared" si="117"/>
        <v>5010</v>
      </c>
      <c r="P251" s="595">
        <f t="shared" si="117"/>
        <v>5010</v>
      </c>
      <c r="Q251" s="595">
        <f t="shared" si="117"/>
        <v>5010</v>
      </c>
      <c r="R251" s="595">
        <f t="shared" si="117"/>
        <v>5010</v>
      </c>
      <c r="S251" s="595">
        <f t="shared" si="117"/>
        <v>5010</v>
      </c>
      <c r="T251" s="595">
        <f t="shared" si="117"/>
        <v>5010</v>
      </c>
      <c r="U251" s="595">
        <f t="shared" si="117"/>
        <v>5010</v>
      </c>
      <c r="V251" s="595">
        <f t="shared" si="116"/>
        <v>5010</v>
      </c>
      <c r="W251" s="595">
        <f t="shared" si="116"/>
        <v>5010</v>
      </c>
      <c r="X251" s="595">
        <f t="shared" si="116"/>
        <v>5010</v>
      </c>
      <c r="Y251" s="595">
        <f t="shared" si="116"/>
        <v>5010</v>
      </c>
      <c r="Z251" s="595">
        <f t="shared" si="116"/>
        <v>5010</v>
      </c>
      <c r="AA251" s="595">
        <f t="shared" si="116"/>
        <v>5010</v>
      </c>
      <c r="AB251" s="595">
        <f t="shared" si="116"/>
        <v>5010</v>
      </c>
      <c r="AC251" s="595">
        <f t="shared" si="116"/>
        <v>5010</v>
      </c>
      <c r="AD251" s="595">
        <f t="shared" si="116"/>
        <v>5010</v>
      </c>
      <c r="AE251" s="595">
        <f t="shared" si="116"/>
        <v>5010</v>
      </c>
      <c r="AF251" s="595">
        <f t="shared" si="116"/>
        <v>5010</v>
      </c>
      <c r="AG251" s="595">
        <f t="shared" si="116"/>
        <v>5010</v>
      </c>
      <c r="AH251" s="595">
        <f t="shared" si="116"/>
        <v>5010</v>
      </c>
      <c r="AI251" s="595">
        <f t="shared" si="116"/>
        <v>5010</v>
      </c>
    </row>
    <row r="252" spans="1:35" s="589" customFormat="1" ht="11.25">
      <c r="A252" s="594"/>
      <c r="B252" s="750" t="s">
        <v>248</v>
      </c>
      <c r="C252" s="594"/>
      <c r="D252" s="594"/>
      <c r="E252" s="594"/>
      <c r="F252" s="595">
        <f t="shared" si="117"/>
        <v>0</v>
      </c>
      <c r="G252" s="595">
        <f t="shared" si="116"/>
        <v>157</v>
      </c>
      <c r="H252" s="595">
        <f t="shared" si="116"/>
        <v>0</v>
      </c>
      <c r="I252" s="595">
        <f t="shared" si="116"/>
        <v>0</v>
      </c>
      <c r="J252" s="595">
        <f t="shared" si="116"/>
        <v>0</v>
      </c>
      <c r="K252" s="595">
        <f t="shared" si="116"/>
        <v>0</v>
      </c>
      <c r="L252" s="595">
        <f t="shared" si="116"/>
        <v>0</v>
      </c>
      <c r="M252" s="595">
        <f t="shared" si="116"/>
        <v>0</v>
      </c>
      <c r="N252" s="595">
        <f t="shared" si="116"/>
        <v>0</v>
      </c>
      <c r="O252" s="595">
        <f t="shared" si="116"/>
        <v>0</v>
      </c>
      <c r="P252" s="595">
        <f t="shared" si="116"/>
        <v>0</v>
      </c>
      <c r="Q252" s="595">
        <f t="shared" si="116"/>
        <v>0</v>
      </c>
      <c r="R252" s="595">
        <f t="shared" si="116"/>
        <v>0</v>
      </c>
      <c r="S252" s="595">
        <f t="shared" si="116"/>
        <v>0</v>
      </c>
      <c r="T252" s="595">
        <f t="shared" si="116"/>
        <v>0</v>
      </c>
      <c r="U252" s="595">
        <f t="shared" si="116"/>
        <v>0</v>
      </c>
      <c r="V252" s="595">
        <f t="shared" si="116"/>
        <v>0</v>
      </c>
      <c r="W252" s="595">
        <f t="shared" si="116"/>
        <v>0</v>
      </c>
      <c r="X252" s="595">
        <f t="shared" si="116"/>
        <v>0</v>
      </c>
      <c r="Y252" s="595">
        <f t="shared" si="116"/>
        <v>0</v>
      </c>
      <c r="Z252" s="595">
        <f t="shared" si="116"/>
        <v>0</v>
      </c>
      <c r="AA252" s="595">
        <f t="shared" si="116"/>
        <v>0</v>
      </c>
      <c r="AB252" s="595">
        <f t="shared" si="116"/>
        <v>0</v>
      </c>
      <c r="AC252" s="595">
        <f t="shared" si="116"/>
        <v>0</v>
      </c>
      <c r="AD252" s="595">
        <f t="shared" si="116"/>
        <v>0</v>
      </c>
      <c r="AE252" s="595">
        <f t="shared" si="116"/>
        <v>0</v>
      </c>
      <c r="AF252" s="595">
        <f t="shared" si="116"/>
        <v>0</v>
      </c>
      <c r="AG252" s="595">
        <f t="shared" si="116"/>
        <v>0</v>
      </c>
      <c r="AH252" s="595">
        <f t="shared" si="116"/>
        <v>0</v>
      </c>
      <c r="AI252" s="595">
        <f t="shared" si="116"/>
        <v>0</v>
      </c>
    </row>
    <row r="253" spans="1:35" s="589" customFormat="1" ht="11.25">
      <c r="A253" s="594"/>
      <c r="B253" s="750" t="s">
        <v>258</v>
      </c>
      <c r="C253" s="594"/>
      <c r="D253" s="594"/>
      <c r="E253" s="594"/>
      <c r="F253" s="595">
        <f t="shared" si="117"/>
        <v>4323</v>
      </c>
      <c r="G253" s="595">
        <f t="shared" si="116"/>
        <v>0</v>
      </c>
      <c r="H253" s="595">
        <f t="shared" si="116"/>
        <v>0</v>
      </c>
      <c r="I253" s="595">
        <f t="shared" si="116"/>
        <v>0</v>
      </c>
      <c r="J253" s="595">
        <f t="shared" si="116"/>
        <v>0</v>
      </c>
      <c r="K253" s="595">
        <f t="shared" si="116"/>
        <v>0</v>
      </c>
      <c r="L253" s="595">
        <f t="shared" si="116"/>
        <v>0</v>
      </c>
      <c r="M253" s="595">
        <f t="shared" si="116"/>
        <v>0</v>
      </c>
      <c r="N253" s="595">
        <f t="shared" si="116"/>
        <v>0</v>
      </c>
      <c r="O253" s="595">
        <f t="shared" si="116"/>
        <v>0</v>
      </c>
      <c r="P253" s="595">
        <f t="shared" si="116"/>
        <v>0</v>
      </c>
      <c r="Q253" s="595">
        <f t="shared" si="116"/>
        <v>0</v>
      </c>
      <c r="R253" s="595">
        <f t="shared" si="116"/>
        <v>0</v>
      </c>
      <c r="S253" s="595">
        <f t="shared" si="116"/>
        <v>0</v>
      </c>
      <c r="T253" s="595">
        <f t="shared" si="116"/>
        <v>0</v>
      </c>
      <c r="U253" s="595">
        <f t="shared" si="116"/>
        <v>0</v>
      </c>
      <c r="V253" s="595">
        <f t="shared" si="116"/>
        <v>0</v>
      </c>
      <c r="W253" s="595">
        <f t="shared" si="116"/>
        <v>0</v>
      </c>
      <c r="X253" s="595">
        <f t="shared" si="116"/>
        <v>0</v>
      </c>
      <c r="Y253" s="595">
        <f t="shared" si="116"/>
        <v>0</v>
      </c>
      <c r="Z253" s="595">
        <f t="shared" si="116"/>
        <v>0</v>
      </c>
      <c r="AA253" s="595">
        <f t="shared" si="116"/>
        <v>0</v>
      </c>
      <c r="AB253" s="595">
        <f t="shared" si="116"/>
        <v>0</v>
      </c>
      <c r="AC253" s="595">
        <f t="shared" si="116"/>
        <v>0</v>
      </c>
      <c r="AD253" s="595">
        <f t="shared" si="116"/>
        <v>0</v>
      </c>
      <c r="AE253" s="595">
        <f t="shared" si="116"/>
        <v>0</v>
      </c>
      <c r="AF253" s="595">
        <f t="shared" si="116"/>
        <v>0</v>
      </c>
      <c r="AG253" s="595">
        <f t="shared" si="116"/>
        <v>0</v>
      </c>
      <c r="AH253" s="595">
        <f t="shared" si="116"/>
        <v>0</v>
      </c>
      <c r="AI253" s="595">
        <f t="shared" si="116"/>
        <v>0</v>
      </c>
    </row>
    <row r="254" spans="1:35" s="589" customFormat="1" ht="11.25">
      <c r="A254" s="592" t="s">
        <v>155</v>
      </c>
      <c r="B254" s="749" t="s">
        <v>259</v>
      </c>
      <c r="C254" s="592"/>
      <c r="D254" s="592"/>
      <c r="E254" s="592"/>
      <c r="F254" s="593">
        <f>+F236-F244</f>
        <v>-4175</v>
      </c>
      <c r="G254" s="593">
        <f t="shared" ref="G254:AI254" si="118">+G236-G244</f>
        <v>8477</v>
      </c>
      <c r="H254" s="593">
        <f t="shared" si="118"/>
        <v>0</v>
      </c>
      <c r="I254" s="593">
        <f t="shared" si="118"/>
        <v>0</v>
      </c>
      <c r="J254" s="593">
        <f t="shared" si="118"/>
        <v>0</v>
      </c>
      <c r="K254" s="593">
        <f t="shared" si="118"/>
        <v>-92797.32828301494</v>
      </c>
      <c r="L254" s="593">
        <f t="shared" si="118"/>
        <v>-92797.32828301494</v>
      </c>
      <c r="M254" s="593">
        <f t="shared" si="118"/>
        <v>-92797.32828301494</v>
      </c>
      <c r="N254" s="593">
        <f t="shared" si="118"/>
        <v>-92797.32828301494</v>
      </c>
      <c r="O254" s="593">
        <f t="shared" si="118"/>
        <v>-92797.32828301494</v>
      </c>
      <c r="P254" s="593">
        <f t="shared" si="118"/>
        <v>-92797.32828301494</v>
      </c>
      <c r="Q254" s="593">
        <f t="shared" si="118"/>
        <v>-92797.32828301494</v>
      </c>
      <c r="R254" s="593">
        <f t="shared" si="118"/>
        <v>-92797.32828301494</v>
      </c>
      <c r="S254" s="593">
        <f t="shared" si="118"/>
        <v>-92797.32828301494</v>
      </c>
      <c r="T254" s="593">
        <f t="shared" si="118"/>
        <v>-92797.32828301494</v>
      </c>
      <c r="U254" s="593">
        <f t="shared" si="118"/>
        <v>-92797.32828301494</v>
      </c>
      <c r="V254" s="593">
        <f t="shared" si="118"/>
        <v>-92797.32828301494</v>
      </c>
      <c r="W254" s="593">
        <f t="shared" si="118"/>
        <v>-92797.32828301494</v>
      </c>
      <c r="X254" s="593">
        <f t="shared" si="118"/>
        <v>-92797.32828301494</v>
      </c>
      <c r="Y254" s="593">
        <f t="shared" si="118"/>
        <v>-92797.32828301494</v>
      </c>
      <c r="Z254" s="593">
        <f t="shared" si="118"/>
        <v>-92797.32828301494</v>
      </c>
      <c r="AA254" s="593">
        <f t="shared" si="118"/>
        <v>0</v>
      </c>
      <c r="AB254" s="593">
        <f t="shared" si="118"/>
        <v>0</v>
      </c>
      <c r="AC254" s="593">
        <f t="shared" si="118"/>
        <v>0</v>
      </c>
      <c r="AD254" s="593">
        <f t="shared" si="118"/>
        <v>0</v>
      </c>
      <c r="AE254" s="593">
        <f t="shared" si="118"/>
        <v>0</v>
      </c>
      <c r="AF254" s="593">
        <f t="shared" si="118"/>
        <v>0</v>
      </c>
      <c r="AG254" s="593">
        <f t="shared" si="118"/>
        <v>0</v>
      </c>
      <c r="AH254" s="593">
        <f t="shared" si="118"/>
        <v>0</v>
      </c>
      <c r="AI254" s="593">
        <f t="shared" si="118"/>
        <v>0</v>
      </c>
    </row>
    <row r="256" spans="1:35" ht="12.75">
      <c r="A256" s="555" t="s">
        <v>666</v>
      </c>
    </row>
    <row r="258" spans="1:35" s="589" customFormat="1" ht="11.25">
      <c r="A258" s="612"/>
      <c r="B258" s="754" t="s">
        <v>388</v>
      </c>
      <c r="C258" s="612"/>
      <c r="D258" s="612"/>
      <c r="E258" s="612"/>
      <c r="F258" s="612">
        <f t="shared" ref="F258:AI259" si="119">+F234</f>
        <v>1</v>
      </c>
      <c r="G258" s="612">
        <f t="shared" si="119"/>
        <v>2</v>
      </c>
      <c r="H258" s="612">
        <f t="shared" si="119"/>
        <v>3</v>
      </c>
      <c r="I258" s="612">
        <f t="shared" si="119"/>
        <v>4</v>
      </c>
      <c r="J258" s="612">
        <f t="shared" si="119"/>
        <v>5</v>
      </c>
      <c r="K258" s="612">
        <f t="shared" si="119"/>
        <v>6</v>
      </c>
      <c r="L258" s="612">
        <f t="shared" si="119"/>
        <v>7</v>
      </c>
      <c r="M258" s="612">
        <f t="shared" si="119"/>
        <v>8</v>
      </c>
      <c r="N258" s="612">
        <f t="shared" si="119"/>
        <v>9</v>
      </c>
      <c r="O258" s="612">
        <f t="shared" si="119"/>
        <v>10</v>
      </c>
      <c r="P258" s="612">
        <f t="shared" si="119"/>
        <v>11</v>
      </c>
      <c r="Q258" s="612">
        <f t="shared" si="119"/>
        <v>12</v>
      </c>
      <c r="R258" s="612">
        <f t="shared" si="119"/>
        <v>13</v>
      </c>
      <c r="S258" s="612">
        <f t="shared" si="119"/>
        <v>14</v>
      </c>
      <c r="T258" s="612">
        <f t="shared" si="119"/>
        <v>15</v>
      </c>
      <c r="U258" s="612">
        <f t="shared" si="119"/>
        <v>16</v>
      </c>
      <c r="V258" s="612">
        <f t="shared" si="119"/>
        <v>17</v>
      </c>
      <c r="W258" s="612">
        <f t="shared" si="119"/>
        <v>18</v>
      </c>
      <c r="X258" s="612">
        <f t="shared" si="119"/>
        <v>19</v>
      </c>
      <c r="Y258" s="612">
        <f t="shared" si="119"/>
        <v>20</v>
      </c>
      <c r="Z258" s="612">
        <f t="shared" si="119"/>
        <v>21</v>
      </c>
      <c r="AA258" s="612">
        <f t="shared" si="119"/>
        <v>22</v>
      </c>
      <c r="AB258" s="612">
        <f t="shared" si="119"/>
        <v>23</v>
      </c>
      <c r="AC258" s="612">
        <f t="shared" si="119"/>
        <v>24</v>
      </c>
      <c r="AD258" s="612">
        <f t="shared" si="119"/>
        <v>25</v>
      </c>
      <c r="AE258" s="612">
        <f t="shared" si="119"/>
        <v>26</v>
      </c>
      <c r="AF258" s="612">
        <f t="shared" si="119"/>
        <v>27</v>
      </c>
      <c r="AG258" s="612">
        <f t="shared" si="119"/>
        <v>28</v>
      </c>
      <c r="AH258" s="612">
        <f t="shared" si="119"/>
        <v>29</v>
      </c>
      <c r="AI258" s="612">
        <f t="shared" si="119"/>
        <v>30</v>
      </c>
    </row>
    <row r="259" spans="1:35" s="589" customFormat="1" ht="11.25">
      <c r="A259" s="612" t="s">
        <v>147</v>
      </c>
      <c r="B259" s="754" t="s">
        <v>397</v>
      </c>
      <c r="C259" s="613"/>
      <c r="D259" s="613"/>
      <c r="E259" s="613"/>
      <c r="F259" s="614">
        <f t="shared" si="119"/>
        <v>2018</v>
      </c>
      <c r="G259" s="614">
        <f t="shared" si="119"/>
        <v>2019</v>
      </c>
      <c r="H259" s="614">
        <f t="shared" si="119"/>
        <v>2020</v>
      </c>
      <c r="I259" s="614">
        <f t="shared" si="119"/>
        <v>2021</v>
      </c>
      <c r="J259" s="614">
        <f t="shared" si="119"/>
        <v>2022</v>
      </c>
      <c r="K259" s="614">
        <f t="shared" si="119"/>
        <v>2023</v>
      </c>
      <c r="L259" s="614">
        <f t="shared" si="119"/>
        <v>2024</v>
      </c>
      <c r="M259" s="614">
        <f t="shared" si="119"/>
        <v>2025</v>
      </c>
      <c r="N259" s="614">
        <f t="shared" si="119"/>
        <v>2026</v>
      </c>
      <c r="O259" s="614">
        <f t="shared" si="119"/>
        <v>2027</v>
      </c>
      <c r="P259" s="614">
        <f t="shared" si="119"/>
        <v>2028</v>
      </c>
      <c r="Q259" s="614">
        <f t="shared" si="119"/>
        <v>2029</v>
      </c>
      <c r="R259" s="614">
        <f t="shared" si="119"/>
        <v>2030</v>
      </c>
      <c r="S259" s="614">
        <f t="shared" si="119"/>
        <v>2031</v>
      </c>
      <c r="T259" s="614">
        <f t="shared" si="119"/>
        <v>2032</v>
      </c>
      <c r="U259" s="614">
        <f t="shared" si="119"/>
        <v>2033</v>
      </c>
      <c r="V259" s="614">
        <f t="shared" si="119"/>
        <v>2034</v>
      </c>
      <c r="W259" s="614">
        <f t="shared" si="119"/>
        <v>2035</v>
      </c>
      <c r="X259" s="614">
        <f t="shared" si="119"/>
        <v>2036</v>
      </c>
      <c r="Y259" s="614">
        <f t="shared" si="119"/>
        <v>2037</v>
      </c>
      <c r="Z259" s="614">
        <f t="shared" si="119"/>
        <v>2038</v>
      </c>
      <c r="AA259" s="614">
        <f t="shared" si="119"/>
        <v>2039</v>
      </c>
      <c r="AB259" s="614">
        <f t="shared" si="119"/>
        <v>2040</v>
      </c>
      <c r="AC259" s="614">
        <f t="shared" si="119"/>
        <v>2041</v>
      </c>
      <c r="AD259" s="614">
        <f t="shared" si="119"/>
        <v>2042</v>
      </c>
      <c r="AE259" s="614">
        <f t="shared" si="119"/>
        <v>2043</v>
      </c>
      <c r="AF259" s="614">
        <f t="shared" si="119"/>
        <v>2044</v>
      </c>
      <c r="AG259" s="614">
        <f t="shared" si="119"/>
        <v>2045</v>
      </c>
      <c r="AH259" s="614">
        <f t="shared" si="119"/>
        <v>2046</v>
      </c>
      <c r="AI259" s="614">
        <f t="shared" si="119"/>
        <v>2047</v>
      </c>
    </row>
    <row r="260" spans="1:35" s="589" customFormat="1" ht="11.25">
      <c r="A260" s="592" t="s">
        <v>242</v>
      </c>
      <c r="B260" s="749" t="s">
        <v>398</v>
      </c>
      <c r="C260" s="592"/>
      <c r="D260" s="592"/>
      <c r="E260" s="593"/>
      <c r="F260" s="593">
        <f>+F261+F265+F266</f>
        <v>199706</v>
      </c>
      <c r="G260" s="593">
        <f t="shared" ref="G260:AI260" si="120">+G261+G265+G266</f>
        <v>215377</v>
      </c>
      <c r="H260" s="593">
        <f t="shared" si="120"/>
        <v>191487</v>
      </c>
      <c r="I260" s="593">
        <f t="shared" si="120"/>
        <v>191487</v>
      </c>
      <c r="J260" s="593">
        <f t="shared" si="120"/>
        <v>191487</v>
      </c>
      <c r="K260" s="593">
        <f>+K261+K265+K266</f>
        <v>537515.86941390019</v>
      </c>
      <c r="L260" s="593">
        <f t="shared" si="120"/>
        <v>537515.86941390019</v>
      </c>
      <c r="M260" s="593">
        <f t="shared" si="120"/>
        <v>537515.86941390019</v>
      </c>
      <c r="N260" s="593">
        <f t="shared" si="120"/>
        <v>537515.86941390019</v>
      </c>
      <c r="O260" s="593">
        <f t="shared" si="120"/>
        <v>537515.86941390019</v>
      </c>
      <c r="P260" s="593">
        <f t="shared" si="120"/>
        <v>537515.86941390019</v>
      </c>
      <c r="Q260" s="593">
        <f t="shared" si="120"/>
        <v>537515.86941390019</v>
      </c>
      <c r="R260" s="593">
        <f t="shared" si="120"/>
        <v>537515.86941390019</v>
      </c>
      <c r="S260" s="593">
        <f t="shared" si="120"/>
        <v>537515.86941390019</v>
      </c>
      <c r="T260" s="593">
        <f t="shared" si="120"/>
        <v>537515.86941390019</v>
      </c>
      <c r="U260" s="593">
        <f t="shared" si="120"/>
        <v>537515.86941390019</v>
      </c>
      <c r="V260" s="593">
        <f t="shared" si="120"/>
        <v>537515.86941390019</v>
      </c>
      <c r="W260" s="593">
        <f t="shared" si="120"/>
        <v>537515.86941390019</v>
      </c>
      <c r="X260" s="593">
        <f t="shared" si="120"/>
        <v>537515.86941390019</v>
      </c>
      <c r="Y260" s="593">
        <f t="shared" si="120"/>
        <v>537515.86941390019</v>
      </c>
      <c r="Z260" s="593">
        <f t="shared" si="120"/>
        <v>537515.86941390019</v>
      </c>
      <c r="AA260" s="593">
        <f t="shared" si="120"/>
        <v>630313.19769691536</v>
      </c>
      <c r="AB260" s="593">
        <f t="shared" si="120"/>
        <v>630313.19769691536</v>
      </c>
      <c r="AC260" s="593">
        <f t="shared" si="120"/>
        <v>630313.19769691536</v>
      </c>
      <c r="AD260" s="593">
        <f t="shared" si="120"/>
        <v>630313.19769691536</v>
      </c>
      <c r="AE260" s="593">
        <f t="shared" si="120"/>
        <v>630313.19769691536</v>
      </c>
      <c r="AF260" s="593">
        <f t="shared" si="120"/>
        <v>630313.19769691536</v>
      </c>
      <c r="AG260" s="593">
        <f t="shared" si="120"/>
        <v>630313.19769691536</v>
      </c>
      <c r="AH260" s="593">
        <f t="shared" si="120"/>
        <v>630313.19769691536</v>
      </c>
      <c r="AI260" s="593">
        <f t="shared" si="120"/>
        <v>630313.19769691536</v>
      </c>
    </row>
    <row r="261" spans="1:35" s="607" customFormat="1" ht="11.25">
      <c r="A261" s="605">
        <v>1</v>
      </c>
      <c r="B261" s="753" t="s">
        <v>245</v>
      </c>
      <c r="C261" s="605"/>
      <c r="D261" s="605"/>
      <c r="E261" s="605"/>
      <c r="F261" s="606">
        <f t="shared" ref="F261:J261" si="121">+F262+F263+F264</f>
        <v>197933</v>
      </c>
      <c r="G261" s="606">
        <f t="shared" si="121"/>
        <v>212129</v>
      </c>
      <c r="H261" s="606">
        <f t="shared" si="121"/>
        <v>191487</v>
      </c>
      <c r="I261" s="606">
        <f t="shared" si="121"/>
        <v>191487</v>
      </c>
      <c r="J261" s="606">
        <f t="shared" si="121"/>
        <v>191487</v>
      </c>
      <c r="K261" s="606">
        <f>+K262+K263+K264</f>
        <v>537515.86941390019</v>
      </c>
      <c r="L261" s="606">
        <f t="shared" ref="L261:AI261" si="122">+L262+L263+L264</f>
        <v>537515.86941390019</v>
      </c>
      <c r="M261" s="606">
        <f t="shared" si="122"/>
        <v>537515.86941390019</v>
      </c>
      <c r="N261" s="606">
        <f t="shared" si="122"/>
        <v>537515.86941390019</v>
      </c>
      <c r="O261" s="606">
        <f t="shared" si="122"/>
        <v>537515.86941390019</v>
      </c>
      <c r="P261" s="606">
        <f t="shared" si="122"/>
        <v>537515.86941390019</v>
      </c>
      <c r="Q261" s="606">
        <f t="shared" si="122"/>
        <v>537515.86941390019</v>
      </c>
      <c r="R261" s="606">
        <f t="shared" si="122"/>
        <v>537515.86941390019</v>
      </c>
      <c r="S261" s="606">
        <f t="shared" si="122"/>
        <v>537515.86941390019</v>
      </c>
      <c r="T261" s="606">
        <f t="shared" si="122"/>
        <v>537515.86941390019</v>
      </c>
      <c r="U261" s="606">
        <f t="shared" si="122"/>
        <v>537515.86941390019</v>
      </c>
      <c r="V261" s="606">
        <f t="shared" si="122"/>
        <v>537515.86941390019</v>
      </c>
      <c r="W261" s="606">
        <f t="shared" si="122"/>
        <v>537515.86941390019</v>
      </c>
      <c r="X261" s="606">
        <f t="shared" si="122"/>
        <v>537515.86941390019</v>
      </c>
      <c r="Y261" s="606">
        <f t="shared" si="122"/>
        <v>537515.86941390019</v>
      </c>
      <c r="Z261" s="606">
        <f t="shared" si="122"/>
        <v>537515.86941390019</v>
      </c>
      <c r="AA261" s="606">
        <f t="shared" si="122"/>
        <v>630313.19769691536</v>
      </c>
      <c r="AB261" s="606">
        <f t="shared" si="122"/>
        <v>630313.19769691536</v>
      </c>
      <c r="AC261" s="606">
        <f t="shared" si="122"/>
        <v>630313.19769691536</v>
      </c>
      <c r="AD261" s="606">
        <f t="shared" si="122"/>
        <v>630313.19769691536</v>
      </c>
      <c r="AE261" s="606">
        <f t="shared" si="122"/>
        <v>630313.19769691536</v>
      </c>
      <c r="AF261" s="606">
        <f t="shared" si="122"/>
        <v>630313.19769691536</v>
      </c>
      <c r="AG261" s="606">
        <f t="shared" si="122"/>
        <v>630313.19769691536</v>
      </c>
      <c r="AH261" s="606">
        <f t="shared" si="122"/>
        <v>630313.19769691536</v>
      </c>
      <c r="AI261" s="606">
        <f t="shared" si="122"/>
        <v>630313.19769691536</v>
      </c>
    </row>
    <row r="262" spans="1:35" s="589" customFormat="1" ht="11.25">
      <c r="A262" s="594"/>
      <c r="B262" s="751" t="s">
        <v>249</v>
      </c>
      <c r="C262" s="617"/>
      <c r="D262" s="617"/>
      <c r="E262" s="596"/>
      <c r="F262" s="595">
        <f>+F238</f>
        <v>59501.7048</v>
      </c>
      <c r="G262" s="595">
        <f t="shared" ref="G262:AI263" si="123">+G238</f>
        <v>74365.260000000009</v>
      </c>
      <c r="H262" s="595">
        <f t="shared" si="123"/>
        <v>75563</v>
      </c>
      <c r="I262" s="595">
        <f t="shared" si="123"/>
        <v>75563</v>
      </c>
      <c r="J262" s="595">
        <f t="shared" si="123"/>
        <v>75563</v>
      </c>
      <c r="K262" s="595">
        <f>+K238</f>
        <v>294832.43107137195</v>
      </c>
      <c r="L262" s="595">
        <f t="shared" si="123"/>
        <v>294832.43107137195</v>
      </c>
      <c r="M262" s="595">
        <f t="shared" si="123"/>
        <v>294832.43107137195</v>
      </c>
      <c r="N262" s="595">
        <f t="shared" si="123"/>
        <v>294832.43107137195</v>
      </c>
      <c r="O262" s="595">
        <f t="shared" si="123"/>
        <v>294832.43107137195</v>
      </c>
      <c r="P262" s="595">
        <f t="shared" si="123"/>
        <v>294832.43107137195</v>
      </c>
      <c r="Q262" s="595">
        <f t="shared" si="123"/>
        <v>294832.43107137195</v>
      </c>
      <c r="R262" s="595">
        <f t="shared" si="123"/>
        <v>294832.43107137195</v>
      </c>
      <c r="S262" s="595">
        <f t="shared" si="123"/>
        <v>294832.43107137195</v>
      </c>
      <c r="T262" s="595">
        <f t="shared" si="123"/>
        <v>294832.43107137195</v>
      </c>
      <c r="U262" s="595">
        <f t="shared" si="123"/>
        <v>294832.43107137195</v>
      </c>
      <c r="V262" s="595">
        <f t="shared" si="123"/>
        <v>294832.43107137195</v>
      </c>
      <c r="W262" s="595">
        <f t="shared" si="123"/>
        <v>294832.43107137195</v>
      </c>
      <c r="X262" s="595">
        <f t="shared" si="123"/>
        <v>294832.43107137195</v>
      </c>
      <c r="Y262" s="595">
        <f t="shared" si="123"/>
        <v>294832.43107137195</v>
      </c>
      <c r="Z262" s="595">
        <f t="shared" si="123"/>
        <v>294832.43107137195</v>
      </c>
      <c r="AA262" s="595">
        <f t="shared" si="123"/>
        <v>294832.43107137195</v>
      </c>
      <c r="AB262" s="595">
        <f t="shared" si="123"/>
        <v>294832.43107137195</v>
      </c>
      <c r="AC262" s="595">
        <f t="shared" si="123"/>
        <v>294832.43107137195</v>
      </c>
      <c r="AD262" s="595">
        <f t="shared" si="123"/>
        <v>294832.43107137195</v>
      </c>
      <c r="AE262" s="595">
        <f t="shared" si="123"/>
        <v>294832.43107137195</v>
      </c>
      <c r="AF262" s="595">
        <f t="shared" si="123"/>
        <v>294832.43107137195</v>
      </c>
      <c r="AG262" s="595">
        <f t="shared" si="123"/>
        <v>294832.43107137195</v>
      </c>
      <c r="AH262" s="595">
        <f t="shared" si="123"/>
        <v>294832.43107137195</v>
      </c>
      <c r="AI262" s="595">
        <f t="shared" si="123"/>
        <v>294832.43107137195</v>
      </c>
    </row>
    <row r="263" spans="1:35" s="589" customFormat="1" ht="11.25">
      <c r="A263" s="594"/>
      <c r="B263" s="751" t="s">
        <v>250</v>
      </c>
      <c r="C263" s="617"/>
      <c r="D263" s="617"/>
      <c r="E263" s="596"/>
      <c r="F263" s="595">
        <f>+F239</f>
        <v>128422.29519999999</v>
      </c>
      <c r="G263" s="595">
        <f t="shared" si="123"/>
        <v>134381.74</v>
      </c>
      <c r="H263" s="595">
        <f t="shared" si="123"/>
        <v>114541</v>
      </c>
      <c r="I263" s="595">
        <f t="shared" si="123"/>
        <v>114541</v>
      </c>
      <c r="J263" s="595">
        <f t="shared" si="123"/>
        <v>114541</v>
      </c>
      <c r="K263" s="595">
        <f t="shared" si="123"/>
        <v>241300.43834252824</v>
      </c>
      <c r="L263" s="595">
        <f t="shared" si="123"/>
        <v>241300.43834252824</v>
      </c>
      <c r="M263" s="595">
        <f t="shared" si="123"/>
        <v>241300.43834252824</v>
      </c>
      <c r="N263" s="595">
        <f t="shared" si="123"/>
        <v>241300.43834252824</v>
      </c>
      <c r="O263" s="595">
        <f t="shared" si="123"/>
        <v>241300.43834252824</v>
      </c>
      <c r="P263" s="595">
        <f t="shared" si="123"/>
        <v>241300.43834252824</v>
      </c>
      <c r="Q263" s="595">
        <f t="shared" si="123"/>
        <v>241300.43834252824</v>
      </c>
      <c r="R263" s="595">
        <f t="shared" si="123"/>
        <v>241300.43834252824</v>
      </c>
      <c r="S263" s="595">
        <f t="shared" si="123"/>
        <v>241300.43834252824</v>
      </c>
      <c r="T263" s="595">
        <f t="shared" si="123"/>
        <v>241300.43834252824</v>
      </c>
      <c r="U263" s="595">
        <f t="shared" si="123"/>
        <v>241300.43834252824</v>
      </c>
      <c r="V263" s="595">
        <f t="shared" si="123"/>
        <v>241300.43834252824</v>
      </c>
      <c r="W263" s="595">
        <f t="shared" si="123"/>
        <v>241300.43834252824</v>
      </c>
      <c r="X263" s="595">
        <f t="shared" si="123"/>
        <v>241300.43834252824</v>
      </c>
      <c r="Y263" s="595">
        <f t="shared" si="123"/>
        <v>241300.43834252824</v>
      </c>
      <c r="Z263" s="595">
        <f t="shared" si="123"/>
        <v>241300.43834252824</v>
      </c>
      <c r="AA263" s="595">
        <f t="shared" si="123"/>
        <v>334097.76662554336</v>
      </c>
      <c r="AB263" s="595">
        <f t="shared" si="123"/>
        <v>334097.76662554336</v>
      </c>
      <c r="AC263" s="595">
        <f t="shared" si="123"/>
        <v>334097.76662554336</v>
      </c>
      <c r="AD263" s="595">
        <f t="shared" si="123"/>
        <v>334097.76662554336</v>
      </c>
      <c r="AE263" s="595">
        <f t="shared" si="123"/>
        <v>334097.76662554336</v>
      </c>
      <c r="AF263" s="595">
        <f t="shared" si="123"/>
        <v>334097.76662554336</v>
      </c>
      <c r="AG263" s="595">
        <f t="shared" si="123"/>
        <v>334097.76662554336</v>
      </c>
      <c r="AH263" s="595">
        <f t="shared" si="123"/>
        <v>334097.76662554336</v>
      </c>
      <c r="AI263" s="595">
        <f t="shared" si="123"/>
        <v>334097.76662554336</v>
      </c>
    </row>
    <row r="264" spans="1:35" s="589" customFormat="1" ht="11.25">
      <c r="A264" s="594"/>
      <c r="B264" s="751" t="s">
        <v>853</v>
      </c>
      <c r="C264" s="617"/>
      <c r="D264" s="617"/>
      <c r="E264" s="596"/>
      <c r="F264" s="595">
        <f>+F241</f>
        <v>10009</v>
      </c>
      <c r="G264" s="595">
        <f t="shared" ref="G264:AI266" si="124">+G241</f>
        <v>3382</v>
      </c>
      <c r="H264" s="595">
        <f t="shared" si="124"/>
        <v>1383</v>
      </c>
      <c r="I264" s="595">
        <f t="shared" si="124"/>
        <v>1383</v>
      </c>
      <c r="J264" s="595">
        <f t="shared" si="124"/>
        <v>1383</v>
      </c>
      <c r="K264" s="595">
        <f t="shared" si="124"/>
        <v>1383</v>
      </c>
      <c r="L264" s="595">
        <f t="shared" si="124"/>
        <v>1383</v>
      </c>
      <c r="M264" s="595">
        <f t="shared" si="124"/>
        <v>1383</v>
      </c>
      <c r="N264" s="595">
        <f t="shared" si="124"/>
        <v>1383</v>
      </c>
      <c r="O264" s="595">
        <f t="shared" si="124"/>
        <v>1383</v>
      </c>
      <c r="P264" s="595">
        <f t="shared" si="124"/>
        <v>1383</v>
      </c>
      <c r="Q264" s="595">
        <f t="shared" si="124"/>
        <v>1383</v>
      </c>
      <c r="R264" s="595">
        <f t="shared" si="124"/>
        <v>1383</v>
      </c>
      <c r="S264" s="595">
        <f t="shared" si="124"/>
        <v>1383</v>
      </c>
      <c r="T264" s="595">
        <f t="shared" si="124"/>
        <v>1383</v>
      </c>
      <c r="U264" s="595">
        <f t="shared" si="124"/>
        <v>1383</v>
      </c>
      <c r="V264" s="595">
        <f t="shared" si="124"/>
        <v>1383</v>
      </c>
      <c r="W264" s="595">
        <f t="shared" si="124"/>
        <v>1383</v>
      </c>
      <c r="X264" s="595">
        <f t="shared" si="124"/>
        <v>1383</v>
      </c>
      <c r="Y264" s="595">
        <f t="shared" si="124"/>
        <v>1383</v>
      </c>
      <c r="Z264" s="595">
        <f t="shared" si="124"/>
        <v>1383</v>
      </c>
      <c r="AA264" s="595">
        <f t="shared" si="124"/>
        <v>1383</v>
      </c>
      <c r="AB264" s="595">
        <f t="shared" si="124"/>
        <v>1383</v>
      </c>
      <c r="AC264" s="595">
        <f t="shared" si="124"/>
        <v>1383</v>
      </c>
      <c r="AD264" s="595">
        <f t="shared" si="124"/>
        <v>1383</v>
      </c>
      <c r="AE264" s="595">
        <f t="shared" si="124"/>
        <v>1383</v>
      </c>
      <c r="AF264" s="595">
        <f t="shared" si="124"/>
        <v>1383</v>
      </c>
      <c r="AG264" s="595">
        <f t="shared" si="124"/>
        <v>1383</v>
      </c>
      <c r="AH264" s="595">
        <f t="shared" si="124"/>
        <v>1383</v>
      </c>
      <c r="AI264" s="595">
        <f t="shared" si="124"/>
        <v>1383</v>
      </c>
    </row>
    <row r="265" spans="1:35" s="607" customFormat="1" ht="11.25">
      <c r="A265" s="605">
        <v>2</v>
      </c>
      <c r="B265" s="753" t="s">
        <v>247</v>
      </c>
      <c r="C265" s="605"/>
      <c r="D265" s="605"/>
      <c r="E265" s="605"/>
      <c r="F265" s="606">
        <f>+F242</f>
        <v>1773</v>
      </c>
      <c r="G265" s="606">
        <f t="shared" si="124"/>
        <v>3248</v>
      </c>
      <c r="H265" s="606">
        <f t="shared" si="124"/>
        <v>0</v>
      </c>
      <c r="I265" s="606">
        <f t="shared" si="124"/>
        <v>0</v>
      </c>
      <c r="J265" s="606">
        <f t="shared" si="124"/>
        <v>0</v>
      </c>
      <c r="K265" s="606">
        <f t="shared" si="124"/>
        <v>0</v>
      </c>
      <c r="L265" s="606">
        <f t="shared" si="124"/>
        <v>0</v>
      </c>
      <c r="M265" s="606">
        <f t="shared" si="124"/>
        <v>0</v>
      </c>
      <c r="N265" s="606">
        <f t="shared" si="124"/>
        <v>0</v>
      </c>
      <c r="O265" s="606">
        <f t="shared" si="124"/>
        <v>0</v>
      </c>
      <c r="P265" s="606">
        <f t="shared" si="124"/>
        <v>0</v>
      </c>
      <c r="Q265" s="606">
        <f t="shared" si="124"/>
        <v>0</v>
      </c>
      <c r="R265" s="606">
        <f t="shared" si="124"/>
        <v>0</v>
      </c>
      <c r="S265" s="606">
        <f t="shared" si="124"/>
        <v>0</v>
      </c>
      <c r="T265" s="606">
        <f t="shared" si="124"/>
        <v>0</v>
      </c>
      <c r="U265" s="606">
        <f t="shared" si="124"/>
        <v>0</v>
      </c>
      <c r="V265" s="606">
        <f t="shared" si="124"/>
        <v>0</v>
      </c>
      <c r="W265" s="606">
        <f t="shared" si="124"/>
        <v>0</v>
      </c>
      <c r="X265" s="606">
        <f t="shared" si="124"/>
        <v>0</v>
      </c>
      <c r="Y265" s="606">
        <f t="shared" si="124"/>
        <v>0</v>
      </c>
      <c r="Z265" s="606">
        <f t="shared" si="124"/>
        <v>0</v>
      </c>
      <c r="AA265" s="606">
        <f t="shared" si="124"/>
        <v>0</v>
      </c>
      <c r="AB265" s="606">
        <f t="shared" si="124"/>
        <v>0</v>
      </c>
      <c r="AC265" s="606">
        <f t="shared" si="124"/>
        <v>0</v>
      </c>
      <c r="AD265" s="606">
        <f t="shared" si="124"/>
        <v>0</v>
      </c>
      <c r="AE265" s="606">
        <f t="shared" si="124"/>
        <v>0</v>
      </c>
      <c r="AF265" s="606">
        <f t="shared" si="124"/>
        <v>0</v>
      </c>
      <c r="AG265" s="606">
        <f t="shared" si="124"/>
        <v>0</v>
      </c>
      <c r="AH265" s="606">
        <f t="shared" si="124"/>
        <v>0</v>
      </c>
      <c r="AI265" s="606">
        <f t="shared" si="124"/>
        <v>0</v>
      </c>
    </row>
    <row r="266" spans="1:35" s="607" customFormat="1" ht="11.25">
      <c r="A266" s="605">
        <v>3</v>
      </c>
      <c r="B266" s="753" t="s">
        <v>251</v>
      </c>
      <c r="C266" s="605"/>
      <c r="D266" s="605"/>
      <c r="E266" s="605"/>
      <c r="F266" s="606">
        <f>+F243</f>
        <v>0</v>
      </c>
      <c r="G266" s="606">
        <f t="shared" si="124"/>
        <v>0</v>
      </c>
      <c r="H266" s="606">
        <f t="shared" si="124"/>
        <v>0</v>
      </c>
      <c r="I266" s="606">
        <f t="shared" si="124"/>
        <v>0</v>
      </c>
      <c r="J266" s="606">
        <f t="shared" si="124"/>
        <v>0</v>
      </c>
      <c r="K266" s="606">
        <f t="shared" si="124"/>
        <v>0</v>
      </c>
      <c r="L266" s="606">
        <f t="shared" si="124"/>
        <v>0</v>
      </c>
      <c r="M266" s="606">
        <f t="shared" si="124"/>
        <v>0</v>
      </c>
      <c r="N266" s="606">
        <f t="shared" si="124"/>
        <v>0</v>
      </c>
      <c r="O266" s="606">
        <f t="shared" si="124"/>
        <v>0</v>
      </c>
      <c r="P266" s="606">
        <f t="shared" si="124"/>
        <v>0</v>
      </c>
      <c r="Q266" s="606">
        <f t="shared" si="124"/>
        <v>0</v>
      </c>
      <c r="R266" s="606">
        <f t="shared" si="124"/>
        <v>0</v>
      </c>
      <c r="S266" s="606">
        <f t="shared" si="124"/>
        <v>0</v>
      </c>
      <c r="T266" s="606">
        <f t="shared" si="124"/>
        <v>0</v>
      </c>
      <c r="U266" s="606">
        <f t="shared" si="124"/>
        <v>0</v>
      </c>
      <c r="V266" s="606">
        <f t="shared" si="124"/>
        <v>0</v>
      </c>
      <c r="W266" s="606">
        <f t="shared" si="124"/>
        <v>0</v>
      </c>
      <c r="X266" s="606">
        <f t="shared" si="124"/>
        <v>0</v>
      </c>
      <c r="Y266" s="606">
        <f t="shared" si="124"/>
        <v>0</v>
      </c>
      <c r="Z266" s="606">
        <f t="shared" si="124"/>
        <v>0</v>
      </c>
      <c r="AA266" s="606">
        <f t="shared" si="124"/>
        <v>0</v>
      </c>
      <c r="AB266" s="606">
        <f t="shared" si="124"/>
        <v>0</v>
      </c>
      <c r="AC266" s="606">
        <f t="shared" si="124"/>
        <v>0</v>
      </c>
      <c r="AD266" s="606">
        <f t="shared" si="124"/>
        <v>0</v>
      </c>
      <c r="AE266" s="606">
        <f t="shared" si="124"/>
        <v>0</v>
      </c>
      <c r="AF266" s="606">
        <f t="shared" si="124"/>
        <v>0</v>
      </c>
      <c r="AG266" s="606">
        <f t="shared" si="124"/>
        <v>0</v>
      </c>
      <c r="AH266" s="606">
        <f t="shared" si="124"/>
        <v>0</v>
      </c>
      <c r="AI266" s="606">
        <f t="shared" si="124"/>
        <v>0</v>
      </c>
    </row>
    <row r="267" spans="1:35" s="589" customFormat="1" ht="11.25">
      <c r="A267" s="592" t="s">
        <v>243</v>
      </c>
      <c r="B267" s="749" t="s">
        <v>399</v>
      </c>
      <c r="C267" s="592"/>
      <c r="D267" s="592"/>
      <c r="E267" s="593">
        <f>+E273+E274+E275+E281+E268</f>
        <v>0</v>
      </c>
      <c r="F267" s="593">
        <f>+F273+F274+F275+F281+F268</f>
        <v>1065874.3399999999</v>
      </c>
      <c r="G267" s="593">
        <f t="shared" ref="G267:AI267" si="125">+G273+G274+G275+G281+G268</f>
        <v>299458.7418870721</v>
      </c>
      <c r="H267" s="593">
        <f t="shared" si="125"/>
        <v>2423596.9417475527</v>
      </c>
      <c r="I267" s="593">
        <f t="shared" si="125"/>
        <v>2380052.2622697218</v>
      </c>
      <c r="J267" s="593">
        <f t="shared" si="125"/>
        <v>153147.77698111522</v>
      </c>
      <c r="K267" s="593">
        <f t="shared" si="125"/>
        <v>296201.43107137183</v>
      </c>
      <c r="L267" s="593">
        <f t="shared" si="125"/>
        <v>296201.43107137183</v>
      </c>
      <c r="M267" s="593">
        <f t="shared" si="125"/>
        <v>296201.43107137183</v>
      </c>
      <c r="N267" s="593">
        <f t="shared" si="125"/>
        <v>296201.43107137183</v>
      </c>
      <c r="O267" s="593">
        <f t="shared" si="125"/>
        <v>296201.43107137183</v>
      </c>
      <c r="P267" s="593">
        <f t="shared" si="125"/>
        <v>296201.43107137183</v>
      </c>
      <c r="Q267" s="593">
        <f t="shared" si="125"/>
        <v>296201.43107137183</v>
      </c>
      <c r="R267" s="593">
        <f t="shared" si="125"/>
        <v>296201.43107137183</v>
      </c>
      <c r="S267" s="593">
        <f t="shared" si="125"/>
        <v>296201.43107137183</v>
      </c>
      <c r="T267" s="593">
        <f t="shared" si="125"/>
        <v>1414006.4662170287</v>
      </c>
      <c r="U267" s="593">
        <f t="shared" si="125"/>
        <v>296201.43107137183</v>
      </c>
      <c r="V267" s="593">
        <f t="shared" si="125"/>
        <v>296201.43107137183</v>
      </c>
      <c r="W267" s="593">
        <f t="shared" si="125"/>
        <v>296201.43107137183</v>
      </c>
      <c r="X267" s="593">
        <f t="shared" si="125"/>
        <v>569453.06306290673</v>
      </c>
      <c r="Y267" s="593">
        <f t="shared" si="125"/>
        <v>296201.43107137183</v>
      </c>
      <c r="Z267" s="593">
        <f t="shared" si="125"/>
        <v>296201.43107137183</v>
      </c>
      <c r="AA267" s="593">
        <f t="shared" si="125"/>
        <v>296201.43107137183</v>
      </c>
      <c r="AB267" s="593">
        <f t="shared" si="125"/>
        <v>296201.43107137183</v>
      </c>
      <c r="AC267" s="593">
        <f t="shared" si="125"/>
        <v>296201.43107137183</v>
      </c>
      <c r="AD267" s="593">
        <f t="shared" si="125"/>
        <v>1414006.4662170287</v>
      </c>
      <c r="AE267" s="593">
        <f t="shared" si="125"/>
        <v>296201.43107137183</v>
      </c>
      <c r="AF267" s="593">
        <f t="shared" si="125"/>
        <v>296201.43107137183</v>
      </c>
      <c r="AG267" s="593">
        <f t="shared" si="125"/>
        <v>296201.43107137183</v>
      </c>
      <c r="AH267" s="593">
        <f t="shared" si="125"/>
        <v>296201.43107137183</v>
      </c>
      <c r="AI267" s="593">
        <f t="shared" si="125"/>
        <v>296201.43107137183</v>
      </c>
    </row>
    <row r="268" spans="1:35" s="607" customFormat="1" ht="11.25">
      <c r="A268" s="605">
        <v>1</v>
      </c>
      <c r="B268" s="753" t="s">
        <v>246</v>
      </c>
      <c r="C268" s="605"/>
      <c r="D268" s="605"/>
      <c r="E268" s="605"/>
      <c r="F268" s="606">
        <f>+F269+F270+F271+F272</f>
        <v>196869</v>
      </c>
      <c r="G268" s="606">
        <f t="shared" ref="G268:AI268" si="126">+G269+G270+G271+G272</f>
        <v>93933</v>
      </c>
      <c r="H268" s="606">
        <f t="shared" si="126"/>
        <v>76932</v>
      </c>
      <c r="I268" s="606">
        <f t="shared" si="126"/>
        <v>76932</v>
      </c>
      <c r="J268" s="606">
        <f t="shared" si="126"/>
        <v>76932</v>
      </c>
      <c r="K268" s="606">
        <f t="shared" si="126"/>
        <v>296201.43107137183</v>
      </c>
      <c r="L268" s="606">
        <f t="shared" si="126"/>
        <v>296201.43107137183</v>
      </c>
      <c r="M268" s="606">
        <f t="shared" si="126"/>
        <v>296201.43107137183</v>
      </c>
      <c r="N268" s="606">
        <f t="shared" si="126"/>
        <v>296201.43107137183</v>
      </c>
      <c r="O268" s="606">
        <f t="shared" si="126"/>
        <v>296201.43107137183</v>
      </c>
      <c r="P268" s="606">
        <f t="shared" si="126"/>
        <v>296201.43107137183</v>
      </c>
      <c r="Q268" s="606">
        <f t="shared" si="126"/>
        <v>296201.43107137183</v>
      </c>
      <c r="R268" s="606">
        <f t="shared" si="126"/>
        <v>296201.43107137183</v>
      </c>
      <c r="S268" s="606">
        <f t="shared" si="126"/>
        <v>296201.43107137183</v>
      </c>
      <c r="T268" s="606">
        <f t="shared" si="126"/>
        <v>296201.43107137183</v>
      </c>
      <c r="U268" s="606">
        <f t="shared" si="126"/>
        <v>296201.43107137183</v>
      </c>
      <c r="V268" s="606">
        <f t="shared" si="126"/>
        <v>296201.43107137183</v>
      </c>
      <c r="W268" s="606">
        <f t="shared" si="126"/>
        <v>296201.43107137183</v>
      </c>
      <c r="X268" s="606">
        <f t="shared" si="126"/>
        <v>296201.43107137183</v>
      </c>
      <c r="Y268" s="606">
        <f t="shared" si="126"/>
        <v>296201.43107137183</v>
      </c>
      <c r="Z268" s="606">
        <f t="shared" si="126"/>
        <v>296201.43107137183</v>
      </c>
      <c r="AA268" s="606">
        <f t="shared" si="126"/>
        <v>296201.43107137183</v>
      </c>
      <c r="AB268" s="606">
        <f t="shared" si="126"/>
        <v>296201.43107137183</v>
      </c>
      <c r="AC268" s="606">
        <f t="shared" si="126"/>
        <v>296201.43107137183</v>
      </c>
      <c r="AD268" s="606">
        <f t="shared" si="126"/>
        <v>296201.43107137183</v>
      </c>
      <c r="AE268" s="606">
        <f t="shared" si="126"/>
        <v>296201.43107137183</v>
      </c>
      <c r="AF268" s="606">
        <f t="shared" si="126"/>
        <v>296201.43107137183</v>
      </c>
      <c r="AG268" s="606">
        <f t="shared" si="126"/>
        <v>296201.43107137183</v>
      </c>
      <c r="AH268" s="606">
        <f t="shared" si="126"/>
        <v>296201.43107137183</v>
      </c>
      <c r="AI268" s="606">
        <f t="shared" si="126"/>
        <v>296201.43107137183</v>
      </c>
    </row>
    <row r="269" spans="1:35" s="607" customFormat="1" ht="11.25">
      <c r="A269" s="605"/>
      <c r="B269" s="751" t="s">
        <v>106</v>
      </c>
      <c r="C269" s="617"/>
      <c r="D269" s="617"/>
      <c r="E269" s="594"/>
      <c r="F269" s="595">
        <f t="shared" ref="F269:AI269" si="127">+F246</f>
        <v>15634</v>
      </c>
      <c r="G269" s="595">
        <f t="shared" si="127"/>
        <v>5928</v>
      </c>
      <c r="H269" s="595">
        <f t="shared" si="127"/>
        <v>5244</v>
      </c>
      <c r="I269" s="595">
        <f t="shared" si="127"/>
        <v>5244</v>
      </c>
      <c r="J269" s="595">
        <f t="shared" si="127"/>
        <v>5244</v>
      </c>
      <c r="K269" s="595">
        <f t="shared" si="127"/>
        <v>20124.460500000001</v>
      </c>
      <c r="L269" s="595">
        <f t="shared" si="127"/>
        <v>20124.460500000001</v>
      </c>
      <c r="M269" s="595">
        <f t="shared" si="127"/>
        <v>20124.460500000001</v>
      </c>
      <c r="N269" s="595">
        <f t="shared" si="127"/>
        <v>20124.460500000001</v>
      </c>
      <c r="O269" s="595">
        <f t="shared" si="127"/>
        <v>20124.460500000001</v>
      </c>
      <c r="P269" s="595">
        <f t="shared" si="127"/>
        <v>20124.460500000001</v>
      </c>
      <c r="Q269" s="595">
        <f t="shared" si="127"/>
        <v>20124.460500000001</v>
      </c>
      <c r="R269" s="595">
        <f t="shared" si="127"/>
        <v>20124.460500000001</v>
      </c>
      <c r="S269" s="595">
        <f t="shared" si="127"/>
        <v>20124.460500000001</v>
      </c>
      <c r="T269" s="595">
        <f t="shared" si="127"/>
        <v>20124.460500000001</v>
      </c>
      <c r="U269" s="595">
        <f t="shared" si="127"/>
        <v>20124.460500000001</v>
      </c>
      <c r="V269" s="595">
        <f t="shared" si="127"/>
        <v>20124.460500000001</v>
      </c>
      <c r="W269" s="595">
        <f t="shared" si="127"/>
        <v>20124.460500000001</v>
      </c>
      <c r="X269" s="595">
        <f t="shared" si="127"/>
        <v>20124.460500000001</v>
      </c>
      <c r="Y269" s="595">
        <f t="shared" si="127"/>
        <v>20124.460500000001</v>
      </c>
      <c r="Z269" s="595">
        <f t="shared" si="127"/>
        <v>20124.460500000001</v>
      </c>
      <c r="AA269" s="595">
        <f t="shared" si="127"/>
        <v>20124.460500000001</v>
      </c>
      <c r="AB269" s="595">
        <f t="shared" si="127"/>
        <v>20124.460500000001</v>
      </c>
      <c r="AC269" s="595">
        <f t="shared" si="127"/>
        <v>20124.460500000001</v>
      </c>
      <c r="AD269" s="595">
        <f t="shared" si="127"/>
        <v>20124.460500000001</v>
      </c>
      <c r="AE269" s="595">
        <f t="shared" si="127"/>
        <v>20124.460500000001</v>
      </c>
      <c r="AF269" s="595">
        <f t="shared" si="127"/>
        <v>20124.460500000001</v>
      </c>
      <c r="AG269" s="595">
        <f t="shared" si="127"/>
        <v>20124.460500000001</v>
      </c>
      <c r="AH269" s="595">
        <f t="shared" si="127"/>
        <v>20124.460500000001</v>
      </c>
      <c r="AI269" s="595">
        <f t="shared" si="127"/>
        <v>20124.460500000001</v>
      </c>
    </row>
    <row r="270" spans="1:35" s="607" customFormat="1" ht="11.25">
      <c r="A270" s="605"/>
      <c r="B270" s="751" t="s">
        <v>254</v>
      </c>
      <c r="C270" s="617"/>
      <c r="D270" s="617"/>
      <c r="E270" s="594"/>
      <c r="F270" s="595">
        <f t="shared" ref="F270:AI270" si="128">+F247</f>
        <v>162165</v>
      </c>
      <c r="G270" s="595">
        <f t="shared" si="128"/>
        <v>74935</v>
      </c>
      <c r="H270" s="595">
        <f t="shared" si="128"/>
        <v>58382</v>
      </c>
      <c r="I270" s="595">
        <f t="shared" si="128"/>
        <v>58382</v>
      </c>
      <c r="J270" s="595">
        <f t="shared" si="128"/>
        <v>58382</v>
      </c>
      <c r="K270" s="595">
        <f t="shared" si="128"/>
        <v>216770.97057137184</v>
      </c>
      <c r="L270" s="595">
        <f t="shared" si="128"/>
        <v>216770.97057137184</v>
      </c>
      <c r="M270" s="595">
        <f t="shared" si="128"/>
        <v>216770.97057137184</v>
      </c>
      <c r="N270" s="595">
        <f t="shared" si="128"/>
        <v>216770.97057137184</v>
      </c>
      <c r="O270" s="595">
        <f t="shared" si="128"/>
        <v>216770.97057137184</v>
      </c>
      <c r="P270" s="595">
        <f t="shared" si="128"/>
        <v>216770.97057137184</v>
      </c>
      <c r="Q270" s="595">
        <f t="shared" si="128"/>
        <v>216770.97057137184</v>
      </c>
      <c r="R270" s="595">
        <f t="shared" si="128"/>
        <v>216770.97057137184</v>
      </c>
      <c r="S270" s="595">
        <f t="shared" si="128"/>
        <v>216770.97057137184</v>
      </c>
      <c r="T270" s="595">
        <f t="shared" si="128"/>
        <v>216770.97057137184</v>
      </c>
      <c r="U270" s="595">
        <f t="shared" si="128"/>
        <v>216770.97057137184</v>
      </c>
      <c r="V270" s="595">
        <f t="shared" si="128"/>
        <v>216770.97057137184</v>
      </c>
      <c r="W270" s="595">
        <f t="shared" si="128"/>
        <v>216770.97057137184</v>
      </c>
      <c r="X270" s="595">
        <f t="shared" si="128"/>
        <v>216770.97057137184</v>
      </c>
      <c r="Y270" s="595">
        <f t="shared" si="128"/>
        <v>216770.97057137184</v>
      </c>
      <c r="Z270" s="595">
        <f t="shared" si="128"/>
        <v>216770.97057137184</v>
      </c>
      <c r="AA270" s="595">
        <f t="shared" si="128"/>
        <v>216770.97057137184</v>
      </c>
      <c r="AB270" s="595">
        <f t="shared" si="128"/>
        <v>216770.97057137184</v>
      </c>
      <c r="AC270" s="595">
        <f t="shared" si="128"/>
        <v>216770.97057137184</v>
      </c>
      <c r="AD270" s="595">
        <f t="shared" si="128"/>
        <v>216770.97057137184</v>
      </c>
      <c r="AE270" s="595">
        <f t="shared" si="128"/>
        <v>216770.97057137184</v>
      </c>
      <c r="AF270" s="595">
        <f t="shared" si="128"/>
        <v>216770.97057137184</v>
      </c>
      <c r="AG270" s="595">
        <f t="shared" si="128"/>
        <v>216770.97057137184</v>
      </c>
      <c r="AH270" s="595">
        <f t="shared" si="128"/>
        <v>216770.97057137184</v>
      </c>
      <c r="AI270" s="595">
        <f t="shared" si="128"/>
        <v>216770.97057137184</v>
      </c>
    </row>
    <row r="271" spans="1:35" s="607" customFormat="1" ht="11.25">
      <c r="A271" s="605"/>
      <c r="B271" s="751" t="s">
        <v>256</v>
      </c>
      <c r="C271" s="617"/>
      <c r="D271" s="617"/>
      <c r="E271" s="594"/>
      <c r="F271" s="595">
        <f t="shared" ref="F271:AI271" si="129">+F250</f>
        <v>15304</v>
      </c>
      <c r="G271" s="595">
        <f t="shared" si="129"/>
        <v>11867</v>
      </c>
      <c r="H271" s="595">
        <f t="shared" si="129"/>
        <v>8296</v>
      </c>
      <c r="I271" s="595">
        <f t="shared" si="129"/>
        <v>8296</v>
      </c>
      <c r="J271" s="595">
        <f t="shared" si="129"/>
        <v>8296</v>
      </c>
      <c r="K271" s="595">
        <f t="shared" si="129"/>
        <v>54296</v>
      </c>
      <c r="L271" s="595">
        <f t="shared" si="129"/>
        <v>54296</v>
      </c>
      <c r="M271" s="595">
        <f t="shared" si="129"/>
        <v>54296</v>
      </c>
      <c r="N271" s="595">
        <f t="shared" si="129"/>
        <v>54296</v>
      </c>
      <c r="O271" s="595">
        <f t="shared" si="129"/>
        <v>54296</v>
      </c>
      <c r="P271" s="595">
        <f t="shared" si="129"/>
        <v>54296</v>
      </c>
      <c r="Q271" s="595">
        <f t="shared" si="129"/>
        <v>54296</v>
      </c>
      <c r="R271" s="595">
        <f t="shared" si="129"/>
        <v>54296</v>
      </c>
      <c r="S271" s="595">
        <f t="shared" si="129"/>
        <v>54296</v>
      </c>
      <c r="T271" s="595">
        <f t="shared" si="129"/>
        <v>54296</v>
      </c>
      <c r="U271" s="595">
        <f t="shared" si="129"/>
        <v>54296</v>
      </c>
      <c r="V271" s="595">
        <f t="shared" si="129"/>
        <v>54296</v>
      </c>
      <c r="W271" s="595">
        <f t="shared" si="129"/>
        <v>54296</v>
      </c>
      <c r="X271" s="595">
        <f t="shared" si="129"/>
        <v>54296</v>
      </c>
      <c r="Y271" s="595">
        <f t="shared" si="129"/>
        <v>54296</v>
      </c>
      <c r="Z271" s="595">
        <f t="shared" si="129"/>
        <v>54296</v>
      </c>
      <c r="AA271" s="595">
        <f t="shared" si="129"/>
        <v>54296</v>
      </c>
      <c r="AB271" s="595">
        <f t="shared" si="129"/>
        <v>54296</v>
      </c>
      <c r="AC271" s="595">
        <f t="shared" si="129"/>
        <v>54296</v>
      </c>
      <c r="AD271" s="595">
        <f t="shared" si="129"/>
        <v>54296</v>
      </c>
      <c r="AE271" s="595">
        <f t="shared" si="129"/>
        <v>54296</v>
      </c>
      <c r="AF271" s="595">
        <f t="shared" si="129"/>
        <v>54296</v>
      </c>
      <c r="AG271" s="595">
        <f t="shared" si="129"/>
        <v>54296</v>
      </c>
      <c r="AH271" s="595">
        <f t="shared" si="129"/>
        <v>54296</v>
      </c>
      <c r="AI271" s="595">
        <f t="shared" si="129"/>
        <v>54296</v>
      </c>
    </row>
    <row r="272" spans="1:35" s="607" customFormat="1" ht="11.25">
      <c r="A272" s="605"/>
      <c r="B272" s="751" t="s">
        <v>257</v>
      </c>
      <c r="C272" s="617"/>
      <c r="D272" s="617"/>
      <c r="E272" s="594"/>
      <c r="F272" s="595">
        <f t="shared" ref="F272:AI272" si="130">+F251</f>
        <v>3766</v>
      </c>
      <c r="G272" s="595">
        <f t="shared" si="130"/>
        <v>1203</v>
      </c>
      <c r="H272" s="595">
        <f t="shared" si="130"/>
        <v>5010</v>
      </c>
      <c r="I272" s="595">
        <f t="shared" si="130"/>
        <v>5010</v>
      </c>
      <c r="J272" s="595">
        <f t="shared" si="130"/>
        <v>5010</v>
      </c>
      <c r="K272" s="595">
        <f t="shared" si="130"/>
        <v>5010</v>
      </c>
      <c r="L272" s="595">
        <f t="shared" si="130"/>
        <v>5010</v>
      </c>
      <c r="M272" s="595">
        <f t="shared" si="130"/>
        <v>5010</v>
      </c>
      <c r="N272" s="595">
        <f t="shared" si="130"/>
        <v>5010</v>
      </c>
      <c r="O272" s="595">
        <f t="shared" si="130"/>
        <v>5010</v>
      </c>
      <c r="P272" s="595">
        <f t="shared" si="130"/>
        <v>5010</v>
      </c>
      <c r="Q272" s="595">
        <f t="shared" si="130"/>
        <v>5010</v>
      </c>
      <c r="R272" s="595">
        <f t="shared" si="130"/>
        <v>5010</v>
      </c>
      <c r="S272" s="595">
        <f t="shared" si="130"/>
        <v>5010</v>
      </c>
      <c r="T272" s="595">
        <f t="shared" si="130"/>
        <v>5010</v>
      </c>
      <c r="U272" s="595">
        <f t="shared" si="130"/>
        <v>5010</v>
      </c>
      <c r="V272" s="595">
        <f t="shared" si="130"/>
        <v>5010</v>
      </c>
      <c r="W272" s="595">
        <f t="shared" si="130"/>
        <v>5010</v>
      </c>
      <c r="X272" s="595">
        <f t="shared" si="130"/>
        <v>5010</v>
      </c>
      <c r="Y272" s="595">
        <f t="shared" si="130"/>
        <v>5010</v>
      </c>
      <c r="Z272" s="595">
        <f t="shared" si="130"/>
        <v>5010</v>
      </c>
      <c r="AA272" s="595">
        <f t="shared" si="130"/>
        <v>5010</v>
      </c>
      <c r="AB272" s="595">
        <f t="shared" si="130"/>
        <v>5010</v>
      </c>
      <c r="AC272" s="595">
        <f t="shared" si="130"/>
        <v>5010</v>
      </c>
      <c r="AD272" s="595">
        <f t="shared" si="130"/>
        <v>5010</v>
      </c>
      <c r="AE272" s="595">
        <f t="shared" si="130"/>
        <v>5010</v>
      </c>
      <c r="AF272" s="595">
        <f t="shared" si="130"/>
        <v>5010</v>
      </c>
      <c r="AG272" s="595">
        <f t="shared" si="130"/>
        <v>5010</v>
      </c>
      <c r="AH272" s="595">
        <f t="shared" si="130"/>
        <v>5010</v>
      </c>
      <c r="AI272" s="595">
        <f t="shared" si="130"/>
        <v>5010</v>
      </c>
    </row>
    <row r="273" spans="1:35" s="607" customFormat="1" ht="11.25">
      <c r="A273" s="605">
        <v>2</v>
      </c>
      <c r="B273" s="753" t="s">
        <v>248</v>
      </c>
      <c r="C273" s="605"/>
      <c r="D273" s="605"/>
      <c r="E273" s="605"/>
      <c r="F273" s="606">
        <f t="shared" ref="F273:AI273" si="131">+F252</f>
        <v>0</v>
      </c>
      <c r="G273" s="606">
        <f t="shared" si="131"/>
        <v>157</v>
      </c>
      <c r="H273" s="606">
        <f t="shared" si="131"/>
        <v>0</v>
      </c>
      <c r="I273" s="606">
        <f t="shared" si="131"/>
        <v>0</v>
      </c>
      <c r="J273" s="606">
        <f t="shared" si="131"/>
        <v>0</v>
      </c>
      <c r="K273" s="606">
        <f t="shared" si="131"/>
        <v>0</v>
      </c>
      <c r="L273" s="606">
        <f t="shared" si="131"/>
        <v>0</v>
      </c>
      <c r="M273" s="606">
        <f t="shared" si="131"/>
        <v>0</v>
      </c>
      <c r="N273" s="606">
        <f t="shared" si="131"/>
        <v>0</v>
      </c>
      <c r="O273" s="606">
        <f t="shared" si="131"/>
        <v>0</v>
      </c>
      <c r="P273" s="606">
        <f t="shared" si="131"/>
        <v>0</v>
      </c>
      <c r="Q273" s="606">
        <f t="shared" si="131"/>
        <v>0</v>
      </c>
      <c r="R273" s="606">
        <f t="shared" si="131"/>
        <v>0</v>
      </c>
      <c r="S273" s="606">
        <f t="shared" si="131"/>
        <v>0</v>
      </c>
      <c r="T273" s="606">
        <f t="shared" si="131"/>
        <v>0</v>
      </c>
      <c r="U273" s="606">
        <f t="shared" si="131"/>
        <v>0</v>
      </c>
      <c r="V273" s="606">
        <f t="shared" si="131"/>
        <v>0</v>
      </c>
      <c r="W273" s="606">
        <f t="shared" si="131"/>
        <v>0</v>
      </c>
      <c r="X273" s="606">
        <f t="shared" si="131"/>
        <v>0</v>
      </c>
      <c r="Y273" s="606">
        <f t="shared" si="131"/>
        <v>0</v>
      </c>
      <c r="Z273" s="606">
        <f t="shared" si="131"/>
        <v>0</v>
      </c>
      <c r="AA273" s="606">
        <f t="shared" si="131"/>
        <v>0</v>
      </c>
      <c r="AB273" s="606">
        <f t="shared" si="131"/>
        <v>0</v>
      </c>
      <c r="AC273" s="606">
        <f t="shared" si="131"/>
        <v>0</v>
      </c>
      <c r="AD273" s="606">
        <f t="shared" si="131"/>
        <v>0</v>
      </c>
      <c r="AE273" s="606">
        <f t="shared" si="131"/>
        <v>0</v>
      </c>
      <c r="AF273" s="606">
        <f t="shared" si="131"/>
        <v>0</v>
      </c>
      <c r="AG273" s="606">
        <f t="shared" si="131"/>
        <v>0</v>
      </c>
      <c r="AH273" s="606">
        <f t="shared" si="131"/>
        <v>0</v>
      </c>
      <c r="AI273" s="606">
        <f t="shared" si="131"/>
        <v>0</v>
      </c>
    </row>
    <row r="274" spans="1:35" s="607" customFormat="1" ht="11.25">
      <c r="A274" s="605">
        <v>3</v>
      </c>
      <c r="B274" s="753" t="s">
        <v>258</v>
      </c>
      <c r="C274" s="605"/>
      <c r="D274" s="605"/>
      <c r="E274" s="605"/>
      <c r="F274" s="606">
        <f t="shared" ref="F274:AI274" si="132">+F253</f>
        <v>4323</v>
      </c>
      <c r="G274" s="606">
        <f t="shared" si="132"/>
        <v>0</v>
      </c>
      <c r="H274" s="606">
        <f t="shared" si="132"/>
        <v>0</v>
      </c>
      <c r="I274" s="606">
        <f t="shared" si="132"/>
        <v>0</v>
      </c>
      <c r="J274" s="606">
        <f t="shared" si="132"/>
        <v>0</v>
      </c>
      <c r="K274" s="606">
        <f t="shared" si="132"/>
        <v>0</v>
      </c>
      <c r="L274" s="606">
        <f t="shared" si="132"/>
        <v>0</v>
      </c>
      <c r="M274" s="606">
        <f t="shared" si="132"/>
        <v>0</v>
      </c>
      <c r="N274" s="606">
        <f t="shared" si="132"/>
        <v>0</v>
      </c>
      <c r="O274" s="606">
        <f t="shared" si="132"/>
        <v>0</v>
      </c>
      <c r="P274" s="606">
        <f t="shared" si="132"/>
        <v>0</v>
      </c>
      <c r="Q274" s="606">
        <f t="shared" si="132"/>
        <v>0</v>
      </c>
      <c r="R274" s="606">
        <f t="shared" si="132"/>
        <v>0</v>
      </c>
      <c r="S274" s="606">
        <f t="shared" si="132"/>
        <v>0</v>
      </c>
      <c r="T274" s="606">
        <f t="shared" si="132"/>
        <v>0</v>
      </c>
      <c r="U274" s="606">
        <f t="shared" si="132"/>
        <v>0</v>
      </c>
      <c r="V274" s="606">
        <f t="shared" si="132"/>
        <v>0</v>
      </c>
      <c r="W274" s="606">
        <f t="shared" si="132"/>
        <v>0</v>
      </c>
      <c r="X274" s="606">
        <f t="shared" si="132"/>
        <v>0</v>
      </c>
      <c r="Y274" s="606">
        <f t="shared" si="132"/>
        <v>0</v>
      </c>
      <c r="Z274" s="606">
        <f t="shared" si="132"/>
        <v>0</v>
      </c>
      <c r="AA274" s="606">
        <f t="shared" si="132"/>
        <v>0</v>
      </c>
      <c r="AB274" s="606">
        <f t="shared" si="132"/>
        <v>0</v>
      </c>
      <c r="AC274" s="606">
        <f t="shared" si="132"/>
        <v>0</v>
      </c>
      <c r="AD274" s="606">
        <f t="shared" si="132"/>
        <v>0</v>
      </c>
      <c r="AE274" s="606">
        <f t="shared" si="132"/>
        <v>0</v>
      </c>
      <c r="AF274" s="606">
        <f t="shared" si="132"/>
        <v>0</v>
      </c>
      <c r="AG274" s="606">
        <f t="shared" si="132"/>
        <v>0</v>
      </c>
      <c r="AH274" s="606">
        <f t="shared" si="132"/>
        <v>0</v>
      </c>
      <c r="AI274" s="606">
        <f t="shared" si="132"/>
        <v>0</v>
      </c>
    </row>
    <row r="275" spans="1:35" s="607" customFormat="1" ht="11.25">
      <c r="A275" s="605">
        <v>4</v>
      </c>
      <c r="B275" s="753" t="s">
        <v>401</v>
      </c>
      <c r="C275" s="605"/>
      <c r="D275" s="605"/>
      <c r="E275" s="616">
        <f>+E276+E277+E278+E279+E280</f>
        <v>0</v>
      </c>
      <c r="F275" s="616">
        <f t="shared" ref="F275:AI275" si="133">+F276+F277+F278+F279+F280</f>
        <v>864682.33999999985</v>
      </c>
      <c r="G275" s="616">
        <f t="shared" si="133"/>
        <v>205368.74188707207</v>
      </c>
      <c r="H275" s="616">
        <f t="shared" si="133"/>
        <v>2346664.9417475527</v>
      </c>
      <c r="I275" s="616">
        <f t="shared" si="133"/>
        <v>2303120.2622697218</v>
      </c>
      <c r="J275" s="616">
        <f t="shared" si="133"/>
        <v>76215.77698111521</v>
      </c>
      <c r="K275" s="616">
        <f t="shared" si="133"/>
        <v>0</v>
      </c>
      <c r="L275" s="616">
        <f t="shared" si="133"/>
        <v>0</v>
      </c>
      <c r="M275" s="616">
        <f t="shared" si="133"/>
        <v>0</v>
      </c>
      <c r="N275" s="616">
        <f t="shared" si="133"/>
        <v>0</v>
      </c>
      <c r="O275" s="616">
        <f t="shared" si="133"/>
        <v>0</v>
      </c>
      <c r="P275" s="616">
        <f t="shared" si="133"/>
        <v>0</v>
      </c>
      <c r="Q275" s="616">
        <f t="shared" si="133"/>
        <v>0</v>
      </c>
      <c r="R275" s="616">
        <f t="shared" si="133"/>
        <v>0</v>
      </c>
      <c r="S275" s="616">
        <f t="shared" si="133"/>
        <v>0</v>
      </c>
      <c r="T275" s="616">
        <f t="shared" si="133"/>
        <v>0</v>
      </c>
      <c r="U275" s="616">
        <f t="shared" si="133"/>
        <v>0</v>
      </c>
      <c r="V275" s="616">
        <f t="shared" si="133"/>
        <v>0</v>
      </c>
      <c r="W275" s="616">
        <f t="shared" si="133"/>
        <v>0</v>
      </c>
      <c r="X275" s="616">
        <f t="shared" si="133"/>
        <v>0</v>
      </c>
      <c r="Y275" s="616">
        <f t="shared" si="133"/>
        <v>0</v>
      </c>
      <c r="Z275" s="616">
        <f t="shared" si="133"/>
        <v>0</v>
      </c>
      <c r="AA275" s="616">
        <f t="shared" si="133"/>
        <v>0</v>
      </c>
      <c r="AB275" s="616">
        <f t="shared" si="133"/>
        <v>0</v>
      </c>
      <c r="AC275" s="616">
        <f t="shared" si="133"/>
        <v>0</v>
      </c>
      <c r="AD275" s="616">
        <f t="shared" si="133"/>
        <v>0</v>
      </c>
      <c r="AE275" s="616">
        <f t="shared" si="133"/>
        <v>0</v>
      </c>
      <c r="AF275" s="616">
        <f t="shared" si="133"/>
        <v>0</v>
      </c>
      <c r="AG275" s="616">
        <f t="shared" si="133"/>
        <v>0</v>
      </c>
      <c r="AH275" s="616">
        <f t="shared" si="133"/>
        <v>0</v>
      </c>
      <c r="AI275" s="616">
        <f t="shared" si="133"/>
        <v>0</v>
      </c>
    </row>
    <row r="276" spans="1:35" s="607" customFormat="1" ht="11.25">
      <c r="A276" s="605"/>
      <c r="B276" s="751" t="str">
        <f>+'Nov. investicije'!B94</f>
        <v>Gradbena dela za kanalizacijo brez nepredvidenih del</v>
      </c>
      <c r="C276" s="617"/>
      <c r="D276" s="617"/>
      <c r="E276" s="595"/>
      <c r="F276" s="595">
        <f>+'Nov. investicije'!G94</f>
        <v>36801.82</v>
      </c>
      <c r="G276" s="595">
        <f>+'Nov. investicije'!H94</f>
        <v>169973.96383713456</v>
      </c>
      <c r="H276" s="595">
        <f>+'Nov. investicije'!I94</f>
        <v>1255408.1633445225</v>
      </c>
      <c r="I276" s="595">
        <f>+'Nov. investicije'!J94</f>
        <v>846742.68566652492</v>
      </c>
      <c r="J276" s="595">
        <f>+'Nov. investicije'!K94</f>
        <v>0</v>
      </c>
      <c r="K276" s="595">
        <f>+'Nov. investicije'!L94</f>
        <v>0</v>
      </c>
      <c r="L276" s="595">
        <f>+'Nov. investicije'!M94</f>
        <v>0</v>
      </c>
      <c r="M276" s="595">
        <f>+'Nov. investicije'!N94</f>
        <v>0</v>
      </c>
      <c r="N276" s="595">
        <f>+'Nov. investicije'!O94</f>
        <v>0</v>
      </c>
      <c r="O276" s="595">
        <f>+'Nov. investicije'!P94</f>
        <v>0</v>
      </c>
      <c r="P276" s="595">
        <f>+'Nov. investicije'!Q94</f>
        <v>0</v>
      </c>
      <c r="Q276" s="595">
        <f>+'Nov. investicije'!R94</f>
        <v>0</v>
      </c>
      <c r="R276" s="595">
        <f>+'Nov. investicije'!S94</f>
        <v>0</v>
      </c>
      <c r="S276" s="595">
        <f>+'Nov. investicije'!T94</f>
        <v>0</v>
      </c>
      <c r="T276" s="595">
        <f>+'Nov. investicije'!U94</f>
        <v>0</v>
      </c>
      <c r="U276" s="595">
        <f>+'Nov. investicije'!V94</f>
        <v>0</v>
      </c>
      <c r="V276" s="595">
        <f>+'Nov. investicije'!W94</f>
        <v>0</v>
      </c>
      <c r="W276" s="595">
        <f>+'Nov. investicije'!X94</f>
        <v>0</v>
      </c>
      <c r="X276" s="595">
        <f>+'Nov. investicije'!Y94</f>
        <v>0</v>
      </c>
      <c r="Y276" s="595">
        <f>+'Nov. investicije'!Z94</f>
        <v>0</v>
      </c>
      <c r="Z276" s="595">
        <f>+'Nov. investicije'!AA94</f>
        <v>0</v>
      </c>
      <c r="AA276" s="595">
        <f>+'Nov. investicije'!AB94</f>
        <v>0</v>
      </c>
      <c r="AB276" s="595">
        <f>+'Nov. investicije'!AC94</f>
        <v>0</v>
      </c>
      <c r="AC276" s="595">
        <f>+'Nov. investicije'!AD94</f>
        <v>0</v>
      </c>
      <c r="AD276" s="595">
        <f>+'Nov. investicije'!AE94</f>
        <v>0</v>
      </c>
      <c r="AE276" s="595">
        <f>+'Nov. investicije'!AF94</f>
        <v>0</v>
      </c>
      <c r="AF276" s="595">
        <f>+'Nov. investicije'!AG94</f>
        <v>0</v>
      </c>
      <c r="AG276" s="595">
        <f>+'Nov. investicije'!AH94</f>
        <v>0</v>
      </c>
      <c r="AH276" s="595">
        <f>+'Nov. investicije'!AI94</f>
        <v>0</v>
      </c>
      <c r="AI276" s="595">
        <f>+'Nov. investicije'!AJ94</f>
        <v>0</v>
      </c>
    </row>
    <row r="277" spans="1:35" s="607" customFormat="1" ht="11.25">
      <c r="A277" s="605"/>
      <c r="B277" s="751" t="str">
        <f>+'Nov. investicije'!B95</f>
        <v>Gradbene dela ČN Prevalje</v>
      </c>
      <c r="C277" s="617"/>
      <c r="D277" s="617"/>
      <c r="E277" s="595"/>
      <c r="F277" s="595">
        <f>+'Nov. investicije'!G95</f>
        <v>0</v>
      </c>
      <c r="G277" s="595">
        <f>+'Nov. investicije'!H95</f>
        <v>0</v>
      </c>
      <c r="H277" s="595">
        <f>+'Nov. investicije'!I95</f>
        <v>1025098.31</v>
      </c>
      <c r="I277" s="595">
        <f>+'Nov. investicije'!J95</f>
        <v>1405145.25</v>
      </c>
      <c r="J277" s="595">
        <f>+'Nov. investicije'!K95</f>
        <v>55556.37</v>
      </c>
      <c r="K277" s="595">
        <f>+'Nov. investicije'!L95</f>
        <v>0</v>
      </c>
      <c r="L277" s="595">
        <f>+'Nov. investicije'!M95</f>
        <v>0</v>
      </c>
      <c r="M277" s="595">
        <f>+'Nov. investicije'!N95</f>
        <v>0</v>
      </c>
      <c r="N277" s="595">
        <f>+'Nov. investicije'!O95</f>
        <v>0</v>
      </c>
      <c r="O277" s="595">
        <f>+'Nov. investicije'!P95</f>
        <v>0</v>
      </c>
      <c r="P277" s="595">
        <f>+'Nov. investicije'!Q95</f>
        <v>0</v>
      </c>
      <c r="Q277" s="595">
        <f>+'Nov. investicije'!R95</f>
        <v>0</v>
      </c>
      <c r="R277" s="595">
        <f>+'Nov. investicije'!S95</f>
        <v>0</v>
      </c>
      <c r="S277" s="595">
        <f>+'Nov. investicije'!T95</f>
        <v>0</v>
      </c>
      <c r="T277" s="595">
        <f>+'Nov. investicije'!U95</f>
        <v>0</v>
      </c>
      <c r="U277" s="595">
        <f>+'Nov. investicije'!V95</f>
        <v>0</v>
      </c>
      <c r="V277" s="595">
        <f>+'Nov. investicije'!W95</f>
        <v>0</v>
      </c>
      <c r="W277" s="595">
        <f>+'Nov. investicije'!X95</f>
        <v>0</v>
      </c>
      <c r="X277" s="595">
        <f>+'Nov. investicije'!Y95</f>
        <v>0</v>
      </c>
      <c r="Y277" s="595">
        <f>+'Nov. investicije'!Z95</f>
        <v>0</v>
      </c>
      <c r="Z277" s="595">
        <f>+'Nov. investicije'!AA95</f>
        <v>0</v>
      </c>
      <c r="AA277" s="595">
        <f>+'Nov. investicije'!AB95</f>
        <v>0</v>
      </c>
      <c r="AB277" s="595">
        <f>+'Nov. investicije'!AC95</f>
        <v>0</v>
      </c>
      <c r="AC277" s="595">
        <f>+'Nov. investicije'!AD95</f>
        <v>0</v>
      </c>
      <c r="AD277" s="595">
        <f>+'Nov. investicije'!AE95</f>
        <v>0</v>
      </c>
      <c r="AE277" s="595">
        <f>+'Nov. investicije'!AF95</f>
        <v>0</v>
      </c>
      <c r="AF277" s="595">
        <f>+'Nov. investicije'!AG95</f>
        <v>0</v>
      </c>
      <c r="AG277" s="595">
        <f>+'Nov. investicije'!AH95</f>
        <v>0</v>
      </c>
      <c r="AH277" s="595">
        <f>+'Nov. investicije'!AI95</f>
        <v>0</v>
      </c>
      <c r="AI277" s="595">
        <f>+'Nov. investicije'!AJ95</f>
        <v>0</v>
      </c>
    </row>
    <row r="278" spans="1:35" s="607" customFormat="1" ht="11.25">
      <c r="A278" s="605"/>
      <c r="B278" s="751" t="str">
        <f>+'Nov. investicije'!B96</f>
        <v>Stroški gradbenega nadzora</v>
      </c>
      <c r="C278" s="617"/>
      <c r="D278" s="617"/>
      <c r="E278" s="595"/>
      <c r="F278" s="595">
        <f>+'Nov. investicije'!G96</f>
        <v>0</v>
      </c>
      <c r="G278" s="595">
        <f>+'Nov. investicije'!H96</f>
        <v>2224.7780499374958</v>
      </c>
      <c r="H278" s="595">
        <f>+'Nov. investicije'!I96</f>
        <v>29111.3284030301</v>
      </c>
      <c r="I278" s="595">
        <f>+'Nov. investicije'!J96</f>
        <v>27802.826603196845</v>
      </c>
      <c r="J278" s="595">
        <f>+'Nov. investicije'!K96</f>
        <v>661.06698111521462</v>
      </c>
      <c r="K278" s="595">
        <f>+'Nov. investicije'!L96</f>
        <v>0</v>
      </c>
      <c r="L278" s="595">
        <f>+'Nov. investicije'!M96</f>
        <v>0</v>
      </c>
      <c r="M278" s="595">
        <f>+'Nov. investicije'!N96</f>
        <v>0</v>
      </c>
      <c r="N278" s="595">
        <f>+'Nov. investicije'!O96</f>
        <v>0</v>
      </c>
      <c r="O278" s="595">
        <f>+'Nov. investicije'!P96</f>
        <v>0</v>
      </c>
      <c r="P278" s="595">
        <f>+'Nov. investicije'!Q96</f>
        <v>0</v>
      </c>
      <c r="Q278" s="595">
        <f>+'Nov. investicije'!R96</f>
        <v>0</v>
      </c>
      <c r="R278" s="595">
        <f>+'Nov. investicije'!S96</f>
        <v>0</v>
      </c>
      <c r="S278" s="595">
        <f>+'Nov. investicije'!T96</f>
        <v>0</v>
      </c>
      <c r="T278" s="595">
        <f>+'Nov. investicije'!U96</f>
        <v>0</v>
      </c>
      <c r="U278" s="595">
        <f>+'Nov. investicije'!V96</f>
        <v>0</v>
      </c>
      <c r="V278" s="595">
        <f>+'Nov. investicije'!W96</f>
        <v>0</v>
      </c>
      <c r="W278" s="595">
        <f>+'Nov. investicije'!X96</f>
        <v>0</v>
      </c>
      <c r="X278" s="595">
        <f>+'Nov. investicije'!Y96</f>
        <v>0</v>
      </c>
      <c r="Y278" s="595">
        <f>+'Nov. investicije'!Z96</f>
        <v>0</v>
      </c>
      <c r="Z278" s="595">
        <f>+'Nov. investicije'!AA96</f>
        <v>0</v>
      </c>
      <c r="AA278" s="595">
        <f>+'Nov. investicije'!AB96</f>
        <v>0</v>
      </c>
      <c r="AB278" s="595">
        <f>+'Nov. investicije'!AC96</f>
        <v>0</v>
      </c>
      <c r="AC278" s="595">
        <f>+'Nov. investicije'!AD96</f>
        <v>0</v>
      </c>
      <c r="AD278" s="595">
        <f>+'Nov. investicije'!AE96</f>
        <v>0</v>
      </c>
      <c r="AE278" s="595">
        <f>+'Nov. investicije'!AF96</f>
        <v>0</v>
      </c>
      <c r="AF278" s="595">
        <f>+'Nov. investicije'!AG96</f>
        <v>0</v>
      </c>
      <c r="AG278" s="595">
        <f>+'Nov. investicije'!AH96</f>
        <v>0</v>
      </c>
      <c r="AH278" s="595">
        <f>+'Nov. investicije'!AI96</f>
        <v>0</v>
      </c>
      <c r="AI278" s="595">
        <f>+'Nov. investicije'!AJ96</f>
        <v>0</v>
      </c>
    </row>
    <row r="279" spans="1:35" s="607" customFormat="1" ht="11.25">
      <c r="A279" s="605"/>
      <c r="B279" s="751" t="str">
        <f>+'Nov. investicije'!B97</f>
        <v>Stroški obveščanja in informiranja javnosti</v>
      </c>
      <c r="C279" s="617"/>
      <c r="D279" s="617"/>
      <c r="E279" s="595"/>
      <c r="F279" s="595">
        <f>+'Nov. investicije'!G97</f>
        <v>0</v>
      </c>
      <c r="G279" s="595">
        <f>+'Nov. investicije'!H97</f>
        <v>0</v>
      </c>
      <c r="H279" s="595">
        <f>+'Nov. investicije'!I97</f>
        <v>6000</v>
      </c>
      <c r="I279" s="595">
        <f>+'Nov. investicije'!J97</f>
        <v>4530</v>
      </c>
      <c r="J279" s="595">
        <f>+'Nov. investicije'!K97</f>
        <v>6000</v>
      </c>
      <c r="K279" s="595">
        <f>+'Nov. investicije'!L97</f>
        <v>0</v>
      </c>
      <c r="L279" s="595">
        <f>+'Nov. investicije'!M97</f>
        <v>0</v>
      </c>
      <c r="M279" s="595">
        <f>+'Nov. investicije'!N97</f>
        <v>0</v>
      </c>
      <c r="N279" s="595">
        <f>+'Nov. investicije'!O97</f>
        <v>0</v>
      </c>
      <c r="O279" s="595">
        <f>+'Nov. investicije'!P97</f>
        <v>0</v>
      </c>
      <c r="P279" s="595">
        <f>+'Nov. investicije'!Q97</f>
        <v>0</v>
      </c>
      <c r="Q279" s="595">
        <f>+'Nov. investicije'!R97</f>
        <v>0</v>
      </c>
      <c r="R279" s="595">
        <f>+'Nov. investicije'!S97</f>
        <v>0</v>
      </c>
      <c r="S279" s="595">
        <f>+'Nov. investicije'!T97</f>
        <v>0</v>
      </c>
      <c r="T279" s="595">
        <f>+'Nov. investicije'!U97</f>
        <v>0</v>
      </c>
      <c r="U279" s="595">
        <f>+'Nov. investicije'!V97</f>
        <v>0</v>
      </c>
      <c r="V279" s="595">
        <f>+'Nov. investicije'!W97</f>
        <v>0</v>
      </c>
      <c r="W279" s="595">
        <f>+'Nov. investicije'!X97</f>
        <v>0</v>
      </c>
      <c r="X279" s="595">
        <f>+'Nov. investicije'!Y97</f>
        <v>0</v>
      </c>
      <c r="Y279" s="595">
        <f>+'Nov. investicije'!Z97</f>
        <v>0</v>
      </c>
      <c r="Z279" s="595">
        <f>+'Nov. investicije'!AA97</f>
        <v>0</v>
      </c>
      <c r="AA279" s="595">
        <f>+'Nov. investicije'!AB97</f>
        <v>0</v>
      </c>
      <c r="AB279" s="595">
        <f>+'Nov. investicije'!AC97</f>
        <v>0</v>
      </c>
      <c r="AC279" s="595">
        <f>+'Nov. investicije'!AD97</f>
        <v>0</v>
      </c>
      <c r="AD279" s="595">
        <f>+'Nov. investicije'!AE97</f>
        <v>0</v>
      </c>
      <c r="AE279" s="595">
        <f>+'Nov. investicije'!AF97</f>
        <v>0</v>
      </c>
      <c r="AF279" s="595">
        <f>+'Nov. investicije'!AG97</f>
        <v>0</v>
      </c>
      <c r="AG279" s="595">
        <f>+'Nov. investicije'!AH97</f>
        <v>0</v>
      </c>
      <c r="AH279" s="595">
        <f>+'Nov. investicije'!AI97</f>
        <v>0</v>
      </c>
      <c r="AI279" s="595">
        <f>+'Nov. investicije'!AJ97</f>
        <v>0</v>
      </c>
    </row>
    <row r="280" spans="1:35" s="607" customFormat="1" ht="11.25">
      <c r="A280" s="605"/>
      <c r="B280" s="751" t="str">
        <f>+'Nov. investicije'!B98</f>
        <v>Ostali stroški projekta</v>
      </c>
      <c r="C280" s="617"/>
      <c r="D280" s="617"/>
      <c r="E280" s="595"/>
      <c r="F280" s="595">
        <f>+'Nov. investicije'!G98</f>
        <v>827880.5199999999</v>
      </c>
      <c r="G280" s="595">
        <f>+'Nov. investicije'!H98</f>
        <v>33170</v>
      </c>
      <c r="H280" s="595">
        <f>+'Nov. investicije'!I98</f>
        <v>31047.14</v>
      </c>
      <c r="I280" s="595">
        <f>+'Nov. investicije'!J98</f>
        <v>18899.5</v>
      </c>
      <c r="J280" s="595">
        <f>+'Nov. investicije'!K98</f>
        <v>13998.34</v>
      </c>
      <c r="K280" s="595">
        <f>+'Nov. investicije'!L98</f>
        <v>0</v>
      </c>
      <c r="L280" s="595">
        <f>+'Nov. investicije'!M98</f>
        <v>0</v>
      </c>
      <c r="M280" s="595">
        <f>+'Nov. investicije'!N98</f>
        <v>0</v>
      </c>
      <c r="N280" s="595">
        <f>+'Nov. investicije'!O98</f>
        <v>0</v>
      </c>
      <c r="O280" s="595">
        <f>+'Nov. investicije'!P98</f>
        <v>0</v>
      </c>
      <c r="P280" s="595">
        <f>+'Nov. investicije'!Q98</f>
        <v>0</v>
      </c>
      <c r="Q280" s="595">
        <f>+'Nov. investicije'!R98</f>
        <v>0</v>
      </c>
      <c r="R280" s="595">
        <f>+'Nov. investicije'!S98</f>
        <v>0</v>
      </c>
      <c r="S280" s="595">
        <f>+'Nov. investicije'!T98</f>
        <v>0</v>
      </c>
      <c r="T280" s="595">
        <f>+'Nov. investicije'!U98</f>
        <v>0</v>
      </c>
      <c r="U280" s="595">
        <f>+'Nov. investicije'!V98</f>
        <v>0</v>
      </c>
      <c r="V280" s="595">
        <f>+'Nov. investicije'!W98</f>
        <v>0</v>
      </c>
      <c r="W280" s="595">
        <f>+'Nov. investicije'!X98</f>
        <v>0</v>
      </c>
      <c r="X280" s="595">
        <f>+'Nov. investicije'!Y98</f>
        <v>0</v>
      </c>
      <c r="Y280" s="595">
        <f>+'Nov. investicije'!Z98</f>
        <v>0</v>
      </c>
      <c r="Z280" s="595">
        <f>+'Nov. investicije'!AA98</f>
        <v>0</v>
      </c>
      <c r="AA280" s="595">
        <f>+'Nov. investicije'!AB98</f>
        <v>0</v>
      </c>
      <c r="AB280" s="595">
        <f>+'Nov. investicije'!AC98</f>
        <v>0</v>
      </c>
      <c r="AC280" s="595">
        <f>+'Nov. investicije'!AD98</f>
        <v>0</v>
      </c>
      <c r="AD280" s="595">
        <f>+'Nov. investicije'!AE98</f>
        <v>0</v>
      </c>
      <c r="AE280" s="595">
        <f>+'Nov. investicije'!AF98</f>
        <v>0</v>
      </c>
      <c r="AF280" s="595">
        <f>+'Nov. investicije'!AG98</f>
        <v>0</v>
      </c>
      <c r="AG280" s="595">
        <f>+'Nov. investicije'!AH98</f>
        <v>0</v>
      </c>
      <c r="AH280" s="595">
        <f>+'Nov. investicije'!AI98</f>
        <v>0</v>
      </c>
      <c r="AI280" s="595">
        <f>+'Nov. investicije'!AJ98</f>
        <v>0</v>
      </c>
    </row>
    <row r="281" spans="1:35" s="607" customFormat="1" ht="11.25">
      <c r="A281" s="605">
        <v>5</v>
      </c>
      <c r="B281" s="753" t="s">
        <v>402</v>
      </c>
      <c r="C281" s="605"/>
      <c r="D281" s="605"/>
      <c r="E281" s="605"/>
      <c r="F281" s="606">
        <f>SUM(F282:F285)</f>
        <v>0</v>
      </c>
      <c r="G281" s="606">
        <f t="shared" ref="G281:AI281" si="134">SUM(G282:G285)</f>
        <v>0</v>
      </c>
      <c r="H281" s="606">
        <f t="shared" si="134"/>
        <v>0</v>
      </c>
      <c r="I281" s="606">
        <f t="shared" si="134"/>
        <v>0</v>
      </c>
      <c r="J281" s="606">
        <f t="shared" si="134"/>
        <v>0</v>
      </c>
      <c r="K281" s="606">
        <f t="shared" si="134"/>
        <v>0</v>
      </c>
      <c r="L281" s="606">
        <f t="shared" si="134"/>
        <v>0</v>
      </c>
      <c r="M281" s="606">
        <f t="shared" si="134"/>
        <v>0</v>
      </c>
      <c r="N281" s="606">
        <f t="shared" si="134"/>
        <v>0</v>
      </c>
      <c r="O281" s="606">
        <f t="shared" si="134"/>
        <v>0</v>
      </c>
      <c r="P281" s="606">
        <f t="shared" si="134"/>
        <v>0</v>
      </c>
      <c r="Q281" s="606">
        <f t="shared" si="134"/>
        <v>0</v>
      </c>
      <c r="R281" s="606">
        <f t="shared" si="134"/>
        <v>0</v>
      </c>
      <c r="S281" s="606">
        <f t="shared" si="134"/>
        <v>0</v>
      </c>
      <c r="T281" s="606">
        <f t="shared" si="134"/>
        <v>1117805.0351456569</v>
      </c>
      <c r="U281" s="606">
        <f t="shared" si="134"/>
        <v>0</v>
      </c>
      <c r="V281" s="606">
        <f t="shared" si="134"/>
        <v>0</v>
      </c>
      <c r="W281" s="606">
        <f t="shared" si="134"/>
        <v>0</v>
      </c>
      <c r="X281" s="606">
        <f t="shared" si="134"/>
        <v>273251.6319915349</v>
      </c>
      <c r="Y281" s="606">
        <f t="shared" si="134"/>
        <v>0</v>
      </c>
      <c r="Z281" s="606">
        <f t="shared" si="134"/>
        <v>0</v>
      </c>
      <c r="AA281" s="606">
        <f t="shared" si="134"/>
        <v>0</v>
      </c>
      <c r="AB281" s="606">
        <f t="shared" si="134"/>
        <v>0</v>
      </c>
      <c r="AC281" s="606">
        <f t="shared" si="134"/>
        <v>0</v>
      </c>
      <c r="AD281" s="606">
        <f t="shared" si="134"/>
        <v>1117805.0351456569</v>
      </c>
      <c r="AE281" s="606">
        <f t="shared" si="134"/>
        <v>0</v>
      </c>
      <c r="AF281" s="606">
        <f t="shared" si="134"/>
        <v>0</v>
      </c>
      <c r="AG281" s="606">
        <f t="shared" si="134"/>
        <v>0</v>
      </c>
      <c r="AH281" s="606">
        <f t="shared" si="134"/>
        <v>0</v>
      </c>
      <c r="AI281" s="606">
        <f t="shared" si="134"/>
        <v>0</v>
      </c>
    </row>
    <row r="282" spans="1:35" s="607" customFormat="1" ht="11.25">
      <c r="A282" s="605"/>
      <c r="B282" s="751" t="str">
        <f>+Amortizacija!B46</f>
        <v>Oprema na razbremenilnikih</v>
      </c>
      <c r="C282" s="617"/>
      <c r="D282" s="617"/>
      <c r="E282" s="594"/>
      <c r="F282" s="595">
        <f>+Amortizacija!F46</f>
        <v>0</v>
      </c>
      <c r="G282" s="595">
        <f>+Amortizacija!G46</f>
        <v>0</v>
      </c>
      <c r="H282" s="595">
        <f>+Amortizacija!H46</f>
        <v>0</v>
      </c>
      <c r="I282" s="595">
        <f>+Amortizacija!I46</f>
        <v>0</v>
      </c>
      <c r="J282" s="595">
        <f>+Amortizacija!J46</f>
        <v>0</v>
      </c>
      <c r="K282" s="595">
        <f>+Amortizacija!K46</f>
        <v>0</v>
      </c>
      <c r="L282" s="595">
        <f>+Amortizacija!L46</f>
        <v>0</v>
      </c>
      <c r="M282" s="595">
        <f>+Amortizacija!M46</f>
        <v>0</v>
      </c>
      <c r="N282" s="595">
        <f>+Amortizacija!N46</f>
        <v>0</v>
      </c>
      <c r="O282" s="595">
        <f>+Amortizacija!O46</f>
        <v>0</v>
      </c>
      <c r="P282" s="595">
        <f>+Amortizacija!P46</f>
        <v>0</v>
      </c>
      <c r="Q282" s="595">
        <f>+Amortizacija!Q46</f>
        <v>0</v>
      </c>
      <c r="R282" s="595">
        <f>+Amortizacija!R46</f>
        <v>0</v>
      </c>
      <c r="S282" s="595">
        <f>+Amortizacija!S46</f>
        <v>0</v>
      </c>
      <c r="T282" s="595">
        <f>+Amortizacija!T46</f>
        <v>91081.2</v>
      </c>
      <c r="U282" s="595">
        <f>+Amortizacija!U46</f>
        <v>0</v>
      </c>
      <c r="V282" s="595">
        <f>+Amortizacija!V46</f>
        <v>0</v>
      </c>
      <c r="W282" s="595">
        <f>+Amortizacija!W46</f>
        <v>0</v>
      </c>
      <c r="X282" s="595">
        <f>+Amortizacija!X46</f>
        <v>0</v>
      </c>
      <c r="Y282" s="595">
        <f>+Amortizacija!Y46</f>
        <v>0</v>
      </c>
      <c r="Z282" s="595">
        <f>+Amortizacija!Z46</f>
        <v>0</v>
      </c>
      <c r="AA282" s="595">
        <f>+Amortizacija!AA46</f>
        <v>0</v>
      </c>
      <c r="AB282" s="595">
        <f>+Amortizacija!AB46</f>
        <v>0</v>
      </c>
      <c r="AC282" s="595">
        <f>+Amortizacija!AC46</f>
        <v>0</v>
      </c>
      <c r="AD282" s="595">
        <f>+Amortizacija!AD46</f>
        <v>91081.2</v>
      </c>
      <c r="AE282" s="595">
        <f>+Amortizacija!AE46</f>
        <v>0</v>
      </c>
      <c r="AF282" s="595">
        <f>+Amortizacija!AF46</f>
        <v>0</v>
      </c>
      <c r="AG282" s="595">
        <f>+Amortizacija!AG46</f>
        <v>0</v>
      </c>
      <c r="AH282" s="595">
        <f>+Amortizacija!AH46</f>
        <v>0</v>
      </c>
      <c r="AI282" s="595">
        <f>+Amortizacija!AI46</f>
        <v>0</v>
      </c>
    </row>
    <row r="283" spans="1:35" s="607" customFormat="1" ht="11.25">
      <c r="A283" s="605"/>
      <c r="B283" s="751" t="str">
        <f>+Amortizacija!B47</f>
        <v>Oprema na črpališčih</v>
      </c>
      <c r="C283" s="617"/>
      <c r="D283" s="617"/>
      <c r="E283" s="594"/>
      <c r="F283" s="595">
        <f>+Amortizacija!F47</f>
        <v>0</v>
      </c>
      <c r="G283" s="595">
        <f>+Amortizacija!G47</f>
        <v>0</v>
      </c>
      <c r="H283" s="595">
        <f>+Amortizacija!H47</f>
        <v>0</v>
      </c>
      <c r="I283" s="595">
        <f>+Amortizacija!I47</f>
        <v>0</v>
      </c>
      <c r="J283" s="595">
        <f>+Amortizacija!J47</f>
        <v>0</v>
      </c>
      <c r="K283" s="595">
        <f>+Amortizacija!K47</f>
        <v>0</v>
      </c>
      <c r="L283" s="595">
        <f>+Amortizacija!L47</f>
        <v>0</v>
      </c>
      <c r="M283" s="595">
        <f>+Amortizacija!M47</f>
        <v>0</v>
      </c>
      <c r="N283" s="595">
        <f>+Amortizacija!N47</f>
        <v>0</v>
      </c>
      <c r="O283" s="595">
        <f>+Amortizacija!O47</f>
        <v>0</v>
      </c>
      <c r="P283" s="595">
        <f>+Amortizacija!P47</f>
        <v>0</v>
      </c>
      <c r="Q283" s="595">
        <f>+Amortizacija!Q47</f>
        <v>0</v>
      </c>
      <c r="R283" s="595">
        <f>+Amortizacija!R47</f>
        <v>0</v>
      </c>
      <c r="S283" s="595">
        <f>+Amortizacija!S47</f>
        <v>0</v>
      </c>
      <c r="T283" s="595">
        <f>+Amortizacija!T47</f>
        <v>52508.4</v>
      </c>
      <c r="U283" s="595">
        <f>+Amortizacija!U47</f>
        <v>0</v>
      </c>
      <c r="V283" s="595">
        <f>+Amortizacija!V47</f>
        <v>0</v>
      </c>
      <c r="W283" s="595">
        <f>+Amortizacija!W47</f>
        <v>0</v>
      </c>
      <c r="X283" s="595">
        <f>+Amortizacija!X47</f>
        <v>0</v>
      </c>
      <c r="Y283" s="595">
        <f>+Amortizacija!Y47</f>
        <v>0</v>
      </c>
      <c r="Z283" s="595">
        <f>+Amortizacija!Z47</f>
        <v>0</v>
      </c>
      <c r="AA283" s="595">
        <f>+Amortizacija!AA47</f>
        <v>0</v>
      </c>
      <c r="AB283" s="595">
        <f>+Amortizacija!AB47</f>
        <v>0</v>
      </c>
      <c r="AC283" s="595">
        <f>+Amortizacija!AC47</f>
        <v>0</v>
      </c>
      <c r="AD283" s="595">
        <f>+Amortizacija!AD47</f>
        <v>52508.4</v>
      </c>
      <c r="AE283" s="595">
        <f>+Amortizacija!AE47</f>
        <v>0</v>
      </c>
      <c r="AF283" s="595">
        <f>+Amortizacija!AF47</f>
        <v>0</v>
      </c>
      <c r="AG283" s="595">
        <f>+Amortizacija!AG47</f>
        <v>0</v>
      </c>
      <c r="AH283" s="595">
        <f>+Amortizacija!AH47</f>
        <v>0</v>
      </c>
      <c r="AI283" s="595">
        <f>+Amortizacija!AI47</f>
        <v>0</v>
      </c>
    </row>
    <row r="284" spans="1:35" s="607" customFormat="1" ht="11.25">
      <c r="A284" s="605"/>
      <c r="B284" s="751" t="str">
        <f>+Amortizacija!B48</f>
        <v>Električna oprema ČN in oprema za vodenje</v>
      </c>
      <c r="C284" s="617"/>
      <c r="D284" s="617"/>
      <c r="E284" s="594"/>
      <c r="F284" s="595">
        <f>+Amortizacija!F48</f>
        <v>0</v>
      </c>
      <c r="G284" s="595">
        <f>+Amortizacija!G48</f>
        <v>0</v>
      </c>
      <c r="H284" s="595">
        <f>+Amortizacija!H48</f>
        <v>0</v>
      </c>
      <c r="I284" s="595">
        <f>+Amortizacija!I48</f>
        <v>0</v>
      </c>
      <c r="J284" s="595">
        <f>+Amortizacija!J48</f>
        <v>0</v>
      </c>
      <c r="K284" s="595">
        <f>+Amortizacija!K48</f>
        <v>0</v>
      </c>
      <c r="L284" s="595">
        <f>+Amortizacija!L48</f>
        <v>0</v>
      </c>
      <c r="M284" s="595">
        <f>+Amortizacija!M48</f>
        <v>0</v>
      </c>
      <c r="N284" s="595">
        <f>+Amortizacija!N48</f>
        <v>0</v>
      </c>
      <c r="O284" s="595">
        <f>+Amortizacija!O48</f>
        <v>0</v>
      </c>
      <c r="P284" s="595">
        <f>+Amortizacija!P48</f>
        <v>0</v>
      </c>
      <c r="Q284" s="595">
        <f>+Amortizacija!Q48</f>
        <v>0</v>
      </c>
      <c r="R284" s="595">
        <f>+Amortizacija!R48</f>
        <v>0</v>
      </c>
      <c r="S284" s="595">
        <f>+Amortizacija!S48</f>
        <v>0</v>
      </c>
      <c r="T284" s="595">
        <f>+Amortizacija!T48</f>
        <v>0</v>
      </c>
      <c r="U284" s="595">
        <f>+Amortizacija!U48</f>
        <v>0</v>
      </c>
      <c r="V284" s="595">
        <f>+Amortizacija!V48</f>
        <v>0</v>
      </c>
      <c r="W284" s="595">
        <f>+Amortizacija!W48</f>
        <v>0</v>
      </c>
      <c r="X284" s="595">
        <f>+Amortizacija!X48</f>
        <v>273251.6319915349</v>
      </c>
      <c r="Y284" s="595">
        <f>+Amortizacija!Y48</f>
        <v>0</v>
      </c>
      <c r="Z284" s="595">
        <f>+Amortizacija!Z48</f>
        <v>0</v>
      </c>
      <c r="AA284" s="595">
        <f>+Amortizacija!AA48</f>
        <v>0</v>
      </c>
      <c r="AB284" s="595">
        <f>+Amortizacija!AB48</f>
        <v>0</v>
      </c>
      <c r="AC284" s="595">
        <f>+Amortizacija!AC48</f>
        <v>0</v>
      </c>
      <c r="AD284" s="595">
        <f>+Amortizacija!AD48</f>
        <v>0</v>
      </c>
      <c r="AE284" s="595">
        <f>+Amortizacija!AE48</f>
        <v>0</v>
      </c>
      <c r="AF284" s="595">
        <f>+Amortizacija!AF48</f>
        <v>0</v>
      </c>
      <c r="AG284" s="595">
        <f>+Amortizacija!AG48</f>
        <v>0</v>
      </c>
      <c r="AH284" s="595">
        <f>+Amortizacija!AH48</f>
        <v>0</v>
      </c>
      <c r="AI284" s="595">
        <f>+Amortizacija!AI48</f>
        <v>0</v>
      </c>
    </row>
    <row r="285" spans="1:35" s="607" customFormat="1" ht="11.25">
      <c r="A285" s="605"/>
      <c r="B285" s="751" t="str">
        <f>+Amortizacija!B49</f>
        <v>Strojna oprema na ČN</v>
      </c>
      <c r="C285" s="617"/>
      <c r="D285" s="617"/>
      <c r="E285" s="594"/>
      <c r="F285" s="595">
        <f>+Amortizacija!F49</f>
        <v>0</v>
      </c>
      <c r="G285" s="595">
        <f>+Amortizacija!G49</f>
        <v>0</v>
      </c>
      <c r="H285" s="595">
        <f>+Amortizacija!H49</f>
        <v>0</v>
      </c>
      <c r="I285" s="595">
        <f>+Amortizacija!I49</f>
        <v>0</v>
      </c>
      <c r="J285" s="595">
        <f>+Amortizacija!J49</f>
        <v>0</v>
      </c>
      <c r="K285" s="595">
        <f>+Amortizacija!K49</f>
        <v>0</v>
      </c>
      <c r="L285" s="595">
        <f>+Amortizacija!L49</f>
        <v>0</v>
      </c>
      <c r="M285" s="595">
        <f>+Amortizacija!M49</f>
        <v>0</v>
      </c>
      <c r="N285" s="595">
        <f>+Amortizacija!N49</f>
        <v>0</v>
      </c>
      <c r="O285" s="595">
        <f>+Amortizacija!O49</f>
        <v>0</v>
      </c>
      <c r="P285" s="595">
        <f>+Amortizacija!P49</f>
        <v>0</v>
      </c>
      <c r="Q285" s="595">
        <f>+Amortizacija!Q49</f>
        <v>0</v>
      </c>
      <c r="R285" s="595">
        <f>+Amortizacija!R49</f>
        <v>0</v>
      </c>
      <c r="S285" s="595">
        <f>+Amortizacija!S49</f>
        <v>0</v>
      </c>
      <c r="T285" s="595">
        <f>+Amortizacija!T49</f>
        <v>974215.43514565681</v>
      </c>
      <c r="U285" s="595">
        <f>+Amortizacija!U49</f>
        <v>0</v>
      </c>
      <c r="V285" s="595">
        <f>+Amortizacija!V49</f>
        <v>0</v>
      </c>
      <c r="W285" s="595">
        <f>+Amortizacija!W49</f>
        <v>0</v>
      </c>
      <c r="X285" s="595">
        <f>+Amortizacija!X49</f>
        <v>0</v>
      </c>
      <c r="Y285" s="595">
        <f>+Amortizacija!Y49</f>
        <v>0</v>
      </c>
      <c r="Z285" s="595">
        <f>+Amortizacija!Z49</f>
        <v>0</v>
      </c>
      <c r="AA285" s="595">
        <f>+Amortizacija!AA49</f>
        <v>0</v>
      </c>
      <c r="AB285" s="595">
        <f>+Amortizacija!AB49</f>
        <v>0</v>
      </c>
      <c r="AC285" s="595">
        <f>+Amortizacija!AC49</f>
        <v>0</v>
      </c>
      <c r="AD285" s="595">
        <f>+Amortizacija!AD49</f>
        <v>974215.43514565681</v>
      </c>
      <c r="AE285" s="595">
        <f>+Amortizacija!AE49</f>
        <v>0</v>
      </c>
      <c r="AF285" s="595">
        <f>+Amortizacija!AF49</f>
        <v>0</v>
      </c>
      <c r="AG285" s="595">
        <f>+Amortizacija!AG49</f>
        <v>0</v>
      </c>
      <c r="AH285" s="595">
        <f>+Amortizacija!AH49</f>
        <v>0</v>
      </c>
      <c r="AI285" s="595">
        <f>+Amortizacija!AI49</f>
        <v>0</v>
      </c>
    </row>
    <row r="286" spans="1:35" s="589" customFormat="1" ht="11.25">
      <c r="A286" s="592" t="s">
        <v>155</v>
      </c>
      <c r="B286" s="749" t="s">
        <v>403</v>
      </c>
      <c r="C286" s="592"/>
      <c r="D286" s="592"/>
      <c r="E286" s="593">
        <f t="shared" ref="E286:AI286" si="135">+E260-E267</f>
        <v>0</v>
      </c>
      <c r="F286" s="593">
        <f t="shared" si="135"/>
        <v>-866168.33999999985</v>
      </c>
      <c r="G286" s="593">
        <f t="shared" si="135"/>
        <v>-84081.741887072101</v>
      </c>
      <c r="H286" s="593">
        <f t="shared" si="135"/>
        <v>-2232109.9417475527</v>
      </c>
      <c r="I286" s="593">
        <f t="shared" si="135"/>
        <v>-2188565.2622697218</v>
      </c>
      <c r="J286" s="593">
        <f t="shared" si="135"/>
        <v>38339.223018884775</v>
      </c>
      <c r="K286" s="593">
        <f t="shared" si="135"/>
        <v>241314.43834252836</v>
      </c>
      <c r="L286" s="593">
        <f t="shared" si="135"/>
        <v>241314.43834252836</v>
      </c>
      <c r="M286" s="593">
        <f t="shared" si="135"/>
        <v>241314.43834252836</v>
      </c>
      <c r="N286" s="593">
        <f t="shared" si="135"/>
        <v>241314.43834252836</v>
      </c>
      <c r="O286" s="593">
        <f t="shared" si="135"/>
        <v>241314.43834252836</v>
      </c>
      <c r="P286" s="593">
        <f t="shared" si="135"/>
        <v>241314.43834252836</v>
      </c>
      <c r="Q286" s="593">
        <f t="shared" si="135"/>
        <v>241314.43834252836</v>
      </c>
      <c r="R286" s="593">
        <f t="shared" si="135"/>
        <v>241314.43834252836</v>
      </c>
      <c r="S286" s="593">
        <f t="shared" si="135"/>
        <v>241314.43834252836</v>
      </c>
      <c r="T286" s="593">
        <f t="shared" si="135"/>
        <v>-876490.59680312849</v>
      </c>
      <c r="U286" s="593">
        <f t="shared" si="135"/>
        <v>241314.43834252836</v>
      </c>
      <c r="V286" s="593">
        <f t="shared" si="135"/>
        <v>241314.43834252836</v>
      </c>
      <c r="W286" s="593">
        <f t="shared" si="135"/>
        <v>241314.43834252836</v>
      </c>
      <c r="X286" s="593">
        <f t="shared" si="135"/>
        <v>-31937.193649006542</v>
      </c>
      <c r="Y286" s="593">
        <f t="shared" si="135"/>
        <v>241314.43834252836</v>
      </c>
      <c r="Z286" s="593">
        <f t="shared" si="135"/>
        <v>241314.43834252836</v>
      </c>
      <c r="AA286" s="593">
        <f t="shared" si="135"/>
        <v>334111.76662554353</v>
      </c>
      <c r="AB286" s="593">
        <f t="shared" si="135"/>
        <v>334111.76662554353</v>
      </c>
      <c r="AC286" s="593">
        <f t="shared" si="135"/>
        <v>334111.76662554353</v>
      </c>
      <c r="AD286" s="593">
        <f t="shared" si="135"/>
        <v>-783693.26852011331</v>
      </c>
      <c r="AE286" s="593">
        <f t="shared" si="135"/>
        <v>334111.76662554353</v>
      </c>
      <c r="AF286" s="593">
        <f t="shared" si="135"/>
        <v>334111.76662554353</v>
      </c>
      <c r="AG286" s="593">
        <f t="shared" si="135"/>
        <v>334111.76662554353</v>
      </c>
      <c r="AH286" s="593">
        <f t="shared" si="135"/>
        <v>334111.76662554353</v>
      </c>
      <c r="AI286" s="593">
        <f t="shared" si="135"/>
        <v>334111.76662554353</v>
      </c>
    </row>
    <row r="287" spans="1:35">
      <c r="K287" s="550"/>
      <c r="L287" s="550"/>
      <c r="M287" s="550"/>
      <c r="N287" s="550"/>
      <c r="O287" s="550"/>
      <c r="P287" s="550"/>
      <c r="Q287" s="550"/>
      <c r="R287" s="550"/>
      <c r="S287" s="550"/>
      <c r="T287" s="550"/>
      <c r="U287" s="550"/>
      <c r="V287" s="550"/>
      <c r="W287" s="550"/>
      <c r="X287" s="550"/>
      <c r="Y287" s="550"/>
      <c r="Z287" s="550"/>
      <c r="AA287" s="550"/>
      <c r="AB287" s="550"/>
      <c r="AC287" s="550"/>
      <c r="AD287" s="550"/>
      <c r="AE287" s="550"/>
      <c r="AF287" s="550"/>
      <c r="AG287" s="550"/>
      <c r="AH287" s="550"/>
      <c r="AI287" s="550"/>
    </row>
    <row r="288" spans="1:35" ht="15">
      <c r="A288" s="556" t="s">
        <v>457</v>
      </c>
      <c r="K288" s="550"/>
      <c r="L288" s="550"/>
      <c r="M288" s="550"/>
      <c r="N288" s="550"/>
      <c r="O288" s="550"/>
      <c r="P288" s="550"/>
      <c r="Q288" s="550"/>
      <c r="R288" s="550"/>
      <c r="S288" s="550"/>
      <c r="T288" s="550"/>
      <c r="U288" s="550"/>
      <c r="V288" s="550"/>
      <c r="W288" s="550"/>
      <c r="X288" s="550"/>
      <c r="Y288" s="550"/>
      <c r="Z288" s="550"/>
      <c r="AA288" s="550"/>
      <c r="AB288" s="550"/>
      <c r="AC288" s="550"/>
      <c r="AD288" s="550"/>
      <c r="AE288" s="550"/>
      <c r="AF288" s="550"/>
      <c r="AG288" s="550"/>
      <c r="AH288" s="550"/>
      <c r="AI288" s="550"/>
    </row>
    <row r="290" spans="1:47" ht="15">
      <c r="A290" s="557" t="s">
        <v>460</v>
      </c>
    </row>
    <row r="291" spans="1:47" ht="12.75" thickBot="1">
      <c r="F291" s="385" t="s">
        <v>858</v>
      </c>
      <c r="AJ291" s="850" t="s">
        <v>400</v>
      </c>
      <c r="AK291" s="850"/>
      <c r="AL291" s="850"/>
      <c r="AM291" s="850"/>
      <c r="AN291" s="850"/>
      <c r="AO291" s="850"/>
      <c r="AP291" s="850"/>
    </row>
    <row r="292" spans="1:47" s="589" customFormat="1" ht="11.25">
      <c r="A292" s="618"/>
      <c r="B292" s="756" t="s">
        <v>388</v>
      </c>
      <c r="C292" s="619"/>
      <c r="D292" s="620"/>
      <c r="E292" s="618"/>
      <c r="F292" s="618">
        <v>1</v>
      </c>
      <c r="G292" s="618">
        <v>2</v>
      </c>
      <c r="H292" s="618">
        <f t="shared" ref="H292:AI292" si="136">+H258</f>
        <v>3</v>
      </c>
      <c r="I292" s="618">
        <f t="shared" si="136"/>
        <v>4</v>
      </c>
      <c r="J292" s="618">
        <f t="shared" si="136"/>
        <v>5</v>
      </c>
      <c r="K292" s="618">
        <f t="shared" si="136"/>
        <v>6</v>
      </c>
      <c r="L292" s="618">
        <f t="shared" si="136"/>
        <v>7</v>
      </c>
      <c r="M292" s="618">
        <f t="shared" si="136"/>
        <v>8</v>
      </c>
      <c r="N292" s="618">
        <f t="shared" si="136"/>
        <v>9</v>
      </c>
      <c r="O292" s="618">
        <f t="shared" si="136"/>
        <v>10</v>
      </c>
      <c r="P292" s="618">
        <f t="shared" si="136"/>
        <v>11</v>
      </c>
      <c r="Q292" s="618">
        <f t="shared" si="136"/>
        <v>12</v>
      </c>
      <c r="R292" s="618">
        <f t="shared" si="136"/>
        <v>13</v>
      </c>
      <c r="S292" s="618">
        <f t="shared" si="136"/>
        <v>14</v>
      </c>
      <c r="T292" s="618">
        <f t="shared" si="136"/>
        <v>15</v>
      </c>
      <c r="U292" s="618">
        <f t="shared" si="136"/>
        <v>16</v>
      </c>
      <c r="V292" s="618">
        <f t="shared" si="136"/>
        <v>17</v>
      </c>
      <c r="W292" s="618">
        <f t="shared" si="136"/>
        <v>18</v>
      </c>
      <c r="X292" s="618">
        <f t="shared" si="136"/>
        <v>19</v>
      </c>
      <c r="Y292" s="618">
        <f t="shared" si="136"/>
        <v>20</v>
      </c>
      <c r="Z292" s="618">
        <f t="shared" si="136"/>
        <v>21</v>
      </c>
      <c r="AA292" s="618">
        <f t="shared" si="136"/>
        <v>22</v>
      </c>
      <c r="AB292" s="618">
        <f t="shared" si="136"/>
        <v>23</v>
      </c>
      <c r="AC292" s="618">
        <f t="shared" si="136"/>
        <v>24</v>
      </c>
      <c r="AD292" s="618">
        <f t="shared" si="136"/>
        <v>25</v>
      </c>
      <c r="AE292" s="618">
        <f t="shared" si="136"/>
        <v>26</v>
      </c>
      <c r="AF292" s="618">
        <f t="shared" si="136"/>
        <v>27</v>
      </c>
      <c r="AG292" s="618">
        <f t="shared" si="136"/>
        <v>28</v>
      </c>
      <c r="AH292" s="618">
        <f t="shared" si="136"/>
        <v>29</v>
      </c>
      <c r="AI292" s="618">
        <f t="shared" si="136"/>
        <v>30</v>
      </c>
      <c r="AJ292" s="621">
        <v>1</v>
      </c>
      <c r="AK292" s="621">
        <f>1+1</f>
        <v>2</v>
      </c>
      <c r="AL292" s="621">
        <f t="shared" ref="AL292:AU293" si="137">+AK292+1</f>
        <v>3</v>
      </c>
      <c r="AM292" s="621">
        <f t="shared" si="137"/>
        <v>4</v>
      </c>
      <c r="AN292" s="621">
        <f t="shared" si="137"/>
        <v>5</v>
      </c>
      <c r="AO292" s="621">
        <f t="shared" si="137"/>
        <v>6</v>
      </c>
      <c r="AP292" s="621">
        <f t="shared" si="137"/>
        <v>7</v>
      </c>
      <c r="AQ292" s="621">
        <f t="shared" si="137"/>
        <v>8</v>
      </c>
      <c r="AR292" s="621">
        <f t="shared" si="137"/>
        <v>9</v>
      </c>
      <c r="AS292" s="621">
        <f t="shared" si="137"/>
        <v>10</v>
      </c>
      <c r="AT292" s="621">
        <f t="shared" si="137"/>
        <v>11</v>
      </c>
      <c r="AU292" s="621">
        <f t="shared" si="137"/>
        <v>12</v>
      </c>
    </row>
    <row r="293" spans="1:47" s="589" customFormat="1" ht="11.25">
      <c r="A293" s="618" t="s">
        <v>147</v>
      </c>
      <c r="B293" s="756" t="s">
        <v>397</v>
      </c>
      <c r="C293" s="622" t="s">
        <v>418</v>
      </c>
      <c r="D293" s="623" t="s">
        <v>419</v>
      </c>
      <c r="E293" s="618"/>
      <c r="F293" s="618" t="s">
        <v>857</v>
      </c>
      <c r="G293" s="618">
        <f>+G259</f>
        <v>2019</v>
      </c>
      <c r="H293" s="618">
        <f t="shared" ref="H293:AI293" si="138">+H259</f>
        <v>2020</v>
      </c>
      <c r="I293" s="618">
        <f t="shared" si="138"/>
        <v>2021</v>
      </c>
      <c r="J293" s="618">
        <f t="shared" si="138"/>
        <v>2022</v>
      </c>
      <c r="K293" s="618">
        <f t="shared" si="138"/>
        <v>2023</v>
      </c>
      <c r="L293" s="618">
        <f t="shared" si="138"/>
        <v>2024</v>
      </c>
      <c r="M293" s="618">
        <f t="shared" si="138"/>
        <v>2025</v>
      </c>
      <c r="N293" s="618">
        <f t="shared" si="138"/>
        <v>2026</v>
      </c>
      <c r="O293" s="618">
        <f t="shared" si="138"/>
        <v>2027</v>
      </c>
      <c r="P293" s="618">
        <f t="shared" si="138"/>
        <v>2028</v>
      </c>
      <c r="Q293" s="618">
        <f t="shared" si="138"/>
        <v>2029</v>
      </c>
      <c r="R293" s="618">
        <f t="shared" si="138"/>
        <v>2030</v>
      </c>
      <c r="S293" s="618">
        <f t="shared" si="138"/>
        <v>2031</v>
      </c>
      <c r="T293" s="618">
        <f t="shared" si="138"/>
        <v>2032</v>
      </c>
      <c r="U293" s="618">
        <f t="shared" si="138"/>
        <v>2033</v>
      </c>
      <c r="V293" s="618">
        <f t="shared" si="138"/>
        <v>2034</v>
      </c>
      <c r="W293" s="618">
        <f t="shared" si="138"/>
        <v>2035</v>
      </c>
      <c r="X293" s="618">
        <f t="shared" si="138"/>
        <v>2036</v>
      </c>
      <c r="Y293" s="618">
        <f t="shared" si="138"/>
        <v>2037</v>
      </c>
      <c r="Z293" s="618">
        <f t="shared" si="138"/>
        <v>2038</v>
      </c>
      <c r="AA293" s="618">
        <f t="shared" si="138"/>
        <v>2039</v>
      </c>
      <c r="AB293" s="618">
        <f t="shared" si="138"/>
        <v>2040</v>
      </c>
      <c r="AC293" s="618">
        <f t="shared" si="138"/>
        <v>2041</v>
      </c>
      <c r="AD293" s="618">
        <f t="shared" si="138"/>
        <v>2042</v>
      </c>
      <c r="AE293" s="618">
        <f t="shared" si="138"/>
        <v>2043</v>
      </c>
      <c r="AF293" s="618">
        <f t="shared" si="138"/>
        <v>2044</v>
      </c>
      <c r="AG293" s="618">
        <f t="shared" si="138"/>
        <v>2045</v>
      </c>
      <c r="AH293" s="618">
        <f t="shared" si="138"/>
        <v>2046</v>
      </c>
      <c r="AI293" s="618">
        <f t="shared" si="138"/>
        <v>2047</v>
      </c>
      <c r="AJ293" s="621">
        <f>+AI293+1</f>
        <v>2048</v>
      </c>
      <c r="AK293" s="621">
        <f>+AJ293+1</f>
        <v>2049</v>
      </c>
      <c r="AL293" s="621">
        <f t="shared" si="137"/>
        <v>2050</v>
      </c>
      <c r="AM293" s="621">
        <f t="shared" si="137"/>
        <v>2051</v>
      </c>
      <c r="AN293" s="621">
        <f t="shared" si="137"/>
        <v>2052</v>
      </c>
      <c r="AO293" s="621">
        <f t="shared" si="137"/>
        <v>2053</v>
      </c>
      <c r="AP293" s="621">
        <f t="shared" si="137"/>
        <v>2054</v>
      </c>
      <c r="AQ293" s="621">
        <f t="shared" si="137"/>
        <v>2055</v>
      </c>
      <c r="AR293" s="621">
        <f t="shared" si="137"/>
        <v>2056</v>
      </c>
      <c r="AS293" s="621">
        <f t="shared" si="137"/>
        <v>2057</v>
      </c>
      <c r="AT293" s="621">
        <f t="shared" si="137"/>
        <v>2058</v>
      </c>
      <c r="AU293" s="621">
        <f t="shared" si="137"/>
        <v>2059</v>
      </c>
    </row>
    <row r="294" spans="1:47" s="589" customFormat="1" ht="11.25">
      <c r="A294" s="592" t="s">
        <v>242</v>
      </c>
      <c r="B294" s="749" t="s">
        <v>398</v>
      </c>
      <c r="C294" s="624"/>
      <c r="D294" s="625"/>
      <c r="E294" s="593"/>
      <c r="F294" s="593">
        <f t="shared" ref="F294:AU294" si="139">+F295+F299+F300+F301</f>
        <v>0</v>
      </c>
      <c r="G294" s="593">
        <f t="shared" si="139"/>
        <v>0</v>
      </c>
      <c r="H294" s="593">
        <f t="shared" si="139"/>
        <v>0</v>
      </c>
      <c r="I294" s="593">
        <f t="shared" si="139"/>
        <v>0</v>
      </c>
      <c r="J294" s="593">
        <f t="shared" si="139"/>
        <v>0</v>
      </c>
      <c r="K294" s="593">
        <f t="shared" si="139"/>
        <v>346028.86941390019</v>
      </c>
      <c r="L294" s="593">
        <f t="shared" si="139"/>
        <v>346028.86941390019</v>
      </c>
      <c r="M294" s="593">
        <f t="shared" si="139"/>
        <v>346028.86941390019</v>
      </c>
      <c r="N294" s="593">
        <f t="shared" si="139"/>
        <v>346028.86941390019</v>
      </c>
      <c r="O294" s="593">
        <f t="shared" si="139"/>
        <v>346028.86941390019</v>
      </c>
      <c r="P294" s="593">
        <f t="shared" si="139"/>
        <v>346028.86941390019</v>
      </c>
      <c r="Q294" s="593">
        <f t="shared" si="139"/>
        <v>346028.86941390019</v>
      </c>
      <c r="R294" s="593">
        <f t="shared" si="139"/>
        <v>346028.86941390019</v>
      </c>
      <c r="S294" s="593">
        <f t="shared" si="139"/>
        <v>346028.86941390019</v>
      </c>
      <c r="T294" s="593">
        <f t="shared" si="139"/>
        <v>346028.86941390019</v>
      </c>
      <c r="U294" s="593">
        <f t="shared" si="139"/>
        <v>346028.86941390019</v>
      </c>
      <c r="V294" s="593">
        <f t="shared" si="139"/>
        <v>346028.86941390019</v>
      </c>
      <c r="W294" s="593">
        <f t="shared" si="139"/>
        <v>346028.86941390019</v>
      </c>
      <c r="X294" s="593">
        <f t="shared" si="139"/>
        <v>346028.86941390019</v>
      </c>
      <c r="Y294" s="593">
        <f t="shared" si="139"/>
        <v>346028.86941390019</v>
      </c>
      <c r="Z294" s="593">
        <f t="shared" si="139"/>
        <v>346028.86941390019</v>
      </c>
      <c r="AA294" s="593">
        <f t="shared" si="139"/>
        <v>438826.1976969153</v>
      </c>
      <c r="AB294" s="593">
        <f t="shared" si="139"/>
        <v>438826.1976969153</v>
      </c>
      <c r="AC294" s="593">
        <f t="shared" si="139"/>
        <v>438826.1976969153</v>
      </c>
      <c r="AD294" s="593">
        <f t="shared" si="139"/>
        <v>438826.1976969153</v>
      </c>
      <c r="AE294" s="593">
        <f t="shared" si="139"/>
        <v>438826.1976969153</v>
      </c>
      <c r="AF294" s="593">
        <f t="shared" si="139"/>
        <v>438826.1976969153</v>
      </c>
      <c r="AG294" s="593">
        <f t="shared" si="139"/>
        <v>438826.1976969153</v>
      </c>
      <c r="AH294" s="593">
        <f t="shared" si="139"/>
        <v>438826.1976969153</v>
      </c>
      <c r="AI294" s="593">
        <f>+AI295+AI299+AI300+AI301</f>
        <v>1337708.6827945011</v>
      </c>
      <c r="AJ294" s="626">
        <f t="shared" si="139"/>
        <v>438826.1976969153</v>
      </c>
      <c r="AK294" s="626">
        <f t="shared" si="139"/>
        <v>438826.1976969153</v>
      </c>
      <c r="AL294" s="626">
        <f t="shared" si="139"/>
        <v>438826.1976969153</v>
      </c>
      <c r="AM294" s="626">
        <f t="shared" si="139"/>
        <v>438826.1976969153</v>
      </c>
      <c r="AN294" s="626">
        <f t="shared" si="139"/>
        <v>438826.1976969153</v>
      </c>
      <c r="AO294" s="626">
        <f t="shared" si="139"/>
        <v>438826.1976969153</v>
      </c>
      <c r="AP294" s="626">
        <f t="shared" si="139"/>
        <v>438826.1976969153</v>
      </c>
      <c r="AQ294" s="626">
        <f t="shared" si="139"/>
        <v>438826.1976969153</v>
      </c>
      <c r="AR294" s="626">
        <f t="shared" si="139"/>
        <v>438826.1976969153</v>
      </c>
      <c r="AS294" s="626">
        <f t="shared" si="139"/>
        <v>438826.1976969153</v>
      </c>
      <c r="AT294" s="626">
        <f t="shared" si="139"/>
        <v>438826.1976969153</v>
      </c>
      <c r="AU294" s="626">
        <f t="shared" si="139"/>
        <v>438826.1976969153</v>
      </c>
    </row>
    <row r="295" spans="1:47" s="607" customFormat="1" ht="11.25">
      <c r="A295" s="605">
        <v>1</v>
      </c>
      <c r="B295" s="753" t="s">
        <v>245</v>
      </c>
      <c r="C295" s="627">
        <f>NPV($C$328,G295:AI295)+F295</f>
        <v>4935704.399185488</v>
      </c>
      <c r="D295" s="628">
        <f>SUM(F295:AI295)</f>
        <v>9485897.6898946371</v>
      </c>
      <c r="E295" s="606"/>
      <c r="F295" s="606">
        <f t="shared" ref="F295:AU295" si="140">+F296+F297</f>
        <v>0</v>
      </c>
      <c r="G295" s="606">
        <f t="shared" si="140"/>
        <v>0</v>
      </c>
      <c r="H295" s="606">
        <f t="shared" si="140"/>
        <v>0</v>
      </c>
      <c r="I295" s="606">
        <f t="shared" si="140"/>
        <v>0</v>
      </c>
      <c r="J295" s="606">
        <f t="shared" si="140"/>
        <v>0</v>
      </c>
      <c r="K295" s="606">
        <f>+(K296+K297)*$C$3</f>
        <v>346028.86941390019</v>
      </c>
      <c r="L295" s="606">
        <f t="shared" ref="L295:AI295" si="141">+(L296+L297)*$C$3</f>
        <v>346028.86941390019</v>
      </c>
      <c r="M295" s="606">
        <f t="shared" si="141"/>
        <v>346028.86941390019</v>
      </c>
      <c r="N295" s="606">
        <f t="shared" si="141"/>
        <v>346028.86941390019</v>
      </c>
      <c r="O295" s="606">
        <f t="shared" si="141"/>
        <v>346028.86941390019</v>
      </c>
      <c r="P295" s="606">
        <f t="shared" si="141"/>
        <v>346028.86941390019</v>
      </c>
      <c r="Q295" s="606">
        <f t="shared" si="141"/>
        <v>346028.86941390019</v>
      </c>
      <c r="R295" s="606">
        <f t="shared" si="141"/>
        <v>346028.86941390019</v>
      </c>
      <c r="S295" s="606">
        <f t="shared" si="141"/>
        <v>346028.86941390019</v>
      </c>
      <c r="T295" s="606">
        <f t="shared" si="141"/>
        <v>346028.86941390019</v>
      </c>
      <c r="U295" s="606">
        <f t="shared" si="141"/>
        <v>346028.86941390019</v>
      </c>
      <c r="V295" s="606">
        <f t="shared" si="141"/>
        <v>346028.86941390019</v>
      </c>
      <c r="W295" s="606">
        <f t="shared" si="141"/>
        <v>346028.86941390019</v>
      </c>
      <c r="X295" s="606">
        <f t="shared" si="141"/>
        <v>346028.86941390019</v>
      </c>
      <c r="Y295" s="606">
        <f t="shared" si="141"/>
        <v>346028.86941390019</v>
      </c>
      <c r="Z295" s="606">
        <f t="shared" si="141"/>
        <v>346028.86941390019</v>
      </c>
      <c r="AA295" s="606">
        <f t="shared" si="141"/>
        <v>438826.1976969153</v>
      </c>
      <c r="AB295" s="606">
        <f t="shared" si="141"/>
        <v>438826.1976969153</v>
      </c>
      <c r="AC295" s="606">
        <f t="shared" si="141"/>
        <v>438826.1976969153</v>
      </c>
      <c r="AD295" s="606">
        <f t="shared" si="141"/>
        <v>438826.1976969153</v>
      </c>
      <c r="AE295" s="606">
        <f t="shared" si="141"/>
        <v>438826.1976969153</v>
      </c>
      <c r="AF295" s="606">
        <f t="shared" si="141"/>
        <v>438826.1976969153</v>
      </c>
      <c r="AG295" s="606">
        <f t="shared" si="141"/>
        <v>438826.1976969153</v>
      </c>
      <c r="AH295" s="606">
        <f t="shared" si="141"/>
        <v>438826.1976969153</v>
      </c>
      <c r="AI295" s="606">
        <f t="shared" si="141"/>
        <v>438826.1976969153</v>
      </c>
      <c r="AJ295" s="629">
        <f t="shared" si="140"/>
        <v>438826.1976969153</v>
      </c>
      <c r="AK295" s="629">
        <f t="shared" si="140"/>
        <v>438826.1976969153</v>
      </c>
      <c r="AL295" s="629">
        <f t="shared" si="140"/>
        <v>438826.1976969153</v>
      </c>
      <c r="AM295" s="629">
        <f t="shared" si="140"/>
        <v>438826.1976969153</v>
      </c>
      <c r="AN295" s="629">
        <f t="shared" si="140"/>
        <v>438826.1976969153</v>
      </c>
      <c r="AO295" s="629">
        <f t="shared" si="140"/>
        <v>438826.1976969153</v>
      </c>
      <c r="AP295" s="629">
        <f t="shared" si="140"/>
        <v>438826.1976969153</v>
      </c>
      <c r="AQ295" s="629">
        <f t="shared" si="140"/>
        <v>438826.1976969153</v>
      </c>
      <c r="AR295" s="629">
        <f t="shared" si="140"/>
        <v>438826.1976969153</v>
      </c>
      <c r="AS295" s="629">
        <f t="shared" si="140"/>
        <v>438826.1976969153</v>
      </c>
      <c r="AT295" s="629">
        <f t="shared" si="140"/>
        <v>438826.1976969153</v>
      </c>
      <c r="AU295" s="629">
        <f t="shared" si="140"/>
        <v>438826.1976969153</v>
      </c>
    </row>
    <row r="296" spans="1:47" s="589" customFormat="1" ht="11.25">
      <c r="A296" s="594"/>
      <c r="B296" s="751" t="s">
        <v>249</v>
      </c>
      <c r="C296" s="630"/>
      <c r="D296" s="631"/>
      <c r="E296" s="606"/>
      <c r="F296" s="595">
        <f t="shared" ref="F296:AI296" si="142">+F262-F121</f>
        <v>0</v>
      </c>
      <c r="G296" s="595">
        <f t="shared" si="142"/>
        <v>0</v>
      </c>
      <c r="H296" s="595">
        <f t="shared" si="142"/>
        <v>0</v>
      </c>
      <c r="I296" s="595">
        <f t="shared" si="142"/>
        <v>0</v>
      </c>
      <c r="J296" s="595">
        <f t="shared" si="142"/>
        <v>0</v>
      </c>
      <c r="K296" s="595">
        <f t="shared" si="142"/>
        <v>219269.43107137195</v>
      </c>
      <c r="L296" s="595">
        <f t="shared" si="142"/>
        <v>219269.43107137195</v>
      </c>
      <c r="M296" s="595">
        <f t="shared" si="142"/>
        <v>219269.43107137195</v>
      </c>
      <c r="N296" s="595">
        <f t="shared" si="142"/>
        <v>219269.43107137195</v>
      </c>
      <c r="O296" s="595">
        <f t="shared" si="142"/>
        <v>219269.43107137195</v>
      </c>
      <c r="P296" s="595">
        <f t="shared" si="142"/>
        <v>219269.43107137195</v>
      </c>
      <c r="Q296" s="595">
        <f t="shared" si="142"/>
        <v>219269.43107137195</v>
      </c>
      <c r="R296" s="595">
        <f t="shared" si="142"/>
        <v>219269.43107137195</v>
      </c>
      <c r="S296" s="595">
        <f t="shared" si="142"/>
        <v>219269.43107137195</v>
      </c>
      <c r="T296" s="595">
        <f t="shared" si="142"/>
        <v>219269.43107137195</v>
      </c>
      <c r="U296" s="595">
        <f t="shared" si="142"/>
        <v>219269.43107137195</v>
      </c>
      <c r="V296" s="595">
        <f t="shared" si="142"/>
        <v>219269.43107137195</v>
      </c>
      <c r="W296" s="595">
        <f t="shared" si="142"/>
        <v>219269.43107137195</v>
      </c>
      <c r="X296" s="595">
        <f t="shared" si="142"/>
        <v>219269.43107137195</v>
      </c>
      <c r="Y296" s="595">
        <f t="shared" si="142"/>
        <v>219269.43107137195</v>
      </c>
      <c r="Z296" s="595">
        <f t="shared" si="142"/>
        <v>219269.43107137195</v>
      </c>
      <c r="AA296" s="595">
        <f t="shared" si="142"/>
        <v>219269.43107137195</v>
      </c>
      <c r="AB296" s="595">
        <f t="shared" si="142"/>
        <v>219269.43107137195</v>
      </c>
      <c r="AC296" s="595">
        <f t="shared" si="142"/>
        <v>219269.43107137195</v>
      </c>
      <c r="AD296" s="595">
        <f t="shared" si="142"/>
        <v>219269.43107137195</v>
      </c>
      <c r="AE296" s="595">
        <f t="shared" si="142"/>
        <v>219269.43107137195</v>
      </c>
      <c r="AF296" s="595">
        <f t="shared" si="142"/>
        <v>219269.43107137195</v>
      </c>
      <c r="AG296" s="595">
        <f t="shared" si="142"/>
        <v>219269.43107137195</v>
      </c>
      <c r="AH296" s="595">
        <f t="shared" si="142"/>
        <v>219269.43107137195</v>
      </c>
      <c r="AI296" s="595">
        <f t="shared" si="142"/>
        <v>219269.43107137195</v>
      </c>
      <c r="AJ296" s="632">
        <f t="shared" ref="AJ296:AU300" si="143">+AI296</f>
        <v>219269.43107137195</v>
      </c>
      <c r="AK296" s="632">
        <f t="shared" si="143"/>
        <v>219269.43107137195</v>
      </c>
      <c r="AL296" s="632">
        <f t="shared" si="143"/>
        <v>219269.43107137195</v>
      </c>
      <c r="AM296" s="632">
        <f t="shared" si="143"/>
        <v>219269.43107137195</v>
      </c>
      <c r="AN296" s="632">
        <f t="shared" si="143"/>
        <v>219269.43107137195</v>
      </c>
      <c r="AO296" s="632">
        <f t="shared" si="143"/>
        <v>219269.43107137195</v>
      </c>
      <c r="AP296" s="632">
        <f t="shared" si="143"/>
        <v>219269.43107137195</v>
      </c>
      <c r="AQ296" s="632">
        <f t="shared" si="143"/>
        <v>219269.43107137195</v>
      </c>
      <c r="AR296" s="632">
        <f t="shared" si="143"/>
        <v>219269.43107137195</v>
      </c>
      <c r="AS296" s="632">
        <f t="shared" si="143"/>
        <v>219269.43107137195</v>
      </c>
      <c r="AT296" s="632">
        <f t="shared" si="143"/>
        <v>219269.43107137195</v>
      </c>
      <c r="AU296" s="632">
        <f t="shared" si="143"/>
        <v>219269.43107137195</v>
      </c>
    </row>
    <row r="297" spans="1:47" s="589" customFormat="1" ht="11.25">
      <c r="A297" s="594"/>
      <c r="B297" s="751" t="s">
        <v>250</v>
      </c>
      <c r="C297" s="630"/>
      <c r="D297" s="631"/>
      <c r="E297" s="606"/>
      <c r="F297" s="595">
        <f t="shared" ref="F297:AI297" si="144">+F263-F122</f>
        <v>0</v>
      </c>
      <c r="G297" s="595">
        <f t="shared" si="144"/>
        <v>0</v>
      </c>
      <c r="H297" s="595">
        <f t="shared" si="144"/>
        <v>0</v>
      </c>
      <c r="I297" s="595">
        <f t="shared" si="144"/>
        <v>0</v>
      </c>
      <c r="J297" s="595">
        <f t="shared" si="144"/>
        <v>0</v>
      </c>
      <c r="K297" s="595">
        <f t="shared" si="144"/>
        <v>126759.43834252824</v>
      </c>
      <c r="L297" s="595">
        <f t="shared" si="144"/>
        <v>126759.43834252824</v>
      </c>
      <c r="M297" s="595">
        <f t="shared" si="144"/>
        <v>126759.43834252824</v>
      </c>
      <c r="N297" s="595">
        <f t="shared" si="144"/>
        <v>126759.43834252824</v>
      </c>
      <c r="O297" s="595">
        <f t="shared" si="144"/>
        <v>126759.43834252824</v>
      </c>
      <c r="P297" s="595">
        <f t="shared" si="144"/>
        <v>126759.43834252824</v>
      </c>
      <c r="Q297" s="595">
        <f t="shared" si="144"/>
        <v>126759.43834252824</v>
      </c>
      <c r="R297" s="595">
        <f t="shared" si="144"/>
        <v>126759.43834252824</v>
      </c>
      <c r="S297" s="595">
        <f t="shared" si="144"/>
        <v>126759.43834252824</v>
      </c>
      <c r="T297" s="595">
        <f t="shared" si="144"/>
        <v>126759.43834252824</v>
      </c>
      <c r="U297" s="595">
        <f t="shared" si="144"/>
        <v>126759.43834252824</v>
      </c>
      <c r="V297" s="595">
        <f t="shared" si="144"/>
        <v>126759.43834252824</v>
      </c>
      <c r="W297" s="595">
        <f t="shared" si="144"/>
        <v>126759.43834252824</v>
      </c>
      <c r="X297" s="595">
        <f t="shared" si="144"/>
        <v>126759.43834252824</v>
      </c>
      <c r="Y297" s="595">
        <f t="shared" si="144"/>
        <v>126759.43834252824</v>
      </c>
      <c r="Z297" s="595">
        <f t="shared" si="144"/>
        <v>126759.43834252824</v>
      </c>
      <c r="AA297" s="595">
        <f t="shared" si="144"/>
        <v>219556.76662554336</v>
      </c>
      <c r="AB297" s="595">
        <f t="shared" si="144"/>
        <v>219556.76662554336</v>
      </c>
      <c r="AC297" s="595">
        <f t="shared" si="144"/>
        <v>219556.76662554336</v>
      </c>
      <c r="AD297" s="595">
        <f t="shared" si="144"/>
        <v>219556.76662554336</v>
      </c>
      <c r="AE297" s="595">
        <f t="shared" si="144"/>
        <v>219556.76662554336</v>
      </c>
      <c r="AF297" s="595">
        <f t="shared" si="144"/>
        <v>219556.76662554336</v>
      </c>
      <c r="AG297" s="595">
        <f t="shared" si="144"/>
        <v>219556.76662554336</v>
      </c>
      <c r="AH297" s="595">
        <f t="shared" si="144"/>
        <v>219556.76662554336</v>
      </c>
      <c r="AI297" s="595">
        <f t="shared" si="144"/>
        <v>219556.76662554336</v>
      </c>
      <c r="AJ297" s="632">
        <f t="shared" si="143"/>
        <v>219556.76662554336</v>
      </c>
      <c r="AK297" s="632">
        <f t="shared" si="143"/>
        <v>219556.76662554336</v>
      </c>
      <c r="AL297" s="632">
        <f t="shared" si="143"/>
        <v>219556.76662554336</v>
      </c>
      <c r="AM297" s="632">
        <f t="shared" si="143"/>
        <v>219556.76662554336</v>
      </c>
      <c r="AN297" s="632">
        <f t="shared" si="143"/>
        <v>219556.76662554336</v>
      </c>
      <c r="AO297" s="632">
        <f t="shared" si="143"/>
        <v>219556.76662554336</v>
      </c>
      <c r="AP297" s="632">
        <f t="shared" si="143"/>
        <v>219556.76662554336</v>
      </c>
      <c r="AQ297" s="632">
        <f t="shared" si="143"/>
        <v>219556.76662554336</v>
      </c>
      <c r="AR297" s="632">
        <f t="shared" si="143"/>
        <v>219556.76662554336</v>
      </c>
      <c r="AS297" s="632">
        <f t="shared" si="143"/>
        <v>219556.76662554336</v>
      </c>
      <c r="AT297" s="632">
        <f t="shared" si="143"/>
        <v>219556.76662554336</v>
      </c>
      <c r="AU297" s="632">
        <f t="shared" si="143"/>
        <v>219556.76662554336</v>
      </c>
    </row>
    <row r="298" spans="1:47" s="589" customFormat="1" ht="11.25">
      <c r="A298" s="594"/>
      <c r="B298" s="751" t="s">
        <v>853</v>
      </c>
      <c r="C298" s="630"/>
      <c r="D298" s="631"/>
      <c r="E298" s="606"/>
      <c r="F298" s="595">
        <f t="shared" ref="F298:AI298" si="145">+F264-F123</f>
        <v>0</v>
      </c>
      <c r="G298" s="595">
        <f t="shared" si="145"/>
        <v>0</v>
      </c>
      <c r="H298" s="595">
        <f t="shared" si="145"/>
        <v>0</v>
      </c>
      <c r="I298" s="595">
        <f t="shared" si="145"/>
        <v>0</v>
      </c>
      <c r="J298" s="595">
        <f t="shared" si="145"/>
        <v>0</v>
      </c>
      <c r="K298" s="595">
        <f t="shared" si="145"/>
        <v>0</v>
      </c>
      <c r="L298" s="595">
        <f t="shared" si="145"/>
        <v>0</v>
      </c>
      <c r="M298" s="595">
        <f t="shared" si="145"/>
        <v>0</v>
      </c>
      <c r="N298" s="595">
        <f t="shared" si="145"/>
        <v>0</v>
      </c>
      <c r="O298" s="595">
        <f t="shared" si="145"/>
        <v>0</v>
      </c>
      <c r="P298" s="595">
        <f t="shared" si="145"/>
        <v>0</v>
      </c>
      <c r="Q298" s="595">
        <f t="shared" si="145"/>
        <v>0</v>
      </c>
      <c r="R298" s="595">
        <f t="shared" si="145"/>
        <v>0</v>
      </c>
      <c r="S298" s="595">
        <f t="shared" si="145"/>
        <v>0</v>
      </c>
      <c r="T298" s="595">
        <f t="shared" si="145"/>
        <v>0</v>
      </c>
      <c r="U298" s="595">
        <f t="shared" si="145"/>
        <v>0</v>
      </c>
      <c r="V298" s="595">
        <f t="shared" si="145"/>
        <v>0</v>
      </c>
      <c r="W298" s="595">
        <f t="shared" si="145"/>
        <v>0</v>
      </c>
      <c r="X298" s="595">
        <f t="shared" si="145"/>
        <v>0</v>
      </c>
      <c r="Y298" s="595">
        <f t="shared" si="145"/>
        <v>0</v>
      </c>
      <c r="Z298" s="595">
        <f t="shared" si="145"/>
        <v>0</v>
      </c>
      <c r="AA298" s="595">
        <f t="shared" si="145"/>
        <v>0</v>
      </c>
      <c r="AB298" s="595">
        <f t="shared" si="145"/>
        <v>0</v>
      </c>
      <c r="AC298" s="595">
        <f t="shared" si="145"/>
        <v>0</v>
      </c>
      <c r="AD298" s="595">
        <f t="shared" si="145"/>
        <v>0</v>
      </c>
      <c r="AE298" s="595">
        <f t="shared" si="145"/>
        <v>0</v>
      </c>
      <c r="AF298" s="595">
        <f t="shared" si="145"/>
        <v>0</v>
      </c>
      <c r="AG298" s="595">
        <f t="shared" si="145"/>
        <v>0</v>
      </c>
      <c r="AH298" s="595">
        <f t="shared" si="145"/>
        <v>0</v>
      </c>
      <c r="AI298" s="595">
        <f t="shared" si="145"/>
        <v>0</v>
      </c>
      <c r="AJ298" s="632"/>
      <c r="AK298" s="632"/>
      <c r="AL298" s="632"/>
      <c r="AM298" s="632"/>
      <c r="AN298" s="632"/>
      <c r="AO298" s="632"/>
      <c r="AP298" s="632"/>
      <c r="AQ298" s="632"/>
      <c r="AR298" s="632"/>
      <c r="AS298" s="632"/>
      <c r="AT298" s="632"/>
      <c r="AU298" s="632"/>
    </row>
    <row r="299" spans="1:47" s="607" customFormat="1" ht="11.25">
      <c r="A299" s="605">
        <v>2</v>
      </c>
      <c r="B299" s="753" t="s">
        <v>247</v>
      </c>
      <c r="C299" s="627"/>
      <c r="D299" s="628"/>
      <c r="E299" s="606"/>
      <c r="F299" s="606">
        <f t="shared" ref="F299:AI299" si="146">+F265-F124</f>
        <v>0</v>
      </c>
      <c r="G299" s="606">
        <f t="shared" si="146"/>
        <v>0</v>
      </c>
      <c r="H299" s="606">
        <f t="shared" si="146"/>
        <v>0</v>
      </c>
      <c r="I299" s="606">
        <f t="shared" si="146"/>
        <v>0</v>
      </c>
      <c r="J299" s="606">
        <f t="shared" si="146"/>
        <v>0</v>
      </c>
      <c r="K299" s="606">
        <f t="shared" si="146"/>
        <v>0</v>
      </c>
      <c r="L299" s="606">
        <f t="shared" si="146"/>
        <v>0</v>
      </c>
      <c r="M299" s="606">
        <f t="shared" si="146"/>
        <v>0</v>
      </c>
      <c r="N299" s="606">
        <f t="shared" si="146"/>
        <v>0</v>
      </c>
      <c r="O299" s="606">
        <f t="shared" si="146"/>
        <v>0</v>
      </c>
      <c r="P299" s="606">
        <f t="shared" si="146"/>
        <v>0</v>
      </c>
      <c r="Q299" s="606">
        <f t="shared" si="146"/>
        <v>0</v>
      </c>
      <c r="R299" s="606">
        <f t="shared" si="146"/>
        <v>0</v>
      </c>
      <c r="S299" s="606">
        <f t="shared" si="146"/>
        <v>0</v>
      </c>
      <c r="T299" s="606">
        <f t="shared" si="146"/>
        <v>0</v>
      </c>
      <c r="U299" s="606">
        <f t="shared" si="146"/>
        <v>0</v>
      </c>
      <c r="V299" s="606">
        <f t="shared" si="146"/>
        <v>0</v>
      </c>
      <c r="W299" s="606">
        <f t="shared" si="146"/>
        <v>0</v>
      </c>
      <c r="X299" s="606">
        <f t="shared" si="146"/>
        <v>0</v>
      </c>
      <c r="Y299" s="606">
        <f t="shared" si="146"/>
        <v>0</v>
      </c>
      <c r="Z299" s="606">
        <f t="shared" si="146"/>
        <v>0</v>
      </c>
      <c r="AA299" s="606">
        <f t="shared" si="146"/>
        <v>0</v>
      </c>
      <c r="AB299" s="606">
        <f t="shared" si="146"/>
        <v>0</v>
      </c>
      <c r="AC299" s="606">
        <f t="shared" si="146"/>
        <v>0</v>
      </c>
      <c r="AD299" s="606">
        <f t="shared" si="146"/>
        <v>0</v>
      </c>
      <c r="AE299" s="606">
        <f t="shared" si="146"/>
        <v>0</v>
      </c>
      <c r="AF299" s="606">
        <f t="shared" si="146"/>
        <v>0</v>
      </c>
      <c r="AG299" s="606">
        <f t="shared" si="146"/>
        <v>0</v>
      </c>
      <c r="AH299" s="606">
        <f t="shared" si="146"/>
        <v>0</v>
      </c>
      <c r="AI299" s="606">
        <f t="shared" si="146"/>
        <v>0</v>
      </c>
      <c r="AJ299" s="629">
        <f t="shared" si="143"/>
        <v>0</v>
      </c>
      <c r="AK299" s="629">
        <f t="shared" si="143"/>
        <v>0</v>
      </c>
      <c r="AL299" s="629">
        <f t="shared" si="143"/>
        <v>0</v>
      </c>
      <c r="AM299" s="629">
        <f t="shared" si="143"/>
        <v>0</v>
      </c>
      <c r="AN299" s="629">
        <f t="shared" si="143"/>
        <v>0</v>
      </c>
      <c r="AO299" s="629">
        <f t="shared" si="143"/>
        <v>0</v>
      </c>
      <c r="AP299" s="629">
        <f t="shared" si="143"/>
        <v>0</v>
      </c>
      <c r="AQ299" s="629">
        <f t="shared" si="143"/>
        <v>0</v>
      </c>
      <c r="AR299" s="629">
        <f t="shared" si="143"/>
        <v>0</v>
      </c>
      <c r="AS299" s="629">
        <f t="shared" si="143"/>
        <v>0</v>
      </c>
      <c r="AT299" s="629">
        <f t="shared" si="143"/>
        <v>0</v>
      </c>
      <c r="AU299" s="629">
        <f t="shared" si="143"/>
        <v>0</v>
      </c>
    </row>
    <row r="300" spans="1:47" s="607" customFormat="1" ht="11.25">
      <c r="A300" s="605">
        <v>3</v>
      </c>
      <c r="B300" s="753" t="s">
        <v>251</v>
      </c>
      <c r="C300" s="627"/>
      <c r="D300" s="628"/>
      <c r="E300" s="606"/>
      <c r="F300" s="606">
        <f t="shared" ref="F300:AI300" si="147">+F266-F125</f>
        <v>0</v>
      </c>
      <c r="G300" s="606">
        <f t="shared" si="147"/>
        <v>0</v>
      </c>
      <c r="H300" s="606">
        <f t="shared" si="147"/>
        <v>0</v>
      </c>
      <c r="I300" s="606">
        <f t="shared" si="147"/>
        <v>0</v>
      </c>
      <c r="J300" s="606">
        <f t="shared" si="147"/>
        <v>0</v>
      </c>
      <c r="K300" s="606">
        <f t="shared" si="147"/>
        <v>0</v>
      </c>
      <c r="L300" s="606">
        <f t="shared" si="147"/>
        <v>0</v>
      </c>
      <c r="M300" s="606">
        <f t="shared" si="147"/>
        <v>0</v>
      </c>
      <c r="N300" s="606">
        <f t="shared" si="147"/>
        <v>0</v>
      </c>
      <c r="O300" s="606">
        <f t="shared" si="147"/>
        <v>0</v>
      </c>
      <c r="P300" s="606">
        <f t="shared" si="147"/>
        <v>0</v>
      </c>
      <c r="Q300" s="606">
        <f t="shared" si="147"/>
        <v>0</v>
      </c>
      <c r="R300" s="606">
        <f t="shared" si="147"/>
        <v>0</v>
      </c>
      <c r="S300" s="606">
        <f t="shared" si="147"/>
        <v>0</v>
      </c>
      <c r="T300" s="606">
        <f t="shared" si="147"/>
        <v>0</v>
      </c>
      <c r="U300" s="606">
        <f t="shared" si="147"/>
        <v>0</v>
      </c>
      <c r="V300" s="606">
        <f t="shared" si="147"/>
        <v>0</v>
      </c>
      <c r="W300" s="606">
        <f t="shared" si="147"/>
        <v>0</v>
      </c>
      <c r="X300" s="606">
        <f t="shared" si="147"/>
        <v>0</v>
      </c>
      <c r="Y300" s="606">
        <f t="shared" si="147"/>
        <v>0</v>
      </c>
      <c r="Z300" s="606">
        <f t="shared" si="147"/>
        <v>0</v>
      </c>
      <c r="AA300" s="606">
        <f t="shared" si="147"/>
        <v>0</v>
      </c>
      <c r="AB300" s="606">
        <f t="shared" si="147"/>
        <v>0</v>
      </c>
      <c r="AC300" s="606">
        <f t="shared" si="147"/>
        <v>0</v>
      </c>
      <c r="AD300" s="606">
        <f t="shared" si="147"/>
        <v>0</v>
      </c>
      <c r="AE300" s="606">
        <f t="shared" si="147"/>
        <v>0</v>
      </c>
      <c r="AF300" s="606">
        <f t="shared" si="147"/>
        <v>0</v>
      </c>
      <c r="AG300" s="606">
        <f t="shared" si="147"/>
        <v>0</v>
      </c>
      <c r="AH300" s="606">
        <f t="shared" si="147"/>
        <v>0</v>
      </c>
      <c r="AI300" s="606">
        <f t="shared" si="147"/>
        <v>0</v>
      </c>
      <c r="AJ300" s="629">
        <f t="shared" si="143"/>
        <v>0</v>
      </c>
      <c r="AK300" s="629">
        <f t="shared" si="143"/>
        <v>0</v>
      </c>
      <c r="AL300" s="629">
        <f t="shared" si="143"/>
        <v>0</v>
      </c>
      <c r="AM300" s="629">
        <f t="shared" si="143"/>
        <v>0</v>
      </c>
      <c r="AN300" s="629">
        <f t="shared" si="143"/>
        <v>0</v>
      </c>
      <c r="AO300" s="629">
        <f t="shared" si="143"/>
        <v>0</v>
      </c>
      <c r="AP300" s="629">
        <f t="shared" si="143"/>
        <v>0</v>
      </c>
      <c r="AQ300" s="629">
        <f t="shared" si="143"/>
        <v>0</v>
      </c>
      <c r="AR300" s="629">
        <f t="shared" si="143"/>
        <v>0</v>
      </c>
      <c r="AS300" s="629">
        <f t="shared" si="143"/>
        <v>0</v>
      </c>
      <c r="AT300" s="629">
        <f t="shared" si="143"/>
        <v>0</v>
      </c>
      <c r="AU300" s="629">
        <f t="shared" si="143"/>
        <v>0</v>
      </c>
    </row>
    <row r="301" spans="1:47" s="607" customFormat="1" ht="11.25">
      <c r="A301" s="605">
        <v>4</v>
      </c>
      <c r="B301" s="753" t="s">
        <v>400</v>
      </c>
      <c r="C301" s="627">
        <f>NPV($C$328,G301:AI301)+F301</f>
        <v>288227.94048872252</v>
      </c>
      <c r="D301" s="628">
        <f>SUM(F301:AI301)</f>
        <v>898882.48509758571</v>
      </c>
      <c r="E301" s="606"/>
      <c r="F301" s="606">
        <v>0</v>
      </c>
      <c r="G301" s="606">
        <v>0</v>
      </c>
      <c r="H301" s="606">
        <v>0</v>
      </c>
      <c r="I301" s="606">
        <v>0</v>
      </c>
      <c r="J301" s="606">
        <v>0</v>
      </c>
      <c r="K301" s="606">
        <v>0</v>
      </c>
      <c r="L301" s="606">
        <v>0</v>
      </c>
      <c r="M301" s="606">
        <v>0</v>
      </c>
      <c r="N301" s="606">
        <v>0</v>
      </c>
      <c r="O301" s="606">
        <v>0</v>
      </c>
      <c r="P301" s="606">
        <v>0</v>
      </c>
      <c r="Q301" s="606">
        <v>0</v>
      </c>
      <c r="R301" s="606">
        <v>0</v>
      </c>
      <c r="S301" s="606">
        <v>0</v>
      </c>
      <c r="T301" s="606">
        <v>0</v>
      </c>
      <c r="U301" s="606">
        <v>0</v>
      </c>
      <c r="V301" s="606">
        <v>0</v>
      </c>
      <c r="W301" s="606">
        <v>0</v>
      </c>
      <c r="X301" s="606">
        <v>0</v>
      </c>
      <c r="Y301" s="606">
        <v>0</v>
      </c>
      <c r="Z301" s="606">
        <v>0</v>
      </c>
      <c r="AA301" s="606">
        <v>0</v>
      </c>
      <c r="AB301" s="606">
        <v>0</v>
      </c>
      <c r="AC301" s="606">
        <v>0</v>
      </c>
      <c r="AD301" s="606">
        <v>0</v>
      </c>
      <c r="AE301" s="606">
        <v>0</v>
      </c>
      <c r="AF301" s="606">
        <v>0</v>
      </c>
      <c r="AG301" s="606">
        <v>0</v>
      </c>
      <c r="AH301" s="606">
        <v>0</v>
      </c>
      <c r="AI301" s="606">
        <f>+NPV($C$328,AJ321:AU321)</f>
        <v>898882.48509758571</v>
      </c>
      <c r="AJ301" s="629">
        <v>0</v>
      </c>
      <c r="AK301" s="629">
        <v>0</v>
      </c>
      <c r="AL301" s="629">
        <v>0</v>
      </c>
      <c r="AM301" s="629">
        <v>0</v>
      </c>
      <c r="AN301" s="629">
        <v>0</v>
      </c>
      <c r="AO301" s="629">
        <v>0</v>
      </c>
      <c r="AP301" s="629">
        <v>0</v>
      </c>
      <c r="AQ301" s="629">
        <v>0</v>
      </c>
      <c r="AR301" s="629">
        <v>0</v>
      </c>
      <c r="AS301" s="629">
        <v>0</v>
      </c>
      <c r="AT301" s="629">
        <v>0</v>
      </c>
      <c r="AU301" s="629">
        <v>0</v>
      </c>
    </row>
    <row r="302" spans="1:47" s="589" customFormat="1" ht="11.25">
      <c r="A302" s="592" t="s">
        <v>243</v>
      </c>
      <c r="B302" s="749" t="s">
        <v>399</v>
      </c>
      <c r="C302" s="624"/>
      <c r="D302" s="625"/>
      <c r="E302" s="593"/>
      <c r="F302" s="593">
        <f>+F308+F309+F310+F316+F303</f>
        <v>856035.51659999986</v>
      </c>
      <c r="G302" s="593">
        <f t="shared" ref="G302:AU302" si="148">+G308+G309+G310+G316+G303</f>
        <v>203315.05446820136</v>
      </c>
      <c r="H302" s="593">
        <f t="shared" si="148"/>
        <v>2323198.2923300774</v>
      </c>
      <c r="I302" s="593">
        <f t="shared" si="148"/>
        <v>2280089.0596470246</v>
      </c>
      <c r="J302" s="593">
        <f t="shared" si="148"/>
        <v>75453.61921130406</v>
      </c>
      <c r="K302" s="593">
        <f t="shared" si="148"/>
        <v>219269.43107137183</v>
      </c>
      <c r="L302" s="593">
        <f t="shared" si="148"/>
        <v>219269.43107137183</v>
      </c>
      <c r="M302" s="593">
        <f t="shared" si="148"/>
        <v>219269.43107137183</v>
      </c>
      <c r="N302" s="593">
        <f t="shared" si="148"/>
        <v>219269.43107137183</v>
      </c>
      <c r="O302" s="593">
        <f t="shared" si="148"/>
        <v>219269.43107137183</v>
      </c>
      <c r="P302" s="593">
        <f t="shared" si="148"/>
        <v>219269.43107137183</v>
      </c>
      <c r="Q302" s="593">
        <f t="shared" si="148"/>
        <v>219269.43107137183</v>
      </c>
      <c r="R302" s="593">
        <f t="shared" si="148"/>
        <v>219269.43107137183</v>
      </c>
      <c r="S302" s="593">
        <f t="shared" si="148"/>
        <v>219269.43107137183</v>
      </c>
      <c r="T302" s="593">
        <f t="shared" si="148"/>
        <v>1337074.4662170287</v>
      </c>
      <c r="U302" s="593">
        <f t="shared" si="148"/>
        <v>219269.43107137183</v>
      </c>
      <c r="V302" s="593">
        <f t="shared" si="148"/>
        <v>219269.43107137183</v>
      </c>
      <c r="W302" s="593">
        <f t="shared" si="148"/>
        <v>219269.43107137183</v>
      </c>
      <c r="X302" s="593">
        <f t="shared" si="148"/>
        <v>492521.06306290673</v>
      </c>
      <c r="Y302" s="593">
        <f t="shared" si="148"/>
        <v>219269.43107137183</v>
      </c>
      <c r="Z302" s="593">
        <f t="shared" si="148"/>
        <v>219269.43107137183</v>
      </c>
      <c r="AA302" s="593">
        <f t="shared" si="148"/>
        <v>219269.43107137183</v>
      </c>
      <c r="AB302" s="593">
        <f t="shared" si="148"/>
        <v>219269.43107137183</v>
      </c>
      <c r="AC302" s="593">
        <f t="shared" si="148"/>
        <v>219269.43107137183</v>
      </c>
      <c r="AD302" s="593">
        <f t="shared" si="148"/>
        <v>1337074.4662170287</v>
      </c>
      <c r="AE302" s="593">
        <f t="shared" si="148"/>
        <v>219269.43107137183</v>
      </c>
      <c r="AF302" s="593">
        <f t="shared" si="148"/>
        <v>219269.43107137183</v>
      </c>
      <c r="AG302" s="593">
        <f t="shared" si="148"/>
        <v>219269.43107137183</v>
      </c>
      <c r="AH302" s="593">
        <f t="shared" si="148"/>
        <v>219269.43107137183</v>
      </c>
      <c r="AI302" s="593">
        <f t="shared" si="148"/>
        <v>219269.43107137183</v>
      </c>
      <c r="AJ302" s="626">
        <f t="shared" si="148"/>
        <v>219269.43107137183</v>
      </c>
      <c r="AK302" s="626">
        <f t="shared" si="148"/>
        <v>219269.43107137183</v>
      </c>
      <c r="AL302" s="626">
        <f t="shared" si="148"/>
        <v>492521.06306290673</v>
      </c>
      <c r="AM302" s="626">
        <f t="shared" si="148"/>
        <v>219269.43107137183</v>
      </c>
      <c r="AN302" s="626">
        <f t="shared" si="148"/>
        <v>1337074.4662170287</v>
      </c>
      <c r="AO302" s="626">
        <f t="shared" si="148"/>
        <v>219269.43107137183</v>
      </c>
      <c r="AP302" s="626">
        <f t="shared" si="148"/>
        <v>219269.43107137183</v>
      </c>
      <c r="AQ302" s="626">
        <f t="shared" si="148"/>
        <v>219269.43107137183</v>
      </c>
      <c r="AR302" s="626">
        <f t="shared" si="148"/>
        <v>219269.43107137183</v>
      </c>
      <c r="AS302" s="626">
        <f t="shared" si="148"/>
        <v>219269.43107137183</v>
      </c>
      <c r="AT302" s="626">
        <f t="shared" si="148"/>
        <v>219269.43107137183</v>
      </c>
      <c r="AU302" s="626">
        <f t="shared" si="148"/>
        <v>219269.43107137183</v>
      </c>
    </row>
    <row r="303" spans="1:47" s="607" customFormat="1" ht="11.25">
      <c r="A303" s="605">
        <v>1</v>
      </c>
      <c r="B303" s="753" t="s">
        <v>246</v>
      </c>
      <c r="C303" s="627">
        <f>NPV($C$328,G303:AI303)+F303</f>
        <v>2928084.3843172104</v>
      </c>
      <c r="D303" s="628">
        <f>SUM(F303:AI303)</f>
        <v>5481735.7767842952</v>
      </c>
      <c r="E303" s="606"/>
      <c r="F303" s="606">
        <f>+F304+F305+F306+F307</f>
        <v>0</v>
      </c>
      <c r="G303" s="606">
        <f t="shared" ref="G303:J303" si="149">+G304+G305+G306+G307</f>
        <v>0</v>
      </c>
      <c r="H303" s="606">
        <f t="shared" si="149"/>
        <v>0</v>
      </c>
      <c r="I303" s="606">
        <f t="shared" si="149"/>
        <v>0</v>
      </c>
      <c r="J303" s="606">
        <f t="shared" si="149"/>
        <v>0</v>
      </c>
      <c r="K303" s="606">
        <f>+(K304+K305+K306+K307)*$C$4</f>
        <v>219269.43107137183</v>
      </c>
      <c r="L303" s="606">
        <f t="shared" ref="L303:AI303" si="150">+(L304+L305+L306+L307)*$C$4</f>
        <v>219269.43107137183</v>
      </c>
      <c r="M303" s="606">
        <f t="shared" si="150"/>
        <v>219269.43107137183</v>
      </c>
      <c r="N303" s="606">
        <f t="shared" si="150"/>
        <v>219269.43107137183</v>
      </c>
      <c r="O303" s="606">
        <f t="shared" si="150"/>
        <v>219269.43107137183</v>
      </c>
      <c r="P303" s="606">
        <f t="shared" si="150"/>
        <v>219269.43107137183</v>
      </c>
      <c r="Q303" s="606">
        <f t="shared" si="150"/>
        <v>219269.43107137183</v>
      </c>
      <c r="R303" s="606">
        <f t="shared" si="150"/>
        <v>219269.43107137183</v>
      </c>
      <c r="S303" s="606">
        <f t="shared" si="150"/>
        <v>219269.43107137183</v>
      </c>
      <c r="T303" s="606">
        <f t="shared" si="150"/>
        <v>219269.43107137183</v>
      </c>
      <c r="U303" s="606">
        <f t="shared" si="150"/>
        <v>219269.43107137183</v>
      </c>
      <c r="V303" s="606">
        <f t="shared" si="150"/>
        <v>219269.43107137183</v>
      </c>
      <c r="W303" s="606">
        <f t="shared" si="150"/>
        <v>219269.43107137183</v>
      </c>
      <c r="X303" s="606">
        <f t="shared" si="150"/>
        <v>219269.43107137183</v>
      </c>
      <c r="Y303" s="606">
        <f t="shared" si="150"/>
        <v>219269.43107137183</v>
      </c>
      <c r="Z303" s="606">
        <f t="shared" si="150"/>
        <v>219269.43107137183</v>
      </c>
      <c r="AA303" s="606">
        <f t="shared" si="150"/>
        <v>219269.43107137183</v>
      </c>
      <c r="AB303" s="606">
        <f t="shared" si="150"/>
        <v>219269.43107137183</v>
      </c>
      <c r="AC303" s="606">
        <f t="shared" si="150"/>
        <v>219269.43107137183</v>
      </c>
      <c r="AD303" s="606">
        <f t="shared" si="150"/>
        <v>219269.43107137183</v>
      </c>
      <c r="AE303" s="606">
        <f t="shared" si="150"/>
        <v>219269.43107137183</v>
      </c>
      <c r="AF303" s="606">
        <f t="shared" si="150"/>
        <v>219269.43107137183</v>
      </c>
      <c r="AG303" s="606">
        <f t="shared" si="150"/>
        <v>219269.43107137183</v>
      </c>
      <c r="AH303" s="606">
        <f t="shared" si="150"/>
        <v>219269.43107137183</v>
      </c>
      <c r="AI303" s="606">
        <f t="shared" si="150"/>
        <v>219269.43107137183</v>
      </c>
      <c r="AJ303" s="629">
        <f>+AJ304+AJ305+AJ306+AJ307</f>
        <v>219269.43107137183</v>
      </c>
      <c r="AK303" s="629">
        <f t="shared" ref="AK303:AU303" si="151">+AK304+AK305+AK306+AK307</f>
        <v>219269.43107137183</v>
      </c>
      <c r="AL303" s="629">
        <f t="shared" si="151"/>
        <v>219269.43107137183</v>
      </c>
      <c r="AM303" s="629">
        <f t="shared" si="151"/>
        <v>219269.43107137183</v>
      </c>
      <c r="AN303" s="629">
        <f t="shared" si="151"/>
        <v>219269.43107137183</v>
      </c>
      <c r="AO303" s="629">
        <f t="shared" si="151"/>
        <v>219269.43107137183</v>
      </c>
      <c r="AP303" s="629">
        <f t="shared" si="151"/>
        <v>219269.43107137183</v>
      </c>
      <c r="AQ303" s="629">
        <f t="shared" si="151"/>
        <v>219269.43107137183</v>
      </c>
      <c r="AR303" s="629">
        <f t="shared" si="151"/>
        <v>219269.43107137183</v>
      </c>
      <c r="AS303" s="629">
        <f t="shared" si="151"/>
        <v>219269.43107137183</v>
      </c>
      <c r="AT303" s="629">
        <f t="shared" si="151"/>
        <v>219269.43107137183</v>
      </c>
      <c r="AU303" s="629">
        <f t="shared" si="151"/>
        <v>219269.43107137183</v>
      </c>
    </row>
    <row r="304" spans="1:47" s="589" customFormat="1" ht="11.25">
      <c r="A304" s="594"/>
      <c r="B304" s="751" t="s">
        <v>106</v>
      </c>
      <c r="C304" s="630"/>
      <c r="D304" s="631"/>
      <c r="E304" s="595"/>
      <c r="F304" s="595">
        <f t="shared" ref="F304:AI304" si="152">+F269-F129</f>
        <v>0</v>
      </c>
      <c r="G304" s="595">
        <f t="shared" si="152"/>
        <v>0</v>
      </c>
      <c r="H304" s="595">
        <f t="shared" si="152"/>
        <v>0</v>
      </c>
      <c r="I304" s="595">
        <f t="shared" si="152"/>
        <v>0</v>
      </c>
      <c r="J304" s="595">
        <f t="shared" si="152"/>
        <v>0</v>
      </c>
      <c r="K304" s="595">
        <f t="shared" si="152"/>
        <v>14880.460500000001</v>
      </c>
      <c r="L304" s="595">
        <f t="shared" si="152"/>
        <v>14880.460500000001</v>
      </c>
      <c r="M304" s="595">
        <f t="shared" si="152"/>
        <v>14880.460500000001</v>
      </c>
      <c r="N304" s="595">
        <f t="shared" si="152"/>
        <v>14880.460500000001</v>
      </c>
      <c r="O304" s="595">
        <f t="shared" si="152"/>
        <v>14880.460500000001</v>
      </c>
      <c r="P304" s="595">
        <f t="shared" si="152"/>
        <v>14880.460500000001</v>
      </c>
      <c r="Q304" s="595">
        <f t="shared" si="152"/>
        <v>14880.460500000001</v>
      </c>
      <c r="R304" s="595">
        <f t="shared" si="152"/>
        <v>14880.460500000001</v>
      </c>
      <c r="S304" s="595">
        <f t="shared" si="152"/>
        <v>14880.460500000001</v>
      </c>
      <c r="T304" s="595">
        <f t="shared" si="152"/>
        <v>14880.460500000001</v>
      </c>
      <c r="U304" s="595">
        <f t="shared" si="152"/>
        <v>14880.460500000001</v>
      </c>
      <c r="V304" s="595">
        <f t="shared" si="152"/>
        <v>14880.460500000001</v>
      </c>
      <c r="W304" s="595">
        <f t="shared" si="152"/>
        <v>14880.460500000001</v>
      </c>
      <c r="X304" s="595">
        <f t="shared" si="152"/>
        <v>14880.460500000001</v>
      </c>
      <c r="Y304" s="595">
        <f t="shared" si="152"/>
        <v>14880.460500000001</v>
      </c>
      <c r="Z304" s="595">
        <f t="shared" si="152"/>
        <v>14880.460500000001</v>
      </c>
      <c r="AA304" s="595">
        <f t="shared" si="152"/>
        <v>14880.460500000001</v>
      </c>
      <c r="AB304" s="595">
        <f t="shared" si="152"/>
        <v>14880.460500000001</v>
      </c>
      <c r="AC304" s="595">
        <f t="shared" si="152"/>
        <v>14880.460500000001</v>
      </c>
      <c r="AD304" s="595">
        <f t="shared" si="152"/>
        <v>14880.460500000001</v>
      </c>
      <c r="AE304" s="595">
        <f t="shared" si="152"/>
        <v>14880.460500000001</v>
      </c>
      <c r="AF304" s="595">
        <f t="shared" si="152"/>
        <v>14880.460500000001</v>
      </c>
      <c r="AG304" s="595">
        <f t="shared" si="152"/>
        <v>14880.460500000001</v>
      </c>
      <c r="AH304" s="595">
        <f t="shared" si="152"/>
        <v>14880.460500000001</v>
      </c>
      <c r="AI304" s="595">
        <f t="shared" si="152"/>
        <v>14880.460500000001</v>
      </c>
      <c r="AJ304" s="632">
        <f t="shared" ref="AJ304:AU306" si="153">+AI304</f>
        <v>14880.460500000001</v>
      </c>
      <c r="AK304" s="632">
        <f t="shared" si="153"/>
        <v>14880.460500000001</v>
      </c>
      <c r="AL304" s="632">
        <f t="shared" si="153"/>
        <v>14880.460500000001</v>
      </c>
      <c r="AM304" s="632">
        <f t="shared" si="153"/>
        <v>14880.460500000001</v>
      </c>
      <c r="AN304" s="632">
        <f t="shared" si="153"/>
        <v>14880.460500000001</v>
      </c>
      <c r="AO304" s="632">
        <f t="shared" si="153"/>
        <v>14880.460500000001</v>
      </c>
      <c r="AP304" s="632">
        <f t="shared" si="153"/>
        <v>14880.460500000001</v>
      </c>
      <c r="AQ304" s="632">
        <f t="shared" si="153"/>
        <v>14880.460500000001</v>
      </c>
      <c r="AR304" s="632">
        <f t="shared" si="153"/>
        <v>14880.460500000001</v>
      </c>
      <c r="AS304" s="632">
        <f t="shared" si="153"/>
        <v>14880.460500000001</v>
      </c>
      <c r="AT304" s="632">
        <f t="shared" si="153"/>
        <v>14880.460500000001</v>
      </c>
      <c r="AU304" s="632">
        <f t="shared" si="153"/>
        <v>14880.460500000001</v>
      </c>
    </row>
    <row r="305" spans="1:47" s="589" customFormat="1" ht="11.25">
      <c r="A305" s="594"/>
      <c r="B305" s="751" t="s">
        <v>254</v>
      </c>
      <c r="C305" s="630"/>
      <c r="D305" s="631"/>
      <c r="E305" s="595"/>
      <c r="F305" s="595">
        <f t="shared" ref="F305:AI305" si="154">+F270-F130</f>
        <v>0</v>
      </c>
      <c r="G305" s="595">
        <f t="shared" si="154"/>
        <v>0</v>
      </c>
      <c r="H305" s="595">
        <f t="shared" si="154"/>
        <v>0</v>
      </c>
      <c r="I305" s="595">
        <f t="shared" si="154"/>
        <v>0</v>
      </c>
      <c r="J305" s="595">
        <f t="shared" si="154"/>
        <v>0</v>
      </c>
      <c r="K305" s="595">
        <f t="shared" si="154"/>
        <v>158388.97057137184</v>
      </c>
      <c r="L305" s="595">
        <f t="shared" si="154"/>
        <v>158388.97057137184</v>
      </c>
      <c r="M305" s="595">
        <f t="shared" si="154"/>
        <v>158388.97057137184</v>
      </c>
      <c r="N305" s="595">
        <f t="shared" si="154"/>
        <v>158388.97057137184</v>
      </c>
      <c r="O305" s="595">
        <f t="shared" si="154"/>
        <v>158388.97057137184</v>
      </c>
      <c r="P305" s="595">
        <f t="shared" si="154"/>
        <v>158388.97057137184</v>
      </c>
      <c r="Q305" s="595">
        <f t="shared" si="154"/>
        <v>158388.97057137184</v>
      </c>
      <c r="R305" s="595">
        <f t="shared" si="154"/>
        <v>158388.97057137184</v>
      </c>
      <c r="S305" s="595">
        <f t="shared" si="154"/>
        <v>158388.97057137184</v>
      </c>
      <c r="T305" s="595">
        <f t="shared" si="154"/>
        <v>158388.97057137184</v>
      </c>
      <c r="U305" s="595">
        <f t="shared" si="154"/>
        <v>158388.97057137184</v>
      </c>
      <c r="V305" s="595">
        <f t="shared" si="154"/>
        <v>158388.97057137184</v>
      </c>
      <c r="W305" s="595">
        <f t="shared" si="154"/>
        <v>158388.97057137184</v>
      </c>
      <c r="X305" s="595">
        <f t="shared" si="154"/>
        <v>158388.97057137184</v>
      </c>
      <c r="Y305" s="595">
        <f t="shared" si="154"/>
        <v>158388.97057137184</v>
      </c>
      <c r="Z305" s="595">
        <f t="shared" si="154"/>
        <v>158388.97057137184</v>
      </c>
      <c r="AA305" s="595">
        <f t="shared" si="154"/>
        <v>158388.97057137184</v>
      </c>
      <c r="AB305" s="595">
        <f t="shared" si="154"/>
        <v>158388.97057137184</v>
      </c>
      <c r="AC305" s="595">
        <f t="shared" si="154"/>
        <v>158388.97057137184</v>
      </c>
      <c r="AD305" s="595">
        <f t="shared" si="154"/>
        <v>158388.97057137184</v>
      </c>
      <c r="AE305" s="595">
        <f t="shared" si="154"/>
        <v>158388.97057137184</v>
      </c>
      <c r="AF305" s="595">
        <f t="shared" si="154"/>
        <v>158388.97057137184</v>
      </c>
      <c r="AG305" s="595">
        <f t="shared" si="154"/>
        <v>158388.97057137184</v>
      </c>
      <c r="AH305" s="595">
        <f t="shared" si="154"/>
        <v>158388.97057137184</v>
      </c>
      <c r="AI305" s="595">
        <f t="shared" si="154"/>
        <v>158388.97057137184</v>
      </c>
      <c r="AJ305" s="632">
        <f t="shared" si="153"/>
        <v>158388.97057137184</v>
      </c>
      <c r="AK305" s="632">
        <f t="shared" si="153"/>
        <v>158388.97057137184</v>
      </c>
      <c r="AL305" s="632">
        <f t="shared" si="153"/>
        <v>158388.97057137184</v>
      </c>
      <c r="AM305" s="632">
        <f t="shared" si="153"/>
        <v>158388.97057137184</v>
      </c>
      <c r="AN305" s="632">
        <f t="shared" si="153"/>
        <v>158388.97057137184</v>
      </c>
      <c r="AO305" s="632">
        <f t="shared" si="153"/>
        <v>158388.97057137184</v>
      </c>
      <c r="AP305" s="632">
        <f t="shared" si="153"/>
        <v>158388.97057137184</v>
      </c>
      <c r="AQ305" s="632">
        <f t="shared" si="153"/>
        <v>158388.97057137184</v>
      </c>
      <c r="AR305" s="632">
        <f t="shared" si="153"/>
        <v>158388.97057137184</v>
      </c>
      <c r="AS305" s="632">
        <f t="shared" si="153"/>
        <v>158388.97057137184</v>
      </c>
      <c r="AT305" s="632">
        <f t="shared" si="153"/>
        <v>158388.97057137184</v>
      </c>
      <c r="AU305" s="632">
        <f t="shared" si="153"/>
        <v>158388.97057137184</v>
      </c>
    </row>
    <row r="306" spans="1:47" s="589" customFormat="1" ht="11.25">
      <c r="A306" s="594"/>
      <c r="B306" s="751" t="s">
        <v>256</v>
      </c>
      <c r="C306" s="630"/>
      <c r="D306" s="631"/>
      <c r="E306" s="595"/>
      <c r="F306" s="595">
        <f t="shared" ref="F306:AI306" si="155">+F271-F131</f>
        <v>0</v>
      </c>
      <c r="G306" s="595">
        <f t="shared" si="155"/>
        <v>0</v>
      </c>
      <c r="H306" s="595">
        <f t="shared" si="155"/>
        <v>0</v>
      </c>
      <c r="I306" s="595">
        <f t="shared" si="155"/>
        <v>0</v>
      </c>
      <c r="J306" s="595">
        <f t="shared" si="155"/>
        <v>0</v>
      </c>
      <c r="K306" s="595">
        <f t="shared" si="155"/>
        <v>46000</v>
      </c>
      <c r="L306" s="595">
        <f t="shared" si="155"/>
        <v>46000</v>
      </c>
      <c r="M306" s="595">
        <f t="shared" si="155"/>
        <v>46000</v>
      </c>
      <c r="N306" s="595">
        <f t="shared" si="155"/>
        <v>46000</v>
      </c>
      <c r="O306" s="595">
        <f t="shared" si="155"/>
        <v>46000</v>
      </c>
      <c r="P306" s="595">
        <f t="shared" si="155"/>
        <v>46000</v>
      </c>
      <c r="Q306" s="595">
        <f t="shared" si="155"/>
        <v>46000</v>
      </c>
      <c r="R306" s="595">
        <f t="shared" si="155"/>
        <v>46000</v>
      </c>
      <c r="S306" s="595">
        <f t="shared" si="155"/>
        <v>46000</v>
      </c>
      <c r="T306" s="595">
        <f t="shared" si="155"/>
        <v>46000</v>
      </c>
      <c r="U306" s="595">
        <f t="shared" si="155"/>
        <v>46000</v>
      </c>
      <c r="V306" s="595">
        <f t="shared" si="155"/>
        <v>46000</v>
      </c>
      <c r="W306" s="595">
        <f t="shared" si="155"/>
        <v>46000</v>
      </c>
      <c r="X306" s="595">
        <f t="shared" si="155"/>
        <v>46000</v>
      </c>
      <c r="Y306" s="595">
        <f t="shared" si="155"/>
        <v>46000</v>
      </c>
      <c r="Z306" s="595">
        <f t="shared" si="155"/>
        <v>46000</v>
      </c>
      <c r="AA306" s="595">
        <f t="shared" si="155"/>
        <v>46000</v>
      </c>
      <c r="AB306" s="595">
        <f t="shared" si="155"/>
        <v>46000</v>
      </c>
      <c r="AC306" s="595">
        <f t="shared" si="155"/>
        <v>46000</v>
      </c>
      <c r="AD306" s="595">
        <f t="shared" si="155"/>
        <v>46000</v>
      </c>
      <c r="AE306" s="595">
        <f t="shared" si="155"/>
        <v>46000</v>
      </c>
      <c r="AF306" s="595">
        <f t="shared" si="155"/>
        <v>46000</v>
      </c>
      <c r="AG306" s="595">
        <f t="shared" si="155"/>
        <v>46000</v>
      </c>
      <c r="AH306" s="595">
        <f t="shared" si="155"/>
        <v>46000</v>
      </c>
      <c r="AI306" s="595">
        <f t="shared" si="155"/>
        <v>46000</v>
      </c>
      <c r="AJ306" s="632">
        <f t="shared" si="153"/>
        <v>46000</v>
      </c>
      <c r="AK306" s="632">
        <f t="shared" si="153"/>
        <v>46000</v>
      </c>
      <c r="AL306" s="632">
        <f t="shared" si="153"/>
        <v>46000</v>
      </c>
      <c r="AM306" s="632">
        <f t="shared" si="153"/>
        <v>46000</v>
      </c>
      <c r="AN306" s="632">
        <f t="shared" si="153"/>
        <v>46000</v>
      </c>
      <c r="AO306" s="632">
        <f t="shared" si="153"/>
        <v>46000</v>
      </c>
      <c r="AP306" s="632">
        <f t="shared" si="153"/>
        <v>46000</v>
      </c>
      <c r="AQ306" s="632">
        <f t="shared" si="153"/>
        <v>46000</v>
      </c>
      <c r="AR306" s="632">
        <f t="shared" si="153"/>
        <v>46000</v>
      </c>
      <c r="AS306" s="632">
        <f t="shared" si="153"/>
        <v>46000</v>
      </c>
      <c r="AT306" s="632">
        <f t="shared" si="153"/>
        <v>46000</v>
      </c>
      <c r="AU306" s="632">
        <f t="shared" si="153"/>
        <v>46000</v>
      </c>
    </row>
    <row r="307" spans="1:47" s="589" customFormat="1" ht="11.25">
      <c r="A307" s="594"/>
      <c r="B307" s="751" t="s">
        <v>257</v>
      </c>
      <c r="C307" s="630"/>
      <c r="D307" s="631"/>
      <c r="E307" s="595"/>
      <c r="F307" s="595">
        <f t="shared" ref="F307:AI307" si="156">+F272-F132</f>
        <v>0</v>
      </c>
      <c r="G307" s="595">
        <f t="shared" si="156"/>
        <v>0</v>
      </c>
      <c r="H307" s="595">
        <f t="shared" si="156"/>
        <v>0</v>
      </c>
      <c r="I307" s="595">
        <f t="shared" si="156"/>
        <v>0</v>
      </c>
      <c r="J307" s="595">
        <f t="shared" si="156"/>
        <v>0</v>
      </c>
      <c r="K307" s="595">
        <f t="shared" si="156"/>
        <v>0</v>
      </c>
      <c r="L307" s="595">
        <f t="shared" si="156"/>
        <v>0</v>
      </c>
      <c r="M307" s="595">
        <f t="shared" si="156"/>
        <v>0</v>
      </c>
      <c r="N307" s="595">
        <f t="shared" si="156"/>
        <v>0</v>
      </c>
      <c r="O307" s="595">
        <f t="shared" si="156"/>
        <v>0</v>
      </c>
      <c r="P307" s="595">
        <f t="shared" si="156"/>
        <v>0</v>
      </c>
      <c r="Q307" s="595">
        <f t="shared" si="156"/>
        <v>0</v>
      </c>
      <c r="R307" s="595">
        <f t="shared" si="156"/>
        <v>0</v>
      </c>
      <c r="S307" s="595">
        <f t="shared" si="156"/>
        <v>0</v>
      </c>
      <c r="T307" s="595">
        <f t="shared" si="156"/>
        <v>0</v>
      </c>
      <c r="U307" s="595">
        <f t="shared" si="156"/>
        <v>0</v>
      </c>
      <c r="V307" s="595">
        <f t="shared" si="156"/>
        <v>0</v>
      </c>
      <c r="W307" s="595">
        <f t="shared" si="156"/>
        <v>0</v>
      </c>
      <c r="X307" s="595">
        <f t="shared" si="156"/>
        <v>0</v>
      </c>
      <c r="Y307" s="595">
        <f t="shared" si="156"/>
        <v>0</v>
      </c>
      <c r="Z307" s="595">
        <f t="shared" si="156"/>
        <v>0</v>
      </c>
      <c r="AA307" s="595">
        <f t="shared" si="156"/>
        <v>0</v>
      </c>
      <c r="AB307" s="595">
        <f t="shared" si="156"/>
        <v>0</v>
      </c>
      <c r="AC307" s="595">
        <f t="shared" si="156"/>
        <v>0</v>
      </c>
      <c r="AD307" s="595">
        <f t="shared" si="156"/>
        <v>0</v>
      </c>
      <c r="AE307" s="595">
        <f t="shared" si="156"/>
        <v>0</v>
      </c>
      <c r="AF307" s="595">
        <f t="shared" si="156"/>
        <v>0</v>
      </c>
      <c r="AG307" s="595">
        <f t="shared" si="156"/>
        <v>0</v>
      </c>
      <c r="AH307" s="595">
        <f t="shared" si="156"/>
        <v>0</v>
      </c>
      <c r="AI307" s="595">
        <f t="shared" si="156"/>
        <v>0</v>
      </c>
      <c r="AJ307" s="632">
        <f t="shared" ref="AJ307:AU307" si="157">+AJ272-AJ132</f>
        <v>0</v>
      </c>
      <c r="AK307" s="632">
        <f t="shared" si="157"/>
        <v>0</v>
      </c>
      <c r="AL307" s="632">
        <f t="shared" si="157"/>
        <v>0</v>
      </c>
      <c r="AM307" s="632">
        <f t="shared" si="157"/>
        <v>0</v>
      </c>
      <c r="AN307" s="632">
        <f t="shared" si="157"/>
        <v>0</v>
      </c>
      <c r="AO307" s="632">
        <f t="shared" si="157"/>
        <v>0</v>
      </c>
      <c r="AP307" s="632">
        <f t="shared" si="157"/>
        <v>0</v>
      </c>
      <c r="AQ307" s="632">
        <f t="shared" si="157"/>
        <v>0</v>
      </c>
      <c r="AR307" s="632">
        <f t="shared" si="157"/>
        <v>0</v>
      </c>
      <c r="AS307" s="632">
        <f t="shared" si="157"/>
        <v>0</v>
      </c>
      <c r="AT307" s="632">
        <f t="shared" si="157"/>
        <v>0</v>
      </c>
      <c r="AU307" s="632">
        <f t="shared" si="157"/>
        <v>0</v>
      </c>
    </row>
    <row r="308" spans="1:47" s="607" customFormat="1" ht="11.25">
      <c r="A308" s="605">
        <v>2</v>
      </c>
      <c r="B308" s="753" t="s">
        <v>248</v>
      </c>
      <c r="C308" s="627">
        <f>NPV($C$328,F308:AI308)+E308</f>
        <v>0</v>
      </c>
      <c r="D308" s="628">
        <f>SUM(E308:AI308)</f>
        <v>0</v>
      </c>
      <c r="E308" s="606"/>
      <c r="F308" s="606">
        <f t="shared" ref="F308:AI308" si="158">+F273-F133</f>
        <v>0</v>
      </c>
      <c r="G308" s="606">
        <f t="shared" si="158"/>
        <v>0</v>
      </c>
      <c r="H308" s="606">
        <f t="shared" si="158"/>
        <v>0</v>
      </c>
      <c r="I308" s="606">
        <f t="shared" si="158"/>
        <v>0</v>
      </c>
      <c r="J308" s="606">
        <f t="shared" si="158"/>
        <v>0</v>
      </c>
      <c r="K308" s="606">
        <f t="shared" si="158"/>
        <v>0</v>
      </c>
      <c r="L308" s="606">
        <f t="shared" si="158"/>
        <v>0</v>
      </c>
      <c r="M308" s="606">
        <f t="shared" si="158"/>
        <v>0</v>
      </c>
      <c r="N308" s="606">
        <f t="shared" si="158"/>
        <v>0</v>
      </c>
      <c r="O308" s="606">
        <f t="shared" si="158"/>
        <v>0</v>
      </c>
      <c r="P308" s="606">
        <f t="shared" si="158"/>
        <v>0</v>
      </c>
      <c r="Q308" s="606">
        <f t="shared" si="158"/>
        <v>0</v>
      </c>
      <c r="R308" s="606">
        <f t="shared" si="158"/>
        <v>0</v>
      </c>
      <c r="S308" s="606">
        <f t="shared" si="158"/>
        <v>0</v>
      </c>
      <c r="T308" s="606">
        <f t="shared" si="158"/>
        <v>0</v>
      </c>
      <c r="U308" s="606">
        <f t="shared" si="158"/>
        <v>0</v>
      </c>
      <c r="V308" s="606">
        <f t="shared" si="158"/>
        <v>0</v>
      </c>
      <c r="W308" s="606">
        <f t="shared" si="158"/>
        <v>0</v>
      </c>
      <c r="X308" s="606">
        <f t="shared" si="158"/>
        <v>0</v>
      </c>
      <c r="Y308" s="606">
        <f t="shared" si="158"/>
        <v>0</v>
      </c>
      <c r="Z308" s="606">
        <f t="shared" si="158"/>
        <v>0</v>
      </c>
      <c r="AA308" s="606">
        <f t="shared" si="158"/>
        <v>0</v>
      </c>
      <c r="AB308" s="606">
        <f t="shared" si="158"/>
        <v>0</v>
      </c>
      <c r="AC308" s="606">
        <f t="shared" si="158"/>
        <v>0</v>
      </c>
      <c r="AD308" s="606">
        <f t="shared" si="158"/>
        <v>0</v>
      </c>
      <c r="AE308" s="606">
        <f t="shared" si="158"/>
        <v>0</v>
      </c>
      <c r="AF308" s="606">
        <f t="shared" si="158"/>
        <v>0</v>
      </c>
      <c r="AG308" s="606">
        <f t="shared" si="158"/>
        <v>0</v>
      </c>
      <c r="AH308" s="606">
        <f t="shared" si="158"/>
        <v>0</v>
      </c>
      <c r="AI308" s="606">
        <f t="shared" si="158"/>
        <v>0</v>
      </c>
      <c r="AJ308" s="629">
        <f t="shared" ref="AJ308:AU308" si="159">+AJ273-AJ133</f>
        <v>0</v>
      </c>
      <c r="AK308" s="629">
        <f t="shared" si="159"/>
        <v>0</v>
      </c>
      <c r="AL308" s="629">
        <f t="shared" si="159"/>
        <v>0</v>
      </c>
      <c r="AM308" s="629">
        <f t="shared" si="159"/>
        <v>0</v>
      </c>
      <c r="AN308" s="629">
        <f t="shared" si="159"/>
        <v>0</v>
      </c>
      <c r="AO308" s="629">
        <f t="shared" si="159"/>
        <v>0</v>
      </c>
      <c r="AP308" s="629">
        <f t="shared" si="159"/>
        <v>0</v>
      </c>
      <c r="AQ308" s="629">
        <f t="shared" si="159"/>
        <v>0</v>
      </c>
      <c r="AR308" s="629">
        <f t="shared" si="159"/>
        <v>0</v>
      </c>
      <c r="AS308" s="629">
        <f t="shared" si="159"/>
        <v>0</v>
      </c>
      <c r="AT308" s="629">
        <f t="shared" si="159"/>
        <v>0</v>
      </c>
      <c r="AU308" s="629">
        <f t="shared" si="159"/>
        <v>0</v>
      </c>
    </row>
    <row r="309" spans="1:47" s="607" customFormat="1" ht="11.25">
      <c r="A309" s="605">
        <v>3</v>
      </c>
      <c r="B309" s="753" t="s">
        <v>258</v>
      </c>
      <c r="C309" s="627">
        <f>NPV($C$328,F309:AI309)+E309</f>
        <v>0</v>
      </c>
      <c r="D309" s="628">
        <f>SUM(E309:AI309)</f>
        <v>0</v>
      </c>
      <c r="E309" s="606"/>
      <c r="F309" s="606">
        <f t="shared" ref="F309:AI309" si="160">+F274-F134</f>
        <v>0</v>
      </c>
      <c r="G309" s="606">
        <f t="shared" si="160"/>
        <v>0</v>
      </c>
      <c r="H309" s="606">
        <f t="shared" si="160"/>
        <v>0</v>
      </c>
      <c r="I309" s="606">
        <f t="shared" si="160"/>
        <v>0</v>
      </c>
      <c r="J309" s="606">
        <f t="shared" si="160"/>
        <v>0</v>
      </c>
      <c r="K309" s="606">
        <f t="shared" si="160"/>
        <v>0</v>
      </c>
      <c r="L309" s="606">
        <f t="shared" si="160"/>
        <v>0</v>
      </c>
      <c r="M309" s="606">
        <f t="shared" si="160"/>
        <v>0</v>
      </c>
      <c r="N309" s="606">
        <f t="shared" si="160"/>
        <v>0</v>
      </c>
      <c r="O309" s="606">
        <f t="shared" si="160"/>
        <v>0</v>
      </c>
      <c r="P309" s="606">
        <f t="shared" si="160"/>
        <v>0</v>
      </c>
      <c r="Q309" s="606">
        <f t="shared" si="160"/>
        <v>0</v>
      </c>
      <c r="R309" s="606">
        <f t="shared" si="160"/>
        <v>0</v>
      </c>
      <c r="S309" s="606">
        <f t="shared" si="160"/>
        <v>0</v>
      </c>
      <c r="T309" s="606">
        <f t="shared" si="160"/>
        <v>0</v>
      </c>
      <c r="U309" s="606">
        <f t="shared" si="160"/>
        <v>0</v>
      </c>
      <c r="V309" s="606">
        <f t="shared" si="160"/>
        <v>0</v>
      </c>
      <c r="W309" s="606">
        <f t="shared" si="160"/>
        <v>0</v>
      </c>
      <c r="X309" s="606">
        <f t="shared" si="160"/>
        <v>0</v>
      </c>
      <c r="Y309" s="606">
        <f t="shared" si="160"/>
        <v>0</v>
      </c>
      <c r="Z309" s="606">
        <f t="shared" si="160"/>
        <v>0</v>
      </c>
      <c r="AA309" s="606">
        <f t="shared" si="160"/>
        <v>0</v>
      </c>
      <c r="AB309" s="606">
        <f t="shared" si="160"/>
        <v>0</v>
      </c>
      <c r="AC309" s="606">
        <f t="shared" si="160"/>
        <v>0</v>
      </c>
      <c r="AD309" s="606">
        <f t="shared" si="160"/>
        <v>0</v>
      </c>
      <c r="AE309" s="606">
        <f t="shared" si="160"/>
        <v>0</v>
      </c>
      <c r="AF309" s="606">
        <f t="shared" si="160"/>
        <v>0</v>
      </c>
      <c r="AG309" s="606">
        <f t="shared" si="160"/>
        <v>0</v>
      </c>
      <c r="AH309" s="606">
        <f t="shared" si="160"/>
        <v>0</v>
      </c>
      <c r="AI309" s="606">
        <f t="shared" si="160"/>
        <v>0</v>
      </c>
      <c r="AJ309" s="629">
        <f t="shared" ref="AJ309:AU309" si="161">+AJ274-AJ134</f>
        <v>0</v>
      </c>
      <c r="AK309" s="629">
        <f t="shared" si="161"/>
        <v>0</v>
      </c>
      <c r="AL309" s="629">
        <f t="shared" si="161"/>
        <v>0</v>
      </c>
      <c r="AM309" s="629">
        <f t="shared" si="161"/>
        <v>0</v>
      </c>
      <c r="AN309" s="629">
        <f t="shared" si="161"/>
        <v>0</v>
      </c>
      <c r="AO309" s="629">
        <f t="shared" si="161"/>
        <v>0</v>
      </c>
      <c r="AP309" s="629">
        <f t="shared" si="161"/>
        <v>0</v>
      </c>
      <c r="AQ309" s="629">
        <f t="shared" si="161"/>
        <v>0</v>
      </c>
      <c r="AR309" s="629">
        <f t="shared" si="161"/>
        <v>0</v>
      </c>
      <c r="AS309" s="629">
        <f t="shared" si="161"/>
        <v>0</v>
      </c>
      <c r="AT309" s="629">
        <f t="shared" si="161"/>
        <v>0</v>
      </c>
      <c r="AU309" s="629">
        <f t="shared" si="161"/>
        <v>0</v>
      </c>
    </row>
    <row r="310" spans="1:47" s="607" customFormat="1" ht="11.25">
      <c r="A310" s="605">
        <v>4</v>
      </c>
      <c r="B310" s="753" t="s">
        <v>401</v>
      </c>
      <c r="C310" s="627">
        <f>NPV($C$328,G310:AI310)+F310</f>
        <v>5290947.1179287452</v>
      </c>
      <c r="D310" s="628">
        <f>SUM(F310:AI310)</f>
        <v>5738091.5422566077</v>
      </c>
      <c r="E310" s="606"/>
      <c r="F310" s="606">
        <f>+(F311+F312+F313+F314+F315)*$C$5</f>
        <v>856035.51659999986</v>
      </c>
      <c r="G310" s="606">
        <f t="shared" ref="G310:J310" si="162">+(G311+G312+G313+G314+G315)*$C$5</f>
        <v>203315.05446820136</v>
      </c>
      <c r="H310" s="606">
        <f t="shared" si="162"/>
        <v>2323198.2923300774</v>
      </c>
      <c r="I310" s="606">
        <f t="shared" si="162"/>
        <v>2280089.0596470246</v>
      </c>
      <c r="J310" s="606">
        <f t="shared" si="162"/>
        <v>75453.61921130406</v>
      </c>
      <c r="K310" s="606">
        <f t="shared" ref="K310:AU310" si="163">+K311+K312+K313+K314+K315</f>
        <v>0</v>
      </c>
      <c r="L310" s="606">
        <f t="shared" si="163"/>
        <v>0</v>
      </c>
      <c r="M310" s="606">
        <f t="shared" si="163"/>
        <v>0</v>
      </c>
      <c r="N310" s="606">
        <f t="shared" si="163"/>
        <v>0</v>
      </c>
      <c r="O310" s="606">
        <f t="shared" si="163"/>
        <v>0</v>
      </c>
      <c r="P310" s="606">
        <f t="shared" si="163"/>
        <v>0</v>
      </c>
      <c r="Q310" s="606">
        <f t="shared" si="163"/>
        <v>0</v>
      </c>
      <c r="R310" s="606">
        <f t="shared" si="163"/>
        <v>0</v>
      </c>
      <c r="S310" s="606">
        <f t="shared" si="163"/>
        <v>0</v>
      </c>
      <c r="T310" s="606">
        <f t="shared" si="163"/>
        <v>0</v>
      </c>
      <c r="U310" s="606">
        <f t="shared" si="163"/>
        <v>0</v>
      </c>
      <c r="V310" s="606">
        <f t="shared" si="163"/>
        <v>0</v>
      </c>
      <c r="W310" s="606">
        <f t="shared" si="163"/>
        <v>0</v>
      </c>
      <c r="X310" s="606">
        <f t="shared" si="163"/>
        <v>0</v>
      </c>
      <c r="Y310" s="606">
        <f t="shared" si="163"/>
        <v>0</v>
      </c>
      <c r="Z310" s="606">
        <f t="shared" si="163"/>
        <v>0</v>
      </c>
      <c r="AA310" s="606">
        <f t="shared" si="163"/>
        <v>0</v>
      </c>
      <c r="AB310" s="606">
        <f t="shared" si="163"/>
        <v>0</v>
      </c>
      <c r="AC310" s="606">
        <f t="shared" si="163"/>
        <v>0</v>
      </c>
      <c r="AD310" s="606">
        <f t="shared" si="163"/>
        <v>0</v>
      </c>
      <c r="AE310" s="606">
        <f t="shared" si="163"/>
        <v>0</v>
      </c>
      <c r="AF310" s="606">
        <f t="shared" si="163"/>
        <v>0</v>
      </c>
      <c r="AG310" s="606">
        <f t="shared" si="163"/>
        <v>0</v>
      </c>
      <c r="AH310" s="606">
        <f t="shared" si="163"/>
        <v>0</v>
      </c>
      <c r="AI310" s="606">
        <f t="shared" si="163"/>
        <v>0</v>
      </c>
      <c r="AJ310" s="629">
        <f t="shared" si="163"/>
        <v>0</v>
      </c>
      <c r="AK310" s="629">
        <f t="shared" si="163"/>
        <v>0</v>
      </c>
      <c r="AL310" s="629">
        <f t="shared" si="163"/>
        <v>0</v>
      </c>
      <c r="AM310" s="629">
        <f t="shared" si="163"/>
        <v>0</v>
      </c>
      <c r="AN310" s="629">
        <f t="shared" si="163"/>
        <v>0</v>
      </c>
      <c r="AO310" s="629">
        <f t="shared" si="163"/>
        <v>0</v>
      </c>
      <c r="AP310" s="629">
        <f t="shared" si="163"/>
        <v>0</v>
      </c>
      <c r="AQ310" s="629">
        <f t="shared" si="163"/>
        <v>0</v>
      </c>
      <c r="AR310" s="629">
        <f t="shared" si="163"/>
        <v>0</v>
      </c>
      <c r="AS310" s="629">
        <f t="shared" si="163"/>
        <v>0</v>
      </c>
      <c r="AT310" s="629">
        <f t="shared" si="163"/>
        <v>0</v>
      </c>
      <c r="AU310" s="629">
        <f t="shared" si="163"/>
        <v>0</v>
      </c>
    </row>
    <row r="311" spans="1:47" s="607" customFormat="1" ht="11.25">
      <c r="A311" s="605"/>
      <c r="B311" s="751" t="str">
        <f>+B276</f>
        <v>Gradbena dela za kanalizacijo brez nepredvidenih del</v>
      </c>
      <c r="C311" s="630"/>
      <c r="D311" s="631"/>
      <c r="E311" s="595"/>
      <c r="F311" s="595">
        <f>+'Nov. investicije'!G94</f>
        <v>36801.82</v>
      </c>
      <c r="G311" s="595">
        <f>+'Nov. investicije'!H94</f>
        <v>169973.96383713456</v>
      </c>
      <c r="H311" s="595">
        <f>+'Nov. investicije'!I94</f>
        <v>1255408.1633445225</v>
      </c>
      <c r="I311" s="595">
        <f>+'Nov. investicije'!J94</f>
        <v>846742.68566652492</v>
      </c>
      <c r="J311" s="595">
        <f>+'Nov. investicije'!K94</f>
        <v>0</v>
      </c>
      <c r="K311" s="595">
        <f>+'Nov. investicije'!L94</f>
        <v>0</v>
      </c>
      <c r="L311" s="595">
        <f>+'Nov. investicije'!M94</f>
        <v>0</v>
      </c>
      <c r="M311" s="595">
        <f>+'Nov. investicije'!N94</f>
        <v>0</v>
      </c>
      <c r="N311" s="595">
        <f>+'Nov. investicije'!O94</f>
        <v>0</v>
      </c>
      <c r="O311" s="595">
        <f>+'Nov. investicije'!P94</f>
        <v>0</v>
      </c>
      <c r="P311" s="595">
        <f>+'Nov. investicije'!Q94</f>
        <v>0</v>
      </c>
      <c r="Q311" s="595">
        <f>+'Nov. investicije'!R94</f>
        <v>0</v>
      </c>
      <c r="R311" s="595">
        <f>+'Nov. investicije'!S94</f>
        <v>0</v>
      </c>
      <c r="S311" s="595">
        <f>+'Nov. investicije'!T94</f>
        <v>0</v>
      </c>
      <c r="T311" s="595">
        <f>+'Nov. investicije'!U94</f>
        <v>0</v>
      </c>
      <c r="U311" s="595">
        <f>+'Nov. investicije'!V94</f>
        <v>0</v>
      </c>
      <c r="V311" s="595">
        <f>+'Nov. investicije'!W94</f>
        <v>0</v>
      </c>
      <c r="W311" s="595">
        <f>+'Nov. investicije'!X94</f>
        <v>0</v>
      </c>
      <c r="X311" s="595">
        <f>+'Nov. investicije'!Y94</f>
        <v>0</v>
      </c>
      <c r="Y311" s="595">
        <f>+'Nov. investicije'!Z94</f>
        <v>0</v>
      </c>
      <c r="Z311" s="595">
        <f>+'Nov. investicije'!AA94</f>
        <v>0</v>
      </c>
      <c r="AA311" s="595">
        <f>+'Nov. investicije'!AB94</f>
        <v>0</v>
      </c>
      <c r="AB311" s="595">
        <f>+'Nov. investicije'!AC94</f>
        <v>0</v>
      </c>
      <c r="AC311" s="595">
        <f>+'Nov. investicije'!AD94</f>
        <v>0</v>
      </c>
      <c r="AD311" s="595">
        <f>+'Nov. investicije'!AE94</f>
        <v>0</v>
      </c>
      <c r="AE311" s="595">
        <f>+'Nov. investicije'!AF94</f>
        <v>0</v>
      </c>
      <c r="AF311" s="595">
        <f>+'Nov. investicije'!AG94</f>
        <v>0</v>
      </c>
      <c r="AG311" s="595">
        <f>+'Nov. investicije'!AH94</f>
        <v>0</v>
      </c>
      <c r="AH311" s="595">
        <f>+'Nov. investicije'!AI94</f>
        <v>0</v>
      </c>
      <c r="AI311" s="595">
        <f>+'Nov. investicije'!AJ94</f>
        <v>0</v>
      </c>
      <c r="AJ311" s="629"/>
      <c r="AK311" s="629"/>
      <c r="AL311" s="629"/>
      <c r="AM311" s="629"/>
      <c r="AN311" s="629"/>
      <c r="AO311" s="629"/>
      <c r="AP311" s="629"/>
      <c r="AQ311" s="629"/>
      <c r="AR311" s="629"/>
      <c r="AS311" s="629"/>
      <c r="AT311" s="629"/>
      <c r="AU311" s="629"/>
    </row>
    <row r="312" spans="1:47" s="607" customFormat="1" ht="11.25">
      <c r="A312" s="605"/>
      <c r="B312" s="751" t="str">
        <f>+B277</f>
        <v>Gradbene dela ČN Prevalje</v>
      </c>
      <c r="C312" s="630"/>
      <c r="D312" s="631"/>
      <c r="E312" s="595"/>
      <c r="F312" s="595">
        <f>+'Nov. investicije'!G95</f>
        <v>0</v>
      </c>
      <c r="G312" s="595">
        <f>+'Nov. investicije'!H95</f>
        <v>0</v>
      </c>
      <c r="H312" s="595">
        <f>+'Nov. investicije'!I95</f>
        <v>1025098.31</v>
      </c>
      <c r="I312" s="595">
        <f>+'Nov. investicije'!J95</f>
        <v>1405145.25</v>
      </c>
      <c r="J312" s="595">
        <f>+'Nov. investicije'!K95</f>
        <v>55556.37</v>
      </c>
      <c r="K312" s="595">
        <f>+'Nov. investicije'!L95</f>
        <v>0</v>
      </c>
      <c r="L312" s="595">
        <f>+'Nov. investicije'!M95</f>
        <v>0</v>
      </c>
      <c r="M312" s="595">
        <f>+'Nov. investicije'!N95</f>
        <v>0</v>
      </c>
      <c r="N312" s="595">
        <f>+'Nov. investicije'!O95</f>
        <v>0</v>
      </c>
      <c r="O312" s="595">
        <f>+'Nov. investicije'!P95</f>
        <v>0</v>
      </c>
      <c r="P312" s="595">
        <f>+'Nov. investicije'!Q95</f>
        <v>0</v>
      </c>
      <c r="Q312" s="595">
        <f>+'Nov. investicije'!R95</f>
        <v>0</v>
      </c>
      <c r="R312" s="595">
        <f>+'Nov. investicije'!S95</f>
        <v>0</v>
      </c>
      <c r="S312" s="595">
        <f>+'Nov. investicije'!T95</f>
        <v>0</v>
      </c>
      <c r="T312" s="595">
        <f>+'Nov. investicije'!U95</f>
        <v>0</v>
      </c>
      <c r="U312" s="595">
        <f>+'Nov. investicije'!V95</f>
        <v>0</v>
      </c>
      <c r="V312" s="595">
        <f>+'Nov. investicije'!W95</f>
        <v>0</v>
      </c>
      <c r="W312" s="595">
        <f>+'Nov. investicije'!X95</f>
        <v>0</v>
      </c>
      <c r="X312" s="595">
        <f>+'Nov. investicije'!Y95</f>
        <v>0</v>
      </c>
      <c r="Y312" s="595">
        <f>+'Nov. investicije'!Z95</f>
        <v>0</v>
      </c>
      <c r="Z312" s="595">
        <f>+'Nov. investicije'!AA95</f>
        <v>0</v>
      </c>
      <c r="AA312" s="595">
        <f>+'Nov. investicije'!AB95</f>
        <v>0</v>
      </c>
      <c r="AB312" s="595">
        <f>+'Nov. investicije'!AC95</f>
        <v>0</v>
      </c>
      <c r="AC312" s="595">
        <f>+'Nov. investicije'!AD95</f>
        <v>0</v>
      </c>
      <c r="AD312" s="595">
        <f>+'Nov. investicije'!AE95</f>
        <v>0</v>
      </c>
      <c r="AE312" s="595">
        <f>+'Nov. investicije'!AF95</f>
        <v>0</v>
      </c>
      <c r="AF312" s="595">
        <f>+'Nov. investicije'!AG95</f>
        <v>0</v>
      </c>
      <c r="AG312" s="595">
        <f>+'Nov. investicije'!AH95</f>
        <v>0</v>
      </c>
      <c r="AH312" s="595">
        <f>+'Nov. investicije'!AI95</f>
        <v>0</v>
      </c>
      <c r="AI312" s="595">
        <f>+'Nov. investicije'!AJ95</f>
        <v>0</v>
      </c>
      <c r="AJ312" s="629"/>
      <c r="AK312" s="629"/>
      <c r="AL312" s="629"/>
      <c r="AM312" s="629"/>
      <c r="AN312" s="629"/>
      <c r="AO312" s="629"/>
      <c r="AP312" s="629"/>
      <c r="AQ312" s="629"/>
      <c r="AR312" s="629"/>
      <c r="AS312" s="629"/>
      <c r="AT312" s="629"/>
      <c r="AU312" s="629"/>
    </row>
    <row r="313" spans="1:47" s="607" customFormat="1" ht="11.25">
      <c r="A313" s="605"/>
      <c r="B313" s="751" t="str">
        <f>+B278</f>
        <v>Stroški gradbenega nadzora</v>
      </c>
      <c r="C313" s="630"/>
      <c r="D313" s="631"/>
      <c r="E313" s="595"/>
      <c r="F313" s="595">
        <f>+'Nov. investicije'!G96</f>
        <v>0</v>
      </c>
      <c r="G313" s="595">
        <f>+'Nov. investicije'!H96</f>
        <v>2224.7780499374958</v>
      </c>
      <c r="H313" s="595">
        <f>+'Nov. investicije'!I96</f>
        <v>29111.3284030301</v>
      </c>
      <c r="I313" s="595">
        <f>+'Nov. investicije'!J96</f>
        <v>27802.826603196845</v>
      </c>
      <c r="J313" s="595">
        <f>+'Nov. investicije'!K96</f>
        <v>661.06698111521462</v>
      </c>
      <c r="K313" s="595">
        <f>+'Nov. investicije'!L96</f>
        <v>0</v>
      </c>
      <c r="L313" s="595">
        <f>+'Nov. investicije'!M96</f>
        <v>0</v>
      </c>
      <c r="M313" s="595">
        <f>+'Nov. investicije'!N96</f>
        <v>0</v>
      </c>
      <c r="N313" s="595">
        <f>+'Nov. investicije'!O96</f>
        <v>0</v>
      </c>
      <c r="O313" s="595">
        <f>+'Nov. investicije'!P96</f>
        <v>0</v>
      </c>
      <c r="P313" s="595">
        <f>+'Nov. investicije'!Q96</f>
        <v>0</v>
      </c>
      <c r="Q313" s="595">
        <f>+'Nov. investicije'!R96</f>
        <v>0</v>
      </c>
      <c r="R313" s="595">
        <f>+'Nov. investicije'!S96</f>
        <v>0</v>
      </c>
      <c r="S313" s="595">
        <f>+'Nov. investicije'!T96</f>
        <v>0</v>
      </c>
      <c r="T313" s="595">
        <f>+'Nov. investicije'!U96</f>
        <v>0</v>
      </c>
      <c r="U313" s="595">
        <f>+'Nov. investicije'!V96</f>
        <v>0</v>
      </c>
      <c r="V313" s="595">
        <f>+'Nov. investicije'!W96</f>
        <v>0</v>
      </c>
      <c r="W313" s="595">
        <f>+'Nov. investicije'!X96</f>
        <v>0</v>
      </c>
      <c r="X313" s="595">
        <f>+'Nov. investicije'!Y96</f>
        <v>0</v>
      </c>
      <c r="Y313" s="595">
        <f>+'Nov. investicije'!Z96</f>
        <v>0</v>
      </c>
      <c r="Z313" s="595">
        <f>+'Nov. investicije'!AA96</f>
        <v>0</v>
      </c>
      <c r="AA313" s="595">
        <f>+'Nov. investicije'!AB96</f>
        <v>0</v>
      </c>
      <c r="AB313" s="595">
        <f>+'Nov. investicije'!AC96</f>
        <v>0</v>
      </c>
      <c r="AC313" s="595">
        <f>+'Nov. investicije'!AD96</f>
        <v>0</v>
      </c>
      <c r="AD313" s="595">
        <f>+'Nov. investicije'!AE96</f>
        <v>0</v>
      </c>
      <c r="AE313" s="595">
        <f>+'Nov. investicije'!AF96</f>
        <v>0</v>
      </c>
      <c r="AF313" s="595">
        <f>+'Nov. investicije'!AG96</f>
        <v>0</v>
      </c>
      <c r="AG313" s="595">
        <f>+'Nov. investicije'!AH96</f>
        <v>0</v>
      </c>
      <c r="AH313" s="595">
        <f>+'Nov. investicije'!AI96</f>
        <v>0</v>
      </c>
      <c r="AI313" s="595">
        <f>+'Nov. investicije'!AJ96</f>
        <v>0</v>
      </c>
      <c r="AJ313" s="629"/>
      <c r="AK313" s="629"/>
      <c r="AL313" s="629"/>
      <c r="AM313" s="629"/>
      <c r="AN313" s="629"/>
      <c r="AO313" s="629"/>
      <c r="AP313" s="629"/>
      <c r="AQ313" s="629"/>
      <c r="AR313" s="629"/>
      <c r="AS313" s="629"/>
      <c r="AT313" s="629"/>
      <c r="AU313" s="629"/>
    </row>
    <row r="314" spans="1:47" s="607" customFormat="1" ht="11.25">
      <c r="A314" s="605"/>
      <c r="B314" s="751" t="str">
        <f>+B279</f>
        <v>Stroški obveščanja in informiranja javnosti</v>
      </c>
      <c r="C314" s="630"/>
      <c r="D314" s="631"/>
      <c r="E314" s="595"/>
      <c r="F314" s="595">
        <f>+'Nov. investicije'!G97</f>
        <v>0</v>
      </c>
      <c r="G314" s="595">
        <f>+'Nov. investicije'!H97</f>
        <v>0</v>
      </c>
      <c r="H314" s="595">
        <f>+'Nov. investicije'!I97</f>
        <v>6000</v>
      </c>
      <c r="I314" s="595">
        <f>+'Nov. investicije'!J97</f>
        <v>4530</v>
      </c>
      <c r="J314" s="595">
        <f>+'Nov. investicije'!K97</f>
        <v>6000</v>
      </c>
      <c r="K314" s="595">
        <f>+'Nov. investicije'!L97</f>
        <v>0</v>
      </c>
      <c r="L314" s="595">
        <f>+'Nov. investicije'!M97</f>
        <v>0</v>
      </c>
      <c r="M314" s="595">
        <f>+'Nov. investicije'!N97</f>
        <v>0</v>
      </c>
      <c r="N314" s="595">
        <f>+'Nov. investicije'!O97</f>
        <v>0</v>
      </c>
      <c r="O314" s="595">
        <f>+'Nov. investicije'!P97</f>
        <v>0</v>
      </c>
      <c r="P314" s="595">
        <f>+'Nov. investicije'!Q97</f>
        <v>0</v>
      </c>
      <c r="Q314" s="595">
        <f>+'Nov. investicije'!R97</f>
        <v>0</v>
      </c>
      <c r="R314" s="595">
        <f>+'Nov. investicije'!S97</f>
        <v>0</v>
      </c>
      <c r="S314" s="595">
        <f>+'Nov. investicije'!T97</f>
        <v>0</v>
      </c>
      <c r="T314" s="595">
        <f>+'Nov. investicije'!U97</f>
        <v>0</v>
      </c>
      <c r="U314" s="595">
        <f>+'Nov. investicije'!V97</f>
        <v>0</v>
      </c>
      <c r="V314" s="595">
        <f>+'Nov. investicije'!W97</f>
        <v>0</v>
      </c>
      <c r="W314" s="595">
        <f>+'Nov. investicije'!X97</f>
        <v>0</v>
      </c>
      <c r="X314" s="595">
        <f>+'Nov. investicije'!Y97</f>
        <v>0</v>
      </c>
      <c r="Y314" s="595">
        <f>+'Nov. investicije'!Z97</f>
        <v>0</v>
      </c>
      <c r="Z314" s="595">
        <f>+'Nov. investicije'!AA97</f>
        <v>0</v>
      </c>
      <c r="AA314" s="595">
        <f>+'Nov. investicije'!AB97</f>
        <v>0</v>
      </c>
      <c r="AB314" s="595">
        <f>+'Nov. investicije'!AC97</f>
        <v>0</v>
      </c>
      <c r="AC314" s="595">
        <f>+'Nov. investicije'!AD97</f>
        <v>0</v>
      </c>
      <c r="AD314" s="595">
        <f>+'Nov. investicije'!AE97</f>
        <v>0</v>
      </c>
      <c r="AE314" s="595">
        <f>+'Nov. investicije'!AF97</f>
        <v>0</v>
      </c>
      <c r="AF314" s="595">
        <f>+'Nov. investicije'!AG97</f>
        <v>0</v>
      </c>
      <c r="AG314" s="595">
        <f>+'Nov. investicije'!AH97</f>
        <v>0</v>
      </c>
      <c r="AH314" s="595">
        <f>+'Nov. investicije'!AI97</f>
        <v>0</v>
      </c>
      <c r="AI314" s="595">
        <f>+'Nov. investicije'!AJ97</f>
        <v>0</v>
      </c>
      <c r="AJ314" s="629"/>
      <c r="AK314" s="629"/>
      <c r="AL314" s="629"/>
      <c r="AM314" s="629"/>
      <c r="AN314" s="629"/>
      <c r="AO314" s="629"/>
      <c r="AP314" s="629"/>
      <c r="AQ314" s="629"/>
      <c r="AR314" s="629"/>
      <c r="AS314" s="629"/>
      <c r="AT314" s="629"/>
      <c r="AU314" s="629"/>
    </row>
    <row r="315" spans="1:47" s="607" customFormat="1" ht="11.25">
      <c r="A315" s="605"/>
      <c r="B315" s="751" t="str">
        <f>+B280</f>
        <v>Ostali stroški projekta</v>
      </c>
      <c r="C315" s="630"/>
      <c r="D315" s="631"/>
      <c r="E315" s="595"/>
      <c r="F315" s="595">
        <f t="shared" ref="F315:AI315" si="164">+F280</f>
        <v>827880.5199999999</v>
      </c>
      <c r="G315" s="595">
        <f t="shared" si="164"/>
        <v>33170</v>
      </c>
      <c r="H315" s="595">
        <f t="shared" si="164"/>
        <v>31047.14</v>
      </c>
      <c r="I315" s="595">
        <f t="shared" si="164"/>
        <v>18899.5</v>
      </c>
      <c r="J315" s="595">
        <f t="shared" si="164"/>
        <v>13998.34</v>
      </c>
      <c r="K315" s="595">
        <f t="shared" si="164"/>
        <v>0</v>
      </c>
      <c r="L315" s="595">
        <f t="shared" si="164"/>
        <v>0</v>
      </c>
      <c r="M315" s="595">
        <f t="shared" si="164"/>
        <v>0</v>
      </c>
      <c r="N315" s="595">
        <f t="shared" si="164"/>
        <v>0</v>
      </c>
      <c r="O315" s="595">
        <f t="shared" si="164"/>
        <v>0</v>
      </c>
      <c r="P315" s="595">
        <f t="shared" si="164"/>
        <v>0</v>
      </c>
      <c r="Q315" s="595">
        <f t="shared" si="164"/>
        <v>0</v>
      </c>
      <c r="R315" s="595">
        <f t="shared" si="164"/>
        <v>0</v>
      </c>
      <c r="S315" s="595">
        <f t="shared" si="164"/>
        <v>0</v>
      </c>
      <c r="T315" s="595">
        <f t="shared" si="164"/>
        <v>0</v>
      </c>
      <c r="U315" s="595">
        <f t="shared" si="164"/>
        <v>0</v>
      </c>
      <c r="V315" s="595">
        <f t="shared" si="164"/>
        <v>0</v>
      </c>
      <c r="W315" s="595">
        <f t="shared" si="164"/>
        <v>0</v>
      </c>
      <c r="X315" s="595">
        <f t="shared" si="164"/>
        <v>0</v>
      </c>
      <c r="Y315" s="595">
        <f t="shared" si="164"/>
        <v>0</v>
      </c>
      <c r="Z315" s="595">
        <f t="shared" si="164"/>
        <v>0</v>
      </c>
      <c r="AA315" s="595">
        <f t="shared" si="164"/>
        <v>0</v>
      </c>
      <c r="AB315" s="595">
        <f t="shared" si="164"/>
        <v>0</v>
      </c>
      <c r="AC315" s="595">
        <f t="shared" si="164"/>
        <v>0</v>
      </c>
      <c r="AD315" s="595">
        <f t="shared" si="164"/>
        <v>0</v>
      </c>
      <c r="AE315" s="595">
        <f t="shared" si="164"/>
        <v>0</v>
      </c>
      <c r="AF315" s="595">
        <f t="shared" si="164"/>
        <v>0</v>
      </c>
      <c r="AG315" s="595">
        <f t="shared" si="164"/>
        <v>0</v>
      </c>
      <c r="AH315" s="595">
        <f t="shared" si="164"/>
        <v>0</v>
      </c>
      <c r="AI315" s="595">
        <f t="shared" si="164"/>
        <v>0</v>
      </c>
      <c r="AJ315" s="629"/>
      <c r="AK315" s="629"/>
      <c r="AL315" s="629"/>
      <c r="AM315" s="629"/>
      <c r="AN315" s="629"/>
      <c r="AO315" s="629"/>
      <c r="AP315" s="629"/>
      <c r="AQ315" s="629"/>
      <c r="AR315" s="629"/>
      <c r="AS315" s="629"/>
      <c r="AT315" s="629"/>
      <c r="AU315" s="629"/>
    </row>
    <row r="316" spans="1:47" s="607" customFormat="1" ht="11.25">
      <c r="A316" s="605">
        <v>5</v>
      </c>
      <c r="B316" s="753" t="s">
        <v>402</v>
      </c>
      <c r="C316" s="627">
        <f>NPV($C$328,G316:AI316)+F316</f>
        <v>1216468.9932529344</v>
      </c>
      <c r="D316" s="628">
        <f>SUM(F316:AI316)</f>
        <v>2508861.7022828488</v>
      </c>
      <c r="E316" s="606"/>
      <c r="F316" s="606">
        <f t="shared" ref="F316:AI316" si="165">SUM(F317:F320)</f>
        <v>0</v>
      </c>
      <c r="G316" s="606">
        <f t="shared" si="165"/>
        <v>0</v>
      </c>
      <c r="H316" s="606">
        <f t="shared" si="165"/>
        <v>0</v>
      </c>
      <c r="I316" s="606">
        <f t="shared" si="165"/>
        <v>0</v>
      </c>
      <c r="J316" s="606">
        <f t="shared" si="165"/>
        <v>0</v>
      </c>
      <c r="K316" s="606">
        <f t="shared" si="165"/>
        <v>0</v>
      </c>
      <c r="L316" s="606">
        <f t="shared" si="165"/>
        <v>0</v>
      </c>
      <c r="M316" s="606">
        <f t="shared" si="165"/>
        <v>0</v>
      </c>
      <c r="N316" s="606">
        <f t="shared" si="165"/>
        <v>0</v>
      </c>
      <c r="O316" s="606">
        <f t="shared" si="165"/>
        <v>0</v>
      </c>
      <c r="P316" s="606">
        <f t="shared" si="165"/>
        <v>0</v>
      </c>
      <c r="Q316" s="606">
        <f t="shared" si="165"/>
        <v>0</v>
      </c>
      <c r="R316" s="606">
        <f t="shared" si="165"/>
        <v>0</v>
      </c>
      <c r="S316" s="606">
        <f t="shared" si="165"/>
        <v>0</v>
      </c>
      <c r="T316" s="606">
        <f t="shared" si="165"/>
        <v>1117805.0351456569</v>
      </c>
      <c r="U316" s="606">
        <f t="shared" si="165"/>
        <v>0</v>
      </c>
      <c r="V316" s="606">
        <f t="shared" si="165"/>
        <v>0</v>
      </c>
      <c r="W316" s="606">
        <f t="shared" si="165"/>
        <v>0</v>
      </c>
      <c r="X316" s="606">
        <f t="shared" si="165"/>
        <v>273251.6319915349</v>
      </c>
      <c r="Y316" s="606">
        <f t="shared" si="165"/>
        <v>0</v>
      </c>
      <c r="Z316" s="606">
        <f t="shared" si="165"/>
        <v>0</v>
      </c>
      <c r="AA316" s="606">
        <f t="shared" si="165"/>
        <v>0</v>
      </c>
      <c r="AB316" s="606">
        <f t="shared" si="165"/>
        <v>0</v>
      </c>
      <c r="AC316" s="606">
        <f t="shared" si="165"/>
        <v>0</v>
      </c>
      <c r="AD316" s="606">
        <f t="shared" si="165"/>
        <v>1117805.0351456569</v>
      </c>
      <c r="AE316" s="606">
        <f t="shared" si="165"/>
        <v>0</v>
      </c>
      <c r="AF316" s="606">
        <f t="shared" si="165"/>
        <v>0</v>
      </c>
      <c r="AG316" s="606">
        <f t="shared" si="165"/>
        <v>0</v>
      </c>
      <c r="AH316" s="606">
        <f t="shared" si="165"/>
        <v>0</v>
      </c>
      <c r="AI316" s="606">
        <f t="shared" si="165"/>
        <v>0</v>
      </c>
      <c r="AJ316" s="629">
        <f t="shared" ref="AJ316:AU316" si="166">+AJ317+AJ318+AJ319+AJ320</f>
        <v>0</v>
      </c>
      <c r="AK316" s="629">
        <f t="shared" si="166"/>
        <v>0</v>
      </c>
      <c r="AL316" s="629">
        <f t="shared" si="166"/>
        <v>273251.6319915349</v>
      </c>
      <c r="AM316" s="629">
        <f t="shared" si="166"/>
        <v>0</v>
      </c>
      <c r="AN316" s="629">
        <f t="shared" si="166"/>
        <v>1117805.0351456569</v>
      </c>
      <c r="AO316" s="629">
        <f t="shared" si="166"/>
        <v>0</v>
      </c>
      <c r="AP316" s="629">
        <f t="shared" si="166"/>
        <v>0</v>
      </c>
      <c r="AQ316" s="629">
        <f t="shared" si="166"/>
        <v>0</v>
      </c>
      <c r="AR316" s="629">
        <f t="shared" si="166"/>
        <v>0</v>
      </c>
      <c r="AS316" s="629">
        <f t="shared" si="166"/>
        <v>0</v>
      </c>
      <c r="AT316" s="629">
        <f t="shared" si="166"/>
        <v>0</v>
      </c>
      <c r="AU316" s="629">
        <f t="shared" si="166"/>
        <v>0</v>
      </c>
    </row>
    <row r="317" spans="1:47" s="607" customFormat="1" ht="11.25">
      <c r="A317" s="605"/>
      <c r="B317" s="751" t="str">
        <f>+B282</f>
        <v>Oprema na razbremenilnikih</v>
      </c>
      <c r="C317" s="630"/>
      <c r="D317" s="631"/>
      <c r="E317" s="595"/>
      <c r="F317" s="595">
        <f>+Amortizacija!F46</f>
        <v>0</v>
      </c>
      <c r="G317" s="595">
        <f>+Amortizacija!G46</f>
        <v>0</v>
      </c>
      <c r="H317" s="595">
        <f>+Amortizacija!H46</f>
        <v>0</v>
      </c>
      <c r="I317" s="595">
        <f>+Amortizacija!I46</f>
        <v>0</v>
      </c>
      <c r="J317" s="595">
        <f>+Amortizacija!J46</f>
        <v>0</v>
      </c>
      <c r="K317" s="595">
        <f>+Amortizacija!K46</f>
        <v>0</v>
      </c>
      <c r="L317" s="595">
        <f>+Amortizacija!L46</f>
        <v>0</v>
      </c>
      <c r="M317" s="595">
        <f>+Amortizacija!M46</f>
        <v>0</v>
      </c>
      <c r="N317" s="595">
        <f>+Amortizacija!N46</f>
        <v>0</v>
      </c>
      <c r="O317" s="595">
        <f>+Amortizacija!O46</f>
        <v>0</v>
      </c>
      <c r="P317" s="595">
        <f>+Amortizacija!P46</f>
        <v>0</v>
      </c>
      <c r="Q317" s="595">
        <f>+Amortizacija!Q46</f>
        <v>0</v>
      </c>
      <c r="R317" s="595">
        <f>+Amortizacija!R46</f>
        <v>0</v>
      </c>
      <c r="S317" s="595">
        <f>+Amortizacija!S46</f>
        <v>0</v>
      </c>
      <c r="T317" s="595">
        <f>+Amortizacija!T46</f>
        <v>91081.2</v>
      </c>
      <c r="U317" s="595">
        <f>+Amortizacija!U46</f>
        <v>0</v>
      </c>
      <c r="V317" s="595">
        <f>+Amortizacija!V46</f>
        <v>0</v>
      </c>
      <c r="W317" s="595">
        <f>+Amortizacija!W46</f>
        <v>0</v>
      </c>
      <c r="X317" s="595">
        <f>+Amortizacija!X46</f>
        <v>0</v>
      </c>
      <c r="Y317" s="595">
        <f>+Amortizacija!Y46</f>
        <v>0</v>
      </c>
      <c r="Z317" s="595">
        <f>+Amortizacija!Z46</f>
        <v>0</v>
      </c>
      <c r="AA317" s="595">
        <f>+Amortizacija!AA46</f>
        <v>0</v>
      </c>
      <c r="AB317" s="595">
        <f>+Amortizacija!AB46</f>
        <v>0</v>
      </c>
      <c r="AC317" s="595">
        <f>+Amortizacija!AC46</f>
        <v>0</v>
      </c>
      <c r="AD317" s="595">
        <f>+Amortizacija!AD46</f>
        <v>91081.2</v>
      </c>
      <c r="AE317" s="595">
        <f>+Amortizacija!AE46</f>
        <v>0</v>
      </c>
      <c r="AF317" s="595">
        <f>+Amortizacija!AF46</f>
        <v>0</v>
      </c>
      <c r="AG317" s="595">
        <f>+Amortizacija!AG46</f>
        <v>0</v>
      </c>
      <c r="AH317" s="595">
        <f>+Amortizacija!AH46</f>
        <v>0</v>
      </c>
      <c r="AI317" s="595">
        <f>+Amortizacija!AI46</f>
        <v>0</v>
      </c>
      <c r="AJ317" s="632">
        <f>+Amortizacija!AJ46</f>
        <v>0</v>
      </c>
      <c r="AK317" s="632">
        <f>+Amortizacija!AK46</f>
        <v>0</v>
      </c>
      <c r="AL317" s="632">
        <f>+Amortizacija!AL46</f>
        <v>0</v>
      </c>
      <c r="AM317" s="632">
        <f>+Amortizacija!AM46</f>
        <v>0</v>
      </c>
      <c r="AN317" s="632">
        <f>+Amortizacija!AN46</f>
        <v>91081.2</v>
      </c>
      <c r="AO317" s="632">
        <f>+Amortizacija!AO46</f>
        <v>0</v>
      </c>
      <c r="AP317" s="632">
        <f>+Amortizacija!AP46</f>
        <v>0</v>
      </c>
      <c r="AQ317" s="632">
        <f>+Amortizacija!AQ46</f>
        <v>0</v>
      </c>
      <c r="AR317" s="632">
        <f>+Amortizacija!AR46</f>
        <v>0</v>
      </c>
      <c r="AS317" s="632">
        <f>+Amortizacija!AS46</f>
        <v>0</v>
      </c>
      <c r="AT317" s="632">
        <f>+Amortizacija!AT46</f>
        <v>0</v>
      </c>
      <c r="AU317" s="632">
        <f>+Amortizacija!AU46</f>
        <v>0</v>
      </c>
    </row>
    <row r="318" spans="1:47" s="607" customFormat="1" ht="11.25">
      <c r="A318" s="605"/>
      <c r="B318" s="751" t="str">
        <f>+B283</f>
        <v>Oprema na črpališčih</v>
      </c>
      <c r="C318" s="630"/>
      <c r="D318" s="631"/>
      <c r="E318" s="595"/>
      <c r="F318" s="595">
        <f>+Amortizacija!F47</f>
        <v>0</v>
      </c>
      <c r="G318" s="595">
        <f>+Amortizacija!G47</f>
        <v>0</v>
      </c>
      <c r="H318" s="595">
        <f>+Amortizacija!H47</f>
        <v>0</v>
      </c>
      <c r="I318" s="595">
        <f>+Amortizacija!I47</f>
        <v>0</v>
      </c>
      <c r="J318" s="595">
        <f>+Amortizacija!J47</f>
        <v>0</v>
      </c>
      <c r="K318" s="595">
        <f>+Amortizacija!K47</f>
        <v>0</v>
      </c>
      <c r="L318" s="595">
        <f>+Amortizacija!L47</f>
        <v>0</v>
      </c>
      <c r="M318" s="595">
        <f>+Amortizacija!M47</f>
        <v>0</v>
      </c>
      <c r="N318" s="595">
        <f>+Amortizacija!N47</f>
        <v>0</v>
      </c>
      <c r="O318" s="595">
        <f>+Amortizacija!O47</f>
        <v>0</v>
      </c>
      <c r="P318" s="595">
        <f>+Amortizacija!P47</f>
        <v>0</v>
      </c>
      <c r="Q318" s="595">
        <f>+Amortizacija!Q47</f>
        <v>0</v>
      </c>
      <c r="R318" s="595">
        <f>+Amortizacija!R47</f>
        <v>0</v>
      </c>
      <c r="S318" s="595">
        <f>+Amortizacija!S47</f>
        <v>0</v>
      </c>
      <c r="T318" s="595">
        <f>+Amortizacija!T47</f>
        <v>52508.4</v>
      </c>
      <c r="U318" s="595">
        <f>+Amortizacija!U47</f>
        <v>0</v>
      </c>
      <c r="V318" s="595">
        <f>+Amortizacija!V47</f>
        <v>0</v>
      </c>
      <c r="W318" s="595">
        <f>+Amortizacija!W47</f>
        <v>0</v>
      </c>
      <c r="X318" s="595">
        <f>+Amortizacija!X47</f>
        <v>0</v>
      </c>
      <c r="Y318" s="595">
        <f>+Amortizacija!Y47</f>
        <v>0</v>
      </c>
      <c r="Z318" s="595">
        <f>+Amortizacija!Z47</f>
        <v>0</v>
      </c>
      <c r="AA318" s="595">
        <f>+Amortizacija!AA47</f>
        <v>0</v>
      </c>
      <c r="AB318" s="595">
        <f>+Amortizacija!AB47</f>
        <v>0</v>
      </c>
      <c r="AC318" s="595">
        <f>+Amortizacija!AC47</f>
        <v>0</v>
      </c>
      <c r="AD318" s="595">
        <f>+Amortizacija!AD47</f>
        <v>52508.4</v>
      </c>
      <c r="AE318" s="595">
        <f>+Amortizacija!AE47</f>
        <v>0</v>
      </c>
      <c r="AF318" s="595">
        <f>+Amortizacija!AF47</f>
        <v>0</v>
      </c>
      <c r="AG318" s="595">
        <f>+Amortizacija!AG47</f>
        <v>0</v>
      </c>
      <c r="AH318" s="595">
        <f>+Amortizacija!AH47</f>
        <v>0</v>
      </c>
      <c r="AI318" s="595">
        <f>+Amortizacija!AI47</f>
        <v>0</v>
      </c>
      <c r="AJ318" s="632">
        <f>+Amortizacija!AJ47</f>
        <v>0</v>
      </c>
      <c r="AK318" s="632">
        <f>+Amortizacija!AK47</f>
        <v>0</v>
      </c>
      <c r="AL318" s="632">
        <f>+Amortizacija!AL47</f>
        <v>0</v>
      </c>
      <c r="AM318" s="632">
        <f>+Amortizacija!AM47</f>
        <v>0</v>
      </c>
      <c r="AN318" s="632">
        <f>+Amortizacija!AN47</f>
        <v>52508.4</v>
      </c>
      <c r="AO318" s="632">
        <f>+Amortizacija!AO47</f>
        <v>0</v>
      </c>
      <c r="AP318" s="632">
        <f>+Amortizacija!AP47</f>
        <v>0</v>
      </c>
      <c r="AQ318" s="632">
        <f>+Amortizacija!AQ47</f>
        <v>0</v>
      </c>
      <c r="AR318" s="632">
        <f>+Amortizacija!AR47</f>
        <v>0</v>
      </c>
      <c r="AS318" s="632">
        <f>+Amortizacija!AS47</f>
        <v>0</v>
      </c>
      <c r="AT318" s="632">
        <f>+Amortizacija!AT47</f>
        <v>0</v>
      </c>
      <c r="AU318" s="632">
        <f>+Amortizacija!AU47</f>
        <v>0</v>
      </c>
    </row>
    <row r="319" spans="1:47" s="607" customFormat="1" ht="11.25">
      <c r="A319" s="605"/>
      <c r="B319" s="751" t="str">
        <f>+B284</f>
        <v>Električna oprema ČN in oprema za vodenje</v>
      </c>
      <c r="C319" s="630"/>
      <c r="D319" s="631"/>
      <c r="E319" s="595"/>
      <c r="F319" s="595">
        <f>+Amortizacija!F48</f>
        <v>0</v>
      </c>
      <c r="G319" s="595">
        <f>+Amortizacija!G48</f>
        <v>0</v>
      </c>
      <c r="H319" s="595">
        <f>+Amortizacija!H48</f>
        <v>0</v>
      </c>
      <c r="I319" s="595">
        <f>+Amortizacija!I48</f>
        <v>0</v>
      </c>
      <c r="J319" s="595">
        <f>+Amortizacija!J48</f>
        <v>0</v>
      </c>
      <c r="K319" s="595">
        <f>+Amortizacija!K48</f>
        <v>0</v>
      </c>
      <c r="L319" s="595">
        <f>+Amortizacija!L48</f>
        <v>0</v>
      </c>
      <c r="M319" s="595">
        <f>+Amortizacija!M48</f>
        <v>0</v>
      </c>
      <c r="N319" s="595">
        <f>+Amortizacija!N48</f>
        <v>0</v>
      </c>
      <c r="O319" s="595">
        <f>+Amortizacija!O48</f>
        <v>0</v>
      </c>
      <c r="P319" s="595">
        <f>+Amortizacija!P48</f>
        <v>0</v>
      </c>
      <c r="Q319" s="595">
        <f>+Amortizacija!Q48</f>
        <v>0</v>
      </c>
      <c r="R319" s="595">
        <f>+Amortizacija!R48</f>
        <v>0</v>
      </c>
      <c r="S319" s="595">
        <f>+Amortizacija!S48</f>
        <v>0</v>
      </c>
      <c r="T319" s="595">
        <f>+Amortizacija!T48</f>
        <v>0</v>
      </c>
      <c r="U319" s="595">
        <f>+Amortizacija!U48</f>
        <v>0</v>
      </c>
      <c r="V319" s="595">
        <f>+Amortizacija!V48</f>
        <v>0</v>
      </c>
      <c r="W319" s="595">
        <f>+Amortizacija!W48</f>
        <v>0</v>
      </c>
      <c r="X319" s="595">
        <f>+Amortizacija!X48</f>
        <v>273251.6319915349</v>
      </c>
      <c r="Y319" s="595">
        <f>+Amortizacija!Y48</f>
        <v>0</v>
      </c>
      <c r="Z319" s="595">
        <f>+Amortizacija!Z48</f>
        <v>0</v>
      </c>
      <c r="AA319" s="595">
        <f>+Amortizacija!AA48</f>
        <v>0</v>
      </c>
      <c r="AB319" s="595">
        <f>+Amortizacija!AB48</f>
        <v>0</v>
      </c>
      <c r="AC319" s="595">
        <f>+Amortizacija!AC48</f>
        <v>0</v>
      </c>
      <c r="AD319" s="595">
        <f>+Amortizacija!AD48</f>
        <v>0</v>
      </c>
      <c r="AE319" s="595">
        <f>+Amortizacija!AE48</f>
        <v>0</v>
      </c>
      <c r="AF319" s="595">
        <f>+Amortizacija!AF48</f>
        <v>0</v>
      </c>
      <c r="AG319" s="595">
        <f>+Amortizacija!AG48</f>
        <v>0</v>
      </c>
      <c r="AH319" s="595">
        <f>+Amortizacija!AH48</f>
        <v>0</v>
      </c>
      <c r="AI319" s="595">
        <f>+Amortizacija!AI48</f>
        <v>0</v>
      </c>
      <c r="AJ319" s="632">
        <f>+Amortizacija!AJ48</f>
        <v>0</v>
      </c>
      <c r="AK319" s="632">
        <f>+Amortizacija!AK48</f>
        <v>0</v>
      </c>
      <c r="AL319" s="632">
        <f>+Amortizacija!AL48</f>
        <v>273251.6319915349</v>
      </c>
      <c r="AM319" s="632">
        <f>+Amortizacija!AM48</f>
        <v>0</v>
      </c>
      <c r="AN319" s="632">
        <f>+Amortizacija!AN48</f>
        <v>0</v>
      </c>
      <c r="AO319" s="632">
        <f>+Amortizacija!AO48</f>
        <v>0</v>
      </c>
      <c r="AP319" s="632">
        <f>+Amortizacija!AP48</f>
        <v>0</v>
      </c>
      <c r="AQ319" s="632">
        <f>+Amortizacija!AQ48</f>
        <v>0</v>
      </c>
      <c r="AR319" s="632">
        <f>+Amortizacija!AR48</f>
        <v>0</v>
      </c>
      <c r="AS319" s="632">
        <f>+Amortizacija!AS48</f>
        <v>0</v>
      </c>
      <c r="AT319" s="632">
        <f>+Amortizacija!AT48</f>
        <v>0</v>
      </c>
      <c r="AU319" s="632">
        <f>+Amortizacija!AU48</f>
        <v>0</v>
      </c>
    </row>
    <row r="320" spans="1:47" s="607" customFormat="1" ht="11.25">
      <c r="A320" s="605"/>
      <c r="B320" s="751" t="str">
        <f>+B285</f>
        <v>Strojna oprema na ČN</v>
      </c>
      <c r="C320" s="630"/>
      <c r="D320" s="631"/>
      <c r="E320" s="595"/>
      <c r="F320" s="595">
        <f>+Amortizacija!F49</f>
        <v>0</v>
      </c>
      <c r="G320" s="595">
        <f>+Amortizacija!G49</f>
        <v>0</v>
      </c>
      <c r="H320" s="595">
        <f>+Amortizacija!H49</f>
        <v>0</v>
      </c>
      <c r="I320" s="595">
        <f>+Amortizacija!I49</f>
        <v>0</v>
      </c>
      <c r="J320" s="595">
        <f>+Amortizacija!J49</f>
        <v>0</v>
      </c>
      <c r="K320" s="595">
        <f>+Amortizacija!K49</f>
        <v>0</v>
      </c>
      <c r="L320" s="595">
        <f>+Amortizacija!L49</f>
        <v>0</v>
      </c>
      <c r="M320" s="595">
        <f>+Amortizacija!M49</f>
        <v>0</v>
      </c>
      <c r="N320" s="595">
        <f>+Amortizacija!N49</f>
        <v>0</v>
      </c>
      <c r="O320" s="595">
        <f>+Amortizacija!O49</f>
        <v>0</v>
      </c>
      <c r="P320" s="595">
        <f>+Amortizacija!P49</f>
        <v>0</v>
      </c>
      <c r="Q320" s="595">
        <f>+Amortizacija!Q49</f>
        <v>0</v>
      </c>
      <c r="R320" s="595">
        <f>+Amortizacija!R49</f>
        <v>0</v>
      </c>
      <c r="S320" s="595">
        <f>+Amortizacija!S49</f>
        <v>0</v>
      </c>
      <c r="T320" s="595">
        <f>+Amortizacija!T49</f>
        <v>974215.43514565681</v>
      </c>
      <c r="U320" s="595">
        <f>+Amortizacija!U49</f>
        <v>0</v>
      </c>
      <c r="V320" s="595">
        <f>+Amortizacija!V49</f>
        <v>0</v>
      </c>
      <c r="W320" s="595">
        <f>+Amortizacija!W49</f>
        <v>0</v>
      </c>
      <c r="X320" s="595">
        <f>+Amortizacija!X49</f>
        <v>0</v>
      </c>
      <c r="Y320" s="595">
        <f>+Amortizacija!Y49</f>
        <v>0</v>
      </c>
      <c r="Z320" s="595">
        <f>+Amortizacija!Z49</f>
        <v>0</v>
      </c>
      <c r="AA320" s="595">
        <f>+Amortizacija!AA49</f>
        <v>0</v>
      </c>
      <c r="AB320" s="595">
        <f>+Amortizacija!AB49</f>
        <v>0</v>
      </c>
      <c r="AC320" s="595">
        <f>+Amortizacija!AC49</f>
        <v>0</v>
      </c>
      <c r="AD320" s="595">
        <f>+Amortizacija!AD49</f>
        <v>974215.43514565681</v>
      </c>
      <c r="AE320" s="595">
        <f>+Amortizacija!AE49</f>
        <v>0</v>
      </c>
      <c r="AF320" s="595">
        <f>+Amortizacija!AF49</f>
        <v>0</v>
      </c>
      <c r="AG320" s="595">
        <f>+Amortizacija!AG49</f>
        <v>0</v>
      </c>
      <c r="AH320" s="595">
        <f>+Amortizacija!AH49</f>
        <v>0</v>
      </c>
      <c r="AI320" s="595">
        <f>+Amortizacija!AI49</f>
        <v>0</v>
      </c>
      <c r="AJ320" s="632">
        <f>+Amortizacija!AJ49</f>
        <v>0</v>
      </c>
      <c r="AK320" s="632">
        <f>+Amortizacija!AK49</f>
        <v>0</v>
      </c>
      <c r="AL320" s="632">
        <f>+Amortizacija!AL49</f>
        <v>0</v>
      </c>
      <c r="AM320" s="632">
        <f>+Amortizacija!AM49</f>
        <v>0</v>
      </c>
      <c r="AN320" s="632">
        <f>+Amortizacija!AN49</f>
        <v>974215.43514565681</v>
      </c>
      <c r="AO320" s="632">
        <f>+Amortizacija!AO49</f>
        <v>0</v>
      </c>
      <c r="AP320" s="632">
        <f>+Amortizacija!AP49</f>
        <v>0</v>
      </c>
      <c r="AQ320" s="632">
        <f>+Amortizacija!AQ49</f>
        <v>0</v>
      </c>
      <c r="AR320" s="632">
        <f>+Amortizacija!AR49</f>
        <v>0</v>
      </c>
      <c r="AS320" s="632">
        <f>+Amortizacija!AS49</f>
        <v>0</v>
      </c>
      <c r="AT320" s="632">
        <f>+Amortizacija!AT49</f>
        <v>0</v>
      </c>
      <c r="AU320" s="632">
        <f>+Amortizacija!AU49</f>
        <v>0</v>
      </c>
    </row>
    <row r="321" spans="1:47" s="589" customFormat="1" ht="11.25">
      <c r="A321" s="592" t="s">
        <v>155</v>
      </c>
      <c r="B321" s="749" t="s">
        <v>403</v>
      </c>
      <c r="C321" s="627">
        <f>NPV($C$328,G321:AI321)+F321</f>
        <v>-4211568.1558246799</v>
      </c>
      <c r="D321" s="628">
        <f>SUM(F321:AI321)</f>
        <v>-3343908.8463315265</v>
      </c>
      <c r="E321" s="593"/>
      <c r="F321" s="593">
        <f t="shared" ref="F321:AU321" si="167">+F294-F302</f>
        <v>-856035.51659999986</v>
      </c>
      <c r="G321" s="593">
        <f t="shared" si="167"/>
        <v>-203315.05446820136</v>
      </c>
      <c r="H321" s="593">
        <f t="shared" si="167"/>
        <v>-2323198.2923300774</v>
      </c>
      <c r="I321" s="593">
        <f t="shared" si="167"/>
        <v>-2280089.0596470246</v>
      </c>
      <c r="J321" s="593">
        <f t="shared" si="167"/>
        <v>-75453.61921130406</v>
      </c>
      <c r="K321" s="593">
        <f t="shared" si="167"/>
        <v>126759.43834252836</v>
      </c>
      <c r="L321" s="593">
        <f t="shared" si="167"/>
        <v>126759.43834252836</v>
      </c>
      <c r="M321" s="593">
        <f t="shared" si="167"/>
        <v>126759.43834252836</v>
      </c>
      <c r="N321" s="593">
        <f t="shared" si="167"/>
        <v>126759.43834252836</v>
      </c>
      <c r="O321" s="593">
        <f t="shared" si="167"/>
        <v>126759.43834252836</v>
      </c>
      <c r="P321" s="593">
        <f t="shared" si="167"/>
        <v>126759.43834252836</v>
      </c>
      <c r="Q321" s="593">
        <f t="shared" si="167"/>
        <v>126759.43834252836</v>
      </c>
      <c r="R321" s="593">
        <f t="shared" si="167"/>
        <v>126759.43834252836</v>
      </c>
      <c r="S321" s="593">
        <f t="shared" si="167"/>
        <v>126759.43834252836</v>
      </c>
      <c r="T321" s="593">
        <f t="shared" si="167"/>
        <v>-991045.59680312849</v>
      </c>
      <c r="U321" s="593">
        <f t="shared" si="167"/>
        <v>126759.43834252836</v>
      </c>
      <c r="V321" s="593">
        <f t="shared" si="167"/>
        <v>126759.43834252836</v>
      </c>
      <c r="W321" s="593">
        <f t="shared" si="167"/>
        <v>126759.43834252836</v>
      </c>
      <c r="X321" s="593">
        <f t="shared" si="167"/>
        <v>-146492.19364900654</v>
      </c>
      <c r="Y321" s="593">
        <f t="shared" si="167"/>
        <v>126759.43834252836</v>
      </c>
      <c r="Z321" s="593">
        <f t="shared" si="167"/>
        <v>126759.43834252836</v>
      </c>
      <c r="AA321" s="593">
        <f t="shared" si="167"/>
        <v>219556.76662554347</v>
      </c>
      <c r="AB321" s="593">
        <f t="shared" si="167"/>
        <v>219556.76662554347</v>
      </c>
      <c r="AC321" s="593">
        <f t="shared" si="167"/>
        <v>219556.76662554347</v>
      </c>
      <c r="AD321" s="593">
        <f t="shared" si="167"/>
        <v>-898248.26852011331</v>
      </c>
      <c r="AE321" s="593">
        <f t="shared" si="167"/>
        <v>219556.76662554347</v>
      </c>
      <c r="AF321" s="593">
        <f t="shared" si="167"/>
        <v>219556.76662554347</v>
      </c>
      <c r="AG321" s="593">
        <f t="shared" si="167"/>
        <v>219556.76662554347</v>
      </c>
      <c r="AH321" s="593">
        <f t="shared" si="167"/>
        <v>219556.76662554347</v>
      </c>
      <c r="AI321" s="593">
        <f t="shared" si="167"/>
        <v>1118439.2517231293</v>
      </c>
      <c r="AJ321" s="626">
        <f t="shared" si="167"/>
        <v>219556.76662554347</v>
      </c>
      <c r="AK321" s="626">
        <f t="shared" si="167"/>
        <v>219556.76662554347</v>
      </c>
      <c r="AL321" s="626">
        <f t="shared" si="167"/>
        <v>-53694.865365991427</v>
      </c>
      <c r="AM321" s="626">
        <f t="shared" si="167"/>
        <v>219556.76662554347</v>
      </c>
      <c r="AN321" s="626">
        <f t="shared" si="167"/>
        <v>-898248.26852011331</v>
      </c>
      <c r="AO321" s="626">
        <f t="shared" si="167"/>
        <v>219556.76662554347</v>
      </c>
      <c r="AP321" s="626">
        <f t="shared" si="167"/>
        <v>219556.76662554347</v>
      </c>
      <c r="AQ321" s="626">
        <f t="shared" si="167"/>
        <v>219556.76662554347</v>
      </c>
      <c r="AR321" s="626">
        <f t="shared" si="167"/>
        <v>219556.76662554347</v>
      </c>
      <c r="AS321" s="626">
        <f t="shared" si="167"/>
        <v>219556.76662554347</v>
      </c>
      <c r="AT321" s="626">
        <f t="shared" si="167"/>
        <v>219556.76662554347</v>
      </c>
      <c r="AU321" s="626">
        <f t="shared" si="167"/>
        <v>219556.76662554347</v>
      </c>
    </row>
    <row r="322" spans="1:47" s="742" customFormat="1">
      <c r="B322" s="757"/>
      <c r="H322" s="743"/>
      <c r="I322" s="743"/>
      <c r="J322" s="743"/>
      <c r="K322" s="743"/>
      <c r="L322" s="743"/>
      <c r="M322" s="743"/>
      <c r="N322" s="743"/>
      <c r="O322" s="743"/>
      <c r="P322" s="743"/>
      <c r="Q322" s="743"/>
      <c r="R322" s="743"/>
      <c r="S322" s="743"/>
      <c r="T322" s="743"/>
      <c r="U322" s="743"/>
      <c r="V322" s="743"/>
      <c r="W322" s="743"/>
      <c r="X322" s="743"/>
      <c r="Y322" s="743"/>
      <c r="Z322" s="743"/>
      <c r="AA322" s="743"/>
      <c r="AB322" s="743"/>
      <c r="AC322" s="743"/>
      <c r="AD322" s="743"/>
      <c r="AE322" s="743"/>
      <c r="AF322" s="743"/>
      <c r="AG322" s="743"/>
      <c r="AH322" s="743"/>
      <c r="AI322" s="743"/>
    </row>
    <row r="323" spans="1:47">
      <c r="I323" s="550"/>
      <c r="J323" s="550"/>
      <c r="K323" s="550"/>
      <c r="L323" s="550"/>
      <c r="M323" s="550"/>
      <c r="N323" s="550"/>
      <c r="O323" s="550"/>
      <c r="P323" s="550"/>
      <c r="Q323" s="550"/>
      <c r="R323" s="550"/>
      <c r="S323" s="550"/>
      <c r="T323" s="550"/>
      <c r="U323" s="550"/>
      <c r="V323" s="550"/>
      <c r="W323" s="550"/>
      <c r="X323" s="550"/>
      <c r="Y323" s="550"/>
      <c r="Z323" s="550"/>
      <c r="AA323" s="550"/>
      <c r="AB323" s="550"/>
      <c r="AC323" s="550"/>
      <c r="AD323" s="550"/>
      <c r="AE323" s="550"/>
      <c r="AF323" s="550"/>
      <c r="AG323" s="550"/>
      <c r="AH323" s="550"/>
      <c r="AI323" s="550"/>
    </row>
    <row r="324" spans="1:47" ht="15">
      <c r="A324" s="557" t="s">
        <v>458</v>
      </c>
    </row>
    <row r="325" spans="1:47" ht="15">
      <c r="B325" s="758"/>
      <c r="C325" s="558"/>
      <c r="D325" s="558"/>
      <c r="E325" s="558"/>
      <c r="F325" s="559"/>
      <c r="G325" s="559"/>
      <c r="H325" s="559"/>
    </row>
    <row r="326" spans="1:47" ht="23.25" thickBot="1">
      <c r="B326" s="635" t="s">
        <v>420</v>
      </c>
      <c r="C326" s="634"/>
      <c r="D326" s="635" t="s">
        <v>421</v>
      </c>
      <c r="E326" s="635" t="s">
        <v>422</v>
      </c>
      <c r="F326" s="559"/>
      <c r="G326" s="559"/>
      <c r="H326" s="559"/>
    </row>
    <row r="327" spans="1:47" ht="12.75" thickTop="1">
      <c r="B327" s="636" t="s">
        <v>423</v>
      </c>
      <c r="C327" s="637">
        <v>30</v>
      </c>
      <c r="D327" s="638"/>
      <c r="E327" s="638"/>
      <c r="F327" s="565"/>
      <c r="G327" s="559"/>
      <c r="H327" s="559"/>
    </row>
    <row r="328" spans="1:47">
      <c r="B328" s="759" t="s">
        <v>424</v>
      </c>
      <c r="C328" s="640">
        <v>0.04</v>
      </c>
      <c r="D328" s="641"/>
      <c r="E328" s="641"/>
      <c r="F328" s="565"/>
      <c r="G328" s="559"/>
      <c r="H328" s="559"/>
    </row>
    <row r="329" spans="1:47">
      <c r="B329" s="639" t="s">
        <v>425</v>
      </c>
      <c r="C329" s="640"/>
      <c r="D329" s="642">
        <f>+D310</f>
        <v>5738091.5422566077</v>
      </c>
      <c r="E329" s="642"/>
      <c r="F329" s="569"/>
      <c r="G329" s="570"/>
      <c r="H329" s="571"/>
    </row>
    <row r="330" spans="1:47">
      <c r="B330" s="639" t="s">
        <v>426</v>
      </c>
      <c r="C330" s="640"/>
      <c r="D330" s="642"/>
      <c r="E330" s="642">
        <f>+C310</f>
        <v>5290947.1179287452</v>
      </c>
      <c r="G330" s="559"/>
      <c r="H330" s="571"/>
    </row>
    <row r="331" spans="1:47">
      <c r="B331" s="639" t="s">
        <v>427</v>
      </c>
      <c r="C331" s="640"/>
      <c r="D331" s="642">
        <f>+D301</f>
        <v>898882.48509758571</v>
      </c>
      <c r="E331" s="642"/>
      <c r="G331" s="559"/>
      <c r="H331" s="571"/>
    </row>
    <row r="332" spans="1:47">
      <c r="B332" s="639" t="s">
        <v>428</v>
      </c>
      <c r="C332" s="640"/>
      <c r="D332" s="642"/>
      <c r="E332" s="642">
        <f>+C301</f>
        <v>288227.94048872252</v>
      </c>
      <c r="G332" s="559"/>
      <c r="H332" s="571"/>
    </row>
    <row r="333" spans="1:47">
      <c r="B333" s="639" t="s">
        <v>429</v>
      </c>
      <c r="C333" s="640"/>
      <c r="D333" s="642"/>
      <c r="E333" s="642">
        <f>+C295</f>
        <v>4935704.399185488</v>
      </c>
      <c r="G333" s="559"/>
      <c r="H333" s="571"/>
    </row>
    <row r="334" spans="1:47">
      <c r="B334" s="639" t="s">
        <v>430</v>
      </c>
      <c r="C334" s="640"/>
      <c r="D334" s="642"/>
      <c r="E334" s="642">
        <f>+C316+C303</f>
        <v>4144553.3775701448</v>
      </c>
      <c r="G334" s="559"/>
      <c r="H334" s="571"/>
    </row>
    <row r="335" spans="1:47" ht="22.5">
      <c r="B335" s="639" t="s">
        <v>431</v>
      </c>
      <c r="C335" s="640"/>
      <c r="D335" s="642"/>
      <c r="E335" s="642">
        <f>+E333+E332-E334</f>
        <v>1079378.9621040653</v>
      </c>
      <c r="G335" s="559"/>
      <c r="H335" s="571"/>
    </row>
    <row r="336" spans="1:47">
      <c r="B336" s="643" t="s">
        <v>432</v>
      </c>
      <c r="C336" s="644"/>
      <c r="D336" s="642"/>
      <c r="E336" s="642">
        <f>+E330-E335</f>
        <v>4211568.1558246799</v>
      </c>
      <c r="G336" s="559"/>
      <c r="H336" s="571"/>
    </row>
    <row r="337" spans="1:8" ht="12.75" thickBot="1">
      <c r="B337" s="645" t="s">
        <v>433</v>
      </c>
      <c r="C337" s="646">
        <f>+ROUND(E336/E330,4)</f>
        <v>0.79600000000000004</v>
      </c>
      <c r="D337" s="647"/>
      <c r="E337" s="573"/>
      <c r="F337" s="572"/>
      <c r="G337" s="559"/>
      <c r="H337" s="571"/>
    </row>
    <row r="338" spans="1:8" ht="12.75" thickTop="1">
      <c r="B338" s="760"/>
      <c r="C338" s="573"/>
      <c r="D338" s="559"/>
      <c r="E338" s="559"/>
      <c r="F338" s="559"/>
      <c r="G338" s="559"/>
      <c r="H338" s="559"/>
    </row>
    <row r="339" spans="1:8" ht="15">
      <c r="A339" s="557" t="s">
        <v>860</v>
      </c>
      <c r="B339" s="761"/>
      <c r="C339" s="574"/>
      <c r="D339" s="574"/>
      <c r="E339" s="574"/>
      <c r="F339" s="574"/>
      <c r="G339" s="574"/>
      <c r="H339" s="574"/>
    </row>
    <row r="340" spans="1:8">
      <c r="B340" s="761"/>
      <c r="C340" s="574"/>
      <c r="D340" s="574"/>
      <c r="E340" s="574"/>
      <c r="F340" s="574"/>
      <c r="G340" s="574"/>
      <c r="H340" s="574"/>
    </row>
    <row r="341" spans="1:8" ht="22.5">
      <c r="A341" s="648">
        <v>1</v>
      </c>
      <c r="B341" s="648" t="s">
        <v>445</v>
      </c>
      <c r="C341" s="650">
        <f>+'Nov. investicije'!E84</f>
        <v>5049911.1199999992</v>
      </c>
      <c r="D341" s="574"/>
      <c r="E341" s="574"/>
      <c r="F341" s="574"/>
      <c r="G341" s="574"/>
      <c r="H341" s="574"/>
    </row>
    <row r="342" spans="1:8" ht="22.5">
      <c r="A342" s="648">
        <v>2</v>
      </c>
      <c r="B342" s="648" t="s">
        <v>446</v>
      </c>
      <c r="C342" s="651">
        <f>+C337</f>
        <v>0.79600000000000004</v>
      </c>
      <c r="D342" s="574"/>
      <c r="E342" s="574"/>
      <c r="F342" s="574"/>
      <c r="G342" s="574"/>
      <c r="H342" s="574"/>
    </row>
    <row r="343" spans="1:8" ht="22.5">
      <c r="A343" s="648"/>
      <c r="B343" s="648" t="s">
        <v>447</v>
      </c>
      <c r="C343" s="650">
        <f>+ROUND(C342*C341,2)</f>
        <v>4019729.25</v>
      </c>
      <c r="D343" s="574"/>
      <c r="E343" s="574"/>
      <c r="F343" s="574"/>
      <c r="G343" s="574"/>
      <c r="H343" s="574"/>
    </row>
    <row r="344" spans="1:8">
      <c r="A344" s="589"/>
      <c r="B344" s="751" t="s">
        <v>680</v>
      </c>
      <c r="C344" s="652">
        <f>+ROUND(C343*0.8,2)</f>
        <v>3215783.4</v>
      </c>
      <c r="D344" s="574"/>
      <c r="E344" s="574"/>
      <c r="F344" s="574"/>
      <c r="G344" s="574"/>
      <c r="H344" s="574"/>
    </row>
    <row r="345" spans="1:8">
      <c r="A345" s="589"/>
      <c r="B345" s="751" t="s">
        <v>681</v>
      </c>
      <c r="C345" s="652">
        <f>+ROUND(C343*0.2,2)</f>
        <v>803945.85</v>
      </c>
      <c r="D345" s="574"/>
      <c r="E345" s="574"/>
      <c r="F345" s="574"/>
      <c r="G345" s="574"/>
      <c r="H345" s="574"/>
    </row>
    <row r="346" spans="1:8" ht="12.75" thickBot="1">
      <c r="C346" s="653"/>
      <c r="D346" s="574"/>
      <c r="E346" s="574"/>
      <c r="F346" s="574"/>
      <c r="G346" s="574"/>
      <c r="H346" s="574"/>
    </row>
    <row r="347" spans="1:8">
      <c r="B347" s="649" t="s">
        <v>448</v>
      </c>
      <c r="C347" s="654">
        <v>3872135.4</v>
      </c>
      <c r="D347" s="574"/>
      <c r="E347" s="574"/>
      <c r="F347" s="574"/>
      <c r="G347" s="574"/>
      <c r="H347" s="574"/>
    </row>
    <row r="348" spans="1:8" ht="12.75" thickBot="1">
      <c r="B348" s="762" t="s">
        <v>859</v>
      </c>
      <c r="C348" s="700">
        <f>+C343-C347</f>
        <v>147593.85000000009</v>
      </c>
      <c r="D348" s="574"/>
      <c r="E348" s="574"/>
      <c r="F348" s="574"/>
      <c r="G348" s="574"/>
      <c r="H348" s="574"/>
    </row>
    <row r="349" spans="1:8">
      <c r="B349" s="761"/>
      <c r="C349" s="574"/>
      <c r="D349" s="574"/>
      <c r="E349" s="574"/>
      <c r="F349" s="574"/>
      <c r="G349" s="574"/>
      <c r="H349" s="574"/>
    </row>
    <row r="350" spans="1:8">
      <c r="B350" s="761"/>
      <c r="C350" s="574"/>
      <c r="D350" s="574"/>
      <c r="E350" s="574"/>
      <c r="F350" s="574"/>
      <c r="G350" s="574"/>
      <c r="H350" s="574"/>
    </row>
    <row r="351" spans="1:8" ht="15">
      <c r="A351" s="557" t="s">
        <v>459</v>
      </c>
    </row>
    <row r="352" spans="1:8">
      <c r="D352" s="559"/>
    </row>
    <row r="353" spans="2:11" ht="24.75" thickBot="1">
      <c r="B353" s="561"/>
      <c r="C353" s="560"/>
      <c r="D353" s="561" t="s">
        <v>434</v>
      </c>
      <c r="E353" s="561"/>
      <c r="F353" s="561" t="s">
        <v>435</v>
      </c>
      <c r="G353" s="561"/>
      <c r="H353" s="559"/>
    </row>
    <row r="354" spans="2:11" ht="12.75" thickTop="1">
      <c r="B354" s="562" t="s">
        <v>436</v>
      </c>
      <c r="C354" s="563" t="s">
        <v>437</v>
      </c>
      <c r="D354" s="575">
        <f>+C321</f>
        <v>-4211568.1558246799</v>
      </c>
      <c r="E354" s="564" t="s">
        <v>438</v>
      </c>
      <c r="F354" s="575">
        <f>+C404</f>
        <v>-958525.12301657721</v>
      </c>
      <c r="G354" s="564" t="s">
        <v>442</v>
      </c>
      <c r="H354" s="559"/>
    </row>
    <row r="355" spans="2:11">
      <c r="B355" s="566" t="s">
        <v>439</v>
      </c>
      <c r="C355" s="567" t="s">
        <v>440</v>
      </c>
      <c r="D355" s="576">
        <f>IRR(F321:AI321)</f>
        <v>-3.9296590928570074E-2</v>
      </c>
      <c r="E355" s="568" t="s">
        <v>441</v>
      </c>
      <c r="F355" s="576">
        <f>IRR(E404:AI404)</f>
        <v>5.1205022708313841E-3</v>
      </c>
      <c r="G355" s="568" t="s">
        <v>441</v>
      </c>
      <c r="H355" s="559"/>
    </row>
    <row r="358" spans="2:11">
      <c r="B358" s="721"/>
      <c r="C358" s="657" t="s">
        <v>162</v>
      </c>
      <c r="D358" s="657" t="s">
        <v>342</v>
      </c>
      <c r="E358" s="851"/>
      <c r="F358" s="657">
        <v>2018</v>
      </c>
      <c r="G358" s="657">
        <f>+F358+1</f>
        <v>2019</v>
      </c>
      <c r="H358" s="657">
        <f>+G358+1</f>
        <v>2020</v>
      </c>
      <c r="I358" s="657">
        <f>+H358+1</f>
        <v>2021</v>
      </c>
      <c r="J358" s="657">
        <f>+I358+1</f>
        <v>2022</v>
      </c>
    </row>
    <row r="359" spans="2:11">
      <c r="B359" s="763" t="s">
        <v>25</v>
      </c>
      <c r="C359" s="658">
        <f>SUM(E359:J359)</f>
        <v>5049911.1231702799</v>
      </c>
      <c r="D359" s="659"/>
      <c r="E359" s="852"/>
      <c r="F359" s="658">
        <f>+'Nov. investicije'!G88</f>
        <v>0</v>
      </c>
      <c r="G359" s="658">
        <f>+'Nov. investicije'!H88</f>
        <v>189196.13804993749</v>
      </c>
      <c r="H359" s="658">
        <f>+'Nov. investicije'!I88</f>
        <v>2434173.4024030301</v>
      </c>
      <c r="I359" s="658">
        <f>+'Nov. investicije'!J88</f>
        <v>2364324.145736197</v>
      </c>
      <c r="J359" s="658">
        <f>+'Nov. investicije'!K88</f>
        <v>62217.436981115228</v>
      </c>
    </row>
    <row r="360" spans="2:11">
      <c r="B360" s="764" t="s">
        <v>448</v>
      </c>
      <c r="C360" s="660">
        <f>+C347</f>
        <v>3872135.4</v>
      </c>
      <c r="D360" s="661">
        <f>+C360/C359</f>
        <v>0.7667729798715972</v>
      </c>
      <c r="E360" s="852"/>
      <c r="F360" s="660"/>
      <c r="G360" s="660">
        <f>+ROUND(G359/C359*C360,2)</f>
        <v>145070.49</v>
      </c>
      <c r="H360" s="660">
        <f>+ROUND(H359/C359*C360,2)</f>
        <v>1866458.39</v>
      </c>
      <c r="I360" s="660">
        <f>+ROUND(I359/C359*C360,2)</f>
        <v>1812899.87</v>
      </c>
      <c r="J360" s="660">
        <f>+ROUND(J359/C359*C360,2)</f>
        <v>47706.65</v>
      </c>
    </row>
    <row r="361" spans="2:11">
      <c r="B361" s="765" t="s">
        <v>449</v>
      </c>
      <c r="C361" s="660">
        <f>ROUND(0.8*C360,2)</f>
        <v>3097708.32</v>
      </c>
      <c r="D361" s="660">
        <f t="shared" ref="D361:J361" si="168">ROUND(0.8*D360,2)</f>
        <v>0.61</v>
      </c>
      <c r="E361" s="852"/>
      <c r="F361" s="660">
        <f t="shared" si="168"/>
        <v>0</v>
      </c>
      <c r="G361" s="660">
        <f t="shared" si="168"/>
        <v>116056.39</v>
      </c>
      <c r="H361" s="660">
        <f>ROUND(0.8*H360,2)</f>
        <v>1493166.71</v>
      </c>
      <c r="I361" s="660">
        <f t="shared" si="168"/>
        <v>1450319.9</v>
      </c>
      <c r="J361" s="660">
        <f t="shared" si="168"/>
        <v>38165.32</v>
      </c>
      <c r="K361" s="656">
        <f t="shared" ref="K361:K373" si="169">+C361-F361-G361-H361-I361-J361</f>
        <v>-1.673470251262188E-10</v>
      </c>
    </row>
    <row r="362" spans="2:11">
      <c r="B362" s="765" t="s">
        <v>450</v>
      </c>
      <c r="C362" s="660">
        <f>ROUND(0.2*C360,2)</f>
        <v>774427.08</v>
      </c>
      <c r="D362" s="660">
        <f t="shared" ref="D362:J362" si="170">ROUND(0.2*D360,2)</f>
        <v>0.15</v>
      </c>
      <c r="E362" s="852"/>
      <c r="F362" s="660">
        <f t="shared" si="170"/>
        <v>0</v>
      </c>
      <c r="G362" s="660">
        <f t="shared" si="170"/>
        <v>29014.1</v>
      </c>
      <c r="H362" s="660">
        <f t="shared" si="170"/>
        <v>373291.68</v>
      </c>
      <c r="I362" s="660">
        <f t="shared" si="170"/>
        <v>362579.97</v>
      </c>
      <c r="J362" s="660">
        <f t="shared" si="170"/>
        <v>9541.33</v>
      </c>
      <c r="K362" s="656">
        <f t="shared" si="169"/>
        <v>1.6370904631912708E-11</v>
      </c>
    </row>
    <row r="363" spans="2:11">
      <c r="B363" s="765" t="s">
        <v>733</v>
      </c>
      <c r="C363" s="660">
        <f>+C359-C360</f>
        <v>1177775.72317028</v>
      </c>
      <c r="D363" s="660">
        <f t="shared" ref="D363:J363" si="171">+D359-D360</f>
        <v>-0.7667729798715972</v>
      </c>
      <c r="E363" s="852"/>
      <c r="F363" s="660">
        <f t="shared" si="171"/>
        <v>0</v>
      </c>
      <c r="G363" s="660">
        <f t="shared" si="171"/>
        <v>44125.648049937503</v>
      </c>
      <c r="H363" s="660">
        <f>+H359-H361-H362</f>
        <v>567715.01240303018</v>
      </c>
      <c r="I363" s="660">
        <f t="shared" si="171"/>
        <v>551424.2757361969</v>
      </c>
      <c r="J363" s="660">
        <f t="shared" si="171"/>
        <v>14510.786981115227</v>
      </c>
      <c r="K363" s="656">
        <f t="shared" si="169"/>
        <v>1.2369127944111824E-10</v>
      </c>
    </row>
    <row r="364" spans="2:11">
      <c r="B364" s="763" t="s">
        <v>26</v>
      </c>
      <c r="C364" s="658">
        <f>SUM(E364:J364)</f>
        <v>977033.59999999974</v>
      </c>
      <c r="D364" s="659"/>
      <c r="E364" s="852"/>
      <c r="F364" s="658">
        <f>+'Nov. investicije'!G89</f>
        <v>864682.33999999985</v>
      </c>
      <c r="G364" s="658">
        <f>+'Nov. investicije'!H89</f>
        <v>33170</v>
      </c>
      <c r="H364" s="658">
        <f>+'Nov. investicije'!I89</f>
        <v>41712.536</v>
      </c>
      <c r="I364" s="658">
        <f>+'Nov. investicije'!J89</f>
        <v>23470.383999999998</v>
      </c>
      <c r="J364" s="658">
        <f>+'Nov. investicije'!K89</f>
        <v>13998.34</v>
      </c>
      <c r="K364" s="656">
        <f t="shared" si="169"/>
        <v>-1.0550138540565968E-10</v>
      </c>
    </row>
    <row r="365" spans="2:11">
      <c r="B365" s="764" t="s">
        <v>448</v>
      </c>
      <c r="C365" s="660">
        <f>SUM(E365:I365)</f>
        <v>0</v>
      </c>
      <c r="D365" s="662"/>
      <c r="E365" s="852"/>
      <c r="F365" s="660"/>
      <c r="G365" s="660"/>
      <c r="H365" s="660"/>
      <c r="I365" s="660"/>
      <c r="J365" s="660"/>
      <c r="K365" s="656">
        <f t="shared" si="169"/>
        <v>0</v>
      </c>
    </row>
    <row r="366" spans="2:11">
      <c r="B366" s="765" t="s">
        <v>449</v>
      </c>
      <c r="C366" s="660">
        <f>SUM(E366:I366)</f>
        <v>0</v>
      </c>
      <c r="D366" s="662"/>
      <c r="E366" s="852"/>
      <c r="F366" s="660"/>
      <c r="G366" s="660"/>
      <c r="H366" s="660"/>
      <c r="I366" s="660"/>
      <c r="J366" s="660"/>
      <c r="K366" s="656">
        <f t="shared" si="169"/>
        <v>0</v>
      </c>
    </row>
    <row r="367" spans="2:11">
      <c r="B367" s="765" t="s">
        <v>450</v>
      </c>
      <c r="C367" s="660">
        <f>SUM(E367:I367)</f>
        <v>0</v>
      </c>
      <c r="D367" s="662"/>
      <c r="E367" s="852"/>
      <c r="F367" s="660"/>
      <c r="G367" s="660"/>
      <c r="H367" s="660"/>
      <c r="I367" s="660"/>
      <c r="J367" s="660"/>
      <c r="K367" s="656">
        <f t="shared" si="169"/>
        <v>0</v>
      </c>
    </row>
    <row r="368" spans="2:11">
      <c r="B368" s="765" t="s">
        <v>451</v>
      </c>
      <c r="C368" s="660">
        <f>SUM(E368:J368)</f>
        <v>977033.59999999974</v>
      </c>
      <c r="D368" s="661">
        <f>+C368/C364</f>
        <v>1</v>
      </c>
      <c r="E368" s="852"/>
      <c r="F368" s="660">
        <f t="shared" ref="F368:J368" si="172">+F364</f>
        <v>864682.33999999985</v>
      </c>
      <c r="G368" s="660">
        <f t="shared" si="172"/>
        <v>33170</v>
      </c>
      <c r="H368" s="660">
        <f t="shared" si="172"/>
        <v>41712.536</v>
      </c>
      <c r="I368" s="660">
        <f t="shared" si="172"/>
        <v>23470.383999999998</v>
      </c>
      <c r="J368" s="660">
        <f t="shared" si="172"/>
        <v>13998.34</v>
      </c>
      <c r="K368" s="656">
        <f t="shared" si="169"/>
        <v>-1.0550138540565968E-10</v>
      </c>
    </row>
    <row r="369" spans="1:43">
      <c r="B369" s="763" t="s">
        <v>452</v>
      </c>
      <c r="C369" s="658">
        <f>+C370+C373</f>
        <v>6026944.7231702805</v>
      </c>
      <c r="D369" s="658">
        <f t="shared" ref="D369:J369" si="173">+D370+D373</f>
        <v>1</v>
      </c>
      <c r="E369" s="852"/>
      <c r="F369" s="658">
        <f t="shared" si="173"/>
        <v>864682.33999999985</v>
      </c>
      <c r="G369" s="658">
        <f t="shared" si="173"/>
        <v>222366.13804993749</v>
      </c>
      <c r="H369" s="658">
        <f t="shared" si="173"/>
        <v>2475885.9384030299</v>
      </c>
      <c r="I369" s="658">
        <f t="shared" si="173"/>
        <v>2387794.5297361971</v>
      </c>
      <c r="J369" s="658">
        <f t="shared" si="173"/>
        <v>76215.776981115225</v>
      </c>
      <c r="K369" s="656">
        <f t="shared" si="169"/>
        <v>5.8207660913467407E-10</v>
      </c>
    </row>
    <row r="370" spans="1:43">
      <c r="B370" s="764" t="s">
        <v>448</v>
      </c>
      <c r="C370" s="660">
        <f>SUM(E370:J370)</f>
        <v>3872135.4</v>
      </c>
      <c r="D370" s="661">
        <f>+C370/C369</f>
        <v>0.64247070080363833</v>
      </c>
      <c r="E370" s="852"/>
      <c r="F370" s="660">
        <f t="shared" ref="F370:J373" si="174">+F365+F360</f>
        <v>0</v>
      </c>
      <c r="G370" s="660">
        <f t="shared" si="174"/>
        <v>145070.49</v>
      </c>
      <c r="H370" s="660">
        <f t="shared" si="174"/>
        <v>1866458.39</v>
      </c>
      <c r="I370" s="660">
        <f t="shared" si="174"/>
        <v>1812899.87</v>
      </c>
      <c r="J370" s="660">
        <f t="shared" si="174"/>
        <v>47706.65</v>
      </c>
      <c r="K370" s="656">
        <f t="shared" si="169"/>
        <v>1.3824319466948509E-10</v>
      </c>
    </row>
    <row r="371" spans="1:43">
      <c r="B371" s="765" t="s">
        <v>449</v>
      </c>
      <c r="C371" s="660">
        <f>SUM(E371:J371)</f>
        <v>3097708.32</v>
      </c>
      <c r="D371" s="661">
        <f>+C371/C370</f>
        <v>0.79999999999999993</v>
      </c>
      <c r="E371" s="852"/>
      <c r="F371" s="660">
        <f t="shared" si="174"/>
        <v>0</v>
      </c>
      <c r="G371" s="660">
        <f t="shared" si="174"/>
        <v>116056.39</v>
      </c>
      <c r="H371" s="660">
        <f t="shared" si="174"/>
        <v>1493166.71</v>
      </c>
      <c r="I371" s="660">
        <f t="shared" si="174"/>
        <v>1450319.9</v>
      </c>
      <c r="J371" s="660">
        <f t="shared" si="174"/>
        <v>38165.32</v>
      </c>
      <c r="K371" s="656">
        <f t="shared" si="169"/>
        <v>-1.673470251262188E-10</v>
      </c>
    </row>
    <row r="372" spans="1:43">
      <c r="B372" s="765" t="s">
        <v>450</v>
      </c>
      <c r="C372" s="660">
        <f>SUM(E372:J372)</f>
        <v>774427.08</v>
      </c>
      <c r="D372" s="661">
        <f>+C372/C370</f>
        <v>0.19999999999999998</v>
      </c>
      <c r="E372" s="852"/>
      <c r="F372" s="660">
        <f t="shared" si="174"/>
        <v>0</v>
      </c>
      <c r="G372" s="660">
        <f t="shared" si="174"/>
        <v>29014.1</v>
      </c>
      <c r="H372" s="660">
        <f t="shared" si="174"/>
        <v>373291.68</v>
      </c>
      <c r="I372" s="660">
        <f t="shared" si="174"/>
        <v>362579.97</v>
      </c>
      <c r="J372" s="660">
        <f t="shared" si="174"/>
        <v>9541.33</v>
      </c>
      <c r="K372" s="656">
        <f t="shared" si="169"/>
        <v>1.6370904631912708E-11</v>
      </c>
    </row>
    <row r="373" spans="1:43">
      <c r="B373" s="765" t="s">
        <v>451</v>
      </c>
      <c r="C373" s="660">
        <f>SUM(E373:J373)</f>
        <v>2154809.3231702801</v>
      </c>
      <c r="D373" s="661">
        <f>+C373/C369</f>
        <v>0.35752929919636162</v>
      </c>
      <c r="E373" s="853"/>
      <c r="F373" s="660">
        <f t="shared" si="174"/>
        <v>864682.33999999985</v>
      </c>
      <c r="G373" s="660">
        <f t="shared" si="174"/>
        <v>77295.648049937503</v>
      </c>
      <c r="H373" s="660">
        <f t="shared" si="174"/>
        <v>609427.54840303014</v>
      </c>
      <c r="I373" s="660">
        <f t="shared" si="174"/>
        <v>574894.65973619686</v>
      </c>
      <c r="J373" s="660">
        <f t="shared" si="174"/>
        <v>28509.126981115227</v>
      </c>
      <c r="K373" s="656">
        <f t="shared" si="169"/>
        <v>4.4019543565809727E-10</v>
      </c>
    </row>
    <row r="378" spans="1:43" ht="15">
      <c r="A378" s="557" t="s">
        <v>461</v>
      </c>
    </row>
    <row r="379" spans="1:43" ht="12.75" thickBot="1"/>
    <row r="380" spans="1:43" s="589" customFormat="1" ht="11.25">
      <c r="A380" s="618"/>
      <c r="B380" s="756" t="s">
        <v>388</v>
      </c>
      <c r="C380" s="619"/>
      <c r="D380" s="620"/>
      <c r="E380" s="618"/>
      <c r="F380" s="618">
        <f t="shared" ref="F380:AI380" si="175">+F292</f>
        <v>1</v>
      </c>
      <c r="G380" s="618">
        <f t="shared" si="175"/>
        <v>2</v>
      </c>
      <c r="H380" s="618">
        <f t="shared" si="175"/>
        <v>3</v>
      </c>
      <c r="I380" s="618">
        <f t="shared" si="175"/>
        <v>4</v>
      </c>
      <c r="J380" s="618">
        <f t="shared" si="175"/>
        <v>5</v>
      </c>
      <c r="K380" s="618">
        <f t="shared" si="175"/>
        <v>6</v>
      </c>
      <c r="L380" s="618">
        <f t="shared" si="175"/>
        <v>7</v>
      </c>
      <c r="M380" s="618">
        <f t="shared" si="175"/>
        <v>8</v>
      </c>
      <c r="N380" s="618">
        <f t="shared" si="175"/>
        <v>9</v>
      </c>
      <c r="O380" s="618">
        <f t="shared" si="175"/>
        <v>10</v>
      </c>
      <c r="P380" s="618">
        <f t="shared" si="175"/>
        <v>11</v>
      </c>
      <c r="Q380" s="618">
        <f t="shared" si="175"/>
        <v>12</v>
      </c>
      <c r="R380" s="618">
        <f t="shared" si="175"/>
        <v>13</v>
      </c>
      <c r="S380" s="618">
        <f t="shared" si="175"/>
        <v>14</v>
      </c>
      <c r="T380" s="618">
        <f t="shared" si="175"/>
        <v>15</v>
      </c>
      <c r="U380" s="618">
        <f t="shared" si="175"/>
        <v>16</v>
      </c>
      <c r="V380" s="618">
        <f t="shared" si="175"/>
        <v>17</v>
      </c>
      <c r="W380" s="618">
        <f t="shared" si="175"/>
        <v>18</v>
      </c>
      <c r="X380" s="618">
        <f t="shared" si="175"/>
        <v>19</v>
      </c>
      <c r="Y380" s="618">
        <f t="shared" si="175"/>
        <v>20</v>
      </c>
      <c r="Z380" s="618">
        <f t="shared" si="175"/>
        <v>21</v>
      </c>
      <c r="AA380" s="618">
        <f t="shared" si="175"/>
        <v>22</v>
      </c>
      <c r="AB380" s="618">
        <f t="shared" si="175"/>
        <v>23</v>
      </c>
      <c r="AC380" s="618">
        <f t="shared" si="175"/>
        <v>24</v>
      </c>
      <c r="AD380" s="618">
        <f t="shared" si="175"/>
        <v>25</v>
      </c>
      <c r="AE380" s="618">
        <f t="shared" si="175"/>
        <v>26</v>
      </c>
      <c r="AF380" s="618">
        <f t="shared" si="175"/>
        <v>27</v>
      </c>
      <c r="AG380" s="618">
        <f t="shared" si="175"/>
        <v>28</v>
      </c>
      <c r="AH380" s="618">
        <f t="shared" si="175"/>
        <v>29</v>
      </c>
      <c r="AI380" s="618">
        <f t="shared" si="175"/>
        <v>30</v>
      </c>
    </row>
    <row r="381" spans="1:43" s="589" customFormat="1" ht="11.25">
      <c r="A381" s="618" t="s">
        <v>147</v>
      </c>
      <c r="B381" s="756" t="s">
        <v>397</v>
      </c>
      <c r="C381" s="622" t="s">
        <v>418</v>
      </c>
      <c r="D381" s="623" t="s">
        <v>419</v>
      </c>
      <c r="E381" s="618"/>
      <c r="F381" s="655" t="str">
        <f t="shared" ref="F381:AI381" si="176">+F293</f>
        <v>do 2018</v>
      </c>
      <c r="G381" s="618">
        <f t="shared" si="176"/>
        <v>2019</v>
      </c>
      <c r="H381" s="618">
        <f t="shared" si="176"/>
        <v>2020</v>
      </c>
      <c r="I381" s="618">
        <f t="shared" si="176"/>
        <v>2021</v>
      </c>
      <c r="J381" s="618">
        <f t="shared" si="176"/>
        <v>2022</v>
      </c>
      <c r="K381" s="618">
        <f t="shared" si="176"/>
        <v>2023</v>
      </c>
      <c r="L381" s="618">
        <f t="shared" si="176"/>
        <v>2024</v>
      </c>
      <c r="M381" s="618">
        <f t="shared" si="176"/>
        <v>2025</v>
      </c>
      <c r="N381" s="618">
        <f t="shared" si="176"/>
        <v>2026</v>
      </c>
      <c r="O381" s="618">
        <f t="shared" si="176"/>
        <v>2027</v>
      </c>
      <c r="P381" s="618">
        <f t="shared" si="176"/>
        <v>2028</v>
      </c>
      <c r="Q381" s="618">
        <f t="shared" si="176"/>
        <v>2029</v>
      </c>
      <c r="R381" s="618">
        <f t="shared" si="176"/>
        <v>2030</v>
      </c>
      <c r="S381" s="618">
        <f t="shared" si="176"/>
        <v>2031</v>
      </c>
      <c r="T381" s="618">
        <f t="shared" si="176"/>
        <v>2032</v>
      </c>
      <c r="U381" s="618">
        <f t="shared" si="176"/>
        <v>2033</v>
      </c>
      <c r="V381" s="618">
        <f t="shared" si="176"/>
        <v>2034</v>
      </c>
      <c r="W381" s="618">
        <f t="shared" si="176"/>
        <v>2035</v>
      </c>
      <c r="X381" s="618">
        <f t="shared" si="176"/>
        <v>2036</v>
      </c>
      <c r="Y381" s="618">
        <f t="shared" si="176"/>
        <v>2037</v>
      </c>
      <c r="Z381" s="618">
        <f t="shared" si="176"/>
        <v>2038</v>
      </c>
      <c r="AA381" s="618">
        <f t="shared" si="176"/>
        <v>2039</v>
      </c>
      <c r="AB381" s="618">
        <f t="shared" si="176"/>
        <v>2040</v>
      </c>
      <c r="AC381" s="618">
        <f t="shared" si="176"/>
        <v>2041</v>
      </c>
      <c r="AD381" s="618">
        <f t="shared" si="176"/>
        <v>2042</v>
      </c>
      <c r="AE381" s="618">
        <f t="shared" si="176"/>
        <v>2043</v>
      </c>
      <c r="AF381" s="618">
        <f t="shared" si="176"/>
        <v>2044</v>
      </c>
      <c r="AG381" s="618">
        <f t="shared" si="176"/>
        <v>2045</v>
      </c>
      <c r="AH381" s="618">
        <f t="shared" si="176"/>
        <v>2046</v>
      </c>
      <c r="AI381" s="618">
        <f t="shared" si="176"/>
        <v>2047</v>
      </c>
    </row>
    <row r="382" spans="1:43" s="589" customFormat="1" ht="11.25">
      <c r="A382" s="592" t="s">
        <v>242</v>
      </c>
      <c r="B382" s="749" t="s">
        <v>398</v>
      </c>
      <c r="C382" s="624"/>
      <c r="D382" s="625"/>
      <c r="E382" s="593"/>
      <c r="F382" s="593">
        <f t="shared" ref="F382:AI382" si="177">+F383+F386+F387+F388</f>
        <v>0</v>
      </c>
      <c r="G382" s="593">
        <f t="shared" si="177"/>
        <v>0</v>
      </c>
      <c r="H382" s="593">
        <f t="shared" si="177"/>
        <v>0</v>
      </c>
      <c r="I382" s="593">
        <f t="shared" si="177"/>
        <v>0</v>
      </c>
      <c r="J382" s="593">
        <f t="shared" si="177"/>
        <v>0</v>
      </c>
      <c r="K382" s="593">
        <f t="shared" si="177"/>
        <v>346028.86941390019</v>
      </c>
      <c r="L382" s="593">
        <f t="shared" si="177"/>
        <v>346028.86941390019</v>
      </c>
      <c r="M382" s="593">
        <f t="shared" si="177"/>
        <v>346028.86941390019</v>
      </c>
      <c r="N382" s="593">
        <f t="shared" si="177"/>
        <v>346028.86941390019</v>
      </c>
      <c r="O382" s="593">
        <f t="shared" si="177"/>
        <v>346028.86941390019</v>
      </c>
      <c r="P382" s="593">
        <f t="shared" si="177"/>
        <v>346028.86941390019</v>
      </c>
      <c r="Q382" s="593">
        <f t="shared" si="177"/>
        <v>346028.86941390019</v>
      </c>
      <c r="R382" s="593">
        <f t="shared" si="177"/>
        <v>346028.86941390019</v>
      </c>
      <c r="S382" s="593">
        <f t="shared" si="177"/>
        <v>346028.86941390019</v>
      </c>
      <c r="T382" s="593">
        <f t="shared" si="177"/>
        <v>346028.86941390019</v>
      </c>
      <c r="U382" s="593">
        <f t="shared" si="177"/>
        <v>346028.86941390019</v>
      </c>
      <c r="V382" s="593">
        <f t="shared" si="177"/>
        <v>346028.86941390019</v>
      </c>
      <c r="W382" s="593">
        <f t="shared" si="177"/>
        <v>346028.86941390019</v>
      </c>
      <c r="X382" s="593">
        <f t="shared" si="177"/>
        <v>346028.86941390019</v>
      </c>
      <c r="Y382" s="593">
        <f t="shared" si="177"/>
        <v>346028.86941390019</v>
      </c>
      <c r="Z382" s="593">
        <f t="shared" si="177"/>
        <v>346028.86941390019</v>
      </c>
      <c r="AA382" s="593">
        <f t="shared" si="177"/>
        <v>438826.1976969153</v>
      </c>
      <c r="AB382" s="593">
        <f t="shared" si="177"/>
        <v>438826.1976969153</v>
      </c>
      <c r="AC382" s="593">
        <f t="shared" si="177"/>
        <v>438826.1976969153</v>
      </c>
      <c r="AD382" s="593">
        <f t="shared" si="177"/>
        <v>438826.1976969153</v>
      </c>
      <c r="AE382" s="593">
        <f t="shared" si="177"/>
        <v>438826.1976969153</v>
      </c>
      <c r="AF382" s="593">
        <f t="shared" si="177"/>
        <v>438826.1976969153</v>
      </c>
      <c r="AG382" s="593">
        <f t="shared" si="177"/>
        <v>438826.1976969153</v>
      </c>
      <c r="AH382" s="593">
        <f t="shared" si="177"/>
        <v>438826.1976969153</v>
      </c>
      <c r="AI382" s="593">
        <f t="shared" si="177"/>
        <v>1337708.6827945011</v>
      </c>
    </row>
    <row r="383" spans="1:43" s="607" customFormat="1" ht="11.25">
      <c r="A383" s="605">
        <v>1</v>
      </c>
      <c r="B383" s="753" t="s">
        <v>245</v>
      </c>
      <c r="C383" s="627"/>
      <c r="D383" s="628"/>
      <c r="E383" s="606"/>
      <c r="F383" s="606">
        <f t="shared" ref="F383:AI383" si="178">+F384+F385</f>
        <v>0</v>
      </c>
      <c r="G383" s="606">
        <f t="shared" si="178"/>
        <v>0</v>
      </c>
      <c r="H383" s="606">
        <f t="shared" si="178"/>
        <v>0</v>
      </c>
      <c r="I383" s="606">
        <f t="shared" si="178"/>
        <v>0</v>
      </c>
      <c r="J383" s="606">
        <f t="shared" si="178"/>
        <v>0</v>
      </c>
      <c r="K383" s="606">
        <f t="shared" si="178"/>
        <v>346028.86941390019</v>
      </c>
      <c r="L383" s="606">
        <f t="shared" si="178"/>
        <v>346028.86941390019</v>
      </c>
      <c r="M383" s="606">
        <f t="shared" si="178"/>
        <v>346028.86941390019</v>
      </c>
      <c r="N383" s="606">
        <f t="shared" si="178"/>
        <v>346028.86941390019</v>
      </c>
      <c r="O383" s="606">
        <f t="shared" si="178"/>
        <v>346028.86941390019</v>
      </c>
      <c r="P383" s="606">
        <f t="shared" si="178"/>
        <v>346028.86941390019</v>
      </c>
      <c r="Q383" s="606">
        <f t="shared" si="178"/>
        <v>346028.86941390019</v>
      </c>
      <c r="R383" s="606">
        <f t="shared" si="178"/>
        <v>346028.86941390019</v>
      </c>
      <c r="S383" s="606">
        <f t="shared" si="178"/>
        <v>346028.86941390019</v>
      </c>
      <c r="T383" s="606">
        <f t="shared" si="178"/>
        <v>346028.86941390019</v>
      </c>
      <c r="U383" s="606">
        <f t="shared" si="178"/>
        <v>346028.86941390019</v>
      </c>
      <c r="V383" s="606">
        <f t="shared" si="178"/>
        <v>346028.86941390019</v>
      </c>
      <c r="W383" s="606">
        <f t="shared" si="178"/>
        <v>346028.86941390019</v>
      </c>
      <c r="X383" s="606">
        <f t="shared" si="178"/>
        <v>346028.86941390019</v>
      </c>
      <c r="Y383" s="606">
        <f t="shared" si="178"/>
        <v>346028.86941390019</v>
      </c>
      <c r="Z383" s="606">
        <f t="shared" si="178"/>
        <v>346028.86941390019</v>
      </c>
      <c r="AA383" s="606">
        <f t="shared" si="178"/>
        <v>438826.1976969153</v>
      </c>
      <c r="AB383" s="606">
        <f t="shared" si="178"/>
        <v>438826.1976969153</v>
      </c>
      <c r="AC383" s="606">
        <f t="shared" si="178"/>
        <v>438826.1976969153</v>
      </c>
      <c r="AD383" s="606">
        <f t="shared" si="178"/>
        <v>438826.1976969153</v>
      </c>
      <c r="AE383" s="606">
        <f t="shared" si="178"/>
        <v>438826.1976969153</v>
      </c>
      <c r="AF383" s="606">
        <f t="shared" si="178"/>
        <v>438826.1976969153</v>
      </c>
      <c r="AG383" s="606">
        <f t="shared" si="178"/>
        <v>438826.1976969153</v>
      </c>
      <c r="AH383" s="606">
        <f t="shared" si="178"/>
        <v>438826.1976969153</v>
      </c>
      <c r="AI383" s="606">
        <f t="shared" si="178"/>
        <v>438826.1976969153</v>
      </c>
      <c r="AJ383" s="589"/>
      <c r="AK383" s="589"/>
      <c r="AL383" s="589"/>
      <c r="AM383" s="589"/>
      <c r="AN383" s="589"/>
      <c r="AO383" s="589"/>
      <c r="AP383" s="589"/>
      <c r="AQ383" s="589"/>
    </row>
    <row r="384" spans="1:43" s="589" customFormat="1" ht="11.25">
      <c r="A384" s="594"/>
      <c r="B384" s="751" t="s">
        <v>249</v>
      </c>
      <c r="C384" s="630"/>
      <c r="D384" s="631"/>
      <c r="E384" s="599"/>
      <c r="F384" s="599">
        <f t="shared" ref="F384:AI384" si="179">+F296</f>
        <v>0</v>
      </c>
      <c r="G384" s="599">
        <f t="shared" si="179"/>
        <v>0</v>
      </c>
      <c r="H384" s="599">
        <f t="shared" si="179"/>
        <v>0</v>
      </c>
      <c r="I384" s="599">
        <f t="shared" si="179"/>
        <v>0</v>
      </c>
      <c r="J384" s="599">
        <f t="shared" si="179"/>
        <v>0</v>
      </c>
      <c r="K384" s="599">
        <f t="shared" si="179"/>
        <v>219269.43107137195</v>
      </c>
      <c r="L384" s="599">
        <f t="shared" si="179"/>
        <v>219269.43107137195</v>
      </c>
      <c r="M384" s="599">
        <f t="shared" si="179"/>
        <v>219269.43107137195</v>
      </c>
      <c r="N384" s="599">
        <f t="shared" si="179"/>
        <v>219269.43107137195</v>
      </c>
      <c r="O384" s="599">
        <f t="shared" si="179"/>
        <v>219269.43107137195</v>
      </c>
      <c r="P384" s="599">
        <f t="shared" si="179"/>
        <v>219269.43107137195</v>
      </c>
      <c r="Q384" s="599">
        <f t="shared" si="179"/>
        <v>219269.43107137195</v>
      </c>
      <c r="R384" s="599">
        <f t="shared" si="179"/>
        <v>219269.43107137195</v>
      </c>
      <c r="S384" s="599">
        <f t="shared" si="179"/>
        <v>219269.43107137195</v>
      </c>
      <c r="T384" s="599">
        <f t="shared" si="179"/>
        <v>219269.43107137195</v>
      </c>
      <c r="U384" s="599">
        <f t="shared" si="179"/>
        <v>219269.43107137195</v>
      </c>
      <c r="V384" s="599">
        <f t="shared" si="179"/>
        <v>219269.43107137195</v>
      </c>
      <c r="W384" s="599">
        <f t="shared" si="179"/>
        <v>219269.43107137195</v>
      </c>
      <c r="X384" s="599">
        <f t="shared" si="179"/>
        <v>219269.43107137195</v>
      </c>
      <c r="Y384" s="599">
        <f t="shared" si="179"/>
        <v>219269.43107137195</v>
      </c>
      <c r="Z384" s="599">
        <f t="shared" si="179"/>
        <v>219269.43107137195</v>
      </c>
      <c r="AA384" s="599">
        <f t="shared" si="179"/>
        <v>219269.43107137195</v>
      </c>
      <c r="AB384" s="599">
        <f t="shared" si="179"/>
        <v>219269.43107137195</v>
      </c>
      <c r="AC384" s="599">
        <f t="shared" si="179"/>
        <v>219269.43107137195</v>
      </c>
      <c r="AD384" s="599">
        <f t="shared" si="179"/>
        <v>219269.43107137195</v>
      </c>
      <c r="AE384" s="599">
        <f t="shared" si="179"/>
        <v>219269.43107137195</v>
      </c>
      <c r="AF384" s="599">
        <f t="shared" si="179"/>
        <v>219269.43107137195</v>
      </c>
      <c r="AG384" s="599">
        <f t="shared" si="179"/>
        <v>219269.43107137195</v>
      </c>
      <c r="AH384" s="599">
        <f t="shared" si="179"/>
        <v>219269.43107137195</v>
      </c>
      <c r="AI384" s="599">
        <f t="shared" si="179"/>
        <v>219269.43107137195</v>
      </c>
    </row>
    <row r="385" spans="1:43" s="589" customFormat="1" ht="11.25">
      <c r="A385" s="594"/>
      <c r="B385" s="751" t="s">
        <v>250</v>
      </c>
      <c r="C385" s="630"/>
      <c r="D385" s="631"/>
      <c r="E385" s="599"/>
      <c r="F385" s="599">
        <f t="shared" ref="F385:AI385" si="180">+F297</f>
        <v>0</v>
      </c>
      <c r="G385" s="599">
        <f t="shared" si="180"/>
        <v>0</v>
      </c>
      <c r="H385" s="599">
        <f t="shared" si="180"/>
        <v>0</v>
      </c>
      <c r="I385" s="599">
        <f t="shared" si="180"/>
        <v>0</v>
      </c>
      <c r="J385" s="599">
        <f t="shared" si="180"/>
        <v>0</v>
      </c>
      <c r="K385" s="599">
        <f t="shared" si="180"/>
        <v>126759.43834252824</v>
      </c>
      <c r="L385" s="599">
        <f t="shared" si="180"/>
        <v>126759.43834252824</v>
      </c>
      <c r="M385" s="599">
        <f t="shared" si="180"/>
        <v>126759.43834252824</v>
      </c>
      <c r="N385" s="599">
        <f t="shared" si="180"/>
        <v>126759.43834252824</v>
      </c>
      <c r="O385" s="599">
        <f t="shared" si="180"/>
        <v>126759.43834252824</v>
      </c>
      <c r="P385" s="599">
        <f t="shared" si="180"/>
        <v>126759.43834252824</v>
      </c>
      <c r="Q385" s="599">
        <f t="shared" si="180"/>
        <v>126759.43834252824</v>
      </c>
      <c r="R385" s="599">
        <f t="shared" si="180"/>
        <v>126759.43834252824</v>
      </c>
      <c r="S385" s="599">
        <f t="shared" si="180"/>
        <v>126759.43834252824</v>
      </c>
      <c r="T385" s="599">
        <f t="shared" si="180"/>
        <v>126759.43834252824</v>
      </c>
      <c r="U385" s="599">
        <f t="shared" si="180"/>
        <v>126759.43834252824</v>
      </c>
      <c r="V385" s="599">
        <f t="shared" si="180"/>
        <v>126759.43834252824</v>
      </c>
      <c r="W385" s="599">
        <f t="shared" si="180"/>
        <v>126759.43834252824</v>
      </c>
      <c r="X385" s="599">
        <f t="shared" si="180"/>
        <v>126759.43834252824</v>
      </c>
      <c r="Y385" s="599">
        <f t="shared" si="180"/>
        <v>126759.43834252824</v>
      </c>
      <c r="Z385" s="599">
        <f t="shared" si="180"/>
        <v>126759.43834252824</v>
      </c>
      <c r="AA385" s="599">
        <f t="shared" si="180"/>
        <v>219556.76662554336</v>
      </c>
      <c r="AB385" s="599">
        <f t="shared" si="180"/>
        <v>219556.76662554336</v>
      </c>
      <c r="AC385" s="599">
        <f t="shared" si="180"/>
        <v>219556.76662554336</v>
      </c>
      <c r="AD385" s="599">
        <f t="shared" si="180"/>
        <v>219556.76662554336</v>
      </c>
      <c r="AE385" s="599">
        <f t="shared" si="180"/>
        <v>219556.76662554336</v>
      </c>
      <c r="AF385" s="599">
        <f t="shared" si="180"/>
        <v>219556.76662554336</v>
      </c>
      <c r="AG385" s="599">
        <f t="shared" si="180"/>
        <v>219556.76662554336</v>
      </c>
      <c r="AH385" s="599">
        <f t="shared" si="180"/>
        <v>219556.76662554336</v>
      </c>
      <c r="AI385" s="599">
        <f t="shared" si="180"/>
        <v>219556.76662554336</v>
      </c>
    </row>
    <row r="386" spans="1:43" s="607" customFormat="1" ht="11.25">
      <c r="A386" s="605">
        <v>2</v>
      </c>
      <c r="B386" s="753" t="s">
        <v>247</v>
      </c>
      <c r="C386" s="627"/>
      <c r="D386" s="628"/>
      <c r="E386" s="606"/>
      <c r="F386" s="606">
        <f t="shared" ref="F386:AI386" si="181">+F299</f>
        <v>0</v>
      </c>
      <c r="G386" s="606">
        <f t="shared" si="181"/>
        <v>0</v>
      </c>
      <c r="H386" s="606">
        <f t="shared" si="181"/>
        <v>0</v>
      </c>
      <c r="I386" s="606">
        <f t="shared" si="181"/>
        <v>0</v>
      </c>
      <c r="J386" s="606">
        <f t="shared" si="181"/>
        <v>0</v>
      </c>
      <c r="K386" s="606">
        <f t="shared" si="181"/>
        <v>0</v>
      </c>
      <c r="L386" s="606">
        <f t="shared" si="181"/>
        <v>0</v>
      </c>
      <c r="M386" s="606">
        <f t="shared" si="181"/>
        <v>0</v>
      </c>
      <c r="N386" s="606">
        <f t="shared" si="181"/>
        <v>0</v>
      </c>
      <c r="O386" s="606">
        <f t="shared" si="181"/>
        <v>0</v>
      </c>
      <c r="P386" s="606">
        <f t="shared" si="181"/>
        <v>0</v>
      </c>
      <c r="Q386" s="606">
        <f t="shared" si="181"/>
        <v>0</v>
      </c>
      <c r="R386" s="606">
        <f t="shared" si="181"/>
        <v>0</v>
      </c>
      <c r="S386" s="606">
        <f t="shared" si="181"/>
        <v>0</v>
      </c>
      <c r="T386" s="606">
        <f t="shared" si="181"/>
        <v>0</v>
      </c>
      <c r="U386" s="606">
        <f t="shared" si="181"/>
        <v>0</v>
      </c>
      <c r="V386" s="606">
        <f t="shared" si="181"/>
        <v>0</v>
      </c>
      <c r="W386" s="606">
        <f t="shared" si="181"/>
        <v>0</v>
      </c>
      <c r="X386" s="606">
        <f t="shared" si="181"/>
        <v>0</v>
      </c>
      <c r="Y386" s="606">
        <f t="shared" si="181"/>
        <v>0</v>
      </c>
      <c r="Z386" s="606">
        <f t="shared" si="181"/>
        <v>0</v>
      </c>
      <c r="AA386" s="606">
        <f t="shared" si="181"/>
        <v>0</v>
      </c>
      <c r="AB386" s="606">
        <f t="shared" si="181"/>
        <v>0</v>
      </c>
      <c r="AC386" s="606">
        <f t="shared" si="181"/>
        <v>0</v>
      </c>
      <c r="AD386" s="606">
        <f t="shared" si="181"/>
        <v>0</v>
      </c>
      <c r="AE386" s="606">
        <f t="shared" si="181"/>
        <v>0</v>
      </c>
      <c r="AF386" s="606">
        <f t="shared" si="181"/>
        <v>0</v>
      </c>
      <c r="AG386" s="606">
        <f t="shared" si="181"/>
        <v>0</v>
      </c>
      <c r="AH386" s="606">
        <f t="shared" si="181"/>
        <v>0</v>
      </c>
      <c r="AI386" s="606">
        <f t="shared" si="181"/>
        <v>0</v>
      </c>
      <c r="AJ386" s="589"/>
      <c r="AK386" s="589"/>
      <c r="AL386" s="589"/>
      <c r="AM386" s="589"/>
      <c r="AN386" s="589"/>
      <c r="AO386" s="589"/>
      <c r="AP386" s="589"/>
      <c r="AQ386" s="589"/>
    </row>
    <row r="387" spans="1:43" s="607" customFormat="1" ht="11.25">
      <c r="A387" s="605">
        <v>3</v>
      </c>
      <c r="B387" s="753" t="s">
        <v>251</v>
      </c>
      <c r="C387" s="627"/>
      <c r="D387" s="628"/>
      <c r="E387" s="606"/>
      <c r="F387" s="606">
        <f t="shared" ref="F387:AI387" si="182">+F300</f>
        <v>0</v>
      </c>
      <c r="G387" s="606">
        <f t="shared" si="182"/>
        <v>0</v>
      </c>
      <c r="H387" s="606">
        <f t="shared" si="182"/>
        <v>0</v>
      </c>
      <c r="I387" s="606">
        <f t="shared" si="182"/>
        <v>0</v>
      </c>
      <c r="J387" s="606">
        <f t="shared" si="182"/>
        <v>0</v>
      </c>
      <c r="K387" s="606">
        <f t="shared" si="182"/>
        <v>0</v>
      </c>
      <c r="L387" s="606">
        <f t="shared" si="182"/>
        <v>0</v>
      </c>
      <c r="M387" s="606">
        <f t="shared" si="182"/>
        <v>0</v>
      </c>
      <c r="N387" s="606">
        <f t="shared" si="182"/>
        <v>0</v>
      </c>
      <c r="O387" s="606">
        <f t="shared" si="182"/>
        <v>0</v>
      </c>
      <c r="P387" s="606">
        <f t="shared" si="182"/>
        <v>0</v>
      </c>
      <c r="Q387" s="606">
        <f t="shared" si="182"/>
        <v>0</v>
      </c>
      <c r="R387" s="606">
        <f t="shared" si="182"/>
        <v>0</v>
      </c>
      <c r="S387" s="606">
        <f t="shared" si="182"/>
        <v>0</v>
      </c>
      <c r="T387" s="606">
        <f t="shared" si="182"/>
        <v>0</v>
      </c>
      <c r="U387" s="606">
        <f t="shared" si="182"/>
        <v>0</v>
      </c>
      <c r="V387" s="606">
        <f t="shared" si="182"/>
        <v>0</v>
      </c>
      <c r="W387" s="606">
        <f t="shared" si="182"/>
        <v>0</v>
      </c>
      <c r="X387" s="606">
        <f t="shared" si="182"/>
        <v>0</v>
      </c>
      <c r="Y387" s="606">
        <f t="shared" si="182"/>
        <v>0</v>
      </c>
      <c r="Z387" s="606">
        <f t="shared" si="182"/>
        <v>0</v>
      </c>
      <c r="AA387" s="606">
        <f t="shared" si="182"/>
        <v>0</v>
      </c>
      <c r="AB387" s="606">
        <f t="shared" si="182"/>
        <v>0</v>
      </c>
      <c r="AC387" s="606">
        <f t="shared" si="182"/>
        <v>0</v>
      </c>
      <c r="AD387" s="606">
        <f t="shared" si="182"/>
        <v>0</v>
      </c>
      <c r="AE387" s="606">
        <f t="shared" si="182"/>
        <v>0</v>
      </c>
      <c r="AF387" s="606">
        <f t="shared" si="182"/>
        <v>0</v>
      </c>
      <c r="AG387" s="606">
        <f t="shared" si="182"/>
        <v>0</v>
      </c>
      <c r="AH387" s="606">
        <f t="shared" si="182"/>
        <v>0</v>
      </c>
      <c r="AI387" s="606">
        <f t="shared" si="182"/>
        <v>0</v>
      </c>
      <c r="AJ387" s="589"/>
      <c r="AK387" s="589"/>
      <c r="AL387" s="589"/>
      <c r="AM387" s="589"/>
      <c r="AN387" s="589"/>
      <c r="AO387" s="589"/>
      <c r="AP387" s="589"/>
      <c r="AQ387" s="589"/>
    </row>
    <row r="388" spans="1:43" s="607" customFormat="1" ht="11.25">
      <c r="A388" s="605">
        <v>4</v>
      </c>
      <c r="B388" s="753" t="s">
        <v>400</v>
      </c>
      <c r="C388" s="627"/>
      <c r="D388" s="628"/>
      <c r="E388" s="606"/>
      <c r="F388" s="606">
        <f t="shared" ref="F388:AI388" si="183">+F301</f>
        <v>0</v>
      </c>
      <c r="G388" s="606">
        <f t="shared" si="183"/>
        <v>0</v>
      </c>
      <c r="H388" s="606">
        <f t="shared" si="183"/>
        <v>0</v>
      </c>
      <c r="I388" s="606">
        <f t="shared" si="183"/>
        <v>0</v>
      </c>
      <c r="J388" s="606">
        <f t="shared" si="183"/>
        <v>0</v>
      </c>
      <c r="K388" s="606">
        <f t="shared" si="183"/>
        <v>0</v>
      </c>
      <c r="L388" s="606">
        <f t="shared" si="183"/>
        <v>0</v>
      </c>
      <c r="M388" s="606">
        <f t="shared" si="183"/>
        <v>0</v>
      </c>
      <c r="N388" s="606">
        <f t="shared" si="183"/>
        <v>0</v>
      </c>
      <c r="O388" s="606">
        <f t="shared" si="183"/>
        <v>0</v>
      </c>
      <c r="P388" s="606">
        <f t="shared" si="183"/>
        <v>0</v>
      </c>
      <c r="Q388" s="606">
        <f t="shared" si="183"/>
        <v>0</v>
      </c>
      <c r="R388" s="606">
        <f t="shared" si="183"/>
        <v>0</v>
      </c>
      <c r="S388" s="606">
        <f t="shared" si="183"/>
        <v>0</v>
      </c>
      <c r="T388" s="606">
        <f t="shared" si="183"/>
        <v>0</v>
      </c>
      <c r="U388" s="606">
        <f t="shared" si="183"/>
        <v>0</v>
      </c>
      <c r="V388" s="606">
        <f t="shared" si="183"/>
        <v>0</v>
      </c>
      <c r="W388" s="606">
        <f t="shared" si="183"/>
        <v>0</v>
      </c>
      <c r="X388" s="606">
        <f t="shared" si="183"/>
        <v>0</v>
      </c>
      <c r="Y388" s="606">
        <f t="shared" si="183"/>
        <v>0</v>
      </c>
      <c r="Z388" s="606">
        <f t="shared" si="183"/>
        <v>0</v>
      </c>
      <c r="AA388" s="606">
        <f t="shared" si="183"/>
        <v>0</v>
      </c>
      <c r="AB388" s="606">
        <f t="shared" si="183"/>
        <v>0</v>
      </c>
      <c r="AC388" s="606">
        <f t="shared" si="183"/>
        <v>0</v>
      </c>
      <c r="AD388" s="606">
        <f t="shared" si="183"/>
        <v>0</v>
      </c>
      <c r="AE388" s="606">
        <f t="shared" si="183"/>
        <v>0</v>
      </c>
      <c r="AF388" s="606">
        <f t="shared" si="183"/>
        <v>0</v>
      </c>
      <c r="AG388" s="606">
        <f t="shared" si="183"/>
        <v>0</v>
      </c>
      <c r="AH388" s="606">
        <f t="shared" si="183"/>
        <v>0</v>
      </c>
      <c r="AI388" s="606">
        <f t="shared" si="183"/>
        <v>898882.48509758571</v>
      </c>
      <c r="AJ388" s="589"/>
      <c r="AK388" s="589"/>
      <c r="AL388" s="589"/>
      <c r="AM388" s="589"/>
      <c r="AN388" s="589"/>
      <c r="AO388" s="589"/>
      <c r="AP388" s="589"/>
      <c r="AQ388" s="589"/>
    </row>
    <row r="389" spans="1:43" s="589" customFormat="1" ht="11.25">
      <c r="A389" s="592" t="s">
        <v>243</v>
      </c>
      <c r="B389" s="749" t="s">
        <v>399</v>
      </c>
      <c r="C389" s="624"/>
      <c r="D389" s="625"/>
      <c r="E389" s="593"/>
      <c r="F389" s="593">
        <f>+F395+F396+F397+F399+F390</f>
        <v>864682.33999999985</v>
      </c>
      <c r="G389" s="593">
        <f t="shared" ref="G389:AI389" si="184">+G395+G396+G397+G399+G390</f>
        <v>77295.648049937503</v>
      </c>
      <c r="H389" s="593">
        <f t="shared" si="184"/>
        <v>609427.54840303014</v>
      </c>
      <c r="I389" s="593">
        <f t="shared" si="184"/>
        <v>574894.65973619686</v>
      </c>
      <c r="J389" s="593">
        <f t="shared" si="184"/>
        <v>28509.126981115227</v>
      </c>
      <c r="K389" s="593">
        <f t="shared" si="184"/>
        <v>219269.43107137227</v>
      </c>
      <c r="L389" s="593">
        <f t="shared" si="184"/>
        <v>219269.43107137183</v>
      </c>
      <c r="M389" s="593">
        <f t="shared" si="184"/>
        <v>219269.43107137183</v>
      </c>
      <c r="N389" s="593">
        <f t="shared" si="184"/>
        <v>219269.43107137183</v>
      </c>
      <c r="O389" s="593">
        <f t="shared" si="184"/>
        <v>219269.43107137183</v>
      </c>
      <c r="P389" s="593">
        <f t="shared" si="184"/>
        <v>219269.43107137183</v>
      </c>
      <c r="Q389" s="593">
        <f t="shared" si="184"/>
        <v>219269.43107137183</v>
      </c>
      <c r="R389" s="593">
        <f t="shared" si="184"/>
        <v>219269.43107137183</v>
      </c>
      <c r="S389" s="593">
        <f t="shared" si="184"/>
        <v>219269.43107137183</v>
      </c>
      <c r="T389" s="593">
        <f t="shared" si="184"/>
        <v>1337074.4662170287</v>
      </c>
      <c r="U389" s="593">
        <f t="shared" si="184"/>
        <v>219269.43107137183</v>
      </c>
      <c r="V389" s="593">
        <f t="shared" si="184"/>
        <v>219269.43107137183</v>
      </c>
      <c r="W389" s="593">
        <f t="shared" si="184"/>
        <v>219269.43107137183</v>
      </c>
      <c r="X389" s="593">
        <f t="shared" si="184"/>
        <v>492521.06306290673</v>
      </c>
      <c r="Y389" s="593">
        <f t="shared" si="184"/>
        <v>219269.43107137183</v>
      </c>
      <c r="Z389" s="593">
        <f t="shared" si="184"/>
        <v>219269.43107137183</v>
      </c>
      <c r="AA389" s="593">
        <f t="shared" si="184"/>
        <v>219269.43107137183</v>
      </c>
      <c r="AB389" s="593">
        <f t="shared" si="184"/>
        <v>219269.43107137183</v>
      </c>
      <c r="AC389" s="593">
        <f t="shared" si="184"/>
        <v>219269.43107137183</v>
      </c>
      <c r="AD389" s="593">
        <f t="shared" si="184"/>
        <v>1337074.4662170287</v>
      </c>
      <c r="AE389" s="593">
        <f t="shared" si="184"/>
        <v>219269.43107137183</v>
      </c>
      <c r="AF389" s="593">
        <f t="shared" si="184"/>
        <v>219269.43107137183</v>
      </c>
      <c r="AG389" s="593">
        <f t="shared" si="184"/>
        <v>219269.43107137183</v>
      </c>
      <c r="AH389" s="593">
        <f t="shared" si="184"/>
        <v>219269.43107137183</v>
      </c>
      <c r="AI389" s="593">
        <f t="shared" si="184"/>
        <v>219269.43107137183</v>
      </c>
    </row>
    <row r="390" spans="1:43" s="607" customFormat="1" ht="11.25">
      <c r="A390" s="605">
        <v>1</v>
      </c>
      <c r="B390" s="753" t="s">
        <v>246</v>
      </c>
      <c r="C390" s="627"/>
      <c r="D390" s="628"/>
      <c r="E390" s="606"/>
      <c r="F390" s="606">
        <f>+F391+F392+F393+F394</f>
        <v>0</v>
      </c>
      <c r="G390" s="606">
        <f t="shared" ref="G390:AI390" si="185">+G391+G392+G393+G394</f>
        <v>0</v>
      </c>
      <c r="H390" s="606">
        <f t="shared" si="185"/>
        <v>0</v>
      </c>
      <c r="I390" s="606">
        <f t="shared" si="185"/>
        <v>0</v>
      </c>
      <c r="J390" s="606">
        <f t="shared" si="185"/>
        <v>0</v>
      </c>
      <c r="K390" s="606">
        <f t="shared" si="185"/>
        <v>219269.43107137183</v>
      </c>
      <c r="L390" s="606">
        <f t="shared" si="185"/>
        <v>219269.43107137183</v>
      </c>
      <c r="M390" s="606">
        <f t="shared" si="185"/>
        <v>219269.43107137183</v>
      </c>
      <c r="N390" s="606">
        <f t="shared" si="185"/>
        <v>219269.43107137183</v>
      </c>
      <c r="O390" s="606">
        <f t="shared" si="185"/>
        <v>219269.43107137183</v>
      </c>
      <c r="P390" s="606">
        <f t="shared" si="185"/>
        <v>219269.43107137183</v>
      </c>
      <c r="Q390" s="606">
        <f t="shared" si="185"/>
        <v>219269.43107137183</v>
      </c>
      <c r="R390" s="606">
        <f t="shared" si="185"/>
        <v>219269.43107137183</v>
      </c>
      <c r="S390" s="606">
        <f t="shared" si="185"/>
        <v>219269.43107137183</v>
      </c>
      <c r="T390" s="606">
        <f t="shared" si="185"/>
        <v>219269.43107137183</v>
      </c>
      <c r="U390" s="606">
        <f t="shared" si="185"/>
        <v>219269.43107137183</v>
      </c>
      <c r="V390" s="606">
        <f t="shared" si="185"/>
        <v>219269.43107137183</v>
      </c>
      <c r="W390" s="606">
        <f t="shared" si="185"/>
        <v>219269.43107137183</v>
      </c>
      <c r="X390" s="606">
        <f t="shared" si="185"/>
        <v>219269.43107137183</v>
      </c>
      <c r="Y390" s="606">
        <f t="shared" si="185"/>
        <v>219269.43107137183</v>
      </c>
      <c r="Z390" s="606">
        <f t="shared" si="185"/>
        <v>219269.43107137183</v>
      </c>
      <c r="AA390" s="606">
        <f t="shared" si="185"/>
        <v>219269.43107137183</v>
      </c>
      <c r="AB390" s="606">
        <f t="shared" si="185"/>
        <v>219269.43107137183</v>
      </c>
      <c r="AC390" s="606">
        <f t="shared" si="185"/>
        <v>219269.43107137183</v>
      </c>
      <c r="AD390" s="606">
        <f t="shared" si="185"/>
        <v>219269.43107137183</v>
      </c>
      <c r="AE390" s="606">
        <f t="shared" si="185"/>
        <v>219269.43107137183</v>
      </c>
      <c r="AF390" s="606">
        <f t="shared" si="185"/>
        <v>219269.43107137183</v>
      </c>
      <c r="AG390" s="606">
        <f t="shared" si="185"/>
        <v>219269.43107137183</v>
      </c>
      <c r="AH390" s="606">
        <f t="shared" si="185"/>
        <v>219269.43107137183</v>
      </c>
      <c r="AI390" s="606">
        <f t="shared" si="185"/>
        <v>219269.43107137183</v>
      </c>
      <c r="AJ390" s="589"/>
      <c r="AK390" s="589"/>
      <c r="AL390" s="589"/>
      <c r="AM390" s="589"/>
      <c r="AN390" s="589"/>
      <c r="AO390" s="589"/>
      <c r="AP390" s="589"/>
      <c r="AQ390" s="589"/>
    </row>
    <row r="391" spans="1:43" s="589" customFormat="1" ht="11.25">
      <c r="A391" s="594"/>
      <c r="B391" s="751" t="s">
        <v>106</v>
      </c>
      <c r="C391" s="630"/>
      <c r="D391" s="631"/>
      <c r="E391" s="595"/>
      <c r="F391" s="595">
        <f t="shared" ref="F391:AI391" si="186">+F304</f>
        <v>0</v>
      </c>
      <c r="G391" s="595">
        <f t="shared" si="186"/>
        <v>0</v>
      </c>
      <c r="H391" s="595">
        <f t="shared" si="186"/>
        <v>0</v>
      </c>
      <c r="I391" s="595">
        <f t="shared" si="186"/>
        <v>0</v>
      </c>
      <c r="J391" s="595">
        <f t="shared" si="186"/>
        <v>0</v>
      </c>
      <c r="K391" s="595">
        <f t="shared" si="186"/>
        <v>14880.460500000001</v>
      </c>
      <c r="L391" s="595">
        <f t="shared" si="186"/>
        <v>14880.460500000001</v>
      </c>
      <c r="M391" s="595">
        <f t="shared" si="186"/>
        <v>14880.460500000001</v>
      </c>
      <c r="N391" s="595">
        <f t="shared" si="186"/>
        <v>14880.460500000001</v>
      </c>
      <c r="O391" s="595">
        <f t="shared" si="186"/>
        <v>14880.460500000001</v>
      </c>
      <c r="P391" s="595">
        <f t="shared" si="186"/>
        <v>14880.460500000001</v>
      </c>
      <c r="Q391" s="595">
        <f t="shared" si="186"/>
        <v>14880.460500000001</v>
      </c>
      <c r="R391" s="595">
        <f t="shared" si="186"/>
        <v>14880.460500000001</v>
      </c>
      <c r="S391" s="595">
        <f t="shared" si="186"/>
        <v>14880.460500000001</v>
      </c>
      <c r="T391" s="595">
        <f t="shared" si="186"/>
        <v>14880.460500000001</v>
      </c>
      <c r="U391" s="595">
        <f t="shared" si="186"/>
        <v>14880.460500000001</v>
      </c>
      <c r="V391" s="595">
        <f t="shared" si="186"/>
        <v>14880.460500000001</v>
      </c>
      <c r="W391" s="595">
        <f t="shared" si="186"/>
        <v>14880.460500000001</v>
      </c>
      <c r="X391" s="595">
        <f t="shared" si="186"/>
        <v>14880.460500000001</v>
      </c>
      <c r="Y391" s="595">
        <f t="shared" si="186"/>
        <v>14880.460500000001</v>
      </c>
      <c r="Z391" s="595">
        <f t="shared" si="186"/>
        <v>14880.460500000001</v>
      </c>
      <c r="AA391" s="595">
        <f t="shared" si="186"/>
        <v>14880.460500000001</v>
      </c>
      <c r="AB391" s="595">
        <f t="shared" si="186"/>
        <v>14880.460500000001</v>
      </c>
      <c r="AC391" s="595">
        <f t="shared" si="186"/>
        <v>14880.460500000001</v>
      </c>
      <c r="AD391" s="595">
        <f t="shared" si="186"/>
        <v>14880.460500000001</v>
      </c>
      <c r="AE391" s="595">
        <f t="shared" si="186"/>
        <v>14880.460500000001</v>
      </c>
      <c r="AF391" s="595">
        <f t="shared" si="186"/>
        <v>14880.460500000001</v>
      </c>
      <c r="AG391" s="595">
        <f t="shared" si="186"/>
        <v>14880.460500000001</v>
      </c>
      <c r="AH391" s="595">
        <f t="shared" si="186"/>
        <v>14880.460500000001</v>
      </c>
      <c r="AI391" s="595">
        <f t="shared" si="186"/>
        <v>14880.460500000001</v>
      </c>
    </row>
    <row r="392" spans="1:43" s="589" customFormat="1" ht="11.25">
      <c r="A392" s="594"/>
      <c r="B392" s="751" t="s">
        <v>254</v>
      </c>
      <c r="C392" s="630"/>
      <c r="D392" s="631"/>
      <c r="E392" s="595"/>
      <c r="F392" s="595">
        <f t="shared" ref="F392:AI392" si="187">+F305</f>
        <v>0</v>
      </c>
      <c r="G392" s="595">
        <f t="shared" si="187"/>
        <v>0</v>
      </c>
      <c r="H392" s="595">
        <f t="shared" si="187"/>
        <v>0</v>
      </c>
      <c r="I392" s="595">
        <f t="shared" si="187"/>
        <v>0</v>
      </c>
      <c r="J392" s="595">
        <f t="shared" si="187"/>
        <v>0</v>
      </c>
      <c r="K392" s="595">
        <f t="shared" si="187"/>
        <v>158388.97057137184</v>
      </c>
      <c r="L392" s="595">
        <f t="shared" si="187"/>
        <v>158388.97057137184</v>
      </c>
      <c r="M392" s="595">
        <f t="shared" si="187"/>
        <v>158388.97057137184</v>
      </c>
      <c r="N392" s="595">
        <f t="shared" si="187"/>
        <v>158388.97057137184</v>
      </c>
      <c r="O392" s="595">
        <f t="shared" si="187"/>
        <v>158388.97057137184</v>
      </c>
      <c r="P392" s="595">
        <f t="shared" si="187"/>
        <v>158388.97057137184</v>
      </c>
      <c r="Q392" s="595">
        <f t="shared" si="187"/>
        <v>158388.97057137184</v>
      </c>
      <c r="R392" s="595">
        <f t="shared" si="187"/>
        <v>158388.97057137184</v>
      </c>
      <c r="S392" s="595">
        <f t="shared" si="187"/>
        <v>158388.97057137184</v>
      </c>
      <c r="T392" s="595">
        <f t="shared" si="187"/>
        <v>158388.97057137184</v>
      </c>
      <c r="U392" s="595">
        <f t="shared" si="187"/>
        <v>158388.97057137184</v>
      </c>
      <c r="V392" s="595">
        <f t="shared" si="187"/>
        <v>158388.97057137184</v>
      </c>
      <c r="W392" s="595">
        <f t="shared" si="187"/>
        <v>158388.97057137184</v>
      </c>
      <c r="X392" s="595">
        <f t="shared" si="187"/>
        <v>158388.97057137184</v>
      </c>
      <c r="Y392" s="595">
        <f t="shared" si="187"/>
        <v>158388.97057137184</v>
      </c>
      <c r="Z392" s="595">
        <f t="shared" si="187"/>
        <v>158388.97057137184</v>
      </c>
      <c r="AA392" s="595">
        <f t="shared" si="187"/>
        <v>158388.97057137184</v>
      </c>
      <c r="AB392" s="595">
        <f t="shared" si="187"/>
        <v>158388.97057137184</v>
      </c>
      <c r="AC392" s="595">
        <f t="shared" si="187"/>
        <v>158388.97057137184</v>
      </c>
      <c r="AD392" s="595">
        <f t="shared" si="187"/>
        <v>158388.97057137184</v>
      </c>
      <c r="AE392" s="595">
        <f t="shared" si="187"/>
        <v>158388.97057137184</v>
      </c>
      <c r="AF392" s="595">
        <f t="shared" si="187"/>
        <v>158388.97057137184</v>
      </c>
      <c r="AG392" s="595">
        <f t="shared" si="187"/>
        <v>158388.97057137184</v>
      </c>
      <c r="AH392" s="595">
        <f t="shared" si="187"/>
        <v>158388.97057137184</v>
      </c>
      <c r="AI392" s="595">
        <f t="shared" si="187"/>
        <v>158388.97057137184</v>
      </c>
    </row>
    <row r="393" spans="1:43" s="589" customFormat="1" ht="11.25">
      <c r="A393" s="594"/>
      <c r="B393" s="751" t="s">
        <v>256</v>
      </c>
      <c r="C393" s="630"/>
      <c r="D393" s="631"/>
      <c r="E393" s="595"/>
      <c r="F393" s="595">
        <f t="shared" ref="F393:AI393" si="188">+F306</f>
        <v>0</v>
      </c>
      <c r="G393" s="595">
        <f t="shared" si="188"/>
        <v>0</v>
      </c>
      <c r="H393" s="595">
        <f t="shared" si="188"/>
        <v>0</v>
      </c>
      <c r="I393" s="595">
        <f t="shared" si="188"/>
        <v>0</v>
      </c>
      <c r="J393" s="595">
        <f t="shared" si="188"/>
        <v>0</v>
      </c>
      <c r="K393" s="595">
        <f t="shared" si="188"/>
        <v>46000</v>
      </c>
      <c r="L393" s="595">
        <f t="shared" si="188"/>
        <v>46000</v>
      </c>
      <c r="M393" s="595">
        <f t="shared" si="188"/>
        <v>46000</v>
      </c>
      <c r="N393" s="595">
        <f t="shared" si="188"/>
        <v>46000</v>
      </c>
      <c r="O393" s="595">
        <f t="shared" si="188"/>
        <v>46000</v>
      </c>
      <c r="P393" s="595">
        <f t="shared" si="188"/>
        <v>46000</v>
      </c>
      <c r="Q393" s="595">
        <f t="shared" si="188"/>
        <v>46000</v>
      </c>
      <c r="R393" s="595">
        <f t="shared" si="188"/>
        <v>46000</v>
      </c>
      <c r="S393" s="595">
        <f t="shared" si="188"/>
        <v>46000</v>
      </c>
      <c r="T393" s="595">
        <f t="shared" si="188"/>
        <v>46000</v>
      </c>
      <c r="U393" s="595">
        <f t="shared" si="188"/>
        <v>46000</v>
      </c>
      <c r="V393" s="595">
        <f t="shared" si="188"/>
        <v>46000</v>
      </c>
      <c r="W393" s="595">
        <f t="shared" si="188"/>
        <v>46000</v>
      </c>
      <c r="X393" s="595">
        <f t="shared" si="188"/>
        <v>46000</v>
      </c>
      <c r="Y393" s="595">
        <f t="shared" si="188"/>
        <v>46000</v>
      </c>
      <c r="Z393" s="595">
        <f t="shared" si="188"/>
        <v>46000</v>
      </c>
      <c r="AA393" s="595">
        <f t="shared" si="188"/>
        <v>46000</v>
      </c>
      <c r="AB393" s="595">
        <f t="shared" si="188"/>
        <v>46000</v>
      </c>
      <c r="AC393" s="595">
        <f t="shared" si="188"/>
        <v>46000</v>
      </c>
      <c r="AD393" s="595">
        <f t="shared" si="188"/>
        <v>46000</v>
      </c>
      <c r="AE393" s="595">
        <f t="shared" si="188"/>
        <v>46000</v>
      </c>
      <c r="AF393" s="595">
        <f t="shared" si="188"/>
        <v>46000</v>
      </c>
      <c r="AG393" s="595">
        <f t="shared" si="188"/>
        <v>46000</v>
      </c>
      <c r="AH393" s="595">
        <f t="shared" si="188"/>
        <v>46000</v>
      </c>
      <c r="AI393" s="595">
        <f t="shared" si="188"/>
        <v>46000</v>
      </c>
    </row>
    <row r="394" spans="1:43" s="589" customFormat="1" ht="11.25">
      <c r="A394" s="594"/>
      <c r="B394" s="751" t="s">
        <v>257</v>
      </c>
      <c r="C394" s="630"/>
      <c r="D394" s="631"/>
      <c r="E394" s="595"/>
      <c r="F394" s="595">
        <f t="shared" ref="F394:AI394" si="189">+F307</f>
        <v>0</v>
      </c>
      <c r="G394" s="595">
        <f t="shared" si="189"/>
        <v>0</v>
      </c>
      <c r="H394" s="595">
        <f t="shared" si="189"/>
        <v>0</v>
      </c>
      <c r="I394" s="595">
        <f t="shared" si="189"/>
        <v>0</v>
      </c>
      <c r="J394" s="595">
        <f t="shared" si="189"/>
        <v>0</v>
      </c>
      <c r="K394" s="595">
        <f t="shared" si="189"/>
        <v>0</v>
      </c>
      <c r="L394" s="595">
        <f t="shared" si="189"/>
        <v>0</v>
      </c>
      <c r="M394" s="595">
        <f t="shared" si="189"/>
        <v>0</v>
      </c>
      <c r="N394" s="595">
        <f t="shared" si="189"/>
        <v>0</v>
      </c>
      <c r="O394" s="595">
        <f t="shared" si="189"/>
        <v>0</v>
      </c>
      <c r="P394" s="595">
        <f t="shared" si="189"/>
        <v>0</v>
      </c>
      <c r="Q394" s="595">
        <f t="shared" si="189"/>
        <v>0</v>
      </c>
      <c r="R394" s="595">
        <f t="shared" si="189"/>
        <v>0</v>
      </c>
      <c r="S394" s="595">
        <f t="shared" si="189"/>
        <v>0</v>
      </c>
      <c r="T394" s="595">
        <f t="shared" si="189"/>
        <v>0</v>
      </c>
      <c r="U394" s="595">
        <f t="shared" si="189"/>
        <v>0</v>
      </c>
      <c r="V394" s="595">
        <f t="shared" si="189"/>
        <v>0</v>
      </c>
      <c r="W394" s="595">
        <f t="shared" si="189"/>
        <v>0</v>
      </c>
      <c r="X394" s="595">
        <f t="shared" si="189"/>
        <v>0</v>
      </c>
      <c r="Y394" s="595">
        <f t="shared" si="189"/>
        <v>0</v>
      </c>
      <c r="Z394" s="595">
        <f t="shared" si="189"/>
        <v>0</v>
      </c>
      <c r="AA394" s="595">
        <f t="shared" si="189"/>
        <v>0</v>
      </c>
      <c r="AB394" s="595">
        <f t="shared" si="189"/>
        <v>0</v>
      </c>
      <c r="AC394" s="595">
        <f t="shared" si="189"/>
        <v>0</v>
      </c>
      <c r="AD394" s="595">
        <f t="shared" si="189"/>
        <v>0</v>
      </c>
      <c r="AE394" s="595">
        <f t="shared" si="189"/>
        <v>0</v>
      </c>
      <c r="AF394" s="595">
        <f t="shared" si="189"/>
        <v>0</v>
      </c>
      <c r="AG394" s="595">
        <f t="shared" si="189"/>
        <v>0</v>
      </c>
      <c r="AH394" s="595">
        <f t="shared" si="189"/>
        <v>0</v>
      </c>
      <c r="AI394" s="595">
        <f t="shared" si="189"/>
        <v>0</v>
      </c>
    </row>
    <row r="395" spans="1:43" s="607" customFormat="1" ht="11.25">
      <c r="A395" s="605">
        <v>2</v>
      </c>
      <c r="B395" s="753" t="s">
        <v>248</v>
      </c>
      <c r="C395" s="627"/>
      <c r="D395" s="628"/>
      <c r="E395" s="606"/>
      <c r="F395" s="606">
        <f t="shared" ref="F395:AI395" si="190">+F308</f>
        <v>0</v>
      </c>
      <c r="G395" s="606">
        <f t="shared" si="190"/>
        <v>0</v>
      </c>
      <c r="H395" s="606">
        <f t="shared" si="190"/>
        <v>0</v>
      </c>
      <c r="I395" s="606">
        <f t="shared" si="190"/>
        <v>0</v>
      </c>
      <c r="J395" s="606">
        <f t="shared" si="190"/>
        <v>0</v>
      </c>
      <c r="K395" s="606">
        <f t="shared" si="190"/>
        <v>0</v>
      </c>
      <c r="L395" s="606">
        <f t="shared" si="190"/>
        <v>0</v>
      </c>
      <c r="M395" s="606">
        <f t="shared" si="190"/>
        <v>0</v>
      </c>
      <c r="N395" s="606">
        <f t="shared" si="190"/>
        <v>0</v>
      </c>
      <c r="O395" s="606">
        <f t="shared" si="190"/>
        <v>0</v>
      </c>
      <c r="P395" s="606">
        <f t="shared" si="190"/>
        <v>0</v>
      </c>
      <c r="Q395" s="606">
        <f t="shared" si="190"/>
        <v>0</v>
      </c>
      <c r="R395" s="606">
        <f t="shared" si="190"/>
        <v>0</v>
      </c>
      <c r="S395" s="606">
        <f t="shared" si="190"/>
        <v>0</v>
      </c>
      <c r="T395" s="606">
        <f t="shared" si="190"/>
        <v>0</v>
      </c>
      <c r="U395" s="606">
        <f t="shared" si="190"/>
        <v>0</v>
      </c>
      <c r="V395" s="606">
        <f t="shared" si="190"/>
        <v>0</v>
      </c>
      <c r="W395" s="606">
        <f t="shared" si="190"/>
        <v>0</v>
      </c>
      <c r="X395" s="606">
        <f t="shared" si="190"/>
        <v>0</v>
      </c>
      <c r="Y395" s="606">
        <f t="shared" si="190"/>
        <v>0</v>
      </c>
      <c r="Z395" s="606">
        <f t="shared" si="190"/>
        <v>0</v>
      </c>
      <c r="AA395" s="606">
        <f t="shared" si="190"/>
        <v>0</v>
      </c>
      <c r="AB395" s="606">
        <f t="shared" si="190"/>
        <v>0</v>
      </c>
      <c r="AC395" s="606">
        <f t="shared" si="190"/>
        <v>0</v>
      </c>
      <c r="AD395" s="606">
        <f t="shared" si="190"/>
        <v>0</v>
      </c>
      <c r="AE395" s="606">
        <f t="shared" si="190"/>
        <v>0</v>
      </c>
      <c r="AF395" s="606">
        <f t="shared" si="190"/>
        <v>0</v>
      </c>
      <c r="AG395" s="606">
        <f t="shared" si="190"/>
        <v>0</v>
      </c>
      <c r="AH395" s="606">
        <f t="shared" si="190"/>
        <v>0</v>
      </c>
      <c r="AI395" s="606">
        <f t="shared" si="190"/>
        <v>0</v>
      </c>
      <c r="AJ395" s="589"/>
      <c r="AK395" s="589"/>
      <c r="AL395" s="589"/>
      <c r="AM395" s="589"/>
      <c r="AN395" s="589"/>
      <c r="AO395" s="589"/>
      <c r="AP395" s="589"/>
      <c r="AQ395" s="589"/>
    </row>
    <row r="396" spans="1:43" s="607" customFormat="1" ht="11.25">
      <c r="A396" s="605">
        <v>3</v>
      </c>
      <c r="B396" s="753" t="s">
        <v>258</v>
      </c>
      <c r="C396" s="627"/>
      <c r="D396" s="628"/>
      <c r="E396" s="606"/>
      <c r="F396" s="606">
        <f t="shared" ref="F396:AI396" si="191">+F309</f>
        <v>0</v>
      </c>
      <c r="G396" s="606">
        <f t="shared" si="191"/>
        <v>0</v>
      </c>
      <c r="H396" s="606">
        <f t="shared" si="191"/>
        <v>0</v>
      </c>
      <c r="I396" s="606">
        <f t="shared" si="191"/>
        <v>0</v>
      </c>
      <c r="J396" s="606">
        <f t="shared" si="191"/>
        <v>0</v>
      </c>
      <c r="K396" s="606">
        <f t="shared" si="191"/>
        <v>0</v>
      </c>
      <c r="L396" s="606">
        <f t="shared" si="191"/>
        <v>0</v>
      </c>
      <c r="M396" s="606">
        <f t="shared" si="191"/>
        <v>0</v>
      </c>
      <c r="N396" s="606">
        <f t="shared" si="191"/>
        <v>0</v>
      </c>
      <c r="O396" s="606">
        <f t="shared" si="191"/>
        <v>0</v>
      </c>
      <c r="P396" s="606">
        <f t="shared" si="191"/>
        <v>0</v>
      </c>
      <c r="Q396" s="606">
        <f t="shared" si="191"/>
        <v>0</v>
      </c>
      <c r="R396" s="606">
        <f t="shared" si="191"/>
        <v>0</v>
      </c>
      <c r="S396" s="606">
        <f t="shared" si="191"/>
        <v>0</v>
      </c>
      <c r="T396" s="606">
        <f t="shared" si="191"/>
        <v>0</v>
      </c>
      <c r="U396" s="606">
        <f t="shared" si="191"/>
        <v>0</v>
      </c>
      <c r="V396" s="606">
        <f t="shared" si="191"/>
        <v>0</v>
      </c>
      <c r="W396" s="606">
        <f t="shared" si="191"/>
        <v>0</v>
      </c>
      <c r="X396" s="606">
        <f t="shared" si="191"/>
        <v>0</v>
      </c>
      <c r="Y396" s="606">
        <f t="shared" si="191"/>
        <v>0</v>
      </c>
      <c r="Z396" s="606">
        <f t="shared" si="191"/>
        <v>0</v>
      </c>
      <c r="AA396" s="606">
        <f t="shared" si="191"/>
        <v>0</v>
      </c>
      <c r="AB396" s="606">
        <f t="shared" si="191"/>
        <v>0</v>
      </c>
      <c r="AC396" s="606">
        <f t="shared" si="191"/>
        <v>0</v>
      </c>
      <c r="AD396" s="606">
        <f t="shared" si="191"/>
        <v>0</v>
      </c>
      <c r="AE396" s="606">
        <f t="shared" si="191"/>
        <v>0</v>
      </c>
      <c r="AF396" s="606">
        <f t="shared" si="191"/>
        <v>0</v>
      </c>
      <c r="AG396" s="606">
        <f t="shared" si="191"/>
        <v>0</v>
      </c>
      <c r="AH396" s="606">
        <f t="shared" si="191"/>
        <v>0</v>
      </c>
      <c r="AI396" s="606">
        <f t="shared" si="191"/>
        <v>0</v>
      </c>
      <c r="AJ396" s="589"/>
      <c r="AK396" s="589"/>
      <c r="AL396" s="589"/>
      <c r="AM396" s="589"/>
      <c r="AN396" s="589"/>
      <c r="AO396" s="589"/>
      <c r="AP396" s="589"/>
      <c r="AQ396" s="589"/>
    </row>
    <row r="397" spans="1:43" s="607" customFormat="1" ht="11.25">
      <c r="A397" s="605">
        <v>4</v>
      </c>
      <c r="B397" s="753" t="s">
        <v>443</v>
      </c>
      <c r="C397" s="627"/>
      <c r="D397" s="628"/>
      <c r="E397" s="606"/>
      <c r="F397" s="606">
        <f>+F398</f>
        <v>864682.33999999985</v>
      </c>
      <c r="G397" s="606">
        <f t="shared" ref="G397:AI397" si="192">+G398</f>
        <v>77295.648049937503</v>
      </c>
      <c r="H397" s="606">
        <f t="shared" si="192"/>
        <v>609427.54840303014</v>
      </c>
      <c r="I397" s="606">
        <f t="shared" si="192"/>
        <v>574894.65973619686</v>
      </c>
      <c r="J397" s="606">
        <f t="shared" si="192"/>
        <v>28509.126981115227</v>
      </c>
      <c r="K397" s="606">
        <f t="shared" si="192"/>
        <v>4.4019543565809727E-10</v>
      </c>
      <c r="L397" s="606">
        <f t="shared" si="192"/>
        <v>0</v>
      </c>
      <c r="M397" s="606">
        <f t="shared" si="192"/>
        <v>0</v>
      </c>
      <c r="N397" s="606">
        <f t="shared" si="192"/>
        <v>0</v>
      </c>
      <c r="O397" s="606">
        <f t="shared" si="192"/>
        <v>0</v>
      </c>
      <c r="P397" s="606">
        <f t="shared" si="192"/>
        <v>0</v>
      </c>
      <c r="Q397" s="606">
        <f t="shared" si="192"/>
        <v>0</v>
      </c>
      <c r="R397" s="606">
        <f t="shared" si="192"/>
        <v>0</v>
      </c>
      <c r="S397" s="606">
        <f t="shared" si="192"/>
        <v>0</v>
      </c>
      <c r="T397" s="606">
        <f t="shared" si="192"/>
        <v>0</v>
      </c>
      <c r="U397" s="606">
        <f t="shared" si="192"/>
        <v>0</v>
      </c>
      <c r="V397" s="606">
        <f t="shared" si="192"/>
        <v>0</v>
      </c>
      <c r="W397" s="606">
        <f t="shared" si="192"/>
        <v>0</v>
      </c>
      <c r="X397" s="606">
        <f t="shared" si="192"/>
        <v>0</v>
      </c>
      <c r="Y397" s="606">
        <f t="shared" si="192"/>
        <v>0</v>
      </c>
      <c r="Z397" s="606">
        <f t="shared" si="192"/>
        <v>0</v>
      </c>
      <c r="AA397" s="606">
        <f t="shared" si="192"/>
        <v>0</v>
      </c>
      <c r="AB397" s="606">
        <f t="shared" si="192"/>
        <v>0</v>
      </c>
      <c r="AC397" s="606">
        <f t="shared" si="192"/>
        <v>0</v>
      </c>
      <c r="AD397" s="606">
        <f t="shared" si="192"/>
        <v>0</v>
      </c>
      <c r="AE397" s="606">
        <f t="shared" si="192"/>
        <v>0</v>
      </c>
      <c r="AF397" s="606">
        <f t="shared" si="192"/>
        <v>0</v>
      </c>
      <c r="AG397" s="606">
        <f t="shared" si="192"/>
        <v>0</v>
      </c>
      <c r="AH397" s="606">
        <f t="shared" si="192"/>
        <v>0</v>
      </c>
      <c r="AI397" s="606">
        <f t="shared" si="192"/>
        <v>0</v>
      </c>
      <c r="AJ397" s="589"/>
      <c r="AK397" s="589"/>
      <c r="AL397" s="589"/>
      <c r="AM397" s="589"/>
      <c r="AN397" s="589"/>
      <c r="AO397" s="589"/>
      <c r="AP397" s="589"/>
      <c r="AQ397" s="589"/>
    </row>
    <row r="398" spans="1:43" s="607" customFormat="1" ht="11.25">
      <c r="A398" s="605"/>
      <c r="B398" s="751" t="s">
        <v>444</v>
      </c>
      <c r="C398" s="630"/>
      <c r="D398" s="631"/>
      <c r="E398" s="595"/>
      <c r="F398" s="595">
        <f>+F373</f>
        <v>864682.33999999985</v>
      </c>
      <c r="G398" s="595">
        <f t="shared" ref="G398:AI398" si="193">+G373</f>
        <v>77295.648049937503</v>
      </c>
      <c r="H398" s="595">
        <f t="shared" si="193"/>
        <v>609427.54840303014</v>
      </c>
      <c r="I398" s="595">
        <f t="shared" si="193"/>
        <v>574894.65973619686</v>
      </c>
      <c r="J398" s="595">
        <f t="shared" si="193"/>
        <v>28509.126981115227</v>
      </c>
      <c r="K398" s="595">
        <f t="shared" si="193"/>
        <v>4.4019543565809727E-10</v>
      </c>
      <c r="L398" s="595">
        <f t="shared" si="193"/>
        <v>0</v>
      </c>
      <c r="M398" s="595">
        <f t="shared" si="193"/>
        <v>0</v>
      </c>
      <c r="N398" s="595">
        <f t="shared" si="193"/>
        <v>0</v>
      </c>
      <c r="O398" s="595">
        <f t="shared" si="193"/>
        <v>0</v>
      </c>
      <c r="P398" s="595">
        <f t="shared" si="193"/>
        <v>0</v>
      </c>
      <c r="Q398" s="595">
        <f t="shared" si="193"/>
        <v>0</v>
      </c>
      <c r="R398" s="595">
        <f t="shared" si="193"/>
        <v>0</v>
      </c>
      <c r="S398" s="595">
        <f t="shared" si="193"/>
        <v>0</v>
      </c>
      <c r="T398" s="595">
        <f t="shared" si="193"/>
        <v>0</v>
      </c>
      <c r="U398" s="595">
        <f t="shared" si="193"/>
        <v>0</v>
      </c>
      <c r="V398" s="595">
        <f t="shared" si="193"/>
        <v>0</v>
      </c>
      <c r="W398" s="595">
        <f t="shared" si="193"/>
        <v>0</v>
      </c>
      <c r="X398" s="595">
        <f t="shared" si="193"/>
        <v>0</v>
      </c>
      <c r="Y398" s="595">
        <f t="shared" si="193"/>
        <v>0</v>
      </c>
      <c r="Z398" s="595">
        <f t="shared" si="193"/>
        <v>0</v>
      </c>
      <c r="AA398" s="595">
        <f t="shared" si="193"/>
        <v>0</v>
      </c>
      <c r="AB398" s="595">
        <f t="shared" si="193"/>
        <v>0</v>
      </c>
      <c r="AC398" s="595">
        <f t="shared" si="193"/>
        <v>0</v>
      </c>
      <c r="AD398" s="595">
        <f t="shared" si="193"/>
        <v>0</v>
      </c>
      <c r="AE398" s="595">
        <f t="shared" si="193"/>
        <v>0</v>
      </c>
      <c r="AF398" s="595">
        <f t="shared" si="193"/>
        <v>0</v>
      </c>
      <c r="AG398" s="595">
        <f t="shared" si="193"/>
        <v>0</v>
      </c>
      <c r="AH398" s="595">
        <f t="shared" si="193"/>
        <v>0</v>
      </c>
      <c r="AI398" s="595">
        <f t="shared" si="193"/>
        <v>0</v>
      </c>
      <c r="AJ398" s="589"/>
      <c r="AK398" s="589"/>
      <c r="AL398" s="589"/>
      <c r="AM398" s="589"/>
      <c r="AN398" s="589"/>
      <c r="AO398" s="589"/>
      <c r="AP398" s="589"/>
      <c r="AQ398" s="589"/>
    </row>
    <row r="399" spans="1:43" s="607" customFormat="1" ht="11.25">
      <c r="A399" s="605">
        <v>5</v>
      </c>
      <c r="B399" s="753" t="s">
        <v>402</v>
      </c>
      <c r="C399" s="627"/>
      <c r="D399" s="628"/>
      <c r="E399" s="606"/>
      <c r="F399" s="606">
        <f>SUM(F400:F403)</f>
        <v>0</v>
      </c>
      <c r="G399" s="606">
        <f t="shared" ref="G399:AI399" si="194">SUM(G400:G403)</f>
        <v>0</v>
      </c>
      <c r="H399" s="606">
        <f t="shared" si="194"/>
        <v>0</v>
      </c>
      <c r="I399" s="606">
        <f t="shared" si="194"/>
        <v>0</v>
      </c>
      <c r="J399" s="606">
        <f t="shared" si="194"/>
        <v>0</v>
      </c>
      <c r="K399" s="606">
        <f t="shared" si="194"/>
        <v>0</v>
      </c>
      <c r="L399" s="606">
        <f t="shared" si="194"/>
        <v>0</v>
      </c>
      <c r="M399" s="606">
        <f t="shared" si="194"/>
        <v>0</v>
      </c>
      <c r="N399" s="606">
        <f t="shared" si="194"/>
        <v>0</v>
      </c>
      <c r="O399" s="606">
        <f t="shared" si="194"/>
        <v>0</v>
      </c>
      <c r="P399" s="606">
        <f t="shared" si="194"/>
        <v>0</v>
      </c>
      <c r="Q399" s="606">
        <f t="shared" si="194"/>
        <v>0</v>
      </c>
      <c r="R399" s="606">
        <f t="shared" si="194"/>
        <v>0</v>
      </c>
      <c r="S399" s="606">
        <f t="shared" si="194"/>
        <v>0</v>
      </c>
      <c r="T399" s="606">
        <f t="shared" si="194"/>
        <v>1117805.0351456569</v>
      </c>
      <c r="U399" s="606">
        <f t="shared" si="194"/>
        <v>0</v>
      </c>
      <c r="V399" s="606">
        <f t="shared" si="194"/>
        <v>0</v>
      </c>
      <c r="W399" s="606">
        <f t="shared" si="194"/>
        <v>0</v>
      </c>
      <c r="X399" s="606">
        <f t="shared" si="194"/>
        <v>273251.6319915349</v>
      </c>
      <c r="Y399" s="606">
        <f t="shared" si="194"/>
        <v>0</v>
      </c>
      <c r="Z399" s="606">
        <f t="shared" si="194"/>
        <v>0</v>
      </c>
      <c r="AA399" s="606">
        <f t="shared" si="194"/>
        <v>0</v>
      </c>
      <c r="AB399" s="606">
        <f t="shared" si="194"/>
        <v>0</v>
      </c>
      <c r="AC399" s="606">
        <f t="shared" si="194"/>
        <v>0</v>
      </c>
      <c r="AD399" s="606">
        <f t="shared" si="194"/>
        <v>1117805.0351456569</v>
      </c>
      <c r="AE399" s="606">
        <f t="shared" si="194"/>
        <v>0</v>
      </c>
      <c r="AF399" s="606">
        <f t="shared" si="194"/>
        <v>0</v>
      </c>
      <c r="AG399" s="606">
        <f t="shared" si="194"/>
        <v>0</v>
      </c>
      <c r="AH399" s="606">
        <f t="shared" si="194"/>
        <v>0</v>
      </c>
      <c r="AI399" s="606">
        <f t="shared" si="194"/>
        <v>0</v>
      </c>
      <c r="AJ399" s="589"/>
      <c r="AK399" s="589"/>
      <c r="AL399" s="589"/>
      <c r="AM399" s="589"/>
      <c r="AN399" s="589"/>
      <c r="AO399" s="589"/>
      <c r="AP399" s="589"/>
      <c r="AQ399" s="589"/>
    </row>
    <row r="400" spans="1:43" s="607" customFormat="1" ht="11.25">
      <c r="A400" s="605"/>
      <c r="B400" s="751" t="str">
        <f>+B317</f>
        <v>Oprema na razbremenilnikih</v>
      </c>
      <c r="C400" s="630"/>
      <c r="D400" s="631"/>
      <c r="E400" s="595"/>
      <c r="F400" s="595">
        <f t="shared" ref="F400:AI400" si="195">+F317</f>
        <v>0</v>
      </c>
      <c r="G400" s="595">
        <f t="shared" si="195"/>
        <v>0</v>
      </c>
      <c r="H400" s="595">
        <f t="shared" si="195"/>
        <v>0</v>
      </c>
      <c r="I400" s="595">
        <f t="shared" si="195"/>
        <v>0</v>
      </c>
      <c r="J400" s="595">
        <f t="shared" si="195"/>
        <v>0</v>
      </c>
      <c r="K400" s="595">
        <f t="shared" si="195"/>
        <v>0</v>
      </c>
      <c r="L400" s="595">
        <f t="shared" si="195"/>
        <v>0</v>
      </c>
      <c r="M400" s="595">
        <f t="shared" si="195"/>
        <v>0</v>
      </c>
      <c r="N400" s="595">
        <f t="shared" si="195"/>
        <v>0</v>
      </c>
      <c r="O400" s="595">
        <f t="shared" si="195"/>
        <v>0</v>
      </c>
      <c r="P400" s="595">
        <f t="shared" si="195"/>
        <v>0</v>
      </c>
      <c r="Q400" s="595">
        <f t="shared" si="195"/>
        <v>0</v>
      </c>
      <c r="R400" s="595">
        <f t="shared" si="195"/>
        <v>0</v>
      </c>
      <c r="S400" s="595">
        <f t="shared" si="195"/>
        <v>0</v>
      </c>
      <c r="T400" s="595">
        <f t="shared" si="195"/>
        <v>91081.2</v>
      </c>
      <c r="U400" s="595">
        <f t="shared" si="195"/>
        <v>0</v>
      </c>
      <c r="V400" s="595">
        <f t="shared" si="195"/>
        <v>0</v>
      </c>
      <c r="W400" s="595">
        <f t="shared" si="195"/>
        <v>0</v>
      </c>
      <c r="X400" s="595">
        <f t="shared" si="195"/>
        <v>0</v>
      </c>
      <c r="Y400" s="595">
        <f t="shared" si="195"/>
        <v>0</v>
      </c>
      <c r="Z400" s="595">
        <f t="shared" si="195"/>
        <v>0</v>
      </c>
      <c r="AA400" s="595">
        <f t="shared" si="195"/>
        <v>0</v>
      </c>
      <c r="AB400" s="595">
        <f t="shared" si="195"/>
        <v>0</v>
      </c>
      <c r="AC400" s="595">
        <f t="shared" si="195"/>
        <v>0</v>
      </c>
      <c r="AD400" s="595">
        <f t="shared" si="195"/>
        <v>91081.2</v>
      </c>
      <c r="AE400" s="595">
        <f t="shared" si="195"/>
        <v>0</v>
      </c>
      <c r="AF400" s="595">
        <f t="shared" si="195"/>
        <v>0</v>
      </c>
      <c r="AG400" s="595">
        <f t="shared" si="195"/>
        <v>0</v>
      </c>
      <c r="AH400" s="595">
        <f t="shared" si="195"/>
        <v>0</v>
      </c>
      <c r="AI400" s="595">
        <f t="shared" si="195"/>
        <v>0</v>
      </c>
      <c r="AJ400" s="589"/>
      <c r="AK400" s="589"/>
      <c r="AL400" s="589"/>
      <c r="AM400" s="589"/>
      <c r="AN400" s="589"/>
      <c r="AO400" s="589"/>
      <c r="AP400" s="589"/>
      <c r="AQ400" s="589"/>
    </row>
    <row r="401" spans="1:43" s="607" customFormat="1" ht="11.25">
      <c r="A401" s="605"/>
      <c r="B401" s="751" t="str">
        <f>+B318</f>
        <v>Oprema na črpališčih</v>
      </c>
      <c r="C401" s="630"/>
      <c r="D401" s="631"/>
      <c r="E401" s="595"/>
      <c r="F401" s="595">
        <f t="shared" ref="F401:AI401" si="196">+F318</f>
        <v>0</v>
      </c>
      <c r="G401" s="595">
        <f t="shared" si="196"/>
        <v>0</v>
      </c>
      <c r="H401" s="595">
        <f t="shared" si="196"/>
        <v>0</v>
      </c>
      <c r="I401" s="595">
        <f t="shared" si="196"/>
        <v>0</v>
      </c>
      <c r="J401" s="595">
        <f t="shared" si="196"/>
        <v>0</v>
      </c>
      <c r="K401" s="595">
        <f t="shared" si="196"/>
        <v>0</v>
      </c>
      <c r="L401" s="595">
        <f t="shared" si="196"/>
        <v>0</v>
      </c>
      <c r="M401" s="595">
        <f t="shared" si="196"/>
        <v>0</v>
      </c>
      <c r="N401" s="595">
        <f t="shared" si="196"/>
        <v>0</v>
      </c>
      <c r="O401" s="595">
        <f t="shared" si="196"/>
        <v>0</v>
      </c>
      <c r="P401" s="595">
        <f t="shared" si="196"/>
        <v>0</v>
      </c>
      <c r="Q401" s="595">
        <f t="shared" si="196"/>
        <v>0</v>
      </c>
      <c r="R401" s="595">
        <f t="shared" si="196"/>
        <v>0</v>
      </c>
      <c r="S401" s="595">
        <f t="shared" si="196"/>
        <v>0</v>
      </c>
      <c r="T401" s="595">
        <f t="shared" si="196"/>
        <v>52508.4</v>
      </c>
      <c r="U401" s="595">
        <f t="shared" si="196"/>
        <v>0</v>
      </c>
      <c r="V401" s="595">
        <f t="shared" si="196"/>
        <v>0</v>
      </c>
      <c r="W401" s="595">
        <f t="shared" si="196"/>
        <v>0</v>
      </c>
      <c r="X401" s="595">
        <f t="shared" si="196"/>
        <v>0</v>
      </c>
      <c r="Y401" s="595">
        <f t="shared" si="196"/>
        <v>0</v>
      </c>
      <c r="Z401" s="595">
        <f t="shared" si="196"/>
        <v>0</v>
      </c>
      <c r="AA401" s="595">
        <f t="shared" si="196"/>
        <v>0</v>
      </c>
      <c r="AB401" s="595">
        <f t="shared" si="196"/>
        <v>0</v>
      </c>
      <c r="AC401" s="595">
        <f t="shared" si="196"/>
        <v>0</v>
      </c>
      <c r="AD401" s="595">
        <f t="shared" si="196"/>
        <v>52508.4</v>
      </c>
      <c r="AE401" s="595">
        <f t="shared" si="196"/>
        <v>0</v>
      </c>
      <c r="AF401" s="595">
        <f t="shared" si="196"/>
        <v>0</v>
      </c>
      <c r="AG401" s="595">
        <f t="shared" si="196"/>
        <v>0</v>
      </c>
      <c r="AH401" s="595">
        <f t="shared" si="196"/>
        <v>0</v>
      </c>
      <c r="AI401" s="595">
        <f t="shared" si="196"/>
        <v>0</v>
      </c>
      <c r="AJ401" s="589"/>
      <c r="AK401" s="589"/>
      <c r="AL401" s="589"/>
      <c r="AM401" s="589"/>
      <c r="AN401" s="589"/>
      <c r="AO401" s="589"/>
      <c r="AP401" s="589"/>
      <c r="AQ401" s="589"/>
    </row>
    <row r="402" spans="1:43" s="607" customFormat="1" ht="11.25">
      <c r="A402" s="605"/>
      <c r="B402" s="751" t="str">
        <f>+B319</f>
        <v>Električna oprema ČN in oprema za vodenje</v>
      </c>
      <c r="C402" s="630"/>
      <c r="D402" s="631"/>
      <c r="E402" s="595"/>
      <c r="F402" s="595">
        <f t="shared" ref="F402:AI402" si="197">+F319</f>
        <v>0</v>
      </c>
      <c r="G402" s="595">
        <f t="shared" si="197"/>
        <v>0</v>
      </c>
      <c r="H402" s="595">
        <f t="shared" si="197"/>
        <v>0</v>
      </c>
      <c r="I402" s="595">
        <f t="shared" si="197"/>
        <v>0</v>
      </c>
      <c r="J402" s="595">
        <f t="shared" si="197"/>
        <v>0</v>
      </c>
      <c r="K402" s="595">
        <f t="shared" si="197"/>
        <v>0</v>
      </c>
      <c r="L402" s="595">
        <f t="shared" si="197"/>
        <v>0</v>
      </c>
      <c r="M402" s="595">
        <f t="shared" si="197"/>
        <v>0</v>
      </c>
      <c r="N402" s="595">
        <f t="shared" si="197"/>
        <v>0</v>
      </c>
      <c r="O402" s="595">
        <f t="shared" si="197"/>
        <v>0</v>
      </c>
      <c r="P402" s="595">
        <f t="shared" si="197"/>
        <v>0</v>
      </c>
      <c r="Q402" s="595">
        <f t="shared" si="197"/>
        <v>0</v>
      </c>
      <c r="R402" s="595">
        <f t="shared" si="197"/>
        <v>0</v>
      </c>
      <c r="S402" s="595">
        <f t="shared" si="197"/>
        <v>0</v>
      </c>
      <c r="T402" s="595">
        <f t="shared" si="197"/>
        <v>0</v>
      </c>
      <c r="U402" s="595">
        <f t="shared" si="197"/>
        <v>0</v>
      </c>
      <c r="V402" s="595">
        <f t="shared" si="197"/>
        <v>0</v>
      </c>
      <c r="W402" s="595">
        <f t="shared" si="197"/>
        <v>0</v>
      </c>
      <c r="X402" s="595">
        <f t="shared" si="197"/>
        <v>273251.6319915349</v>
      </c>
      <c r="Y402" s="595">
        <f t="shared" si="197"/>
        <v>0</v>
      </c>
      <c r="Z402" s="595">
        <f t="shared" si="197"/>
        <v>0</v>
      </c>
      <c r="AA402" s="595">
        <f t="shared" si="197"/>
        <v>0</v>
      </c>
      <c r="AB402" s="595">
        <f t="shared" si="197"/>
        <v>0</v>
      </c>
      <c r="AC402" s="595">
        <f t="shared" si="197"/>
        <v>0</v>
      </c>
      <c r="AD402" s="595">
        <f t="shared" si="197"/>
        <v>0</v>
      </c>
      <c r="AE402" s="595">
        <f t="shared" si="197"/>
        <v>0</v>
      </c>
      <c r="AF402" s="595">
        <f t="shared" si="197"/>
        <v>0</v>
      </c>
      <c r="AG402" s="595">
        <f t="shared" si="197"/>
        <v>0</v>
      </c>
      <c r="AH402" s="595">
        <f t="shared" si="197"/>
        <v>0</v>
      </c>
      <c r="AI402" s="595">
        <f t="shared" si="197"/>
        <v>0</v>
      </c>
      <c r="AJ402" s="589"/>
      <c r="AK402" s="589"/>
      <c r="AL402" s="589"/>
      <c r="AM402" s="589"/>
      <c r="AN402" s="589"/>
      <c r="AO402" s="589"/>
      <c r="AP402" s="589"/>
      <c r="AQ402" s="589"/>
    </row>
    <row r="403" spans="1:43" s="607" customFormat="1" ht="11.25">
      <c r="A403" s="605"/>
      <c r="B403" s="751" t="str">
        <f>+B320</f>
        <v>Strojna oprema na ČN</v>
      </c>
      <c r="C403" s="630"/>
      <c r="D403" s="631"/>
      <c r="E403" s="595"/>
      <c r="F403" s="595">
        <f t="shared" ref="F403:AI403" si="198">+F320</f>
        <v>0</v>
      </c>
      <c r="G403" s="595">
        <f t="shared" si="198"/>
        <v>0</v>
      </c>
      <c r="H403" s="595">
        <f t="shared" si="198"/>
        <v>0</v>
      </c>
      <c r="I403" s="595">
        <f t="shared" si="198"/>
        <v>0</v>
      </c>
      <c r="J403" s="595">
        <f t="shared" si="198"/>
        <v>0</v>
      </c>
      <c r="K403" s="595">
        <f t="shared" si="198"/>
        <v>0</v>
      </c>
      <c r="L403" s="595">
        <f t="shared" si="198"/>
        <v>0</v>
      </c>
      <c r="M403" s="595">
        <f t="shared" si="198"/>
        <v>0</v>
      </c>
      <c r="N403" s="595">
        <f t="shared" si="198"/>
        <v>0</v>
      </c>
      <c r="O403" s="595">
        <f t="shared" si="198"/>
        <v>0</v>
      </c>
      <c r="P403" s="595">
        <f t="shared" si="198"/>
        <v>0</v>
      </c>
      <c r="Q403" s="595">
        <f t="shared" si="198"/>
        <v>0</v>
      </c>
      <c r="R403" s="595">
        <f t="shared" si="198"/>
        <v>0</v>
      </c>
      <c r="S403" s="595">
        <f t="shared" si="198"/>
        <v>0</v>
      </c>
      <c r="T403" s="595">
        <f t="shared" si="198"/>
        <v>974215.43514565681</v>
      </c>
      <c r="U403" s="595">
        <f t="shared" si="198"/>
        <v>0</v>
      </c>
      <c r="V403" s="595">
        <f t="shared" si="198"/>
        <v>0</v>
      </c>
      <c r="W403" s="595">
        <f t="shared" si="198"/>
        <v>0</v>
      </c>
      <c r="X403" s="595">
        <f t="shared" si="198"/>
        <v>0</v>
      </c>
      <c r="Y403" s="595">
        <f t="shared" si="198"/>
        <v>0</v>
      </c>
      <c r="Z403" s="595">
        <f t="shared" si="198"/>
        <v>0</v>
      </c>
      <c r="AA403" s="595">
        <f t="shared" si="198"/>
        <v>0</v>
      </c>
      <c r="AB403" s="595">
        <f t="shared" si="198"/>
        <v>0</v>
      </c>
      <c r="AC403" s="595">
        <f t="shared" si="198"/>
        <v>0</v>
      </c>
      <c r="AD403" s="595">
        <f t="shared" si="198"/>
        <v>974215.43514565681</v>
      </c>
      <c r="AE403" s="595">
        <f t="shared" si="198"/>
        <v>0</v>
      </c>
      <c r="AF403" s="595">
        <f t="shared" si="198"/>
        <v>0</v>
      </c>
      <c r="AG403" s="595">
        <f t="shared" si="198"/>
        <v>0</v>
      </c>
      <c r="AH403" s="595">
        <f t="shared" si="198"/>
        <v>0</v>
      </c>
      <c r="AI403" s="595">
        <f t="shared" si="198"/>
        <v>0</v>
      </c>
      <c r="AJ403" s="589"/>
      <c r="AK403" s="589"/>
      <c r="AL403" s="589"/>
      <c r="AM403" s="589"/>
      <c r="AN403" s="589"/>
      <c r="AO403" s="589"/>
      <c r="AP403" s="589"/>
      <c r="AQ403" s="589"/>
    </row>
    <row r="404" spans="1:43" s="589" customFormat="1" thickBot="1">
      <c r="A404" s="592" t="s">
        <v>155</v>
      </c>
      <c r="B404" s="749" t="s">
        <v>403</v>
      </c>
      <c r="C404" s="663">
        <f>NPV($C$328,G404:AI404)+F404</f>
        <v>-958525.12301657721</v>
      </c>
      <c r="D404" s="633">
        <f>SUM(F404:AI404)</f>
        <v>239373.37275480281</v>
      </c>
      <c r="E404" s="593"/>
      <c r="F404" s="593">
        <f>+F382-F389</f>
        <v>-864682.33999999985</v>
      </c>
      <c r="G404" s="593">
        <f t="shared" ref="G404:AI404" si="199">+G382-G389</f>
        <v>-77295.648049937503</v>
      </c>
      <c r="H404" s="593">
        <f t="shared" si="199"/>
        <v>-609427.54840303014</v>
      </c>
      <c r="I404" s="593">
        <f t="shared" si="199"/>
        <v>-574894.65973619686</v>
      </c>
      <c r="J404" s="593">
        <f t="shared" si="199"/>
        <v>-28509.126981115227</v>
      </c>
      <c r="K404" s="593">
        <f t="shared" si="199"/>
        <v>126759.43834252792</v>
      </c>
      <c r="L404" s="593">
        <f t="shared" si="199"/>
        <v>126759.43834252836</v>
      </c>
      <c r="M404" s="593">
        <f t="shared" si="199"/>
        <v>126759.43834252836</v>
      </c>
      <c r="N404" s="593">
        <f t="shared" si="199"/>
        <v>126759.43834252836</v>
      </c>
      <c r="O404" s="593">
        <f t="shared" si="199"/>
        <v>126759.43834252836</v>
      </c>
      <c r="P404" s="593">
        <f t="shared" si="199"/>
        <v>126759.43834252836</v>
      </c>
      <c r="Q404" s="593">
        <f t="shared" si="199"/>
        <v>126759.43834252836</v>
      </c>
      <c r="R404" s="593">
        <f t="shared" si="199"/>
        <v>126759.43834252836</v>
      </c>
      <c r="S404" s="593">
        <f t="shared" si="199"/>
        <v>126759.43834252836</v>
      </c>
      <c r="T404" s="593">
        <f t="shared" si="199"/>
        <v>-991045.59680312849</v>
      </c>
      <c r="U404" s="593">
        <f t="shared" si="199"/>
        <v>126759.43834252836</v>
      </c>
      <c r="V404" s="593">
        <f t="shared" si="199"/>
        <v>126759.43834252836</v>
      </c>
      <c r="W404" s="593">
        <f t="shared" si="199"/>
        <v>126759.43834252836</v>
      </c>
      <c r="X404" s="593">
        <f t="shared" si="199"/>
        <v>-146492.19364900654</v>
      </c>
      <c r="Y404" s="593">
        <f t="shared" si="199"/>
        <v>126759.43834252836</v>
      </c>
      <c r="Z404" s="593">
        <f t="shared" si="199"/>
        <v>126759.43834252836</v>
      </c>
      <c r="AA404" s="593">
        <f t="shared" si="199"/>
        <v>219556.76662554347</v>
      </c>
      <c r="AB404" s="593">
        <f t="shared" si="199"/>
        <v>219556.76662554347</v>
      </c>
      <c r="AC404" s="593">
        <f t="shared" si="199"/>
        <v>219556.76662554347</v>
      </c>
      <c r="AD404" s="593">
        <f t="shared" si="199"/>
        <v>-898248.26852011331</v>
      </c>
      <c r="AE404" s="593">
        <f t="shared" si="199"/>
        <v>219556.76662554347</v>
      </c>
      <c r="AF404" s="593">
        <f t="shared" si="199"/>
        <v>219556.76662554347</v>
      </c>
      <c r="AG404" s="593">
        <f t="shared" si="199"/>
        <v>219556.76662554347</v>
      </c>
      <c r="AH404" s="593">
        <f t="shared" si="199"/>
        <v>219556.76662554347</v>
      </c>
      <c r="AI404" s="593">
        <f t="shared" si="199"/>
        <v>1118439.2517231293</v>
      </c>
    </row>
    <row r="406" spans="1:43" ht="15">
      <c r="A406" s="557" t="s">
        <v>462</v>
      </c>
    </row>
    <row r="407" spans="1:43" ht="12.75" thickBot="1"/>
    <row r="408" spans="1:43" s="589" customFormat="1" ht="12" customHeight="1">
      <c r="A408" s="618"/>
      <c r="B408" s="756" t="s">
        <v>388</v>
      </c>
      <c r="C408" s="854"/>
      <c r="D408" s="855"/>
      <c r="E408" s="618"/>
      <c r="F408" s="618">
        <f t="shared" ref="F408:AI409" si="200">+F380</f>
        <v>1</v>
      </c>
      <c r="G408" s="618">
        <f t="shared" si="200"/>
        <v>2</v>
      </c>
      <c r="H408" s="618">
        <f t="shared" si="200"/>
        <v>3</v>
      </c>
      <c r="I408" s="618">
        <f t="shared" si="200"/>
        <v>4</v>
      </c>
      <c r="J408" s="618">
        <f t="shared" si="200"/>
        <v>5</v>
      </c>
      <c r="K408" s="618">
        <f t="shared" si="200"/>
        <v>6</v>
      </c>
      <c r="L408" s="618">
        <f t="shared" si="200"/>
        <v>7</v>
      </c>
      <c r="M408" s="618">
        <f t="shared" si="200"/>
        <v>8</v>
      </c>
      <c r="N408" s="618">
        <f t="shared" si="200"/>
        <v>9</v>
      </c>
      <c r="O408" s="618">
        <f t="shared" si="200"/>
        <v>10</v>
      </c>
      <c r="P408" s="618">
        <f t="shared" si="200"/>
        <v>11</v>
      </c>
      <c r="Q408" s="618">
        <f t="shared" si="200"/>
        <v>12</v>
      </c>
      <c r="R408" s="618">
        <f t="shared" si="200"/>
        <v>13</v>
      </c>
      <c r="S408" s="618">
        <f t="shared" si="200"/>
        <v>14</v>
      </c>
      <c r="T408" s="618">
        <f t="shared" si="200"/>
        <v>15</v>
      </c>
      <c r="U408" s="618">
        <f t="shared" si="200"/>
        <v>16</v>
      </c>
      <c r="V408" s="618">
        <f t="shared" si="200"/>
        <v>17</v>
      </c>
      <c r="W408" s="618">
        <f t="shared" si="200"/>
        <v>18</v>
      </c>
      <c r="X408" s="618">
        <f t="shared" si="200"/>
        <v>19</v>
      </c>
      <c r="Y408" s="618">
        <f t="shared" si="200"/>
        <v>20</v>
      </c>
      <c r="Z408" s="618">
        <f t="shared" si="200"/>
        <v>21</v>
      </c>
      <c r="AA408" s="618">
        <f t="shared" si="200"/>
        <v>22</v>
      </c>
      <c r="AB408" s="618">
        <f t="shared" si="200"/>
        <v>23</v>
      </c>
      <c r="AC408" s="618">
        <f t="shared" si="200"/>
        <v>24</v>
      </c>
      <c r="AD408" s="618">
        <f t="shared" si="200"/>
        <v>25</v>
      </c>
      <c r="AE408" s="618">
        <f t="shared" si="200"/>
        <v>26</v>
      </c>
      <c r="AF408" s="618">
        <f t="shared" si="200"/>
        <v>27</v>
      </c>
      <c r="AG408" s="618">
        <f t="shared" si="200"/>
        <v>28</v>
      </c>
      <c r="AH408" s="618">
        <f t="shared" si="200"/>
        <v>29</v>
      </c>
      <c r="AI408" s="618">
        <f t="shared" si="200"/>
        <v>30</v>
      </c>
    </row>
    <row r="409" spans="1:43" s="589" customFormat="1" ht="12" customHeight="1">
      <c r="A409" s="618" t="s">
        <v>147</v>
      </c>
      <c r="B409" s="756" t="s">
        <v>397</v>
      </c>
      <c r="C409" s="856"/>
      <c r="D409" s="857"/>
      <c r="E409" s="618"/>
      <c r="F409" s="655" t="str">
        <f t="shared" si="200"/>
        <v>do 2018</v>
      </c>
      <c r="G409" s="618">
        <f t="shared" si="200"/>
        <v>2019</v>
      </c>
      <c r="H409" s="618">
        <f t="shared" si="200"/>
        <v>2020</v>
      </c>
      <c r="I409" s="618">
        <f t="shared" si="200"/>
        <v>2021</v>
      </c>
      <c r="J409" s="618">
        <f t="shared" si="200"/>
        <v>2022</v>
      </c>
      <c r="K409" s="618">
        <f t="shared" si="200"/>
        <v>2023</v>
      </c>
      <c r="L409" s="618">
        <f t="shared" si="200"/>
        <v>2024</v>
      </c>
      <c r="M409" s="618">
        <f t="shared" si="200"/>
        <v>2025</v>
      </c>
      <c r="N409" s="618">
        <f t="shared" si="200"/>
        <v>2026</v>
      </c>
      <c r="O409" s="618">
        <f t="shared" si="200"/>
        <v>2027</v>
      </c>
      <c r="P409" s="618">
        <f t="shared" si="200"/>
        <v>2028</v>
      </c>
      <c r="Q409" s="618">
        <f t="shared" si="200"/>
        <v>2029</v>
      </c>
      <c r="R409" s="618">
        <f t="shared" si="200"/>
        <v>2030</v>
      </c>
      <c r="S409" s="618">
        <f t="shared" si="200"/>
        <v>2031</v>
      </c>
      <c r="T409" s="618">
        <f t="shared" si="200"/>
        <v>2032</v>
      </c>
      <c r="U409" s="618">
        <f t="shared" si="200"/>
        <v>2033</v>
      </c>
      <c r="V409" s="618">
        <f t="shared" si="200"/>
        <v>2034</v>
      </c>
      <c r="W409" s="618">
        <f t="shared" si="200"/>
        <v>2035</v>
      </c>
      <c r="X409" s="618">
        <f t="shared" si="200"/>
        <v>2036</v>
      </c>
      <c r="Y409" s="618">
        <f t="shared" si="200"/>
        <v>2037</v>
      </c>
      <c r="Z409" s="618">
        <f t="shared" si="200"/>
        <v>2038</v>
      </c>
      <c r="AA409" s="618">
        <f t="shared" si="200"/>
        <v>2039</v>
      </c>
      <c r="AB409" s="618">
        <f t="shared" si="200"/>
        <v>2040</v>
      </c>
      <c r="AC409" s="618">
        <f t="shared" si="200"/>
        <v>2041</v>
      </c>
      <c r="AD409" s="618">
        <f t="shared" si="200"/>
        <v>2042</v>
      </c>
      <c r="AE409" s="618">
        <f t="shared" si="200"/>
        <v>2043</v>
      </c>
      <c r="AF409" s="618">
        <f t="shared" si="200"/>
        <v>2044</v>
      </c>
      <c r="AG409" s="618">
        <f t="shared" si="200"/>
        <v>2045</v>
      </c>
      <c r="AH409" s="618">
        <f t="shared" si="200"/>
        <v>2046</v>
      </c>
      <c r="AI409" s="618">
        <f t="shared" si="200"/>
        <v>2047</v>
      </c>
    </row>
    <row r="410" spans="1:43" s="589" customFormat="1" ht="12" customHeight="1">
      <c r="A410" s="592" t="s">
        <v>242</v>
      </c>
      <c r="B410" s="749" t="s">
        <v>398</v>
      </c>
      <c r="C410" s="856"/>
      <c r="D410" s="857"/>
      <c r="E410" s="593"/>
      <c r="F410" s="593">
        <f t="shared" ref="F410:AI410" si="201">+F411+F414+F415+F416</f>
        <v>864682.33999999985</v>
      </c>
      <c r="G410" s="593">
        <f t="shared" si="201"/>
        <v>222366.13804993749</v>
      </c>
      <c r="H410" s="593">
        <f t="shared" si="201"/>
        <v>2475885.9384030299</v>
      </c>
      <c r="I410" s="593">
        <f t="shared" si="201"/>
        <v>2387794.5297361966</v>
      </c>
      <c r="J410" s="593">
        <f t="shared" si="201"/>
        <v>76215.776981115225</v>
      </c>
      <c r="K410" s="593">
        <f t="shared" si="201"/>
        <v>346028.86941390048</v>
      </c>
      <c r="L410" s="593">
        <f t="shared" si="201"/>
        <v>346028.86941390019</v>
      </c>
      <c r="M410" s="593">
        <f t="shared" si="201"/>
        <v>346028.86941390019</v>
      </c>
      <c r="N410" s="593">
        <f t="shared" si="201"/>
        <v>346028.86941390019</v>
      </c>
      <c r="O410" s="593">
        <f t="shared" si="201"/>
        <v>346028.86941390019</v>
      </c>
      <c r="P410" s="593">
        <f t="shared" si="201"/>
        <v>346028.86941390019</v>
      </c>
      <c r="Q410" s="593">
        <f t="shared" si="201"/>
        <v>346028.86941390019</v>
      </c>
      <c r="R410" s="593">
        <f t="shared" si="201"/>
        <v>346028.86941390019</v>
      </c>
      <c r="S410" s="593">
        <f t="shared" si="201"/>
        <v>346028.86941390019</v>
      </c>
      <c r="T410" s="593">
        <f t="shared" si="201"/>
        <v>346028.86941390019</v>
      </c>
      <c r="U410" s="593">
        <f t="shared" si="201"/>
        <v>346028.86941390019</v>
      </c>
      <c r="V410" s="593">
        <f t="shared" si="201"/>
        <v>346028.86941390019</v>
      </c>
      <c r="W410" s="593">
        <f t="shared" si="201"/>
        <v>346028.86941390019</v>
      </c>
      <c r="X410" s="593">
        <f t="shared" si="201"/>
        <v>346028.86941390019</v>
      </c>
      <c r="Y410" s="593">
        <f t="shared" si="201"/>
        <v>346028.86941390019</v>
      </c>
      <c r="Z410" s="593">
        <f t="shared" si="201"/>
        <v>346028.86941390019</v>
      </c>
      <c r="AA410" s="593">
        <f t="shared" si="201"/>
        <v>438826.1976969153</v>
      </c>
      <c r="AB410" s="593">
        <f t="shared" si="201"/>
        <v>438826.1976969153</v>
      </c>
      <c r="AC410" s="593">
        <f t="shared" si="201"/>
        <v>438826.1976969153</v>
      </c>
      <c r="AD410" s="593">
        <f t="shared" si="201"/>
        <v>438826.1976969153</v>
      </c>
      <c r="AE410" s="593">
        <f t="shared" si="201"/>
        <v>438826.1976969153</v>
      </c>
      <c r="AF410" s="593">
        <f t="shared" si="201"/>
        <v>438826.1976969153</v>
      </c>
      <c r="AG410" s="593">
        <f t="shared" si="201"/>
        <v>438826.1976969153</v>
      </c>
      <c r="AH410" s="593">
        <f t="shared" si="201"/>
        <v>438826.1976969153</v>
      </c>
      <c r="AI410" s="593">
        <f t="shared" si="201"/>
        <v>438826.1976969153</v>
      </c>
    </row>
    <row r="411" spans="1:43" s="607" customFormat="1" ht="12" customHeight="1">
      <c r="A411" s="605">
        <v>1</v>
      </c>
      <c r="B411" s="753" t="s">
        <v>245</v>
      </c>
      <c r="C411" s="856"/>
      <c r="D411" s="857"/>
      <c r="E411" s="606"/>
      <c r="F411" s="606">
        <f t="shared" ref="F411:AI411" si="202">+F412+F413</f>
        <v>0</v>
      </c>
      <c r="G411" s="606">
        <f t="shared" si="202"/>
        <v>0</v>
      </c>
      <c r="H411" s="606">
        <f t="shared" si="202"/>
        <v>0</v>
      </c>
      <c r="I411" s="606">
        <f t="shared" si="202"/>
        <v>0</v>
      </c>
      <c r="J411" s="606">
        <f t="shared" si="202"/>
        <v>0</v>
      </c>
      <c r="K411" s="606">
        <f t="shared" si="202"/>
        <v>346028.86941390019</v>
      </c>
      <c r="L411" s="606">
        <f t="shared" si="202"/>
        <v>346028.86941390019</v>
      </c>
      <c r="M411" s="606">
        <f t="shared" si="202"/>
        <v>346028.86941390019</v>
      </c>
      <c r="N411" s="606">
        <f t="shared" si="202"/>
        <v>346028.86941390019</v>
      </c>
      <c r="O411" s="606">
        <f t="shared" si="202"/>
        <v>346028.86941390019</v>
      </c>
      <c r="P411" s="606">
        <f t="shared" si="202"/>
        <v>346028.86941390019</v>
      </c>
      <c r="Q411" s="606">
        <f t="shared" si="202"/>
        <v>346028.86941390019</v>
      </c>
      <c r="R411" s="606">
        <f t="shared" si="202"/>
        <v>346028.86941390019</v>
      </c>
      <c r="S411" s="606">
        <f t="shared" si="202"/>
        <v>346028.86941390019</v>
      </c>
      <c r="T411" s="606">
        <f t="shared" si="202"/>
        <v>346028.86941390019</v>
      </c>
      <c r="U411" s="606">
        <f t="shared" si="202"/>
        <v>346028.86941390019</v>
      </c>
      <c r="V411" s="606">
        <f t="shared" si="202"/>
        <v>346028.86941390019</v>
      </c>
      <c r="W411" s="606">
        <f t="shared" si="202"/>
        <v>346028.86941390019</v>
      </c>
      <c r="X411" s="606">
        <f t="shared" si="202"/>
        <v>346028.86941390019</v>
      </c>
      <c r="Y411" s="606">
        <f t="shared" si="202"/>
        <v>346028.86941390019</v>
      </c>
      <c r="Z411" s="606">
        <f t="shared" si="202"/>
        <v>346028.86941390019</v>
      </c>
      <c r="AA411" s="606">
        <f t="shared" si="202"/>
        <v>438826.1976969153</v>
      </c>
      <c r="AB411" s="606">
        <f t="shared" si="202"/>
        <v>438826.1976969153</v>
      </c>
      <c r="AC411" s="606">
        <f t="shared" si="202"/>
        <v>438826.1976969153</v>
      </c>
      <c r="AD411" s="606">
        <f t="shared" si="202"/>
        <v>438826.1976969153</v>
      </c>
      <c r="AE411" s="606">
        <f t="shared" si="202"/>
        <v>438826.1976969153</v>
      </c>
      <c r="AF411" s="606">
        <f t="shared" si="202"/>
        <v>438826.1976969153</v>
      </c>
      <c r="AG411" s="606">
        <f t="shared" si="202"/>
        <v>438826.1976969153</v>
      </c>
      <c r="AH411" s="606">
        <f t="shared" si="202"/>
        <v>438826.1976969153</v>
      </c>
      <c r="AI411" s="606">
        <f t="shared" si="202"/>
        <v>438826.1976969153</v>
      </c>
      <c r="AJ411" s="589"/>
      <c r="AK411" s="589"/>
      <c r="AL411" s="589"/>
      <c r="AM411" s="589"/>
      <c r="AN411" s="589"/>
      <c r="AO411" s="589"/>
      <c r="AP411" s="589"/>
    </row>
    <row r="412" spans="1:43" s="589" customFormat="1" ht="12" customHeight="1">
      <c r="A412" s="594"/>
      <c r="B412" s="751" t="s">
        <v>249</v>
      </c>
      <c r="C412" s="856"/>
      <c r="D412" s="857"/>
      <c r="E412" s="595"/>
      <c r="F412" s="595">
        <f t="shared" ref="F412:AI412" si="203">+F296</f>
        <v>0</v>
      </c>
      <c r="G412" s="595">
        <f t="shared" si="203"/>
        <v>0</v>
      </c>
      <c r="H412" s="595">
        <f t="shared" si="203"/>
        <v>0</v>
      </c>
      <c r="I412" s="595">
        <f t="shared" si="203"/>
        <v>0</v>
      </c>
      <c r="J412" s="595">
        <f t="shared" si="203"/>
        <v>0</v>
      </c>
      <c r="K412" s="595">
        <f t="shared" si="203"/>
        <v>219269.43107137195</v>
      </c>
      <c r="L412" s="595">
        <f t="shared" si="203"/>
        <v>219269.43107137195</v>
      </c>
      <c r="M412" s="595">
        <f t="shared" si="203"/>
        <v>219269.43107137195</v>
      </c>
      <c r="N412" s="595">
        <f t="shared" si="203"/>
        <v>219269.43107137195</v>
      </c>
      <c r="O412" s="595">
        <f t="shared" si="203"/>
        <v>219269.43107137195</v>
      </c>
      <c r="P412" s="595">
        <f t="shared" si="203"/>
        <v>219269.43107137195</v>
      </c>
      <c r="Q412" s="595">
        <f t="shared" si="203"/>
        <v>219269.43107137195</v>
      </c>
      <c r="R412" s="595">
        <f t="shared" si="203"/>
        <v>219269.43107137195</v>
      </c>
      <c r="S412" s="595">
        <f t="shared" si="203"/>
        <v>219269.43107137195</v>
      </c>
      <c r="T412" s="595">
        <f t="shared" si="203"/>
        <v>219269.43107137195</v>
      </c>
      <c r="U412" s="595">
        <f t="shared" si="203"/>
        <v>219269.43107137195</v>
      </c>
      <c r="V412" s="595">
        <f t="shared" si="203"/>
        <v>219269.43107137195</v>
      </c>
      <c r="W412" s="595">
        <f t="shared" si="203"/>
        <v>219269.43107137195</v>
      </c>
      <c r="X412" s="595">
        <f t="shared" si="203"/>
        <v>219269.43107137195</v>
      </c>
      <c r="Y412" s="595">
        <f t="shared" si="203"/>
        <v>219269.43107137195</v>
      </c>
      <c r="Z412" s="595">
        <f t="shared" si="203"/>
        <v>219269.43107137195</v>
      </c>
      <c r="AA412" s="595">
        <f t="shared" si="203"/>
        <v>219269.43107137195</v>
      </c>
      <c r="AB412" s="595">
        <f t="shared" si="203"/>
        <v>219269.43107137195</v>
      </c>
      <c r="AC412" s="595">
        <f t="shared" si="203"/>
        <v>219269.43107137195</v>
      </c>
      <c r="AD412" s="595">
        <f t="shared" si="203"/>
        <v>219269.43107137195</v>
      </c>
      <c r="AE412" s="595">
        <f t="shared" si="203"/>
        <v>219269.43107137195</v>
      </c>
      <c r="AF412" s="595">
        <f t="shared" si="203"/>
        <v>219269.43107137195</v>
      </c>
      <c r="AG412" s="595">
        <f t="shared" si="203"/>
        <v>219269.43107137195</v>
      </c>
      <c r="AH412" s="595">
        <f t="shared" si="203"/>
        <v>219269.43107137195</v>
      </c>
      <c r="AI412" s="595">
        <f t="shared" si="203"/>
        <v>219269.43107137195</v>
      </c>
    </row>
    <row r="413" spans="1:43" s="589" customFormat="1" ht="12" customHeight="1">
      <c r="A413" s="594"/>
      <c r="B413" s="751" t="s">
        <v>250</v>
      </c>
      <c r="C413" s="856"/>
      <c r="D413" s="857"/>
      <c r="E413" s="595"/>
      <c r="F413" s="595">
        <f t="shared" ref="F413:AI413" si="204">+F297</f>
        <v>0</v>
      </c>
      <c r="G413" s="595">
        <f t="shared" si="204"/>
        <v>0</v>
      </c>
      <c r="H413" s="595">
        <f t="shared" si="204"/>
        <v>0</v>
      </c>
      <c r="I413" s="595">
        <f t="shared" si="204"/>
        <v>0</v>
      </c>
      <c r="J413" s="595">
        <f t="shared" si="204"/>
        <v>0</v>
      </c>
      <c r="K413" s="595">
        <f t="shared" si="204"/>
        <v>126759.43834252824</v>
      </c>
      <c r="L413" s="595">
        <f t="shared" si="204"/>
        <v>126759.43834252824</v>
      </c>
      <c r="M413" s="595">
        <f t="shared" si="204"/>
        <v>126759.43834252824</v>
      </c>
      <c r="N413" s="595">
        <f t="shared" si="204"/>
        <v>126759.43834252824</v>
      </c>
      <c r="O413" s="595">
        <f t="shared" si="204"/>
        <v>126759.43834252824</v>
      </c>
      <c r="P413" s="595">
        <f t="shared" si="204"/>
        <v>126759.43834252824</v>
      </c>
      <c r="Q413" s="595">
        <f t="shared" si="204"/>
        <v>126759.43834252824</v>
      </c>
      <c r="R413" s="595">
        <f t="shared" si="204"/>
        <v>126759.43834252824</v>
      </c>
      <c r="S413" s="595">
        <f t="shared" si="204"/>
        <v>126759.43834252824</v>
      </c>
      <c r="T413" s="595">
        <f t="shared" si="204"/>
        <v>126759.43834252824</v>
      </c>
      <c r="U413" s="595">
        <f t="shared" si="204"/>
        <v>126759.43834252824</v>
      </c>
      <c r="V413" s="595">
        <f t="shared" si="204"/>
        <v>126759.43834252824</v>
      </c>
      <c r="W413" s="595">
        <f t="shared" si="204"/>
        <v>126759.43834252824</v>
      </c>
      <c r="X413" s="595">
        <f t="shared" si="204"/>
        <v>126759.43834252824</v>
      </c>
      <c r="Y413" s="595">
        <f t="shared" si="204"/>
        <v>126759.43834252824</v>
      </c>
      <c r="Z413" s="595">
        <f t="shared" si="204"/>
        <v>126759.43834252824</v>
      </c>
      <c r="AA413" s="595">
        <f t="shared" si="204"/>
        <v>219556.76662554336</v>
      </c>
      <c r="AB413" s="595">
        <f t="shared" si="204"/>
        <v>219556.76662554336</v>
      </c>
      <c r="AC413" s="595">
        <f t="shared" si="204"/>
        <v>219556.76662554336</v>
      </c>
      <c r="AD413" s="595">
        <f t="shared" si="204"/>
        <v>219556.76662554336</v>
      </c>
      <c r="AE413" s="595">
        <f t="shared" si="204"/>
        <v>219556.76662554336</v>
      </c>
      <c r="AF413" s="595">
        <f t="shared" si="204"/>
        <v>219556.76662554336</v>
      </c>
      <c r="AG413" s="595">
        <f t="shared" si="204"/>
        <v>219556.76662554336</v>
      </c>
      <c r="AH413" s="595">
        <f t="shared" si="204"/>
        <v>219556.76662554336</v>
      </c>
      <c r="AI413" s="595">
        <f t="shared" si="204"/>
        <v>219556.76662554336</v>
      </c>
    </row>
    <row r="414" spans="1:43" s="607" customFormat="1" ht="12" customHeight="1">
      <c r="A414" s="605">
        <v>2</v>
      </c>
      <c r="B414" s="753" t="s">
        <v>247</v>
      </c>
      <c r="C414" s="856"/>
      <c r="D414" s="857"/>
      <c r="E414" s="606"/>
      <c r="F414" s="606">
        <f t="shared" ref="F414:AI414" si="205">+F299</f>
        <v>0</v>
      </c>
      <c r="G414" s="606">
        <f t="shared" si="205"/>
        <v>0</v>
      </c>
      <c r="H414" s="606">
        <f t="shared" si="205"/>
        <v>0</v>
      </c>
      <c r="I414" s="606">
        <f t="shared" si="205"/>
        <v>0</v>
      </c>
      <c r="J414" s="606">
        <f t="shared" si="205"/>
        <v>0</v>
      </c>
      <c r="K414" s="606">
        <f t="shared" si="205"/>
        <v>0</v>
      </c>
      <c r="L414" s="606">
        <f t="shared" si="205"/>
        <v>0</v>
      </c>
      <c r="M414" s="606">
        <f t="shared" si="205"/>
        <v>0</v>
      </c>
      <c r="N414" s="606">
        <f t="shared" si="205"/>
        <v>0</v>
      </c>
      <c r="O414" s="606">
        <f t="shared" si="205"/>
        <v>0</v>
      </c>
      <c r="P414" s="606">
        <f t="shared" si="205"/>
        <v>0</v>
      </c>
      <c r="Q414" s="606">
        <f t="shared" si="205"/>
        <v>0</v>
      </c>
      <c r="R414" s="606">
        <f t="shared" si="205"/>
        <v>0</v>
      </c>
      <c r="S414" s="606">
        <f t="shared" si="205"/>
        <v>0</v>
      </c>
      <c r="T414" s="606">
        <f t="shared" si="205"/>
        <v>0</v>
      </c>
      <c r="U414" s="606">
        <f t="shared" si="205"/>
        <v>0</v>
      </c>
      <c r="V414" s="606">
        <f t="shared" si="205"/>
        <v>0</v>
      </c>
      <c r="W414" s="606">
        <f t="shared" si="205"/>
        <v>0</v>
      </c>
      <c r="X414" s="606">
        <f t="shared" si="205"/>
        <v>0</v>
      </c>
      <c r="Y414" s="606">
        <f t="shared" si="205"/>
        <v>0</v>
      </c>
      <c r="Z414" s="606">
        <f t="shared" si="205"/>
        <v>0</v>
      </c>
      <c r="AA414" s="606">
        <f t="shared" si="205"/>
        <v>0</v>
      </c>
      <c r="AB414" s="606">
        <f t="shared" si="205"/>
        <v>0</v>
      </c>
      <c r="AC414" s="606">
        <f t="shared" si="205"/>
        <v>0</v>
      </c>
      <c r="AD414" s="606">
        <f t="shared" si="205"/>
        <v>0</v>
      </c>
      <c r="AE414" s="606">
        <f t="shared" si="205"/>
        <v>0</v>
      </c>
      <c r="AF414" s="606">
        <f t="shared" si="205"/>
        <v>0</v>
      </c>
      <c r="AG414" s="606">
        <f t="shared" si="205"/>
        <v>0</v>
      </c>
      <c r="AH414" s="606">
        <f t="shared" si="205"/>
        <v>0</v>
      </c>
      <c r="AI414" s="606">
        <f t="shared" si="205"/>
        <v>0</v>
      </c>
      <c r="AJ414" s="589"/>
      <c r="AK414" s="589"/>
      <c r="AL414" s="589"/>
      <c r="AM414" s="589"/>
      <c r="AN414" s="589"/>
      <c r="AO414" s="589"/>
      <c r="AP414" s="589"/>
    </row>
    <row r="415" spans="1:43" s="607" customFormat="1" ht="12" customHeight="1">
      <c r="A415" s="605">
        <v>3</v>
      </c>
      <c r="B415" s="753" t="s">
        <v>251</v>
      </c>
      <c r="C415" s="856"/>
      <c r="D415" s="857"/>
      <c r="E415" s="606"/>
      <c r="F415" s="606">
        <f t="shared" ref="F415:AI415" si="206">+F300</f>
        <v>0</v>
      </c>
      <c r="G415" s="606">
        <f t="shared" si="206"/>
        <v>0</v>
      </c>
      <c r="H415" s="606">
        <f t="shared" si="206"/>
        <v>0</v>
      </c>
      <c r="I415" s="606">
        <f t="shared" si="206"/>
        <v>0</v>
      </c>
      <c r="J415" s="606">
        <f t="shared" si="206"/>
        <v>0</v>
      </c>
      <c r="K415" s="606">
        <f t="shared" si="206"/>
        <v>0</v>
      </c>
      <c r="L415" s="606">
        <f t="shared" si="206"/>
        <v>0</v>
      </c>
      <c r="M415" s="606">
        <f t="shared" si="206"/>
        <v>0</v>
      </c>
      <c r="N415" s="606">
        <f t="shared" si="206"/>
        <v>0</v>
      </c>
      <c r="O415" s="606">
        <f t="shared" si="206"/>
        <v>0</v>
      </c>
      <c r="P415" s="606">
        <f t="shared" si="206"/>
        <v>0</v>
      </c>
      <c r="Q415" s="606">
        <f t="shared" si="206"/>
        <v>0</v>
      </c>
      <c r="R415" s="606">
        <f t="shared" si="206"/>
        <v>0</v>
      </c>
      <c r="S415" s="606">
        <f t="shared" si="206"/>
        <v>0</v>
      </c>
      <c r="T415" s="606">
        <f t="shared" si="206"/>
        <v>0</v>
      </c>
      <c r="U415" s="606">
        <f t="shared" si="206"/>
        <v>0</v>
      </c>
      <c r="V415" s="606">
        <f t="shared" si="206"/>
        <v>0</v>
      </c>
      <c r="W415" s="606">
        <f t="shared" si="206"/>
        <v>0</v>
      </c>
      <c r="X415" s="606">
        <f t="shared" si="206"/>
        <v>0</v>
      </c>
      <c r="Y415" s="606">
        <f t="shared" si="206"/>
        <v>0</v>
      </c>
      <c r="Z415" s="606">
        <f t="shared" si="206"/>
        <v>0</v>
      </c>
      <c r="AA415" s="606">
        <f t="shared" si="206"/>
        <v>0</v>
      </c>
      <c r="AB415" s="606">
        <f t="shared" si="206"/>
        <v>0</v>
      </c>
      <c r="AC415" s="606">
        <f t="shared" si="206"/>
        <v>0</v>
      </c>
      <c r="AD415" s="606">
        <f t="shared" si="206"/>
        <v>0</v>
      </c>
      <c r="AE415" s="606">
        <f t="shared" si="206"/>
        <v>0</v>
      </c>
      <c r="AF415" s="606">
        <f t="shared" si="206"/>
        <v>0</v>
      </c>
      <c r="AG415" s="606">
        <f t="shared" si="206"/>
        <v>0</v>
      </c>
      <c r="AH415" s="606">
        <f t="shared" si="206"/>
        <v>0</v>
      </c>
      <c r="AI415" s="606">
        <f t="shared" si="206"/>
        <v>0</v>
      </c>
      <c r="AJ415" s="589"/>
      <c r="AK415" s="589"/>
      <c r="AL415" s="589"/>
      <c r="AM415" s="589"/>
      <c r="AN415" s="589"/>
      <c r="AO415" s="589"/>
      <c r="AP415" s="589"/>
    </row>
    <row r="416" spans="1:43" s="607" customFormat="1" ht="12" customHeight="1">
      <c r="A416" s="605">
        <v>4</v>
      </c>
      <c r="B416" s="753" t="s">
        <v>463</v>
      </c>
      <c r="C416" s="856"/>
      <c r="D416" s="857"/>
      <c r="E416" s="606"/>
      <c r="F416" s="606">
        <f t="shared" ref="F416:AI416" si="207">+F417+F418+F419</f>
        <v>864682.33999999985</v>
      </c>
      <c r="G416" s="606">
        <f t="shared" si="207"/>
        <v>222366.13804993749</v>
      </c>
      <c r="H416" s="606">
        <f t="shared" si="207"/>
        <v>2475885.9384030299</v>
      </c>
      <c r="I416" s="606">
        <f t="shared" si="207"/>
        <v>2387794.5297361966</v>
      </c>
      <c r="J416" s="606">
        <f t="shared" si="207"/>
        <v>76215.776981115225</v>
      </c>
      <c r="K416" s="606">
        <f t="shared" si="207"/>
        <v>2.8921931516379118E-10</v>
      </c>
      <c r="L416" s="606">
        <f t="shared" si="207"/>
        <v>0</v>
      </c>
      <c r="M416" s="606">
        <f t="shared" si="207"/>
        <v>0</v>
      </c>
      <c r="N416" s="606">
        <f t="shared" si="207"/>
        <v>0</v>
      </c>
      <c r="O416" s="606">
        <f t="shared" si="207"/>
        <v>0</v>
      </c>
      <c r="P416" s="606">
        <f t="shared" si="207"/>
        <v>0</v>
      </c>
      <c r="Q416" s="606">
        <f t="shared" si="207"/>
        <v>0</v>
      </c>
      <c r="R416" s="606">
        <f t="shared" si="207"/>
        <v>0</v>
      </c>
      <c r="S416" s="606">
        <f t="shared" si="207"/>
        <v>0</v>
      </c>
      <c r="T416" s="606">
        <f t="shared" si="207"/>
        <v>0</v>
      </c>
      <c r="U416" s="606">
        <f t="shared" si="207"/>
        <v>0</v>
      </c>
      <c r="V416" s="606">
        <f t="shared" si="207"/>
        <v>0</v>
      </c>
      <c r="W416" s="606">
        <f t="shared" si="207"/>
        <v>0</v>
      </c>
      <c r="X416" s="606">
        <f t="shared" si="207"/>
        <v>0</v>
      </c>
      <c r="Y416" s="606">
        <f t="shared" si="207"/>
        <v>0</v>
      </c>
      <c r="Z416" s="606">
        <f t="shared" si="207"/>
        <v>0</v>
      </c>
      <c r="AA416" s="606">
        <f t="shared" si="207"/>
        <v>0</v>
      </c>
      <c r="AB416" s="606">
        <f t="shared" si="207"/>
        <v>0</v>
      </c>
      <c r="AC416" s="606">
        <f t="shared" si="207"/>
        <v>0</v>
      </c>
      <c r="AD416" s="606">
        <f t="shared" si="207"/>
        <v>0</v>
      </c>
      <c r="AE416" s="606">
        <f t="shared" si="207"/>
        <v>0</v>
      </c>
      <c r="AF416" s="606">
        <f t="shared" si="207"/>
        <v>0</v>
      </c>
      <c r="AG416" s="606">
        <f t="shared" si="207"/>
        <v>0</v>
      </c>
      <c r="AH416" s="606">
        <f t="shared" si="207"/>
        <v>0</v>
      </c>
      <c r="AI416" s="606">
        <f t="shared" si="207"/>
        <v>0</v>
      </c>
      <c r="AJ416" s="589"/>
      <c r="AK416" s="589"/>
      <c r="AL416" s="589"/>
      <c r="AM416" s="589"/>
      <c r="AN416" s="589"/>
      <c r="AO416" s="589"/>
      <c r="AP416" s="589"/>
    </row>
    <row r="417" spans="1:42" s="589" customFormat="1" ht="12" customHeight="1">
      <c r="A417" s="594"/>
      <c r="B417" s="751" t="str">
        <f>+'18 Viri financiranja'!B27</f>
        <v>EU sredstva</v>
      </c>
      <c r="C417" s="856"/>
      <c r="D417" s="857"/>
      <c r="E417" s="595"/>
      <c r="F417" s="595">
        <f>+F371</f>
        <v>0</v>
      </c>
      <c r="G417" s="595">
        <f t="shared" ref="G417:AI419" si="208">+G371</f>
        <v>116056.39</v>
      </c>
      <c r="H417" s="595">
        <f t="shared" si="208"/>
        <v>1493166.71</v>
      </c>
      <c r="I417" s="595">
        <f t="shared" si="208"/>
        <v>1450319.9</v>
      </c>
      <c r="J417" s="595">
        <f t="shared" si="208"/>
        <v>38165.32</v>
      </c>
      <c r="K417" s="595">
        <f t="shared" si="208"/>
        <v>-1.673470251262188E-10</v>
      </c>
      <c r="L417" s="595">
        <f t="shared" si="208"/>
        <v>0</v>
      </c>
      <c r="M417" s="595">
        <f t="shared" si="208"/>
        <v>0</v>
      </c>
      <c r="N417" s="595">
        <f t="shared" si="208"/>
        <v>0</v>
      </c>
      <c r="O417" s="595">
        <f t="shared" si="208"/>
        <v>0</v>
      </c>
      <c r="P417" s="595">
        <f t="shared" si="208"/>
        <v>0</v>
      </c>
      <c r="Q417" s="595">
        <f t="shared" si="208"/>
        <v>0</v>
      </c>
      <c r="R417" s="595">
        <f t="shared" si="208"/>
        <v>0</v>
      </c>
      <c r="S417" s="595">
        <f t="shared" si="208"/>
        <v>0</v>
      </c>
      <c r="T417" s="595">
        <f t="shared" si="208"/>
        <v>0</v>
      </c>
      <c r="U417" s="595">
        <f t="shared" si="208"/>
        <v>0</v>
      </c>
      <c r="V417" s="595">
        <f t="shared" si="208"/>
        <v>0</v>
      </c>
      <c r="W417" s="595">
        <f t="shared" si="208"/>
        <v>0</v>
      </c>
      <c r="X417" s="595">
        <f t="shared" si="208"/>
        <v>0</v>
      </c>
      <c r="Y417" s="595">
        <f t="shared" si="208"/>
        <v>0</v>
      </c>
      <c r="Z417" s="595">
        <f t="shared" si="208"/>
        <v>0</v>
      </c>
      <c r="AA417" s="595">
        <f t="shared" si="208"/>
        <v>0</v>
      </c>
      <c r="AB417" s="595">
        <f t="shared" si="208"/>
        <v>0</v>
      </c>
      <c r="AC417" s="595">
        <f t="shared" si="208"/>
        <v>0</v>
      </c>
      <c r="AD417" s="595">
        <f t="shared" si="208"/>
        <v>0</v>
      </c>
      <c r="AE417" s="595">
        <f t="shared" si="208"/>
        <v>0</v>
      </c>
      <c r="AF417" s="595">
        <f t="shared" si="208"/>
        <v>0</v>
      </c>
      <c r="AG417" s="595">
        <f t="shared" si="208"/>
        <v>0</v>
      </c>
      <c r="AH417" s="595">
        <f t="shared" si="208"/>
        <v>0</v>
      </c>
      <c r="AI417" s="595">
        <f t="shared" si="208"/>
        <v>0</v>
      </c>
    </row>
    <row r="418" spans="1:42" s="589" customFormat="1" ht="12" customHeight="1">
      <c r="A418" s="594"/>
      <c r="B418" s="751" t="str">
        <f>+'18 Viri financiranja'!B28</f>
        <v>Državni proračun - MOP</v>
      </c>
      <c r="C418" s="856"/>
      <c r="D418" s="857"/>
      <c r="E418" s="595"/>
      <c r="F418" s="595">
        <f>+F372</f>
        <v>0</v>
      </c>
      <c r="G418" s="595">
        <f t="shared" si="208"/>
        <v>29014.1</v>
      </c>
      <c r="H418" s="595">
        <f t="shared" si="208"/>
        <v>373291.68</v>
      </c>
      <c r="I418" s="595">
        <f t="shared" si="208"/>
        <v>362579.97</v>
      </c>
      <c r="J418" s="595">
        <f t="shared" si="208"/>
        <v>9541.33</v>
      </c>
      <c r="K418" s="595">
        <f t="shared" si="208"/>
        <v>1.6370904631912708E-11</v>
      </c>
      <c r="L418" s="595">
        <f t="shared" si="208"/>
        <v>0</v>
      </c>
      <c r="M418" s="595">
        <f t="shared" si="208"/>
        <v>0</v>
      </c>
      <c r="N418" s="595">
        <f t="shared" si="208"/>
        <v>0</v>
      </c>
      <c r="O418" s="595">
        <f t="shared" si="208"/>
        <v>0</v>
      </c>
      <c r="P418" s="595">
        <f t="shared" si="208"/>
        <v>0</v>
      </c>
      <c r="Q418" s="595">
        <f t="shared" si="208"/>
        <v>0</v>
      </c>
      <c r="R418" s="595">
        <f t="shared" si="208"/>
        <v>0</v>
      </c>
      <c r="S418" s="595">
        <f t="shared" si="208"/>
        <v>0</v>
      </c>
      <c r="T418" s="595">
        <f t="shared" si="208"/>
        <v>0</v>
      </c>
      <c r="U418" s="595">
        <f t="shared" si="208"/>
        <v>0</v>
      </c>
      <c r="V418" s="595">
        <f t="shared" si="208"/>
        <v>0</v>
      </c>
      <c r="W418" s="595">
        <f t="shared" si="208"/>
        <v>0</v>
      </c>
      <c r="X418" s="595">
        <f t="shared" si="208"/>
        <v>0</v>
      </c>
      <c r="Y418" s="595">
        <f t="shared" si="208"/>
        <v>0</v>
      </c>
      <c r="Z418" s="595">
        <f t="shared" si="208"/>
        <v>0</v>
      </c>
      <c r="AA418" s="595">
        <f t="shared" si="208"/>
        <v>0</v>
      </c>
      <c r="AB418" s="595">
        <f t="shared" si="208"/>
        <v>0</v>
      </c>
      <c r="AC418" s="595">
        <f t="shared" si="208"/>
        <v>0</v>
      </c>
      <c r="AD418" s="595">
        <f t="shared" si="208"/>
        <v>0</v>
      </c>
      <c r="AE418" s="595">
        <f t="shared" si="208"/>
        <v>0</v>
      </c>
      <c r="AF418" s="595">
        <f t="shared" si="208"/>
        <v>0</v>
      </c>
      <c r="AG418" s="595">
        <f t="shared" si="208"/>
        <v>0</v>
      </c>
      <c r="AH418" s="595">
        <f t="shared" si="208"/>
        <v>0</v>
      </c>
      <c r="AI418" s="595">
        <f t="shared" si="208"/>
        <v>0</v>
      </c>
    </row>
    <row r="419" spans="1:42" s="589" customFormat="1" ht="12" customHeight="1">
      <c r="A419" s="594"/>
      <c r="B419" s="751" t="str">
        <f>+'18 Viri financiranja'!B29</f>
        <v>Občinski proračun</v>
      </c>
      <c r="C419" s="856"/>
      <c r="D419" s="857"/>
      <c r="E419" s="595"/>
      <c r="F419" s="595">
        <f>+F373</f>
        <v>864682.33999999985</v>
      </c>
      <c r="G419" s="595">
        <f t="shared" si="208"/>
        <v>77295.648049937503</v>
      </c>
      <c r="H419" s="595">
        <f t="shared" si="208"/>
        <v>609427.54840303014</v>
      </c>
      <c r="I419" s="595">
        <f t="shared" si="208"/>
        <v>574894.65973619686</v>
      </c>
      <c r="J419" s="595">
        <f t="shared" si="208"/>
        <v>28509.126981115227</v>
      </c>
      <c r="K419" s="595">
        <f t="shared" si="208"/>
        <v>4.4019543565809727E-10</v>
      </c>
      <c r="L419" s="595">
        <f t="shared" si="208"/>
        <v>0</v>
      </c>
      <c r="M419" s="595">
        <f t="shared" si="208"/>
        <v>0</v>
      </c>
      <c r="N419" s="595">
        <f t="shared" si="208"/>
        <v>0</v>
      </c>
      <c r="O419" s="595">
        <f t="shared" si="208"/>
        <v>0</v>
      </c>
      <c r="P419" s="595">
        <f t="shared" si="208"/>
        <v>0</v>
      </c>
      <c r="Q419" s="595">
        <f t="shared" si="208"/>
        <v>0</v>
      </c>
      <c r="R419" s="595">
        <f t="shared" si="208"/>
        <v>0</v>
      </c>
      <c r="S419" s="595">
        <f t="shared" si="208"/>
        <v>0</v>
      </c>
      <c r="T419" s="595">
        <f t="shared" si="208"/>
        <v>0</v>
      </c>
      <c r="U419" s="595">
        <f t="shared" si="208"/>
        <v>0</v>
      </c>
      <c r="V419" s="595">
        <f t="shared" si="208"/>
        <v>0</v>
      </c>
      <c r="W419" s="595">
        <f t="shared" si="208"/>
        <v>0</v>
      </c>
      <c r="X419" s="595">
        <f t="shared" si="208"/>
        <v>0</v>
      </c>
      <c r="Y419" s="595">
        <f t="shared" si="208"/>
        <v>0</v>
      </c>
      <c r="Z419" s="595">
        <f t="shared" si="208"/>
        <v>0</v>
      </c>
      <c r="AA419" s="595">
        <f t="shared" si="208"/>
        <v>0</v>
      </c>
      <c r="AB419" s="595">
        <f t="shared" si="208"/>
        <v>0</v>
      </c>
      <c r="AC419" s="595">
        <f t="shared" si="208"/>
        <v>0</v>
      </c>
      <c r="AD419" s="595">
        <f t="shared" si="208"/>
        <v>0</v>
      </c>
      <c r="AE419" s="595">
        <f t="shared" si="208"/>
        <v>0</v>
      </c>
      <c r="AF419" s="595">
        <f t="shared" si="208"/>
        <v>0</v>
      </c>
      <c r="AG419" s="595">
        <f t="shared" si="208"/>
        <v>0</v>
      </c>
      <c r="AH419" s="595">
        <f t="shared" si="208"/>
        <v>0</v>
      </c>
      <c r="AI419" s="595">
        <f t="shared" si="208"/>
        <v>0</v>
      </c>
    </row>
    <row r="420" spans="1:42" s="589" customFormat="1" ht="12" customHeight="1">
      <c r="A420" s="592" t="s">
        <v>243</v>
      </c>
      <c r="B420" s="749" t="s">
        <v>399</v>
      </c>
      <c r="C420" s="856"/>
      <c r="D420" s="857"/>
      <c r="E420" s="593"/>
      <c r="F420" s="593">
        <f>+F426+F427+F428+F435+F421</f>
        <v>864682.33999999985</v>
      </c>
      <c r="G420" s="593">
        <f t="shared" ref="G420:AI420" si="209">+G426+G427+G428+G435+G421</f>
        <v>222366.13804993749</v>
      </c>
      <c r="H420" s="593">
        <f t="shared" si="209"/>
        <v>2475885.9384030299</v>
      </c>
      <c r="I420" s="593">
        <f t="shared" si="209"/>
        <v>2387794.5297361971</v>
      </c>
      <c r="J420" s="593">
        <f t="shared" si="209"/>
        <v>76215.77698111521</v>
      </c>
      <c r="K420" s="593">
        <f t="shared" si="209"/>
        <v>219269.43078655362</v>
      </c>
      <c r="L420" s="593">
        <f t="shared" si="209"/>
        <v>219269.52198046166</v>
      </c>
      <c r="M420" s="593">
        <f t="shared" si="209"/>
        <v>219269.43107137183</v>
      </c>
      <c r="N420" s="593">
        <f t="shared" si="209"/>
        <v>219269.43107137183</v>
      </c>
      <c r="O420" s="593">
        <f t="shared" si="209"/>
        <v>219269.43107137183</v>
      </c>
      <c r="P420" s="593">
        <f t="shared" si="209"/>
        <v>219269.43107137183</v>
      </c>
      <c r="Q420" s="593">
        <f t="shared" si="209"/>
        <v>219269.43107137183</v>
      </c>
      <c r="R420" s="593">
        <f t="shared" si="209"/>
        <v>219269.43107137183</v>
      </c>
      <c r="S420" s="593">
        <f t="shared" si="209"/>
        <v>219269.43107137183</v>
      </c>
      <c r="T420" s="593">
        <f t="shared" si="209"/>
        <v>1337074.4662170287</v>
      </c>
      <c r="U420" s="593">
        <f t="shared" si="209"/>
        <v>219269.43107137183</v>
      </c>
      <c r="V420" s="593">
        <f t="shared" si="209"/>
        <v>219269.43107137183</v>
      </c>
      <c r="W420" s="593">
        <f t="shared" si="209"/>
        <v>219269.43107137183</v>
      </c>
      <c r="X420" s="593">
        <f t="shared" si="209"/>
        <v>492521.06306290673</v>
      </c>
      <c r="Y420" s="593">
        <f t="shared" si="209"/>
        <v>219269.43107137183</v>
      </c>
      <c r="Z420" s="593">
        <f t="shared" si="209"/>
        <v>219269.43107137183</v>
      </c>
      <c r="AA420" s="593">
        <f t="shared" si="209"/>
        <v>219269.43107137183</v>
      </c>
      <c r="AB420" s="593">
        <f t="shared" si="209"/>
        <v>219269.43107137183</v>
      </c>
      <c r="AC420" s="593">
        <f t="shared" si="209"/>
        <v>219269.43107137183</v>
      </c>
      <c r="AD420" s="593">
        <f t="shared" si="209"/>
        <v>1337074.4662170287</v>
      </c>
      <c r="AE420" s="593">
        <f t="shared" si="209"/>
        <v>219269.43107137183</v>
      </c>
      <c r="AF420" s="593">
        <f t="shared" si="209"/>
        <v>219269.43107137183</v>
      </c>
      <c r="AG420" s="593">
        <f t="shared" si="209"/>
        <v>219269.43107137183</v>
      </c>
      <c r="AH420" s="593">
        <f t="shared" si="209"/>
        <v>219269.43107137183</v>
      </c>
      <c r="AI420" s="593">
        <f t="shared" si="209"/>
        <v>219269.43107137183</v>
      </c>
    </row>
    <row r="421" spans="1:42" s="607" customFormat="1" ht="12" customHeight="1">
      <c r="A421" s="605">
        <v>1</v>
      </c>
      <c r="B421" s="753" t="s">
        <v>246</v>
      </c>
      <c r="C421" s="856"/>
      <c r="D421" s="857"/>
      <c r="E421" s="606"/>
      <c r="F421" s="606">
        <f t="shared" ref="F421:AI421" si="210">+F422+F423+F424+F425</f>
        <v>0</v>
      </c>
      <c r="G421" s="606">
        <f t="shared" si="210"/>
        <v>0</v>
      </c>
      <c r="H421" s="606">
        <f t="shared" si="210"/>
        <v>0</v>
      </c>
      <c r="I421" s="606">
        <f t="shared" si="210"/>
        <v>0</v>
      </c>
      <c r="J421" s="606">
        <f t="shared" si="210"/>
        <v>0</v>
      </c>
      <c r="K421" s="606">
        <f t="shared" si="210"/>
        <v>219269.43107137183</v>
      </c>
      <c r="L421" s="606">
        <f t="shared" si="210"/>
        <v>219269.43107137183</v>
      </c>
      <c r="M421" s="606">
        <f t="shared" si="210"/>
        <v>219269.43107137183</v>
      </c>
      <c r="N421" s="606">
        <f t="shared" si="210"/>
        <v>219269.43107137183</v>
      </c>
      <c r="O421" s="606">
        <f t="shared" si="210"/>
        <v>219269.43107137183</v>
      </c>
      <c r="P421" s="606">
        <f t="shared" si="210"/>
        <v>219269.43107137183</v>
      </c>
      <c r="Q421" s="606">
        <f t="shared" si="210"/>
        <v>219269.43107137183</v>
      </c>
      <c r="R421" s="606">
        <f t="shared" si="210"/>
        <v>219269.43107137183</v>
      </c>
      <c r="S421" s="606">
        <f t="shared" si="210"/>
        <v>219269.43107137183</v>
      </c>
      <c r="T421" s="606">
        <f t="shared" si="210"/>
        <v>219269.43107137183</v>
      </c>
      <c r="U421" s="606">
        <f t="shared" si="210"/>
        <v>219269.43107137183</v>
      </c>
      <c r="V421" s="606">
        <f t="shared" si="210"/>
        <v>219269.43107137183</v>
      </c>
      <c r="W421" s="606">
        <f t="shared" si="210"/>
        <v>219269.43107137183</v>
      </c>
      <c r="X421" s="606">
        <f t="shared" si="210"/>
        <v>219269.43107137183</v>
      </c>
      <c r="Y421" s="606">
        <f t="shared" si="210"/>
        <v>219269.43107137183</v>
      </c>
      <c r="Z421" s="606">
        <f t="shared" si="210"/>
        <v>219269.43107137183</v>
      </c>
      <c r="AA421" s="606">
        <f t="shared" si="210"/>
        <v>219269.43107137183</v>
      </c>
      <c r="AB421" s="606">
        <f t="shared" si="210"/>
        <v>219269.43107137183</v>
      </c>
      <c r="AC421" s="606">
        <f t="shared" si="210"/>
        <v>219269.43107137183</v>
      </c>
      <c r="AD421" s="606">
        <f t="shared" si="210"/>
        <v>219269.43107137183</v>
      </c>
      <c r="AE421" s="606">
        <f t="shared" si="210"/>
        <v>219269.43107137183</v>
      </c>
      <c r="AF421" s="606">
        <f t="shared" si="210"/>
        <v>219269.43107137183</v>
      </c>
      <c r="AG421" s="606">
        <f t="shared" si="210"/>
        <v>219269.43107137183</v>
      </c>
      <c r="AH421" s="606">
        <f t="shared" si="210"/>
        <v>219269.43107137183</v>
      </c>
      <c r="AI421" s="606">
        <f t="shared" si="210"/>
        <v>219269.43107137183</v>
      </c>
      <c r="AJ421" s="589"/>
      <c r="AK421" s="589"/>
      <c r="AL421" s="589"/>
      <c r="AM421" s="589"/>
      <c r="AN421" s="589"/>
      <c r="AO421" s="589"/>
      <c r="AP421" s="589"/>
    </row>
    <row r="422" spans="1:42" s="589" customFormat="1" ht="12" customHeight="1">
      <c r="A422" s="594"/>
      <c r="B422" s="751" t="s">
        <v>106</v>
      </c>
      <c r="C422" s="856"/>
      <c r="D422" s="857"/>
      <c r="E422" s="595"/>
      <c r="F422" s="595">
        <f t="shared" ref="F422:AI422" si="211">+F304</f>
        <v>0</v>
      </c>
      <c r="G422" s="595">
        <f t="shared" si="211"/>
        <v>0</v>
      </c>
      <c r="H422" s="595">
        <f t="shared" si="211"/>
        <v>0</v>
      </c>
      <c r="I422" s="595">
        <f t="shared" si="211"/>
        <v>0</v>
      </c>
      <c r="J422" s="595">
        <f t="shared" si="211"/>
        <v>0</v>
      </c>
      <c r="K422" s="595">
        <f t="shared" si="211"/>
        <v>14880.460500000001</v>
      </c>
      <c r="L422" s="595">
        <f t="shared" si="211"/>
        <v>14880.460500000001</v>
      </c>
      <c r="M422" s="595">
        <f t="shared" si="211"/>
        <v>14880.460500000001</v>
      </c>
      <c r="N422" s="595">
        <f t="shared" si="211"/>
        <v>14880.460500000001</v>
      </c>
      <c r="O422" s="595">
        <f t="shared" si="211"/>
        <v>14880.460500000001</v>
      </c>
      <c r="P422" s="595">
        <f t="shared" si="211"/>
        <v>14880.460500000001</v>
      </c>
      <c r="Q422" s="595">
        <f t="shared" si="211"/>
        <v>14880.460500000001</v>
      </c>
      <c r="R422" s="595">
        <f t="shared" si="211"/>
        <v>14880.460500000001</v>
      </c>
      <c r="S422" s="595">
        <f t="shared" si="211"/>
        <v>14880.460500000001</v>
      </c>
      <c r="T422" s="595">
        <f t="shared" si="211"/>
        <v>14880.460500000001</v>
      </c>
      <c r="U422" s="595">
        <f t="shared" si="211"/>
        <v>14880.460500000001</v>
      </c>
      <c r="V422" s="595">
        <f t="shared" si="211"/>
        <v>14880.460500000001</v>
      </c>
      <c r="W422" s="595">
        <f t="shared" si="211"/>
        <v>14880.460500000001</v>
      </c>
      <c r="X422" s="595">
        <f t="shared" si="211"/>
        <v>14880.460500000001</v>
      </c>
      <c r="Y422" s="595">
        <f t="shared" si="211"/>
        <v>14880.460500000001</v>
      </c>
      <c r="Z422" s="595">
        <f t="shared" si="211"/>
        <v>14880.460500000001</v>
      </c>
      <c r="AA422" s="595">
        <f t="shared" si="211"/>
        <v>14880.460500000001</v>
      </c>
      <c r="AB422" s="595">
        <f t="shared" si="211"/>
        <v>14880.460500000001</v>
      </c>
      <c r="AC422" s="595">
        <f t="shared" si="211"/>
        <v>14880.460500000001</v>
      </c>
      <c r="AD422" s="595">
        <f t="shared" si="211"/>
        <v>14880.460500000001</v>
      </c>
      <c r="AE422" s="595">
        <f t="shared" si="211"/>
        <v>14880.460500000001</v>
      </c>
      <c r="AF422" s="595">
        <f t="shared" si="211"/>
        <v>14880.460500000001</v>
      </c>
      <c r="AG422" s="595">
        <f t="shared" si="211"/>
        <v>14880.460500000001</v>
      </c>
      <c r="AH422" s="595">
        <f t="shared" si="211"/>
        <v>14880.460500000001</v>
      </c>
      <c r="AI422" s="595">
        <f t="shared" si="211"/>
        <v>14880.460500000001</v>
      </c>
    </row>
    <row r="423" spans="1:42" s="589" customFormat="1" ht="12" customHeight="1">
      <c r="A423" s="594"/>
      <c r="B423" s="751" t="s">
        <v>254</v>
      </c>
      <c r="C423" s="856"/>
      <c r="D423" s="857"/>
      <c r="E423" s="595"/>
      <c r="F423" s="595">
        <f t="shared" ref="F423:AI423" si="212">+F305</f>
        <v>0</v>
      </c>
      <c r="G423" s="595">
        <f t="shared" si="212"/>
        <v>0</v>
      </c>
      <c r="H423" s="595">
        <f t="shared" si="212"/>
        <v>0</v>
      </c>
      <c r="I423" s="595">
        <f t="shared" si="212"/>
        <v>0</v>
      </c>
      <c r="J423" s="595">
        <f t="shared" si="212"/>
        <v>0</v>
      </c>
      <c r="K423" s="595">
        <f t="shared" si="212"/>
        <v>158388.97057137184</v>
      </c>
      <c r="L423" s="595">
        <f t="shared" si="212"/>
        <v>158388.97057137184</v>
      </c>
      <c r="M423" s="595">
        <f t="shared" si="212"/>
        <v>158388.97057137184</v>
      </c>
      <c r="N423" s="595">
        <f t="shared" si="212"/>
        <v>158388.97057137184</v>
      </c>
      <c r="O423" s="595">
        <f t="shared" si="212"/>
        <v>158388.97057137184</v>
      </c>
      <c r="P423" s="595">
        <f t="shared" si="212"/>
        <v>158388.97057137184</v>
      </c>
      <c r="Q423" s="595">
        <f t="shared" si="212"/>
        <v>158388.97057137184</v>
      </c>
      <c r="R423" s="595">
        <f t="shared" si="212"/>
        <v>158388.97057137184</v>
      </c>
      <c r="S423" s="595">
        <f t="shared" si="212"/>
        <v>158388.97057137184</v>
      </c>
      <c r="T423" s="595">
        <f t="shared" si="212"/>
        <v>158388.97057137184</v>
      </c>
      <c r="U423" s="595">
        <f t="shared" si="212"/>
        <v>158388.97057137184</v>
      </c>
      <c r="V423" s="595">
        <f t="shared" si="212"/>
        <v>158388.97057137184</v>
      </c>
      <c r="W423" s="595">
        <f t="shared" si="212"/>
        <v>158388.97057137184</v>
      </c>
      <c r="X423" s="595">
        <f t="shared" si="212"/>
        <v>158388.97057137184</v>
      </c>
      <c r="Y423" s="595">
        <f t="shared" si="212"/>
        <v>158388.97057137184</v>
      </c>
      <c r="Z423" s="595">
        <f t="shared" si="212"/>
        <v>158388.97057137184</v>
      </c>
      <c r="AA423" s="595">
        <f t="shared" si="212"/>
        <v>158388.97057137184</v>
      </c>
      <c r="AB423" s="595">
        <f t="shared" si="212"/>
        <v>158388.97057137184</v>
      </c>
      <c r="AC423" s="595">
        <f t="shared" si="212"/>
        <v>158388.97057137184</v>
      </c>
      <c r="AD423" s="595">
        <f t="shared" si="212"/>
        <v>158388.97057137184</v>
      </c>
      <c r="AE423" s="595">
        <f t="shared" si="212"/>
        <v>158388.97057137184</v>
      </c>
      <c r="AF423" s="595">
        <f t="shared" si="212"/>
        <v>158388.97057137184</v>
      </c>
      <c r="AG423" s="595">
        <f t="shared" si="212"/>
        <v>158388.97057137184</v>
      </c>
      <c r="AH423" s="595">
        <f t="shared" si="212"/>
        <v>158388.97057137184</v>
      </c>
      <c r="AI423" s="595">
        <f t="shared" si="212"/>
        <v>158388.97057137184</v>
      </c>
    </row>
    <row r="424" spans="1:42" s="589" customFormat="1" ht="12" customHeight="1">
      <c r="A424" s="594"/>
      <c r="B424" s="751" t="s">
        <v>256</v>
      </c>
      <c r="C424" s="856"/>
      <c r="D424" s="857"/>
      <c r="E424" s="595"/>
      <c r="F424" s="595">
        <f t="shared" ref="F424:AI424" si="213">+F306</f>
        <v>0</v>
      </c>
      <c r="G424" s="595">
        <f t="shared" si="213"/>
        <v>0</v>
      </c>
      <c r="H424" s="595">
        <f t="shared" si="213"/>
        <v>0</v>
      </c>
      <c r="I424" s="595">
        <f t="shared" si="213"/>
        <v>0</v>
      </c>
      <c r="J424" s="595">
        <f t="shared" si="213"/>
        <v>0</v>
      </c>
      <c r="K424" s="595">
        <f t="shared" si="213"/>
        <v>46000</v>
      </c>
      <c r="L424" s="595">
        <f t="shared" si="213"/>
        <v>46000</v>
      </c>
      <c r="M424" s="595">
        <f t="shared" si="213"/>
        <v>46000</v>
      </c>
      <c r="N424" s="595">
        <f t="shared" si="213"/>
        <v>46000</v>
      </c>
      <c r="O424" s="595">
        <f t="shared" si="213"/>
        <v>46000</v>
      </c>
      <c r="P424" s="595">
        <f t="shared" si="213"/>
        <v>46000</v>
      </c>
      <c r="Q424" s="595">
        <f t="shared" si="213"/>
        <v>46000</v>
      </c>
      <c r="R424" s="595">
        <f t="shared" si="213"/>
        <v>46000</v>
      </c>
      <c r="S424" s="595">
        <f t="shared" si="213"/>
        <v>46000</v>
      </c>
      <c r="T424" s="595">
        <f t="shared" si="213"/>
        <v>46000</v>
      </c>
      <c r="U424" s="595">
        <f t="shared" si="213"/>
        <v>46000</v>
      </c>
      <c r="V424" s="595">
        <f t="shared" si="213"/>
        <v>46000</v>
      </c>
      <c r="W424" s="595">
        <f t="shared" si="213"/>
        <v>46000</v>
      </c>
      <c r="X424" s="595">
        <f t="shared" si="213"/>
        <v>46000</v>
      </c>
      <c r="Y424" s="595">
        <f t="shared" si="213"/>
        <v>46000</v>
      </c>
      <c r="Z424" s="595">
        <f t="shared" si="213"/>
        <v>46000</v>
      </c>
      <c r="AA424" s="595">
        <f t="shared" si="213"/>
        <v>46000</v>
      </c>
      <c r="AB424" s="595">
        <f t="shared" si="213"/>
        <v>46000</v>
      </c>
      <c r="AC424" s="595">
        <f t="shared" si="213"/>
        <v>46000</v>
      </c>
      <c r="AD424" s="595">
        <f t="shared" si="213"/>
        <v>46000</v>
      </c>
      <c r="AE424" s="595">
        <f t="shared" si="213"/>
        <v>46000</v>
      </c>
      <c r="AF424" s="595">
        <f t="shared" si="213"/>
        <v>46000</v>
      </c>
      <c r="AG424" s="595">
        <f t="shared" si="213"/>
        <v>46000</v>
      </c>
      <c r="AH424" s="595">
        <f t="shared" si="213"/>
        <v>46000</v>
      </c>
      <c r="AI424" s="595">
        <f t="shared" si="213"/>
        <v>46000</v>
      </c>
    </row>
    <row r="425" spans="1:42" s="589" customFormat="1" ht="12" customHeight="1">
      <c r="A425" s="594"/>
      <c r="B425" s="751" t="s">
        <v>257</v>
      </c>
      <c r="C425" s="856"/>
      <c r="D425" s="857"/>
      <c r="E425" s="595"/>
      <c r="F425" s="595">
        <f t="shared" ref="F425:AI425" si="214">+F307</f>
        <v>0</v>
      </c>
      <c r="G425" s="595">
        <f t="shared" si="214"/>
        <v>0</v>
      </c>
      <c r="H425" s="595">
        <f t="shared" si="214"/>
        <v>0</v>
      </c>
      <c r="I425" s="595">
        <f t="shared" si="214"/>
        <v>0</v>
      </c>
      <c r="J425" s="595">
        <f t="shared" si="214"/>
        <v>0</v>
      </c>
      <c r="K425" s="595">
        <f t="shared" si="214"/>
        <v>0</v>
      </c>
      <c r="L425" s="595">
        <f t="shared" si="214"/>
        <v>0</v>
      </c>
      <c r="M425" s="595">
        <f t="shared" si="214"/>
        <v>0</v>
      </c>
      <c r="N425" s="595">
        <f t="shared" si="214"/>
        <v>0</v>
      </c>
      <c r="O425" s="595">
        <f t="shared" si="214"/>
        <v>0</v>
      </c>
      <c r="P425" s="595">
        <f t="shared" si="214"/>
        <v>0</v>
      </c>
      <c r="Q425" s="595">
        <f t="shared" si="214"/>
        <v>0</v>
      </c>
      <c r="R425" s="595">
        <f t="shared" si="214"/>
        <v>0</v>
      </c>
      <c r="S425" s="595">
        <f t="shared" si="214"/>
        <v>0</v>
      </c>
      <c r="T425" s="595">
        <f t="shared" si="214"/>
        <v>0</v>
      </c>
      <c r="U425" s="595">
        <f t="shared" si="214"/>
        <v>0</v>
      </c>
      <c r="V425" s="595">
        <f t="shared" si="214"/>
        <v>0</v>
      </c>
      <c r="W425" s="595">
        <f t="shared" si="214"/>
        <v>0</v>
      </c>
      <c r="X425" s="595">
        <f t="shared" si="214"/>
        <v>0</v>
      </c>
      <c r="Y425" s="595">
        <f t="shared" si="214"/>
        <v>0</v>
      </c>
      <c r="Z425" s="595">
        <f t="shared" si="214"/>
        <v>0</v>
      </c>
      <c r="AA425" s="595">
        <f t="shared" si="214"/>
        <v>0</v>
      </c>
      <c r="AB425" s="595">
        <f t="shared" si="214"/>
        <v>0</v>
      </c>
      <c r="AC425" s="595">
        <f t="shared" si="214"/>
        <v>0</v>
      </c>
      <c r="AD425" s="595">
        <f t="shared" si="214"/>
        <v>0</v>
      </c>
      <c r="AE425" s="595">
        <f t="shared" si="214"/>
        <v>0</v>
      </c>
      <c r="AF425" s="595">
        <f t="shared" si="214"/>
        <v>0</v>
      </c>
      <c r="AG425" s="595">
        <f t="shared" si="214"/>
        <v>0</v>
      </c>
      <c r="AH425" s="595">
        <f t="shared" si="214"/>
        <v>0</v>
      </c>
      <c r="AI425" s="595">
        <f t="shared" si="214"/>
        <v>0</v>
      </c>
    </row>
    <row r="426" spans="1:42" s="607" customFormat="1" ht="12" customHeight="1">
      <c r="A426" s="605">
        <v>2</v>
      </c>
      <c r="B426" s="753" t="s">
        <v>248</v>
      </c>
      <c r="C426" s="856"/>
      <c r="D426" s="857"/>
      <c r="E426" s="606"/>
      <c r="F426" s="606">
        <f t="shared" ref="F426:AI426" si="215">+F308</f>
        <v>0</v>
      </c>
      <c r="G426" s="606">
        <f t="shared" si="215"/>
        <v>0</v>
      </c>
      <c r="H426" s="606">
        <f t="shared" si="215"/>
        <v>0</v>
      </c>
      <c r="I426" s="606">
        <f t="shared" si="215"/>
        <v>0</v>
      </c>
      <c r="J426" s="606">
        <f t="shared" si="215"/>
        <v>0</v>
      </c>
      <c r="K426" s="606">
        <f t="shared" si="215"/>
        <v>0</v>
      </c>
      <c r="L426" s="606">
        <f t="shared" si="215"/>
        <v>0</v>
      </c>
      <c r="M426" s="606">
        <f t="shared" si="215"/>
        <v>0</v>
      </c>
      <c r="N426" s="606">
        <f t="shared" si="215"/>
        <v>0</v>
      </c>
      <c r="O426" s="606">
        <f t="shared" si="215"/>
        <v>0</v>
      </c>
      <c r="P426" s="606">
        <f t="shared" si="215"/>
        <v>0</v>
      </c>
      <c r="Q426" s="606">
        <f t="shared" si="215"/>
        <v>0</v>
      </c>
      <c r="R426" s="606">
        <f t="shared" si="215"/>
        <v>0</v>
      </c>
      <c r="S426" s="606">
        <f t="shared" si="215"/>
        <v>0</v>
      </c>
      <c r="T426" s="606">
        <f t="shared" si="215"/>
        <v>0</v>
      </c>
      <c r="U426" s="606">
        <f t="shared" si="215"/>
        <v>0</v>
      </c>
      <c r="V426" s="606">
        <f t="shared" si="215"/>
        <v>0</v>
      </c>
      <c r="W426" s="606">
        <f t="shared" si="215"/>
        <v>0</v>
      </c>
      <c r="X426" s="606">
        <f t="shared" si="215"/>
        <v>0</v>
      </c>
      <c r="Y426" s="606">
        <f t="shared" si="215"/>
        <v>0</v>
      </c>
      <c r="Z426" s="606">
        <f t="shared" si="215"/>
        <v>0</v>
      </c>
      <c r="AA426" s="606">
        <f t="shared" si="215"/>
        <v>0</v>
      </c>
      <c r="AB426" s="606">
        <f t="shared" si="215"/>
        <v>0</v>
      </c>
      <c r="AC426" s="606">
        <f t="shared" si="215"/>
        <v>0</v>
      </c>
      <c r="AD426" s="606">
        <f t="shared" si="215"/>
        <v>0</v>
      </c>
      <c r="AE426" s="606">
        <f t="shared" si="215"/>
        <v>0</v>
      </c>
      <c r="AF426" s="606">
        <f t="shared" si="215"/>
        <v>0</v>
      </c>
      <c r="AG426" s="606">
        <f t="shared" si="215"/>
        <v>0</v>
      </c>
      <c r="AH426" s="606">
        <f t="shared" si="215"/>
        <v>0</v>
      </c>
      <c r="AI426" s="606">
        <f t="shared" si="215"/>
        <v>0</v>
      </c>
      <c r="AJ426" s="589"/>
      <c r="AK426" s="589"/>
      <c r="AL426" s="589"/>
      <c r="AM426" s="589"/>
      <c r="AN426" s="589"/>
      <c r="AO426" s="589"/>
      <c r="AP426" s="589"/>
    </row>
    <row r="427" spans="1:42" s="607" customFormat="1" ht="12" customHeight="1">
      <c r="A427" s="605">
        <v>3</v>
      </c>
      <c r="B427" s="753" t="s">
        <v>258</v>
      </c>
      <c r="C427" s="856"/>
      <c r="D427" s="857"/>
      <c r="E427" s="606"/>
      <c r="F427" s="606">
        <f t="shared" ref="F427:AI427" si="216">+F309</f>
        <v>0</v>
      </c>
      <c r="G427" s="606">
        <f t="shared" si="216"/>
        <v>0</v>
      </c>
      <c r="H427" s="606">
        <f t="shared" si="216"/>
        <v>0</v>
      </c>
      <c r="I427" s="606">
        <f t="shared" si="216"/>
        <v>0</v>
      </c>
      <c r="J427" s="606">
        <f t="shared" si="216"/>
        <v>0</v>
      </c>
      <c r="K427" s="606">
        <f t="shared" si="216"/>
        <v>0</v>
      </c>
      <c r="L427" s="606">
        <f t="shared" si="216"/>
        <v>0</v>
      </c>
      <c r="M427" s="606">
        <f t="shared" si="216"/>
        <v>0</v>
      </c>
      <c r="N427" s="606">
        <f t="shared" si="216"/>
        <v>0</v>
      </c>
      <c r="O427" s="606">
        <f t="shared" si="216"/>
        <v>0</v>
      </c>
      <c r="P427" s="606">
        <f t="shared" si="216"/>
        <v>0</v>
      </c>
      <c r="Q427" s="606">
        <f t="shared" si="216"/>
        <v>0</v>
      </c>
      <c r="R427" s="606">
        <f t="shared" si="216"/>
        <v>0</v>
      </c>
      <c r="S427" s="606">
        <f t="shared" si="216"/>
        <v>0</v>
      </c>
      <c r="T427" s="606">
        <f t="shared" si="216"/>
        <v>0</v>
      </c>
      <c r="U427" s="606">
        <f t="shared" si="216"/>
        <v>0</v>
      </c>
      <c r="V427" s="606">
        <f t="shared" si="216"/>
        <v>0</v>
      </c>
      <c r="W427" s="606">
        <f t="shared" si="216"/>
        <v>0</v>
      </c>
      <c r="X427" s="606">
        <f t="shared" si="216"/>
        <v>0</v>
      </c>
      <c r="Y427" s="606">
        <f t="shared" si="216"/>
        <v>0</v>
      </c>
      <c r="Z427" s="606">
        <f t="shared" si="216"/>
        <v>0</v>
      </c>
      <c r="AA427" s="606">
        <f t="shared" si="216"/>
        <v>0</v>
      </c>
      <c r="AB427" s="606">
        <f t="shared" si="216"/>
        <v>0</v>
      </c>
      <c r="AC427" s="606">
        <f t="shared" si="216"/>
        <v>0</v>
      </c>
      <c r="AD427" s="606">
        <f t="shared" si="216"/>
        <v>0</v>
      </c>
      <c r="AE427" s="606">
        <f t="shared" si="216"/>
        <v>0</v>
      </c>
      <c r="AF427" s="606">
        <f t="shared" si="216"/>
        <v>0</v>
      </c>
      <c r="AG427" s="606">
        <f t="shared" si="216"/>
        <v>0</v>
      </c>
      <c r="AH427" s="606">
        <f t="shared" si="216"/>
        <v>0</v>
      </c>
      <c r="AI427" s="606">
        <f t="shared" si="216"/>
        <v>0</v>
      </c>
      <c r="AJ427" s="589"/>
      <c r="AK427" s="589"/>
      <c r="AL427" s="589"/>
      <c r="AM427" s="589"/>
      <c r="AN427" s="589"/>
      <c r="AO427" s="589"/>
      <c r="AP427" s="589"/>
    </row>
    <row r="428" spans="1:42" s="607" customFormat="1" ht="12" customHeight="1">
      <c r="A428" s="605">
        <v>4</v>
      </c>
      <c r="B428" s="753" t="s">
        <v>401</v>
      </c>
      <c r="C428" s="856"/>
      <c r="D428" s="857"/>
      <c r="E428" s="606"/>
      <c r="F428" s="606">
        <f t="shared" ref="F428:AI428" si="217">+F429+F430+F431+F432+F433+F434</f>
        <v>864682.33999999985</v>
      </c>
      <c r="G428" s="606">
        <f t="shared" si="217"/>
        <v>222366.13804993749</v>
      </c>
      <c r="H428" s="606">
        <f t="shared" si="217"/>
        <v>2475885.9384030299</v>
      </c>
      <c r="I428" s="606">
        <f t="shared" si="217"/>
        <v>2387794.5297361971</v>
      </c>
      <c r="J428" s="606">
        <f t="shared" si="217"/>
        <v>76215.77698111521</v>
      </c>
      <c r="K428" s="606">
        <f t="shared" si="217"/>
        <v>-2.8481820481829345E-4</v>
      </c>
      <c r="L428" s="606">
        <f t="shared" si="217"/>
        <v>9.090908983528509E-2</v>
      </c>
      <c r="M428" s="606">
        <f t="shared" si="217"/>
        <v>0</v>
      </c>
      <c r="N428" s="606">
        <f t="shared" si="217"/>
        <v>0</v>
      </c>
      <c r="O428" s="606">
        <f t="shared" si="217"/>
        <v>0</v>
      </c>
      <c r="P428" s="606">
        <f t="shared" si="217"/>
        <v>0</v>
      </c>
      <c r="Q428" s="606">
        <f t="shared" si="217"/>
        <v>0</v>
      </c>
      <c r="R428" s="606">
        <f t="shared" si="217"/>
        <v>0</v>
      </c>
      <c r="S428" s="606">
        <f t="shared" si="217"/>
        <v>0</v>
      </c>
      <c r="T428" s="606">
        <f t="shared" si="217"/>
        <v>0</v>
      </c>
      <c r="U428" s="606">
        <f t="shared" si="217"/>
        <v>0</v>
      </c>
      <c r="V428" s="606">
        <f t="shared" si="217"/>
        <v>0</v>
      </c>
      <c r="W428" s="606">
        <f t="shared" si="217"/>
        <v>0</v>
      </c>
      <c r="X428" s="606">
        <f t="shared" si="217"/>
        <v>0</v>
      </c>
      <c r="Y428" s="606">
        <f t="shared" si="217"/>
        <v>0</v>
      </c>
      <c r="Z428" s="606">
        <f t="shared" si="217"/>
        <v>0</v>
      </c>
      <c r="AA428" s="606">
        <f t="shared" si="217"/>
        <v>0</v>
      </c>
      <c r="AB428" s="606">
        <f t="shared" si="217"/>
        <v>0</v>
      </c>
      <c r="AC428" s="606">
        <f t="shared" si="217"/>
        <v>0</v>
      </c>
      <c r="AD428" s="606">
        <f t="shared" si="217"/>
        <v>0</v>
      </c>
      <c r="AE428" s="606">
        <f t="shared" si="217"/>
        <v>0</v>
      </c>
      <c r="AF428" s="606">
        <f t="shared" si="217"/>
        <v>0</v>
      </c>
      <c r="AG428" s="606">
        <f t="shared" si="217"/>
        <v>0</v>
      </c>
      <c r="AH428" s="606">
        <f t="shared" si="217"/>
        <v>0</v>
      </c>
      <c r="AI428" s="606">
        <f t="shared" si="217"/>
        <v>0</v>
      </c>
      <c r="AJ428" s="589"/>
      <c r="AK428" s="589"/>
      <c r="AL428" s="589"/>
      <c r="AM428" s="589"/>
      <c r="AN428" s="589"/>
      <c r="AO428" s="589"/>
      <c r="AP428" s="589"/>
    </row>
    <row r="429" spans="1:42" s="607" customFormat="1" ht="12" customHeight="1">
      <c r="A429" s="605"/>
      <c r="B429" s="751" t="str">
        <f>+B311</f>
        <v>Gradbena dela za kanalizacijo brez nepredvidenih del</v>
      </c>
      <c r="C429" s="856"/>
      <c r="D429" s="857"/>
      <c r="E429" s="595"/>
      <c r="F429" s="595">
        <f t="shared" ref="F429:AI429" si="218">+F311</f>
        <v>36801.82</v>
      </c>
      <c r="G429" s="595">
        <f t="shared" si="218"/>
        <v>169973.96383713456</v>
      </c>
      <c r="H429" s="595">
        <f t="shared" si="218"/>
        <v>1255408.1633445225</v>
      </c>
      <c r="I429" s="595">
        <f t="shared" si="218"/>
        <v>846742.68566652492</v>
      </c>
      <c r="J429" s="595">
        <f t="shared" si="218"/>
        <v>0</v>
      </c>
      <c r="K429" s="595">
        <f t="shared" si="218"/>
        <v>0</v>
      </c>
      <c r="L429" s="595">
        <f t="shared" si="218"/>
        <v>0</v>
      </c>
      <c r="M429" s="595">
        <f t="shared" si="218"/>
        <v>0</v>
      </c>
      <c r="N429" s="595">
        <f t="shared" si="218"/>
        <v>0</v>
      </c>
      <c r="O429" s="595">
        <f t="shared" si="218"/>
        <v>0</v>
      </c>
      <c r="P429" s="595">
        <f t="shared" si="218"/>
        <v>0</v>
      </c>
      <c r="Q429" s="595">
        <f t="shared" si="218"/>
        <v>0</v>
      </c>
      <c r="R429" s="595">
        <f t="shared" si="218"/>
        <v>0</v>
      </c>
      <c r="S429" s="595">
        <f t="shared" si="218"/>
        <v>0</v>
      </c>
      <c r="T429" s="595">
        <f t="shared" si="218"/>
        <v>0</v>
      </c>
      <c r="U429" s="595">
        <f t="shared" si="218"/>
        <v>0</v>
      </c>
      <c r="V429" s="595">
        <f t="shared" si="218"/>
        <v>0</v>
      </c>
      <c r="W429" s="595">
        <f t="shared" si="218"/>
        <v>0</v>
      </c>
      <c r="X429" s="595">
        <f t="shared" si="218"/>
        <v>0</v>
      </c>
      <c r="Y429" s="595">
        <f t="shared" si="218"/>
        <v>0</v>
      </c>
      <c r="Z429" s="595">
        <f t="shared" si="218"/>
        <v>0</v>
      </c>
      <c r="AA429" s="595">
        <f t="shared" si="218"/>
        <v>0</v>
      </c>
      <c r="AB429" s="595">
        <f t="shared" si="218"/>
        <v>0</v>
      </c>
      <c r="AC429" s="595">
        <f t="shared" si="218"/>
        <v>0</v>
      </c>
      <c r="AD429" s="595">
        <f t="shared" si="218"/>
        <v>0</v>
      </c>
      <c r="AE429" s="595">
        <f t="shared" si="218"/>
        <v>0</v>
      </c>
      <c r="AF429" s="595">
        <f t="shared" si="218"/>
        <v>0</v>
      </c>
      <c r="AG429" s="595">
        <f t="shared" si="218"/>
        <v>0</v>
      </c>
      <c r="AH429" s="595">
        <f t="shared" si="218"/>
        <v>0</v>
      </c>
      <c r="AI429" s="595">
        <f t="shared" si="218"/>
        <v>0</v>
      </c>
      <c r="AJ429" s="589"/>
      <c r="AK429" s="589"/>
      <c r="AL429" s="589"/>
      <c r="AM429" s="589"/>
      <c r="AN429" s="589"/>
      <c r="AO429" s="589"/>
      <c r="AP429" s="589"/>
    </row>
    <row r="430" spans="1:42" s="607" customFormat="1" ht="12" customHeight="1">
      <c r="A430" s="605"/>
      <c r="B430" s="751" t="str">
        <f>+B312</f>
        <v>Gradbene dela ČN Prevalje</v>
      </c>
      <c r="C430" s="856"/>
      <c r="D430" s="857"/>
      <c r="E430" s="595"/>
      <c r="F430" s="595">
        <f t="shared" ref="F430:AI430" si="219">+F312</f>
        <v>0</v>
      </c>
      <c r="G430" s="595">
        <f t="shared" si="219"/>
        <v>0</v>
      </c>
      <c r="H430" s="595">
        <f t="shared" si="219"/>
        <v>1025098.31</v>
      </c>
      <c r="I430" s="595">
        <f t="shared" si="219"/>
        <v>1405145.25</v>
      </c>
      <c r="J430" s="595">
        <f t="shared" si="219"/>
        <v>55556.37</v>
      </c>
      <c r="K430" s="595">
        <f t="shared" si="219"/>
        <v>0</v>
      </c>
      <c r="L430" s="595">
        <f t="shared" si="219"/>
        <v>0</v>
      </c>
      <c r="M430" s="595">
        <f t="shared" si="219"/>
        <v>0</v>
      </c>
      <c r="N430" s="595">
        <f t="shared" si="219"/>
        <v>0</v>
      </c>
      <c r="O430" s="595">
        <f t="shared" si="219"/>
        <v>0</v>
      </c>
      <c r="P430" s="595">
        <f t="shared" si="219"/>
        <v>0</v>
      </c>
      <c r="Q430" s="595">
        <f t="shared" si="219"/>
        <v>0</v>
      </c>
      <c r="R430" s="595">
        <f t="shared" si="219"/>
        <v>0</v>
      </c>
      <c r="S430" s="595">
        <f t="shared" si="219"/>
        <v>0</v>
      </c>
      <c r="T430" s="595">
        <f t="shared" si="219"/>
        <v>0</v>
      </c>
      <c r="U430" s="595">
        <f t="shared" si="219"/>
        <v>0</v>
      </c>
      <c r="V430" s="595">
        <f t="shared" si="219"/>
        <v>0</v>
      </c>
      <c r="W430" s="595">
        <f t="shared" si="219"/>
        <v>0</v>
      </c>
      <c r="X430" s="595">
        <f t="shared" si="219"/>
        <v>0</v>
      </c>
      <c r="Y430" s="595">
        <f t="shared" si="219"/>
        <v>0</v>
      </c>
      <c r="Z430" s="595">
        <f t="shared" si="219"/>
        <v>0</v>
      </c>
      <c r="AA430" s="595">
        <f t="shared" si="219"/>
        <v>0</v>
      </c>
      <c r="AB430" s="595">
        <f t="shared" si="219"/>
        <v>0</v>
      </c>
      <c r="AC430" s="595">
        <f t="shared" si="219"/>
        <v>0</v>
      </c>
      <c r="AD430" s="595">
        <f t="shared" si="219"/>
        <v>0</v>
      </c>
      <c r="AE430" s="595">
        <f t="shared" si="219"/>
        <v>0</v>
      </c>
      <c r="AF430" s="595">
        <f t="shared" si="219"/>
        <v>0</v>
      </c>
      <c r="AG430" s="595">
        <f t="shared" si="219"/>
        <v>0</v>
      </c>
      <c r="AH430" s="595">
        <f t="shared" si="219"/>
        <v>0</v>
      </c>
      <c r="AI430" s="595">
        <f t="shared" si="219"/>
        <v>0</v>
      </c>
      <c r="AJ430" s="589"/>
      <c r="AK430" s="589"/>
      <c r="AL430" s="589"/>
      <c r="AM430" s="589"/>
      <c r="AN430" s="589"/>
      <c r="AO430" s="589"/>
      <c r="AP430" s="589"/>
    </row>
    <row r="431" spans="1:42" s="607" customFormat="1" ht="12" customHeight="1">
      <c r="A431" s="605"/>
      <c r="B431" s="751" t="str">
        <f>+B313</f>
        <v>Stroški gradbenega nadzora</v>
      </c>
      <c r="C431" s="856"/>
      <c r="D431" s="857"/>
      <c r="E431" s="595"/>
      <c r="F431" s="595">
        <f t="shared" ref="F431:AI431" si="220">+F313</f>
        <v>0</v>
      </c>
      <c r="G431" s="595">
        <f t="shared" si="220"/>
        <v>2224.7780499374958</v>
      </c>
      <c r="H431" s="595">
        <f t="shared" si="220"/>
        <v>29111.3284030301</v>
      </c>
      <c r="I431" s="595">
        <f t="shared" si="220"/>
        <v>27802.826603196845</v>
      </c>
      <c r="J431" s="595">
        <f t="shared" si="220"/>
        <v>661.06698111521462</v>
      </c>
      <c r="K431" s="595">
        <f t="shared" si="220"/>
        <v>0</v>
      </c>
      <c r="L431" s="595">
        <f t="shared" si="220"/>
        <v>0</v>
      </c>
      <c r="M431" s="595">
        <f t="shared" si="220"/>
        <v>0</v>
      </c>
      <c r="N431" s="595">
        <f t="shared" si="220"/>
        <v>0</v>
      </c>
      <c r="O431" s="595">
        <f t="shared" si="220"/>
        <v>0</v>
      </c>
      <c r="P431" s="595">
        <f t="shared" si="220"/>
        <v>0</v>
      </c>
      <c r="Q431" s="595">
        <f t="shared" si="220"/>
        <v>0</v>
      </c>
      <c r="R431" s="595">
        <f t="shared" si="220"/>
        <v>0</v>
      </c>
      <c r="S431" s="595">
        <f t="shared" si="220"/>
        <v>0</v>
      </c>
      <c r="T431" s="595">
        <f t="shared" si="220"/>
        <v>0</v>
      </c>
      <c r="U431" s="595">
        <f t="shared" si="220"/>
        <v>0</v>
      </c>
      <c r="V431" s="595">
        <f t="shared" si="220"/>
        <v>0</v>
      </c>
      <c r="W431" s="595">
        <f t="shared" si="220"/>
        <v>0</v>
      </c>
      <c r="X431" s="595">
        <f t="shared" si="220"/>
        <v>0</v>
      </c>
      <c r="Y431" s="595">
        <f t="shared" si="220"/>
        <v>0</v>
      </c>
      <c r="Z431" s="595">
        <f t="shared" si="220"/>
        <v>0</v>
      </c>
      <c r="AA431" s="595">
        <f t="shared" si="220"/>
        <v>0</v>
      </c>
      <c r="AB431" s="595">
        <f t="shared" si="220"/>
        <v>0</v>
      </c>
      <c r="AC431" s="595">
        <f t="shared" si="220"/>
        <v>0</v>
      </c>
      <c r="AD431" s="595">
        <f t="shared" si="220"/>
        <v>0</v>
      </c>
      <c r="AE431" s="595">
        <f t="shared" si="220"/>
        <v>0</v>
      </c>
      <c r="AF431" s="595">
        <f t="shared" si="220"/>
        <v>0</v>
      </c>
      <c r="AG431" s="595">
        <f t="shared" si="220"/>
        <v>0</v>
      </c>
      <c r="AH431" s="595">
        <f t="shared" si="220"/>
        <v>0</v>
      </c>
      <c r="AI431" s="595">
        <f t="shared" si="220"/>
        <v>0</v>
      </c>
      <c r="AJ431" s="589"/>
      <c r="AK431" s="589"/>
      <c r="AL431" s="589"/>
      <c r="AM431" s="589"/>
      <c r="AN431" s="589"/>
      <c r="AO431" s="589"/>
      <c r="AP431" s="589"/>
    </row>
    <row r="432" spans="1:42" s="607" customFormat="1" ht="12" customHeight="1">
      <c r="A432" s="605"/>
      <c r="B432" s="751" t="str">
        <f>+B314</f>
        <v>Stroški obveščanja in informiranja javnosti</v>
      </c>
      <c r="C432" s="856"/>
      <c r="D432" s="857"/>
      <c r="E432" s="595"/>
      <c r="F432" s="595">
        <f t="shared" ref="F432:AI432" si="221">+F314</f>
        <v>0</v>
      </c>
      <c r="G432" s="595">
        <f t="shared" si="221"/>
        <v>0</v>
      </c>
      <c r="H432" s="595">
        <f t="shared" si="221"/>
        <v>6000</v>
      </c>
      <c r="I432" s="595">
        <f t="shared" si="221"/>
        <v>4530</v>
      </c>
      <c r="J432" s="595">
        <f t="shared" si="221"/>
        <v>6000</v>
      </c>
      <c r="K432" s="595">
        <f t="shared" si="221"/>
        <v>0</v>
      </c>
      <c r="L432" s="595">
        <f t="shared" si="221"/>
        <v>0</v>
      </c>
      <c r="M432" s="595">
        <f t="shared" si="221"/>
        <v>0</v>
      </c>
      <c r="N432" s="595">
        <f t="shared" si="221"/>
        <v>0</v>
      </c>
      <c r="O432" s="595">
        <f t="shared" si="221"/>
        <v>0</v>
      </c>
      <c r="P432" s="595">
        <f t="shared" si="221"/>
        <v>0</v>
      </c>
      <c r="Q432" s="595">
        <f t="shared" si="221"/>
        <v>0</v>
      </c>
      <c r="R432" s="595">
        <f t="shared" si="221"/>
        <v>0</v>
      </c>
      <c r="S432" s="595">
        <f t="shared" si="221"/>
        <v>0</v>
      </c>
      <c r="T432" s="595">
        <f t="shared" si="221"/>
        <v>0</v>
      </c>
      <c r="U432" s="595">
        <f t="shared" si="221"/>
        <v>0</v>
      </c>
      <c r="V432" s="595">
        <f t="shared" si="221"/>
        <v>0</v>
      </c>
      <c r="W432" s="595">
        <f t="shared" si="221"/>
        <v>0</v>
      </c>
      <c r="X432" s="595">
        <f t="shared" si="221"/>
        <v>0</v>
      </c>
      <c r="Y432" s="595">
        <f t="shared" si="221"/>
        <v>0</v>
      </c>
      <c r="Z432" s="595">
        <f t="shared" si="221"/>
        <v>0</v>
      </c>
      <c r="AA432" s="595">
        <f t="shared" si="221"/>
        <v>0</v>
      </c>
      <c r="AB432" s="595">
        <f t="shared" si="221"/>
        <v>0</v>
      </c>
      <c r="AC432" s="595">
        <f t="shared" si="221"/>
        <v>0</v>
      </c>
      <c r="AD432" s="595">
        <f t="shared" si="221"/>
        <v>0</v>
      </c>
      <c r="AE432" s="595">
        <f t="shared" si="221"/>
        <v>0</v>
      </c>
      <c r="AF432" s="595">
        <f t="shared" si="221"/>
        <v>0</v>
      </c>
      <c r="AG432" s="595">
        <f t="shared" si="221"/>
        <v>0</v>
      </c>
      <c r="AH432" s="595">
        <f t="shared" si="221"/>
        <v>0</v>
      </c>
      <c r="AI432" s="595">
        <f t="shared" si="221"/>
        <v>0</v>
      </c>
      <c r="AJ432" s="589"/>
      <c r="AK432" s="589"/>
      <c r="AL432" s="589"/>
      <c r="AM432" s="589"/>
      <c r="AN432" s="589"/>
      <c r="AO432" s="589"/>
      <c r="AP432" s="589"/>
    </row>
    <row r="433" spans="1:47" s="607" customFormat="1" ht="12" customHeight="1">
      <c r="A433" s="605"/>
      <c r="B433" s="751" t="str">
        <f>+B315</f>
        <v>Ostali stroški projekta</v>
      </c>
      <c r="C433" s="856"/>
      <c r="D433" s="857"/>
      <c r="E433" s="595"/>
      <c r="F433" s="595">
        <f t="shared" ref="F433:AI433" si="222">+F315</f>
        <v>827880.5199999999</v>
      </c>
      <c r="G433" s="595">
        <f t="shared" si="222"/>
        <v>33170</v>
      </c>
      <c r="H433" s="595">
        <f t="shared" si="222"/>
        <v>31047.14</v>
      </c>
      <c r="I433" s="595">
        <f t="shared" si="222"/>
        <v>18899.5</v>
      </c>
      <c r="J433" s="595">
        <f t="shared" si="222"/>
        <v>13998.34</v>
      </c>
      <c r="K433" s="595">
        <f t="shared" si="222"/>
        <v>0</v>
      </c>
      <c r="L433" s="595">
        <f t="shared" si="222"/>
        <v>0</v>
      </c>
      <c r="M433" s="595">
        <f t="shared" si="222"/>
        <v>0</v>
      </c>
      <c r="N433" s="595">
        <f t="shared" si="222"/>
        <v>0</v>
      </c>
      <c r="O433" s="595">
        <f t="shared" si="222"/>
        <v>0</v>
      </c>
      <c r="P433" s="595">
        <f t="shared" si="222"/>
        <v>0</v>
      </c>
      <c r="Q433" s="595">
        <f t="shared" si="222"/>
        <v>0</v>
      </c>
      <c r="R433" s="595">
        <f t="shared" si="222"/>
        <v>0</v>
      </c>
      <c r="S433" s="595">
        <f t="shared" si="222"/>
        <v>0</v>
      </c>
      <c r="T433" s="595">
        <f t="shared" si="222"/>
        <v>0</v>
      </c>
      <c r="U433" s="595">
        <f t="shared" si="222"/>
        <v>0</v>
      </c>
      <c r="V433" s="595">
        <f t="shared" si="222"/>
        <v>0</v>
      </c>
      <c r="W433" s="595">
        <f t="shared" si="222"/>
        <v>0</v>
      </c>
      <c r="X433" s="595">
        <f t="shared" si="222"/>
        <v>0</v>
      </c>
      <c r="Y433" s="595">
        <f t="shared" si="222"/>
        <v>0</v>
      </c>
      <c r="Z433" s="595">
        <f t="shared" si="222"/>
        <v>0</v>
      </c>
      <c r="AA433" s="595">
        <f t="shared" si="222"/>
        <v>0</v>
      </c>
      <c r="AB433" s="595">
        <f t="shared" si="222"/>
        <v>0</v>
      </c>
      <c r="AC433" s="595">
        <f t="shared" si="222"/>
        <v>0</v>
      </c>
      <c r="AD433" s="595">
        <f t="shared" si="222"/>
        <v>0</v>
      </c>
      <c r="AE433" s="595">
        <f t="shared" si="222"/>
        <v>0</v>
      </c>
      <c r="AF433" s="595">
        <f t="shared" si="222"/>
        <v>0</v>
      </c>
      <c r="AG433" s="595">
        <f t="shared" si="222"/>
        <v>0</v>
      </c>
      <c r="AH433" s="595">
        <f t="shared" si="222"/>
        <v>0</v>
      </c>
      <c r="AI433" s="595">
        <f t="shared" si="222"/>
        <v>0</v>
      </c>
      <c r="AJ433" s="589"/>
      <c r="AK433" s="589"/>
      <c r="AL433" s="589"/>
      <c r="AM433" s="589"/>
      <c r="AN433" s="589"/>
      <c r="AO433" s="589"/>
      <c r="AP433" s="589"/>
    </row>
    <row r="434" spans="1:47" s="607" customFormat="1" ht="12" customHeight="1">
      <c r="A434" s="605"/>
      <c r="B434" s="751" t="s">
        <v>464</v>
      </c>
      <c r="C434" s="856"/>
      <c r="D434" s="857"/>
      <c r="E434" s="595"/>
      <c r="F434" s="595">
        <f>+'Nov. investicije'!L55</f>
        <v>0</v>
      </c>
      <c r="G434" s="595">
        <f>+'Nov. investicije'!M55</f>
        <v>16997.396162865429</v>
      </c>
      <c r="H434" s="595">
        <f>+'Nov. investicije'!N55</f>
        <v>129220.99665547733</v>
      </c>
      <c r="I434" s="595">
        <f>+'Nov. investicije'!O55</f>
        <v>84674.26746647546</v>
      </c>
      <c r="J434" s="595">
        <f>+'Nov. investicije'!P55</f>
        <v>0</v>
      </c>
      <c r="K434" s="595">
        <f>+'Nov. investicije'!Q55</f>
        <v>-2.8481820481829345E-4</v>
      </c>
      <c r="L434" s="595">
        <f>+'Nov. investicije'!R55</f>
        <v>9.090908983528509E-2</v>
      </c>
      <c r="M434" s="595">
        <f>+'Nov. investicije'!S55</f>
        <v>0</v>
      </c>
      <c r="N434" s="595">
        <f>+'Nov. investicije'!T55</f>
        <v>0</v>
      </c>
      <c r="O434" s="595">
        <f>+'Nov. investicije'!U55</f>
        <v>0</v>
      </c>
      <c r="P434" s="595">
        <f>+'Nov. investicije'!V55</f>
        <v>0</v>
      </c>
      <c r="Q434" s="595">
        <f>+'Nov. investicije'!W55</f>
        <v>0</v>
      </c>
      <c r="R434" s="595">
        <f>+'Nov. investicije'!X55</f>
        <v>0</v>
      </c>
      <c r="S434" s="595">
        <f>+'Nov. investicije'!Y55</f>
        <v>0</v>
      </c>
      <c r="T434" s="595">
        <f>+'Nov. investicije'!Z55</f>
        <v>0</v>
      </c>
      <c r="U434" s="595">
        <f>+'Nov. investicije'!AA55</f>
        <v>0</v>
      </c>
      <c r="V434" s="595">
        <f>+'Nov. investicije'!AB55</f>
        <v>0</v>
      </c>
      <c r="W434" s="595">
        <f>+'Nov. investicije'!AC55</f>
        <v>0</v>
      </c>
      <c r="X434" s="595">
        <f>+'Nov. investicije'!AD55</f>
        <v>0</v>
      </c>
      <c r="Y434" s="595">
        <f>+'Nov. investicije'!AE55</f>
        <v>0</v>
      </c>
      <c r="Z434" s="595">
        <f>+'Nov. investicije'!AF55</f>
        <v>0</v>
      </c>
      <c r="AA434" s="595">
        <f>+'Nov. investicije'!AG55</f>
        <v>0</v>
      </c>
      <c r="AB434" s="595">
        <f>+'Nov. investicije'!AH55</f>
        <v>0</v>
      </c>
      <c r="AC434" s="595">
        <f>+'Nov. investicije'!AI55</f>
        <v>0</v>
      </c>
      <c r="AD434" s="595">
        <f>+'Nov. investicije'!AJ55</f>
        <v>0</v>
      </c>
      <c r="AE434" s="595">
        <f>+'Nov. investicije'!AK55</f>
        <v>0</v>
      </c>
      <c r="AF434" s="595">
        <f>+'Nov. investicije'!AL55</f>
        <v>0</v>
      </c>
      <c r="AG434" s="595">
        <f>+'Nov. investicije'!AM55</f>
        <v>0</v>
      </c>
      <c r="AH434" s="595">
        <f>+'Nov. investicije'!AN55</f>
        <v>0</v>
      </c>
      <c r="AI434" s="595">
        <f>+'Nov. investicije'!AO55</f>
        <v>0</v>
      </c>
      <c r="AJ434" s="589"/>
      <c r="AK434" s="589"/>
      <c r="AL434" s="589"/>
      <c r="AM434" s="589"/>
      <c r="AN434" s="589"/>
      <c r="AO434" s="589"/>
      <c r="AP434" s="589"/>
    </row>
    <row r="435" spans="1:47" s="607" customFormat="1" ht="12" customHeight="1">
      <c r="A435" s="605">
        <v>5</v>
      </c>
      <c r="B435" s="753" t="s">
        <v>402</v>
      </c>
      <c r="C435" s="856"/>
      <c r="D435" s="857"/>
      <c r="E435" s="606"/>
      <c r="F435" s="606">
        <f t="shared" ref="F435:AI435" si="223">SUM(F436:F439)</f>
        <v>0</v>
      </c>
      <c r="G435" s="606">
        <f t="shared" si="223"/>
        <v>0</v>
      </c>
      <c r="H435" s="606">
        <f t="shared" si="223"/>
        <v>0</v>
      </c>
      <c r="I435" s="606">
        <f t="shared" si="223"/>
        <v>0</v>
      </c>
      <c r="J435" s="606">
        <f t="shared" si="223"/>
        <v>0</v>
      </c>
      <c r="K435" s="606">
        <f t="shared" si="223"/>
        <v>0</v>
      </c>
      <c r="L435" s="606">
        <f t="shared" si="223"/>
        <v>0</v>
      </c>
      <c r="M435" s="606">
        <f t="shared" si="223"/>
        <v>0</v>
      </c>
      <c r="N435" s="606">
        <f t="shared" si="223"/>
        <v>0</v>
      </c>
      <c r="O435" s="606">
        <f t="shared" si="223"/>
        <v>0</v>
      </c>
      <c r="P435" s="606">
        <f t="shared" si="223"/>
        <v>0</v>
      </c>
      <c r="Q435" s="606">
        <f t="shared" si="223"/>
        <v>0</v>
      </c>
      <c r="R435" s="606">
        <f t="shared" si="223"/>
        <v>0</v>
      </c>
      <c r="S435" s="606">
        <f t="shared" si="223"/>
        <v>0</v>
      </c>
      <c r="T435" s="606">
        <f t="shared" si="223"/>
        <v>1117805.0351456569</v>
      </c>
      <c r="U435" s="606">
        <f t="shared" si="223"/>
        <v>0</v>
      </c>
      <c r="V435" s="606">
        <f t="shared" si="223"/>
        <v>0</v>
      </c>
      <c r="W435" s="606">
        <f t="shared" si="223"/>
        <v>0</v>
      </c>
      <c r="X435" s="606">
        <f t="shared" si="223"/>
        <v>273251.6319915349</v>
      </c>
      <c r="Y435" s="606">
        <f t="shared" si="223"/>
        <v>0</v>
      </c>
      <c r="Z435" s="606">
        <f t="shared" si="223"/>
        <v>0</v>
      </c>
      <c r="AA435" s="606">
        <f t="shared" si="223"/>
        <v>0</v>
      </c>
      <c r="AB435" s="606">
        <f t="shared" si="223"/>
        <v>0</v>
      </c>
      <c r="AC435" s="606">
        <f t="shared" si="223"/>
        <v>0</v>
      </c>
      <c r="AD435" s="606">
        <f t="shared" si="223"/>
        <v>1117805.0351456569</v>
      </c>
      <c r="AE435" s="606">
        <f t="shared" si="223"/>
        <v>0</v>
      </c>
      <c r="AF435" s="606">
        <f t="shared" si="223"/>
        <v>0</v>
      </c>
      <c r="AG435" s="606">
        <f t="shared" si="223"/>
        <v>0</v>
      </c>
      <c r="AH435" s="606">
        <f t="shared" si="223"/>
        <v>0</v>
      </c>
      <c r="AI435" s="606">
        <f t="shared" si="223"/>
        <v>0</v>
      </c>
      <c r="AJ435" s="589"/>
      <c r="AK435" s="589"/>
      <c r="AL435" s="589"/>
      <c r="AM435" s="589"/>
      <c r="AN435" s="589"/>
      <c r="AO435" s="589"/>
      <c r="AP435" s="589"/>
    </row>
    <row r="436" spans="1:47" s="607" customFormat="1" ht="12" customHeight="1">
      <c r="A436" s="605"/>
      <c r="B436" s="751" t="str">
        <f>+B400</f>
        <v>Oprema na razbremenilnikih</v>
      </c>
      <c r="C436" s="856"/>
      <c r="D436" s="857"/>
      <c r="E436" s="595"/>
      <c r="F436" s="595">
        <f>+F400</f>
        <v>0</v>
      </c>
      <c r="G436" s="595">
        <f t="shared" ref="G436:AI439" si="224">+G400</f>
        <v>0</v>
      </c>
      <c r="H436" s="595">
        <f t="shared" si="224"/>
        <v>0</v>
      </c>
      <c r="I436" s="595">
        <f t="shared" si="224"/>
        <v>0</v>
      </c>
      <c r="J436" s="595">
        <f t="shared" si="224"/>
        <v>0</v>
      </c>
      <c r="K436" s="595">
        <f t="shared" si="224"/>
        <v>0</v>
      </c>
      <c r="L436" s="595">
        <f t="shared" si="224"/>
        <v>0</v>
      </c>
      <c r="M436" s="595">
        <f t="shared" si="224"/>
        <v>0</v>
      </c>
      <c r="N436" s="595">
        <f t="shared" si="224"/>
        <v>0</v>
      </c>
      <c r="O436" s="595">
        <f t="shared" si="224"/>
        <v>0</v>
      </c>
      <c r="P436" s="595">
        <f t="shared" si="224"/>
        <v>0</v>
      </c>
      <c r="Q436" s="595">
        <f t="shared" si="224"/>
        <v>0</v>
      </c>
      <c r="R436" s="595">
        <f t="shared" si="224"/>
        <v>0</v>
      </c>
      <c r="S436" s="595">
        <f t="shared" si="224"/>
        <v>0</v>
      </c>
      <c r="T436" s="595">
        <f t="shared" si="224"/>
        <v>91081.2</v>
      </c>
      <c r="U436" s="595">
        <f t="shared" si="224"/>
        <v>0</v>
      </c>
      <c r="V436" s="595">
        <f t="shared" si="224"/>
        <v>0</v>
      </c>
      <c r="W436" s="595">
        <f t="shared" si="224"/>
        <v>0</v>
      </c>
      <c r="X436" s="595">
        <f t="shared" si="224"/>
        <v>0</v>
      </c>
      <c r="Y436" s="595">
        <f t="shared" si="224"/>
        <v>0</v>
      </c>
      <c r="Z436" s="595">
        <f t="shared" si="224"/>
        <v>0</v>
      </c>
      <c r="AA436" s="595">
        <f t="shared" si="224"/>
        <v>0</v>
      </c>
      <c r="AB436" s="595">
        <f t="shared" si="224"/>
        <v>0</v>
      </c>
      <c r="AC436" s="595">
        <f t="shared" si="224"/>
        <v>0</v>
      </c>
      <c r="AD436" s="595">
        <f t="shared" si="224"/>
        <v>91081.2</v>
      </c>
      <c r="AE436" s="595">
        <f t="shared" si="224"/>
        <v>0</v>
      </c>
      <c r="AF436" s="595">
        <f t="shared" si="224"/>
        <v>0</v>
      </c>
      <c r="AG436" s="595">
        <f t="shared" si="224"/>
        <v>0</v>
      </c>
      <c r="AH436" s="595">
        <f t="shared" si="224"/>
        <v>0</v>
      </c>
      <c r="AI436" s="595">
        <f t="shared" si="224"/>
        <v>0</v>
      </c>
      <c r="AJ436" s="589"/>
      <c r="AK436" s="589"/>
      <c r="AL436" s="589"/>
      <c r="AM436" s="589"/>
      <c r="AN436" s="589"/>
      <c r="AO436" s="589"/>
      <c r="AP436" s="589"/>
    </row>
    <row r="437" spans="1:47" s="607" customFormat="1" ht="12" customHeight="1">
      <c r="A437" s="605"/>
      <c r="B437" s="751" t="str">
        <f>+B401</f>
        <v>Oprema na črpališčih</v>
      </c>
      <c r="C437" s="856"/>
      <c r="D437" s="857"/>
      <c r="E437" s="595"/>
      <c r="F437" s="595">
        <f>+F401</f>
        <v>0</v>
      </c>
      <c r="G437" s="595">
        <f t="shared" si="224"/>
        <v>0</v>
      </c>
      <c r="H437" s="595">
        <f t="shared" si="224"/>
        <v>0</v>
      </c>
      <c r="I437" s="595">
        <f t="shared" si="224"/>
        <v>0</v>
      </c>
      <c r="J437" s="595">
        <f t="shared" si="224"/>
        <v>0</v>
      </c>
      <c r="K437" s="595">
        <f t="shared" si="224"/>
        <v>0</v>
      </c>
      <c r="L437" s="595">
        <f t="shared" si="224"/>
        <v>0</v>
      </c>
      <c r="M437" s="595">
        <f t="shared" si="224"/>
        <v>0</v>
      </c>
      <c r="N437" s="595">
        <f t="shared" si="224"/>
        <v>0</v>
      </c>
      <c r="O437" s="595">
        <f t="shared" si="224"/>
        <v>0</v>
      </c>
      <c r="P437" s="595">
        <f t="shared" si="224"/>
        <v>0</v>
      </c>
      <c r="Q437" s="595">
        <f t="shared" si="224"/>
        <v>0</v>
      </c>
      <c r="R437" s="595">
        <f t="shared" si="224"/>
        <v>0</v>
      </c>
      <c r="S437" s="595">
        <f t="shared" si="224"/>
        <v>0</v>
      </c>
      <c r="T437" s="595">
        <f t="shared" si="224"/>
        <v>52508.4</v>
      </c>
      <c r="U437" s="595">
        <f t="shared" si="224"/>
        <v>0</v>
      </c>
      <c r="V437" s="595">
        <f t="shared" si="224"/>
        <v>0</v>
      </c>
      <c r="W437" s="595">
        <f t="shared" si="224"/>
        <v>0</v>
      </c>
      <c r="X437" s="595">
        <f t="shared" si="224"/>
        <v>0</v>
      </c>
      <c r="Y437" s="595">
        <f t="shared" si="224"/>
        <v>0</v>
      </c>
      <c r="Z437" s="595">
        <f t="shared" si="224"/>
        <v>0</v>
      </c>
      <c r="AA437" s="595">
        <f t="shared" si="224"/>
        <v>0</v>
      </c>
      <c r="AB437" s="595">
        <f t="shared" si="224"/>
        <v>0</v>
      </c>
      <c r="AC437" s="595">
        <f t="shared" si="224"/>
        <v>0</v>
      </c>
      <c r="AD437" s="595">
        <f t="shared" si="224"/>
        <v>52508.4</v>
      </c>
      <c r="AE437" s="595">
        <f t="shared" si="224"/>
        <v>0</v>
      </c>
      <c r="AF437" s="595">
        <f t="shared" si="224"/>
        <v>0</v>
      </c>
      <c r="AG437" s="595">
        <f t="shared" si="224"/>
        <v>0</v>
      </c>
      <c r="AH437" s="595">
        <f t="shared" si="224"/>
        <v>0</v>
      </c>
      <c r="AI437" s="595">
        <f t="shared" si="224"/>
        <v>0</v>
      </c>
      <c r="AJ437" s="589"/>
      <c r="AK437" s="589"/>
      <c r="AL437" s="589"/>
      <c r="AM437" s="589"/>
      <c r="AN437" s="589"/>
      <c r="AO437" s="589"/>
      <c r="AP437" s="589"/>
    </row>
    <row r="438" spans="1:47" s="607" customFormat="1" ht="12" customHeight="1">
      <c r="A438" s="605"/>
      <c r="B438" s="751" t="str">
        <f>+B402</f>
        <v>Električna oprema ČN in oprema za vodenje</v>
      </c>
      <c r="C438" s="856"/>
      <c r="D438" s="857"/>
      <c r="E438" s="595"/>
      <c r="F438" s="595">
        <f>+F402</f>
        <v>0</v>
      </c>
      <c r="G438" s="595">
        <f t="shared" si="224"/>
        <v>0</v>
      </c>
      <c r="H438" s="595">
        <f t="shared" si="224"/>
        <v>0</v>
      </c>
      <c r="I438" s="595">
        <f t="shared" si="224"/>
        <v>0</v>
      </c>
      <c r="J438" s="595">
        <f t="shared" si="224"/>
        <v>0</v>
      </c>
      <c r="K438" s="595">
        <f t="shared" si="224"/>
        <v>0</v>
      </c>
      <c r="L438" s="595">
        <f t="shared" si="224"/>
        <v>0</v>
      </c>
      <c r="M438" s="595">
        <f t="shared" si="224"/>
        <v>0</v>
      </c>
      <c r="N438" s="595">
        <f t="shared" si="224"/>
        <v>0</v>
      </c>
      <c r="O438" s="595">
        <f t="shared" si="224"/>
        <v>0</v>
      </c>
      <c r="P438" s="595">
        <f t="shared" si="224"/>
        <v>0</v>
      </c>
      <c r="Q438" s="595">
        <f t="shared" si="224"/>
        <v>0</v>
      </c>
      <c r="R438" s="595">
        <f t="shared" si="224"/>
        <v>0</v>
      </c>
      <c r="S438" s="595">
        <f t="shared" si="224"/>
        <v>0</v>
      </c>
      <c r="T438" s="595">
        <f t="shared" si="224"/>
        <v>0</v>
      </c>
      <c r="U438" s="595">
        <f t="shared" si="224"/>
        <v>0</v>
      </c>
      <c r="V438" s="595">
        <f t="shared" si="224"/>
        <v>0</v>
      </c>
      <c r="W438" s="595">
        <f t="shared" si="224"/>
        <v>0</v>
      </c>
      <c r="X438" s="595">
        <f t="shared" si="224"/>
        <v>273251.6319915349</v>
      </c>
      <c r="Y438" s="595">
        <f t="shared" si="224"/>
        <v>0</v>
      </c>
      <c r="Z438" s="595">
        <f t="shared" si="224"/>
        <v>0</v>
      </c>
      <c r="AA438" s="595">
        <f t="shared" si="224"/>
        <v>0</v>
      </c>
      <c r="AB438" s="595">
        <f t="shared" si="224"/>
        <v>0</v>
      </c>
      <c r="AC438" s="595">
        <f t="shared" si="224"/>
        <v>0</v>
      </c>
      <c r="AD438" s="595">
        <f t="shared" si="224"/>
        <v>0</v>
      </c>
      <c r="AE438" s="595">
        <f t="shared" si="224"/>
        <v>0</v>
      </c>
      <c r="AF438" s="595">
        <f t="shared" si="224"/>
        <v>0</v>
      </c>
      <c r="AG438" s="595">
        <f t="shared" si="224"/>
        <v>0</v>
      </c>
      <c r="AH438" s="595">
        <f t="shared" si="224"/>
        <v>0</v>
      </c>
      <c r="AI438" s="595">
        <f t="shared" si="224"/>
        <v>0</v>
      </c>
      <c r="AJ438" s="589"/>
      <c r="AK438" s="589"/>
      <c r="AL438" s="589"/>
      <c r="AM438" s="589"/>
      <c r="AN438" s="589"/>
      <c r="AO438" s="589"/>
      <c r="AP438" s="589"/>
    </row>
    <row r="439" spans="1:47" s="607" customFormat="1" ht="12" customHeight="1">
      <c r="A439" s="605"/>
      <c r="B439" s="751" t="str">
        <f>+B403</f>
        <v>Strojna oprema na ČN</v>
      </c>
      <c r="C439" s="856"/>
      <c r="D439" s="857"/>
      <c r="E439" s="595"/>
      <c r="F439" s="595">
        <f>+F403</f>
        <v>0</v>
      </c>
      <c r="G439" s="595">
        <f t="shared" si="224"/>
        <v>0</v>
      </c>
      <c r="H439" s="595">
        <f t="shared" si="224"/>
        <v>0</v>
      </c>
      <c r="I439" s="595">
        <f t="shared" si="224"/>
        <v>0</v>
      </c>
      <c r="J439" s="595">
        <f t="shared" si="224"/>
        <v>0</v>
      </c>
      <c r="K439" s="595">
        <f t="shared" si="224"/>
        <v>0</v>
      </c>
      <c r="L439" s="595">
        <f t="shared" si="224"/>
        <v>0</v>
      </c>
      <c r="M439" s="595">
        <f t="shared" si="224"/>
        <v>0</v>
      </c>
      <c r="N439" s="595">
        <f t="shared" si="224"/>
        <v>0</v>
      </c>
      <c r="O439" s="595">
        <f t="shared" si="224"/>
        <v>0</v>
      </c>
      <c r="P439" s="595">
        <f t="shared" si="224"/>
        <v>0</v>
      </c>
      <c r="Q439" s="595">
        <f t="shared" si="224"/>
        <v>0</v>
      </c>
      <c r="R439" s="595">
        <f t="shared" si="224"/>
        <v>0</v>
      </c>
      <c r="S439" s="595">
        <f t="shared" si="224"/>
        <v>0</v>
      </c>
      <c r="T439" s="595">
        <f t="shared" si="224"/>
        <v>974215.43514565681</v>
      </c>
      <c r="U439" s="595">
        <f t="shared" si="224"/>
        <v>0</v>
      </c>
      <c r="V439" s="595">
        <f t="shared" si="224"/>
        <v>0</v>
      </c>
      <c r="W439" s="595">
        <f t="shared" si="224"/>
        <v>0</v>
      </c>
      <c r="X439" s="595">
        <f t="shared" si="224"/>
        <v>0</v>
      </c>
      <c r="Y439" s="595">
        <f t="shared" si="224"/>
        <v>0</v>
      </c>
      <c r="Z439" s="595">
        <f t="shared" si="224"/>
        <v>0</v>
      </c>
      <c r="AA439" s="595">
        <f t="shared" si="224"/>
        <v>0</v>
      </c>
      <c r="AB439" s="595">
        <f t="shared" si="224"/>
        <v>0</v>
      </c>
      <c r="AC439" s="595">
        <f t="shared" si="224"/>
        <v>0</v>
      </c>
      <c r="AD439" s="595">
        <f t="shared" si="224"/>
        <v>974215.43514565681</v>
      </c>
      <c r="AE439" s="595">
        <f t="shared" si="224"/>
        <v>0</v>
      </c>
      <c r="AF439" s="595">
        <f t="shared" si="224"/>
        <v>0</v>
      </c>
      <c r="AG439" s="595">
        <f t="shared" si="224"/>
        <v>0</v>
      </c>
      <c r="AH439" s="595">
        <f t="shared" si="224"/>
        <v>0</v>
      </c>
      <c r="AI439" s="595">
        <f t="shared" si="224"/>
        <v>0</v>
      </c>
      <c r="AJ439" s="589"/>
      <c r="AK439" s="589"/>
      <c r="AL439" s="589"/>
      <c r="AM439" s="589"/>
      <c r="AN439" s="589"/>
      <c r="AO439" s="589"/>
      <c r="AP439" s="589"/>
    </row>
    <row r="440" spans="1:47" s="589" customFormat="1" ht="12" customHeight="1">
      <c r="A440" s="592" t="s">
        <v>155</v>
      </c>
      <c r="B440" s="749" t="s">
        <v>403</v>
      </c>
      <c r="C440" s="856"/>
      <c r="D440" s="857"/>
      <c r="E440" s="593"/>
      <c r="F440" s="593">
        <f t="shared" ref="F440:AI440" si="225">+F410-F420</f>
        <v>0</v>
      </c>
      <c r="G440" s="593">
        <f t="shared" si="225"/>
        <v>0</v>
      </c>
      <c r="H440" s="593">
        <f t="shared" si="225"/>
        <v>0</v>
      </c>
      <c r="I440" s="593">
        <f t="shared" si="225"/>
        <v>0</v>
      </c>
      <c r="J440" s="593">
        <f t="shared" si="225"/>
        <v>0</v>
      </c>
      <c r="K440" s="593">
        <f t="shared" si="225"/>
        <v>126759.43862734686</v>
      </c>
      <c r="L440" s="593">
        <f t="shared" si="225"/>
        <v>126759.34743343852</v>
      </c>
      <c r="M440" s="593">
        <f t="shared" si="225"/>
        <v>126759.43834252836</v>
      </c>
      <c r="N440" s="593">
        <f t="shared" si="225"/>
        <v>126759.43834252836</v>
      </c>
      <c r="O440" s="593">
        <f t="shared" si="225"/>
        <v>126759.43834252836</v>
      </c>
      <c r="P440" s="593">
        <f t="shared" si="225"/>
        <v>126759.43834252836</v>
      </c>
      <c r="Q440" s="593">
        <f t="shared" si="225"/>
        <v>126759.43834252836</v>
      </c>
      <c r="R440" s="593">
        <f t="shared" si="225"/>
        <v>126759.43834252836</v>
      </c>
      <c r="S440" s="593">
        <f t="shared" si="225"/>
        <v>126759.43834252836</v>
      </c>
      <c r="T440" s="593">
        <f t="shared" si="225"/>
        <v>-991045.59680312849</v>
      </c>
      <c r="U440" s="593">
        <f t="shared" si="225"/>
        <v>126759.43834252836</v>
      </c>
      <c r="V440" s="593">
        <f t="shared" si="225"/>
        <v>126759.43834252836</v>
      </c>
      <c r="W440" s="593">
        <f t="shared" si="225"/>
        <v>126759.43834252836</v>
      </c>
      <c r="X440" s="593">
        <f t="shared" si="225"/>
        <v>-146492.19364900654</v>
      </c>
      <c r="Y440" s="593">
        <f t="shared" si="225"/>
        <v>126759.43834252836</v>
      </c>
      <c r="Z440" s="593">
        <f t="shared" si="225"/>
        <v>126759.43834252836</v>
      </c>
      <c r="AA440" s="593">
        <f t="shared" si="225"/>
        <v>219556.76662554347</v>
      </c>
      <c r="AB440" s="593">
        <f t="shared" si="225"/>
        <v>219556.76662554347</v>
      </c>
      <c r="AC440" s="593">
        <f t="shared" si="225"/>
        <v>219556.76662554347</v>
      </c>
      <c r="AD440" s="593">
        <f t="shared" si="225"/>
        <v>-898248.26852011331</v>
      </c>
      <c r="AE440" s="593">
        <f t="shared" si="225"/>
        <v>219556.76662554347</v>
      </c>
      <c r="AF440" s="593">
        <f t="shared" si="225"/>
        <v>219556.76662554347</v>
      </c>
      <c r="AG440" s="593">
        <f t="shared" si="225"/>
        <v>219556.76662554347</v>
      </c>
      <c r="AH440" s="593">
        <f t="shared" si="225"/>
        <v>219556.76662554347</v>
      </c>
      <c r="AI440" s="593">
        <f t="shared" si="225"/>
        <v>219556.76662554347</v>
      </c>
    </row>
    <row r="441" spans="1:47" s="589" customFormat="1" ht="12" customHeight="1">
      <c r="A441" s="592" t="s">
        <v>244</v>
      </c>
      <c r="B441" s="749" t="s">
        <v>465</v>
      </c>
      <c r="C441" s="856"/>
      <c r="D441" s="857"/>
      <c r="E441" s="593">
        <v>0</v>
      </c>
      <c r="F441" s="593">
        <f>+E441+F440</f>
        <v>0</v>
      </c>
      <c r="G441" s="593">
        <f t="shared" ref="G441:J441" si="226">+F441+G440</f>
        <v>0</v>
      </c>
      <c r="H441" s="593">
        <f>+G441+H440</f>
        <v>0</v>
      </c>
      <c r="I441" s="593">
        <f t="shared" si="226"/>
        <v>0</v>
      </c>
      <c r="J441" s="593">
        <f t="shared" si="226"/>
        <v>0</v>
      </c>
      <c r="K441" s="593">
        <f>+J441+K440</f>
        <v>126759.43862734686</v>
      </c>
      <c r="L441" s="593">
        <f>+K441+L440</f>
        <v>253518.78606078538</v>
      </c>
      <c r="M441" s="593">
        <f t="shared" ref="M441:AI441" si="227">+L441+M440</f>
        <v>380278.22440331371</v>
      </c>
      <c r="N441" s="593">
        <f t="shared" si="227"/>
        <v>507037.66274584207</v>
      </c>
      <c r="O441" s="593">
        <f t="shared" si="227"/>
        <v>633797.10108837043</v>
      </c>
      <c r="P441" s="593">
        <f t="shared" si="227"/>
        <v>760556.53943089885</v>
      </c>
      <c r="Q441" s="593">
        <f t="shared" si="227"/>
        <v>887315.97777342726</v>
      </c>
      <c r="R441" s="593">
        <f t="shared" si="227"/>
        <v>1014075.4161159557</v>
      </c>
      <c r="S441" s="593">
        <f t="shared" si="227"/>
        <v>1140834.8544584841</v>
      </c>
      <c r="T441" s="593">
        <f t="shared" si="227"/>
        <v>149789.25765535561</v>
      </c>
      <c r="U441" s="593">
        <f t="shared" si="227"/>
        <v>276548.69599788397</v>
      </c>
      <c r="V441" s="593">
        <f t="shared" si="227"/>
        <v>403308.13434041233</v>
      </c>
      <c r="W441" s="593">
        <f t="shared" si="227"/>
        <v>530067.57268294063</v>
      </c>
      <c r="X441" s="593">
        <f t="shared" si="227"/>
        <v>383575.37903393409</v>
      </c>
      <c r="Y441" s="593">
        <f t="shared" si="227"/>
        <v>510334.81737646245</v>
      </c>
      <c r="Z441" s="593">
        <f t="shared" si="227"/>
        <v>637094.25571899081</v>
      </c>
      <c r="AA441" s="593">
        <f t="shared" si="227"/>
        <v>856651.02234453429</v>
      </c>
      <c r="AB441" s="593">
        <f t="shared" si="227"/>
        <v>1076207.7889700779</v>
      </c>
      <c r="AC441" s="593">
        <f t="shared" si="227"/>
        <v>1295764.5555956215</v>
      </c>
      <c r="AD441" s="593">
        <f t="shared" si="227"/>
        <v>397516.28707550815</v>
      </c>
      <c r="AE441" s="593">
        <f t="shared" si="227"/>
        <v>617073.05370105163</v>
      </c>
      <c r="AF441" s="593">
        <f t="shared" si="227"/>
        <v>836629.8203265951</v>
      </c>
      <c r="AG441" s="593">
        <f t="shared" si="227"/>
        <v>1056186.5869521387</v>
      </c>
      <c r="AH441" s="593">
        <f t="shared" si="227"/>
        <v>1275743.3535776823</v>
      </c>
      <c r="AI441" s="593">
        <f t="shared" si="227"/>
        <v>1495300.1202032259</v>
      </c>
    </row>
    <row r="442" spans="1:47" s="589" customFormat="1" ht="12" customHeight="1" thickBot="1">
      <c r="A442" s="592"/>
      <c r="B442" s="749" t="s">
        <v>466</v>
      </c>
      <c r="C442" s="858"/>
      <c r="D442" s="859"/>
      <c r="E442" s="664" t="str">
        <f>IF(E441&gt;-0.01,"DA","NE")</f>
        <v>DA</v>
      </c>
      <c r="F442" s="664" t="str">
        <f>IF(F441&gt;-0.01,"DA","NE")</f>
        <v>DA</v>
      </c>
      <c r="G442" s="664" t="str">
        <f>IF(G441&gt;-0.01,"DA","NE")</f>
        <v>DA</v>
      </c>
      <c r="H442" s="664" t="str">
        <f>IF(H441&gt;-0.01,"DA","NE")</f>
        <v>DA</v>
      </c>
      <c r="I442" s="664" t="str">
        <f t="shared" ref="I442:AI442" si="228">IF(I441&gt;-0.01,"DA","NE")</f>
        <v>DA</v>
      </c>
      <c r="J442" s="664" t="str">
        <f t="shared" si="228"/>
        <v>DA</v>
      </c>
      <c r="K442" s="664" t="str">
        <f t="shared" si="228"/>
        <v>DA</v>
      </c>
      <c r="L442" s="664" t="str">
        <f t="shared" si="228"/>
        <v>DA</v>
      </c>
      <c r="M442" s="664" t="str">
        <f t="shared" si="228"/>
        <v>DA</v>
      </c>
      <c r="N442" s="664" t="str">
        <f t="shared" si="228"/>
        <v>DA</v>
      </c>
      <c r="O442" s="664" t="str">
        <f t="shared" si="228"/>
        <v>DA</v>
      </c>
      <c r="P442" s="664" t="str">
        <f t="shared" si="228"/>
        <v>DA</v>
      </c>
      <c r="Q442" s="664" t="str">
        <f t="shared" si="228"/>
        <v>DA</v>
      </c>
      <c r="R442" s="664" t="str">
        <f t="shared" si="228"/>
        <v>DA</v>
      </c>
      <c r="S442" s="664" t="str">
        <f t="shared" si="228"/>
        <v>DA</v>
      </c>
      <c r="T442" s="664" t="str">
        <f t="shared" si="228"/>
        <v>DA</v>
      </c>
      <c r="U442" s="664" t="str">
        <f t="shared" si="228"/>
        <v>DA</v>
      </c>
      <c r="V442" s="664" t="str">
        <f t="shared" si="228"/>
        <v>DA</v>
      </c>
      <c r="W442" s="664" t="str">
        <f t="shared" si="228"/>
        <v>DA</v>
      </c>
      <c r="X442" s="664" t="str">
        <f t="shared" si="228"/>
        <v>DA</v>
      </c>
      <c r="Y442" s="664" t="str">
        <f t="shared" si="228"/>
        <v>DA</v>
      </c>
      <c r="Z442" s="664" t="str">
        <f t="shared" si="228"/>
        <v>DA</v>
      </c>
      <c r="AA442" s="664" t="str">
        <f t="shared" si="228"/>
        <v>DA</v>
      </c>
      <c r="AB442" s="664" t="str">
        <f t="shared" si="228"/>
        <v>DA</v>
      </c>
      <c r="AC442" s="664" t="str">
        <f t="shared" si="228"/>
        <v>DA</v>
      </c>
      <c r="AD442" s="664" t="str">
        <f t="shared" si="228"/>
        <v>DA</v>
      </c>
      <c r="AE442" s="664" t="str">
        <f t="shared" si="228"/>
        <v>DA</v>
      </c>
      <c r="AF442" s="664" t="str">
        <f t="shared" si="228"/>
        <v>DA</v>
      </c>
      <c r="AG442" s="664" t="str">
        <f t="shared" si="228"/>
        <v>DA</v>
      </c>
      <c r="AH442" s="664" t="str">
        <f t="shared" si="228"/>
        <v>DA</v>
      </c>
      <c r="AI442" s="664" t="str">
        <f t="shared" si="228"/>
        <v>DA</v>
      </c>
    </row>
    <row r="446" spans="1:47" ht="15">
      <c r="A446" s="557" t="s">
        <v>477</v>
      </c>
    </row>
    <row r="447" spans="1:47" ht="12.75" thickBot="1"/>
    <row r="448" spans="1:47" s="589" customFormat="1" ht="11.25">
      <c r="A448" s="588" t="s">
        <v>520</v>
      </c>
      <c r="B448" s="748" t="s">
        <v>388</v>
      </c>
      <c r="C448" s="665"/>
      <c r="D448" s="666"/>
      <c r="E448" s="588"/>
      <c r="F448" s="588">
        <f>+F408</f>
        <v>1</v>
      </c>
      <c r="G448" s="588">
        <f t="shared" ref="G448:AI449" si="229">+G408</f>
        <v>2</v>
      </c>
      <c r="H448" s="588">
        <f t="shared" si="229"/>
        <v>3</v>
      </c>
      <c r="I448" s="588">
        <f t="shared" si="229"/>
        <v>4</v>
      </c>
      <c r="J448" s="588">
        <f t="shared" si="229"/>
        <v>5</v>
      </c>
      <c r="K448" s="588">
        <f t="shared" si="229"/>
        <v>6</v>
      </c>
      <c r="L448" s="588">
        <f t="shared" si="229"/>
        <v>7</v>
      </c>
      <c r="M448" s="588">
        <f t="shared" si="229"/>
        <v>8</v>
      </c>
      <c r="N448" s="588">
        <f t="shared" si="229"/>
        <v>9</v>
      </c>
      <c r="O448" s="588">
        <f t="shared" si="229"/>
        <v>10</v>
      </c>
      <c r="P448" s="588">
        <f t="shared" si="229"/>
        <v>11</v>
      </c>
      <c r="Q448" s="588">
        <f t="shared" si="229"/>
        <v>12</v>
      </c>
      <c r="R448" s="588">
        <f t="shared" si="229"/>
        <v>13</v>
      </c>
      <c r="S448" s="588">
        <f t="shared" si="229"/>
        <v>14</v>
      </c>
      <c r="T448" s="588">
        <f t="shared" si="229"/>
        <v>15</v>
      </c>
      <c r="U448" s="588">
        <f t="shared" si="229"/>
        <v>16</v>
      </c>
      <c r="V448" s="588">
        <f t="shared" si="229"/>
        <v>17</v>
      </c>
      <c r="W448" s="588">
        <f t="shared" si="229"/>
        <v>18</v>
      </c>
      <c r="X448" s="588">
        <f t="shared" si="229"/>
        <v>19</v>
      </c>
      <c r="Y448" s="588">
        <f t="shared" si="229"/>
        <v>20</v>
      </c>
      <c r="Z448" s="588">
        <f t="shared" si="229"/>
        <v>21</v>
      </c>
      <c r="AA448" s="588">
        <f t="shared" si="229"/>
        <v>22</v>
      </c>
      <c r="AB448" s="588">
        <f t="shared" si="229"/>
        <v>23</v>
      </c>
      <c r="AC448" s="588">
        <f t="shared" si="229"/>
        <v>24</v>
      </c>
      <c r="AD448" s="588">
        <f t="shared" si="229"/>
        <v>25</v>
      </c>
      <c r="AE448" s="588">
        <f t="shared" si="229"/>
        <v>26</v>
      </c>
      <c r="AF448" s="588">
        <f t="shared" si="229"/>
        <v>27</v>
      </c>
      <c r="AG448" s="588">
        <f t="shared" si="229"/>
        <v>28</v>
      </c>
      <c r="AH448" s="588">
        <f t="shared" si="229"/>
        <v>29</v>
      </c>
      <c r="AI448" s="588">
        <f t="shared" si="229"/>
        <v>30</v>
      </c>
      <c r="AJ448" s="667">
        <v>1</v>
      </c>
      <c r="AK448" s="667">
        <v>2</v>
      </c>
      <c r="AL448" s="667">
        <v>3</v>
      </c>
      <c r="AM448" s="667">
        <v>4</v>
      </c>
      <c r="AN448" s="667">
        <v>5</v>
      </c>
      <c r="AO448" s="667">
        <v>6</v>
      </c>
      <c r="AP448" s="667">
        <v>7</v>
      </c>
      <c r="AQ448" s="667">
        <v>8</v>
      </c>
      <c r="AR448" s="667">
        <v>9</v>
      </c>
      <c r="AS448" s="667">
        <v>10</v>
      </c>
      <c r="AT448" s="667">
        <v>11</v>
      </c>
      <c r="AU448" s="667">
        <v>12</v>
      </c>
    </row>
    <row r="449" spans="1:47" s="589" customFormat="1" ht="11.25">
      <c r="A449" s="668"/>
      <c r="B449" s="748" t="s">
        <v>397</v>
      </c>
      <c r="C449" s="669" t="s">
        <v>418</v>
      </c>
      <c r="D449" s="670" t="s">
        <v>419</v>
      </c>
      <c r="E449" s="588"/>
      <c r="F449" s="588" t="str">
        <f>+F409</f>
        <v>do 2018</v>
      </c>
      <c r="G449" s="588">
        <f t="shared" si="229"/>
        <v>2019</v>
      </c>
      <c r="H449" s="588">
        <f t="shared" si="229"/>
        <v>2020</v>
      </c>
      <c r="I449" s="588">
        <f t="shared" si="229"/>
        <v>2021</v>
      </c>
      <c r="J449" s="588">
        <f t="shared" si="229"/>
        <v>2022</v>
      </c>
      <c r="K449" s="588">
        <f t="shared" si="229"/>
        <v>2023</v>
      </c>
      <c r="L449" s="588">
        <f t="shared" si="229"/>
        <v>2024</v>
      </c>
      <c r="M449" s="588">
        <f t="shared" si="229"/>
        <v>2025</v>
      </c>
      <c r="N449" s="588">
        <f t="shared" si="229"/>
        <v>2026</v>
      </c>
      <c r="O449" s="588">
        <f t="shared" si="229"/>
        <v>2027</v>
      </c>
      <c r="P449" s="588">
        <f t="shared" si="229"/>
        <v>2028</v>
      </c>
      <c r="Q449" s="588">
        <f t="shared" si="229"/>
        <v>2029</v>
      </c>
      <c r="R449" s="588">
        <f t="shared" si="229"/>
        <v>2030</v>
      </c>
      <c r="S449" s="588">
        <f t="shared" si="229"/>
        <v>2031</v>
      </c>
      <c r="T449" s="588">
        <f t="shared" si="229"/>
        <v>2032</v>
      </c>
      <c r="U449" s="588">
        <f t="shared" si="229"/>
        <v>2033</v>
      </c>
      <c r="V449" s="588">
        <f t="shared" si="229"/>
        <v>2034</v>
      </c>
      <c r="W449" s="588">
        <f t="shared" si="229"/>
        <v>2035</v>
      </c>
      <c r="X449" s="588">
        <f t="shared" si="229"/>
        <v>2036</v>
      </c>
      <c r="Y449" s="588">
        <f t="shared" si="229"/>
        <v>2037</v>
      </c>
      <c r="Z449" s="588">
        <f t="shared" si="229"/>
        <v>2038</v>
      </c>
      <c r="AA449" s="588">
        <f t="shared" si="229"/>
        <v>2039</v>
      </c>
      <c r="AB449" s="588">
        <f t="shared" si="229"/>
        <v>2040</v>
      </c>
      <c r="AC449" s="588">
        <f t="shared" si="229"/>
        <v>2041</v>
      </c>
      <c r="AD449" s="588">
        <f t="shared" si="229"/>
        <v>2042</v>
      </c>
      <c r="AE449" s="588">
        <f t="shared" si="229"/>
        <v>2043</v>
      </c>
      <c r="AF449" s="588">
        <f t="shared" si="229"/>
        <v>2044</v>
      </c>
      <c r="AG449" s="588">
        <f t="shared" si="229"/>
        <v>2045</v>
      </c>
      <c r="AH449" s="588">
        <f t="shared" si="229"/>
        <v>2046</v>
      </c>
      <c r="AI449" s="588">
        <f t="shared" si="229"/>
        <v>2047</v>
      </c>
      <c r="AJ449" s="667">
        <f>+AI449+1</f>
        <v>2048</v>
      </c>
      <c r="AK449" s="667">
        <f t="shared" ref="AK449:AU449" si="230">+AJ449+1</f>
        <v>2049</v>
      </c>
      <c r="AL449" s="667">
        <f t="shared" si="230"/>
        <v>2050</v>
      </c>
      <c r="AM449" s="667">
        <f t="shared" si="230"/>
        <v>2051</v>
      </c>
      <c r="AN449" s="667">
        <f t="shared" si="230"/>
        <v>2052</v>
      </c>
      <c r="AO449" s="667">
        <f t="shared" si="230"/>
        <v>2053</v>
      </c>
      <c r="AP449" s="667">
        <f t="shared" si="230"/>
        <v>2054</v>
      </c>
      <c r="AQ449" s="667">
        <f t="shared" si="230"/>
        <v>2055</v>
      </c>
      <c r="AR449" s="667">
        <f t="shared" si="230"/>
        <v>2056</v>
      </c>
      <c r="AS449" s="667">
        <f t="shared" si="230"/>
        <v>2057</v>
      </c>
      <c r="AT449" s="667">
        <f t="shared" si="230"/>
        <v>2058</v>
      </c>
      <c r="AU449" s="667">
        <f t="shared" si="230"/>
        <v>2059</v>
      </c>
    </row>
    <row r="450" spans="1:47" s="589" customFormat="1" ht="11.25">
      <c r="A450" s="671">
        <v>1</v>
      </c>
      <c r="B450" s="749" t="s">
        <v>478</v>
      </c>
      <c r="C450" s="624">
        <f>NPV($C$490,G450:AI450)+F450</f>
        <v>9881229.2306346055</v>
      </c>
      <c r="D450" s="625">
        <f>SUM(F450:AI450)</f>
        <v>21984377.212567303</v>
      </c>
      <c r="E450" s="593"/>
      <c r="F450" s="593">
        <f>+F451+F454+F457+F459</f>
        <v>0</v>
      </c>
      <c r="G450" s="593">
        <f>+G451+G454+G457+G459</f>
        <v>0</v>
      </c>
      <c r="H450" s="593">
        <f>+H451+H454+H457+H459+H462</f>
        <v>0</v>
      </c>
      <c r="I450" s="593">
        <f t="shared" ref="I450:AU450" si="231">+I451+I454+I457+I459+I462</f>
        <v>0</v>
      </c>
      <c r="J450" s="593">
        <f t="shared" si="231"/>
        <v>0</v>
      </c>
      <c r="K450" s="593">
        <f t="shared" si="231"/>
        <v>1039817.8716645639</v>
      </c>
      <c r="L450" s="593">
        <f t="shared" si="231"/>
        <v>707247.82647268882</v>
      </c>
      <c r="M450" s="593">
        <f t="shared" si="231"/>
        <v>720217.09939443052</v>
      </c>
      <c r="N450" s="593">
        <f t="shared" si="231"/>
        <v>733440.7877159419</v>
      </c>
      <c r="O450" s="593">
        <f t="shared" si="231"/>
        <v>746923.83848740044</v>
      </c>
      <c r="P450" s="593">
        <f t="shared" si="231"/>
        <v>761114.201817489</v>
      </c>
      <c r="Q450" s="593">
        <f t="shared" si="231"/>
        <v>775587.31827689125</v>
      </c>
      <c r="R450" s="593">
        <f t="shared" si="231"/>
        <v>790348.81914989417</v>
      </c>
      <c r="S450" s="593">
        <f t="shared" si="231"/>
        <v>803877.75171986152</v>
      </c>
      <c r="T450" s="593">
        <f t="shared" si="231"/>
        <v>817656.97288274835</v>
      </c>
      <c r="U450" s="593">
        <f t="shared" si="231"/>
        <v>831691.07622533222</v>
      </c>
      <c r="V450" s="593">
        <f t="shared" si="231"/>
        <v>845984.74057216488</v>
      </c>
      <c r="W450" s="593">
        <f t="shared" si="231"/>
        <v>860542.73157890351</v>
      </c>
      <c r="X450" s="593">
        <f t="shared" si="231"/>
        <v>875369.90335565573</v>
      </c>
      <c r="Y450" s="593">
        <f t="shared" si="231"/>
        <v>890471.20012090425</v>
      </c>
      <c r="Z450" s="593">
        <f t="shared" si="231"/>
        <v>905851.65788658964</v>
      </c>
      <c r="AA450" s="593">
        <f t="shared" si="231"/>
        <v>921516.4061749489</v>
      </c>
      <c r="AB450" s="593">
        <f t="shared" si="231"/>
        <v>937470.66976770456</v>
      </c>
      <c r="AC450" s="593">
        <f t="shared" si="231"/>
        <v>953206.67534243013</v>
      </c>
      <c r="AD450" s="593">
        <f t="shared" si="231"/>
        <v>969227.99812517897</v>
      </c>
      <c r="AE450" s="593">
        <f t="shared" si="231"/>
        <v>985539.78648508759</v>
      </c>
      <c r="AF450" s="593">
        <f t="shared" si="231"/>
        <v>1002147.2833604971</v>
      </c>
      <c r="AG450" s="593">
        <f t="shared" si="231"/>
        <v>1019055.8280163693</v>
      </c>
      <c r="AH450" s="593">
        <f t="shared" si="231"/>
        <v>1036270.8578347457</v>
      </c>
      <c r="AI450" s="593">
        <f t="shared" si="231"/>
        <v>1053797.9101388815</v>
      </c>
      <c r="AJ450" s="672">
        <f t="shared" si="231"/>
        <v>1053797.9101388815</v>
      </c>
      <c r="AK450" s="672">
        <f t="shared" si="231"/>
        <v>1053797.9101388815</v>
      </c>
      <c r="AL450" s="672">
        <f t="shared" si="231"/>
        <v>1053797.9101388815</v>
      </c>
      <c r="AM450" s="672">
        <f t="shared" si="231"/>
        <v>1053797.9101388815</v>
      </c>
      <c r="AN450" s="672">
        <f t="shared" si="231"/>
        <v>1053797.9101388815</v>
      </c>
      <c r="AO450" s="672">
        <f t="shared" si="231"/>
        <v>1053797.9101388815</v>
      </c>
      <c r="AP450" s="672">
        <f t="shared" si="231"/>
        <v>1053797.9101388815</v>
      </c>
      <c r="AQ450" s="672">
        <f t="shared" si="231"/>
        <v>1053797.9101388815</v>
      </c>
      <c r="AR450" s="672">
        <f t="shared" si="231"/>
        <v>1053797.9101388815</v>
      </c>
      <c r="AS450" s="672">
        <f t="shared" si="231"/>
        <v>1053797.9101388815</v>
      </c>
      <c r="AT450" s="672">
        <f t="shared" si="231"/>
        <v>1053797.9101388815</v>
      </c>
      <c r="AU450" s="672">
        <f t="shared" si="231"/>
        <v>1053797.9101388815</v>
      </c>
    </row>
    <row r="451" spans="1:47" s="548" customFormat="1" ht="14.25" customHeight="1">
      <c r="A451" s="673"/>
      <c r="B451" s="679" t="s">
        <v>728</v>
      </c>
      <c r="C451" s="624">
        <f>NPV($C$490,G451:AI451)+F451</f>
        <v>4033702.1990690744</v>
      </c>
      <c r="D451" s="625">
        <f>SUM(F451:AI451)</f>
        <v>9075733.2034788374</v>
      </c>
      <c r="E451" s="593"/>
      <c r="F451" s="593">
        <f>+F452*32</f>
        <v>0</v>
      </c>
      <c r="G451" s="593">
        <f>+G452*32</f>
        <v>0</v>
      </c>
      <c r="H451" s="593">
        <f>+H452*H453</f>
        <v>0</v>
      </c>
      <c r="I451" s="593">
        <f>+I452*I453</f>
        <v>0</v>
      </c>
      <c r="J451" s="593">
        <f t="shared" ref="J451:AI451" si="232">+J452*J453</f>
        <v>0</v>
      </c>
      <c r="K451" s="593">
        <f t="shared" si="232"/>
        <v>290379.04291157192</v>
      </c>
      <c r="L451" s="593">
        <f t="shared" si="232"/>
        <v>296143.74256536015</v>
      </c>
      <c r="M451" s="593">
        <f t="shared" si="232"/>
        <v>302022.88492054032</v>
      </c>
      <c r="N451" s="593">
        <f t="shared" si="232"/>
        <v>308018.74193101941</v>
      </c>
      <c r="O451" s="593">
        <f t="shared" si="232"/>
        <v>314133.63065427617</v>
      </c>
      <c r="P451" s="593">
        <f t="shared" si="232"/>
        <v>320369.91414677125</v>
      </c>
      <c r="Q451" s="593">
        <f t="shared" si="232"/>
        <v>326730.00237713463</v>
      </c>
      <c r="R451" s="593">
        <f t="shared" si="232"/>
        <v>333216.353157481</v>
      </c>
      <c r="S451" s="593">
        <f t="shared" si="232"/>
        <v>338773.64797161106</v>
      </c>
      <c r="T451" s="593">
        <f t="shared" si="232"/>
        <v>344423.62588895176</v>
      </c>
      <c r="U451" s="593">
        <f t="shared" si="232"/>
        <v>350167.83265395375</v>
      </c>
      <c r="V451" s="593">
        <f t="shared" si="232"/>
        <v>356007.83979058819</v>
      </c>
      <c r="W451" s="593">
        <f t="shared" si="232"/>
        <v>361945.24503228965</v>
      </c>
      <c r="X451" s="593">
        <f t="shared" si="232"/>
        <v>367981.67275907163</v>
      </c>
      <c r="Y451" s="593">
        <f t="shared" si="232"/>
        <v>374118.77444193058</v>
      </c>
      <c r="Z451" s="593">
        <f t="shared" si="232"/>
        <v>380358.22909466259</v>
      </c>
      <c r="AA451" s="593">
        <f t="shared" si="232"/>
        <v>386701.74373321474</v>
      </c>
      <c r="AB451" s="593">
        <f t="shared" si="232"/>
        <v>393151.05384269787</v>
      </c>
      <c r="AC451" s="593">
        <f t="shared" si="232"/>
        <v>399345.92926228273</v>
      </c>
      <c r="AD451" s="593">
        <f t="shared" si="232"/>
        <v>405638.41724347486</v>
      </c>
      <c r="AE451" s="593">
        <f t="shared" si="232"/>
        <v>412030.05586598336</v>
      </c>
      <c r="AF451" s="593">
        <f t="shared" si="232"/>
        <v>418522.4074450169</v>
      </c>
      <c r="AG451" s="593">
        <f t="shared" si="232"/>
        <v>425117.05891316221</v>
      </c>
      <c r="AH451" s="593">
        <f t="shared" si="232"/>
        <v>431815.62220827938</v>
      </c>
      <c r="AI451" s="593">
        <f t="shared" si="232"/>
        <v>438619.73466751026</v>
      </c>
      <c r="AJ451" s="672">
        <f t="shared" ref="AJ451:AU452" si="233">+AI451</f>
        <v>438619.73466751026</v>
      </c>
      <c r="AK451" s="672">
        <f t="shared" si="233"/>
        <v>438619.73466751026</v>
      </c>
      <c r="AL451" s="672">
        <f t="shared" si="233"/>
        <v>438619.73466751026</v>
      </c>
      <c r="AM451" s="672">
        <f t="shared" si="233"/>
        <v>438619.73466751026</v>
      </c>
      <c r="AN451" s="672">
        <f t="shared" si="233"/>
        <v>438619.73466751026</v>
      </c>
      <c r="AO451" s="672">
        <f t="shared" si="233"/>
        <v>438619.73466751026</v>
      </c>
      <c r="AP451" s="672">
        <f t="shared" si="233"/>
        <v>438619.73466751026</v>
      </c>
      <c r="AQ451" s="672">
        <f t="shared" si="233"/>
        <v>438619.73466751026</v>
      </c>
      <c r="AR451" s="672">
        <f t="shared" si="233"/>
        <v>438619.73466751026</v>
      </c>
      <c r="AS451" s="672">
        <f t="shared" si="233"/>
        <v>438619.73466751026</v>
      </c>
      <c r="AT451" s="672">
        <f t="shared" si="233"/>
        <v>438619.73466751026</v>
      </c>
      <c r="AU451" s="672">
        <f t="shared" si="233"/>
        <v>438619.73466751026</v>
      </c>
    </row>
    <row r="452" spans="1:47" s="589" customFormat="1" ht="11.25">
      <c r="A452" s="674"/>
      <c r="B452" s="751" t="s">
        <v>479</v>
      </c>
      <c r="C452" s="675"/>
      <c r="D452" s="676"/>
      <c r="E452" s="595"/>
      <c r="F452" s="595"/>
      <c r="G452" s="595"/>
      <c r="H452" s="595"/>
      <c r="I452" s="595"/>
      <c r="J452" s="595"/>
      <c r="K452" s="595">
        <f>+'Količine s projektom'!J81+'Količine s projektom'!J82</f>
        <v>4588</v>
      </c>
      <c r="L452" s="595">
        <f>+'Količine s projektom'!K81+'Količine s projektom'!K82</f>
        <v>4587.335760124879</v>
      </c>
      <c r="M452" s="595">
        <f>+'Količine s projektom'!L81+'Količine s projektom'!L82</f>
        <v>4586.6716164168492</v>
      </c>
      <c r="N452" s="595">
        <f>+'Količine s projektom'!M81+'Količine s projektom'!M82</f>
        <v>4586.0075688619863</v>
      </c>
      <c r="O452" s="595">
        <f>+'Količine s projektom'!N81+'Količine s projektom'!N82</f>
        <v>4585.3436174463714</v>
      </c>
      <c r="P452" s="595">
        <f>+'Količine s projektom'!O81+'Količine s projektom'!O82</f>
        <v>4584.6797621560836</v>
      </c>
      <c r="Q452" s="595">
        <f>+'Količine s projektom'!P81+'Količine s projektom'!P82</f>
        <v>4584.0160029772078</v>
      </c>
      <c r="R452" s="595">
        <f>+'Količine s projektom'!Q81+'Količine s projektom'!Q82</f>
        <v>4583.3523398958278</v>
      </c>
      <c r="S452" s="595">
        <f>+'Količine s projektom'!R81+'Količine s projektom'!R82</f>
        <v>4568.4238101377077</v>
      </c>
      <c r="T452" s="595">
        <f>+'Količine s projektom'!S81+'Količine s projektom'!S82</f>
        <v>4553.5439043962924</v>
      </c>
      <c r="U452" s="595">
        <f>+'Količine s projektom'!T81+'Količine s projektom'!T82</f>
        <v>4538.7124642973104</v>
      </c>
      <c r="V452" s="595">
        <f>+'Količine s projektom'!U81+'Količine s projektom'!U82</f>
        <v>4523.9293319823391</v>
      </c>
      <c r="W452" s="595">
        <f>+'Količine s projektom'!V81+'Količine s projektom'!V82</f>
        <v>4509.1943501071146</v>
      </c>
      <c r="X452" s="595">
        <f>+'Količine s projektom'!W81+'Količine s projektom'!W82</f>
        <v>4494.5073618398646</v>
      </c>
      <c r="Y452" s="595">
        <f>+'Količine s projektom'!X81+'Količine s projektom'!X82</f>
        <v>4479.8682108596358</v>
      </c>
      <c r="Z452" s="595">
        <f>+'Količine s projektom'!Y81+'Količine s projektom'!Y82</f>
        <v>4465.2767413546326</v>
      </c>
      <c r="AA452" s="595">
        <f>+'Količine s projektom'!Z81+'Količine s projektom'!Z82</f>
        <v>4450.7327980205546</v>
      </c>
      <c r="AB452" s="595">
        <f>+'Količine s projektom'!AA81+'Količine s projektom'!AA82</f>
        <v>4436.2362260589489</v>
      </c>
      <c r="AC452" s="595">
        <f>+'Količine s projektom'!AB81+'Količine s projektom'!AB82</f>
        <v>4417.7822897560782</v>
      </c>
      <c r="AD452" s="595">
        <f>+'Količine s projektom'!AC81+'Količine s projektom'!AC82</f>
        <v>4399.40511847376</v>
      </c>
      <c r="AE452" s="595">
        <f>+'Količine s projektom'!AD81+'Količine s projektom'!AD82</f>
        <v>4381.1043928834633</v>
      </c>
      <c r="AF452" s="595">
        <f>+'Količine s projektom'!AE81+'Količine s projektom'!AE82</f>
        <v>4362.8797949850041</v>
      </c>
      <c r="AG452" s="595">
        <f>+'Količine s projektom'!AF81+'Količine s projektom'!AF82</f>
        <v>4344.7310081010246</v>
      </c>
      <c r="AH452" s="595">
        <f>+'Količine s projektom'!AG81+'Količine s projektom'!AG82</f>
        <v>4326.657716871483</v>
      </c>
      <c r="AI452" s="595">
        <f>+'Količine s projektom'!AH81+'Količine s projektom'!AH82</f>
        <v>4308.6596072481816</v>
      </c>
      <c r="AJ452" s="677">
        <f t="shared" si="233"/>
        <v>4308.6596072481816</v>
      </c>
      <c r="AK452" s="677">
        <f t="shared" si="233"/>
        <v>4308.6596072481816</v>
      </c>
      <c r="AL452" s="677">
        <f t="shared" si="233"/>
        <v>4308.6596072481816</v>
      </c>
      <c r="AM452" s="677">
        <f t="shared" si="233"/>
        <v>4308.6596072481816</v>
      </c>
      <c r="AN452" s="677">
        <f t="shared" si="233"/>
        <v>4308.6596072481816</v>
      </c>
      <c r="AO452" s="677">
        <f t="shared" si="233"/>
        <v>4308.6596072481816</v>
      </c>
      <c r="AP452" s="677">
        <f t="shared" si="233"/>
        <v>4308.6596072481816</v>
      </c>
      <c r="AQ452" s="677">
        <f t="shared" si="233"/>
        <v>4308.6596072481816</v>
      </c>
      <c r="AR452" s="677">
        <f t="shared" si="233"/>
        <v>4308.6596072481816</v>
      </c>
      <c r="AS452" s="677">
        <f t="shared" si="233"/>
        <v>4308.6596072481816</v>
      </c>
      <c r="AT452" s="677">
        <f t="shared" si="233"/>
        <v>4308.6596072481816</v>
      </c>
      <c r="AU452" s="677">
        <f t="shared" si="233"/>
        <v>4308.6596072481816</v>
      </c>
    </row>
    <row r="453" spans="1:47" s="589" customFormat="1" ht="11.25">
      <c r="A453" s="674"/>
      <c r="B453" s="751" t="s">
        <v>703</v>
      </c>
      <c r="C453" s="675"/>
      <c r="D453" s="676"/>
      <c r="E453" s="595"/>
      <c r="F453" s="595"/>
      <c r="G453" s="595"/>
      <c r="H453" s="595"/>
      <c r="I453" s="595"/>
      <c r="J453" s="595"/>
      <c r="K453" s="595">
        <f>+'17 Sive plače'!Y40</f>
        <v>63.290985813333023</v>
      </c>
      <c r="L453" s="595">
        <f>+'17 Sive plače'!Z40</f>
        <v>64.556805529599686</v>
      </c>
      <c r="M453" s="595">
        <f>+'17 Sive plače'!AA40</f>
        <v>65.847941640191678</v>
      </c>
      <c r="N453" s="595">
        <f>+'17 Sive plače'!AB40</f>
        <v>67.164900472995512</v>
      </c>
      <c r="O453" s="595">
        <f>+'17 Sive plače'!AC40</f>
        <v>68.508198482455427</v>
      </c>
      <c r="P453" s="595">
        <f>+'17 Sive plače'!AD40</f>
        <v>69.87836245210454</v>
      </c>
      <c r="Q453" s="595">
        <f>+'17 Sive plače'!AE40</f>
        <v>71.275929701146637</v>
      </c>
      <c r="R453" s="595">
        <f>+'17 Sive plače'!AF40</f>
        <v>72.70144829516957</v>
      </c>
      <c r="S453" s="595">
        <f>+'17 Sive plače'!AG40</f>
        <v>74.15547726107296</v>
      </c>
      <c r="T453" s="595">
        <f>+'17 Sive plače'!AH40</f>
        <v>75.638586806294413</v>
      </c>
      <c r="U453" s="595">
        <f>+'17 Sive plače'!AI40</f>
        <v>77.151358542420297</v>
      </c>
      <c r="V453" s="595">
        <f>+'17 Sive plače'!AJ40</f>
        <v>78.694385713268701</v>
      </c>
      <c r="W453" s="595">
        <f>+'17 Sive plače'!AK40</f>
        <v>80.268273427534069</v>
      </c>
      <c r="X453" s="595">
        <f>+'17 Sive plače'!AL40</f>
        <v>81.873638896084756</v>
      </c>
      <c r="Y453" s="595">
        <f>+'17 Sive plače'!AM40</f>
        <v>83.511111674006457</v>
      </c>
      <c r="Z453" s="595">
        <f>+'17 Sive plače'!AN40</f>
        <v>85.181333907486589</v>
      </c>
      <c r="AA453" s="595">
        <f>+'17 Sive plače'!AO40</f>
        <v>86.884960585636321</v>
      </c>
      <c r="AB453" s="595">
        <f>+'17 Sive plače'!AP40</f>
        <v>88.622659797349044</v>
      </c>
      <c r="AC453" s="595">
        <f>+'17 Sive plače'!AQ40</f>
        <v>90.395112993296024</v>
      </c>
      <c r="AD453" s="595">
        <f>+'17 Sive plače'!AR40</f>
        <v>92.203015253161951</v>
      </c>
      <c r="AE453" s="595">
        <f>+'17 Sive plače'!AS40</f>
        <v>94.047075558225188</v>
      </c>
      <c r="AF453" s="595">
        <f>+'17 Sive plače'!AT40</f>
        <v>95.928017069389696</v>
      </c>
      <c r="AG453" s="595">
        <f>+'17 Sive plače'!AU40</f>
        <v>97.846577410777485</v>
      </c>
      <c r="AH453" s="595">
        <f>+'17 Sive plače'!AV40</f>
        <v>99.803508958993035</v>
      </c>
      <c r="AI453" s="595">
        <f>+'17 Sive plače'!AW40</f>
        <v>101.7995791381729</v>
      </c>
      <c r="AJ453" s="677"/>
      <c r="AK453" s="677"/>
      <c r="AL453" s="677"/>
      <c r="AM453" s="677"/>
      <c r="AN453" s="677"/>
      <c r="AO453" s="677"/>
      <c r="AP453" s="677"/>
      <c r="AQ453" s="677"/>
      <c r="AR453" s="677"/>
      <c r="AS453" s="677"/>
      <c r="AT453" s="677"/>
      <c r="AU453" s="677"/>
    </row>
    <row r="454" spans="1:47" s="548" customFormat="1" ht="22.5">
      <c r="A454" s="678"/>
      <c r="B454" s="679" t="s">
        <v>503</v>
      </c>
      <c r="C454" s="624">
        <f>NPV($C$490,G454:AI454)+F454</f>
        <v>558725.14370394521</v>
      </c>
      <c r="D454" s="625">
        <f>SUM(F454:AI454)</f>
        <v>1196748.5328056233</v>
      </c>
      <c r="E454" s="593"/>
      <c r="F454" s="593">
        <v>0</v>
      </c>
      <c r="G454" s="593">
        <v>0</v>
      </c>
      <c r="H454" s="593">
        <f>510*H455</f>
        <v>0</v>
      </c>
      <c r="I454" s="593">
        <f t="shared" ref="I454:AI454" si="234">510*I455</f>
        <v>0</v>
      </c>
      <c r="J454" s="593">
        <f t="shared" si="234"/>
        <v>0</v>
      </c>
      <c r="K454" s="593">
        <f t="shared" si="234"/>
        <v>48916.048846678255</v>
      </c>
      <c r="L454" s="593">
        <f t="shared" si="234"/>
        <v>48908.966895898506</v>
      </c>
      <c r="M454" s="593">
        <f t="shared" si="234"/>
        <v>48901.88597042708</v>
      </c>
      <c r="N454" s="593">
        <f t="shared" si="234"/>
        <v>48894.806070115359</v>
      </c>
      <c r="O454" s="593">
        <f t="shared" si="234"/>
        <v>48887.727194815096</v>
      </c>
      <c r="P454" s="593">
        <f t="shared" si="234"/>
        <v>48880.649344377678</v>
      </c>
      <c r="Q454" s="593">
        <f t="shared" si="234"/>
        <v>48873.572518654677</v>
      </c>
      <c r="R454" s="593">
        <f t="shared" si="234"/>
        <v>48866.496717498034</v>
      </c>
      <c r="S454" s="593">
        <f t="shared" si="234"/>
        <v>48707.332661077569</v>
      </c>
      <c r="T454" s="593">
        <f t="shared" si="234"/>
        <v>48548.687021129772</v>
      </c>
      <c r="U454" s="593">
        <f t="shared" si="234"/>
        <v>48390.558109109632</v>
      </c>
      <c r="V454" s="593">
        <f t="shared" si="234"/>
        <v>48232.944241972131</v>
      </c>
      <c r="W454" s="593">
        <f t="shared" si="234"/>
        <v>48075.84374215448</v>
      </c>
      <c r="X454" s="593">
        <f t="shared" si="234"/>
        <v>47919.254937557387</v>
      </c>
      <c r="Y454" s="593">
        <f t="shared" si="234"/>
        <v>47763.176161528216</v>
      </c>
      <c r="Z454" s="593">
        <f t="shared" si="234"/>
        <v>47607.605752842246</v>
      </c>
      <c r="AA454" s="593">
        <f t="shared" si="234"/>
        <v>47452.542055685684</v>
      </c>
      <c r="AB454" s="593">
        <f t="shared" si="234"/>
        <v>47297.983419638833</v>
      </c>
      <c r="AC454" s="593">
        <f t="shared" si="234"/>
        <v>47101.232406211719</v>
      </c>
      <c r="AD454" s="593">
        <f t="shared" si="234"/>
        <v>46905.299841235574</v>
      </c>
      <c r="AE454" s="593">
        <f t="shared" si="234"/>
        <v>46710.182320114305</v>
      </c>
      <c r="AF454" s="593">
        <f t="shared" si="234"/>
        <v>46515.876452413126</v>
      </c>
      <c r="AG454" s="593">
        <f t="shared" si="234"/>
        <v>46322.378861801917</v>
      </c>
      <c r="AH454" s="593">
        <f t="shared" si="234"/>
        <v>46129.686185994353</v>
      </c>
      <c r="AI454" s="593">
        <f t="shared" si="234"/>
        <v>45937.795076691466</v>
      </c>
      <c r="AJ454" s="672">
        <f t="shared" ref="AJ454:AU456" si="235">+AI454</f>
        <v>45937.795076691466</v>
      </c>
      <c r="AK454" s="672">
        <f t="shared" si="235"/>
        <v>45937.795076691466</v>
      </c>
      <c r="AL454" s="672">
        <f t="shared" si="235"/>
        <v>45937.795076691466</v>
      </c>
      <c r="AM454" s="672">
        <f t="shared" si="235"/>
        <v>45937.795076691466</v>
      </c>
      <c r="AN454" s="672">
        <f t="shared" si="235"/>
        <v>45937.795076691466</v>
      </c>
      <c r="AO454" s="672">
        <f t="shared" si="235"/>
        <v>45937.795076691466</v>
      </c>
      <c r="AP454" s="672">
        <f t="shared" si="235"/>
        <v>45937.795076691466</v>
      </c>
      <c r="AQ454" s="672">
        <f t="shared" si="235"/>
        <v>45937.795076691466</v>
      </c>
      <c r="AR454" s="672">
        <f t="shared" si="235"/>
        <v>45937.795076691466</v>
      </c>
      <c r="AS454" s="672">
        <f t="shared" si="235"/>
        <v>45937.795076691466</v>
      </c>
      <c r="AT454" s="672">
        <f t="shared" si="235"/>
        <v>45937.795076691466</v>
      </c>
      <c r="AU454" s="672">
        <f t="shared" si="235"/>
        <v>45937.795076691466</v>
      </c>
    </row>
    <row r="455" spans="1:47" s="589" customFormat="1" ht="11.25">
      <c r="A455" s="674"/>
      <c r="B455" s="751" t="s">
        <v>487</v>
      </c>
      <c r="C455" s="675"/>
      <c r="D455" s="676"/>
      <c r="E455" s="595"/>
      <c r="F455" s="595"/>
      <c r="G455" s="595"/>
      <c r="H455" s="595"/>
      <c r="I455" s="595"/>
      <c r="J455" s="595"/>
      <c r="K455" s="595">
        <f t="shared" ref="K455:AI455" si="236">+K456/2.4</f>
        <v>95.913821267996582</v>
      </c>
      <c r="L455" s="595">
        <f t="shared" si="236"/>
        <v>95.899935089997072</v>
      </c>
      <c r="M455" s="595">
        <f t="shared" si="236"/>
        <v>95.886050922406042</v>
      </c>
      <c r="N455" s="595">
        <f t="shared" si="236"/>
        <v>95.87216876493207</v>
      </c>
      <c r="O455" s="595">
        <f t="shared" si="236"/>
        <v>95.858288617284501</v>
      </c>
      <c r="P455" s="595">
        <f t="shared" si="236"/>
        <v>95.844410479171913</v>
      </c>
      <c r="Q455" s="595">
        <f t="shared" si="236"/>
        <v>95.830534350303282</v>
      </c>
      <c r="R455" s="595">
        <f t="shared" si="236"/>
        <v>95.816660230388308</v>
      </c>
      <c r="S455" s="595">
        <f t="shared" si="236"/>
        <v>95.504573845250135</v>
      </c>
      <c r="T455" s="595">
        <f t="shared" si="236"/>
        <v>95.193503962999557</v>
      </c>
      <c r="U455" s="595">
        <f t="shared" si="236"/>
        <v>94.883447272763988</v>
      </c>
      <c r="V455" s="595">
        <f t="shared" si="236"/>
        <v>94.57440047445516</v>
      </c>
      <c r="W455" s="595">
        <f t="shared" si="236"/>
        <v>94.266360278734282</v>
      </c>
      <c r="X455" s="595">
        <f t="shared" si="236"/>
        <v>93.959323406975273</v>
      </c>
      <c r="Y455" s="595">
        <f t="shared" si="236"/>
        <v>93.65328659123179</v>
      </c>
      <c r="Z455" s="595">
        <f t="shared" si="236"/>
        <v>93.348246574200488</v>
      </c>
      <c r="AA455" s="595">
        <f t="shared" si="236"/>
        <v>93.044200109187614</v>
      </c>
      <c r="AB455" s="595">
        <f t="shared" si="236"/>
        <v>92.741143960076144</v>
      </c>
      <c r="AC455" s="595">
        <f t="shared" si="236"/>
        <v>92.355357659238663</v>
      </c>
      <c r="AD455" s="595">
        <f t="shared" si="236"/>
        <v>91.971176159285434</v>
      </c>
      <c r="AE455" s="595">
        <f t="shared" si="236"/>
        <v>91.588592784537852</v>
      </c>
      <c r="AF455" s="595">
        <f t="shared" si="236"/>
        <v>91.207600887084567</v>
      </c>
      <c r="AG455" s="595">
        <f t="shared" si="236"/>
        <v>90.82819384667043</v>
      </c>
      <c r="AH455" s="595">
        <f t="shared" si="236"/>
        <v>90.450365070577163</v>
      </c>
      <c r="AI455" s="595">
        <f t="shared" si="236"/>
        <v>90.074107993512683</v>
      </c>
      <c r="AJ455" s="677">
        <f t="shared" si="235"/>
        <v>90.074107993512683</v>
      </c>
      <c r="AK455" s="677">
        <f t="shared" si="235"/>
        <v>90.074107993512683</v>
      </c>
      <c r="AL455" s="677">
        <f t="shared" si="235"/>
        <v>90.074107993512683</v>
      </c>
      <c r="AM455" s="677">
        <f t="shared" si="235"/>
        <v>90.074107993512683</v>
      </c>
      <c r="AN455" s="677">
        <f t="shared" si="235"/>
        <v>90.074107993512683</v>
      </c>
      <c r="AO455" s="677">
        <f t="shared" si="235"/>
        <v>90.074107993512683</v>
      </c>
      <c r="AP455" s="677">
        <f t="shared" si="235"/>
        <v>90.074107993512683</v>
      </c>
      <c r="AQ455" s="677">
        <f t="shared" si="235"/>
        <v>90.074107993512683</v>
      </c>
      <c r="AR455" s="677">
        <f t="shared" si="235"/>
        <v>90.074107993512683</v>
      </c>
      <c r="AS455" s="677">
        <f t="shared" si="235"/>
        <v>90.074107993512683</v>
      </c>
      <c r="AT455" s="677">
        <f t="shared" si="235"/>
        <v>90.074107993512683</v>
      </c>
      <c r="AU455" s="677">
        <f t="shared" si="235"/>
        <v>90.074107993512683</v>
      </c>
    </row>
    <row r="456" spans="1:47" s="589" customFormat="1" ht="11.25">
      <c r="A456" s="674"/>
      <c r="B456" s="751" t="s">
        <v>480</v>
      </c>
      <c r="C456" s="675"/>
      <c r="D456" s="676"/>
      <c r="E456" s="595"/>
      <c r="F456" s="595"/>
      <c r="G456" s="595"/>
      <c r="H456" s="595"/>
      <c r="I456" s="595"/>
      <c r="J456" s="595"/>
      <c r="K456" s="595">
        <f>+'Količine s projektom'!J31-'Količine brez projekta'!J32</f>
        <v>230.1931710431918</v>
      </c>
      <c r="L456" s="595">
        <f>+'Količine s projektom'!K31-'Količine brez projekta'!K32</f>
        <v>230.15984421599296</v>
      </c>
      <c r="M456" s="595">
        <f>+'Količine s projektom'!L31-'Količine brez projekta'!L32</f>
        <v>230.12652221377448</v>
      </c>
      <c r="N456" s="595">
        <f>+'Količine s projektom'!M31-'Količine brez projekta'!M32</f>
        <v>230.09320503583695</v>
      </c>
      <c r="O456" s="595">
        <f>+'Količine s projektom'!N31-'Količine brez projekta'!N32</f>
        <v>230.05989268148278</v>
      </c>
      <c r="P456" s="595">
        <f>+'Količine s projektom'!O31-'Količine brez projekta'!O32</f>
        <v>230.02658515001258</v>
      </c>
      <c r="Q456" s="595">
        <f>+'Količine s projektom'!P31-'Količine brez projekta'!P32</f>
        <v>229.99328244072785</v>
      </c>
      <c r="R456" s="595">
        <f>+'Količine s projektom'!Q31-'Količine brez projekta'!Q32</f>
        <v>229.95998455293193</v>
      </c>
      <c r="S456" s="595">
        <f>+'Količine s projektom'!R31-'Količine brez projekta'!R32</f>
        <v>229.21097722860031</v>
      </c>
      <c r="T456" s="595">
        <f>+'Količine s projektom'!S31-'Količine brez projekta'!S32</f>
        <v>228.46440951119894</v>
      </c>
      <c r="U456" s="595">
        <f>+'Količine s projektom'!T31-'Količine brez projekta'!T32</f>
        <v>227.72027345463357</v>
      </c>
      <c r="V456" s="595">
        <f>+'Količine s projektom'!U31-'Količine brez projekta'!U32</f>
        <v>226.97856113869238</v>
      </c>
      <c r="W456" s="595">
        <f>+'Količine s projektom'!V31-'Količine brez projekta'!V32</f>
        <v>226.23926466896228</v>
      </c>
      <c r="X456" s="595">
        <f>+'Količine s projektom'!W31-'Količine brez projekta'!W32</f>
        <v>225.50237617674065</v>
      </c>
      <c r="Y456" s="595">
        <f>+'Količine s projektom'!X31-'Količine brez projekta'!X32</f>
        <v>224.7678878189563</v>
      </c>
      <c r="Z456" s="595">
        <f>+'Količine s projektom'!Y31-'Količine brez projekta'!Y32</f>
        <v>224.03579177808115</v>
      </c>
      <c r="AA456" s="595">
        <f>+'Količine s projektom'!Z31-'Količine brez projekta'!Z32</f>
        <v>223.30608026205027</v>
      </c>
      <c r="AB456" s="595">
        <f>+'Količine s projektom'!AA31-'Količine brez projekta'!AA32</f>
        <v>222.57874550418273</v>
      </c>
      <c r="AC456" s="595">
        <f>+'Količine s projektom'!AB31-'Količine brez projekta'!AB32</f>
        <v>221.65285838217278</v>
      </c>
      <c r="AD456" s="595">
        <f>+'Količine s projektom'!AC31-'Količine brez projekta'!AC32</f>
        <v>220.73082278228503</v>
      </c>
      <c r="AE456" s="595">
        <f>+'Količine s projektom'!AD31-'Količine brez projekta'!AD32</f>
        <v>219.81262268289083</v>
      </c>
      <c r="AF456" s="595">
        <f>+'Količine s projektom'!AE31-'Količine brez projekta'!AE32</f>
        <v>218.89824212900294</v>
      </c>
      <c r="AG456" s="595">
        <f>+'Količine s projektom'!AF31-'Količine brez projekta'!AF32</f>
        <v>217.98766523200902</v>
      </c>
      <c r="AH456" s="595">
        <f>+'Količine s projektom'!AG31-'Količine brez projekta'!AG32</f>
        <v>217.08087616938519</v>
      </c>
      <c r="AI456" s="595">
        <f>+'Količine s projektom'!AH31-'Količine brez projekta'!AH32</f>
        <v>216.17785918443042</v>
      </c>
      <c r="AJ456" s="677">
        <f t="shared" si="235"/>
        <v>216.17785918443042</v>
      </c>
      <c r="AK456" s="677">
        <f t="shared" si="235"/>
        <v>216.17785918443042</v>
      </c>
      <c r="AL456" s="677">
        <f t="shared" si="235"/>
        <v>216.17785918443042</v>
      </c>
      <c r="AM456" s="677">
        <f t="shared" si="235"/>
        <v>216.17785918443042</v>
      </c>
      <c r="AN456" s="677">
        <f t="shared" si="235"/>
        <v>216.17785918443042</v>
      </c>
      <c r="AO456" s="677">
        <f t="shared" si="235"/>
        <v>216.17785918443042</v>
      </c>
      <c r="AP456" s="677">
        <f t="shared" si="235"/>
        <v>216.17785918443042</v>
      </c>
      <c r="AQ456" s="677">
        <f t="shared" si="235"/>
        <v>216.17785918443042</v>
      </c>
      <c r="AR456" s="677">
        <f t="shared" si="235"/>
        <v>216.17785918443042</v>
      </c>
      <c r="AS456" s="677">
        <f t="shared" si="235"/>
        <v>216.17785918443042</v>
      </c>
      <c r="AT456" s="677">
        <f t="shared" si="235"/>
        <v>216.17785918443042</v>
      </c>
      <c r="AU456" s="677">
        <f t="shared" si="235"/>
        <v>216.17785918443042</v>
      </c>
    </row>
    <row r="457" spans="1:47" s="548" customFormat="1" ht="22.5">
      <c r="A457" s="678"/>
      <c r="B457" s="679" t="s">
        <v>481</v>
      </c>
      <c r="C457" s="624">
        <f>NPV($C$490,G457:AI457)+F457</f>
        <v>270543.55928203551</v>
      </c>
      <c r="D457" s="625">
        <f>SUM(F457:AI457)</f>
        <v>345289.75656478771</v>
      </c>
      <c r="E457" s="593"/>
      <c r="F457" s="593">
        <v>0</v>
      </c>
      <c r="G457" s="593">
        <v>0</v>
      </c>
      <c r="H457" s="593">
        <f>+H458*1500</f>
        <v>0</v>
      </c>
      <c r="I457" s="593">
        <v>0</v>
      </c>
      <c r="J457" s="593">
        <v>0</v>
      </c>
      <c r="K457" s="593">
        <f>1500*K458</f>
        <v>345289.75656478771</v>
      </c>
      <c r="L457" s="593"/>
      <c r="M457" s="593"/>
      <c r="N457" s="593"/>
      <c r="O457" s="593"/>
      <c r="P457" s="593"/>
      <c r="Q457" s="593"/>
      <c r="R457" s="593"/>
      <c r="S457" s="593"/>
      <c r="T457" s="593"/>
      <c r="U457" s="593"/>
      <c r="V457" s="593"/>
      <c r="W457" s="593"/>
      <c r="X457" s="593"/>
      <c r="Y457" s="593"/>
      <c r="Z457" s="593"/>
      <c r="AA457" s="593"/>
      <c r="AB457" s="593"/>
      <c r="AC457" s="593"/>
      <c r="AD457" s="593"/>
      <c r="AE457" s="593"/>
      <c r="AF457" s="593"/>
      <c r="AG457" s="593"/>
      <c r="AH457" s="593"/>
      <c r="AI457" s="593"/>
      <c r="AJ457" s="672"/>
      <c r="AK457" s="672"/>
      <c r="AL457" s="672"/>
      <c r="AM457" s="672"/>
      <c r="AN457" s="672"/>
      <c r="AO457" s="672"/>
      <c r="AP457" s="672"/>
      <c r="AQ457" s="672"/>
      <c r="AR457" s="672"/>
      <c r="AS457" s="672"/>
      <c r="AT457" s="672"/>
      <c r="AU457" s="672"/>
    </row>
    <row r="458" spans="1:47" s="589" customFormat="1" ht="11.25">
      <c r="A458" s="674"/>
      <c r="B458" s="751" t="s">
        <v>482</v>
      </c>
      <c r="C458" s="675"/>
      <c r="D458" s="676"/>
      <c r="E458" s="595"/>
      <c r="F458" s="595"/>
      <c r="G458" s="595"/>
      <c r="H458" s="595">
        <f>+H456</f>
        <v>0</v>
      </c>
      <c r="I458" s="595"/>
      <c r="J458" s="595"/>
      <c r="K458" s="595">
        <f>+K456</f>
        <v>230.1931710431918</v>
      </c>
      <c r="L458" s="595"/>
      <c r="M458" s="595"/>
      <c r="N458" s="595"/>
      <c r="O458" s="595"/>
      <c r="P458" s="595"/>
      <c r="Q458" s="595"/>
      <c r="R458" s="595"/>
      <c r="S458" s="595"/>
      <c r="T458" s="595"/>
      <c r="U458" s="595"/>
      <c r="V458" s="595"/>
      <c r="W458" s="595"/>
      <c r="X458" s="595"/>
      <c r="Y458" s="595"/>
      <c r="Z458" s="595"/>
      <c r="AA458" s="595"/>
      <c r="AB458" s="595"/>
      <c r="AC458" s="595"/>
      <c r="AD458" s="595"/>
      <c r="AE458" s="595"/>
      <c r="AF458" s="595"/>
      <c r="AG458" s="595"/>
      <c r="AH458" s="595"/>
      <c r="AI458" s="595"/>
      <c r="AJ458" s="677"/>
      <c r="AK458" s="677"/>
      <c r="AL458" s="677"/>
      <c r="AM458" s="677"/>
      <c r="AN458" s="677"/>
      <c r="AO458" s="677"/>
      <c r="AP458" s="677"/>
      <c r="AQ458" s="677"/>
      <c r="AR458" s="677"/>
      <c r="AS458" s="677"/>
      <c r="AT458" s="677"/>
      <c r="AU458" s="677"/>
    </row>
    <row r="459" spans="1:47" s="548" customFormat="1" ht="11.25">
      <c r="A459" s="673"/>
      <c r="B459" s="679" t="s">
        <v>483</v>
      </c>
      <c r="C459" s="624">
        <f>NPV($C$490,G459:AI459)+F459</f>
        <v>-169068.36635390678</v>
      </c>
      <c r="D459" s="625">
        <f>SUM(F459:AI459)</f>
        <v>-367071.95779249741</v>
      </c>
      <c r="E459" s="593"/>
      <c r="F459" s="593">
        <f>+-F460*F461</f>
        <v>0</v>
      </c>
      <c r="G459" s="593">
        <f t="shared" ref="G459:AI459" si="237">+-G460*G461</f>
        <v>0</v>
      </c>
      <c r="H459" s="593">
        <f t="shared" si="237"/>
        <v>0</v>
      </c>
      <c r="I459" s="593">
        <f t="shared" si="237"/>
        <v>0</v>
      </c>
      <c r="J459" s="593">
        <f t="shared" si="237"/>
        <v>0</v>
      </c>
      <c r="K459" s="593">
        <f t="shared" si="237"/>
        <v>-13202.979611563176</v>
      </c>
      <c r="L459" s="593">
        <f t="shared" si="237"/>
        <v>-13596.764574603998</v>
      </c>
      <c r="M459" s="593">
        <f t="shared" si="237"/>
        <v>-14002.294355987284</v>
      </c>
      <c r="N459" s="593">
        <f t="shared" si="237"/>
        <v>-14419.919250342955</v>
      </c>
      <c r="O459" s="593">
        <f t="shared" si="237"/>
        <v>-14850</v>
      </c>
      <c r="P459" s="593">
        <f t="shared" si="237"/>
        <v>-14850</v>
      </c>
      <c r="Q459" s="593">
        <f t="shared" si="237"/>
        <v>-14850</v>
      </c>
      <c r="R459" s="593">
        <f t="shared" si="237"/>
        <v>-14850</v>
      </c>
      <c r="S459" s="593">
        <f t="shared" si="237"/>
        <v>-14850</v>
      </c>
      <c r="T459" s="593">
        <f t="shared" si="237"/>
        <v>-14850</v>
      </c>
      <c r="U459" s="593">
        <f t="shared" si="237"/>
        <v>-14850</v>
      </c>
      <c r="V459" s="593">
        <f t="shared" si="237"/>
        <v>-14850</v>
      </c>
      <c r="W459" s="593">
        <f t="shared" si="237"/>
        <v>-14850</v>
      </c>
      <c r="X459" s="593">
        <f t="shared" si="237"/>
        <v>-14850</v>
      </c>
      <c r="Y459" s="593">
        <f t="shared" si="237"/>
        <v>-14850</v>
      </c>
      <c r="Z459" s="593">
        <f t="shared" si="237"/>
        <v>-14850</v>
      </c>
      <c r="AA459" s="593">
        <f t="shared" si="237"/>
        <v>-14850</v>
      </c>
      <c r="AB459" s="593">
        <f t="shared" si="237"/>
        <v>-14850</v>
      </c>
      <c r="AC459" s="593">
        <f t="shared" si="237"/>
        <v>-14850</v>
      </c>
      <c r="AD459" s="593">
        <f t="shared" si="237"/>
        <v>-14850</v>
      </c>
      <c r="AE459" s="593">
        <f t="shared" si="237"/>
        <v>-14850</v>
      </c>
      <c r="AF459" s="593">
        <f t="shared" si="237"/>
        <v>-14850</v>
      </c>
      <c r="AG459" s="593">
        <f t="shared" si="237"/>
        <v>-14850</v>
      </c>
      <c r="AH459" s="593">
        <f t="shared" si="237"/>
        <v>-14850</v>
      </c>
      <c r="AI459" s="593">
        <f t="shared" si="237"/>
        <v>-14850</v>
      </c>
      <c r="AJ459" s="672">
        <f t="shared" ref="AJ459:AU461" si="238">+AI459</f>
        <v>-14850</v>
      </c>
      <c r="AK459" s="672">
        <f t="shared" si="238"/>
        <v>-14850</v>
      </c>
      <c r="AL459" s="672">
        <f t="shared" si="238"/>
        <v>-14850</v>
      </c>
      <c r="AM459" s="672">
        <f t="shared" si="238"/>
        <v>-14850</v>
      </c>
      <c r="AN459" s="672">
        <f t="shared" si="238"/>
        <v>-14850</v>
      </c>
      <c r="AO459" s="672">
        <f t="shared" si="238"/>
        <v>-14850</v>
      </c>
      <c r="AP459" s="672">
        <f t="shared" si="238"/>
        <v>-14850</v>
      </c>
      <c r="AQ459" s="672">
        <f t="shared" si="238"/>
        <v>-14850</v>
      </c>
      <c r="AR459" s="672">
        <f t="shared" si="238"/>
        <v>-14850</v>
      </c>
      <c r="AS459" s="672">
        <f t="shared" si="238"/>
        <v>-14850</v>
      </c>
      <c r="AT459" s="672">
        <f t="shared" si="238"/>
        <v>-14850</v>
      </c>
      <c r="AU459" s="672">
        <f t="shared" si="238"/>
        <v>-14850</v>
      </c>
    </row>
    <row r="460" spans="1:47" s="589" customFormat="1" ht="11.25">
      <c r="A460" s="674"/>
      <c r="B460" s="751" t="s">
        <v>484</v>
      </c>
      <c r="C460" s="675"/>
      <c r="D460" s="676"/>
      <c r="E460" s="595"/>
      <c r="F460" s="595">
        <f>+'17 CO'!B13</f>
        <v>0</v>
      </c>
      <c r="G460" s="595">
        <f>+'17 CO'!C13</f>
        <v>0</v>
      </c>
      <c r="H460" s="595">
        <v>0</v>
      </c>
      <c r="I460" s="595"/>
      <c r="J460" s="595"/>
      <c r="K460" s="595">
        <f>+'17 CO'!G13</f>
        <v>330</v>
      </c>
      <c r="L460" s="595">
        <f>+'17 CO'!H13</f>
        <v>330</v>
      </c>
      <c r="M460" s="595">
        <f>+'17 CO'!I13</f>
        <v>330</v>
      </c>
      <c r="N460" s="595">
        <f>+'17 CO'!J13</f>
        <v>330</v>
      </c>
      <c r="O460" s="595">
        <f>+'17 CO'!K13</f>
        <v>330</v>
      </c>
      <c r="P460" s="595">
        <f>+'17 CO'!L13</f>
        <v>330</v>
      </c>
      <c r="Q460" s="595">
        <f>+'17 CO'!M13</f>
        <v>330</v>
      </c>
      <c r="R460" s="595">
        <f>+'17 CO'!N13</f>
        <v>330</v>
      </c>
      <c r="S460" s="595">
        <f>+'17 CO'!O13</f>
        <v>330</v>
      </c>
      <c r="T460" s="595">
        <f>+'17 CO'!P13</f>
        <v>330</v>
      </c>
      <c r="U460" s="595">
        <f>+'17 CO'!Q13</f>
        <v>330</v>
      </c>
      <c r="V460" s="595">
        <f>+'17 CO'!R13</f>
        <v>330</v>
      </c>
      <c r="W460" s="595">
        <f>+'17 CO'!S13</f>
        <v>330</v>
      </c>
      <c r="X460" s="595">
        <f>+'17 CO'!T13</f>
        <v>330</v>
      </c>
      <c r="Y460" s="595">
        <f>+'17 CO'!U13</f>
        <v>330</v>
      </c>
      <c r="Z460" s="595">
        <f>+'17 CO'!V13</f>
        <v>330</v>
      </c>
      <c r="AA460" s="595">
        <f>+'17 CO'!W13</f>
        <v>330</v>
      </c>
      <c r="AB460" s="595">
        <f>+'17 CO'!X13</f>
        <v>330</v>
      </c>
      <c r="AC460" s="595">
        <f>+'17 CO'!Y13</f>
        <v>330</v>
      </c>
      <c r="AD460" s="595">
        <f>+'17 CO'!Z13</f>
        <v>330</v>
      </c>
      <c r="AE460" s="595">
        <f>+'17 CO'!AA13</f>
        <v>330</v>
      </c>
      <c r="AF460" s="595">
        <f>+'17 CO'!AB13</f>
        <v>330</v>
      </c>
      <c r="AG460" s="595">
        <f>+'17 CO'!AC13</f>
        <v>330</v>
      </c>
      <c r="AH460" s="595">
        <f>+'17 CO'!AD13</f>
        <v>330</v>
      </c>
      <c r="AI460" s="595">
        <f>+'17 CO'!AE13</f>
        <v>330</v>
      </c>
      <c r="AJ460" s="677">
        <f t="shared" si="238"/>
        <v>330</v>
      </c>
      <c r="AK460" s="677">
        <f t="shared" si="238"/>
        <v>330</v>
      </c>
      <c r="AL460" s="677">
        <f t="shared" si="238"/>
        <v>330</v>
      </c>
      <c r="AM460" s="677">
        <f t="shared" si="238"/>
        <v>330</v>
      </c>
      <c r="AN460" s="677">
        <f t="shared" si="238"/>
        <v>330</v>
      </c>
      <c r="AO460" s="677">
        <f t="shared" si="238"/>
        <v>330</v>
      </c>
      <c r="AP460" s="677">
        <f t="shared" si="238"/>
        <v>330</v>
      </c>
      <c r="AQ460" s="677">
        <f t="shared" si="238"/>
        <v>330</v>
      </c>
      <c r="AR460" s="677">
        <f t="shared" si="238"/>
        <v>330</v>
      </c>
      <c r="AS460" s="677">
        <f t="shared" si="238"/>
        <v>330</v>
      </c>
      <c r="AT460" s="677">
        <f t="shared" si="238"/>
        <v>330</v>
      </c>
      <c r="AU460" s="677">
        <f t="shared" si="238"/>
        <v>330</v>
      </c>
    </row>
    <row r="461" spans="1:47" s="589" customFormat="1" ht="11.25">
      <c r="A461" s="674"/>
      <c r="B461" s="751" t="s">
        <v>485</v>
      </c>
      <c r="C461" s="675"/>
      <c r="D461" s="676"/>
      <c r="E461" s="595"/>
      <c r="F461" s="595">
        <f>+'17 CO'!B15</f>
        <v>34.541396060607802</v>
      </c>
      <c r="G461" s="595">
        <f>+'17 CO'!C15</f>
        <v>35.571609146689696</v>
      </c>
      <c r="H461" s="595">
        <f>+'17 CO'!D15</f>
        <v>36.632548813737571</v>
      </c>
      <c r="I461" s="595">
        <f>+'17 CO'!E15</f>
        <v>37.725131496215923</v>
      </c>
      <c r="J461" s="595">
        <f>+'17 CO'!F15</f>
        <v>38.850300961670293</v>
      </c>
      <c r="K461" s="595">
        <f>+'17 CO'!G15</f>
        <v>40.00902912594902</v>
      </c>
      <c r="L461" s="595">
        <f>+'17 CO'!H15</f>
        <v>41.20231689273939</v>
      </c>
      <c r="M461" s="595">
        <f>+'17 CO'!I15</f>
        <v>42.431195018143285</v>
      </c>
      <c r="N461" s="595">
        <f>+'17 CO'!J15</f>
        <v>43.696725001039255</v>
      </c>
      <c r="O461" s="595">
        <f>+'17 CO'!K15</f>
        <v>45</v>
      </c>
      <c r="P461" s="595">
        <f>+'17 CO'!L15</f>
        <v>45</v>
      </c>
      <c r="Q461" s="595">
        <f>+'17 CO'!M15</f>
        <v>45</v>
      </c>
      <c r="R461" s="595">
        <f>+'17 CO'!N15</f>
        <v>45</v>
      </c>
      <c r="S461" s="595">
        <f>+'17 CO'!O15</f>
        <v>45</v>
      </c>
      <c r="T461" s="595">
        <f>+'17 CO'!P15</f>
        <v>45</v>
      </c>
      <c r="U461" s="595">
        <f>+'17 CO'!Q15</f>
        <v>45</v>
      </c>
      <c r="V461" s="595">
        <f>+'17 CO'!R15</f>
        <v>45</v>
      </c>
      <c r="W461" s="595">
        <f>+'17 CO'!S15</f>
        <v>45</v>
      </c>
      <c r="X461" s="595">
        <f>+'17 CO'!T15</f>
        <v>45</v>
      </c>
      <c r="Y461" s="595">
        <f>+'17 CO'!U15</f>
        <v>45</v>
      </c>
      <c r="Z461" s="595">
        <f>+'17 CO'!V15</f>
        <v>45</v>
      </c>
      <c r="AA461" s="595">
        <f>+'17 CO'!W15</f>
        <v>45</v>
      </c>
      <c r="AB461" s="595">
        <f>+'17 CO'!X15</f>
        <v>45</v>
      </c>
      <c r="AC461" s="595">
        <f>+'17 CO'!Y15</f>
        <v>45</v>
      </c>
      <c r="AD461" s="595">
        <f>+'17 CO'!Z15</f>
        <v>45</v>
      </c>
      <c r="AE461" s="595">
        <f>+'17 CO'!AA15</f>
        <v>45</v>
      </c>
      <c r="AF461" s="595">
        <f>+'17 CO'!AB15</f>
        <v>45</v>
      </c>
      <c r="AG461" s="595">
        <f>+'17 CO'!AC15</f>
        <v>45</v>
      </c>
      <c r="AH461" s="595">
        <f>+'17 CO'!AD15</f>
        <v>45</v>
      </c>
      <c r="AI461" s="595">
        <f>+'17 CO'!AE15</f>
        <v>45</v>
      </c>
      <c r="AJ461" s="677">
        <f t="shared" si="238"/>
        <v>45</v>
      </c>
      <c r="AK461" s="677">
        <f t="shared" si="238"/>
        <v>45</v>
      </c>
      <c r="AL461" s="677">
        <f t="shared" si="238"/>
        <v>45</v>
      </c>
      <c r="AM461" s="677">
        <f t="shared" si="238"/>
        <v>45</v>
      </c>
      <c r="AN461" s="677">
        <f t="shared" si="238"/>
        <v>45</v>
      </c>
      <c r="AO461" s="677">
        <f t="shared" si="238"/>
        <v>45</v>
      </c>
      <c r="AP461" s="677">
        <f t="shared" si="238"/>
        <v>45</v>
      </c>
      <c r="AQ461" s="677">
        <f t="shared" si="238"/>
        <v>45</v>
      </c>
      <c r="AR461" s="677">
        <f t="shared" si="238"/>
        <v>45</v>
      </c>
      <c r="AS461" s="677">
        <f t="shared" si="238"/>
        <v>45</v>
      </c>
      <c r="AT461" s="677">
        <f t="shared" si="238"/>
        <v>45</v>
      </c>
      <c r="AU461" s="677">
        <f t="shared" si="238"/>
        <v>45</v>
      </c>
    </row>
    <row r="462" spans="1:47" s="548" customFormat="1" ht="11.25">
      <c r="A462" s="673"/>
      <c r="B462" s="679" t="s">
        <v>527</v>
      </c>
      <c r="C462" s="624">
        <f>NPV($C$490,G462:AI462)+F462</f>
        <v>5187326.6949334573</v>
      </c>
      <c r="D462" s="625">
        <f>SUM(F462:AI462)</f>
        <v>11733677.677510554</v>
      </c>
      <c r="E462" s="593"/>
      <c r="F462" s="593">
        <f>+(F463+F464)*F465</f>
        <v>0</v>
      </c>
      <c r="G462" s="593">
        <f t="shared" ref="G462:AU462" si="239">+(G463+G464)*G465</f>
        <v>0</v>
      </c>
      <c r="H462" s="593">
        <f t="shared" si="239"/>
        <v>0</v>
      </c>
      <c r="I462" s="593">
        <f t="shared" si="239"/>
        <v>0</v>
      </c>
      <c r="J462" s="593">
        <f t="shared" si="239"/>
        <v>0</v>
      </c>
      <c r="K462" s="593">
        <f t="shared" si="239"/>
        <v>368436.00295308913</v>
      </c>
      <c r="L462" s="593">
        <f t="shared" si="239"/>
        <v>375791.88158603414</v>
      </c>
      <c r="M462" s="593">
        <f t="shared" si="239"/>
        <v>383294.62285945041</v>
      </c>
      <c r="N462" s="593">
        <f t="shared" si="239"/>
        <v>390947.15896515001</v>
      </c>
      <c r="O462" s="593">
        <f t="shared" si="239"/>
        <v>398752.48063830909</v>
      </c>
      <c r="P462" s="593">
        <f t="shared" si="239"/>
        <v>406713.63832634001</v>
      </c>
      <c r="Q462" s="593">
        <f t="shared" si="239"/>
        <v>414833.74338110193</v>
      </c>
      <c r="R462" s="593">
        <f t="shared" si="239"/>
        <v>423115.96927491511</v>
      </c>
      <c r="S462" s="593">
        <f t="shared" si="239"/>
        <v>431246.77108717285</v>
      </c>
      <c r="T462" s="593">
        <f t="shared" si="239"/>
        <v>439534.65997266676</v>
      </c>
      <c r="U462" s="593">
        <f t="shared" si="239"/>
        <v>447982.68546226888</v>
      </c>
      <c r="V462" s="593">
        <f t="shared" si="239"/>
        <v>456593.95653960458</v>
      </c>
      <c r="W462" s="593">
        <f t="shared" si="239"/>
        <v>465371.64280445938</v>
      </c>
      <c r="X462" s="593">
        <f t="shared" si="239"/>
        <v>474318.97565902676</v>
      </c>
      <c r="Y462" s="593">
        <f t="shared" si="239"/>
        <v>483439.24951744539</v>
      </c>
      <c r="Z462" s="593">
        <f t="shared" si="239"/>
        <v>492735.82303908485</v>
      </c>
      <c r="AA462" s="593">
        <f t="shared" si="239"/>
        <v>502212.12038604839</v>
      </c>
      <c r="AB462" s="593">
        <f t="shared" si="239"/>
        <v>511871.63250536792</v>
      </c>
      <c r="AC462" s="593">
        <f t="shared" si="239"/>
        <v>521609.51367393567</v>
      </c>
      <c r="AD462" s="593">
        <f t="shared" si="239"/>
        <v>531534.28104046849</v>
      </c>
      <c r="AE462" s="593">
        <f t="shared" si="239"/>
        <v>541649.54829899</v>
      </c>
      <c r="AF462" s="593">
        <f t="shared" si="239"/>
        <v>551958.99946306704</v>
      </c>
      <c r="AG462" s="593">
        <f t="shared" si="239"/>
        <v>562466.39024140511</v>
      </c>
      <c r="AH462" s="593">
        <f t="shared" si="239"/>
        <v>573175.54944047192</v>
      </c>
      <c r="AI462" s="593">
        <f t="shared" si="239"/>
        <v>584090.38039467973</v>
      </c>
      <c r="AJ462" s="672">
        <f t="shared" si="239"/>
        <v>584090.38039467973</v>
      </c>
      <c r="AK462" s="672">
        <f t="shared" si="239"/>
        <v>584090.38039467973</v>
      </c>
      <c r="AL462" s="672">
        <f t="shared" si="239"/>
        <v>584090.38039467973</v>
      </c>
      <c r="AM462" s="672">
        <f t="shared" si="239"/>
        <v>584090.38039467973</v>
      </c>
      <c r="AN462" s="672">
        <f t="shared" si="239"/>
        <v>584090.38039467973</v>
      </c>
      <c r="AO462" s="672">
        <f t="shared" si="239"/>
        <v>584090.38039467973</v>
      </c>
      <c r="AP462" s="672">
        <f t="shared" si="239"/>
        <v>584090.38039467973</v>
      </c>
      <c r="AQ462" s="672">
        <f t="shared" si="239"/>
        <v>584090.38039467973</v>
      </c>
      <c r="AR462" s="672">
        <f t="shared" si="239"/>
        <v>584090.38039467973</v>
      </c>
      <c r="AS462" s="672">
        <f t="shared" si="239"/>
        <v>584090.38039467973</v>
      </c>
      <c r="AT462" s="672">
        <f t="shared" si="239"/>
        <v>584090.38039467973</v>
      </c>
      <c r="AU462" s="672">
        <f t="shared" si="239"/>
        <v>584090.38039467973</v>
      </c>
    </row>
    <row r="463" spans="1:47" s="589" customFormat="1" ht="22.5">
      <c r="A463" s="680"/>
      <c r="B463" s="751" t="s">
        <v>528</v>
      </c>
      <c r="C463" s="675"/>
      <c r="D463" s="676"/>
      <c r="E463" s="595"/>
      <c r="F463" s="595"/>
      <c r="G463" s="595"/>
      <c r="H463" s="595"/>
      <c r="I463" s="595"/>
      <c r="J463" s="595"/>
      <c r="K463" s="595">
        <f>+'17 Sive plače'!C68</f>
        <v>14851</v>
      </c>
      <c r="L463" s="595">
        <f t="shared" ref="L463:AA463" si="240">+K463</f>
        <v>14851</v>
      </c>
      <c r="M463" s="595">
        <f t="shared" si="240"/>
        <v>14851</v>
      </c>
      <c r="N463" s="595">
        <f t="shared" si="240"/>
        <v>14851</v>
      </c>
      <c r="O463" s="595">
        <f t="shared" si="240"/>
        <v>14851</v>
      </c>
      <c r="P463" s="595">
        <f t="shared" si="240"/>
        <v>14851</v>
      </c>
      <c r="Q463" s="595">
        <f t="shared" si="240"/>
        <v>14851</v>
      </c>
      <c r="R463" s="595">
        <f t="shared" si="240"/>
        <v>14851</v>
      </c>
      <c r="S463" s="595">
        <f t="shared" si="240"/>
        <v>14851</v>
      </c>
      <c r="T463" s="595">
        <f t="shared" si="240"/>
        <v>14851</v>
      </c>
      <c r="U463" s="595">
        <f t="shared" si="240"/>
        <v>14851</v>
      </c>
      <c r="V463" s="595">
        <f t="shared" si="240"/>
        <v>14851</v>
      </c>
      <c r="W463" s="595">
        <f t="shared" si="240"/>
        <v>14851</v>
      </c>
      <c r="X463" s="595">
        <f t="shared" si="240"/>
        <v>14851</v>
      </c>
      <c r="Y463" s="595">
        <f t="shared" si="240"/>
        <v>14851</v>
      </c>
      <c r="Z463" s="595">
        <f t="shared" si="240"/>
        <v>14851</v>
      </c>
      <c r="AA463" s="595">
        <f t="shared" si="240"/>
        <v>14851</v>
      </c>
      <c r="AB463" s="595">
        <f t="shared" ref="AB463:AQ463" si="241">+AA463</f>
        <v>14851</v>
      </c>
      <c r="AC463" s="595">
        <f t="shared" si="241"/>
        <v>14851</v>
      </c>
      <c r="AD463" s="595">
        <f t="shared" si="241"/>
        <v>14851</v>
      </c>
      <c r="AE463" s="595">
        <f t="shared" si="241"/>
        <v>14851</v>
      </c>
      <c r="AF463" s="595">
        <f t="shared" si="241"/>
        <v>14851</v>
      </c>
      <c r="AG463" s="595">
        <f t="shared" si="241"/>
        <v>14851</v>
      </c>
      <c r="AH463" s="595">
        <f t="shared" si="241"/>
        <v>14851</v>
      </c>
      <c r="AI463" s="595">
        <f t="shared" si="241"/>
        <v>14851</v>
      </c>
      <c r="AJ463" s="677">
        <f t="shared" si="241"/>
        <v>14851</v>
      </c>
      <c r="AK463" s="677">
        <f t="shared" si="241"/>
        <v>14851</v>
      </c>
      <c r="AL463" s="677">
        <f t="shared" si="241"/>
        <v>14851</v>
      </c>
      <c r="AM463" s="677">
        <f t="shared" si="241"/>
        <v>14851</v>
      </c>
      <c r="AN463" s="677">
        <f t="shared" si="241"/>
        <v>14851</v>
      </c>
      <c r="AO463" s="677">
        <f t="shared" si="241"/>
        <v>14851</v>
      </c>
      <c r="AP463" s="677">
        <f t="shared" si="241"/>
        <v>14851</v>
      </c>
      <c r="AQ463" s="677">
        <f t="shared" si="241"/>
        <v>14851</v>
      </c>
      <c r="AR463" s="677">
        <f t="shared" ref="AJ463:AU465" si="242">+AQ463</f>
        <v>14851</v>
      </c>
      <c r="AS463" s="677">
        <f t="shared" si="242"/>
        <v>14851</v>
      </c>
      <c r="AT463" s="677">
        <f t="shared" si="242"/>
        <v>14851</v>
      </c>
      <c r="AU463" s="677">
        <f t="shared" si="242"/>
        <v>14851</v>
      </c>
    </row>
    <row r="464" spans="1:47" s="589" customFormat="1" ht="11.25">
      <c r="A464" s="674"/>
      <c r="B464" s="751" t="s">
        <v>524</v>
      </c>
      <c r="C464" s="675"/>
      <c r="D464" s="676"/>
      <c r="E464" s="595"/>
      <c r="F464" s="595"/>
      <c r="G464" s="595"/>
      <c r="H464" s="595"/>
      <c r="I464" s="595"/>
      <c r="J464" s="595"/>
      <c r="K464" s="595">
        <f>+'Količine s projektom'!J80-'Količine s projektom'!J83</f>
        <v>4588</v>
      </c>
      <c r="L464" s="595">
        <f>+'Količine s projektom'!K80-'Količine s projektom'!K83</f>
        <v>4587.335760124879</v>
      </c>
      <c r="M464" s="595">
        <f>+'Količine s projektom'!L80-'Količine s projektom'!L83</f>
        <v>4586.6716164168492</v>
      </c>
      <c r="N464" s="595">
        <f>+'Količine s projektom'!M80-'Količine s projektom'!M83</f>
        <v>4586.0075688619863</v>
      </c>
      <c r="O464" s="595">
        <f>+'Količine s projektom'!N80-'Količine s projektom'!N83</f>
        <v>4585.3436174463714</v>
      </c>
      <c r="P464" s="595">
        <f>+'Količine s projektom'!O80-'Količine s projektom'!O83</f>
        <v>4584.6797621560836</v>
      </c>
      <c r="Q464" s="595">
        <f>+'Količine s projektom'!P80-'Količine s projektom'!P83</f>
        <v>4584.0160029772078</v>
      </c>
      <c r="R464" s="595">
        <f>+'Količine s projektom'!Q80-'Količine s projektom'!Q83</f>
        <v>4583.3523398958278</v>
      </c>
      <c r="S464" s="595">
        <f>+'Količine s projektom'!R80-'Količine s projektom'!R83</f>
        <v>4568.4238101377077</v>
      </c>
      <c r="T464" s="595">
        <f>+'Količine s projektom'!S80-'Količine s projektom'!S83</f>
        <v>4553.5439043962924</v>
      </c>
      <c r="U464" s="595">
        <f>+'Količine s projektom'!T80-'Količine s projektom'!T83</f>
        <v>4538.7124642973104</v>
      </c>
      <c r="V464" s="595">
        <f>+'Količine s projektom'!U80-'Količine s projektom'!U83</f>
        <v>4523.9293319823391</v>
      </c>
      <c r="W464" s="595">
        <f>+'Količine s projektom'!V80-'Količine s projektom'!V83</f>
        <v>4509.1943501071146</v>
      </c>
      <c r="X464" s="595">
        <f>+'Količine s projektom'!W80-'Količine s projektom'!W83</f>
        <v>4494.5073618398646</v>
      </c>
      <c r="Y464" s="595">
        <f>+'Količine s projektom'!X80-'Količine s projektom'!X83</f>
        <v>4479.8682108596358</v>
      </c>
      <c r="Z464" s="595">
        <f>+'Količine s projektom'!Y80-'Količine s projektom'!Y83</f>
        <v>4465.2767413546326</v>
      </c>
      <c r="AA464" s="595">
        <f>+'Količine s projektom'!Z80-'Količine s projektom'!Z83</f>
        <v>4450.7327980205546</v>
      </c>
      <c r="AB464" s="595">
        <f>+'Količine s projektom'!AA80-'Količine s projektom'!AA83</f>
        <v>4436.2362260589489</v>
      </c>
      <c r="AC464" s="595">
        <f>+'Količine s projektom'!AB80-'Količine s projektom'!AB83</f>
        <v>4417.7822897560782</v>
      </c>
      <c r="AD464" s="595">
        <f>+'Količine s projektom'!AC80-'Količine s projektom'!AC83</f>
        <v>4399.40511847376</v>
      </c>
      <c r="AE464" s="595">
        <f>+'Količine s projektom'!AD80-'Količine s projektom'!AD83</f>
        <v>4381.1043928834633</v>
      </c>
      <c r="AF464" s="595">
        <f>+'Količine s projektom'!AE80-'Količine s projektom'!AE83</f>
        <v>4362.8797949850041</v>
      </c>
      <c r="AG464" s="595">
        <f>+'Količine s projektom'!AF80-'Količine s projektom'!AF83</f>
        <v>4344.7310081010246</v>
      </c>
      <c r="AH464" s="595">
        <f>+'Količine s projektom'!AG80-'Količine s projektom'!AG83</f>
        <v>4326.657716871483</v>
      </c>
      <c r="AI464" s="595">
        <f>+'Količine s projektom'!AH80-'Količine s projektom'!AH83</f>
        <v>4308.6596072481816</v>
      </c>
      <c r="AJ464" s="677">
        <f t="shared" si="242"/>
        <v>4308.6596072481816</v>
      </c>
      <c r="AK464" s="677">
        <f t="shared" si="242"/>
        <v>4308.6596072481816</v>
      </c>
      <c r="AL464" s="677">
        <f t="shared" si="242"/>
        <v>4308.6596072481816</v>
      </c>
      <c r="AM464" s="677">
        <f t="shared" si="242"/>
        <v>4308.6596072481816</v>
      </c>
      <c r="AN464" s="677">
        <f t="shared" si="242"/>
        <v>4308.6596072481816</v>
      </c>
      <c r="AO464" s="677">
        <f t="shared" si="242"/>
        <v>4308.6596072481816</v>
      </c>
      <c r="AP464" s="677">
        <f t="shared" si="242"/>
        <v>4308.6596072481816</v>
      </c>
      <c r="AQ464" s="677">
        <f t="shared" si="242"/>
        <v>4308.6596072481816</v>
      </c>
      <c r="AR464" s="677">
        <f t="shared" si="242"/>
        <v>4308.6596072481816</v>
      </c>
      <c r="AS464" s="677">
        <f t="shared" si="242"/>
        <v>4308.6596072481816</v>
      </c>
      <c r="AT464" s="677">
        <f t="shared" si="242"/>
        <v>4308.6596072481816</v>
      </c>
      <c r="AU464" s="677">
        <f t="shared" si="242"/>
        <v>4308.6596072481816</v>
      </c>
    </row>
    <row r="465" spans="1:47" s="589" customFormat="1" ht="11.25">
      <c r="A465" s="674"/>
      <c r="B465" s="751" t="s">
        <v>519</v>
      </c>
      <c r="C465" s="675"/>
      <c r="D465" s="676"/>
      <c r="E465" s="595"/>
      <c r="F465" s="595"/>
      <c r="G465" s="595"/>
      <c r="H465" s="595"/>
      <c r="I465" s="595"/>
      <c r="J465" s="595"/>
      <c r="K465" s="595">
        <f>+'17 Sive plače'!R61</f>
        <v>18.953444259122854</v>
      </c>
      <c r="L465" s="595">
        <f>+'17 Sive plače'!S61</f>
        <v>19.33251314430531</v>
      </c>
      <c r="M465" s="595">
        <f>+'17 Sive plače'!T61</f>
        <v>19.719163407191417</v>
      </c>
      <c r="N465" s="595">
        <f>+'17 Sive plače'!U61</f>
        <v>20.113546675335243</v>
      </c>
      <c r="O465" s="595">
        <f>+'17 Sive plače'!V61</f>
        <v>20.515817608841949</v>
      </c>
      <c r="P465" s="595">
        <f>+'17 Sive plače'!W61</f>
        <v>20.926133961018788</v>
      </c>
      <c r="Q465" s="595">
        <f>+'17 Sive plače'!X61</f>
        <v>21.344656640239165</v>
      </c>
      <c r="R465" s="595">
        <f>+'17 Sive plače'!Y61</f>
        <v>21.771549773043947</v>
      </c>
      <c r="S465" s="595">
        <f>+'17 Sive plače'!Z61</f>
        <v>22.206980768504827</v>
      </c>
      <c r="T465" s="595">
        <f>+'17 Sive plače'!AA61</f>
        <v>22.651120383874925</v>
      </c>
      <c r="U465" s="595">
        <f>+'17 Sive plače'!AB61</f>
        <v>23.104142791552423</v>
      </c>
      <c r="V465" s="595">
        <f>+'17 Sive plače'!AC61</f>
        <v>23.566225647383472</v>
      </c>
      <c r="W465" s="595">
        <f>+'17 Sive plače'!AD61</f>
        <v>24.037550160331143</v>
      </c>
      <c r="X465" s="595">
        <f>+'17 Sive plače'!AE61</f>
        <v>24.518301163537767</v>
      </c>
      <c r="Y465" s="595">
        <f>+'17 Sive plače'!AF61</f>
        <v>25.008667186808523</v>
      </c>
      <c r="Z465" s="595">
        <f>+'17 Sive plače'!AG61</f>
        <v>25.508840530544695</v>
      </c>
      <c r="AA465" s="595">
        <f>+'17 Sive plače'!AH61</f>
        <v>26.019017341155589</v>
      </c>
      <c r="AB465" s="595">
        <f>+'17 Sive plače'!AI61</f>
        <v>26.539397687978699</v>
      </c>
      <c r="AC465" s="595">
        <f>+'17 Sive plače'!AJ61</f>
        <v>27.070185641738274</v>
      </c>
      <c r="AD465" s="595">
        <f>+'17 Sive plače'!AK61</f>
        <v>27.611589354573038</v>
      </c>
      <c r="AE465" s="595">
        <f>+'17 Sive plače'!AL61</f>
        <v>28.163821141664499</v>
      </c>
      <c r="AF465" s="595">
        <f>+'17 Sive plače'!AM61</f>
        <v>28.72709756449779</v>
      </c>
      <c r="AG465" s="595">
        <f>+'17 Sive plače'!AN61</f>
        <v>29.301639515787745</v>
      </c>
      <c r="AH465" s="595">
        <f>+'17 Sive plače'!AO61</f>
        <v>29.8876723061035</v>
      </c>
      <c r="AI465" s="595">
        <f>+'17 Sive plače'!AP61</f>
        <v>30.48542575222557</v>
      </c>
      <c r="AJ465" s="677">
        <f t="shared" si="242"/>
        <v>30.48542575222557</v>
      </c>
      <c r="AK465" s="677">
        <f t="shared" si="242"/>
        <v>30.48542575222557</v>
      </c>
      <c r="AL465" s="677">
        <f t="shared" si="242"/>
        <v>30.48542575222557</v>
      </c>
      <c r="AM465" s="677">
        <f t="shared" si="242"/>
        <v>30.48542575222557</v>
      </c>
      <c r="AN465" s="677">
        <f t="shared" si="242"/>
        <v>30.48542575222557</v>
      </c>
      <c r="AO465" s="677">
        <f t="shared" si="242"/>
        <v>30.48542575222557</v>
      </c>
      <c r="AP465" s="677">
        <f t="shared" si="242"/>
        <v>30.48542575222557</v>
      </c>
      <c r="AQ465" s="677">
        <f t="shared" si="242"/>
        <v>30.48542575222557</v>
      </c>
      <c r="AR465" s="677">
        <f t="shared" si="242"/>
        <v>30.48542575222557</v>
      </c>
      <c r="AS465" s="677">
        <f t="shared" si="242"/>
        <v>30.48542575222557</v>
      </c>
      <c r="AT465" s="677">
        <f t="shared" si="242"/>
        <v>30.48542575222557</v>
      </c>
      <c r="AU465" s="677">
        <f t="shared" si="242"/>
        <v>30.48542575222557</v>
      </c>
    </row>
    <row r="466" spans="1:47" s="589" customFormat="1" ht="11.25">
      <c r="A466" s="671"/>
      <c r="B466" s="749" t="s">
        <v>486</v>
      </c>
      <c r="C466" s="624">
        <f>NPV($C$490,G466:AI466)+F466</f>
        <v>1665818.1478852225</v>
      </c>
      <c r="D466" s="625">
        <f>SUM(F466:AI466)</f>
        <v>6856733.3739429945</v>
      </c>
      <c r="E466" s="593"/>
      <c r="F466" s="593">
        <v>0</v>
      </c>
      <c r="G466" s="593">
        <v>0</v>
      </c>
      <c r="H466" s="593">
        <v>0</v>
      </c>
      <c r="I466" s="593">
        <v>0</v>
      </c>
      <c r="J466" s="593">
        <v>0</v>
      </c>
      <c r="K466" s="593">
        <v>0</v>
      </c>
      <c r="L466" s="593">
        <v>0</v>
      </c>
      <c r="M466" s="593">
        <v>0</v>
      </c>
      <c r="N466" s="593">
        <v>0</v>
      </c>
      <c r="O466" s="593">
        <v>0</v>
      </c>
      <c r="P466" s="593">
        <v>0</v>
      </c>
      <c r="Q466" s="593">
        <v>0</v>
      </c>
      <c r="R466" s="593">
        <v>0</v>
      </c>
      <c r="S466" s="593">
        <v>0</v>
      </c>
      <c r="T466" s="593">
        <v>0</v>
      </c>
      <c r="U466" s="593">
        <v>0</v>
      </c>
      <c r="V466" s="593">
        <v>0</v>
      </c>
      <c r="W466" s="593">
        <v>0</v>
      </c>
      <c r="X466" s="593">
        <v>0</v>
      </c>
      <c r="Y466" s="593">
        <v>0</v>
      </c>
      <c r="Z466" s="593">
        <v>0</v>
      </c>
      <c r="AA466" s="593">
        <v>0</v>
      </c>
      <c r="AB466" s="593">
        <v>0</v>
      </c>
      <c r="AC466" s="593">
        <v>0</v>
      </c>
      <c r="AD466" s="593">
        <v>0</v>
      </c>
      <c r="AE466" s="593">
        <v>0</v>
      </c>
      <c r="AF466" s="593">
        <v>0</v>
      </c>
      <c r="AG466" s="593">
        <v>0</v>
      </c>
      <c r="AH466" s="593">
        <v>0</v>
      </c>
      <c r="AI466" s="593">
        <f>NPV(C490,AJ485:AU485)</f>
        <v>6856733.3739429945</v>
      </c>
      <c r="AJ466" s="677"/>
      <c r="AK466" s="677"/>
      <c r="AL466" s="677"/>
      <c r="AM466" s="677"/>
      <c r="AN466" s="677"/>
      <c r="AO466" s="677"/>
      <c r="AP466" s="677"/>
      <c r="AQ466" s="677"/>
      <c r="AR466" s="677"/>
      <c r="AS466" s="677"/>
      <c r="AT466" s="677"/>
      <c r="AU466" s="677"/>
    </row>
    <row r="467" spans="1:47" s="589" customFormat="1" ht="11.25">
      <c r="A467" s="671"/>
      <c r="B467" s="749" t="s">
        <v>246</v>
      </c>
      <c r="C467" s="624">
        <f>NPV($C$490,G467:AI467)+F467</f>
        <v>2284382.225880919</v>
      </c>
      <c r="D467" s="625">
        <f>SUM(F467:AI467)</f>
        <v>4925308.2767842952</v>
      </c>
      <c r="E467" s="593"/>
      <c r="F467" s="593">
        <f>+F468+F469+F470+F471</f>
        <v>0</v>
      </c>
      <c r="G467" s="593">
        <f t="shared" ref="G467:J467" si="243">+G468+G469+G470+G471</f>
        <v>0</v>
      </c>
      <c r="H467" s="593">
        <f t="shared" si="243"/>
        <v>0</v>
      </c>
      <c r="I467" s="593">
        <f t="shared" si="243"/>
        <v>0</v>
      </c>
      <c r="J467" s="593">
        <f t="shared" si="243"/>
        <v>0</v>
      </c>
      <c r="K467" s="593">
        <f>+(K468+K469+K470+K471)*$C$4</f>
        <v>197012.33107137182</v>
      </c>
      <c r="L467" s="593">
        <f t="shared" ref="L467:AI467" si="244">+(L468+L469+L470+L471)*$C$4</f>
        <v>197012.33107137182</v>
      </c>
      <c r="M467" s="593">
        <f t="shared" si="244"/>
        <v>197012.33107137182</v>
      </c>
      <c r="N467" s="593">
        <f t="shared" si="244"/>
        <v>197012.33107137182</v>
      </c>
      <c r="O467" s="593">
        <f t="shared" si="244"/>
        <v>197012.33107137182</v>
      </c>
      <c r="P467" s="593">
        <f t="shared" si="244"/>
        <v>197012.33107137182</v>
      </c>
      <c r="Q467" s="593">
        <f t="shared" si="244"/>
        <v>197012.33107137182</v>
      </c>
      <c r="R467" s="593">
        <f t="shared" si="244"/>
        <v>197012.33107137182</v>
      </c>
      <c r="S467" s="593">
        <f t="shared" si="244"/>
        <v>197012.33107137182</v>
      </c>
      <c r="T467" s="593">
        <f t="shared" si="244"/>
        <v>197012.33107137182</v>
      </c>
      <c r="U467" s="593">
        <f t="shared" si="244"/>
        <v>197012.33107137182</v>
      </c>
      <c r="V467" s="593">
        <f t="shared" si="244"/>
        <v>197012.33107137182</v>
      </c>
      <c r="W467" s="593">
        <f t="shared" si="244"/>
        <v>197012.33107137182</v>
      </c>
      <c r="X467" s="593">
        <f t="shared" si="244"/>
        <v>197012.33107137182</v>
      </c>
      <c r="Y467" s="593">
        <f t="shared" si="244"/>
        <v>197012.33107137182</v>
      </c>
      <c r="Z467" s="593">
        <f t="shared" si="244"/>
        <v>197012.33107137182</v>
      </c>
      <c r="AA467" s="593">
        <f t="shared" si="244"/>
        <v>197012.33107137182</v>
      </c>
      <c r="AB467" s="593">
        <f t="shared" si="244"/>
        <v>197012.33107137182</v>
      </c>
      <c r="AC467" s="593">
        <f t="shared" si="244"/>
        <v>197012.33107137182</v>
      </c>
      <c r="AD467" s="593">
        <f t="shared" si="244"/>
        <v>197012.33107137182</v>
      </c>
      <c r="AE467" s="593">
        <f t="shared" si="244"/>
        <v>197012.33107137182</v>
      </c>
      <c r="AF467" s="593">
        <f t="shared" si="244"/>
        <v>197012.33107137182</v>
      </c>
      <c r="AG467" s="593">
        <f t="shared" si="244"/>
        <v>197012.33107137182</v>
      </c>
      <c r="AH467" s="593">
        <f t="shared" si="244"/>
        <v>197012.33107137182</v>
      </c>
      <c r="AI467" s="593">
        <f t="shared" si="244"/>
        <v>197012.33107137182</v>
      </c>
      <c r="AJ467" s="672">
        <f>+AJ468+AJ469+AJ470+AJ471</f>
        <v>197012.33107137182</v>
      </c>
      <c r="AK467" s="672">
        <f t="shared" ref="AK467:AU467" si="245">+AK468+AK469+AK470+AK471</f>
        <v>197012.33107137182</v>
      </c>
      <c r="AL467" s="672">
        <f t="shared" si="245"/>
        <v>197012.33107137182</v>
      </c>
      <c r="AM467" s="672">
        <f t="shared" si="245"/>
        <v>197012.33107137182</v>
      </c>
      <c r="AN467" s="672">
        <f t="shared" si="245"/>
        <v>197012.33107137182</v>
      </c>
      <c r="AO467" s="672">
        <f t="shared" si="245"/>
        <v>197012.33107137182</v>
      </c>
      <c r="AP467" s="672">
        <f t="shared" si="245"/>
        <v>197012.33107137182</v>
      </c>
      <c r="AQ467" s="672">
        <f t="shared" si="245"/>
        <v>197012.33107137182</v>
      </c>
      <c r="AR467" s="672">
        <f t="shared" si="245"/>
        <v>197012.33107137182</v>
      </c>
      <c r="AS467" s="672">
        <f t="shared" si="245"/>
        <v>197012.33107137182</v>
      </c>
      <c r="AT467" s="672">
        <f t="shared" si="245"/>
        <v>197012.33107137182</v>
      </c>
      <c r="AU467" s="672">
        <f t="shared" si="245"/>
        <v>197012.33107137182</v>
      </c>
    </row>
    <row r="468" spans="1:47" s="589" customFormat="1" ht="11.25">
      <c r="A468" s="674">
        <v>1</v>
      </c>
      <c r="B468" s="751" t="s">
        <v>106</v>
      </c>
      <c r="C468" s="630"/>
      <c r="D468" s="631"/>
      <c r="E468" s="595"/>
      <c r="F468" s="595">
        <f t="shared" ref="F468:AI468" si="246">+F304</f>
        <v>0</v>
      </c>
      <c r="G468" s="595">
        <f t="shared" si="246"/>
        <v>0</v>
      </c>
      <c r="H468" s="595">
        <f t="shared" si="246"/>
        <v>0</v>
      </c>
      <c r="I468" s="595">
        <f t="shared" si="246"/>
        <v>0</v>
      </c>
      <c r="J468" s="595">
        <f t="shared" si="246"/>
        <v>0</v>
      </c>
      <c r="K468" s="595">
        <f t="shared" si="246"/>
        <v>14880.460500000001</v>
      </c>
      <c r="L468" s="595">
        <f t="shared" si="246"/>
        <v>14880.460500000001</v>
      </c>
      <c r="M468" s="595">
        <f t="shared" si="246"/>
        <v>14880.460500000001</v>
      </c>
      <c r="N468" s="595">
        <f t="shared" si="246"/>
        <v>14880.460500000001</v>
      </c>
      <c r="O468" s="595">
        <f t="shared" si="246"/>
        <v>14880.460500000001</v>
      </c>
      <c r="P468" s="595">
        <f t="shared" si="246"/>
        <v>14880.460500000001</v>
      </c>
      <c r="Q468" s="595">
        <f t="shared" si="246"/>
        <v>14880.460500000001</v>
      </c>
      <c r="R468" s="595">
        <f t="shared" si="246"/>
        <v>14880.460500000001</v>
      </c>
      <c r="S468" s="595">
        <f t="shared" si="246"/>
        <v>14880.460500000001</v>
      </c>
      <c r="T468" s="595">
        <f t="shared" si="246"/>
        <v>14880.460500000001</v>
      </c>
      <c r="U468" s="595">
        <f t="shared" si="246"/>
        <v>14880.460500000001</v>
      </c>
      <c r="V468" s="595">
        <f t="shared" si="246"/>
        <v>14880.460500000001</v>
      </c>
      <c r="W468" s="595">
        <f t="shared" si="246"/>
        <v>14880.460500000001</v>
      </c>
      <c r="X468" s="595">
        <f t="shared" si="246"/>
        <v>14880.460500000001</v>
      </c>
      <c r="Y468" s="595">
        <f t="shared" si="246"/>
        <v>14880.460500000001</v>
      </c>
      <c r="Z468" s="595">
        <f t="shared" si="246"/>
        <v>14880.460500000001</v>
      </c>
      <c r="AA468" s="595">
        <f t="shared" si="246"/>
        <v>14880.460500000001</v>
      </c>
      <c r="AB468" s="595">
        <f t="shared" si="246"/>
        <v>14880.460500000001</v>
      </c>
      <c r="AC468" s="595">
        <f t="shared" si="246"/>
        <v>14880.460500000001</v>
      </c>
      <c r="AD468" s="595">
        <f t="shared" si="246"/>
        <v>14880.460500000001</v>
      </c>
      <c r="AE468" s="595">
        <f t="shared" si="246"/>
        <v>14880.460500000001</v>
      </c>
      <c r="AF468" s="595">
        <f t="shared" si="246"/>
        <v>14880.460500000001</v>
      </c>
      <c r="AG468" s="595">
        <f t="shared" si="246"/>
        <v>14880.460500000001</v>
      </c>
      <c r="AH468" s="595">
        <f t="shared" si="246"/>
        <v>14880.460500000001</v>
      </c>
      <c r="AI468" s="595">
        <f t="shared" si="246"/>
        <v>14880.460500000001</v>
      </c>
      <c r="AJ468" s="677">
        <f t="shared" ref="AJ468:AU470" si="247">+AI468</f>
        <v>14880.460500000001</v>
      </c>
      <c r="AK468" s="677">
        <f t="shared" si="247"/>
        <v>14880.460500000001</v>
      </c>
      <c r="AL468" s="677">
        <f t="shared" si="247"/>
        <v>14880.460500000001</v>
      </c>
      <c r="AM468" s="677">
        <f t="shared" si="247"/>
        <v>14880.460500000001</v>
      </c>
      <c r="AN468" s="677">
        <f t="shared" si="247"/>
        <v>14880.460500000001</v>
      </c>
      <c r="AO468" s="677">
        <f t="shared" si="247"/>
        <v>14880.460500000001</v>
      </c>
      <c r="AP468" s="677">
        <f t="shared" si="247"/>
        <v>14880.460500000001</v>
      </c>
      <c r="AQ468" s="677">
        <f t="shared" si="247"/>
        <v>14880.460500000001</v>
      </c>
      <c r="AR468" s="677">
        <f t="shared" si="247"/>
        <v>14880.460500000001</v>
      </c>
      <c r="AS468" s="677">
        <f t="shared" si="247"/>
        <v>14880.460500000001</v>
      </c>
      <c r="AT468" s="677">
        <f t="shared" si="247"/>
        <v>14880.460500000001</v>
      </c>
      <c r="AU468" s="677">
        <f t="shared" si="247"/>
        <v>14880.460500000001</v>
      </c>
    </row>
    <row r="469" spans="1:47" s="589" customFormat="1" ht="11.25">
      <c r="A469" s="674">
        <v>1</v>
      </c>
      <c r="B469" s="751" t="s">
        <v>254</v>
      </c>
      <c r="C469" s="630"/>
      <c r="D469" s="631"/>
      <c r="E469" s="595"/>
      <c r="F469" s="595">
        <f t="shared" ref="F469:AI469" si="248">+F305</f>
        <v>0</v>
      </c>
      <c r="G469" s="595">
        <f t="shared" si="248"/>
        <v>0</v>
      </c>
      <c r="H469" s="595">
        <f t="shared" si="248"/>
        <v>0</v>
      </c>
      <c r="I469" s="595">
        <f t="shared" si="248"/>
        <v>0</v>
      </c>
      <c r="J469" s="595">
        <f t="shared" si="248"/>
        <v>0</v>
      </c>
      <c r="K469" s="595">
        <f t="shared" si="248"/>
        <v>158388.97057137184</v>
      </c>
      <c r="L469" s="595">
        <f t="shared" si="248"/>
        <v>158388.97057137184</v>
      </c>
      <c r="M469" s="595">
        <f t="shared" si="248"/>
        <v>158388.97057137184</v>
      </c>
      <c r="N469" s="595">
        <f t="shared" si="248"/>
        <v>158388.97057137184</v>
      </c>
      <c r="O469" s="595">
        <f t="shared" si="248"/>
        <v>158388.97057137184</v>
      </c>
      <c r="P469" s="595">
        <f t="shared" si="248"/>
        <v>158388.97057137184</v>
      </c>
      <c r="Q469" s="595">
        <f t="shared" si="248"/>
        <v>158388.97057137184</v>
      </c>
      <c r="R469" s="595">
        <f t="shared" si="248"/>
        <v>158388.97057137184</v>
      </c>
      <c r="S469" s="595">
        <f t="shared" si="248"/>
        <v>158388.97057137184</v>
      </c>
      <c r="T469" s="595">
        <f t="shared" si="248"/>
        <v>158388.97057137184</v>
      </c>
      <c r="U469" s="595">
        <f t="shared" si="248"/>
        <v>158388.97057137184</v>
      </c>
      <c r="V469" s="595">
        <f t="shared" si="248"/>
        <v>158388.97057137184</v>
      </c>
      <c r="W469" s="595">
        <f t="shared" si="248"/>
        <v>158388.97057137184</v>
      </c>
      <c r="X469" s="595">
        <f t="shared" si="248"/>
        <v>158388.97057137184</v>
      </c>
      <c r="Y469" s="595">
        <f t="shared" si="248"/>
        <v>158388.97057137184</v>
      </c>
      <c r="Z469" s="595">
        <f t="shared" si="248"/>
        <v>158388.97057137184</v>
      </c>
      <c r="AA469" s="595">
        <f t="shared" si="248"/>
        <v>158388.97057137184</v>
      </c>
      <c r="AB469" s="595">
        <f t="shared" si="248"/>
        <v>158388.97057137184</v>
      </c>
      <c r="AC469" s="595">
        <f t="shared" si="248"/>
        <v>158388.97057137184</v>
      </c>
      <c r="AD469" s="595">
        <f t="shared" si="248"/>
        <v>158388.97057137184</v>
      </c>
      <c r="AE469" s="595">
        <f t="shared" si="248"/>
        <v>158388.97057137184</v>
      </c>
      <c r="AF469" s="595">
        <f t="shared" si="248"/>
        <v>158388.97057137184</v>
      </c>
      <c r="AG469" s="595">
        <f t="shared" si="248"/>
        <v>158388.97057137184</v>
      </c>
      <c r="AH469" s="595">
        <f t="shared" si="248"/>
        <v>158388.97057137184</v>
      </c>
      <c r="AI469" s="595">
        <f t="shared" si="248"/>
        <v>158388.97057137184</v>
      </c>
      <c r="AJ469" s="677">
        <f t="shared" si="247"/>
        <v>158388.97057137184</v>
      </c>
      <c r="AK469" s="677">
        <f t="shared" si="247"/>
        <v>158388.97057137184</v>
      </c>
      <c r="AL469" s="677">
        <f t="shared" si="247"/>
        <v>158388.97057137184</v>
      </c>
      <c r="AM469" s="677">
        <f t="shared" si="247"/>
        <v>158388.97057137184</v>
      </c>
      <c r="AN469" s="677">
        <f t="shared" si="247"/>
        <v>158388.97057137184</v>
      </c>
      <c r="AO469" s="677">
        <f t="shared" si="247"/>
        <v>158388.97057137184</v>
      </c>
      <c r="AP469" s="677">
        <f t="shared" si="247"/>
        <v>158388.97057137184</v>
      </c>
      <c r="AQ469" s="677">
        <f t="shared" si="247"/>
        <v>158388.97057137184</v>
      </c>
      <c r="AR469" s="677">
        <f t="shared" si="247"/>
        <v>158388.97057137184</v>
      </c>
      <c r="AS469" s="677">
        <f t="shared" si="247"/>
        <v>158388.97057137184</v>
      </c>
      <c r="AT469" s="677">
        <f t="shared" si="247"/>
        <v>158388.97057137184</v>
      </c>
      <c r="AU469" s="677">
        <f t="shared" si="247"/>
        <v>158388.97057137184</v>
      </c>
    </row>
    <row r="470" spans="1:47" s="589" customFormat="1" ht="11.25">
      <c r="A470" s="674">
        <f>+'17 Sive plače'!C16</f>
        <v>0.51615000000000011</v>
      </c>
      <c r="B470" s="751" t="s">
        <v>256</v>
      </c>
      <c r="C470" s="630"/>
      <c r="D470" s="631"/>
      <c r="E470" s="595"/>
      <c r="F470" s="595">
        <f t="shared" ref="F470:AI470" si="249">+F306*$A$470</f>
        <v>0</v>
      </c>
      <c r="G470" s="595">
        <f t="shared" si="249"/>
        <v>0</v>
      </c>
      <c r="H470" s="595">
        <f t="shared" si="249"/>
        <v>0</v>
      </c>
      <c r="I470" s="595">
        <f t="shared" si="249"/>
        <v>0</v>
      </c>
      <c r="J470" s="595">
        <f t="shared" si="249"/>
        <v>0</v>
      </c>
      <c r="K470" s="595">
        <f t="shared" si="249"/>
        <v>23742.900000000005</v>
      </c>
      <c r="L470" s="595">
        <f t="shared" si="249"/>
        <v>23742.900000000005</v>
      </c>
      <c r="M470" s="595">
        <f t="shared" si="249"/>
        <v>23742.900000000005</v>
      </c>
      <c r="N470" s="595">
        <f t="shared" si="249"/>
        <v>23742.900000000005</v>
      </c>
      <c r="O470" s="595">
        <f t="shared" si="249"/>
        <v>23742.900000000005</v>
      </c>
      <c r="P470" s="595">
        <f t="shared" si="249"/>
        <v>23742.900000000005</v>
      </c>
      <c r="Q470" s="595">
        <f t="shared" si="249"/>
        <v>23742.900000000005</v>
      </c>
      <c r="R470" s="595">
        <f t="shared" si="249"/>
        <v>23742.900000000005</v>
      </c>
      <c r="S470" s="595">
        <f t="shared" si="249"/>
        <v>23742.900000000005</v>
      </c>
      <c r="T470" s="595">
        <f t="shared" si="249"/>
        <v>23742.900000000005</v>
      </c>
      <c r="U470" s="595">
        <f t="shared" si="249"/>
        <v>23742.900000000005</v>
      </c>
      <c r="V470" s="595">
        <f t="shared" si="249"/>
        <v>23742.900000000005</v>
      </c>
      <c r="W470" s="595">
        <f t="shared" si="249"/>
        <v>23742.900000000005</v>
      </c>
      <c r="X470" s="595">
        <f t="shared" si="249"/>
        <v>23742.900000000005</v>
      </c>
      <c r="Y470" s="595">
        <f t="shared" si="249"/>
        <v>23742.900000000005</v>
      </c>
      <c r="Z470" s="595">
        <f t="shared" si="249"/>
        <v>23742.900000000005</v>
      </c>
      <c r="AA470" s="595">
        <f t="shared" si="249"/>
        <v>23742.900000000005</v>
      </c>
      <c r="AB470" s="595">
        <f t="shared" si="249"/>
        <v>23742.900000000005</v>
      </c>
      <c r="AC470" s="595">
        <f t="shared" si="249"/>
        <v>23742.900000000005</v>
      </c>
      <c r="AD470" s="595">
        <f t="shared" si="249"/>
        <v>23742.900000000005</v>
      </c>
      <c r="AE470" s="595">
        <f t="shared" si="249"/>
        <v>23742.900000000005</v>
      </c>
      <c r="AF470" s="595">
        <f t="shared" si="249"/>
        <v>23742.900000000005</v>
      </c>
      <c r="AG470" s="595">
        <f t="shared" si="249"/>
        <v>23742.900000000005</v>
      </c>
      <c r="AH470" s="595">
        <f t="shared" si="249"/>
        <v>23742.900000000005</v>
      </c>
      <c r="AI470" s="595">
        <f t="shared" si="249"/>
        <v>23742.900000000005</v>
      </c>
      <c r="AJ470" s="677">
        <f t="shared" si="247"/>
        <v>23742.900000000005</v>
      </c>
      <c r="AK470" s="677">
        <f t="shared" si="247"/>
        <v>23742.900000000005</v>
      </c>
      <c r="AL470" s="677">
        <f t="shared" si="247"/>
        <v>23742.900000000005</v>
      </c>
      <c r="AM470" s="677">
        <f t="shared" si="247"/>
        <v>23742.900000000005</v>
      </c>
      <c r="AN470" s="677">
        <f t="shared" si="247"/>
        <v>23742.900000000005</v>
      </c>
      <c r="AO470" s="677">
        <f t="shared" si="247"/>
        <v>23742.900000000005</v>
      </c>
      <c r="AP470" s="677">
        <f t="shared" si="247"/>
        <v>23742.900000000005</v>
      </c>
      <c r="AQ470" s="677">
        <f t="shared" si="247"/>
        <v>23742.900000000005</v>
      </c>
      <c r="AR470" s="677">
        <f t="shared" si="247"/>
        <v>23742.900000000005</v>
      </c>
      <c r="AS470" s="677">
        <f t="shared" si="247"/>
        <v>23742.900000000005</v>
      </c>
      <c r="AT470" s="677">
        <f t="shared" si="247"/>
        <v>23742.900000000005</v>
      </c>
      <c r="AU470" s="677">
        <f t="shared" si="247"/>
        <v>23742.900000000005</v>
      </c>
    </row>
    <row r="471" spans="1:47" s="589" customFormat="1" ht="11.25">
      <c r="A471" s="674"/>
      <c r="B471" s="751" t="s">
        <v>257</v>
      </c>
      <c r="C471" s="630"/>
      <c r="D471" s="631"/>
      <c r="E471" s="595"/>
      <c r="F471" s="595">
        <f t="shared" ref="F471:AI471" si="250">+F307</f>
        <v>0</v>
      </c>
      <c r="G471" s="595">
        <f t="shared" si="250"/>
        <v>0</v>
      </c>
      <c r="H471" s="595">
        <f t="shared" si="250"/>
        <v>0</v>
      </c>
      <c r="I471" s="595">
        <f t="shared" si="250"/>
        <v>0</v>
      </c>
      <c r="J471" s="595">
        <f t="shared" si="250"/>
        <v>0</v>
      </c>
      <c r="K471" s="595">
        <f t="shared" si="250"/>
        <v>0</v>
      </c>
      <c r="L471" s="595">
        <f t="shared" si="250"/>
        <v>0</v>
      </c>
      <c r="M471" s="595">
        <f t="shared" si="250"/>
        <v>0</v>
      </c>
      <c r="N471" s="595">
        <f t="shared" si="250"/>
        <v>0</v>
      </c>
      <c r="O471" s="595">
        <f t="shared" si="250"/>
        <v>0</v>
      </c>
      <c r="P471" s="595">
        <f t="shared" si="250"/>
        <v>0</v>
      </c>
      <c r="Q471" s="595">
        <f t="shared" si="250"/>
        <v>0</v>
      </c>
      <c r="R471" s="595">
        <f t="shared" si="250"/>
        <v>0</v>
      </c>
      <c r="S471" s="595">
        <f t="shared" si="250"/>
        <v>0</v>
      </c>
      <c r="T471" s="595">
        <f t="shared" si="250"/>
        <v>0</v>
      </c>
      <c r="U471" s="595">
        <f t="shared" si="250"/>
        <v>0</v>
      </c>
      <c r="V471" s="595">
        <f t="shared" si="250"/>
        <v>0</v>
      </c>
      <c r="W471" s="595">
        <f t="shared" si="250"/>
        <v>0</v>
      </c>
      <c r="X471" s="595">
        <f t="shared" si="250"/>
        <v>0</v>
      </c>
      <c r="Y471" s="595">
        <f t="shared" si="250"/>
        <v>0</v>
      </c>
      <c r="Z471" s="595">
        <f t="shared" si="250"/>
        <v>0</v>
      </c>
      <c r="AA471" s="595">
        <f t="shared" si="250"/>
        <v>0</v>
      </c>
      <c r="AB471" s="595">
        <f t="shared" si="250"/>
        <v>0</v>
      </c>
      <c r="AC471" s="595">
        <f t="shared" si="250"/>
        <v>0</v>
      </c>
      <c r="AD471" s="595">
        <f t="shared" si="250"/>
        <v>0</v>
      </c>
      <c r="AE471" s="595">
        <f t="shared" si="250"/>
        <v>0</v>
      </c>
      <c r="AF471" s="595">
        <f t="shared" si="250"/>
        <v>0</v>
      </c>
      <c r="AG471" s="595">
        <f t="shared" si="250"/>
        <v>0</v>
      </c>
      <c r="AH471" s="595">
        <f t="shared" si="250"/>
        <v>0</v>
      </c>
      <c r="AI471" s="595">
        <f t="shared" si="250"/>
        <v>0</v>
      </c>
      <c r="AJ471" s="677">
        <v>0</v>
      </c>
      <c r="AK471" s="677">
        <v>0</v>
      </c>
      <c r="AL471" s="677">
        <v>0</v>
      </c>
      <c r="AM471" s="677">
        <v>0</v>
      </c>
      <c r="AN471" s="677">
        <v>0</v>
      </c>
      <c r="AO471" s="677">
        <v>0</v>
      </c>
      <c r="AP471" s="677">
        <v>0</v>
      </c>
      <c r="AQ471" s="677">
        <v>0</v>
      </c>
      <c r="AR471" s="677">
        <v>0</v>
      </c>
      <c r="AS471" s="677">
        <v>0</v>
      </c>
      <c r="AT471" s="677">
        <v>0</v>
      </c>
      <c r="AU471" s="677">
        <v>0</v>
      </c>
    </row>
    <row r="472" spans="1:47" s="589" customFormat="1" ht="11.25">
      <c r="A472" s="671"/>
      <c r="B472" s="749" t="s">
        <v>248</v>
      </c>
      <c r="C472" s="624">
        <f>NPV($C$490,G472:AI472)+F472</f>
        <v>0</v>
      </c>
      <c r="D472" s="625">
        <f>SUM(F472:AI472)</f>
        <v>0</v>
      </c>
      <c r="E472" s="593"/>
      <c r="F472" s="593">
        <f t="shared" ref="F472:AI472" si="251">+F308</f>
        <v>0</v>
      </c>
      <c r="G472" s="593">
        <f t="shared" si="251"/>
        <v>0</v>
      </c>
      <c r="H472" s="593">
        <f t="shared" si="251"/>
        <v>0</v>
      </c>
      <c r="I472" s="593">
        <f t="shared" si="251"/>
        <v>0</v>
      </c>
      <c r="J472" s="593">
        <f t="shared" si="251"/>
        <v>0</v>
      </c>
      <c r="K472" s="593">
        <f t="shared" si="251"/>
        <v>0</v>
      </c>
      <c r="L472" s="593">
        <f t="shared" si="251"/>
        <v>0</v>
      </c>
      <c r="M472" s="593">
        <f t="shared" si="251"/>
        <v>0</v>
      </c>
      <c r="N472" s="593">
        <f t="shared" si="251"/>
        <v>0</v>
      </c>
      <c r="O472" s="593">
        <f t="shared" si="251"/>
        <v>0</v>
      </c>
      <c r="P472" s="593">
        <f t="shared" si="251"/>
        <v>0</v>
      </c>
      <c r="Q472" s="593">
        <f t="shared" si="251"/>
        <v>0</v>
      </c>
      <c r="R472" s="593">
        <f t="shared" si="251"/>
        <v>0</v>
      </c>
      <c r="S472" s="593">
        <f t="shared" si="251"/>
        <v>0</v>
      </c>
      <c r="T472" s="593">
        <f t="shared" si="251"/>
        <v>0</v>
      </c>
      <c r="U472" s="593">
        <f t="shared" si="251"/>
        <v>0</v>
      </c>
      <c r="V472" s="593">
        <f t="shared" si="251"/>
        <v>0</v>
      </c>
      <c r="W472" s="593">
        <f t="shared" si="251"/>
        <v>0</v>
      </c>
      <c r="X472" s="593">
        <f t="shared" si="251"/>
        <v>0</v>
      </c>
      <c r="Y472" s="593">
        <f t="shared" si="251"/>
        <v>0</v>
      </c>
      <c r="Z472" s="593">
        <f t="shared" si="251"/>
        <v>0</v>
      </c>
      <c r="AA472" s="593">
        <f t="shared" si="251"/>
        <v>0</v>
      </c>
      <c r="AB472" s="593">
        <f t="shared" si="251"/>
        <v>0</v>
      </c>
      <c r="AC472" s="593">
        <f t="shared" si="251"/>
        <v>0</v>
      </c>
      <c r="AD472" s="593">
        <f t="shared" si="251"/>
        <v>0</v>
      </c>
      <c r="AE472" s="593">
        <f t="shared" si="251"/>
        <v>0</v>
      </c>
      <c r="AF472" s="593">
        <f t="shared" si="251"/>
        <v>0</v>
      </c>
      <c r="AG472" s="593">
        <f t="shared" si="251"/>
        <v>0</v>
      </c>
      <c r="AH472" s="593">
        <f t="shared" si="251"/>
        <v>0</v>
      </c>
      <c r="AI472" s="593">
        <f t="shared" si="251"/>
        <v>0</v>
      </c>
      <c r="AJ472" s="681">
        <f>+AI472</f>
        <v>0</v>
      </c>
      <c r="AK472" s="681">
        <v>0</v>
      </c>
      <c r="AL472" s="681">
        <v>0</v>
      </c>
      <c r="AM472" s="681">
        <v>0</v>
      </c>
      <c r="AN472" s="681">
        <v>0</v>
      </c>
      <c r="AO472" s="681">
        <v>0</v>
      </c>
      <c r="AP472" s="681">
        <v>0</v>
      </c>
      <c r="AQ472" s="681">
        <v>0</v>
      </c>
      <c r="AR472" s="681">
        <v>0</v>
      </c>
      <c r="AS472" s="681">
        <v>0</v>
      </c>
      <c r="AT472" s="681">
        <v>0</v>
      </c>
      <c r="AU472" s="681">
        <v>0</v>
      </c>
    </row>
    <row r="473" spans="1:47" s="589" customFormat="1" ht="11.25">
      <c r="A473" s="671"/>
      <c r="B473" s="749" t="s">
        <v>258</v>
      </c>
      <c r="C473" s="624">
        <f>NPV($C$490,G473:AI473)+F473</f>
        <v>0</v>
      </c>
      <c r="D473" s="625">
        <f>SUM(F473:AI473)</f>
        <v>0</v>
      </c>
      <c r="E473" s="593"/>
      <c r="F473" s="593">
        <f t="shared" ref="F473:AI473" si="252">+F309</f>
        <v>0</v>
      </c>
      <c r="G473" s="593">
        <f t="shared" si="252"/>
        <v>0</v>
      </c>
      <c r="H473" s="593">
        <f t="shared" si="252"/>
        <v>0</v>
      </c>
      <c r="I473" s="593">
        <f t="shared" si="252"/>
        <v>0</v>
      </c>
      <c r="J473" s="593">
        <f t="shared" si="252"/>
        <v>0</v>
      </c>
      <c r="K473" s="593">
        <f t="shared" si="252"/>
        <v>0</v>
      </c>
      <c r="L473" s="593">
        <f t="shared" si="252"/>
        <v>0</v>
      </c>
      <c r="M473" s="593">
        <f t="shared" si="252"/>
        <v>0</v>
      </c>
      <c r="N473" s="593">
        <f t="shared" si="252"/>
        <v>0</v>
      </c>
      <c r="O473" s="593">
        <f t="shared" si="252"/>
        <v>0</v>
      </c>
      <c r="P473" s="593">
        <f t="shared" si="252"/>
        <v>0</v>
      </c>
      <c r="Q473" s="593">
        <f t="shared" si="252"/>
        <v>0</v>
      </c>
      <c r="R473" s="593">
        <f t="shared" si="252"/>
        <v>0</v>
      </c>
      <c r="S473" s="593">
        <f t="shared" si="252"/>
        <v>0</v>
      </c>
      <c r="T473" s="593">
        <f t="shared" si="252"/>
        <v>0</v>
      </c>
      <c r="U473" s="593">
        <f t="shared" si="252"/>
        <v>0</v>
      </c>
      <c r="V473" s="593">
        <f t="shared" si="252"/>
        <v>0</v>
      </c>
      <c r="W473" s="593">
        <f t="shared" si="252"/>
        <v>0</v>
      </c>
      <c r="X473" s="593">
        <f t="shared" si="252"/>
        <v>0</v>
      </c>
      <c r="Y473" s="593">
        <f t="shared" si="252"/>
        <v>0</v>
      </c>
      <c r="Z473" s="593">
        <f t="shared" si="252"/>
        <v>0</v>
      </c>
      <c r="AA473" s="593">
        <f t="shared" si="252"/>
        <v>0</v>
      </c>
      <c r="AB473" s="593">
        <f t="shared" si="252"/>
        <v>0</v>
      </c>
      <c r="AC473" s="593">
        <f t="shared" si="252"/>
        <v>0</v>
      </c>
      <c r="AD473" s="593">
        <f t="shared" si="252"/>
        <v>0</v>
      </c>
      <c r="AE473" s="593">
        <f t="shared" si="252"/>
        <v>0</v>
      </c>
      <c r="AF473" s="593">
        <f t="shared" si="252"/>
        <v>0</v>
      </c>
      <c r="AG473" s="593">
        <f t="shared" si="252"/>
        <v>0</v>
      </c>
      <c r="AH473" s="593">
        <f t="shared" si="252"/>
        <v>0</v>
      </c>
      <c r="AI473" s="593">
        <f t="shared" si="252"/>
        <v>0</v>
      </c>
      <c r="AJ473" s="681">
        <v>0</v>
      </c>
      <c r="AK473" s="681">
        <v>0</v>
      </c>
      <c r="AL473" s="681">
        <v>0</v>
      </c>
      <c r="AM473" s="681">
        <v>0</v>
      </c>
      <c r="AN473" s="681">
        <v>0</v>
      </c>
      <c r="AO473" s="681">
        <v>0</v>
      </c>
      <c r="AP473" s="681">
        <v>0</v>
      </c>
      <c r="AQ473" s="681">
        <v>0</v>
      </c>
      <c r="AR473" s="681">
        <v>0</v>
      </c>
      <c r="AS473" s="681">
        <v>0</v>
      </c>
      <c r="AT473" s="681">
        <v>0</v>
      </c>
      <c r="AU473" s="681">
        <v>0</v>
      </c>
    </row>
    <row r="474" spans="1:47" s="589" customFormat="1" ht="11.25">
      <c r="A474" s="671"/>
      <c r="B474" s="749" t="s">
        <v>401</v>
      </c>
      <c r="C474" s="624">
        <f>NPV($C$490,G474:AI474)+F474</f>
        <v>4717784.0969230523</v>
      </c>
      <c r="D474" s="625">
        <f>SUM(F474:AI474)</f>
        <v>5258445.1124954997</v>
      </c>
      <c r="E474" s="593"/>
      <c r="F474" s="593">
        <f>+(F475+F476+F477+F478+F479)*$C$5</f>
        <v>459471.22689402004</v>
      </c>
      <c r="G474" s="593">
        <f t="shared" ref="G474:J474" si="253">+(G475+G476+G477+G478+G479)*$C$5</f>
        <v>186360.54874233372</v>
      </c>
      <c r="H474" s="593">
        <f t="shared" si="253"/>
        <v>2291507.625142639</v>
      </c>
      <c r="I474" s="593">
        <f t="shared" si="253"/>
        <v>2255548.1860323376</v>
      </c>
      <c r="J474" s="593">
        <f t="shared" si="253"/>
        <v>65557.525684169595</v>
      </c>
      <c r="K474" s="593">
        <f t="shared" ref="K474:AU474" si="254">+K475+K476+K477+K478+K479</f>
        <v>0</v>
      </c>
      <c r="L474" s="593">
        <f t="shared" si="254"/>
        <v>0</v>
      </c>
      <c r="M474" s="593">
        <f t="shared" si="254"/>
        <v>0</v>
      </c>
      <c r="N474" s="593">
        <f t="shared" si="254"/>
        <v>0</v>
      </c>
      <c r="O474" s="593">
        <f t="shared" si="254"/>
        <v>0</v>
      </c>
      <c r="P474" s="593">
        <f t="shared" si="254"/>
        <v>0</v>
      </c>
      <c r="Q474" s="593">
        <f t="shared" si="254"/>
        <v>0</v>
      </c>
      <c r="R474" s="593">
        <f t="shared" si="254"/>
        <v>0</v>
      </c>
      <c r="S474" s="593">
        <f t="shared" si="254"/>
        <v>0</v>
      </c>
      <c r="T474" s="593">
        <f t="shared" si="254"/>
        <v>0</v>
      </c>
      <c r="U474" s="593">
        <f t="shared" si="254"/>
        <v>0</v>
      </c>
      <c r="V474" s="593">
        <f t="shared" si="254"/>
        <v>0</v>
      </c>
      <c r="W474" s="593">
        <f t="shared" si="254"/>
        <v>0</v>
      </c>
      <c r="X474" s="593">
        <f t="shared" si="254"/>
        <v>0</v>
      </c>
      <c r="Y474" s="593">
        <f t="shared" si="254"/>
        <v>0</v>
      </c>
      <c r="Z474" s="593">
        <f t="shared" si="254"/>
        <v>0</v>
      </c>
      <c r="AA474" s="593">
        <f t="shared" si="254"/>
        <v>0</v>
      </c>
      <c r="AB474" s="593">
        <f t="shared" si="254"/>
        <v>0</v>
      </c>
      <c r="AC474" s="593">
        <f t="shared" si="254"/>
        <v>0</v>
      </c>
      <c r="AD474" s="593">
        <f t="shared" si="254"/>
        <v>0</v>
      </c>
      <c r="AE474" s="593">
        <f t="shared" si="254"/>
        <v>0</v>
      </c>
      <c r="AF474" s="593">
        <f t="shared" si="254"/>
        <v>0</v>
      </c>
      <c r="AG474" s="593">
        <f t="shared" si="254"/>
        <v>0</v>
      </c>
      <c r="AH474" s="593">
        <f t="shared" si="254"/>
        <v>0</v>
      </c>
      <c r="AI474" s="593">
        <f t="shared" si="254"/>
        <v>0</v>
      </c>
      <c r="AJ474" s="681">
        <f t="shared" si="254"/>
        <v>0</v>
      </c>
      <c r="AK474" s="681">
        <f t="shared" si="254"/>
        <v>0</v>
      </c>
      <c r="AL474" s="681">
        <f t="shared" si="254"/>
        <v>0</v>
      </c>
      <c r="AM474" s="681">
        <f t="shared" si="254"/>
        <v>0</v>
      </c>
      <c r="AN474" s="681">
        <f t="shared" si="254"/>
        <v>0</v>
      </c>
      <c r="AO474" s="681">
        <f t="shared" si="254"/>
        <v>0</v>
      </c>
      <c r="AP474" s="681">
        <f t="shared" si="254"/>
        <v>0</v>
      </c>
      <c r="AQ474" s="681">
        <f t="shared" si="254"/>
        <v>0</v>
      </c>
      <c r="AR474" s="681">
        <f t="shared" si="254"/>
        <v>0</v>
      </c>
      <c r="AS474" s="681">
        <f t="shared" si="254"/>
        <v>0</v>
      </c>
      <c r="AT474" s="681">
        <f t="shared" si="254"/>
        <v>0</v>
      </c>
      <c r="AU474" s="681">
        <f t="shared" si="254"/>
        <v>0</v>
      </c>
    </row>
    <row r="475" spans="1:47" s="607" customFormat="1" ht="11.25">
      <c r="A475" s="674"/>
      <c r="B475" s="751" t="s">
        <v>414</v>
      </c>
      <c r="C475" s="630"/>
      <c r="D475" s="631"/>
      <c r="E475" s="595"/>
      <c r="F475" s="595">
        <f t="shared" ref="F475:AI475" si="255">+F311</f>
        <v>36801.82</v>
      </c>
      <c r="G475" s="595">
        <f t="shared" si="255"/>
        <v>169973.96383713456</v>
      </c>
      <c r="H475" s="595">
        <f t="shared" si="255"/>
        <v>1255408.1633445225</v>
      </c>
      <c r="I475" s="595">
        <f t="shared" si="255"/>
        <v>846742.68566652492</v>
      </c>
      <c r="J475" s="595">
        <f t="shared" si="255"/>
        <v>0</v>
      </c>
      <c r="K475" s="595">
        <f t="shared" si="255"/>
        <v>0</v>
      </c>
      <c r="L475" s="595">
        <f t="shared" si="255"/>
        <v>0</v>
      </c>
      <c r="M475" s="595">
        <f t="shared" si="255"/>
        <v>0</v>
      </c>
      <c r="N475" s="595">
        <f t="shared" si="255"/>
        <v>0</v>
      </c>
      <c r="O475" s="595">
        <f t="shared" si="255"/>
        <v>0</v>
      </c>
      <c r="P475" s="595">
        <f t="shared" si="255"/>
        <v>0</v>
      </c>
      <c r="Q475" s="595">
        <f t="shared" si="255"/>
        <v>0</v>
      </c>
      <c r="R475" s="595">
        <f t="shared" si="255"/>
        <v>0</v>
      </c>
      <c r="S475" s="595">
        <f t="shared" si="255"/>
        <v>0</v>
      </c>
      <c r="T475" s="595">
        <f t="shared" si="255"/>
        <v>0</v>
      </c>
      <c r="U475" s="595">
        <f t="shared" si="255"/>
        <v>0</v>
      </c>
      <c r="V475" s="595">
        <f t="shared" si="255"/>
        <v>0</v>
      </c>
      <c r="W475" s="595">
        <f t="shared" si="255"/>
        <v>0</v>
      </c>
      <c r="X475" s="595">
        <f t="shared" si="255"/>
        <v>0</v>
      </c>
      <c r="Y475" s="595">
        <f t="shared" si="255"/>
        <v>0</v>
      </c>
      <c r="Z475" s="595">
        <f t="shared" si="255"/>
        <v>0</v>
      </c>
      <c r="AA475" s="595">
        <f t="shared" si="255"/>
        <v>0</v>
      </c>
      <c r="AB475" s="595">
        <f t="shared" si="255"/>
        <v>0</v>
      </c>
      <c r="AC475" s="595">
        <f t="shared" si="255"/>
        <v>0</v>
      </c>
      <c r="AD475" s="595">
        <f t="shared" si="255"/>
        <v>0</v>
      </c>
      <c r="AE475" s="595">
        <f t="shared" si="255"/>
        <v>0</v>
      </c>
      <c r="AF475" s="595">
        <f t="shared" si="255"/>
        <v>0</v>
      </c>
      <c r="AG475" s="595">
        <f t="shared" si="255"/>
        <v>0</v>
      </c>
      <c r="AH475" s="595">
        <f t="shared" si="255"/>
        <v>0</v>
      </c>
      <c r="AI475" s="595">
        <f t="shared" si="255"/>
        <v>0</v>
      </c>
      <c r="AJ475" s="682"/>
      <c r="AK475" s="682"/>
      <c r="AL475" s="682"/>
      <c r="AM475" s="682"/>
      <c r="AN475" s="682"/>
      <c r="AO475" s="682"/>
      <c r="AP475" s="682"/>
      <c r="AQ475" s="682"/>
      <c r="AR475" s="682"/>
      <c r="AS475" s="682"/>
      <c r="AT475" s="682"/>
      <c r="AU475" s="682"/>
    </row>
    <row r="476" spans="1:47" s="607" customFormat="1" ht="11.25">
      <c r="A476" s="674"/>
      <c r="B476" s="751" t="s">
        <v>416</v>
      </c>
      <c r="C476" s="630"/>
      <c r="D476" s="631"/>
      <c r="E476" s="595"/>
      <c r="F476" s="595">
        <f t="shared" ref="F476:AI476" si="256">+F312</f>
        <v>0</v>
      </c>
      <c r="G476" s="595">
        <f t="shared" si="256"/>
        <v>0</v>
      </c>
      <c r="H476" s="595">
        <f t="shared" si="256"/>
        <v>1025098.31</v>
      </c>
      <c r="I476" s="595">
        <f t="shared" si="256"/>
        <v>1405145.25</v>
      </c>
      <c r="J476" s="595">
        <f t="shared" si="256"/>
        <v>55556.37</v>
      </c>
      <c r="K476" s="595">
        <f t="shared" si="256"/>
        <v>0</v>
      </c>
      <c r="L476" s="595">
        <f t="shared" si="256"/>
        <v>0</v>
      </c>
      <c r="M476" s="595">
        <f t="shared" si="256"/>
        <v>0</v>
      </c>
      <c r="N476" s="595">
        <f t="shared" si="256"/>
        <v>0</v>
      </c>
      <c r="O476" s="595">
        <f t="shared" si="256"/>
        <v>0</v>
      </c>
      <c r="P476" s="595">
        <f t="shared" si="256"/>
        <v>0</v>
      </c>
      <c r="Q476" s="595">
        <f t="shared" si="256"/>
        <v>0</v>
      </c>
      <c r="R476" s="595">
        <f t="shared" si="256"/>
        <v>0</v>
      </c>
      <c r="S476" s="595">
        <f t="shared" si="256"/>
        <v>0</v>
      </c>
      <c r="T476" s="595">
        <f t="shared" si="256"/>
        <v>0</v>
      </c>
      <c r="U476" s="595">
        <f t="shared" si="256"/>
        <v>0</v>
      </c>
      <c r="V476" s="595">
        <f t="shared" si="256"/>
        <v>0</v>
      </c>
      <c r="W476" s="595">
        <f t="shared" si="256"/>
        <v>0</v>
      </c>
      <c r="X476" s="595">
        <f t="shared" si="256"/>
        <v>0</v>
      </c>
      <c r="Y476" s="595">
        <f t="shared" si="256"/>
        <v>0</v>
      </c>
      <c r="Z476" s="595">
        <f t="shared" si="256"/>
        <v>0</v>
      </c>
      <c r="AA476" s="595">
        <f t="shared" si="256"/>
        <v>0</v>
      </c>
      <c r="AB476" s="595">
        <f t="shared" si="256"/>
        <v>0</v>
      </c>
      <c r="AC476" s="595">
        <f t="shared" si="256"/>
        <v>0</v>
      </c>
      <c r="AD476" s="595">
        <f t="shared" si="256"/>
        <v>0</v>
      </c>
      <c r="AE476" s="595">
        <f t="shared" si="256"/>
        <v>0</v>
      </c>
      <c r="AF476" s="595">
        <f t="shared" si="256"/>
        <v>0</v>
      </c>
      <c r="AG476" s="595">
        <f t="shared" si="256"/>
        <v>0</v>
      </c>
      <c r="AH476" s="595">
        <f t="shared" si="256"/>
        <v>0</v>
      </c>
      <c r="AI476" s="595">
        <f t="shared" si="256"/>
        <v>0</v>
      </c>
      <c r="AJ476" s="681"/>
      <c r="AK476" s="681"/>
      <c r="AL476" s="681"/>
      <c r="AM476" s="681"/>
      <c r="AN476" s="681"/>
      <c r="AO476" s="681"/>
      <c r="AP476" s="681"/>
      <c r="AQ476" s="681"/>
      <c r="AR476" s="681"/>
      <c r="AS476" s="681"/>
      <c r="AT476" s="681"/>
      <c r="AU476" s="681"/>
    </row>
    <row r="477" spans="1:47" s="607" customFormat="1" ht="11.25">
      <c r="A477" s="674">
        <f>+A470</f>
        <v>0.51615000000000011</v>
      </c>
      <c r="B477" s="751" t="s">
        <v>49</v>
      </c>
      <c r="C477" s="630"/>
      <c r="D477" s="631"/>
      <c r="E477" s="595"/>
      <c r="F477" s="595">
        <f t="shared" ref="F477:AI477" si="257">+F313*$A$477</f>
        <v>0</v>
      </c>
      <c r="G477" s="595">
        <f t="shared" si="257"/>
        <v>1148.3191904752387</v>
      </c>
      <c r="H477" s="595">
        <f t="shared" si="257"/>
        <v>15025.81215522399</v>
      </c>
      <c r="I477" s="595">
        <f t="shared" si="257"/>
        <v>14350.428951240054</v>
      </c>
      <c r="J477" s="595">
        <f t="shared" si="257"/>
        <v>341.2097223026181</v>
      </c>
      <c r="K477" s="595">
        <f t="shared" si="257"/>
        <v>0</v>
      </c>
      <c r="L477" s="595">
        <f t="shared" si="257"/>
        <v>0</v>
      </c>
      <c r="M477" s="595">
        <f t="shared" si="257"/>
        <v>0</v>
      </c>
      <c r="N477" s="595">
        <f t="shared" si="257"/>
        <v>0</v>
      </c>
      <c r="O477" s="595">
        <f t="shared" si="257"/>
        <v>0</v>
      </c>
      <c r="P477" s="595">
        <f t="shared" si="257"/>
        <v>0</v>
      </c>
      <c r="Q477" s="595">
        <f t="shared" si="257"/>
        <v>0</v>
      </c>
      <c r="R477" s="595">
        <f t="shared" si="257"/>
        <v>0</v>
      </c>
      <c r="S477" s="595">
        <f t="shared" si="257"/>
        <v>0</v>
      </c>
      <c r="T477" s="595">
        <f t="shared" si="257"/>
        <v>0</v>
      </c>
      <c r="U477" s="595">
        <f t="shared" si="257"/>
        <v>0</v>
      </c>
      <c r="V477" s="595">
        <f t="shared" si="257"/>
        <v>0</v>
      </c>
      <c r="W477" s="595">
        <f t="shared" si="257"/>
        <v>0</v>
      </c>
      <c r="X477" s="595">
        <f t="shared" si="257"/>
        <v>0</v>
      </c>
      <c r="Y477" s="595">
        <f t="shared" si="257"/>
        <v>0</v>
      </c>
      <c r="Z477" s="595">
        <f t="shared" si="257"/>
        <v>0</v>
      </c>
      <c r="AA477" s="595">
        <f t="shared" si="257"/>
        <v>0</v>
      </c>
      <c r="AB477" s="595">
        <f t="shared" si="257"/>
        <v>0</v>
      </c>
      <c r="AC477" s="595">
        <f t="shared" si="257"/>
        <v>0</v>
      </c>
      <c r="AD477" s="595">
        <f t="shared" si="257"/>
        <v>0</v>
      </c>
      <c r="AE477" s="595">
        <f t="shared" si="257"/>
        <v>0</v>
      </c>
      <c r="AF477" s="595">
        <f t="shared" si="257"/>
        <v>0</v>
      </c>
      <c r="AG477" s="595">
        <f t="shared" si="257"/>
        <v>0</v>
      </c>
      <c r="AH477" s="595">
        <f t="shared" si="257"/>
        <v>0</v>
      </c>
      <c r="AI477" s="595">
        <f t="shared" si="257"/>
        <v>0</v>
      </c>
      <c r="AJ477" s="681"/>
      <c r="AK477" s="681"/>
      <c r="AL477" s="681"/>
      <c r="AM477" s="681"/>
      <c r="AN477" s="681"/>
      <c r="AO477" s="681"/>
      <c r="AP477" s="681"/>
      <c r="AQ477" s="681"/>
      <c r="AR477" s="681"/>
      <c r="AS477" s="681"/>
      <c r="AT477" s="681"/>
      <c r="AU477" s="681"/>
    </row>
    <row r="478" spans="1:47" s="607" customFormat="1" ht="11.25">
      <c r="A478" s="674">
        <f>+A470</f>
        <v>0.51615000000000011</v>
      </c>
      <c r="B478" s="751" t="s">
        <v>50</v>
      </c>
      <c r="C478" s="630"/>
      <c r="D478" s="631"/>
      <c r="E478" s="595"/>
      <c r="F478" s="595">
        <f t="shared" ref="F478:AI478" si="258">+F314*$A$477</f>
        <v>0</v>
      </c>
      <c r="G478" s="595">
        <f t="shared" si="258"/>
        <v>0</v>
      </c>
      <c r="H478" s="595">
        <f t="shared" si="258"/>
        <v>3096.9000000000005</v>
      </c>
      <c r="I478" s="595">
        <f t="shared" si="258"/>
        <v>2338.1595000000007</v>
      </c>
      <c r="J478" s="595">
        <f t="shared" si="258"/>
        <v>3096.9000000000005</v>
      </c>
      <c r="K478" s="595">
        <f t="shared" si="258"/>
        <v>0</v>
      </c>
      <c r="L478" s="595">
        <f t="shared" si="258"/>
        <v>0</v>
      </c>
      <c r="M478" s="595">
        <f t="shared" si="258"/>
        <v>0</v>
      </c>
      <c r="N478" s="595">
        <f t="shared" si="258"/>
        <v>0</v>
      </c>
      <c r="O478" s="595">
        <f t="shared" si="258"/>
        <v>0</v>
      </c>
      <c r="P478" s="595">
        <f t="shared" si="258"/>
        <v>0</v>
      </c>
      <c r="Q478" s="595">
        <f t="shared" si="258"/>
        <v>0</v>
      </c>
      <c r="R478" s="595">
        <f t="shared" si="258"/>
        <v>0</v>
      </c>
      <c r="S478" s="595">
        <f t="shared" si="258"/>
        <v>0</v>
      </c>
      <c r="T478" s="595">
        <f t="shared" si="258"/>
        <v>0</v>
      </c>
      <c r="U478" s="595">
        <f t="shared" si="258"/>
        <v>0</v>
      </c>
      <c r="V478" s="595">
        <f t="shared" si="258"/>
        <v>0</v>
      </c>
      <c r="W478" s="595">
        <f t="shared" si="258"/>
        <v>0</v>
      </c>
      <c r="X478" s="595">
        <f t="shared" si="258"/>
        <v>0</v>
      </c>
      <c r="Y478" s="595">
        <f t="shared" si="258"/>
        <v>0</v>
      </c>
      <c r="Z478" s="595">
        <f t="shared" si="258"/>
        <v>0</v>
      </c>
      <c r="AA478" s="595">
        <f t="shared" si="258"/>
        <v>0</v>
      </c>
      <c r="AB478" s="595">
        <f t="shared" si="258"/>
        <v>0</v>
      </c>
      <c r="AC478" s="595">
        <f t="shared" si="258"/>
        <v>0</v>
      </c>
      <c r="AD478" s="595">
        <f t="shared" si="258"/>
        <v>0</v>
      </c>
      <c r="AE478" s="595">
        <f t="shared" si="258"/>
        <v>0</v>
      </c>
      <c r="AF478" s="595">
        <f t="shared" si="258"/>
        <v>0</v>
      </c>
      <c r="AG478" s="595">
        <f t="shared" si="258"/>
        <v>0</v>
      </c>
      <c r="AH478" s="595">
        <f t="shared" si="258"/>
        <v>0</v>
      </c>
      <c r="AI478" s="595">
        <f t="shared" si="258"/>
        <v>0</v>
      </c>
      <c r="AJ478" s="681"/>
      <c r="AK478" s="681"/>
      <c r="AL478" s="681"/>
      <c r="AM478" s="681"/>
      <c r="AN478" s="681"/>
      <c r="AO478" s="681"/>
      <c r="AP478" s="681"/>
      <c r="AQ478" s="681"/>
      <c r="AR478" s="681"/>
      <c r="AS478" s="681"/>
      <c r="AT478" s="681"/>
      <c r="AU478" s="681"/>
    </row>
    <row r="479" spans="1:47" s="607" customFormat="1" ht="11.25">
      <c r="A479" s="674">
        <f>+A470</f>
        <v>0.51615000000000011</v>
      </c>
      <c r="B479" s="751" t="s">
        <v>184</v>
      </c>
      <c r="C479" s="630"/>
      <c r="D479" s="631"/>
      <c r="E479" s="595"/>
      <c r="F479" s="595">
        <f t="shared" ref="F479:AI479" si="259">+F315*$A$477</f>
        <v>427310.53039800003</v>
      </c>
      <c r="G479" s="595">
        <f t="shared" si="259"/>
        <v>17120.695500000005</v>
      </c>
      <c r="H479" s="595">
        <f t="shared" si="259"/>
        <v>16024.981311000003</v>
      </c>
      <c r="I479" s="595">
        <f t="shared" si="259"/>
        <v>9754.9769250000027</v>
      </c>
      <c r="J479" s="595">
        <f t="shared" si="259"/>
        <v>7225.2431910000014</v>
      </c>
      <c r="K479" s="595">
        <f t="shared" si="259"/>
        <v>0</v>
      </c>
      <c r="L479" s="595">
        <f t="shared" si="259"/>
        <v>0</v>
      </c>
      <c r="M479" s="595">
        <f t="shared" si="259"/>
        <v>0</v>
      </c>
      <c r="N479" s="595">
        <f t="shared" si="259"/>
        <v>0</v>
      </c>
      <c r="O479" s="595">
        <f t="shared" si="259"/>
        <v>0</v>
      </c>
      <c r="P479" s="595">
        <f t="shared" si="259"/>
        <v>0</v>
      </c>
      <c r="Q479" s="595">
        <f t="shared" si="259"/>
        <v>0</v>
      </c>
      <c r="R479" s="595">
        <f t="shared" si="259"/>
        <v>0</v>
      </c>
      <c r="S479" s="595">
        <f t="shared" si="259"/>
        <v>0</v>
      </c>
      <c r="T479" s="595">
        <f t="shared" si="259"/>
        <v>0</v>
      </c>
      <c r="U479" s="595">
        <f t="shared" si="259"/>
        <v>0</v>
      </c>
      <c r="V479" s="595">
        <f t="shared" si="259"/>
        <v>0</v>
      </c>
      <c r="W479" s="595">
        <f t="shared" si="259"/>
        <v>0</v>
      </c>
      <c r="X479" s="595">
        <f t="shared" si="259"/>
        <v>0</v>
      </c>
      <c r="Y479" s="595">
        <f t="shared" si="259"/>
        <v>0</v>
      </c>
      <c r="Z479" s="595">
        <f t="shared" si="259"/>
        <v>0</v>
      </c>
      <c r="AA479" s="595">
        <f t="shared" si="259"/>
        <v>0</v>
      </c>
      <c r="AB479" s="595">
        <f t="shared" si="259"/>
        <v>0</v>
      </c>
      <c r="AC479" s="595">
        <f t="shared" si="259"/>
        <v>0</v>
      </c>
      <c r="AD479" s="595">
        <f t="shared" si="259"/>
        <v>0</v>
      </c>
      <c r="AE479" s="595">
        <f t="shared" si="259"/>
        <v>0</v>
      </c>
      <c r="AF479" s="595">
        <f t="shared" si="259"/>
        <v>0</v>
      </c>
      <c r="AG479" s="595">
        <f t="shared" si="259"/>
        <v>0</v>
      </c>
      <c r="AH479" s="595">
        <f t="shared" si="259"/>
        <v>0</v>
      </c>
      <c r="AI479" s="595">
        <f t="shared" si="259"/>
        <v>0</v>
      </c>
      <c r="AJ479" s="681"/>
      <c r="AK479" s="681"/>
      <c r="AL479" s="681"/>
      <c r="AM479" s="681"/>
      <c r="AN479" s="681"/>
      <c r="AO479" s="681"/>
      <c r="AP479" s="681"/>
      <c r="AQ479" s="681"/>
      <c r="AR479" s="681"/>
      <c r="AS479" s="681"/>
      <c r="AT479" s="681"/>
      <c r="AU479" s="681"/>
    </row>
    <row r="480" spans="1:47" s="589" customFormat="1" ht="11.25">
      <c r="A480" s="671"/>
      <c r="B480" s="749" t="s">
        <v>402</v>
      </c>
      <c r="C480" s="624">
        <f>NPV($C$490,G480:AI480)+F480</f>
        <v>679379.19579156046</v>
      </c>
      <c r="D480" s="625">
        <f>SUM(F480:AI480)</f>
        <v>1663375.3086135287</v>
      </c>
      <c r="E480" s="593"/>
      <c r="F480" s="593">
        <f t="shared" ref="F480:AU480" si="260">SUM(F481:F484)</f>
        <v>0</v>
      </c>
      <c r="G480" s="593">
        <f t="shared" si="260"/>
        <v>0</v>
      </c>
      <c r="H480" s="593">
        <f t="shared" si="260"/>
        <v>0</v>
      </c>
      <c r="I480" s="593">
        <f t="shared" si="260"/>
        <v>0</v>
      </c>
      <c r="J480" s="593">
        <f t="shared" si="260"/>
        <v>0</v>
      </c>
      <c r="K480" s="593">
        <f t="shared" si="260"/>
        <v>0</v>
      </c>
      <c r="L480" s="593">
        <f t="shared" si="260"/>
        <v>0</v>
      </c>
      <c r="M480" s="593">
        <f t="shared" si="260"/>
        <v>0</v>
      </c>
      <c r="N480" s="593">
        <f t="shared" si="260"/>
        <v>0</v>
      </c>
      <c r="O480" s="593">
        <f t="shared" si="260"/>
        <v>0</v>
      </c>
      <c r="P480" s="593">
        <f t="shared" si="260"/>
        <v>0</v>
      </c>
      <c r="Q480" s="593">
        <f t="shared" si="260"/>
        <v>0</v>
      </c>
      <c r="R480" s="593">
        <f t="shared" si="260"/>
        <v>0</v>
      </c>
      <c r="S480" s="593">
        <f t="shared" si="260"/>
        <v>0</v>
      </c>
      <c r="T480" s="593">
        <f t="shared" si="260"/>
        <v>741104.73830157053</v>
      </c>
      <c r="U480" s="593">
        <f t="shared" si="260"/>
        <v>0</v>
      </c>
      <c r="V480" s="593">
        <f t="shared" si="260"/>
        <v>0</v>
      </c>
      <c r="W480" s="593">
        <f t="shared" si="260"/>
        <v>0</v>
      </c>
      <c r="X480" s="593">
        <f t="shared" si="260"/>
        <v>181165.83201038765</v>
      </c>
      <c r="Y480" s="593">
        <f t="shared" si="260"/>
        <v>0</v>
      </c>
      <c r="Z480" s="593">
        <f t="shared" si="260"/>
        <v>0</v>
      </c>
      <c r="AA480" s="593">
        <f t="shared" si="260"/>
        <v>0</v>
      </c>
      <c r="AB480" s="593">
        <f t="shared" si="260"/>
        <v>0</v>
      </c>
      <c r="AC480" s="593">
        <f t="shared" si="260"/>
        <v>0</v>
      </c>
      <c r="AD480" s="593">
        <f t="shared" si="260"/>
        <v>741104.73830157053</v>
      </c>
      <c r="AE480" s="593">
        <f t="shared" si="260"/>
        <v>0</v>
      </c>
      <c r="AF480" s="593">
        <f t="shared" si="260"/>
        <v>0</v>
      </c>
      <c r="AG480" s="593">
        <f t="shared" si="260"/>
        <v>0</v>
      </c>
      <c r="AH480" s="593">
        <f t="shared" si="260"/>
        <v>0</v>
      </c>
      <c r="AI480" s="593">
        <f t="shared" si="260"/>
        <v>0</v>
      </c>
      <c r="AJ480" s="672">
        <f t="shared" si="260"/>
        <v>0</v>
      </c>
      <c r="AK480" s="672">
        <f t="shared" si="260"/>
        <v>0</v>
      </c>
      <c r="AL480" s="672">
        <f t="shared" si="260"/>
        <v>181165.83201038765</v>
      </c>
      <c r="AM480" s="672">
        <f t="shared" si="260"/>
        <v>0</v>
      </c>
      <c r="AN480" s="672">
        <f t="shared" si="260"/>
        <v>741104.73830157053</v>
      </c>
      <c r="AO480" s="672">
        <f t="shared" si="260"/>
        <v>0</v>
      </c>
      <c r="AP480" s="672">
        <f t="shared" si="260"/>
        <v>0</v>
      </c>
      <c r="AQ480" s="672">
        <f t="shared" si="260"/>
        <v>0</v>
      </c>
      <c r="AR480" s="672">
        <f t="shared" si="260"/>
        <v>0</v>
      </c>
      <c r="AS480" s="672">
        <f t="shared" si="260"/>
        <v>0</v>
      </c>
      <c r="AT480" s="672">
        <f t="shared" si="260"/>
        <v>0</v>
      </c>
      <c r="AU480" s="672">
        <f t="shared" si="260"/>
        <v>0</v>
      </c>
    </row>
    <row r="481" spans="1:48" s="607" customFormat="1" ht="11.25">
      <c r="A481" s="674">
        <f>+'17 Sive plače'!D27</f>
        <v>0.66300000000000003</v>
      </c>
      <c r="B481" s="750" t="s">
        <v>226</v>
      </c>
      <c r="C481" s="630"/>
      <c r="D481" s="631"/>
      <c r="E481" s="595"/>
      <c r="F481" s="595">
        <f t="shared" ref="F481:AU481" si="261">+F317*$A$481</f>
        <v>0</v>
      </c>
      <c r="G481" s="595">
        <f t="shared" si="261"/>
        <v>0</v>
      </c>
      <c r="H481" s="595">
        <f t="shared" si="261"/>
        <v>0</v>
      </c>
      <c r="I481" s="595">
        <f t="shared" si="261"/>
        <v>0</v>
      </c>
      <c r="J481" s="595">
        <f t="shared" si="261"/>
        <v>0</v>
      </c>
      <c r="K481" s="595">
        <f t="shared" si="261"/>
        <v>0</v>
      </c>
      <c r="L481" s="595">
        <f t="shared" si="261"/>
        <v>0</v>
      </c>
      <c r="M481" s="595">
        <f t="shared" si="261"/>
        <v>0</v>
      </c>
      <c r="N481" s="595">
        <f t="shared" si="261"/>
        <v>0</v>
      </c>
      <c r="O481" s="595">
        <f t="shared" si="261"/>
        <v>0</v>
      </c>
      <c r="P481" s="595">
        <f t="shared" si="261"/>
        <v>0</v>
      </c>
      <c r="Q481" s="595">
        <f t="shared" si="261"/>
        <v>0</v>
      </c>
      <c r="R481" s="595">
        <f t="shared" si="261"/>
        <v>0</v>
      </c>
      <c r="S481" s="595">
        <f t="shared" si="261"/>
        <v>0</v>
      </c>
      <c r="T481" s="595">
        <f t="shared" si="261"/>
        <v>60386.835599999999</v>
      </c>
      <c r="U481" s="595">
        <f t="shared" si="261"/>
        <v>0</v>
      </c>
      <c r="V481" s="595">
        <f t="shared" si="261"/>
        <v>0</v>
      </c>
      <c r="W481" s="595">
        <f t="shared" si="261"/>
        <v>0</v>
      </c>
      <c r="X481" s="595">
        <f t="shared" si="261"/>
        <v>0</v>
      </c>
      <c r="Y481" s="595">
        <f t="shared" si="261"/>
        <v>0</v>
      </c>
      <c r="Z481" s="595">
        <f t="shared" si="261"/>
        <v>0</v>
      </c>
      <c r="AA481" s="595">
        <f t="shared" si="261"/>
        <v>0</v>
      </c>
      <c r="AB481" s="595">
        <f t="shared" si="261"/>
        <v>0</v>
      </c>
      <c r="AC481" s="595">
        <f t="shared" si="261"/>
        <v>0</v>
      </c>
      <c r="AD481" s="595">
        <f t="shared" si="261"/>
        <v>60386.835599999999</v>
      </c>
      <c r="AE481" s="595">
        <f t="shared" si="261"/>
        <v>0</v>
      </c>
      <c r="AF481" s="595">
        <f t="shared" si="261"/>
        <v>0</v>
      </c>
      <c r="AG481" s="595">
        <f t="shared" si="261"/>
        <v>0</v>
      </c>
      <c r="AH481" s="595">
        <f t="shared" si="261"/>
        <v>0</v>
      </c>
      <c r="AI481" s="595">
        <f t="shared" si="261"/>
        <v>0</v>
      </c>
      <c r="AJ481" s="677">
        <f t="shared" si="261"/>
        <v>0</v>
      </c>
      <c r="AK481" s="677">
        <f t="shared" si="261"/>
        <v>0</v>
      </c>
      <c r="AL481" s="677">
        <f t="shared" si="261"/>
        <v>0</v>
      </c>
      <c r="AM481" s="677">
        <f t="shared" si="261"/>
        <v>0</v>
      </c>
      <c r="AN481" s="677">
        <f t="shared" si="261"/>
        <v>60386.835599999999</v>
      </c>
      <c r="AO481" s="677">
        <f t="shared" si="261"/>
        <v>0</v>
      </c>
      <c r="AP481" s="677">
        <f t="shared" si="261"/>
        <v>0</v>
      </c>
      <c r="AQ481" s="677">
        <f t="shared" si="261"/>
        <v>0</v>
      </c>
      <c r="AR481" s="677">
        <f t="shared" si="261"/>
        <v>0</v>
      </c>
      <c r="AS481" s="677">
        <f t="shared" si="261"/>
        <v>0</v>
      </c>
      <c r="AT481" s="677">
        <f t="shared" si="261"/>
        <v>0</v>
      </c>
      <c r="AU481" s="677">
        <f t="shared" si="261"/>
        <v>0</v>
      </c>
    </row>
    <row r="482" spans="1:48" s="607" customFormat="1" ht="11.25">
      <c r="A482" s="674">
        <f>+A481</f>
        <v>0.66300000000000003</v>
      </c>
      <c r="B482" s="750" t="s">
        <v>227</v>
      </c>
      <c r="C482" s="630"/>
      <c r="D482" s="631"/>
      <c r="E482" s="595"/>
      <c r="F482" s="595">
        <f t="shared" ref="F482:AU482" si="262">+F318*$A$481</f>
        <v>0</v>
      </c>
      <c r="G482" s="595">
        <f t="shared" si="262"/>
        <v>0</v>
      </c>
      <c r="H482" s="595">
        <f t="shared" si="262"/>
        <v>0</v>
      </c>
      <c r="I482" s="595">
        <f t="shared" si="262"/>
        <v>0</v>
      </c>
      <c r="J482" s="595">
        <f t="shared" si="262"/>
        <v>0</v>
      </c>
      <c r="K482" s="595">
        <f t="shared" si="262"/>
        <v>0</v>
      </c>
      <c r="L482" s="595">
        <f t="shared" si="262"/>
        <v>0</v>
      </c>
      <c r="M482" s="595">
        <f t="shared" si="262"/>
        <v>0</v>
      </c>
      <c r="N482" s="595">
        <f t="shared" si="262"/>
        <v>0</v>
      </c>
      <c r="O482" s="595">
        <f t="shared" si="262"/>
        <v>0</v>
      </c>
      <c r="P482" s="595">
        <f t="shared" si="262"/>
        <v>0</v>
      </c>
      <c r="Q482" s="595">
        <f t="shared" si="262"/>
        <v>0</v>
      </c>
      <c r="R482" s="595">
        <f t="shared" si="262"/>
        <v>0</v>
      </c>
      <c r="S482" s="595">
        <f t="shared" si="262"/>
        <v>0</v>
      </c>
      <c r="T482" s="595">
        <f t="shared" si="262"/>
        <v>34813.069200000005</v>
      </c>
      <c r="U482" s="595">
        <f t="shared" si="262"/>
        <v>0</v>
      </c>
      <c r="V482" s="595">
        <f t="shared" si="262"/>
        <v>0</v>
      </c>
      <c r="W482" s="595">
        <f t="shared" si="262"/>
        <v>0</v>
      </c>
      <c r="X482" s="595">
        <f t="shared" si="262"/>
        <v>0</v>
      </c>
      <c r="Y482" s="595">
        <f t="shared" si="262"/>
        <v>0</v>
      </c>
      <c r="Z482" s="595">
        <f t="shared" si="262"/>
        <v>0</v>
      </c>
      <c r="AA482" s="595">
        <f t="shared" si="262"/>
        <v>0</v>
      </c>
      <c r="AB482" s="595">
        <f t="shared" si="262"/>
        <v>0</v>
      </c>
      <c r="AC482" s="595">
        <f t="shared" si="262"/>
        <v>0</v>
      </c>
      <c r="AD482" s="595">
        <f t="shared" si="262"/>
        <v>34813.069200000005</v>
      </c>
      <c r="AE482" s="595">
        <f t="shared" si="262"/>
        <v>0</v>
      </c>
      <c r="AF482" s="595">
        <f t="shared" si="262"/>
        <v>0</v>
      </c>
      <c r="AG482" s="595">
        <f t="shared" si="262"/>
        <v>0</v>
      </c>
      <c r="AH482" s="595">
        <f t="shared" si="262"/>
        <v>0</v>
      </c>
      <c r="AI482" s="595">
        <f t="shared" si="262"/>
        <v>0</v>
      </c>
      <c r="AJ482" s="677">
        <f t="shared" si="262"/>
        <v>0</v>
      </c>
      <c r="AK482" s="677">
        <f t="shared" si="262"/>
        <v>0</v>
      </c>
      <c r="AL482" s="677">
        <f t="shared" si="262"/>
        <v>0</v>
      </c>
      <c r="AM482" s="677">
        <f t="shared" si="262"/>
        <v>0</v>
      </c>
      <c r="AN482" s="677">
        <f t="shared" si="262"/>
        <v>34813.069200000005</v>
      </c>
      <c r="AO482" s="677">
        <f t="shared" si="262"/>
        <v>0</v>
      </c>
      <c r="AP482" s="677">
        <f t="shared" si="262"/>
        <v>0</v>
      </c>
      <c r="AQ482" s="677">
        <f t="shared" si="262"/>
        <v>0</v>
      </c>
      <c r="AR482" s="677">
        <f t="shared" si="262"/>
        <v>0</v>
      </c>
      <c r="AS482" s="677">
        <f t="shared" si="262"/>
        <v>0</v>
      </c>
      <c r="AT482" s="677">
        <f t="shared" si="262"/>
        <v>0</v>
      </c>
      <c r="AU482" s="677">
        <f t="shared" si="262"/>
        <v>0</v>
      </c>
    </row>
    <row r="483" spans="1:48" s="607" customFormat="1" ht="11.25">
      <c r="A483" s="674">
        <f>+A482</f>
        <v>0.66300000000000003</v>
      </c>
      <c r="B483" s="750" t="s">
        <v>228</v>
      </c>
      <c r="C483" s="630"/>
      <c r="D483" s="631"/>
      <c r="E483" s="595"/>
      <c r="F483" s="595">
        <f t="shared" ref="F483:AU483" si="263">+F319*$A$481</f>
        <v>0</v>
      </c>
      <c r="G483" s="595">
        <f t="shared" si="263"/>
        <v>0</v>
      </c>
      <c r="H483" s="595">
        <f t="shared" si="263"/>
        <v>0</v>
      </c>
      <c r="I483" s="595">
        <f t="shared" si="263"/>
        <v>0</v>
      </c>
      <c r="J483" s="595">
        <f t="shared" si="263"/>
        <v>0</v>
      </c>
      <c r="K483" s="595">
        <f t="shared" si="263"/>
        <v>0</v>
      </c>
      <c r="L483" s="595">
        <f t="shared" si="263"/>
        <v>0</v>
      </c>
      <c r="M483" s="595">
        <f t="shared" si="263"/>
        <v>0</v>
      </c>
      <c r="N483" s="595">
        <f t="shared" si="263"/>
        <v>0</v>
      </c>
      <c r="O483" s="595">
        <f t="shared" si="263"/>
        <v>0</v>
      </c>
      <c r="P483" s="595">
        <f t="shared" si="263"/>
        <v>0</v>
      </c>
      <c r="Q483" s="595">
        <f t="shared" si="263"/>
        <v>0</v>
      </c>
      <c r="R483" s="595">
        <f t="shared" si="263"/>
        <v>0</v>
      </c>
      <c r="S483" s="595">
        <f t="shared" si="263"/>
        <v>0</v>
      </c>
      <c r="T483" s="595">
        <f t="shared" si="263"/>
        <v>0</v>
      </c>
      <c r="U483" s="595">
        <f t="shared" si="263"/>
        <v>0</v>
      </c>
      <c r="V483" s="595">
        <f t="shared" si="263"/>
        <v>0</v>
      </c>
      <c r="W483" s="595">
        <f t="shared" si="263"/>
        <v>0</v>
      </c>
      <c r="X483" s="595">
        <f t="shared" si="263"/>
        <v>181165.83201038765</v>
      </c>
      <c r="Y483" s="595">
        <f t="shared" si="263"/>
        <v>0</v>
      </c>
      <c r="Z483" s="595">
        <f t="shared" si="263"/>
        <v>0</v>
      </c>
      <c r="AA483" s="595">
        <f t="shared" si="263"/>
        <v>0</v>
      </c>
      <c r="AB483" s="595">
        <f t="shared" si="263"/>
        <v>0</v>
      </c>
      <c r="AC483" s="595">
        <f t="shared" si="263"/>
        <v>0</v>
      </c>
      <c r="AD483" s="595">
        <f t="shared" si="263"/>
        <v>0</v>
      </c>
      <c r="AE483" s="595">
        <f t="shared" si="263"/>
        <v>0</v>
      </c>
      <c r="AF483" s="595">
        <f t="shared" si="263"/>
        <v>0</v>
      </c>
      <c r="AG483" s="595">
        <f t="shared" si="263"/>
        <v>0</v>
      </c>
      <c r="AH483" s="595">
        <f t="shared" si="263"/>
        <v>0</v>
      </c>
      <c r="AI483" s="595">
        <f t="shared" si="263"/>
        <v>0</v>
      </c>
      <c r="AJ483" s="677">
        <f t="shared" si="263"/>
        <v>0</v>
      </c>
      <c r="AK483" s="677">
        <f t="shared" si="263"/>
        <v>0</v>
      </c>
      <c r="AL483" s="677">
        <f t="shared" si="263"/>
        <v>181165.83201038765</v>
      </c>
      <c r="AM483" s="677">
        <f t="shared" si="263"/>
        <v>0</v>
      </c>
      <c r="AN483" s="677">
        <f t="shared" si="263"/>
        <v>0</v>
      </c>
      <c r="AO483" s="677">
        <f t="shared" si="263"/>
        <v>0</v>
      </c>
      <c r="AP483" s="677">
        <f t="shared" si="263"/>
        <v>0</v>
      </c>
      <c r="AQ483" s="677">
        <f t="shared" si="263"/>
        <v>0</v>
      </c>
      <c r="AR483" s="677">
        <f t="shared" si="263"/>
        <v>0</v>
      </c>
      <c r="AS483" s="677">
        <f t="shared" si="263"/>
        <v>0</v>
      </c>
      <c r="AT483" s="677">
        <f t="shared" si="263"/>
        <v>0</v>
      </c>
      <c r="AU483" s="677">
        <f t="shared" si="263"/>
        <v>0</v>
      </c>
    </row>
    <row r="484" spans="1:48" s="607" customFormat="1" ht="11.25">
      <c r="A484" s="674">
        <f>+A483</f>
        <v>0.66300000000000003</v>
      </c>
      <c r="B484" s="750" t="s">
        <v>229</v>
      </c>
      <c r="C484" s="630"/>
      <c r="D484" s="631"/>
      <c r="E484" s="595"/>
      <c r="F484" s="595">
        <f t="shared" ref="F484:AU484" si="264">+F320*$A$481</f>
        <v>0</v>
      </c>
      <c r="G484" s="595">
        <f t="shared" si="264"/>
        <v>0</v>
      </c>
      <c r="H484" s="595">
        <f t="shared" si="264"/>
        <v>0</v>
      </c>
      <c r="I484" s="595">
        <f t="shared" si="264"/>
        <v>0</v>
      </c>
      <c r="J484" s="595">
        <f t="shared" si="264"/>
        <v>0</v>
      </c>
      <c r="K484" s="595">
        <f t="shared" si="264"/>
        <v>0</v>
      </c>
      <c r="L484" s="595">
        <f t="shared" si="264"/>
        <v>0</v>
      </c>
      <c r="M484" s="595">
        <f t="shared" si="264"/>
        <v>0</v>
      </c>
      <c r="N484" s="595">
        <f t="shared" si="264"/>
        <v>0</v>
      </c>
      <c r="O484" s="595">
        <f t="shared" si="264"/>
        <v>0</v>
      </c>
      <c r="P484" s="595">
        <f t="shared" si="264"/>
        <v>0</v>
      </c>
      <c r="Q484" s="595">
        <f t="shared" si="264"/>
        <v>0</v>
      </c>
      <c r="R484" s="595">
        <f t="shared" si="264"/>
        <v>0</v>
      </c>
      <c r="S484" s="595">
        <f t="shared" si="264"/>
        <v>0</v>
      </c>
      <c r="T484" s="595">
        <f t="shared" si="264"/>
        <v>645904.83350157051</v>
      </c>
      <c r="U484" s="595">
        <f t="shared" si="264"/>
        <v>0</v>
      </c>
      <c r="V484" s="595">
        <f t="shared" si="264"/>
        <v>0</v>
      </c>
      <c r="W484" s="595">
        <f t="shared" si="264"/>
        <v>0</v>
      </c>
      <c r="X484" s="595">
        <f t="shared" si="264"/>
        <v>0</v>
      </c>
      <c r="Y484" s="595">
        <f t="shared" si="264"/>
        <v>0</v>
      </c>
      <c r="Z484" s="595">
        <f t="shared" si="264"/>
        <v>0</v>
      </c>
      <c r="AA484" s="595">
        <f t="shared" si="264"/>
        <v>0</v>
      </c>
      <c r="AB484" s="595">
        <f t="shared" si="264"/>
        <v>0</v>
      </c>
      <c r="AC484" s="595">
        <f t="shared" si="264"/>
        <v>0</v>
      </c>
      <c r="AD484" s="595">
        <f t="shared" si="264"/>
        <v>645904.83350157051</v>
      </c>
      <c r="AE484" s="595">
        <f t="shared" si="264"/>
        <v>0</v>
      </c>
      <c r="AF484" s="595">
        <f t="shared" si="264"/>
        <v>0</v>
      </c>
      <c r="AG484" s="595">
        <f t="shared" si="264"/>
        <v>0</v>
      </c>
      <c r="AH484" s="595">
        <f t="shared" si="264"/>
        <v>0</v>
      </c>
      <c r="AI484" s="595">
        <f t="shared" si="264"/>
        <v>0</v>
      </c>
      <c r="AJ484" s="677">
        <f t="shared" si="264"/>
        <v>0</v>
      </c>
      <c r="AK484" s="677">
        <f t="shared" si="264"/>
        <v>0</v>
      </c>
      <c r="AL484" s="677">
        <f t="shared" si="264"/>
        <v>0</v>
      </c>
      <c r="AM484" s="677">
        <f t="shared" si="264"/>
        <v>0</v>
      </c>
      <c r="AN484" s="677">
        <f t="shared" si="264"/>
        <v>645904.83350157051</v>
      </c>
      <c r="AO484" s="677">
        <f t="shared" si="264"/>
        <v>0</v>
      </c>
      <c r="AP484" s="677">
        <f t="shared" si="264"/>
        <v>0</v>
      </c>
      <c r="AQ484" s="677">
        <f t="shared" si="264"/>
        <v>0</v>
      </c>
      <c r="AR484" s="677">
        <f t="shared" si="264"/>
        <v>0</v>
      </c>
      <c r="AS484" s="677">
        <f t="shared" si="264"/>
        <v>0</v>
      </c>
      <c r="AT484" s="677">
        <f t="shared" si="264"/>
        <v>0</v>
      </c>
      <c r="AU484" s="677">
        <f t="shared" si="264"/>
        <v>0</v>
      </c>
    </row>
    <row r="485" spans="1:48" s="589" customFormat="1" ht="11.25">
      <c r="A485" s="671"/>
      <c r="B485" s="749" t="s">
        <v>403</v>
      </c>
      <c r="C485" s="624">
        <f>NPV($C$490,G485:AI485)+F485</f>
        <v>3865501.8599242959</v>
      </c>
      <c r="D485" s="625">
        <f>SUM(F485:AI485)</f>
        <v>16993981.888616975</v>
      </c>
      <c r="E485" s="593"/>
      <c r="F485" s="593">
        <f t="shared" ref="F485:AI485" si="265">+F450+F466+-F467-F472-F473-F474-F480</f>
        <v>-459471.22689402004</v>
      </c>
      <c r="G485" s="593">
        <f t="shared" si="265"/>
        <v>-186360.54874233372</v>
      </c>
      <c r="H485" s="593">
        <f t="shared" si="265"/>
        <v>-2291507.625142639</v>
      </c>
      <c r="I485" s="593">
        <f t="shared" si="265"/>
        <v>-2255548.1860323376</v>
      </c>
      <c r="J485" s="593">
        <f t="shared" si="265"/>
        <v>-65557.525684169595</v>
      </c>
      <c r="K485" s="593">
        <f t="shared" si="265"/>
        <v>842805.5405931921</v>
      </c>
      <c r="L485" s="593">
        <f t="shared" si="265"/>
        <v>510235.49540131702</v>
      </c>
      <c r="M485" s="593">
        <f t="shared" si="265"/>
        <v>523204.76832305873</v>
      </c>
      <c r="N485" s="593">
        <f t="shared" si="265"/>
        <v>536428.45664457011</v>
      </c>
      <c r="O485" s="593">
        <f t="shared" si="265"/>
        <v>549911.50741602865</v>
      </c>
      <c r="P485" s="593">
        <f t="shared" si="265"/>
        <v>564101.8707461172</v>
      </c>
      <c r="Q485" s="593">
        <f t="shared" si="265"/>
        <v>578574.98720551946</v>
      </c>
      <c r="R485" s="593">
        <f t="shared" si="265"/>
        <v>593336.48807852238</v>
      </c>
      <c r="S485" s="593">
        <f t="shared" si="265"/>
        <v>606865.42064848973</v>
      </c>
      <c r="T485" s="593">
        <f t="shared" si="265"/>
        <v>-120460.09649019397</v>
      </c>
      <c r="U485" s="593">
        <f t="shared" si="265"/>
        <v>634678.74515396042</v>
      </c>
      <c r="V485" s="593">
        <f t="shared" si="265"/>
        <v>648972.40950079309</v>
      </c>
      <c r="W485" s="593">
        <f t="shared" si="265"/>
        <v>663530.40050753171</v>
      </c>
      <c r="X485" s="593">
        <f t="shared" si="265"/>
        <v>497191.74027389626</v>
      </c>
      <c r="Y485" s="593">
        <f t="shared" si="265"/>
        <v>693458.86904953246</v>
      </c>
      <c r="Z485" s="593">
        <f t="shared" si="265"/>
        <v>708839.32681521785</v>
      </c>
      <c r="AA485" s="593">
        <f t="shared" si="265"/>
        <v>724504.07510357711</v>
      </c>
      <c r="AB485" s="593">
        <f t="shared" si="265"/>
        <v>740458.33869633276</v>
      </c>
      <c r="AC485" s="593">
        <f t="shared" si="265"/>
        <v>756194.34427105833</v>
      </c>
      <c r="AD485" s="593">
        <f t="shared" si="265"/>
        <v>31110.92875223665</v>
      </c>
      <c r="AE485" s="593">
        <f t="shared" si="265"/>
        <v>788527.4554137158</v>
      </c>
      <c r="AF485" s="593">
        <f t="shared" si="265"/>
        <v>805134.9522891253</v>
      </c>
      <c r="AG485" s="593">
        <f t="shared" si="265"/>
        <v>822043.49694499746</v>
      </c>
      <c r="AH485" s="593">
        <f t="shared" si="265"/>
        <v>839258.52676337387</v>
      </c>
      <c r="AI485" s="593">
        <f t="shared" si="265"/>
        <v>7713518.9530105041</v>
      </c>
      <c r="AJ485" s="672">
        <f t="shared" ref="AJ485:AU485" si="266">+AJ450+AJ466-AJ467-AJ472-AJ473-AJ474-AJ480</f>
        <v>856785.57906750974</v>
      </c>
      <c r="AK485" s="672">
        <f t="shared" si="266"/>
        <v>856785.57906750974</v>
      </c>
      <c r="AL485" s="672">
        <f t="shared" si="266"/>
        <v>675619.74705712206</v>
      </c>
      <c r="AM485" s="672">
        <f t="shared" si="266"/>
        <v>856785.57906750974</v>
      </c>
      <c r="AN485" s="672">
        <f t="shared" si="266"/>
        <v>115680.84076593921</v>
      </c>
      <c r="AO485" s="672">
        <f t="shared" si="266"/>
        <v>856785.57906750974</v>
      </c>
      <c r="AP485" s="672">
        <f t="shared" si="266"/>
        <v>856785.57906750974</v>
      </c>
      <c r="AQ485" s="672">
        <f t="shared" si="266"/>
        <v>856785.57906750974</v>
      </c>
      <c r="AR485" s="672">
        <f t="shared" si="266"/>
        <v>856785.57906750974</v>
      </c>
      <c r="AS485" s="672">
        <f t="shared" si="266"/>
        <v>856785.57906750974</v>
      </c>
      <c r="AT485" s="672">
        <f t="shared" si="266"/>
        <v>856785.57906750974</v>
      </c>
      <c r="AU485" s="672">
        <f t="shared" si="266"/>
        <v>856785.57906750974</v>
      </c>
    </row>
    <row r="489" spans="1:48" ht="15.75" thickBot="1">
      <c r="A489" s="589"/>
      <c r="B489" s="766" t="s">
        <v>489</v>
      </c>
      <c r="C489" s="683"/>
      <c r="D489" s="684"/>
      <c r="E489" s="684"/>
      <c r="F489" s="577"/>
      <c r="G489" s="577"/>
      <c r="H489" s="577"/>
      <c r="I489" s="577"/>
      <c r="J489" s="577"/>
      <c r="K489" s="577"/>
      <c r="L489" s="577"/>
      <c r="M489" s="577"/>
      <c r="N489" s="577"/>
      <c r="O489" s="577"/>
      <c r="P489" s="577"/>
      <c r="Q489" s="577"/>
      <c r="R489" s="577"/>
      <c r="S489" s="577"/>
      <c r="T489" s="577"/>
      <c r="U489" s="577"/>
      <c r="V489" s="577"/>
      <c r="W489" s="577"/>
      <c r="X489" s="577"/>
      <c r="Y489" s="577"/>
      <c r="Z489" s="577"/>
      <c r="AA489" s="577"/>
      <c r="AB489" s="577"/>
      <c r="AC489" s="577"/>
      <c r="AD489" s="577"/>
      <c r="AE489" s="577"/>
      <c r="AF489" s="577"/>
      <c r="AG489" s="577"/>
      <c r="AH489" s="577"/>
      <c r="AI489" s="577"/>
      <c r="AJ489" s="577"/>
      <c r="AK489" s="577"/>
      <c r="AL489" s="577"/>
      <c r="AM489" s="577"/>
      <c r="AN489" s="577"/>
      <c r="AO489" s="577"/>
      <c r="AP489" s="577"/>
      <c r="AQ489" s="577"/>
      <c r="AR489" s="577"/>
      <c r="AS489" s="577"/>
      <c r="AT489" s="577"/>
      <c r="AU489" s="577"/>
      <c r="AV489" s="577"/>
    </row>
    <row r="490" spans="1:48" ht="15.75" thickTop="1">
      <c r="A490" s="589"/>
      <c r="B490" s="767" t="s">
        <v>490</v>
      </c>
      <c r="C490" s="578">
        <v>0.05</v>
      </c>
      <c r="D490" s="684"/>
      <c r="E490" s="684"/>
      <c r="F490" s="577"/>
      <c r="G490" s="577"/>
      <c r="H490" s="577"/>
      <c r="I490" s="577"/>
      <c r="J490" s="577"/>
      <c r="K490" s="577"/>
      <c r="L490" s="577"/>
      <c r="M490" s="577"/>
      <c r="N490" s="577"/>
      <c r="O490" s="577"/>
      <c r="P490" s="577"/>
      <c r="Q490" s="577"/>
      <c r="R490" s="577"/>
      <c r="S490" s="577"/>
      <c r="T490" s="577"/>
      <c r="U490" s="577"/>
      <c r="V490" s="577"/>
      <c r="W490" s="577"/>
      <c r="X490" s="577"/>
      <c r="Y490" s="577"/>
      <c r="Z490" s="577"/>
      <c r="AA490" s="577"/>
      <c r="AB490" s="577"/>
      <c r="AC490" s="577"/>
      <c r="AD490" s="577"/>
      <c r="AE490" s="577"/>
      <c r="AF490" s="577"/>
      <c r="AG490" s="577"/>
      <c r="AH490" s="577"/>
      <c r="AI490" s="577"/>
      <c r="AJ490" s="577"/>
      <c r="AK490" s="577"/>
      <c r="AL490" s="577"/>
      <c r="AM490" s="577"/>
      <c r="AN490" s="577"/>
      <c r="AO490" s="577"/>
      <c r="AP490" s="577"/>
      <c r="AQ490" s="577"/>
      <c r="AR490" s="577"/>
      <c r="AS490" s="577"/>
      <c r="AT490" s="577"/>
      <c r="AU490" s="577"/>
      <c r="AV490" s="577"/>
    </row>
    <row r="491" spans="1:48" ht="15">
      <c r="A491" s="589"/>
      <c r="B491" s="768" t="s">
        <v>491</v>
      </c>
      <c r="C491" s="579">
        <f>+C485</f>
        <v>3865501.8599242959</v>
      </c>
      <c r="D491" s="684"/>
      <c r="E491" s="684"/>
      <c r="F491" s="577"/>
      <c r="G491" s="577"/>
      <c r="H491" s="577"/>
      <c r="I491" s="577"/>
      <c r="J491" s="577"/>
      <c r="K491" s="577"/>
      <c r="L491" s="577"/>
      <c r="M491" s="577"/>
      <c r="N491" s="577"/>
      <c r="O491" s="577"/>
      <c r="P491" s="577"/>
      <c r="Q491" s="577"/>
      <c r="R491" s="577"/>
      <c r="S491" s="577"/>
      <c r="T491" s="577"/>
      <c r="U491" s="577"/>
      <c r="V491" s="577"/>
      <c r="W491" s="577"/>
      <c r="X491" s="577"/>
      <c r="Y491" s="577"/>
      <c r="Z491" s="577"/>
      <c r="AA491" s="577"/>
      <c r="AB491" s="577"/>
      <c r="AC491" s="577"/>
      <c r="AD491" s="577"/>
      <c r="AE491" s="577"/>
      <c r="AF491" s="577"/>
      <c r="AG491" s="577"/>
      <c r="AH491" s="577"/>
      <c r="AI491" s="577"/>
      <c r="AJ491" s="577"/>
      <c r="AK491" s="577"/>
      <c r="AL491" s="577"/>
      <c r="AM491" s="577"/>
      <c r="AN491" s="577"/>
      <c r="AO491" s="577"/>
      <c r="AP491" s="577"/>
      <c r="AQ491" s="577"/>
      <c r="AR491" s="577"/>
      <c r="AS491" s="577"/>
      <c r="AT491" s="577"/>
      <c r="AU491" s="577"/>
      <c r="AV491" s="577"/>
    </row>
    <row r="492" spans="1:48" ht="15">
      <c r="A492" s="589"/>
      <c r="B492" s="768" t="s">
        <v>492</v>
      </c>
      <c r="C492" s="580">
        <f>IRR(E485:AI485)</f>
        <v>9.5965936144056796E-2</v>
      </c>
      <c r="D492" s="684"/>
      <c r="E492" s="684"/>
      <c r="F492" s="577"/>
      <c r="G492" s="577"/>
      <c r="H492" s="577"/>
      <c r="I492" s="577"/>
      <c r="J492" s="577"/>
      <c r="K492" s="577"/>
      <c r="L492" s="577"/>
      <c r="M492" s="577"/>
      <c r="N492" s="577"/>
      <c r="O492" s="577"/>
      <c r="P492" s="577"/>
      <c r="Q492" s="577"/>
      <c r="R492" s="577"/>
      <c r="S492" s="577"/>
      <c r="T492" s="577"/>
      <c r="U492" s="577"/>
      <c r="V492" s="577"/>
      <c r="W492" s="577"/>
      <c r="X492" s="577"/>
      <c r="Y492" s="577"/>
      <c r="Z492" s="577"/>
      <c r="AA492" s="577"/>
      <c r="AB492" s="577"/>
      <c r="AC492" s="577"/>
      <c r="AD492" s="577"/>
      <c r="AE492" s="577"/>
      <c r="AF492" s="577"/>
      <c r="AG492" s="577"/>
      <c r="AH492" s="577"/>
      <c r="AI492" s="577"/>
      <c r="AJ492" s="577"/>
      <c r="AK492" s="577"/>
      <c r="AL492" s="577"/>
      <c r="AM492" s="577"/>
      <c r="AN492" s="577"/>
      <c r="AO492" s="577"/>
      <c r="AP492" s="577"/>
      <c r="AQ492" s="577"/>
      <c r="AR492" s="577"/>
      <c r="AS492" s="577"/>
      <c r="AT492" s="577"/>
      <c r="AU492" s="577"/>
      <c r="AV492" s="577"/>
    </row>
    <row r="493" spans="1:48" ht="15">
      <c r="A493" s="589"/>
      <c r="B493" s="768" t="s">
        <v>493</v>
      </c>
      <c r="C493" s="581">
        <f>+D513/D519</f>
        <v>1.5032192871300007</v>
      </c>
      <c r="D493" s="684"/>
      <c r="E493" s="684"/>
      <c r="F493" s="577"/>
      <c r="G493" s="577"/>
      <c r="H493" s="577"/>
      <c r="I493" s="577"/>
      <c r="J493" s="577"/>
      <c r="K493" s="577"/>
      <c r="L493" s="577"/>
      <c r="M493" s="577"/>
      <c r="N493" s="577"/>
      <c r="O493" s="577"/>
      <c r="P493" s="577"/>
      <c r="Q493" s="577"/>
      <c r="R493" s="577"/>
      <c r="S493" s="577"/>
      <c r="T493" s="577"/>
      <c r="U493" s="577"/>
      <c r="V493" s="577"/>
      <c r="W493" s="577"/>
      <c r="X493" s="577"/>
      <c r="Y493" s="577"/>
      <c r="Z493" s="577"/>
      <c r="AA493" s="577"/>
      <c r="AB493" s="577"/>
      <c r="AC493" s="577"/>
      <c r="AD493" s="577"/>
      <c r="AE493" s="577"/>
      <c r="AF493" s="577"/>
      <c r="AG493" s="577"/>
      <c r="AH493" s="577"/>
      <c r="AI493" s="577"/>
      <c r="AJ493" s="577"/>
      <c r="AK493" s="577"/>
      <c r="AL493" s="577"/>
      <c r="AM493" s="577"/>
      <c r="AN493" s="577"/>
      <c r="AO493" s="577"/>
      <c r="AP493" s="577"/>
      <c r="AQ493" s="577"/>
      <c r="AR493" s="577"/>
      <c r="AS493" s="577"/>
      <c r="AT493" s="577"/>
      <c r="AU493" s="577"/>
      <c r="AV493" s="577"/>
    </row>
    <row r="494" spans="1:48">
      <c r="A494" s="589"/>
      <c r="B494" s="554"/>
      <c r="C494" s="589"/>
      <c r="D494" s="589"/>
      <c r="E494" s="589"/>
    </row>
    <row r="495" spans="1:48">
      <c r="A495" s="589"/>
      <c r="B495" s="636" t="s">
        <v>734</v>
      </c>
      <c r="C495" s="637" t="s">
        <v>735</v>
      </c>
      <c r="D495" s="685">
        <f>+D474/L485</f>
        <v>10.305917874959992</v>
      </c>
      <c r="E495" s="589"/>
    </row>
    <row r="496" spans="1:48">
      <c r="A496" s="589"/>
      <c r="B496" s="636" t="s">
        <v>736</v>
      </c>
      <c r="C496" s="637" t="s">
        <v>24</v>
      </c>
      <c r="D496" s="615">
        <f>+C491</f>
        <v>3865501.8599242959</v>
      </c>
      <c r="E496" s="589"/>
    </row>
    <row r="497" spans="1:48">
      <c r="A497" s="589"/>
      <c r="B497" s="636" t="s">
        <v>737</v>
      </c>
      <c r="C497" s="637" t="s">
        <v>342</v>
      </c>
      <c r="D497" s="686">
        <f>+C492</f>
        <v>9.5965936144056796E-2</v>
      </c>
      <c r="E497" s="589"/>
    </row>
    <row r="498" spans="1:48">
      <c r="A498" s="589"/>
      <c r="B498" s="636" t="s">
        <v>738</v>
      </c>
      <c r="C498" s="637"/>
      <c r="D498" s="687">
        <f>+D496/C474</f>
        <v>0.81934691806803617</v>
      </c>
      <c r="E498" s="589"/>
    </row>
    <row r="499" spans="1:48">
      <c r="A499" s="589"/>
      <c r="B499" s="688" t="s">
        <v>739</v>
      </c>
      <c r="C499" s="589"/>
      <c r="D499" s="687">
        <f>+C493</f>
        <v>1.5032192871300007</v>
      </c>
      <c r="E499" s="589"/>
    </row>
    <row r="500" spans="1:48">
      <c r="A500" s="589"/>
      <c r="B500" s="554"/>
      <c r="C500" s="589"/>
      <c r="D500" s="589"/>
      <c r="E500" s="589"/>
    </row>
    <row r="501" spans="1:48">
      <c r="A501" s="589"/>
      <c r="B501" s="554"/>
      <c r="C501" s="589"/>
      <c r="D501" s="589"/>
      <c r="E501" s="589"/>
    </row>
    <row r="502" spans="1:48">
      <c r="A502" s="589"/>
      <c r="B502" s="554"/>
      <c r="C502" s="589"/>
      <c r="D502" s="589"/>
      <c r="E502" s="589"/>
    </row>
    <row r="503" spans="1:48">
      <c r="A503" s="589"/>
      <c r="B503" s="554"/>
      <c r="C503" s="589"/>
      <c r="D503" s="589"/>
      <c r="E503" s="589"/>
    </row>
    <row r="504" spans="1:48">
      <c r="A504" s="589"/>
      <c r="B504" s="554"/>
      <c r="C504" s="589"/>
      <c r="D504" s="589"/>
      <c r="E504" s="589"/>
    </row>
    <row r="505" spans="1:48" ht="15.75" thickBot="1">
      <c r="A505" s="589"/>
      <c r="B505" s="766" t="s">
        <v>494</v>
      </c>
      <c r="C505" s="683"/>
      <c r="D505" s="683" t="s">
        <v>495</v>
      </c>
      <c r="E505" s="683" t="s">
        <v>496</v>
      </c>
      <c r="F505" s="577"/>
      <c r="G505" s="577"/>
      <c r="H505" s="577"/>
      <c r="I505" s="577"/>
      <c r="J505" s="577"/>
      <c r="K505" s="577"/>
      <c r="L505" s="577"/>
      <c r="M505" s="577"/>
      <c r="N505" s="577"/>
      <c r="O505" s="577"/>
      <c r="P505" s="577"/>
      <c r="Q505" s="577"/>
      <c r="R505" s="577"/>
      <c r="S505" s="577"/>
      <c r="T505" s="577"/>
      <c r="U505" s="577"/>
      <c r="V505" s="577"/>
      <c r="W505" s="577"/>
      <c r="X505" s="577"/>
      <c r="Y505" s="577"/>
      <c r="Z505" s="577"/>
      <c r="AA505" s="577"/>
      <c r="AB505" s="577"/>
      <c r="AC505" s="577"/>
      <c r="AD505" s="577"/>
      <c r="AE505" s="577"/>
      <c r="AF505" s="577"/>
      <c r="AG505" s="577"/>
      <c r="AH505" s="577"/>
      <c r="AI505" s="577"/>
      <c r="AJ505" s="577"/>
      <c r="AK505" s="577"/>
      <c r="AL505" s="577"/>
      <c r="AM505" s="577"/>
      <c r="AN505" s="577"/>
      <c r="AO505" s="577"/>
      <c r="AP505" s="577"/>
      <c r="AQ505" s="577"/>
      <c r="AR505" s="577"/>
      <c r="AS505" s="577"/>
      <c r="AT505" s="577"/>
      <c r="AU505" s="577"/>
      <c r="AV505" s="577"/>
    </row>
    <row r="506" spans="1:48" ht="16.5" thickTop="1" thickBot="1">
      <c r="A506" s="589"/>
      <c r="B506" s="766"/>
      <c r="C506" s="683"/>
      <c r="D506" s="683" t="s">
        <v>497</v>
      </c>
      <c r="E506" s="683"/>
      <c r="F506" s="577"/>
      <c r="G506" s="577"/>
      <c r="H506" s="577"/>
      <c r="I506" s="577"/>
      <c r="J506" s="577"/>
      <c r="K506" s="577"/>
      <c r="L506" s="577"/>
      <c r="M506" s="577"/>
      <c r="N506" s="577"/>
      <c r="O506" s="577"/>
      <c r="P506" s="577"/>
      <c r="Q506" s="577"/>
      <c r="R506" s="577"/>
      <c r="S506" s="577"/>
      <c r="T506" s="577"/>
      <c r="U506" s="577"/>
      <c r="V506" s="577"/>
      <c r="W506" s="577"/>
      <c r="X506" s="577"/>
      <c r="Y506" s="577"/>
      <c r="Z506" s="577"/>
      <c r="AA506" s="577"/>
      <c r="AB506" s="577"/>
      <c r="AC506" s="577"/>
      <c r="AD506" s="577"/>
      <c r="AE506" s="577"/>
      <c r="AF506" s="577"/>
      <c r="AG506" s="577"/>
      <c r="AH506" s="577"/>
      <c r="AI506" s="577"/>
      <c r="AJ506" s="577"/>
      <c r="AK506" s="577"/>
      <c r="AL506" s="577"/>
      <c r="AM506" s="577"/>
      <c r="AN506" s="577"/>
      <c r="AO506" s="577"/>
      <c r="AP506" s="577"/>
      <c r="AQ506" s="577"/>
      <c r="AR506" s="577"/>
      <c r="AS506" s="577"/>
      <c r="AT506" s="577"/>
      <c r="AU506" s="577"/>
      <c r="AV506" s="577"/>
    </row>
    <row r="507" spans="1:48" ht="15.75" thickTop="1">
      <c r="A507" s="589"/>
      <c r="B507" s="769" t="s">
        <v>488</v>
      </c>
      <c r="C507" s="689" t="s">
        <v>24</v>
      </c>
      <c r="D507" s="690">
        <f>+C451</f>
        <v>4033702.1990690744</v>
      </c>
      <c r="E507" s="691">
        <f t="shared" ref="E507:E512" si="267">+D507/$D$513</f>
        <v>0.34932758711743844</v>
      </c>
      <c r="F507" s="577"/>
    </row>
    <row r="508" spans="1:48" ht="23.25">
      <c r="A508" s="589"/>
      <c r="B508" s="769" t="str">
        <f>+B454</f>
        <v>b. Zmanjšanje stroškov končnih uporabnikov za čiščenje greznice (510 EUR po gospodinjstvu)</v>
      </c>
      <c r="C508" s="689" t="s">
        <v>24</v>
      </c>
      <c r="D508" s="690">
        <f>+C454</f>
        <v>558725.14370394521</v>
      </c>
      <c r="E508" s="691">
        <f t="shared" si="267"/>
        <v>4.8386840842387369E-2</v>
      </c>
      <c r="F508" s="577"/>
    </row>
    <row r="509" spans="1:48" ht="23.25">
      <c r="A509" s="589"/>
      <c r="B509" s="769" t="str">
        <f>+B457</f>
        <v>c. Oportunitetni strošek izgradnje nepretočne greznice ali male čistilne naprave (1.500 EUR po gospodinjstvu)</v>
      </c>
      <c r="C509" s="689" t="s">
        <v>24</v>
      </c>
      <c r="D509" s="690">
        <f>+C457</f>
        <v>270543.55928203551</v>
      </c>
      <c r="E509" s="691">
        <f t="shared" si="267"/>
        <v>2.3429674306637813E-2</v>
      </c>
      <c r="F509" s="577"/>
    </row>
    <row r="510" spans="1:48" ht="15">
      <c r="A510" s="589"/>
      <c r="B510" s="769" t="str">
        <f>+B459</f>
        <v>d. Učinek podnebnih sprememb</v>
      </c>
      <c r="C510" s="689" t="s">
        <v>24</v>
      </c>
      <c r="D510" s="690">
        <f>+C459</f>
        <v>-169068.36635390678</v>
      </c>
      <c r="E510" s="691">
        <f t="shared" si="267"/>
        <v>-1.4641696774225848E-2</v>
      </c>
      <c r="F510" s="577"/>
    </row>
    <row r="511" spans="1:48" ht="15">
      <c r="A511" s="589"/>
      <c r="B511" s="769" t="str">
        <f>+B462</f>
        <v>e. Koristi zaradi manjšega vpliva na zdravje</v>
      </c>
      <c r="C511" s="689" t="s">
        <v>24</v>
      </c>
      <c r="D511" s="690">
        <f>+C462</f>
        <v>5187326.6949334573</v>
      </c>
      <c r="E511" s="691">
        <f t="shared" si="267"/>
        <v>0.44923403575732113</v>
      </c>
      <c r="F511" s="577"/>
    </row>
    <row r="512" spans="1:48" ht="15">
      <c r="A512" s="589"/>
      <c r="B512" s="769" t="str">
        <f>+B466</f>
        <v>2. Ekonomski preostanek vrednosti</v>
      </c>
      <c r="C512" s="689" t="str">
        <f>+C511</f>
        <v>EUR</v>
      </c>
      <c r="D512" s="690">
        <f>+C466</f>
        <v>1665818.1478852225</v>
      </c>
      <c r="E512" s="691">
        <f t="shared" si="267"/>
        <v>0.14426355875044114</v>
      </c>
      <c r="F512" s="577"/>
    </row>
    <row r="513" spans="1:6" ht="15">
      <c r="A513" s="589"/>
      <c r="B513" s="770" t="s">
        <v>8</v>
      </c>
      <c r="C513" s="692" t="s">
        <v>24</v>
      </c>
      <c r="D513" s="693">
        <f>+D511+D510+D509+D507+D508+D512</f>
        <v>11547047.378519827</v>
      </c>
      <c r="E513" s="694">
        <f>SUM(E507:E512)</f>
        <v>1</v>
      </c>
      <c r="F513" s="583">
        <f>+D513-D519</f>
        <v>3865501.8599242959</v>
      </c>
    </row>
    <row r="514" spans="1:6" ht="15.75" thickBot="1">
      <c r="A514" s="589"/>
      <c r="B514" s="766" t="s">
        <v>498</v>
      </c>
      <c r="C514" s="683"/>
      <c r="D514" s="683" t="s">
        <v>495</v>
      </c>
      <c r="E514" s="683" t="s">
        <v>499</v>
      </c>
      <c r="F514" s="577"/>
    </row>
    <row r="515" spans="1:6" ht="16.5" thickTop="1" thickBot="1">
      <c r="A515" s="589"/>
      <c r="B515" s="766"/>
      <c r="C515" s="683"/>
      <c r="D515" s="683" t="s">
        <v>497</v>
      </c>
      <c r="E515" s="683"/>
      <c r="F515" s="577"/>
    </row>
    <row r="516" spans="1:6" ht="15.75" thickTop="1">
      <c r="A516" s="589"/>
      <c r="B516" s="769" t="s">
        <v>500</v>
      </c>
      <c r="C516" s="689" t="s">
        <v>24</v>
      </c>
      <c r="D516" s="690">
        <f>+C467</f>
        <v>2284382.225880919</v>
      </c>
      <c r="E516" s="691">
        <f>+D516/D519</f>
        <v>0.29738575659688182</v>
      </c>
      <c r="F516" s="584"/>
    </row>
    <row r="517" spans="1:6" ht="15">
      <c r="A517" s="589"/>
      <c r="B517" s="769" t="s">
        <v>501</v>
      </c>
      <c r="C517" s="689" t="s">
        <v>24</v>
      </c>
      <c r="D517" s="690">
        <f>+C474</f>
        <v>4717784.0969230523</v>
      </c>
      <c r="E517" s="691">
        <f>+D517/D519</f>
        <v>0.61417120884100895</v>
      </c>
      <c r="F517" s="577"/>
    </row>
    <row r="518" spans="1:6" ht="15">
      <c r="A518" s="589"/>
      <c r="B518" s="769" t="s">
        <v>502</v>
      </c>
      <c r="C518" s="689" t="s">
        <v>24</v>
      </c>
      <c r="D518" s="690">
        <f>+C480</f>
        <v>679379.19579156046</v>
      </c>
      <c r="E518" s="691">
        <f>+D518/D519</f>
        <v>8.8443034562109307E-2</v>
      </c>
      <c r="F518" s="577"/>
    </row>
    <row r="519" spans="1:6" ht="15">
      <c r="A519" s="589"/>
      <c r="B519" s="770" t="s">
        <v>8</v>
      </c>
      <c r="C519" s="692" t="s">
        <v>24</v>
      </c>
      <c r="D519" s="693">
        <f>+D518+D517+D516</f>
        <v>7681545.5185955316</v>
      </c>
      <c r="E519" s="695">
        <f>SUM(E516:E518)</f>
        <v>1</v>
      </c>
      <c r="F519" s="577"/>
    </row>
    <row r="520" spans="1:6">
      <c r="D520" s="550"/>
    </row>
    <row r="521" spans="1:6" ht="15">
      <c r="A521" s="585"/>
      <c r="B521" s="771"/>
      <c r="C521" s="586"/>
      <c r="D521" s="584"/>
      <c r="E521" s="577"/>
      <c r="F521" s="577"/>
    </row>
  </sheetData>
  <mergeCells count="3">
    <mergeCell ref="AJ291:AP291"/>
    <mergeCell ref="E358:E373"/>
    <mergeCell ref="C408:D442"/>
  </mergeCells>
  <conditionalFormatting sqref="E442:AI442">
    <cfRule type="cellIs" dxfId="1" priority="2" operator="equal">
      <formula>"DA"</formula>
    </cfRule>
  </conditionalFormatting>
  <conditionalFormatting sqref="C343">
    <cfRule type="cellIs" dxfId="0" priority="1" operator="greaterThan">
      <formula>$C$9</formula>
    </cfRule>
  </conditionalFormatting>
  <hyperlinks>
    <hyperlink ref="A328" location="_ftn1" display="_ftn1" xr:uid="{FEF4EB6C-40F3-4148-A3B3-FC438F6FC855}"/>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2F3AA-97C9-4357-9C10-85918CD5A858}">
  <sheetPr>
    <tabColor theme="3"/>
  </sheetPr>
  <dimension ref="A2:I25"/>
  <sheetViews>
    <sheetView workbookViewId="0"/>
  </sheetViews>
  <sheetFormatPr defaultRowHeight="12"/>
  <cols>
    <col min="1" max="1" width="86.1640625" customWidth="1"/>
    <col min="2" max="3" width="14.5" bestFit="1" customWidth="1"/>
    <col min="4" max="4" width="14.6640625" bestFit="1" customWidth="1"/>
    <col min="5" max="5" width="14.6640625" customWidth="1"/>
    <col min="6" max="6" width="12.5" customWidth="1"/>
  </cols>
  <sheetData>
    <row r="2" spans="1:9" ht="24">
      <c r="A2" s="185"/>
      <c r="B2" s="159">
        <v>2016</v>
      </c>
      <c r="C2" s="159">
        <v>2017</v>
      </c>
      <c r="D2" s="159">
        <v>2018</v>
      </c>
      <c r="E2" s="159" t="s">
        <v>343</v>
      </c>
      <c r="F2" s="159" t="s">
        <v>344</v>
      </c>
      <c r="G2" s="159">
        <v>2016</v>
      </c>
      <c r="H2" s="159">
        <f>+C2</f>
        <v>2017</v>
      </c>
      <c r="I2" s="159">
        <f>+D2</f>
        <v>2018</v>
      </c>
    </row>
    <row r="3" spans="1:9">
      <c r="A3" s="186" t="s">
        <v>123</v>
      </c>
      <c r="B3" s="189">
        <v>5716148.6399999997</v>
      </c>
      <c r="C3" s="189">
        <v>7012436.3200000003</v>
      </c>
      <c r="D3" s="189">
        <v>10107993.66</v>
      </c>
      <c r="E3" s="189">
        <f>+AVERAGE(B3:D3)</f>
        <v>7612192.873333334</v>
      </c>
      <c r="F3" s="199">
        <f>SUM(F4:F9)</f>
        <v>1.0000000875787933</v>
      </c>
      <c r="G3" s="200">
        <f>SUM(G4:G8)</f>
        <v>1</v>
      </c>
      <c r="H3" s="200">
        <f>SUM(H4:H8)</f>
        <v>1.0000001426037906</v>
      </c>
      <c r="I3" s="200">
        <f>SUM(I4:I8)</f>
        <v>1.0000000989316014</v>
      </c>
    </row>
    <row r="4" spans="1:9" ht="24">
      <c r="A4" s="187" t="s">
        <v>124</v>
      </c>
      <c r="B4" s="190">
        <v>4396705.38</v>
      </c>
      <c r="C4" s="190">
        <v>4414919.58</v>
      </c>
      <c r="D4" s="191">
        <v>4722631.63</v>
      </c>
      <c r="E4" s="189">
        <f t="shared" ref="E4:E24" si="0">+AVERAGE(B4:D4)</f>
        <v>4511418.8633333333</v>
      </c>
      <c r="F4" s="201">
        <f>+E4/E3</f>
        <v>0.59265693058533997</v>
      </c>
      <c r="G4" s="202">
        <f t="shared" ref="G4:G9" si="1">+B4/$B$3</f>
        <v>0.76917268197560384</v>
      </c>
      <c r="H4" s="202">
        <f t="shared" ref="H4:H9" si="2">+C4/$C$3</f>
        <v>0.62958426694133596</v>
      </c>
      <c r="I4" s="202">
        <f t="shared" ref="I4:I9" si="3">+D4/$D$3</f>
        <v>0.4672175101067485</v>
      </c>
    </row>
    <row r="5" spans="1:9" ht="24">
      <c r="A5" s="187" t="s">
        <v>125</v>
      </c>
      <c r="B5" s="190">
        <v>683239.34</v>
      </c>
      <c r="C5" s="190">
        <v>951775.38</v>
      </c>
      <c r="D5" s="191">
        <v>817291.08</v>
      </c>
      <c r="E5" s="189">
        <f t="shared" si="0"/>
        <v>817435.2666666666</v>
      </c>
      <c r="F5" s="201">
        <f>+E5/$E$3</f>
        <v>0.10738499145630773</v>
      </c>
      <c r="G5" s="202">
        <f t="shared" si="1"/>
        <v>0.1195279169647345</v>
      </c>
      <c r="H5" s="202">
        <f t="shared" si="2"/>
        <v>0.13572677690996843</v>
      </c>
      <c r="I5" s="202">
        <f t="shared" si="3"/>
        <v>8.0855915376583251E-2</v>
      </c>
    </row>
    <row r="6" spans="1:9" ht="24">
      <c r="A6" s="187" t="s">
        <v>126</v>
      </c>
      <c r="B6" s="190">
        <v>75633.2</v>
      </c>
      <c r="C6" s="190">
        <v>13520.6</v>
      </c>
      <c r="D6" s="191">
        <v>382323.84</v>
      </c>
      <c r="E6" s="189">
        <f t="shared" si="0"/>
        <v>157159.21333333335</v>
      </c>
      <c r="F6" s="201">
        <f>+E6/$E$3</f>
        <v>2.0645721403603146E-2</v>
      </c>
      <c r="G6" s="202">
        <f t="shared" si="1"/>
        <v>1.3231496373404313E-2</v>
      </c>
      <c r="H6" s="202">
        <f t="shared" si="2"/>
        <v>1.9280888100813441E-3</v>
      </c>
      <c r="I6" s="202">
        <f t="shared" si="3"/>
        <v>3.7823909755004735E-2</v>
      </c>
    </row>
    <row r="7" spans="1:9">
      <c r="A7" s="187" t="s">
        <v>127</v>
      </c>
      <c r="B7" s="190">
        <v>3849.22</v>
      </c>
      <c r="C7" s="190">
        <v>16014.48</v>
      </c>
      <c r="D7" s="191">
        <v>39000</v>
      </c>
      <c r="E7" s="189">
        <f t="shared" si="0"/>
        <v>19621.233333333334</v>
      </c>
      <c r="F7" s="201">
        <f>+E7/$E$3</f>
        <v>2.5776059093391458E-3</v>
      </c>
      <c r="G7" s="202">
        <f t="shared" si="1"/>
        <v>6.7339396548652384E-4</v>
      </c>
      <c r="H7" s="202">
        <f t="shared" si="2"/>
        <v>2.2837255511790515E-3</v>
      </c>
      <c r="I7" s="202">
        <f t="shared" si="3"/>
        <v>3.8583324556616312E-3</v>
      </c>
    </row>
    <row r="8" spans="1:9" ht="24">
      <c r="A8" s="187" t="s">
        <v>128</v>
      </c>
      <c r="B8" s="190">
        <v>556721.5</v>
      </c>
      <c r="C8" s="190">
        <v>1616207.28</v>
      </c>
      <c r="D8" s="191">
        <v>4146748.11</v>
      </c>
      <c r="E8" s="189">
        <f t="shared" si="0"/>
        <v>2106558.9633333334</v>
      </c>
      <c r="F8" s="201">
        <f>+E8/$E$3</f>
        <v>0.27673483822420331</v>
      </c>
      <c r="G8" s="202">
        <f t="shared" si="1"/>
        <v>9.7394510720770905E-2</v>
      </c>
      <c r="H8" s="202">
        <f t="shared" si="2"/>
        <v>0.23047728439122567</v>
      </c>
      <c r="I8" s="202">
        <f t="shared" si="3"/>
        <v>0.41024443123760329</v>
      </c>
    </row>
    <row r="9" spans="1:9">
      <c r="A9" s="187" t="s">
        <v>129</v>
      </c>
      <c r="B9" s="190">
        <v>100852.71</v>
      </c>
      <c r="C9" s="190">
        <v>935688.26</v>
      </c>
      <c r="D9" s="191">
        <v>3260208.78</v>
      </c>
      <c r="E9" s="189">
        <f t="shared" si="0"/>
        <v>1432249.9166666667</v>
      </c>
      <c r="F9" s="203"/>
      <c r="G9" s="200">
        <f t="shared" si="1"/>
        <v>1.7643472266319515E-2</v>
      </c>
      <c r="H9" s="200">
        <f t="shared" si="2"/>
        <v>0.13343269261944612</v>
      </c>
      <c r="I9" s="200">
        <f t="shared" si="3"/>
        <v>0.32253767559248742</v>
      </c>
    </row>
    <row r="10" spans="1:9">
      <c r="A10" s="186" t="s">
        <v>130</v>
      </c>
      <c r="B10" s="189">
        <v>5111307</v>
      </c>
      <c r="C10" s="189">
        <v>7137586</v>
      </c>
      <c r="D10" s="189">
        <v>11427022</v>
      </c>
      <c r="E10" s="189">
        <f t="shared" si="0"/>
        <v>7891971.666666667</v>
      </c>
      <c r="F10" s="199">
        <f>SUM(F11:F15)</f>
        <v>0.99999808961976755</v>
      </c>
      <c r="G10" s="204">
        <f>SUM(G11:G14)</f>
        <v>0.99999111186238665</v>
      </c>
      <c r="H10" s="204">
        <f>SUM(H11:H14)</f>
        <v>0.99999997197932178</v>
      </c>
      <c r="I10" s="204">
        <f>SUM(I11:I14)</f>
        <v>1.0000000350047458</v>
      </c>
    </row>
    <row r="11" spans="1:9">
      <c r="A11" s="187" t="s">
        <v>131</v>
      </c>
      <c r="B11" s="190">
        <v>2170544.04</v>
      </c>
      <c r="C11" s="190">
        <v>2092813.41</v>
      </c>
      <c r="D11" s="191">
        <v>2185061.13</v>
      </c>
      <c r="E11" s="189">
        <f t="shared" si="0"/>
        <v>2149472.86</v>
      </c>
      <c r="F11" s="201">
        <f>+E11/$E$10</f>
        <v>0.27236195855577278</v>
      </c>
      <c r="G11" s="204">
        <f>+B11/$B$10</f>
        <v>0.42465538462080249</v>
      </c>
      <c r="H11" s="204">
        <f>+C11/$C$10</f>
        <v>0.29321025483966145</v>
      </c>
      <c r="I11" s="204">
        <f>+D11/$D$10</f>
        <v>0.1912187733601983</v>
      </c>
    </row>
    <row r="12" spans="1:9" ht="24">
      <c r="A12" s="187" t="s">
        <v>132</v>
      </c>
      <c r="B12" s="190">
        <v>2025705.5</v>
      </c>
      <c r="C12" s="190">
        <v>2074672.79</v>
      </c>
      <c r="D12" s="191">
        <v>2166101.77</v>
      </c>
      <c r="E12" s="189">
        <f t="shared" si="0"/>
        <v>2088826.6866666668</v>
      </c>
      <c r="F12" s="201">
        <f>+E12/$E$10</f>
        <v>0.26467741838066239</v>
      </c>
      <c r="G12" s="204">
        <f>+B12/$B$10</f>
        <v>0.39631849544548975</v>
      </c>
      <c r="H12" s="204">
        <f>+C12/$C$10</f>
        <v>0.29066869246829391</v>
      </c>
      <c r="I12" s="204">
        <f>+D12/$D$10</f>
        <v>0.18955960441836903</v>
      </c>
    </row>
    <row r="13" spans="1:9">
      <c r="A13" s="187" t="s">
        <v>133</v>
      </c>
      <c r="B13" s="190">
        <v>845816.27</v>
      </c>
      <c r="C13" s="190">
        <v>2873332</v>
      </c>
      <c r="D13" s="191">
        <v>6557062.0800000001</v>
      </c>
      <c r="E13" s="189">
        <f t="shared" si="0"/>
        <v>3425403.4499999997</v>
      </c>
      <c r="F13" s="201">
        <f>+E13/$E$10</f>
        <v>0.43403646068166735</v>
      </c>
      <c r="G13" s="204">
        <f>+B13/$B$10</f>
        <v>0.16547944977674009</v>
      </c>
      <c r="H13" s="204">
        <f>+C13/$C$10</f>
        <v>0.40256355580163938</v>
      </c>
      <c r="I13" s="204">
        <f>+D13/$D$10</f>
        <v>0.57382072774516402</v>
      </c>
    </row>
    <row r="14" spans="1:9" ht="24">
      <c r="A14" s="187" t="s">
        <v>134</v>
      </c>
      <c r="B14" s="190">
        <v>69195.759999999995</v>
      </c>
      <c r="C14" s="190">
        <v>96767.6</v>
      </c>
      <c r="D14" s="191">
        <v>518797.42</v>
      </c>
      <c r="E14" s="189">
        <f t="shared" si="0"/>
        <v>228253.59333333335</v>
      </c>
      <c r="F14" s="201">
        <f>+E14/$E$10</f>
        <v>2.8922252001664983E-2</v>
      </c>
      <c r="G14" s="204">
        <f>+B14/$B$10</f>
        <v>1.3537782019354344E-2</v>
      </c>
      <c r="H14" s="204">
        <f>+C14/$C$10</f>
        <v>1.3557468869727104E-2</v>
      </c>
      <c r="I14" s="204">
        <f>+D14/$D$10</f>
        <v>4.5400929481014388E-2</v>
      </c>
    </row>
    <row r="15" spans="1:9">
      <c r="A15" s="187" t="s">
        <v>135</v>
      </c>
      <c r="B15" s="190">
        <v>0</v>
      </c>
      <c r="C15" s="190">
        <v>0</v>
      </c>
      <c r="D15" s="191">
        <v>0</v>
      </c>
      <c r="E15" s="189"/>
      <c r="F15" s="203">
        <f>+E15/$E$10</f>
        <v>0</v>
      </c>
      <c r="G15" s="200">
        <f>+B15/$B$10</f>
        <v>0</v>
      </c>
      <c r="H15" s="200">
        <f>+C15/$C$10</f>
        <v>0</v>
      </c>
      <c r="I15" s="200">
        <f>+D15/$D$10</f>
        <v>0</v>
      </c>
    </row>
    <row r="16" spans="1:9">
      <c r="A16" s="186" t="s">
        <v>136</v>
      </c>
      <c r="B16" s="189">
        <v>604805</v>
      </c>
      <c r="C16" s="189">
        <v>-125149</v>
      </c>
      <c r="D16" s="192">
        <v>-1319029</v>
      </c>
      <c r="E16" s="189"/>
      <c r="F16" s="181"/>
    </row>
    <row r="17" spans="1:6">
      <c r="A17" s="188" t="s">
        <v>137</v>
      </c>
      <c r="B17" s="193">
        <v>110568</v>
      </c>
      <c r="C17" s="194">
        <v>109886</v>
      </c>
      <c r="D17" s="191">
        <v>1234447</v>
      </c>
      <c r="E17" s="189">
        <f t="shared" si="0"/>
        <v>484967</v>
      </c>
      <c r="F17" s="180"/>
    </row>
    <row r="18" spans="1:6" ht="24">
      <c r="A18" s="188" t="s">
        <v>138</v>
      </c>
      <c r="B18" s="193">
        <v>429765</v>
      </c>
      <c r="C18" s="193">
        <v>425846</v>
      </c>
      <c r="D18" s="191">
        <v>438102.32</v>
      </c>
      <c r="E18" s="189"/>
      <c r="F18" s="180"/>
    </row>
    <row r="19" spans="1:6">
      <c r="A19" s="188" t="s">
        <v>139</v>
      </c>
      <c r="B19" s="194">
        <v>224148</v>
      </c>
      <c r="C19" s="194">
        <v>229004</v>
      </c>
      <c r="D19" s="191">
        <v>290285.56</v>
      </c>
      <c r="E19" s="189"/>
      <c r="F19" s="180"/>
    </row>
    <row r="20" spans="1:6">
      <c r="A20" s="188" t="s">
        <v>140</v>
      </c>
      <c r="B20" s="193">
        <v>128186</v>
      </c>
      <c r="C20" s="193">
        <v>619493</v>
      </c>
      <c r="D20" s="191">
        <v>375225</v>
      </c>
      <c r="E20" s="189"/>
      <c r="F20" s="180"/>
    </row>
    <row r="21" spans="1:6">
      <c r="A21" s="186" t="s">
        <v>141</v>
      </c>
      <c r="B21" s="189">
        <v>2612216</v>
      </c>
      <c r="C21" s="189">
        <v>2493097.8199999998</v>
      </c>
      <c r="D21" s="192">
        <f>+C21-D19+D17</f>
        <v>3437259.26</v>
      </c>
      <c r="E21" s="189">
        <f t="shared" si="0"/>
        <v>2847524.36</v>
      </c>
      <c r="F21" s="181"/>
    </row>
    <row r="22" spans="1:6">
      <c r="A22" s="186" t="s">
        <v>142</v>
      </c>
      <c r="B22" s="195">
        <v>0.45700000000000002</v>
      </c>
      <c r="C22" s="195">
        <v>0.32400000000000001</v>
      </c>
      <c r="D22" s="196">
        <v>0.34</v>
      </c>
      <c r="E22" s="197">
        <f t="shared" si="0"/>
        <v>0.37366666666666665</v>
      </c>
      <c r="F22" s="182"/>
    </row>
    <row r="23" spans="1:6">
      <c r="A23" s="188" t="s">
        <v>143</v>
      </c>
      <c r="B23" s="198">
        <f>+'01 Prebivalstvo'!J11</f>
        <v>6741</v>
      </c>
      <c r="C23" s="198">
        <v>6767</v>
      </c>
      <c r="D23" s="198">
        <v>6767</v>
      </c>
      <c r="E23" s="189"/>
      <c r="F23" s="183"/>
    </row>
    <row r="24" spans="1:6">
      <c r="A24" s="188" t="s">
        <v>144</v>
      </c>
      <c r="B24" s="193">
        <f>+B21/B23</f>
        <v>387.51164515650498</v>
      </c>
      <c r="C24" s="193">
        <f>+C21/C23</f>
        <v>368.41995271168906</v>
      </c>
      <c r="D24" s="193">
        <f>+D21/D23</f>
        <v>507.94432688044918</v>
      </c>
      <c r="E24" s="189">
        <f t="shared" si="0"/>
        <v>421.29197491621443</v>
      </c>
      <c r="F24" s="184"/>
    </row>
    <row r="25" spans="1:6">
      <c r="A25" s="188" t="s">
        <v>145</v>
      </c>
      <c r="B25" s="193">
        <v>117.8</v>
      </c>
      <c r="C25" s="193">
        <v>106.2</v>
      </c>
      <c r="D25" s="193"/>
      <c r="E25" s="189"/>
      <c r="F25" s="184"/>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sheetPr>
  <dimension ref="B3:P52"/>
  <sheetViews>
    <sheetView workbookViewId="0"/>
  </sheetViews>
  <sheetFormatPr defaultRowHeight="12"/>
  <sheetData>
    <row r="3" spans="2:2">
      <c r="B3" t="s">
        <v>53</v>
      </c>
    </row>
    <row r="50" spans="11:16">
      <c r="K50" t="s">
        <v>54</v>
      </c>
      <c r="M50">
        <v>2710495</v>
      </c>
      <c r="N50">
        <v>1161641</v>
      </c>
      <c r="O50">
        <f>+N50+M50</f>
        <v>3872136</v>
      </c>
    </row>
    <row r="51" spans="11:16">
      <c r="L51">
        <v>799556</v>
      </c>
      <c r="M51">
        <v>1167521</v>
      </c>
      <c r="N51">
        <v>497286</v>
      </c>
      <c r="O51">
        <f>+N51+M51</f>
        <v>1664807</v>
      </c>
      <c r="P51">
        <f>+O52+L51</f>
        <v>6336499</v>
      </c>
    </row>
    <row r="52" spans="11:16">
      <c r="O52">
        <f>+O51+O50</f>
        <v>5536943</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sheetPr>
  <dimension ref="A2:J97"/>
  <sheetViews>
    <sheetView workbookViewId="0">
      <selection activeCell="I9" sqref="I9"/>
    </sheetView>
  </sheetViews>
  <sheetFormatPr defaultColWidth="9.33203125" defaultRowHeight="12"/>
  <cols>
    <col min="1" max="1" width="49.1640625" style="37" customWidth="1"/>
    <col min="2" max="3" width="10.33203125" style="37" customWidth="1"/>
    <col min="4" max="4" width="16.33203125" style="37" customWidth="1"/>
    <col min="5" max="5" width="11.5" style="37" customWidth="1"/>
    <col min="6" max="6" width="10.6640625" style="37" customWidth="1"/>
    <col min="7" max="7" width="16.6640625" style="37" customWidth="1"/>
    <col min="8" max="8" width="10.1640625" style="37" bestFit="1" customWidth="1"/>
    <col min="9" max="16384" width="9.33203125" style="37"/>
  </cols>
  <sheetData>
    <row r="2" spans="1:10" ht="15.75">
      <c r="A2" s="46" t="s">
        <v>89</v>
      </c>
    </row>
    <row r="4" spans="1:10" ht="14.25" customHeight="1">
      <c r="A4" s="39" t="s">
        <v>84</v>
      </c>
      <c r="B4" s="40">
        <v>2011</v>
      </c>
      <c r="C4" s="40">
        <v>2012</v>
      </c>
      <c r="D4" s="40">
        <v>2013</v>
      </c>
      <c r="E4" s="40">
        <v>2014</v>
      </c>
      <c r="F4" s="40">
        <v>2015</v>
      </c>
      <c r="G4" s="40">
        <v>2016</v>
      </c>
      <c r="H4" s="40">
        <v>2017</v>
      </c>
      <c r="I4" s="40" t="s">
        <v>291</v>
      </c>
    </row>
    <row r="5" spans="1:10" ht="14.25" customHeight="1">
      <c r="A5" s="41" t="s">
        <v>60</v>
      </c>
      <c r="B5" s="38">
        <f>+B6+B7</f>
        <v>312477</v>
      </c>
      <c r="C5" s="38">
        <f t="shared" ref="C5:H5" si="0">+C6+C7</f>
        <v>303046</v>
      </c>
      <c r="D5" s="38">
        <f t="shared" si="0"/>
        <v>311786</v>
      </c>
      <c r="E5" s="38">
        <f t="shared" si="0"/>
        <v>302922</v>
      </c>
      <c r="F5" s="38">
        <f t="shared" si="0"/>
        <v>317217</v>
      </c>
      <c r="G5" s="38">
        <f t="shared" si="0"/>
        <v>346635</v>
      </c>
      <c r="H5" s="38">
        <f t="shared" si="0"/>
        <v>321113</v>
      </c>
      <c r="I5" s="38">
        <f>+AVERAGE(B5:H5)</f>
        <v>316456.57142857142</v>
      </c>
    </row>
    <row r="6" spans="1:10" ht="14.25" customHeight="1">
      <c r="A6" s="42" t="s">
        <v>61</v>
      </c>
      <c r="B6" s="43">
        <v>211306</v>
      </c>
      <c r="C6" s="43">
        <v>211820</v>
      </c>
      <c r="D6" s="43">
        <v>214631</v>
      </c>
      <c r="E6" s="43">
        <v>207279</v>
      </c>
      <c r="F6" s="131">
        <v>217435</v>
      </c>
      <c r="G6" s="131">
        <v>251461</v>
      </c>
      <c r="H6" s="127">
        <v>225912</v>
      </c>
      <c r="I6" s="127">
        <f t="shared" ref="I6:I18" si="1">+AVERAGE(B6:H6)</f>
        <v>219977.71428571429</v>
      </c>
    </row>
    <row r="7" spans="1:10" ht="30" customHeight="1">
      <c r="A7" s="42" t="s">
        <v>62</v>
      </c>
      <c r="B7" s="43">
        <v>101171</v>
      </c>
      <c r="C7" s="43">
        <v>91226</v>
      </c>
      <c r="D7" s="43">
        <v>97155</v>
      </c>
      <c r="E7" s="43">
        <v>95643</v>
      </c>
      <c r="F7" s="131">
        <v>99782</v>
      </c>
      <c r="G7" s="131">
        <v>95174</v>
      </c>
      <c r="H7" s="127">
        <v>95201</v>
      </c>
      <c r="I7" s="127">
        <f t="shared" si="1"/>
        <v>96478.857142857145</v>
      </c>
    </row>
    <row r="8" spans="1:10" ht="14.25" customHeight="1">
      <c r="A8" s="41" t="s">
        <v>87</v>
      </c>
      <c r="B8" s="38">
        <v>4671</v>
      </c>
      <c r="C8" s="38">
        <v>4686</v>
      </c>
      <c r="D8" s="38">
        <v>4739</v>
      </c>
      <c r="E8" s="38">
        <v>4736</v>
      </c>
      <c r="F8" s="38">
        <v>4910</v>
      </c>
      <c r="G8" s="38">
        <v>5459</v>
      </c>
      <c r="H8" s="157">
        <f>+G8</f>
        <v>5459</v>
      </c>
      <c r="I8" s="157">
        <f t="shared" si="1"/>
        <v>4951.4285714285716</v>
      </c>
    </row>
    <row r="9" spans="1:10" ht="14.25" customHeight="1">
      <c r="A9" s="45" t="s">
        <v>88</v>
      </c>
      <c r="B9" s="205">
        <f>+B6/B8</f>
        <v>45.237850567330334</v>
      </c>
      <c r="C9" s="205">
        <f t="shared" ref="C9:H9" si="2">+C6/C8</f>
        <v>45.202731540759707</v>
      </c>
      <c r="D9" s="205">
        <f t="shared" si="2"/>
        <v>45.290356615319688</v>
      </c>
      <c r="E9" s="205">
        <f t="shared" si="2"/>
        <v>43.766680743243242</v>
      </c>
      <c r="F9" s="205">
        <f t="shared" si="2"/>
        <v>44.284114052953157</v>
      </c>
      <c r="G9" s="205">
        <f t="shared" si="2"/>
        <v>46.063564755449718</v>
      </c>
      <c r="H9" s="205">
        <f t="shared" si="2"/>
        <v>41.383403553764424</v>
      </c>
      <c r="I9" s="205">
        <f>+AVERAGE(B9:H9)</f>
        <v>44.461243118402891</v>
      </c>
    </row>
    <row r="10" spans="1:10">
      <c r="A10" s="34" t="s">
        <v>262</v>
      </c>
      <c r="B10" s="35">
        <f>+B9*2.73972602739726</f>
        <v>123.93931662282283</v>
      </c>
      <c r="C10" s="35">
        <f t="shared" ref="C10:H10" si="3">+C9*2.73972602739726</f>
        <v>123.84310011167042</v>
      </c>
      <c r="D10" s="35">
        <f t="shared" si="3"/>
        <v>124.08316880909503</v>
      </c>
      <c r="E10" s="35">
        <f t="shared" si="3"/>
        <v>119.90871436504997</v>
      </c>
      <c r="F10" s="35">
        <f t="shared" si="3"/>
        <v>121.32633987110454</v>
      </c>
      <c r="G10" s="35">
        <f t="shared" si="3"/>
        <v>126.2015472752047</v>
      </c>
      <c r="H10" s="35">
        <f t="shared" si="3"/>
        <v>113.37918781853266</v>
      </c>
      <c r="I10" s="35">
        <f t="shared" si="1"/>
        <v>121.81162498192573</v>
      </c>
    </row>
    <row r="11" spans="1:10">
      <c r="A11" s="34"/>
      <c r="B11" s="35"/>
      <c r="C11" s="35"/>
      <c r="D11" s="35"/>
      <c r="E11" s="35"/>
      <c r="H11" s="132"/>
      <c r="I11" s="132"/>
    </row>
    <row r="12" spans="1:10" ht="14.25" customHeight="1">
      <c r="A12" s="39" t="s">
        <v>85</v>
      </c>
      <c r="B12" s="40">
        <v>2011</v>
      </c>
      <c r="C12" s="40">
        <v>2012</v>
      </c>
      <c r="D12" s="40">
        <v>2013</v>
      </c>
      <c r="E12" s="40">
        <v>2014</v>
      </c>
      <c r="F12" s="40">
        <v>2015</v>
      </c>
      <c r="G12" s="40">
        <v>2016</v>
      </c>
      <c r="H12" s="133">
        <v>2017</v>
      </c>
      <c r="I12" s="133" t="s">
        <v>291</v>
      </c>
    </row>
    <row r="13" spans="1:10" ht="14.25" customHeight="1">
      <c r="A13" s="41" t="s">
        <v>60</v>
      </c>
      <c r="B13" s="38">
        <f>+B14+B15</f>
        <v>291662</v>
      </c>
      <c r="C13" s="38">
        <f t="shared" ref="C13:H13" si="4">+C14+C15</f>
        <v>287090</v>
      </c>
      <c r="D13" s="38">
        <f t="shared" si="4"/>
        <v>296243</v>
      </c>
      <c r="E13" s="38">
        <f t="shared" si="4"/>
        <v>298021</v>
      </c>
      <c r="F13" s="38">
        <f t="shared" si="4"/>
        <v>308798</v>
      </c>
      <c r="G13" s="38">
        <f t="shared" si="4"/>
        <v>331475</v>
      </c>
      <c r="H13" s="38">
        <f t="shared" si="4"/>
        <v>298178</v>
      </c>
      <c r="I13" s="38">
        <f t="shared" si="1"/>
        <v>301638.14285714284</v>
      </c>
    </row>
    <row r="14" spans="1:10" ht="14.25" customHeight="1">
      <c r="A14" s="42" t="s">
        <v>61</v>
      </c>
      <c r="B14" s="43">
        <v>192180</v>
      </c>
      <c r="C14" s="43">
        <v>196764</v>
      </c>
      <c r="D14" s="43">
        <v>200143</v>
      </c>
      <c r="E14" s="43">
        <v>202636</v>
      </c>
      <c r="F14" s="131">
        <v>209655</v>
      </c>
      <c r="G14" s="131">
        <v>236758</v>
      </c>
      <c r="H14" s="127">
        <v>203565</v>
      </c>
      <c r="I14" s="127">
        <f t="shared" si="1"/>
        <v>205957.28571428571</v>
      </c>
    </row>
    <row r="15" spans="1:10" ht="14.25" customHeight="1">
      <c r="A15" s="42" t="s">
        <v>62</v>
      </c>
      <c r="B15" s="43">
        <v>99482</v>
      </c>
      <c r="C15" s="43">
        <v>90326</v>
      </c>
      <c r="D15" s="43">
        <v>96100</v>
      </c>
      <c r="E15" s="43">
        <v>95385</v>
      </c>
      <c r="F15" s="131">
        <v>99143</v>
      </c>
      <c r="G15" s="131">
        <v>94717</v>
      </c>
      <c r="H15" s="127">
        <v>94613</v>
      </c>
      <c r="I15" s="127">
        <f t="shared" si="1"/>
        <v>95680.857142857145</v>
      </c>
    </row>
    <row r="16" spans="1:10" ht="14.25" customHeight="1">
      <c r="A16" s="41" t="s">
        <v>87</v>
      </c>
      <c r="B16" s="38">
        <v>4011</v>
      </c>
      <c r="C16" s="38">
        <v>4013</v>
      </c>
      <c r="D16" s="38">
        <v>4105</v>
      </c>
      <c r="E16" s="38">
        <v>4272</v>
      </c>
      <c r="F16" s="38">
        <v>4292</v>
      </c>
      <c r="G16" s="38">
        <v>4461</v>
      </c>
      <c r="H16" s="157">
        <f>+G16</f>
        <v>4461</v>
      </c>
      <c r="I16" s="157">
        <f t="shared" si="1"/>
        <v>4230.7142857142853</v>
      </c>
      <c r="J16" s="37" t="s">
        <v>261</v>
      </c>
    </row>
    <row r="17" spans="1:9" ht="14.25" customHeight="1">
      <c r="A17" s="45" t="s">
        <v>88</v>
      </c>
      <c r="B17" s="43">
        <f>+B14/B16</f>
        <v>47.913238593866865</v>
      </c>
      <c r="C17" s="43">
        <f t="shared" ref="C17:H17" si="5">+C14/C16</f>
        <v>49.03164714677299</v>
      </c>
      <c r="D17" s="43">
        <f t="shared" si="5"/>
        <v>48.755907429963457</v>
      </c>
      <c r="E17" s="43">
        <f t="shared" si="5"/>
        <v>47.433520599250933</v>
      </c>
      <c r="F17" s="43">
        <f t="shared" si="5"/>
        <v>48.847856477166822</v>
      </c>
      <c r="G17" s="43">
        <f t="shared" si="5"/>
        <v>53.072853620264517</v>
      </c>
      <c r="H17" s="43">
        <f t="shared" si="5"/>
        <v>45.632145258910555</v>
      </c>
      <c r="I17" s="43">
        <f t="shared" si="1"/>
        <v>48.669595589456591</v>
      </c>
    </row>
    <row r="18" spans="1:9">
      <c r="A18" s="34" t="s">
        <v>262</v>
      </c>
      <c r="B18" s="35">
        <f>+B17*2.73972602739726</f>
        <v>131.26914683251195</v>
      </c>
      <c r="C18" s="35">
        <f t="shared" ref="C18:H18" si="6">+C17*2.73972602739726</f>
        <v>134.33327985417256</v>
      </c>
      <c r="D18" s="35">
        <f t="shared" si="6"/>
        <v>133.57782857524234</v>
      </c>
      <c r="E18" s="35">
        <f t="shared" si="6"/>
        <v>129.95485095685186</v>
      </c>
      <c r="F18" s="35">
        <f t="shared" si="6"/>
        <v>133.82974377305979</v>
      </c>
      <c r="G18" s="35">
        <f t="shared" si="6"/>
        <v>145.4050784116836</v>
      </c>
      <c r="H18" s="35">
        <f t="shared" si="6"/>
        <v>125.01957605180974</v>
      </c>
      <c r="I18" s="35">
        <f t="shared" si="1"/>
        <v>133.34135777933312</v>
      </c>
    </row>
    <row r="20" spans="1:9" ht="15.75">
      <c r="A20" s="46" t="s">
        <v>90</v>
      </c>
    </row>
    <row r="21" spans="1:9">
      <c r="C21" s="811"/>
      <c r="D21" s="811"/>
      <c r="E21" s="811"/>
    </row>
    <row r="22" spans="1:9">
      <c r="A22" s="39" t="s">
        <v>91</v>
      </c>
      <c r="B22" s="40" t="s">
        <v>63</v>
      </c>
      <c r="C22" s="47">
        <v>2014</v>
      </c>
      <c r="D22" s="47">
        <v>2015</v>
      </c>
      <c r="E22" s="47">
        <v>2016</v>
      </c>
      <c r="F22" s="47">
        <v>2017</v>
      </c>
    </row>
    <row r="23" spans="1:9">
      <c r="A23" s="41" t="s">
        <v>92</v>
      </c>
      <c r="B23" s="41"/>
      <c r="C23" s="41"/>
      <c r="D23" s="41"/>
      <c r="E23" s="41"/>
      <c r="F23" s="48"/>
    </row>
    <row r="24" spans="1:9">
      <c r="A24" s="49" t="s">
        <v>64</v>
      </c>
      <c r="B24" s="50" t="s">
        <v>65</v>
      </c>
      <c r="C24" s="43">
        <v>4007</v>
      </c>
      <c r="D24" s="43">
        <v>4026</v>
      </c>
      <c r="E24" s="51">
        <v>4223</v>
      </c>
      <c r="F24" s="3"/>
    </row>
    <row r="25" spans="1:9">
      <c r="A25" s="49" t="s">
        <v>66</v>
      </c>
      <c r="B25" s="50" t="s">
        <v>65</v>
      </c>
      <c r="C25" s="51">
        <v>1857</v>
      </c>
      <c r="D25" s="51">
        <v>1932</v>
      </c>
      <c r="E25" s="51">
        <v>1774</v>
      </c>
      <c r="F25" s="3"/>
    </row>
    <row r="26" spans="1:9">
      <c r="A26" s="49" t="s">
        <v>67</v>
      </c>
      <c r="B26" s="50" t="s">
        <v>65</v>
      </c>
      <c r="C26" s="51">
        <v>954</v>
      </c>
      <c r="D26" s="51">
        <v>965</v>
      </c>
      <c r="E26" s="51">
        <v>830</v>
      </c>
      <c r="F26" s="3"/>
    </row>
    <row r="27" spans="1:9">
      <c r="A27" s="52" t="s">
        <v>51</v>
      </c>
      <c r="B27" s="53" t="s">
        <v>65</v>
      </c>
      <c r="C27" s="54">
        <f>+C26+C25+C24</f>
        <v>6818</v>
      </c>
      <c r="D27" s="54">
        <f>+D26+D25+D24</f>
        <v>6923</v>
      </c>
      <c r="E27" s="54">
        <f>+E26+E25+E24</f>
        <v>6827</v>
      </c>
      <c r="F27" s="54">
        <f>+F26+F25+F24</f>
        <v>0</v>
      </c>
    </row>
    <row r="28" spans="1:9">
      <c r="A28" s="41" t="s">
        <v>93</v>
      </c>
      <c r="B28" s="41"/>
      <c r="C28" s="41"/>
      <c r="D28" s="41"/>
      <c r="E28" s="41"/>
      <c r="F28" s="48"/>
    </row>
    <row r="29" spans="1:9">
      <c r="A29" s="49" t="s">
        <v>64</v>
      </c>
      <c r="B29" s="50" t="s">
        <v>65</v>
      </c>
      <c r="C29" s="43">
        <v>265</v>
      </c>
      <c r="D29" s="43">
        <v>237</v>
      </c>
      <c r="E29" s="51">
        <v>238</v>
      </c>
      <c r="F29" s="3"/>
    </row>
    <row r="30" spans="1:9">
      <c r="A30" s="49" t="s">
        <v>66</v>
      </c>
      <c r="B30" s="50" t="s">
        <v>65</v>
      </c>
      <c r="C30" s="51">
        <v>14</v>
      </c>
      <c r="D30" s="51">
        <v>10</v>
      </c>
      <c r="E30" s="51">
        <v>9</v>
      </c>
      <c r="F30" s="3"/>
    </row>
    <row r="31" spans="1:9">
      <c r="A31" s="49" t="s">
        <v>67</v>
      </c>
      <c r="B31" s="50" t="s">
        <v>65</v>
      </c>
      <c r="C31" s="51">
        <v>0</v>
      </c>
      <c r="D31" s="51">
        <v>0</v>
      </c>
      <c r="E31" s="51">
        <v>0</v>
      </c>
      <c r="F31" s="3"/>
    </row>
    <row r="32" spans="1:9">
      <c r="A32" s="52" t="s">
        <v>51</v>
      </c>
      <c r="B32" s="53" t="s">
        <v>65</v>
      </c>
      <c r="C32" s="54">
        <f>+C31+C30+C29</f>
        <v>279</v>
      </c>
      <c r="D32" s="54">
        <f>+D31+D30+D29</f>
        <v>247</v>
      </c>
      <c r="E32" s="54">
        <f>+E31+E30+E29</f>
        <v>247</v>
      </c>
      <c r="F32" s="54">
        <f>+F31+F30+F29</f>
        <v>0</v>
      </c>
    </row>
    <row r="33" spans="1:7" ht="17.25" customHeight="1">
      <c r="A33" s="41" t="s">
        <v>94</v>
      </c>
      <c r="B33" s="41"/>
      <c r="C33" s="41"/>
      <c r="D33" s="41"/>
      <c r="E33" s="41"/>
      <c r="F33" s="48"/>
    </row>
    <row r="34" spans="1:7">
      <c r="A34" s="49" t="s">
        <v>64</v>
      </c>
      <c r="B34" s="50" t="s">
        <v>65</v>
      </c>
      <c r="C34" s="43">
        <v>65</v>
      </c>
      <c r="D34" s="43">
        <v>84</v>
      </c>
      <c r="E34" s="51">
        <v>78</v>
      </c>
      <c r="F34" s="3"/>
    </row>
    <row r="35" spans="1:7">
      <c r="A35" s="49" t="s">
        <v>66</v>
      </c>
      <c r="B35" s="50" t="s">
        <v>65</v>
      </c>
      <c r="C35" s="51">
        <v>21</v>
      </c>
      <c r="D35" s="51">
        <v>20</v>
      </c>
      <c r="E35" s="51">
        <v>17</v>
      </c>
      <c r="F35" s="3"/>
    </row>
    <row r="36" spans="1:7">
      <c r="A36" s="49" t="s">
        <v>67</v>
      </c>
      <c r="B36" s="50" t="s">
        <v>65</v>
      </c>
      <c r="C36" s="51">
        <v>0</v>
      </c>
      <c r="D36" s="51">
        <v>0</v>
      </c>
      <c r="E36" s="51">
        <v>0</v>
      </c>
      <c r="F36" s="3"/>
    </row>
    <row r="37" spans="1:7">
      <c r="A37" s="52" t="s">
        <v>51</v>
      </c>
      <c r="B37" s="53" t="s">
        <v>65</v>
      </c>
      <c r="C37" s="54">
        <f>+C36+C35+C34</f>
        <v>86</v>
      </c>
      <c r="D37" s="54">
        <f>+D36+D35+D34</f>
        <v>104</v>
      </c>
      <c r="E37" s="54">
        <f>+E36+E35+E34</f>
        <v>95</v>
      </c>
      <c r="F37" s="54">
        <f>+F36+F35+F34</f>
        <v>0</v>
      </c>
    </row>
    <row r="38" spans="1:7" hidden="1">
      <c r="A38" s="206" t="s">
        <v>95</v>
      </c>
      <c r="B38" s="206"/>
      <c r="C38" s="206"/>
      <c r="D38" s="206"/>
      <c r="E38" s="206"/>
      <c r="F38" s="207"/>
      <c r="G38" s="208"/>
    </row>
    <row r="39" spans="1:7" hidden="1">
      <c r="A39" s="209" t="s">
        <v>64</v>
      </c>
      <c r="B39" s="210" t="s">
        <v>68</v>
      </c>
      <c r="C39" s="211">
        <v>179058</v>
      </c>
      <c r="D39" s="211">
        <v>177591</v>
      </c>
      <c r="E39" s="211">
        <v>174163</v>
      </c>
      <c r="F39" s="212"/>
      <c r="G39" s="812" t="s">
        <v>348</v>
      </c>
    </row>
    <row r="40" spans="1:7" hidden="1">
      <c r="A40" s="209" t="s">
        <v>66</v>
      </c>
      <c r="B40" s="210" t="s">
        <v>68</v>
      </c>
      <c r="C40" s="211">
        <v>92855</v>
      </c>
      <c r="D40" s="211">
        <v>96581</v>
      </c>
      <c r="E40" s="213">
        <v>88722</v>
      </c>
      <c r="F40" s="212"/>
      <c r="G40" s="812"/>
    </row>
    <row r="41" spans="1:7" hidden="1">
      <c r="A41" s="209" t="s">
        <v>67</v>
      </c>
      <c r="B41" s="210" t="s">
        <v>68</v>
      </c>
      <c r="C41" s="211">
        <v>47680</v>
      </c>
      <c r="D41" s="211">
        <v>48235</v>
      </c>
      <c r="E41" s="213">
        <v>41514</v>
      </c>
      <c r="F41" s="212"/>
      <c r="G41" s="812"/>
    </row>
    <row r="42" spans="1:7" hidden="1">
      <c r="A42" s="214" t="s">
        <v>51</v>
      </c>
      <c r="B42" s="215" t="s">
        <v>68</v>
      </c>
      <c r="C42" s="216">
        <f>+C41+C40+C39</f>
        <v>319593</v>
      </c>
      <c r="D42" s="216">
        <f>+D41+D40+D39</f>
        <v>322407</v>
      </c>
      <c r="E42" s="216">
        <f>+E41+E40+E39</f>
        <v>304399</v>
      </c>
      <c r="F42" s="216">
        <f>+F41+F40+F39</f>
        <v>0</v>
      </c>
      <c r="G42" s="812"/>
    </row>
    <row r="43" spans="1:7" hidden="1">
      <c r="A43" s="206" t="s">
        <v>96</v>
      </c>
      <c r="B43" s="206"/>
      <c r="C43" s="206"/>
      <c r="D43" s="206"/>
      <c r="E43" s="206"/>
      <c r="F43" s="207"/>
      <c r="G43" s="812"/>
    </row>
    <row r="44" spans="1:7" hidden="1">
      <c r="A44" s="209" t="s">
        <v>64</v>
      </c>
      <c r="B44" s="210" t="s">
        <v>68</v>
      </c>
      <c r="C44" s="211">
        <v>11820</v>
      </c>
      <c r="D44" s="211">
        <v>8251</v>
      </c>
      <c r="E44" s="211">
        <v>9792</v>
      </c>
      <c r="F44" s="212"/>
      <c r="G44" s="812"/>
    </row>
    <row r="45" spans="1:7" hidden="1">
      <c r="A45" s="209" t="s">
        <v>66</v>
      </c>
      <c r="B45" s="210" t="s">
        <v>68</v>
      </c>
      <c r="C45" s="211">
        <v>675</v>
      </c>
      <c r="D45" s="211">
        <v>501</v>
      </c>
      <c r="E45" s="213">
        <v>474</v>
      </c>
      <c r="F45" s="212"/>
      <c r="G45" s="812"/>
    </row>
    <row r="46" spans="1:7" hidden="1">
      <c r="A46" s="209" t="s">
        <v>67</v>
      </c>
      <c r="B46" s="210" t="s">
        <v>68</v>
      </c>
      <c r="C46" s="211">
        <v>0</v>
      </c>
      <c r="D46" s="211">
        <v>0</v>
      </c>
      <c r="E46" s="213">
        <v>0</v>
      </c>
      <c r="F46" s="212"/>
      <c r="G46" s="812"/>
    </row>
    <row r="47" spans="1:7" hidden="1">
      <c r="A47" s="214" t="s">
        <v>51</v>
      </c>
      <c r="B47" s="215" t="s">
        <v>68</v>
      </c>
      <c r="C47" s="216">
        <f>+C46+C45+C44</f>
        <v>12495</v>
      </c>
      <c r="D47" s="216">
        <f>+D46+D45+D44</f>
        <v>8752</v>
      </c>
      <c r="E47" s="216">
        <f>+E46+E45+E44</f>
        <v>10266</v>
      </c>
      <c r="F47" s="216">
        <f>+F46+F45+F44</f>
        <v>0</v>
      </c>
      <c r="G47" s="812"/>
    </row>
    <row r="48" spans="1:7" hidden="1">
      <c r="A48" s="206" t="s">
        <v>97</v>
      </c>
      <c r="B48" s="206"/>
      <c r="C48" s="206"/>
      <c r="D48" s="206"/>
      <c r="E48" s="206"/>
      <c r="F48" s="207"/>
      <c r="G48" s="812"/>
    </row>
    <row r="49" spans="1:8" hidden="1">
      <c r="A49" s="209" t="s">
        <v>64</v>
      </c>
      <c r="B49" s="210" t="s">
        <v>68</v>
      </c>
      <c r="C49" s="211">
        <v>6578</v>
      </c>
      <c r="D49" s="211">
        <v>5236</v>
      </c>
      <c r="E49" s="211">
        <v>6515</v>
      </c>
      <c r="F49" s="212"/>
      <c r="G49" s="812"/>
    </row>
    <row r="50" spans="1:8" hidden="1">
      <c r="A50" s="209" t="s">
        <v>66</v>
      </c>
      <c r="B50" s="210" t="s">
        <v>68</v>
      </c>
      <c r="C50" s="211">
        <v>1057</v>
      </c>
      <c r="D50" s="211">
        <v>986</v>
      </c>
      <c r="E50" s="213">
        <v>1117</v>
      </c>
      <c r="F50" s="212"/>
      <c r="G50" s="812"/>
    </row>
    <row r="51" spans="1:8" hidden="1">
      <c r="A51" s="209" t="s">
        <v>67</v>
      </c>
      <c r="B51" s="210" t="s">
        <v>68</v>
      </c>
      <c r="C51" s="211">
        <v>0</v>
      </c>
      <c r="D51" s="211">
        <v>0</v>
      </c>
      <c r="E51" s="213">
        <v>0</v>
      </c>
      <c r="F51" s="212"/>
      <c r="G51" s="812"/>
    </row>
    <row r="52" spans="1:8" hidden="1">
      <c r="A52" s="214" t="s">
        <v>51</v>
      </c>
      <c r="B52" s="215" t="s">
        <v>68</v>
      </c>
      <c r="C52" s="216">
        <f>+C51+C50+C49</f>
        <v>7635</v>
      </c>
      <c r="D52" s="216">
        <f>+D51+D50+D49</f>
        <v>6222</v>
      </c>
      <c r="E52" s="216">
        <f>+E51+E50+E49</f>
        <v>7632</v>
      </c>
      <c r="F52" s="216">
        <f>+F51+F50+F49</f>
        <v>0</v>
      </c>
      <c r="G52" s="812"/>
    </row>
    <row r="53" spans="1:8" hidden="1">
      <c r="A53" s="206" t="s">
        <v>263</v>
      </c>
      <c r="B53" s="206"/>
      <c r="C53" s="206"/>
      <c r="D53" s="206"/>
      <c r="E53" s="206"/>
      <c r="F53" s="207"/>
      <c r="G53" s="812"/>
    </row>
    <row r="54" spans="1:8" hidden="1">
      <c r="A54" s="209" t="s">
        <v>64</v>
      </c>
      <c r="B54" s="210" t="s">
        <v>68</v>
      </c>
      <c r="C54" s="211">
        <f t="shared" ref="C54:E56" si="7">+C49+C44+C39</f>
        <v>197456</v>
      </c>
      <c r="D54" s="211">
        <f t="shared" si="7"/>
        <v>191078</v>
      </c>
      <c r="E54" s="211">
        <f t="shared" si="7"/>
        <v>190470</v>
      </c>
      <c r="F54" s="212"/>
      <c r="G54" s="812"/>
    </row>
    <row r="55" spans="1:8" hidden="1">
      <c r="A55" s="209" t="s">
        <v>66</v>
      </c>
      <c r="B55" s="210" t="s">
        <v>68</v>
      </c>
      <c r="C55" s="211">
        <f t="shared" si="7"/>
        <v>94587</v>
      </c>
      <c r="D55" s="211">
        <f t="shared" si="7"/>
        <v>98068</v>
      </c>
      <c r="E55" s="211">
        <f t="shared" si="7"/>
        <v>90313</v>
      </c>
      <c r="F55" s="212"/>
      <c r="G55" s="812"/>
    </row>
    <row r="56" spans="1:8" hidden="1">
      <c r="A56" s="209" t="s">
        <v>67</v>
      </c>
      <c r="B56" s="210" t="s">
        <v>68</v>
      </c>
      <c r="C56" s="211">
        <f t="shared" si="7"/>
        <v>47680</v>
      </c>
      <c r="D56" s="211">
        <f t="shared" si="7"/>
        <v>48235</v>
      </c>
      <c r="E56" s="211">
        <f t="shared" si="7"/>
        <v>41514</v>
      </c>
      <c r="F56" s="212"/>
      <c r="G56" s="812"/>
    </row>
    <row r="57" spans="1:8" hidden="1">
      <c r="A57" s="214" t="s">
        <v>51</v>
      </c>
      <c r="B57" s="215" t="s">
        <v>68</v>
      </c>
      <c r="C57" s="216">
        <f>+C56+C55+C54</f>
        <v>339723</v>
      </c>
      <c r="D57" s="216">
        <f>+D56+D55+D54</f>
        <v>337381</v>
      </c>
      <c r="E57" s="216">
        <f>+E56+E55+E54</f>
        <v>322297</v>
      </c>
      <c r="F57" s="216">
        <f>+F56+F55+F54</f>
        <v>0</v>
      </c>
      <c r="G57" s="812"/>
    </row>
    <row r="58" spans="1:8">
      <c r="A58" s="134"/>
      <c r="B58" s="135"/>
      <c r="C58" s="136"/>
      <c r="D58" s="136"/>
      <c r="E58" s="136"/>
      <c r="F58" s="136"/>
    </row>
    <row r="59" spans="1:8" ht="24">
      <c r="A59" s="39" t="s">
        <v>91</v>
      </c>
      <c r="B59" s="40" t="s">
        <v>63</v>
      </c>
      <c r="C59" s="47">
        <v>2014</v>
      </c>
      <c r="D59" s="47">
        <v>2015</v>
      </c>
      <c r="E59" s="47">
        <v>2016</v>
      </c>
      <c r="F59" s="47">
        <v>2017</v>
      </c>
      <c r="G59" s="47" t="s">
        <v>351</v>
      </c>
    </row>
    <row r="60" spans="1:8" ht="24">
      <c r="A60" s="217" t="s">
        <v>352</v>
      </c>
      <c r="B60" s="53" t="s">
        <v>68</v>
      </c>
      <c r="C60" s="54">
        <v>292044</v>
      </c>
      <c r="D60" s="54">
        <v>287062</v>
      </c>
      <c r="E60" s="54">
        <v>282265</v>
      </c>
      <c r="F60" s="54">
        <f>194703+91436</f>
        <v>286139</v>
      </c>
      <c r="G60" s="54">
        <f>+AVERAGE(C60:F60)</f>
        <v>286877.5</v>
      </c>
      <c r="H60" s="37" t="s">
        <v>349</v>
      </c>
    </row>
    <row r="61" spans="1:8">
      <c r="A61" s="49" t="s">
        <v>64</v>
      </c>
      <c r="B61" s="50" t="s">
        <v>68</v>
      </c>
      <c r="C61" s="43">
        <f>+(C34+C29+C24)*E9</f>
        <v>189816.09438344595</v>
      </c>
      <c r="D61" s="43">
        <f>+(D34+D29+D24)*F9</f>
        <v>192503.04378818738</v>
      </c>
      <c r="E61" s="43">
        <f>+(E34+E29+E24)*G9</f>
        <v>209082.52042498626</v>
      </c>
      <c r="F61" s="43">
        <v>194703</v>
      </c>
      <c r="G61" s="43">
        <f>+AVERAGE(C61:F61)</f>
        <v>196526.1646491549</v>
      </c>
    </row>
    <row r="62" spans="1:8">
      <c r="A62" s="49" t="s">
        <v>350</v>
      </c>
      <c r="B62" s="50" t="s">
        <v>68</v>
      </c>
      <c r="C62" s="43">
        <f>+C60-C61</f>
        <v>102227.90561655405</v>
      </c>
      <c r="D62" s="43">
        <f>+D60-D61</f>
        <v>94558.95621181262</v>
      </c>
      <c r="E62" s="43">
        <f>+E60-E61</f>
        <v>73182.479575013742</v>
      </c>
      <c r="F62" s="43">
        <f>+F60-F61</f>
        <v>91436</v>
      </c>
      <c r="G62" s="43">
        <f>+AVERAGE(C62:F62)</f>
        <v>90351.335350845096</v>
      </c>
    </row>
    <row r="63" spans="1:8" ht="24">
      <c r="A63" s="217" t="s">
        <v>353</v>
      </c>
      <c r="B63" s="53" t="s">
        <v>68</v>
      </c>
      <c r="C63" s="54">
        <v>1825</v>
      </c>
      <c r="D63" s="54">
        <v>1752</v>
      </c>
      <c r="E63" s="54">
        <v>1545</v>
      </c>
      <c r="F63" s="54">
        <v>0</v>
      </c>
      <c r="G63" s="54">
        <f>+AVERAGE(C63:F63)</f>
        <v>1280.5</v>
      </c>
      <c r="H63" s="37" t="s">
        <v>349</v>
      </c>
    </row>
    <row r="64" spans="1:8">
      <c r="A64" s="49" t="s">
        <v>64</v>
      </c>
      <c r="B64" s="50" t="s">
        <v>68</v>
      </c>
      <c r="C64" s="43">
        <f>+C63</f>
        <v>1825</v>
      </c>
      <c r="D64" s="43">
        <f>+D63</f>
        <v>1752</v>
      </c>
      <c r="E64" s="43">
        <f>+E63</f>
        <v>1545</v>
      </c>
      <c r="F64" s="43">
        <f>+F63</f>
        <v>0</v>
      </c>
      <c r="G64" s="43">
        <f>+AVERAGE(C64:F64)</f>
        <v>1280.5</v>
      </c>
    </row>
    <row r="65" spans="1:7">
      <c r="A65" s="179" t="s">
        <v>370</v>
      </c>
      <c r="B65" s="218"/>
      <c r="C65" s="219" t="s">
        <v>371</v>
      </c>
      <c r="D65" s="219" t="str">
        <f>+C65</f>
        <v>Letno poročilo</v>
      </c>
      <c r="E65" s="219" t="str">
        <f>+D65</f>
        <v>Letno poročilo</v>
      </c>
      <c r="F65" s="219" t="s">
        <v>372</v>
      </c>
      <c r="G65" s="219"/>
    </row>
    <row r="67" spans="1:7">
      <c r="A67" s="39" t="s">
        <v>98</v>
      </c>
      <c r="B67" s="40" t="s">
        <v>63</v>
      </c>
      <c r="C67" s="47">
        <v>2014</v>
      </c>
      <c r="D67" s="47">
        <v>2015</v>
      </c>
      <c r="E67" s="47">
        <v>2016</v>
      </c>
      <c r="F67" s="47">
        <v>2017</v>
      </c>
    </row>
    <row r="68" spans="1:7">
      <c r="A68" s="41" t="s">
        <v>99</v>
      </c>
      <c r="B68" s="41"/>
      <c r="C68" s="41"/>
      <c r="D68" s="41"/>
      <c r="E68" s="41"/>
      <c r="F68" s="48"/>
    </row>
    <row r="69" spans="1:7">
      <c r="A69" s="49" t="s">
        <v>64</v>
      </c>
      <c r="B69" s="50" t="s">
        <v>65</v>
      </c>
      <c r="C69" s="43"/>
      <c r="D69" s="43"/>
      <c r="E69" s="51"/>
      <c r="F69" s="3"/>
    </row>
    <row r="70" spans="1:7">
      <c r="A70" s="49" t="s">
        <v>66</v>
      </c>
      <c r="B70" s="50" t="s">
        <v>65</v>
      </c>
      <c r="C70" s="51"/>
      <c r="D70" s="51"/>
      <c r="E70" s="51"/>
      <c r="F70" s="3"/>
    </row>
    <row r="71" spans="1:7">
      <c r="A71" s="49" t="s">
        <v>67</v>
      </c>
      <c r="B71" s="50" t="s">
        <v>65</v>
      </c>
      <c r="C71" s="51"/>
      <c r="D71" s="51"/>
      <c r="E71" s="51"/>
      <c r="F71" s="3"/>
    </row>
    <row r="72" spans="1:7">
      <c r="A72" s="52" t="s">
        <v>51</v>
      </c>
      <c r="B72" s="53" t="s">
        <v>65</v>
      </c>
      <c r="C72" s="54">
        <f>+C71+C70+C69</f>
        <v>0</v>
      </c>
      <c r="D72" s="54">
        <f>+D71+D70+D69</f>
        <v>0</v>
      </c>
      <c r="E72" s="54">
        <f>+E71+E70+E69</f>
        <v>0</v>
      </c>
      <c r="F72" s="54">
        <f>+F71+F70+F69</f>
        <v>0</v>
      </c>
    </row>
    <row r="73" spans="1:7">
      <c r="A73" s="41" t="s">
        <v>100</v>
      </c>
      <c r="B73" s="41"/>
      <c r="C73" s="41"/>
      <c r="D73" s="41"/>
      <c r="E73" s="41"/>
      <c r="F73" s="48"/>
    </row>
    <row r="74" spans="1:7">
      <c r="A74" s="49" t="s">
        <v>64</v>
      </c>
      <c r="B74" s="50" t="s">
        <v>65</v>
      </c>
      <c r="C74" s="43"/>
      <c r="D74" s="43"/>
      <c r="E74" s="51"/>
      <c r="F74" s="3">
        <v>0</v>
      </c>
    </row>
    <row r="75" spans="1:7">
      <c r="A75" s="49" t="s">
        <v>66</v>
      </c>
      <c r="B75" s="50" t="s">
        <v>65</v>
      </c>
      <c r="C75" s="51"/>
      <c r="D75" s="51"/>
      <c r="E75" s="51"/>
      <c r="F75" s="3">
        <v>0</v>
      </c>
    </row>
    <row r="76" spans="1:7">
      <c r="A76" s="49" t="s">
        <v>67</v>
      </c>
      <c r="B76" s="50" t="s">
        <v>65</v>
      </c>
      <c r="C76" s="51"/>
      <c r="D76" s="51"/>
      <c r="E76" s="51"/>
      <c r="F76" s="3">
        <v>0</v>
      </c>
    </row>
    <row r="77" spans="1:7">
      <c r="A77" s="52" t="s">
        <v>51</v>
      </c>
      <c r="B77" s="53" t="s">
        <v>65</v>
      </c>
      <c r="C77" s="54">
        <f>+C76+C75+C74</f>
        <v>0</v>
      </c>
      <c r="D77" s="54">
        <f>+D76+D75+D74</f>
        <v>0</v>
      </c>
      <c r="E77" s="54">
        <f>+E76+E75+E74</f>
        <v>0</v>
      </c>
      <c r="F77" s="54">
        <v>0</v>
      </c>
    </row>
    <row r="78" spans="1:7">
      <c r="A78" s="41" t="s">
        <v>101</v>
      </c>
      <c r="B78" s="41"/>
      <c r="C78" s="41"/>
      <c r="D78" s="41"/>
      <c r="E78" s="41"/>
      <c r="F78" s="48"/>
    </row>
    <row r="79" spans="1:7">
      <c r="A79" s="49" t="s">
        <v>64</v>
      </c>
      <c r="B79" s="50" t="s">
        <v>65</v>
      </c>
      <c r="C79" s="43"/>
      <c r="D79" s="43"/>
      <c r="E79" s="51"/>
      <c r="F79" s="3"/>
    </row>
    <row r="80" spans="1:7">
      <c r="A80" s="49" t="s">
        <v>66</v>
      </c>
      <c r="B80" s="50" t="s">
        <v>65</v>
      </c>
      <c r="C80" s="51"/>
      <c r="D80" s="51"/>
      <c r="E80" s="51"/>
      <c r="F80" s="3"/>
    </row>
    <row r="81" spans="1:6">
      <c r="A81" s="49" t="s">
        <v>67</v>
      </c>
      <c r="B81" s="50" t="s">
        <v>65</v>
      </c>
      <c r="C81" s="51"/>
      <c r="D81" s="51"/>
      <c r="E81" s="51"/>
      <c r="F81" s="3"/>
    </row>
    <row r="82" spans="1:6">
      <c r="A82" s="52" t="s">
        <v>51</v>
      </c>
      <c r="B82" s="53" t="s">
        <v>65</v>
      </c>
      <c r="C82" s="54">
        <f>+C81+C80+C79</f>
        <v>0</v>
      </c>
      <c r="D82" s="54">
        <f>+D81+D80+D79</f>
        <v>0</v>
      </c>
      <c r="E82" s="54">
        <f>+E81+E80+E79</f>
        <v>0</v>
      </c>
      <c r="F82" s="54">
        <f>+F81+F80+F79</f>
        <v>0</v>
      </c>
    </row>
    <row r="83" spans="1:6">
      <c r="A83" s="41" t="s">
        <v>102</v>
      </c>
      <c r="B83" s="41"/>
      <c r="C83" s="41"/>
      <c r="D83" s="41"/>
      <c r="E83" s="41"/>
      <c r="F83" s="48"/>
    </row>
    <row r="84" spans="1:6">
      <c r="A84" s="49" t="s">
        <v>64</v>
      </c>
      <c r="B84" s="50" t="s">
        <v>68</v>
      </c>
      <c r="C84" s="43"/>
      <c r="D84" s="43"/>
      <c r="E84" s="43"/>
      <c r="F84" s="3"/>
    </row>
    <row r="85" spans="1:6">
      <c r="A85" s="49" t="s">
        <v>66</v>
      </c>
      <c r="B85" s="50" t="s">
        <v>68</v>
      </c>
      <c r="C85" s="43"/>
      <c r="D85" s="43"/>
      <c r="E85" s="51"/>
      <c r="F85" s="3"/>
    </row>
    <row r="86" spans="1:6">
      <c r="A86" s="49" t="s">
        <v>67</v>
      </c>
      <c r="B86" s="50" t="s">
        <v>68</v>
      </c>
      <c r="C86" s="43"/>
      <c r="D86" s="43"/>
      <c r="E86" s="51"/>
      <c r="F86" s="3"/>
    </row>
    <row r="87" spans="1:6">
      <c r="A87" s="52" t="s">
        <v>51</v>
      </c>
      <c r="B87" s="53" t="s">
        <v>68</v>
      </c>
      <c r="C87" s="54">
        <f>+C86+C85+C84</f>
        <v>0</v>
      </c>
      <c r="D87" s="54">
        <f>+D86+D85+D84</f>
        <v>0</v>
      </c>
      <c r="E87" s="54">
        <f>+E86+E85+E84</f>
        <v>0</v>
      </c>
      <c r="F87" s="54">
        <f>+F86+F85+F84</f>
        <v>0</v>
      </c>
    </row>
    <row r="88" spans="1:6">
      <c r="A88" s="41" t="s">
        <v>103</v>
      </c>
      <c r="B88" s="41"/>
      <c r="C88" s="41"/>
      <c r="D88" s="41"/>
      <c r="E88" s="41"/>
      <c r="F88" s="48"/>
    </row>
    <row r="89" spans="1:6">
      <c r="A89" s="49" t="s">
        <v>64</v>
      </c>
      <c r="B89" s="50" t="s">
        <v>68</v>
      </c>
      <c r="C89" s="43"/>
      <c r="D89" s="43"/>
      <c r="E89" s="43"/>
      <c r="F89" s="3">
        <v>0</v>
      </c>
    </row>
    <row r="90" spans="1:6">
      <c r="A90" s="49" t="s">
        <v>66</v>
      </c>
      <c r="B90" s="50" t="s">
        <v>68</v>
      </c>
      <c r="C90" s="43"/>
      <c r="D90" s="43"/>
      <c r="E90" s="51"/>
      <c r="F90" s="3">
        <v>0</v>
      </c>
    </row>
    <row r="91" spans="1:6">
      <c r="A91" s="49" t="s">
        <v>67</v>
      </c>
      <c r="B91" s="50" t="s">
        <v>68</v>
      </c>
      <c r="C91" s="43"/>
      <c r="D91" s="43"/>
      <c r="E91" s="51"/>
      <c r="F91" s="3">
        <v>0</v>
      </c>
    </row>
    <row r="92" spans="1:6">
      <c r="A92" s="52" t="s">
        <v>51</v>
      </c>
      <c r="B92" s="53" t="s">
        <v>68</v>
      </c>
      <c r="C92" s="54">
        <f>+C91+C90+C89</f>
        <v>0</v>
      </c>
      <c r="D92" s="54">
        <f>+D91+D90+D89</f>
        <v>0</v>
      </c>
      <c r="E92" s="54">
        <f>+E91+E90+E89</f>
        <v>0</v>
      </c>
      <c r="F92" s="54">
        <v>0</v>
      </c>
    </row>
    <row r="93" spans="1:6">
      <c r="A93" s="41" t="s">
        <v>104</v>
      </c>
      <c r="B93" s="41"/>
      <c r="C93" s="41"/>
      <c r="D93" s="41"/>
      <c r="E93" s="41"/>
      <c r="F93" s="48"/>
    </row>
    <row r="94" spans="1:6">
      <c r="A94" s="49" t="s">
        <v>64</v>
      </c>
      <c r="B94" s="50" t="s">
        <v>68</v>
      </c>
      <c r="C94" s="43"/>
      <c r="D94" s="43"/>
      <c r="E94" s="43"/>
      <c r="F94" s="3"/>
    </row>
    <row r="95" spans="1:6">
      <c r="A95" s="49" t="s">
        <v>66</v>
      </c>
      <c r="B95" s="50" t="s">
        <v>68</v>
      </c>
      <c r="C95" s="43"/>
      <c r="D95" s="43"/>
      <c r="E95" s="51"/>
      <c r="F95" s="3"/>
    </row>
    <row r="96" spans="1:6">
      <c r="A96" s="49" t="s">
        <v>67</v>
      </c>
      <c r="B96" s="50" t="s">
        <v>68</v>
      </c>
      <c r="C96" s="43"/>
      <c r="D96" s="43"/>
      <c r="E96" s="51"/>
      <c r="F96" s="3"/>
    </row>
    <row r="97" spans="1:6">
      <c r="A97" s="52" t="s">
        <v>51</v>
      </c>
      <c r="B97" s="53" t="s">
        <v>68</v>
      </c>
      <c r="C97" s="54">
        <f>+C96+C95+C94</f>
        <v>0</v>
      </c>
      <c r="D97" s="54">
        <f>+D96+D95+D94</f>
        <v>0</v>
      </c>
      <c r="E97" s="54">
        <f>+E96+E95+E94</f>
        <v>0</v>
      </c>
      <c r="F97" s="54">
        <f>+F96+F95+F94</f>
        <v>0</v>
      </c>
    </row>
  </sheetData>
  <mergeCells count="2">
    <mergeCell ref="C21:E21"/>
    <mergeCell ref="G39:G57"/>
  </mergeCells>
  <pageMargins left="0.7" right="0.7" top="0.75" bottom="0.75" header="0.3" footer="0.3"/>
  <pageSetup paperSize="9" orientation="portrait" horizontalDpi="4294967293" verticalDpi="4294967293"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6B0A70-0373-49D8-984A-C923C39D0D36}">
  <sheetPr>
    <tabColor theme="7" tint="0.59999389629810485"/>
  </sheetPr>
  <dimension ref="A1:H47"/>
  <sheetViews>
    <sheetView workbookViewId="0">
      <selection activeCell="C4" sqref="C4"/>
    </sheetView>
  </sheetViews>
  <sheetFormatPr defaultRowHeight="12"/>
  <cols>
    <col min="2" max="2" width="48.5" customWidth="1"/>
    <col min="3" max="3" width="14.5" customWidth="1"/>
    <col min="4" max="4" width="13.6640625" customWidth="1"/>
    <col min="6" max="7" width="9.33203125" hidden="1" customWidth="1"/>
    <col min="8" max="8" width="0" hidden="1" customWidth="1"/>
  </cols>
  <sheetData>
    <row r="1" spans="1:7" ht="12.75" thickBot="1">
      <c r="E1" s="702" t="s">
        <v>918</v>
      </c>
    </row>
    <row r="2" spans="1:7" ht="12.75" thickBot="1">
      <c r="A2" s="529" t="s">
        <v>147</v>
      </c>
      <c r="B2" s="529" t="s">
        <v>852</v>
      </c>
      <c r="C2" s="530">
        <v>2018</v>
      </c>
      <c r="D2" s="531">
        <v>2019</v>
      </c>
      <c r="E2" s="531">
        <v>2020</v>
      </c>
    </row>
    <row r="3" spans="1:7" ht="12.75" thickBot="1">
      <c r="A3" s="532" t="s">
        <v>242</v>
      </c>
      <c r="B3" s="532" t="s">
        <v>252</v>
      </c>
      <c r="C3" s="533">
        <f>+C4+C8+C9</f>
        <v>197592</v>
      </c>
      <c r="D3" s="533">
        <f>+D4+D8+D9</f>
        <v>201079</v>
      </c>
      <c r="E3" s="533">
        <f>+E4+E8+E9</f>
        <v>186114</v>
      </c>
      <c r="F3" s="533">
        <v>207602</v>
      </c>
      <c r="G3" s="534">
        <v>201079</v>
      </c>
    </row>
    <row r="4" spans="1:7" ht="12.75" thickBot="1">
      <c r="A4" s="535">
        <v>1</v>
      </c>
      <c r="B4" s="536" t="s">
        <v>245</v>
      </c>
      <c r="C4" s="537">
        <f>+C5+C6+C7</f>
        <v>195819</v>
      </c>
      <c r="D4" s="537">
        <f>+D5+D6+D7</f>
        <v>198095</v>
      </c>
      <c r="E4" s="537">
        <f>+E5+E6+E7</f>
        <v>186114</v>
      </c>
      <c r="F4" s="537">
        <v>195819</v>
      </c>
      <c r="G4" s="538">
        <v>198095</v>
      </c>
    </row>
    <row r="5" spans="1:7" ht="12.75" thickBot="1">
      <c r="A5" s="536"/>
      <c r="B5" s="536" t="s">
        <v>249</v>
      </c>
      <c r="C5" s="537">
        <f>258851*0.2248</f>
        <v>58189.7048</v>
      </c>
      <c r="D5" s="538">
        <f>274325*0.2248</f>
        <v>61668.26</v>
      </c>
      <c r="E5" s="538">
        <v>71767</v>
      </c>
      <c r="F5" s="537">
        <v>171302</v>
      </c>
      <c r="G5" s="538">
        <v>180899</v>
      </c>
    </row>
    <row r="6" spans="1:7" ht="12.75" thickBot="1">
      <c r="A6" s="536"/>
      <c r="B6" s="536" t="s">
        <v>250</v>
      </c>
      <c r="C6" s="537">
        <f>+F4-C5-F7</f>
        <v>127620.29519999999</v>
      </c>
      <c r="D6" s="537">
        <f>+G4-D5-G7</f>
        <v>133319.74</v>
      </c>
      <c r="E6" s="537">
        <f>+E14</f>
        <v>112964</v>
      </c>
      <c r="F6" s="537">
        <v>14508</v>
      </c>
      <c r="G6" s="538">
        <v>14089</v>
      </c>
    </row>
    <row r="7" spans="1:7" ht="12.75" thickBot="1">
      <c r="A7" s="536"/>
      <c r="B7" s="536" t="s">
        <v>853</v>
      </c>
      <c r="C7" s="537">
        <v>10009</v>
      </c>
      <c r="D7" s="538">
        <v>3107</v>
      </c>
      <c r="E7" s="538">
        <f>4464-3081</f>
        <v>1383</v>
      </c>
      <c r="F7" s="537">
        <v>10009</v>
      </c>
      <c r="G7" s="538">
        <v>3107</v>
      </c>
    </row>
    <row r="8" spans="1:7" ht="12.75" thickBot="1">
      <c r="A8" s="535">
        <v>2</v>
      </c>
      <c r="B8" s="536" t="s">
        <v>247</v>
      </c>
      <c r="C8" s="537">
        <v>1773</v>
      </c>
      <c r="D8" s="538">
        <v>2984</v>
      </c>
      <c r="E8" s="538"/>
      <c r="F8" s="537">
        <v>1773</v>
      </c>
      <c r="G8" s="538">
        <v>2984</v>
      </c>
    </row>
    <row r="9" spans="1:7" ht="12.75" thickBot="1">
      <c r="A9" s="535">
        <v>3</v>
      </c>
      <c r="B9" s="536" t="s">
        <v>251</v>
      </c>
      <c r="C9" s="537">
        <v>0</v>
      </c>
      <c r="D9" s="538">
        <v>0</v>
      </c>
      <c r="E9" s="538"/>
      <c r="F9" s="537">
        <v>0</v>
      </c>
      <c r="G9" s="538">
        <v>0</v>
      </c>
    </row>
    <row r="10" spans="1:7" ht="12.75" thickBot="1">
      <c r="A10" s="532" t="s">
        <v>243</v>
      </c>
      <c r="B10" s="532" t="s">
        <v>253</v>
      </c>
      <c r="C10" s="533">
        <f>+C11+C18+C19</f>
        <v>197217</v>
      </c>
      <c r="D10" s="533">
        <f>+D11+D18+D19</f>
        <v>193507</v>
      </c>
      <c r="E10" s="533">
        <f>+E11+E18+E19</f>
        <v>186114</v>
      </c>
      <c r="F10" s="533">
        <v>197217</v>
      </c>
      <c r="G10" s="534">
        <v>193510</v>
      </c>
    </row>
    <row r="11" spans="1:7" ht="12.75" thickBot="1">
      <c r="A11" s="536"/>
      <c r="B11" s="536" t="s">
        <v>246</v>
      </c>
      <c r="C11" s="537">
        <f>+C12+C13+C15+C16+C17</f>
        <v>192894</v>
      </c>
      <c r="D11" s="537">
        <f>+D12+D13+D15+D16+D17</f>
        <v>193350</v>
      </c>
      <c r="E11" s="537">
        <f>+E12+E13+E15+E16+E17</f>
        <v>186114</v>
      </c>
      <c r="F11" s="537">
        <v>197217</v>
      </c>
      <c r="G11" s="538">
        <v>193510</v>
      </c>
    </row>
    <row r="12" spans="1:7" ht="12.75" thickBot="1">
      <c r="A12" s="536"/>
      <c r="B12" s="536" t="s">
        <v>106</v>
      </c>
      <c r="C12" s="537">
        <v>14727</v>
      </c>
      <c r="D12" s="538">
        <v>4320</v>
      </c>
      <c r="E12" s="538">
        <f>3244+639</f>
        <v>3883</v>
      </c>
      <c r="F12" s="537">
        <v>14727</v>
      </c>
      <c r="G12" s="538">
        <v>4320</v>
      </c>
    </row>
    <row r="13" spans="1:7" ht="12.75" thickBot="1">
      <c r="A13" s="536"/>
      <c r="B13" s="536" t="s">
        <v>254</v>
      </c>
      <c r="C13" s="537">
        <v>156927</v>
      </c>
      <c r="D13" s="538">
        <v>175102</v>
      </c>
      <c r="E13" s="538">
        <f>52385+2805-3081+4462+E6</f>
        <v>169535</v>
      </c>
      <c r="F13" s="537">
        <v>156927</v>
      </c>
      <c r="G13" s="538">
        <v>175102</v>
      </c>
    </row>
    <row r="14" spans="1:7" ht="12.75" thickBot="1">
      <c r="A14" s="539"/>
      <c r="B14" s="540" t="s">
        <v>854</v>
      </c>
      <c r="C14" s="541">
        <v>322</v>
      </c>
      <c r="D14" s="542">
        <v>110000</v>
      </c>
      <c r="E14" s="542">
        <v>112964</v>
      </c>
      <c r="F14" s="541">
        <v>322</v>
      </c>
      <c r="G14" s="542">
        <v>110000</v>
      </c>
    </row>
    <row r="15" spans="1:7" ht="12.75" thickBot="1">
      <c r="A15" s="536"/>
      <c r="B15" s="536" t="s">
        <v>255</v>
      </c>
      <c r="C15" s="537">
        <v>2367</v>
      </c>
      <c r="D15" s="538">
        <v>1848</v>
      </c>
      <c r="E15" s="538">
        <v>0</v>
      </c>
      <c r="F15" s="537">
        <v>2367</v>
      </c>
      <c r="G15" s="538">
        <v>1848</v>
      </c>
    </row>
    <row r="16" spans="1:7" ht="12.75" thickBot="1">
      <c r="A16" s="536"/>
      <c r="B16" s="536" t="s">
        <v>256</v>
      </c>
      <c r="C16" s="537">
        <v>15107</v>
      </c>
      <c r="D16" s="538">
        <v>10975</v>
      </c>
      <c r="E16" s="538">
        <f>1556+6188</f>
        <v>7744</v>
      </c>
      <c r="F16" s="537">
        <v>15107</v>
      </c>
      <c r="G16" s="538">
        <v>10975</v>
      </c>
    </row>
    <row r="17" spans="1:8" ht="12.75" thickBot="1">
      <c r="A17" s="536"/>
      <c r="B17" s="536" t="s">
        <v>257</v>
      </c>
      <c r="C17" s="537">
        <v>3766</v>
      </c>
      <c r="D17" s="538">
        <v>1105</v>
      </c>
      <c r="E17" s="538">
        <f>4585+367</f>
        <v>4952</v>
      </c>
      <c r="F17" s="537">
        <v>3766</v>
      </c>
      <c r="G17" s="538">
        <v>1105</v>
      </c>
      <c r="H17" s="704"/>
    </row>
    <row r="18" spans="1:8" ht="12.75" thickBot="1">
      <c r="A18" s="536"/>
      <c r="B18" s="536" t="s">
        <v>248</v>
      </c>
      <c r="C18" s="537">
        <v>0</v>
      </c>
      <c r="D18" s="538">
        <v>157</v>
      </c>
      <c r="E18" s="538">
        <v>0</v>
      </c>
      <c r="F18" s="537">
        <v>0</v>
      </c>
      <c r="G18" s="538">
        <v>157</v>
      </c>
    </row>
    <row r="19" spans="1:8" ht="12.75" thickBot="1">
      <c r="A19" s="536"/>
      <c r="B19" s="536" t="s">
        <v>258</v>
      </c>
      <c r="C19" s="537">
        <v>4323</v>
      </c>
      <c r="D19" s="538">
        <v>0</v>
      </c>
      <c r="E19" s="538">
        <v>0</v>
      </c>
      <c r="F19" s="537">
        <v>4323</v>
      </c>
      <c r="G19" s="538">
        <v>0</v>
      </c>
    </row>
    <row r="20" spans="1:8" ht="12.75" thickBot="1">
      <c r="A20" s="532"/>
      <c r="B20" s="532" t="s">
        <v>259</v>
      </c>
      <c r="C20" s="533">
        <f>+C3-C10</f>
        <v>375</v>
      </c>
      <c r="D20" s="533">
        <f>+D3-D10</f>
        <v>7572</v>
      </c>
      <c r="E20" s="533">
        <f>+E3-E10</f>
        <v>0</v>
      </c>
      <c r="F20" s="533">
        <v>10385</v>
      </c>
      <c r="G20" s="534">
        <v>7569</v>
      </c>
    </row>
    <row r="21" spans="1:8" ht="15.75" thickBot="1">
      <c r="A21" s="528"/>
      <c r="B21" s="527"/>
      <c r="C21" s="543"/>
      <c r="D21" s="544"/>
      <c r="E21" s="544"/>
      <c r="F21" s="543"/>
      <c r="G21" s="544"/>
    </row>
    <row r="22" spans="1:8" ht="12.75" thickBot="1">
      <c r="A22" s="529" t="s">
        <v>147</v>
      </c>
      <c r="B22" s="529" t="s">
        <v>855</v>
      </c>
      <c r="C22" s="545">
        <v>2018</v>
      </c>
      <c r="D22" s="546">
        <v>2019</v>
      </c>
      <c r="E22" s="546">
        <v>2020</v>
      </c>
      <c r="F22" s="545">
        <v>2018</v>
      </c>
      <c r="G22" s="546">
        <v>2019</v>
      </c>
    </row>
    <row r="23" spans="1:8" ht="12.75" thickBot="1">
      <c r="A23" s="532" t="s">
        <v>242</v>
      </c>
      <c r="B23" s="532" t="s">
        <v>252</v>
      </c>
      <c r="C23" s="533">
        <f>+C24+C28+C29</f>
        <v>2114</v>
      </c>
      <c r="D23" s="533">
        <f>+D24+D28+D29</f>
        <v>14298</v>
      </c>
      <c r="E23" s="533">
        <f>+E24+E28+E29</f>
        <v>5373</v>
      </c>
      <c r="F23" s="533">
        <v>1637</v>
      </c>
      <c r="G23" s="534">
        <v>14562</v>
      </c>
    </row>
    <row r="24" spans="1:8" ht="12.75" thickBot="1">
      <c r="A24" s="535">
        <v>1</v>
      </c>
      <c r="B24" s="536" t="s">
        <v>245</v>
      </c>
      <c r="C24" s="537">
        <f>+C25+C26+C27</f>
        <v>2114</v>
      </c>
      <c r="D24" s="537">
        <f>+D25+D26+D27</f>
        <v>14034</v>
      </c>
      <c r="E24" s="537">
        <f>+E25+E26+E27</f>
        <v>5373</v>
      </c>
      <c r="F24" s="537">
        <v>1637</v>
      </c>
      <c r="G24" s="538">
        <v>14298</v>
      </c>
    </row>
    <row r="25" spans="1:8" ht="12.75" thickBot="1">
      <c r="A25" s="536"/>
      <c r="B25" s="547" t="s">
        <v>249</v>
      </c>
      <c r="C25" s="537">
        <v>1312</v>
      </c>
      <c r="D25" s="538">
        <v>12697</v>
      </c>
      <c r="E25" s="538">
        <v>3796</v>
      </c>
      <c r="F25" s="537">
        <v>1312</v>
      </c>
      <c r="G25" s="538">
        <v>12697</v>
      </c>
    </row>
    <row r="26" spans="1:8" ht="12.75" thickBot="1">
      <c r="A26" s="536"/>
      <c r="B26" s="547" t="s">
        <v>250</v>
      </c>
      <c r="C26" s="537">
        <v>802</v>
      </c>
      <c r="D26" s="538">
        <v>1062</v>
      </c>
      <c r="E26" s="538">
        <v>1577</v>
      </c>
      <c r="F26" s="537">
        <v>802</v>
      </c>
      <c r="G26" s="538">
        <v>1062</v>
      </c>
    </row>
    <row r="27" spans="1:8" ht="12.75" thickBot="1">
      <c r="A27" s="536"/>
      <c r="B27" s="547" t="s">
        <v>853</v>
      </c>
      <c r="C27" s="537">
        <v>0</v>
      </c>
      <c r="D27" s="538">
        <v>275</v>
      </c>
      <c r="E27" s="538"/>
      <c r="F27" s="537">
        <v>0</v>
      </c>
      <c r="G27" s="538">
        <v>275</v>
      </c>
    </row>
    <row r="28" spans="1:8" ht="12.75" thickBot="1">
      <c r="A28" s="535">
        <v>2</v>
      </c>
      <c r="B28" s="536" t="s">
        <v>247</v>
      </c>
      <c r="C28" s="537">
        <v>0</v>
      </c>
      <c r="D28" s="538">
        <v>264</v>
      </c>
      <c r="E28" s="538"/>
      <c r="F28" s="537">
        <v>0</v>
      </c>
      <c r="G28" s="538">
        <v>264</v>
      </c>
    </row>
    <row r="29" spans="1:8" ht="12.75" thickBot="1">
      <c r="A29" s="535">
        <v>3</v>
      </c>
      <c r="B29" s="536" t="s">
        <v>251</v>
      </c>
      <c r="C29" s="537">
        <v>0</v>
      </c>
      <c r="D29" s="538">
        <v>0</v>
      </c>
      <c r="E29" s="538"/>
      <c r="F29" s="537">
        <v>0</v>
      </c>
      <c r="G29" s="538">
        <v>0</v>
      </c>
    </row>
    <row r="30" spans="1:8" ht="12.75" thickBot="1">
      <c r="A30" s="532" t="s">
        <v>243</v>
      </c>
      <c r="B30" s="532" t="s">
        <v>253</v>
      </c>
      <c r="C30" s="533">
        <f>+C31+C38+C39</f>
        <v>6664</v>
      </c>
      <c r="D30" s="533">
        <f>+D31+D38+D39</f>
        <v>13393</v>
      </c>
      <c r="E30" s="533">
        <f>+E31+E38+E39</f>
        <v>5373</v>
      </c>
      <c r="F30" s="533">
        <v>6663</v>
      </c>
      <c r="G30" s="534">
        <v>13394</v>
      </c>
    </row>
    <row r="31" spans="1:8" ht="12.75" thickBot="1">
      <c r="A31" s="536"/>
      <c r="B31" s="536" t="s">
        <v>246</v>
      </c>
      <c r="C31" s="537">
        <f>+C32+C33+C35+C36+C37</f>
        <v>6664</v>
      </c>
      <c r="D31" s="537">
        <f>+D32+D33+D35+D36+D37</f>
        <v>13393</v>
      </c>
      <c r="E31" s="537">
        <f>+E32+E33+E35+E36+E37</f>
        <v>5373</v>
      </c>
      <c r="F31" s="537">
        <v>6663</v>
      </c>
      <c r="G31" s="538">
        <v>13394</v>
      </c>
    </row>
    <row r="32" spans="1:8" ht="12.75" thickBot="1">
      <c r="A32" s="536"/>
      <c r="B32" s="536" t="s">
        <v>106</v>
      </c>
      <c r="C32" s="537">
        <v>907</v>
      </c>
      <c r="D32" s="538">
        <v>1608</v>
      </c>
      <c r="E32" s="538">
        <v>1361</v>
      </c>
      <c r="F32" s="537">
        <v>907</v>
      </c>
      <c r="G32" s="538">
        <v>1608</v>
      </c>
    </row>
    <row r="33" spans="1:7" ht="12.75" thickBot="1">
      <c r="A33" s="536"/>
      <c r="B33" s="536" t="s">
        <v>254</v>
      </c>
      <c r="C33" s="537">
        <v>5560</v>
      </c>
      <c r="D33" s="538">
        <v>10746</v>
      </c>
      <c r="E33" s="538">
        <f>1811++E34</f>
        <v>3388</v>
      </c>
      <c r="F33" s="537">
        <v>5560</v>
      </c>
      <c r="G33" s="538">
        <v>10746</v>
      </c>
    </row>
    <row r="34" spans="1:7" ht="12.75" thickBot="1">
      <c r="A34" s="539"/>
      <c r="B34" s="540" t="s">
        <v>854</v>
      </c>
      <c r="C34" s="541">
        <v>0</v>
      </c>
      <c r="D34" s="542">
        <v>913</v>
      </c>
      <c r="E34" s="542">
        <v>1577</v>
      </c>
      <c r="F34" s="541">
        <v>0</v>
      </c>
      <c r="G34" s="542">
        <v>913</v>
      </c>
    </row>
    <row r="35" spans="1:7" ht="12.75" thickBot="1">
      <c r="A35" s="536"/>
      <c r="B35" s="536" t="s">
        <v>255</v>
      </c>
      <c r="C35" s="537">
        <v>0</v>
      </c>
      <c r="D35" s="538">
        <v>49</v>
      </c>
      <c r="E35" s="538">
        <v>14</v>
      </c>
      <c r="F35" s="537">
        <v>0</v>
      </c>
      <c r="G35" s="538">
        <v>49</v>
      </c>
    </row>
    <row r="36" spans="1:7" ht="12.75" thickBot="1">
      <c r="A36" s="536"/>
      <c r="B36" s="536" t="s">
        <v>256</v>
      </c>
      <c r="C36" s="537">
        <v>197</v>
      </c>
      <c r="D36" s="538">
        <v>892</v>
      </c>
      <c r="E36" s="538">
        <v>552</v>
      </c>
      <c r="F36" s="537">
        <v>197</v>
      </c>
      <c r="G36" s="538">
        <v>892</v>
      </c>
    </row>
    <row r="37" spans="1:7" ht="12.75" thickBot="1">
      <c r="A37" s="536"/>
      <c r="B37" s="536" t="s">
        <v>257</v>
      </c>
      <c r="C37" s="537">
        <v>0</v>
      </c>
      <c r="D37" s="538">
        <v>98</v>
      </c>
      <c r="E37" s="538">
        <v>58</v>
      </c>
      <c r="F37" s="537">
        <v>0</v>
      </c>
      <c r="G37" s="538">
        <v>98</v>
      </c>
    </row>
    <row r="38" spans="1:7" ht="12.75" thickBot="1">
      <c r="A38" s="536"/>
      <c r="B38" s="536" t="s">
        <v>248</v>
      </c>
      <c r="C38" s="537">
        <v>0</v>
      </c>
      <c r="D38" s="538">
        <v>0</v>
      </c>
      <c r="E38" s="538"/>
      <c r="F38" s="537">
        <v>0</v>
      </c>
      <c r="G38" s="538">
        <v>0</v>
      </c>
    </row>
    <row r="39" spans="1:7" ht="12.75" thickBot="1">
      <c r="A39" s="536"/>
      <c r="B39" s="536" t="s">
        <v>258</v>
      </c>
      <c r="C39" s="537">
        <v>0</v>
      </c>
      <c r="D39" s="538">
        <v>0</v>
      </c>
      <c r="E39" s="538"/>
      <c r="F39" s="537">
        <v>0</v>
      </c>
      <c r="G39" s="538">
        <v>0</v>
      </c>
    </row>
    <row r="40" spans="1:7" ht="12.75" thickBot="1">
      <c r="A40" s="532"/>
      <c r="B40" s="532" t="s">
        <v>259</v>
      </c>
      <c r="C40" s="533">
        <f>+C23-C30</f>
        <v>-4550</v>
      </c>
      <c r="D40" s="533">
        <f>+D23-D30</f>
        <v>905</v>
      </c>
      <c r="E40" s="533">
        <f>+E23-E30</f>
        <v>0</v>
      </c>
      <c r="F40" s="533">
        <v>-5026</v>
      </c>
      <c r="G40" s="534">
        <v>1168</v>
      </c>
    </row>
    <row r="43" spans="1:7">
      <c r="B43" s="701"/>
      <c r="C43" s="701"/>
    </row>
    <row r="44" spans="1:7">
      <c r="B44" s="701"/>
      <c r="C44" s="701"/>
    </row>
    <row r="45" spans="1:7">
      <c r="B45" s="701"/>
    </row>
    <row r="46" spans="1:7">
      <c r="B46" s="701"/>
      <c r="C46" s="701"/>
    </row>
    <row r="47" spans="1:7">
      <c r="B47" s="701"/>
      <c r="C47" s="701"/>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1A171-C317-4F9E-93E7-2CBAAFD447FF}">
  <sheetPr>
    <tabColor theme="7" tint="0.59999389629810485"/>
  </sheetPr>
  <dimension ref="A1:S79"/>
  <sheetViews>
    <sheetView workbookViewId="0">
      <selection activeCell="P49" sqref="P49:T55"/>
    </sheetView>
  </sheetViews>
  <sheetFormatPr defaultColWidth="10.33203125" defaultRowHeight="12"/>
  <cols>
    <col min="1" max="1" width="20.83203125" style="265" customWidth="1"/>
    <col min="2" max="2" width="24.1640625" style="265" customWidth="1"/>
    <col min="3" max="3" width="16.1640625" style="265" customWidth="1"/>
    <col min="4" max="4" width="13.5" style="265" customWidth="1"/>
    <col min="5" max="5" width="24.83203125" style="265" customWidth="1"/>
    <col min="6" max="6" width="17" style="265" customWidth="1"/>
    <col min="7" max="7" width="16.33203125" style="265" customWidth="1"/>
    <col min="8" max="8" width="21" style="265" customWidth="1"/>
    <col min="9" max="9" width="22" style="265" customWidth="1"/>
    <col min="10" max="10" width="17.83203125" style="265" customWidth="1"/>
    <col min="11" max="11" width="13.83203125" style="265" bestFit="1" customWidth="1"/>
    <col min="12" max="12" width="16.6640625" style="265" customWidth="1"/>
    <col min="13" max="13" width="11.33203125" style="265" customWidth="1"/>
    <col min="14" max="19" width="10.33203125" style="265"/>
    <col min="20" max="21" width="11.6640625" style="265" bestFit="1" customWidth="1"/>
    <col min="22" max="22" width="10" style="265" bestFit="1" customWidth="1"/>
    <col min="23" max="23" width="10.1640625" style="265" bestFit="1" customWidth="1"/>
    <col min="24" max="24" width="10" style="265" bestFit="1" customWidth="1"/>
    <col min="25" max="25" width="10.1640625" style="265" bestFit="1" customWidth="1"/>
    <col min="26" max="16384" width="10.33203125" style="265"/>
  </cols>
  <sheetData>
    <row r="1" spans="1:13">
      <c r="A1" s="265" t="s">
        <v>780</v>
      </c>
    </row>
    <row r="2" spans="1:13" ht="15">
      <c r="E2" s="475" t="s">
        <v>781</v>
      </c>
      <c r="F2" s="475"/>
      <c r="G2" s="475"/>
    </row>
    <row r="4" spans="1:13" ht="15">
      <c r="A4" s="475" t="s">
        <v>782</v>
      </c>
      <c r="E4" s="265">
        <v>2539819.29</v>
      </c>
    </row>
    <row r="5" spans="1:13" ht="15">
      <c r="A5" s="475"/>
    </row>
    <row r="6" spans="1:13" ht="15">
      <c r="A6" s="476" t="s">
        <v>783</v>
      </c>
      <c r="B6" s="477"/>
      <c r="C6" s="477"/>
      <c r="D6" s="477"/>
      <c r="E6" s="477">
        <v>2485799.9300000002</v>
      </c>
    </row>
    <row r="8" spans="1:13">
      <c r="A8" s="265" t="s">
        <v>51</v>
      </c>
      <c r="E8" s="265">
        <f>E4+E6</f>
        <v>5025619.2200000007</v>
      </c>
    </row>
    <row r="10" spans="1:13" ht="15">
      <c r="A10" s="478" t="s">
        <v>784</v>
      </c>
      <c r="B10" s="479"/>
      <c r="C10" s="479"/>
      <c r="D10" s="479"/>
      <c r="E10" s="478">
        <v>59800</v>
      </c>
      <c r="F10" s="478"/>
      <c r="G10" s="478"/>
      <c r="H10" s="480">
        <f>E10/E8</f>
        <v>1.1899031220276173E-2</v>
      </c>
    </row>
    <row r="12" spans="1:13" ht="12.75" thickBot="1"/>
    <row r="13" spans="1:13" ht="15.75" thickBot="1">
      <c r="B13" s="819" t="s">
        <v>785</v>
      </c>
      <c r="C13" s="819"/>
      <c r="D13" s="819"/>
      <c r="E13" s="820" t="s">
        <v>786</v>
      </c>
      <c r="F13" s="820"/>
      <c r="G13" s="820"/>
      <c r="H13" s="481" t="s">
        <v>787</v>
      </c>
      <c r="I13" s="821" t="s">
        <v>784</v>
      </c>
      <c r="J13" s="822"/>
      <c r="K13" s="822"/>
      <c r="L13" s="822"/>
      <c r="M13" s="823"/>
    </row>
    <row r="14" spans="1:13" ht="15.75" thickBot="1">
      <c r="B14" s="824" t="s">
        <v>788</v>
      </c>
      <c r="C14" s="825" t="s">
        <v>789</v>
      </c>
      <c r="D14" s="825" t="s">
        <v>790</v>
      </c>
      <c r="E14" s="824" t="s">
        <v>788</v>
      </c>
      <c r="F14" s="825" t="s">
        <v>791</v>
      </c>
      <c r="G14" s="825" t="s">
        <v>792</v>
      </c>
      <c r="H14" s="826" t="s">
        <v>788</v>
      </c>
      <c r="I14" s="813" t="s">
        <v>788</v>
      </c>
      <c r="J14" s="815" t="s">
        <v>793</v>
      </c>
      <c r="K14" s="816"/>
      <c r="L14" s="817" t="s">
        <v>794</v>
      </c>
      <c r="M14" s="818"/>
    </row>
    <row r="15" spans="1:13" ht="30">
      <c r="B15" s="824"/>
      <c r="C15" s="825"/>
      <c r="D15" s="825"/>
      <c r="E15" s="824"/>
      <c r="F15" s="825"/>
      <c r="G15" s="825"/>
      <c r="H15" s="826"/>
      <c r="I15" s="814"/>
      <c r="J15" s="482" t="s">
        <v>795</v>
      </c>
      <c r="K15" s="482" t="s">
        <v>796</v>
      </c>
      <c r="L15" s="482" t="s">
        <v>795</v>
      </c>
      <c r="M15" s="482" t="s">
        <v>796</v>
      </c>
    </row>
    <row r="16" spans="1:13" ht="15">
      <c r="A16" s="265" t="s">
        <v>797</v>
      </c>
      <c r="B16" s="483"/>
      <c r="C16" s="484"/>
      <c r="D16" s="484"/>
      <c r="E16" s="483"/>
      <c r="F16" s="423"/>
      <c r="G16" s="423"/>
      <c r="H16" s="481"/>
      <c r="I16" s="485"/>
      <c r="J16" s="486"/>
      <c r="K16" s="486"/>
      <c r="L16" s="486"/>
    </row>
    <row r="17" spans="1:13" ht="15">
      <c r="A17" s="487" t="s">
        <v>798</v>
      </c>
      <c r="B17" s="483">
        <v>81195.11</v>
      </c>
      <c r="C17" s="484">
        <v>0</v>
      </c>
      <c r="D17" s="484">
        <v>0</v>
      </c>
      <c r="E17" s="483">
        <v>0</v>
      </c>
      <c r="F17" s="484">
        <v>0</v>
      </c>
      <c r="G17" s="484">
        <v>0</v>
      </c>
      <c r="H17" s="481">
        <f>B17+E17</f>
        <v>81195.11</v>
      </c>
      <c r="I17" s="485">
        <f>H17*$H$10</f>
        <v>966.14314882375811</v>
      </c>
      <c r="J17" s="486">
        <f>I17*0.8</f>
        <v>772.91451905900658</v>
      </c>
      <c r="K17" s="488">
        <f>J17/$J$67</f>
        <v>1.6156239936813695E-2</v>
      </c>
      <c r="L17" s="486">
        <f>I17*0.2</f>
        <v>193.22862976475164</v>
      </c>
      <c r="M17" s="488">
        <f>L17/$J$67</f>
        <v>4.0390599842034238E-3</v>
      </c>
    </row>
    <row r="18" spans="1:13" ht="15">
      <c r="A18" s="487" t="s">
        <v>799</v>
      </c>
      <c r="B18" s="483">
        <v>105776.25</v>
      </c>
      <c r="C18" s="484">
        <f>0.9*B17</f>
        <v>73075.599000000002</v>
      </c>
      <c r="D18" s="484">
        <f>0.1*B17</f>
        <v>8119.5110000000004</v>
      </c>
      <c r="E18" s="483">
        <v>0</v>
      </c>
      <c r="F18" s="484">
        <v>0</v>
      </c>
      <c r="G18" s="484">
        <v>0</v>
      </c>
      <c r="H18" s="481">
        <f>B18+E18</f>
        <v>105776.25</v>
      </c>
      <c r="I18" s="485">
        <f>H18*$H$10</f>
        <v>1258.6349011137377</v>
      </c>
      <c r="J18" s="486">
        <f t="shared" ref="J18:J51" si="0">I18*0.8</f>
        <v>1006.9079208909902</v>
      </c>
      <c r="K18" s="488">
        <f>J18/$J$67</f>
        <v>2.1047406360018357E-2</v>
      </c>
      <c r="L18" s="486">
        <f>I18*0.2</f>
        <v>251.72698022274756</v>
      </c>
      <c r="M18" s="488">
        <f>L18/$J$67</f>
        <v>5.2618515900045891E-3</v>
      </c>
    </row>
    <row r="19" spans="1:13" ht="15">
      <c r="B19" s="483"/>
      <c r="C19" s="484"/>
      <c r="D19" s="484"/>
      <c r="E19" s="475"/>
      <c r="F19" s="489"/>
      <c r="G19" s="489"/>
      <c r="H19" s="481"/>
      <c r="I19" s="485"/>
      <c r="J19" s="486"/>
      <c r="K19" s="486"/>
      <c r="L19" s="486"/>
      <c r="M19" s="486"/>
    </row>
    <row r="20" spans="1:13" ht="15">
      <c r="A20" s="265" t="s">
        <v>800</v>
      </c>
      <c r="B20" s="483"/>
      <c r="C20" s="484"/>
      <c r="D20" s="484"/>
      <c r="E20" s="475"/>
      <c r="F20" s="489"/>
      <c r="G20" s="489"/>
      <c r="H20" s="481"/>
      <c r="I20" s="485"/>
      <c r="J20" s="486"/>
      <c r="K20" s="486"/>
      <c r="L20" s="486"/>
      <c r="M20" s="486"/>
    </row>
    <row r="21" spans="1:13" ht="15">
      <c r="A21" s="487" t="s">
        <v>801</v>
      </c>
      <c r="B21" s="483">
        <v>78685.899999999994</v>
      </c>
      <c r="C21" s="484">
        <f>0.9*B18</f>
        <v>95198.625</v>
      </c>
      <c r="D21" s="484">
        <f>0.1*B18</f>
        <v>10577.625</v>
      </c>
      <c r="E21" s="483">
        <v>0</v>
      </c>
      <c r="F21" s="484">
        <v>0</v>
      </c>
      <c r="G21" s="484">
        <v>0</v>
      </c>
      <c r="H21" s="481">
        <f>B21+E21</f>
        <v>78685.899999999994</v>
      </c>
      <c r="I21" s="485">
        <f>H21*$H$10</f>
        <v>936.28598069552891</v>
      </c>
      <c r="J21" s="486">
        <f t="shared" si="0"/>
        <v>749.02878455642315</v>
      </c>
      <c r="K21" s="488">
        <f>J21/$J$67</f>
        <v>1.5656956189161252E-2</v>
      </c>
      <c r="L21" s="486">
        <f t="shared" ref="L21:L32" si="1">I21*0.2</f>
        <v>187.25719613910579</v>
      </c>
      <c r="M21" s="488">
        <f>L21/$J$67</f>
        <v>3.9142390472903131E-3</v>
      </c>
    </row>
    <row r="22" spans="1:13" ht="15">
      <c r="A22" s="487" t="s">
        <v>802</v>
      </c>
      <c r="B22" s="483">
        <v>140522.65</v>
      </c>
      <c r="C22" s="484">
        <f t="shared" ref="C22:C32" si="2">0.9*B21</f>
        <v>70817.31</v>
      </c>
      <c r="D22" s="484">
        <f t="shared" ref="D22:D32" si="3">0.1*B21</f>
        <v>7868.59</v>
      </c>
      <c r="E22" s="483">
        <v>0</v>
      </c>
      <c r="F22" s="484">
        <v>0</v>
      </c>
      <c r="G22" s="484">
        <v>0</v>
      </c>
      <c r="H22" s="481">
        <f t="shared" ref="H22:H32" si="4">B22+E22</f>
        <v>140522.65</v>
      </c>
      <c r="I22" s="485">
        <f t="shared" ref="I22:I32" si="5">H22*$H$10</f>
        <v>1672.0833995059415</v>
      </c>
      <c r="J22" s="486">
        <f t="shared" si="0"/>
        <v>1337.6667196047533</v>
      </c>
      <c r="K22" s="488">
        <f t="shared" ref="K22:M32" si="6">J22/$J$67</f>
        <v>2.7961260843872161E-2</v>
      </c>
      <c r="L22" s="486">
        <f t="shared" si="1"/>
        <v>334.41667990118833</v>
      </c>
      <c r="M22" s="488">
        <f t="shared" si="6"/>
        <v>6.9903152109680403E-3</v>
      </c>
    </row>
    <row r="23" spans="1:13" ht="15">
      <c r="A23" s="487" t="s">
        <v>803</v>
      </c>
      <c r="B23" s="483">
        <v>130644.09</v>
      </c>
      <c r="C23" s="484">
        <f t="shared" si="2"/>
        <v>126470.38499999999</v>
      </c>
      <c r="D23" s="484">
        <f t="shared" si="3"/>
        <v>14052.264999999999</v>
      </c>
      <c r="E23" s="483">
        <v>64837.56</v>
      </c>
      <c r="F23" s="484">
        <v>0</v>
      </c>
      <c r="G23" s="484">
        <v>0</v>
      </c>
      <c r="H23" s="481">
        <f t="shared" si="4"/>
        <v>195481.65</v>
      </c>
      <c r="I23" s="485">
        <f t="shared" si="5"/>
        <v>2326.0422563410998</v>
      </c>
      <c r="J23" s="486">
        <f t="shared" si="0"/>
        <v>1860.8338050728798</v>
      </c>
      <c r="K23" s="488">
        <f t="shared" si="6"/>
        <v>3.8897027673763074E-2</v>
      </c>
      <c r="L23" s="486">
        <f t="shared" si="1"/>
        <v>465.20845126821996</v>
      </c>
      <c r="M23" s="488">
        <f t="shared" si="6"/>
        <v>9.7242569184407684E-3</v>
      </c>
    </row>
    <row r="24" spans="1:13" ht="15">
      <c r="A24" s="487" t="s">
        <v>804</v>
      </c>
      <c r="B24" s="483">
        <v>88243.89</v>
      </c>
      <c r="C24" s="484">
        <f t="shared" si="2"/>
        <v>117579.681</v>
      </c>
      <c r="D24" s="484">
        <f t="shared" si="3"/>
        <v>13064.409</v>
      </c>
      <c r="E24" s="483">
        <v>0</v>
      </c>
      <c r="F24" s="484">
        <f>0.95*E23</f>
        <v>61595.681999999993</v>
      </c>
      <c r="G24" s="484">
        <f>0.05*E23</f>
        <v>3241.8780000000002</v>
      </c>
      <c r="H24" s="481">
        <f t="shared" si="4"/>
        <v>88243.89</v>
      </c>
      <c r="I24" s="485">
        <f t="shared" si="5"/>
        <v>1050.0168021086165</v>
      </c>
      <c r="J24" s="486">
        <f t="shared" si="0"/>
        <v>840.0134416868932</v>
      </c>
      <c r="K24" s="488">
        <f t="shared" si="6"/>
        <v>1.7558809388863377E-2</v>
      </c>
      <c r="L24" s="486">
        <f t="shared" si="1"/>
        <v>210.0033604217233</v>
      </c>
      <c r="M24" s="488">
        <f t="shared" si="6"/>
        <v>4.3897023472158443E-3</v>
      </c>
    </row>
    <row r="25" spans="1:13" ht="15">
      <c r="A25" s="487" t="s">
        <v>805</v>
      </c>
      <c r="B25" s="483">
        <v>196384.9</v>
      </c>
      <c r="C25" s="484">
        <f t="shared" si="2"/>
        <v>79419.501000000004</v>
      </c>
      <c r="D25" s="484">
        <f t="shared" si="3"/>
        <v>8824.389000000001</v>
      </c>
      <c r="E25" s="483">
        <v>64100.77</v>
      </c>
      <c r="F25" s="484">
        <f t="shared" ref="F25:F32" si="7">0.95*E24</f>
        <v>0</v>
      </c>
      <c r="G25" s="484">
        <f t="shared" ref="G25:G32" si="8">0.05*E24</f>
        <v>0</v>
      </c>
      <c r="H25" s="481">
        <f t="shared" si="4"/>
        <v>260485.66999999998</v>
      </c>
      <c r="I25" s="485">
        <f t="shared" si="5"/>
        <v>3099.5271197645566</v>
      </c>
      <c r="J25" s="486">
        <f t="shared" si="0"/>
        <v>2479.6216958116456</v>
      </c>
      <c r="K25" s="488">
        <f t="shared" si="6"/>
        <v>5.1831557154386192E-2</v>
      </c>
      <c r="L25" s="486">
        <f t="shared" si="1"/>
        <v>619.90542395291141</v>
      </c>
      <c r="M25" s="488">
        <f t="shared" si="6"/>
        <v>1.2957889288596548E-2</v>
      </c>
    </row>
    <row r="26" spans="1:13" ht="15">
      <c r="A26" s="487" t="s">
        <v>806</v>
      </c>
      <c r="B26" s="483">
        <v>145035.82999999999</v>
      </c>
      <c r="C26" s="484">
        <f t="shared" si="2"/>
        <v>176746.41</v>
      </c>
      <c r="D26" s="484">
        <f t="shared" si="3"/>
        <v>19638.490000000002</v>
      </c>
      <c r="E26" s="483">
        <v>0</v>
      </c>
      <c r="F26" s="484">
        <f t="shared" si="7"/>
        <v>60895.731499999994</v>
      </c>
      <c r="G26" s="484">
        <f t="shared" si="8"/>
        <v>3205.0385000000001</v>
      </c>
      <c r="H26" s="481">
        <f t="shared" si="4"/>
        <v>145035.82999999999</v>
      </c>
      <c r="I26" s="485">
        <f t="shared" si="5"/>
        <v>1725.7858692286675</v>
      </c>
      <c r="J26" s="486">
        <f t="shared" si="0"/>
        <v>1380.628695382934</v>
      </c>
      <c r="K26" s="488">
        <f t="shared" si="6"/>
        <v>2.8859295454060248E-2</v>
      </c>
      <c r="L26" s="486">
        <f t="shared" si="1"/>
        <v>345.1571738457335</v>
      </c>
      <c r="M26" s="488">
        <f t="shared" si="6"/>
        <v>7.214823863515062E-3</v>
      </c>
    </row>
    <row r="27" spans="1:13" ht="15">
      <c r="A27" s="487" t="s">
        <v>807</v>
      </c>
      <c r="B27" s="483">
        <v>91528.99</v>
      </c>
      <c r="C27" s="484">
        <f t="shared" si="2"/>
        <v>130532.24699999999</v>
      </c>
      <c r="D27" s="484">
        <f t="shared" si="3"/>
        <v>14503.582999999999</v>
      </c>
      <c r="E27" s="483">
        <v>0</v>
      </c>
      <c r="F27" s="484">
        <f t="shared" si="7"/>
        <v>0</v>
      </c>
      <c r="G27" s="484">
        <f t="shared" si="8"/>
        <v>0</v>
      </c>
      <c r="H27" s="481">
        <f t="shared" si="4"/>
        <v>91528.99</v>
      </c>
      <c r="I27" s="485">
        <f t="shared" si="5"/>
        <v>1089.1063095703457</v>
      </c>
      <c r="J27" s="486">
        <f t="shared" si="0"/>
        <v>871.28504765627667</v>
      </c>
      <c r="K27" s="488">
        <f t="shared" si="6"/>
        <v>1.8212480081795834E-2</v>
      </c>
      <c r="L27" s="486">
        <f t="shared" si="1"/>
        <v>217.82126191406917</v>
      </c>
      <c r="M27" s="488">
        <f t="shared" si="6"/>
        <v>4.5531200204489584E-3</v>
      </c>
    </row>
    <row r="28" spans="1:13" ht="15">
      <c r="A28" s="487" t="s">
        <v>808</v>
      </c>
      <c r="B28" s="483">
        <v>99005.27</v>
      </c>
      <c r="C28" s="484">
        <f t="shared" si="2"/>
        <v>82376.091</v>
      </c>
      <c r="D28" s="484">
        <f t="shared" si="3"/>
        <v>9152.8990000000013</v>
      </c>
      <c r="E28" s="483">
        <v>151258.19</v>
      </c>
      <c r="F28" s="484">
        <f t="shared" si="7"/>
        <v>0</v>
      </c>
      <c r="G28" s="484">
        <f t="shared" si="8"/>
        <v>0</v>
      </c>
      <c r="H28" s="481">
        <f t="shared" si="4"/>
        <v>250263.46000000002</v>
      </c>
      <c r="I28" s="485">
        <f t="shared" si="5"/>
        <v>2977.8927238343376</v>
      </c>
      <c r="J28" s="486">
        <f t="shared" si="0"/>
        <v>2382.3141790674704</v>
      </c>
      <c r="K28" s="488">
        <f t="shared" si="6"/>
        <v>4.9797537156821114E-2</v>
      </c>
      <c r="L28" s="486">
        <f t="shared" si="1"/>
        <v>595.57854476686759</v>
      </c>
      <c r="M28" s="488">
        <f t="shared" si="6"/>
        <v>1.2449384289205279E-2</v>
      </c>
    </row>
    <row r="29" spans="1:13" ht="15">
      <c r="A29" s="487" t="s">
        <v>809</v>
      </c>
      <c r="B29" s="483">
        <v>86170.7</v>
      </c>
      <c r="C29" s="484">
        <f t="shared" si="2"/>
        <v>89104.743000000002</v>
      </c>
      <c r="D29" s="484">
        <f t="shared" si="3"/>
        <v>9900.5270000000019</v>
      </c>
      <c r="E29" s="483">
        <v>194901.79</v>
      </c>
      <c r="F29" s="484">
        <f t="shared" si="7"/>
        <v>143695.28049999999</v>
      </c>
      <c r="G29" s="484">
        <f t="shared" si="8"/>
        <v>7562.9095000000007</v>
      </c>
      <c r="H29" s="481">
        <f t="shared" si="4"/>
        <v>281072.49</v>
      </c>
      <c r="I29" s="485">
        <f t="shared" si="5"/>
        <v>3344.4903336707625</v>
      </c>
      <c r="J29" s="486">
        <f t="shared" si="0"/>
        <v>2675.59226693661</v>
      </c>
      <c r="K29" s="488">
        <f t="shared" si="6"/>
        <v>5.5927931966317526E-2</v>
      </c>
      <c r="L29" s="486">
        <f t="shared" si="1"/>
        <v>668.89806673415251</v>
      </c>
      <c r="M29" s="488">
        <f t="shared" si="6"/>
        <v>1.3981982991579382E-2</v>
      </c>
    </row>
    <row r="30" spans="1:13" ht="15">
      <c r="A30" s="487" t="s">
        <v>810</v>
      </c>
      <c r="B30" s="483">
        <v>132008.76</v>
      </c>
      <c r="C30" s="484">
        <f t="shared" si="2"/>
        <v>77553.63</v>
      </c>
      <c r="D30" s="484">
        <f t="shared" si="3"/>
        <v>8617.07</v>
      </c>
      <c r="E30" s="490">
        <v>153232.70000000001</v>
      </c>
      <c r="F30" s="484">
        <f t="shared" si="7"/>
        <v>185156.70050000001</v>
      </c>
      <c r="G30" s="484">
        <f t="shared" si="8"/>
        <v>9745.0895</v>
      </c>
      <c r="H30" s="481">
        <f t="shared" si="4"/>
        <v>285241.46000000002</v>
      </c>
      <c r="I30" s="485">
        <f t="shared" si="5"/>
        <v>3394.0970378571574</v>
      </c>
      <c r="J30" s="486">
        <f t="shared" si="0"/>
        <v>2715.277630285726</v>
      </c>
      <c r="K30" s="488">
        <f t="shared" si="6"/>
        <v>5.6757475514067859E-2</v>
      </c>
      <c r="L30" s="486">
        <f t="shared" si="1"/>
        <v>678.8194075714315</v>
      </c>
      <c r="M30" s="488">
        <f t="shared" si="6"/>
        <v>1.4189368878516965E-2</v>
      </c>
    </row>
    <row r="31" spans="1:13" ht="15">
      <c r="A31" s="487" t="s">
        <v>811</v>
      </c>
      <c r="B31" s="483">
        <v>153200</v>
      </c>
      <c r="C31" s="484">
        <f t="shared" si="2"/>
        <v>118807.88400000001</v>
      </c>
      <c r="D31" s="484">
        <f t="shared" si="3"/>
        <v>13200.876000000002</v>
      </c>
      <c r="E31" s="483">
        <f>240000+6767.3</f>
        <v>246767.3</v>
      </c>
      <c r="F31" s="484">
        <f t="shared" si="7"/>
        <v>145571.065</v>
      </c>
      <c r="G31" s="484">
        <f t="shared" si="8"/>
        <v>7661.6350000000011</v>
      </c>
      <c r="H31" s="481">
        <f t="shared" si="4"/>
        <v>399967.3</v>
      </c>
      <c r="I31" s="485">
        <f t="shared" si="5"/>
        <v>4759.2233897895658</v>
      </c>
      <c r="J31" s="486">
        <f t="shared" si="0"/>
        <v>3807.3787118316527</v>
      </c>
      <c r="K31" s="488">
        <f t="shared" si="6"/>
        <v>7.9585675364927069E-2</v>
      </c>
      <c r="L31" s="486">
        <f t="shared" si="1"/>
        <v>951.84467795791318</v>
      </c>
      <c r="M31" s="488">
        <f t="shared" si="6"/>
        <v>1.9896418841231767E-2</v>
      </c>
    </row>
    <row r="32" spans="1:13" ht="15">
      <c r="A32" s="487" t="s">
        <v>812</v>
      </c>
      <c r="B32" s="483">
        <v>80000</v>
      </c>
      <c r="C32" s="484">
        <f t="shared" si="2"/>
        <v>137880</v>
      </c>
      <c r="D32" s="484">
        <f t="shared" si="3"/>
        <v>15320</v>
      </c>
      <c r="E32" s="483">
        <v>150000</v>
      </c>
      <c r="F32" s="484">
        <f t="shared" si="7"/>
        <v>234428.93499999997</v>
      </c>
      <c r="G32" s="484">
        <f t="shared" si="8"/>
        <v>12338.365</v>
      </c>
      <c r="H32" s="481">
        <f t="shared" si="4"/>
        <v>230000</v>
      </c>
      <c r="I32" s="485">
        <f t="shared" si="5"/>
        <v>2736.7771806635196</v>
      </c>
      <c r="J32" s="486">
        <f t="shared" si="0"/>
        <v>2189.4217445308159</v>
      </c>
      <c r="K32" s="488">
        <f t="shared" si="6"/>
        <v>4.5765504664839418E-2</v>
      </c>
      <c r="L32" s="486">
        <f t="shared" si="1"/>
        <v>547.35543613270397</v>
      </c>
      <c r="M32" s="488">
        <f t="shared" si="6"/>
        <v>1.1441376166209855E-2</v>
      </c>
    </row>
    <row r="33" spans="1:13" ht="15">
      <c r="B33" s="475"/>
      <c r="C33" s="489"/>
      <c r="D33" s="489"/>
      <c r="E33" s="483"/>
      <c r="F33" s="484"/>
      <c r="G33" s="484"/>
      <c r="H33" s="481"/>
      <c r="I33" s="485"/>
      <c r="J33" s="486"/>
      <c r="K33" s="486"/>
      <c r="L33" s="486"/>
      <c r="M33" s="486"/>
    </row>
    <row r="34" spans="1:13" ht="15">
      <c r="A34" s="265" t="s">
        <v>813</v>
      </c>
      <c r="B34" s="475"/>
      <c r="C34" s="489"/>
      <c r="D34" s="489"/>
      <c r="E34" s="483"/>
      <c r="F34" s="484"/>
      <c r="G34" s="484"/>
      <c r="H34" s="481"/>
      <c r="I34" s="485"/>
      <c r="J34" s="486"/>
      <c r="K34" s="486"/>
      <c r="L34" s="486"/>
      <c r="M34" s="486"/>
    </row>
    <row r="35" spans="1:13" ht="15">
      <c r="A35" s="487" t="s">
        <v>814</v>
      </c>
      <c r="B35" s="483">
        <v>148757.78076000002</v>
      </c>
      <c r="C35" s="484">
        <f>0.9*B32</f>
        <v>72000</v>
      </c>
      <c r="D35" s="484">
        <f>0.1*B32</f>
        <v>8000</v>
      </c>
      <c r="E35" s="483">
        <v>110974.78</v>
      </c>
      <c r="F35" s="484">
        <f>0.95*E32</f>
        <v>142500</v>
      </c>
      <c r="G35" s="484">
        <f>0.05*E32</f>
        <v>7500</v>
      </c>
      <c r="H35" s="481">
        <f t="shared" ref="H35:H46" si="9">B35+E35</f>
        <v>259732.56076000002</v>
      </c>
      <c r="I35" s="485">
        <f t="shared" ref="I35:I51" si="10">H35*$H$10</f>
        <v>3090.5658494055183</v>
      </c>
      <c r="J35" s="486">
        <f t="shared" si="0"/>
        <v>2472.4526795244146</v>
      </c>
      <c r="K35" s="488">
        <f t="shared" ref="K35:M46" si="11">J35/$J$67</f>
        <v>5.1681703135097692E-2</v>
      </c>
      <c r="L35" s="486">
        <f t="shared" ref="L35:L46" si="12">I35*0.2</f>
        <v>618.11316988110366</v>
      </c>
      <c r="M35" s="488">
        <f t="shared" si="11"/>
        <v>1.2920425783774423E-2</v>
      </c>
    </row>
    <row r="36" spans="1:13" ht="15">
      <c r="A36" s="487" t="s">
        <v>815</v>
      </c>
      <c r="B36" s="483">
        <v>182153.8860280001</v>
      </c>
      <c r="C36" s="484">
        <f t="shared" ref="C36:C41" si="13">0.9*B35</f>
        <v>133882.00268400004</v>
      </c>
      <c r="D36" s="484">
        <f t="shared" ref="D36:D41" si="14">0.1*B35</f>
        <v>14875.778076000002</v>
      </c>
      <c r="E36" s="483">
        <v>134512.60999999999</v>
      </c>
      <c r="F36" s="484">
        <f>0.95*E35</f>
        <v>105426.041</v>
      </c>
      <c r="G36" s="484">
        <f>0.05*E35</f>
        <v>5548.7390000000005</v>
      </c>
      <c r="H36" s="481">
        <f t="shared" si="9"/>
        <v>316666.49602800008</v>
      </c>
      <c r="I36" s="485">
        <f t="shared" si="10"/>
        <v>3768.0245226526336</v>
      </c>
      <c r="J36" s="486">
        <f t="shared" si="0"/>
        <v>3014.4196181221068</v>
      </c>
      <c r="K36" s="488">
        <f t="shared" si="11"/>
        <v>6.3010443483338216E-2</v>
      </c>
      <c r="L36" s="486">
        <f t="shared" si="12"/>
        <v>753.60490453052671</v>
      </c>
      <c r="M36" s="488">
        <f t="shared" si="11"/>
        <v>1.5752610870834554E-2</v>
      </c>
    </row>
    <row r="37" spans="1:13" ht="15">
      <c r="A37" s="487" t="s">
        <v>816</v>
      </c>
      <c r="B37" s="483">
        <v>258157.32177600014</v>
      </c>
      <c r="C37" s="484">
        <f t="shared" si="13"/>
        <v>163938.4974252001</v>
      </c>
      <c r="D37" s="484">
        <f t="shared" si="14"/>
        <v>18215.388602800009</v>
      </c>
      <c r="E37" s="483">
        <v>214000</v>
      </c>
      <c r="F37" s="484">
        <f t="shared" ref="F37:F46" si="15">0.95*E36</f>
        <v>127786.97949999999</v>
      </c>
      <c r="G37" s="484">
        <f t="shared" ref="G37:G44" si="16">0.05*E36</f>
        <v>6725.6304999999993</v>
      </c>
      <c r="H37" s="481">
        <f t="shared" si="9"/>
        <v>472157.32177600014</v>
      </c>
      <c r="I37" s="485">
        <f t="shared" si="10"/>
        <v>5618.2147126946084</v>
      </c>
      <c r="J37" s="486">
        <f t="shared" si="0"/>
        <v>4494.5717701556869</v>
      </c>
      <c r="K37" s="488">
        <f t="shared" si="11"/>
        <v>9.3950078749033133E-2</v>
      </c>
      <c r="L37" s="486">
        <f t="shared" si="12"/>
        <v>1123.6429425389217</v>
      </c>
      <c r="M37" s="488">
        <f t="shared" si="11"/>
        <v>2.3487519687258283E-2</v>
      </c>
    </row>
    <row r="38" spans="1:13" ht="15">
      <c r="A38" s="487" t="s">
        <v>817</v>
      </c>
      <c r="B38" s="483">
        <v>167086.92826200009</v>
      </c>
      <c r="C38" s="484">
        <f t="shared" si="13"/>
        <v>232341.58959840014</v>
      </c>
      <c r="D38" s="484">
        <f t="shared" si="14"/>
        <v>25815.732177600017</v>
      </c>
      <c r="E38" s="483">
        <v>295000</v>
      </c>
      <c r="F38" s="484">
        <f t="shared" si="15"/>
        <v>203300</v>
      </c>
      <c r="G38" s="484">
        <f t="shared" si="16"/>
        <v>10700</v>
      </c>
      <c r="H38" s="481">
        <f t="shared" si="9"/>
        <v>462086.92826200009</v>
      </c>
      <c r="I38" s="485">
        <f t="shared" si="10"/>
        <v>5498.3867858710555</v>
      </c>
      <c r="J38" s="486">
        <f t="shared" si="0"/>
        <v>4398.709428696845</v>
      </c>
      <c r="K38" s="488">
        <f t="shared" si="11"/>
        <v>9.1946267264938639E-2</v>
      </c>
      <c r="L38" s="486">
        <f t="shared" si="12"/>
        <v>1099.6773571742112</v>
      </c>
      <c r="M38" s="488">
        <f t="shared" si="11"/>
        <v>2.298656681623466E-2</v>
      </c>
    </row>
    <row r="39" spans="1:13" ht="15">
      <c r="A39" s="487" t="s">
        <v>818</v>
      </c>
      <c r="B39" s="483">
        <v>118194.67666500006</v>
      </c>
      <c r="C39" s="484">
        <f t="shared" si="13"/>
        <v>150378.23543580007</v>
      </c>
      <c r="D39" s="484">
        <f t="shared" si="14"/>
        <v>16708.692826200011</v>
      </c>
      <c r="E39" s="483">
        <v>288189.95</v>
      </c>
      <c r="F39" s="484">
        <f t="shared" si="15"/>
        <v>280250</v>
      </c>
      <c r="G39" s="484">
        <f t="shared" si="16"/>
        <v>14750</v>
      </c>
      <c r="H39" s="481">
        <f t="shared" si="9"/>
        <v>406384.62666500011</v>
      </c>
      <c r="I39" s="485">
        <f t="shared" si="10"/>
        <v>4835.5833601271133</v>
      </c>
      <c r="J39" s="486">
        <f t="shared" si="0"/>
        <v>3868.466688101691</v>
      </c>
      <c r="K39" s="488">
        <f t="shared" si="11"/>
        <v>8.0862597945026482E-2</v>
      </c>
      <c r="L39" s="486">
        <f t="shared" si="12"/>
        <v>967.11667202542276</v>
      </c>
      <c r="M39" s="488">
        <f t="shared" si="11"/>
        <v>2.0215649486256621E-2</v>
      </c>
    </row>
    <row r="40" spans="1:13" ht="15">
      <c r="A40" s="487" t="s">
        <v>819</v>
      </c>
      <c r="B40" s="483">
        <v>57066.359642000047</v>
      </c>
      <c r="C40" s="484">
        <f t="shared" si="13"/>
        <v>106375.20899850006</v>
      </c>
      <c r="D40" s="484">
        <f t="shared" si="14"/>
        <v>11819.467666500008</v>
      </c>
      <c r="E40" s="483">
        <v>207577.02</v>
      </c>
      <c r="F40" s="484">
        <f t="shared" si="15"/>
        <v>273780.45250000001</v>
      </c>
      <c r="G40" s="484">
        <f t="shared" si="16"/>
        <v>14409.497500000001</v>
      </c>
      <c r="H40" s="481">
        <f t="shared" si="9"/>
        <v>264643.37964200001</v>
      </c>
      <c r="I40" s="485">
        <f t="shared" si="10"/>
        <v>3148.999836599558</v>
      </c>
      <c r="J40" s="486">
        <f t="shared" si="0"/>
        <v>2519.1998692796465</v>
      </c>
      <c r="K40" s="488">
        <f t="shared" si="11"/>
        <v>5.2658860110977486E-2</v>
      </c>
      <c r="L40" s="486">
        <f t="shared" si="12"/>
        <v>629.79996731991162</v>
      </c>
      <c r="M40" s="488">
        <f t="shared" si="11"/>
        <v>1.3164715027744371E-2</v>
      </c>
    </row>
    <row r="41" spans="1:13" ht="15">
      <c r="A41" s="487" t="s">
        <v>820</v>
      </c>
      <c r="B41" s="483">
        <v>0</v>
      </c>
      <c r="C41" s="484">
        <f t="shared" si="13"/>
        <v>51359.723677800044</v>
      </c>
      <c r="D41" s="484">
        <f t="shared" si="14"/>
        <v>5706.6359642000052</v>
      </c>
      <c r="E41" s="483">
        <v>94890.89</v>
      </c>
      <c r="F41" s="484">
        <f t="shared" si="15"/>
        <v>197198.16899999999</v>
      </c>
      <c r="G41" s="484">
        <f t="shared" si="16"/>
        <v>10378.851000000001</v>
      </c>
      <c r="H41" s="481">
        <f t="shared" si="9"/>
        <v>94890.89</v>
      </c>
      <c r="I41" s="485">
        <f t="shared" si="10"/>
        <v>1129.1096626297922</v>
      </c>
      <c r="J41" s="486">
        <f t="shared" si="0"/>
        <v>903.28773010383384</v>
      </c>
      <c r="K41" s="488">
        <f t="shared" si="11"/>
        <v>1.888143247367724E-2</v>
      </c>
      <c r="L41" s="486">
        <f t="shared" si="12"/>
        <v>225.82193252595846</v>
      </c>
      <c r="M41" s="488">
        <f t="shared" si="11"/>
        <v>4.72035811841931E-3</v>
      </c>
    </row>
    <row r="42" spans="1:13" ht="15">
      <c r="A42" s="487" t="s">
        <v>821</v>
      </c>
      <c r="B42" s="483">
        <v>0</v>
      </c>
      <c r="C42" s="484"/>
      <c r="D42" s="484"/>
      <c r="E42" s="483">
        <v>0</v>
      </c>
      <c r="F42" s="484">
        <f t="shared" si="15"/>
        <v>90146.345499999996</v>
      </c>
      <c r="G42" s="484">
        <f t="shared" si="16"/>
        <v>4744.5445</v>
      </c>
      <c r="H42" s="481">
        <f t="shared" si="9"/>
        <v>0</v>
      </c>
      <c r="I42" s="485">
        <f t="shared" si="10"/>
        <v>0</v>
      </c>
      <c r="J42" s="486">
        <f t="shared" si="0"/>
        <v>0</v>
      </c>
      <c r="K42" s="488">
        <f t="shared" si="11"/>
        <v>0</v>
      </c>
      <c r="L42" s="486">
        <f t="shared" si="12"/>
        <v>0</v>
      </c>
      <c r="M42" s="488">
        <f t="shared" si="11"/>
        <v>0</v>
      </c>
    </row>
    <row r="43" spans="1:13" ht="15">
      <c r="A43" s="487" t="s">
        <v>822</v>
      </c>
      <c r="B43" s="483">
        <v>0</v>
      </c>
      <c r="C43" s="484"/>
      <c r="D43" s="484"/>
      <c r="E43" s="483">
        <v>0</v>
      </c>
      <c r="F43" s="484">
        <f t="shared" si="15"/>
        <v>0</v>
      </c>
      <c r="G43" s="484">
        <f t="shared" si="16"/>
        <v>0</v>
      </c>
      <c r="H43" s="481">
        <f t="shared" si="9"/>
        <v>0</v>
      </c>
      <c r="I43" s="485">
        <f t="shared" si="10"/>
        <v>0</v>
      </c>
      <c r="J43" s="486">
        <f t="shared" si="0"/>
        <v>0</v>
      </c>
      <c r="K43" s="488">
        <f t="shared" si="11"/>
        <v>0</v>
      </c>
      <c r="L43" s="486">
        <f t="shared" si="12"/>
        <v>0</v>
      </c>
      <c r="M43" s="488">
        <f t="shared" si="11"/>
        <v>0</v>
      </c>
    </row>
    <row r="44" spans="1:13" ht="15">
      <c r="A44" s="487" t="s">
        <v>823</v>
      </c>
      <c r="B44" s="483">
        <v>0</v>
      </c>
      <c r="C44" s="484"/>
      <c r="D44" s="484"/>
      <c r="E44" s="483">
        <v>0</v>
      </c>
      <c r="F44" s="484">
        <f t="shared" si="15"/>
        <v>0</v>
      </c>
      <c r="G44" s="484">
        <f t="shared" si="16"/>
        <v>0</v>
      </c>
      <c r="H44" s="481">
        <f t="shared" si="9"/>
        <v>0</v>
      </c>
      <c r="I44" s="485">
        <f t="shared" si="10"/>
        <v>0</v>
      </c>
      <c r="J44" s="486">
        <f t="shared" si="0"/>
        <v>0</v>
      </c>
      <c r="K44" s="488">
        <f t="shared" si="11"/>
        <v>0</v>
      </c>
      <c r="L44" s="486">
        <f t="shared" si="12"/>
        <v>0</v>
      </c>
      <c r="M44" s="488">
        <f t="shared" si="11"/>
        <v>0</v>
      </c>
    </row>
    <row r="45" spans="1:13" ht="15">
      <c r="A45" s="487" t="s">
        <v>824</v>
      </c>
      <c r="B45" s="483">
        <v>0</v>
      </c>
      <c r="C45" s="484"/>
      <c r="D45" s="484"/>
      <c r="E45" s="483">
        <v>60000</v>
      </c>
      <c r="F45" s="484">
        <f>0.95*E44</f>
        <v>0</v>
      </c>
      <c r="G45" s="484">
        <f>0.05*E44</f>
        <v>0</v>
      </c>
      <c r="H45" s="481">
        <f t="shared" si="9"/>
        <v>60000</v>
      </c>
      <c r="I45" s="485">
        <f t="shared" si="10"/>
        <v>713.94187321657034</v>
      </c>
      <c r="J45" s="486">
        <f t="shared" si="0"/>
        <v>571.15349857325634</v>
      </c>
      <c r="K45" s="488">
        <f t="shared" si="11"/>
        <v>1.1938827303871153E-2</v>
      </c>
      <c r="L45" s="486">
        <f t="shared" si="12"/>
        <v>142.78837464331409</v>
      </c>
      <c r="M45" s="488">
        <f t="shared" si="11"/>
        <v>2.9847068259677883E-3</v>
      </c>
    </row>
    <row r="46" spans="1:13" ht="15">
      <c r="A46" s="487" t="s">
        <v>825</v>
      </c>
      <c r="B46" s="483">
        <v>0</v>
      </c>
      <c r="C46" s="484"/>
      <c r="D46" s="484"/>
      <c r="E46" s="483">
        <v>0</v>
      </c>
      <c r="F46" s="484">
        <f t="shared" si="15"/>
        <v>57000</v>
      </c>
      <c r="G46" s="484">
        <f t="shared" ref="G46" si="17">0.05*E45</f>
        <v>3000</v>
      </c>
      <c r="H46" s="481">
        <f t="shared" si="9"/>
        <v>0</v>
      </c>
      <c r="I46" s="485">
        <f t="shared" si="10"/>
        <v>0</v>
      </c>
      <c r="J46" s="486">
        <f t="shared" si="0"/>
        <v>0</v>
      </c>
      <c r="K46" s="488">
        <f t="shared" si="11"/>
        <v>0</v>
      </c>
      <c r="L46" s="486">
        <f t="shared" si="12"/>
        <v>0</v>
      </c>
      <c r="M46" s="488">
        <f t="shared" si="11"/>
        <v>0</v>
      </c>
    </row>
    <row r="47" spans="1:13" ht="15">
      <c r="B47" s="483"/>
      <c r="C47" s="484"/>
      <c r="D47" s="484"/>
      <c r="E47" s="483"/>
      <c r="F47" s="484"/>
      <c r="G47" s="484"/>
      <c r="H47" s="481"/>
      <c r="I47" s="485"/>
      <c r="J47" s="486"/>
      <c r="K47" s="486"/>
      <c r="L47" s="486"/>
      <c r="M47" s="486"/>
    </row>
    <row r="48" spans="1:13" ht="15">
      <c r="A48" s="265" t="s">
        <v>826</v>
      </c>
      <c r="B48" s="483"/>
      <c r="C48" s="484"/>
      <c r="D48" s="484"/>
      <c r="E48" s="483"/>
      <c r="F48" s="484"/>
      <c r="G48" s="484"/>
      <c r="H48" s="481"/>
      <c r="I48" s="485"/>
      <c r="J48" s="486"/>
      <c r="K48" s="486"/>
      <c r="L48" s="486"/>
      <c r="M48" s="486"/>
    </row>
    <row r="49" spans="1:13" ht="15">
      <c r="A49" s="487" t="s">
        <v>827</v>
      </c>
      <c r="B49" s="483">
        <v>0</v>
      </c>
      <c r="C49" s="484"/>
      <c r="D49" s="484"/>
      <c r="E49" s="483">
        <v>0</v>
      </c>
      <c r="F49" s="484">
        <f>0.95*E46</f>
        <v>0</v>
      </c>
      <c r="G49" s="484">
        <f>0.05*E46</f>
        <v>0</v>
      </c>
      <c r="H49" s="481">
        <f t="shared" ref="H49:H55" si="18">B49+E49</f>
        <v>0</v>
      </c>
      <c r="I49" s="485">
        <f t="shared" si="10"/>
        <v>0</v>
      </c>
      <c r="J49" s="486">
        <f t="shared" si="0"/>
        <v>0</v>
      </c>
      <c r="K49" s="488">
        <f t="shared" ref="K49:M51" si="19">J49/$J$67</f>
        <v>0</v>
      </c>
      <c r="L49" s="486">
        <f>I49*0.2</f>
        <v>0</v>
      </c>
      <c r="M49" s="488">
        <f t="shared" si="19"/>
        <v>0</v>
      </c>
    </row>
    <row r="50" spans="1:13" ht="15">
      <c r="A50" s="487" t="s">
        <v>828</v>
      </c>
      <c r="B50" s="483">
        <v>0</v>
      </c>
      <c r="C50" s="484"/>
      <c r="D50" s="484"/>
      <c r="E50" s="483">
        <v>0</v>
      </c>
      <c r="F50" s="484">
        <f t="shared" ref="F50:F55" si="20">0.95*E49</f>
        <v>0</v>
      </c>
      <c r="G50" s="484">
        <f t="shared" ref="G50:G55" si="21">0.05*E49</f>
        <v>0</v>
      </c>
      <c r="H50" s="481">
        <f t="shared" si="18"/>
        <v>0</v>
      </c>
      <c r="I50" s="485">
        <f t="shared" si="10"/>
        <v>0</v>
      </c>
      <c r="J50" s="486">
        <f t="shared" si="0"/>
        <v>0</v>
      </c>
      <c r="K50" s="488">
        <f t="shared" si="19"/>
        <v>0</v>
      </c>
      <c r="L50" s="486">
        <f>I50*0.2</f>
        <v>0</v>
      </c>
      <c r="M50" s="488">
        <f t="shared" si="19"/>
        <v>0</v>
      </c>
    </row>
    <row r="51" spans="1:13" ht="15">
      <c r="A51" s="487" t="s">
        <v>829</v>
      </c>
      <c r="B51" s="483">
        <v>0</v>
      </c>
      <c r="C51" s="484"/>
      <c r="D51" s="484"/>
      <c r="E51" s="483">
        <v>55556.37</v>
      </c>
      <c r="F51" s="484">
        <f t="shared" si="20"/>
        <v>0</v>
      </c>
      <c r="G51" s="484">
        <f t="shared" si="21"/>
        <v>0</v>
      </c>
      <c r="H51" s="481">
        <f t="shared" si="18"/>
        <v>55556.37</v>
      </c>
      <c r="I51" s="485">
        <f t="shared" si="10"/>
        <v>661.06698111521462</v>
      </c>
      <c r="J51" s="486">
        <f t="shared" si="0"/>
        <v>528.85358489217174</v>
      </c>
      <c r="K51" s="488">
        <f t="shared" si="19"/>
        <v>1.1054631784332806E-2</v>
      </c>
      <c r="L51" s="486">
        <f>I51*0.2</f>
        <v>132.21339622304293</v>
      </c>
      <c r="M51" s="488">
        <f t="shared" si="19"/>
        <v>2.7636579460832015E-3</v>
      </c>
    </row>
    <row r="52" spans="1:13" ht="15">
      <c r="A52" s="487" t="s">
        <v>830</v>
      </c>
      <c r="B52" s="483">
        <v>0</v>
      </c>
      <c r="C52" s="484"/>
      <c r="D52" s="484"/>
      <c r="E52" s="483">
        <v>0</v>
      </c>
      <c r="F52" s="484">
        <f t="shared" si="20"/>
        <v>52778.551500000001</v>
      </c>
      <c r="G52" s="484">
        <f t="shared" si="21"/>
        <v>2777.8185000000003</v>
      </c>
      <c r="H52" s="481">
        <f t="shared" si="18"/>
        <v>0</v>
      </c>
      <c r="I52" s="485"/>
      <c r="J52" s="486"/>
      <c r="K52" s="488"/>
      <c r="L52" s="486"/>
      <c r="M52" s="491"/>
    </row>
    <row r="53" spans="1:13" ht="15">
      <c r="A53" s="487" t="s">
        <v>831</v>
      </c>
      <c r="B53" s="483">
        <v>0</v>
      </c>
      <c r="C53" s="484"/>
      <c r="D53" s="484"/>
      <c r="E53" s="483">
        <v>0</v>
      </c>
      <c r="F53" s="484">
        <f t="shared" si="20"/>
        <v>0</v>
      </c>
      <c r="G53" s="484">
        <f t="shared" si="21"/>
        <v>0</v>
      </c>
      <c r="H53" s="481">
        <f t="shared" si="18"/>
        <v>0</v>
      </c>
      <c r="I53" s="485"/>
      <c r="J53" s="486"/>
      <c r="K53" s="488"/>
      <c r="L53" s="486"/>
      <c r="M53" s="491"/>
    </row>
    <row r="54" spans="1:13" ht="15">
      <c r="A54" s="487" t="s">
        <v>832</v>
      </c>
      <c r="B54" s="483">
        <v>0</v>
      </c>
      <c r="C54" s="484"/>
      <c r="D54" s="484"/>
      <c r="E54" s="483">
        <v>0</v>
      </c>
      <c r="F54" s="484">
        <f t="shared" si="20"/>
        <v>0</v>
      </c>
      <c r="G54" s="484">
        <f t="shared" si="21"/>
        <v>0</v>
      </c>
      <c r="H54" s="481">
        <f t="shared" si="18"/>
        <v>0</v>
      </c>
      <c r="I54" s="485"/>
      <c r="J54" s="486"/>
      <c r="K54" s="488"/>
      <c r="L54" s="486"/>
      <c r="M54" s="491"/>
    </row>
    <row r="55" spans="1:13" ht="15">
      <c r="A55" s="487" t="s">
        <v>833</v>
      </c>
      <c r="B55" s="483">
        <v>0</v>
      </c>
      <c r="C55" s="484">
        <f>SUM(D18:D41)</f>
        <v>253981.92931330003</v>
      </c>
      <c r="D55" s="484"/>
      <c r="E55" s="483">
        <v>0</v>
      </c>
      <c r="F55" s="484">
        <f t="shared" si="20"/>
        <v>0</v>
      </c>
      <c r="G55" s="484">
        <f t="shared" si="21"/>
        <v>0</v>
      </c>
      <c r="H55" s="481">
        <f t="shared" si="18"/>
        <v>0</v>
      </c>
      <c r="I55" s="485"/>
      <c r="J55" s="486"/>
      <c r="K55" s="488"/>
      <c r="L55" s="486"/>
      <c r="M55" s="491"/>
    </row>
    <row r="56" spans="1:13" ht="15">
      <c r="A56" s="487"/>
      <c r="B56" s="483"/>
      <c r="C56" s="484"/>
      <c r="D56" s="484"/>
      <c r="E56" s="483"/>
      <c r="F56" s="484"/>
      <c r="G56" s="484"/>
      <c r="H56" s="481"/>
      <c r="I56" s="485"/>
      <c r="J56" s="486"/>
      <c r="K56" s="488"/>
      <c r="L56" s="486"/>
      <c r="M56" s="491"/>
    </row>
    <row r="57" spans="1:13" ht="15">
      <c r="A57" s="265" t="s">
        <v>834</v>
      </c>
      <c r="B57" s="483"/>
      <c r="C57" s="484"/>
      <c r="D57" s="484"/>
      <c r="E57" s="483"/>
      <c r="F57" s="484"/>
      <c r="G57" s="484"/>
      <c r="H57" s="481"/>
      <c r="I57" s="485"/>
      <c r="J57" s="486"/>
      <c r="K57" s="488"/>
      <c r="L57" s="486"/>
      <c r="M57" s="491"/>
    </row>
    <row r="58" spans="1:13" ht="15">
      <c r="A58" s="487" t="s">
        <v>835</v>
      </c>
      <c r="B58" s="483"/>
      <c r="C58" s="484"/>
      <c r="D58" s="484"/>
      <c r="E58" s="483"/>
      <c r="F58" s="484"/>
      <c r="G58" s="484"/>
      <c r="H58" s="481"/>
      <c r="I58" s="485"/>
      <c r="J58" s="486"/>
      <c r="K58" s="488"/>
      <c r="L58" s="486"/>
      <c r="M58" s="491"/>
    </row>
    <row r="59" spans="1:13" ht="15">
      <c r="A59" s="487" t="s">
        <v>836</v>
      </c>
      <c r="B59" s="483"/>
      <c r="C59" s="484"/>
      <c r="D59" s="484"/>
      <c r="E59" s="483"/>
      <c r="F59" s="484"/>
      <c r="G59" s="484"/>
      <c r="H59" s="481"/>
      <c r="I59" s="485"/>
      <c r="J59" s="486"/>
      <c r="K59" s="488"/>
      <c r="L59" s="486"/>
      <c r="M59" s="491"/>
    </row>
    <row r="60" spans="1:13" ht="15">
      <c r="A60" s="487" t="s">
        <v>837</v>
      </c>
      <c r="B60" s="483"/>
      <c r="C60" s="484"/>
      <c r="D60" s="484"/>
      <c r="E60" s="483"/>
      <c r="F60" s="484"/>
      <c r="G60" s="484"/>
      <c r="H60" s="481"/>
      <c r="I60" s="485"/>
      <c r="J60" s="486"/>
      <c r="K60" s="488"/>
      <c r="L60" s="486"/>
      <c r="M60" s="491"/>
    </row>
    <row r="61" spans="1:13" ht="15">
      <c r="A61" s="487" t="s">
        <v>838</v>
      </c>
      <c r="B61" s="483"/>
      <c r="C61" s="484"/>
      <c r="D61" s="484"/>
      <c r="E61" s="483"/>
      <c r="F61" s="484"/>
      <c r="G61" s="484"/>
      <c r="H61" s="481"/>
      <c r="I61" s="485"/>
      <c r="J61" s="486"/>
      <c r="K61" s="488"/>
      <c r="L61" s="486"/>
      <c r="M61" s="491"/>
    </row>
    <row r="62" spans="1:13" ht="15">
      <c r="A62" s="487" t="s">
        <v>839</v>
      </c>
      <c r="B62" s="483"/>
      <c r="C62" s="484"/>
      <c r="D62" s="484"/>
      <c r="E62" s="483"/>
      <c r="F62" s="484"/>
      <c r="G62" s="484"/>
      <c r="H62" s="481"/>
      <c r="I62" s="485"/>
      <c r="J62" s="486"/>
      <c r="K62" s="488"/>
      <c r="L62" s="486"/>
      <c r="M62" s="491"/>
    </row>
    <row r="63" spans="1:13" ht="15">
      <c r="A63" s="487" t="s">
        <v>840</v>
      </c>
      <c r="B63" s="483"/>
      <c r="C63" s="484"/>
      <c r="D63" s="484"/>
      <c r="E63" s="483"/>
      <c r="F63" s="484"/>
      <c r="G63" s="484"/>
      <c r="H63" s="481"/>
      <c r="I63" s="485"/>
      <c r="J63" s="486"/>
      <c r="K63" s="488"/>
      <c r="L63" s="486"/>
      <c r="M63" s="491"/>
    </row>
    <row r="64" spans="1:13" ht="15">
      <c r="A64" s="487" t="s">
        <v>841</v>
      </c>
      <c r="B64" s="483"/>
      <c r="C64" s="484"/>
      <c r="D64" s="484"/>
      <c r="E64" s="483"/>
      <c r="F64" s="484">
        <f>SUM(G17:G55)</f>
        <v>124289.99649999999</v>
      </c>
      <c r="G64" s="484"/>
      <c r="H64" s="481"/>
      <c r="I64" s="485"/>
      <c r="J64" s="486"/>
      <c r="K64" s="488"/>
      <c r="L64" s="486"/>
      <c r="M64" s="491"/>
    </row>
    <row r="65" spans="1:19" ht="15">
      <c r="A65" s="487"/>
      <c r="B65" s="483"/>
      <c r="C65" s="484"/>
      <c r="D65" s="484"/>
      <c r="E65" s="483"/>
      <c r="F65" s="484"/>
      <c r="G65" s="484"/>
      <c r="H65" s="481"/>
      <c r="I65" s="485"/>
      <c r="J65" s="486"/>
      <c r="K65" s="488"/>
      <c r="L65" s="486"/>
      <c r="M65" s="491"/>
    </row>
    <row r="66" spans="1:19" ht="15">
      <c r="A66" s="487"/>
      <c r="B66" s="483"/>
      <c r="C66" s="423"/>
      <c r="D66" s="423"/>
      <c r="E66" s="483"/>
      <c r="F66" s="484"/>
      <c r="G66" s="484"/>
      <c r="H66" s="481"/>
      <c r="I66" s="492"/>
      <c r="J66" s="486"/>
      <c r="K66" s="486"/>
      <c r="L66" s="486"/>
    </row>
    <row r="67" spans="1:19" ht="15.75" thickBot="1">
      <c r="A67" s="493" t="s">
        <v>51</v>
      </c>
      <c r="B67" s="483">
        <f>SUM(B16:B54)</f>
        <v>2539819.2931330004</v>
      </c>
      <c r="C67" s="484">
        <f>SUM(C16:C64)</f>
        <v>2539819.2931330004</v>
      </c>
      <c r="D67" s="484">
        <f>SUM(D16:D55)</f>
        <v>253981.92931330003</v>
      </c>
      <c r="E67" s="483">
        <f>SUM(E16:E51)</f>
        <v>2485799.9300000002</v>
      </c>
      <c r="F67" s="484">
        <f>SUM(F16:F65)</f>
        <v>2485799.9300000002</v>
      </c>
      <c r="G67" s="484">
        <f>SUM(G16:G55)</f>
        <v>124289.99649999999</v>
      </c>
      <c r="H67" s="481">
        <f>SUM(H16:H56)</f>
        <v>5025619.2231330005</v>
      </c>
      <c r="I67" s="494">
        <f>SUM(I16:I51)</f>
        <v>59800.000037279664</v>
      </c>
      <c r="J67" s="495">
        <f t="shared" ref="J67:L67" si="22">SUM(J16:J51)</f>
        <v>47840.000029823728</v>
      </c>
      <c r="K67" s="496">
        <f>J67/J67</f>
        <v>1</v>
      </c>
      <c r="L67" s="495">
        <f t="shared" si="22"/>
        <v>11960.000007455932</v>
      </c>
      <c r="M67" s="496">
        <f>L67/L67</f>
        <v>1</v>
      </c>
    </row>
    <row r="68" spans="1:19" ht="15">
      <c r="A68" s="487"/>
      <c r="E68" s="475"/>
    </row>
    <row r="69" spans="1:19">
      <c r="A69" s="487"/>
    </row>
    <row r="70" spans="1:19" s="499" customFormat="1" ht="12.75">
      <c r="A70" s="499" t="s">
        <v>842</v>
      </c>
      <c r="B70" s="499" t="s">
        <v>843</v>
      </c>
      <c r="D70" s="497"/>
      <c r="E70" s="497"/>
      <c r="F70" s="497"/>
      <c r="G70" s="497"/>
      <c r="H70" s="497"/>
      <c r="I70" s="497"/>
      <c r="J70" s="497"/>
      <c r="K70" s="498"/>
      <c r="L70" s="498"/>
      <c r="M70" s="498"/>
      <c r="N70" s="498"/>
      <c r="O70" s="498"/>
      <c r="P70" s="498"/>
      <c r="Q70" s="498"/>
      <c r="R70" s="498"/>
      <c r="S70" s="498"/>
    </row>
    <row r="75" spans="1:19" ht="15">
      <c r="A75" s="505"/>
      <c r="B75" s="505"/>
      <c r="C75" s="505"/>
      <c r="D75" s="505"/>
      <c r="E75" s="505"/>
      <c r="F75" s="505"/>
      <c r="G75" s="505"/>
      <c r="H75" s="505">
        <v>2020</v>
      </c>
      <c r="I75" s="505">
        <v>2021</v>
      </c>
      <c r="J75" s="505">
        <v>2022</v>
      </c>
      <c r="K75" s="505"/>
    </row>
    <row r="76" spans="1:19" ht="15">
      <c r="A76" s="506" t="s">
        <v>847</v>
      </c>
      <c r="B76" s="506"/>
      <c r="C76" s="506"/>
      <c r="D76" s="506"/>
      <c r="E76" s="506"/>
      <c r="F76" s="506"/>
      <c r="G76" s="506"/>
      <c r="H76" s="506"/>
      <c r="I76" s="506"/>
      <c r="J76" s="506"/>
      <c r="K76" s="506"/>
    </row>
    <row r="77" spans="1:19" ht="15">
      <c r="A77" s="506">
        <v>16530</v>
      </c>
      <c r="B77" s="506">
        <v>3652</v>
      </c>
      <c r="C77" s="506">
        <v>20252</v>
      </c>
      <c r="D77" s="506">
        <v>13224</v>
      </c>
      <c r="E77" s="506">
        <v>12546.27</v>
      </c>
      <c r="F77" s="506">
        <v>10037.016000000001</v>
      </c>
      <c r="G77" s="506">
        <v>2509.2540000000004</v>
      </c>
      <c r="H77" s="507">
        <v>6000</v>
      </c>
      <c r="I77" s="507">
        <v>4530</v>
      </c>
      <c r="J77" s="507">
        <v>6000</v>
      </c>
      <c r="K77" s="506">
        <v>16530</v>
      </c>
    </row>
    <row r="78" spans="1:19" ht="15">
      <c r="A78" s="506"/>
      <c r="B78" s="506"/>
      <c r="C78" s="506"/>
      <c r="D78" s="506"/>
      <c r="E78" s="506"/>
      <c r="F78" s="506"/>
      <c r="G78" s="506"/>
      <c r="H78" s="506"/>
      <c r="I78" s="506"/>
      <c r="J78" s="506"/>
      <c r="K78" s="506"/>
    </row>
    <row r="79" spans="1:19" ht="15">
      <c r="A79" s="506">
        <v>5101949.2200000007</v>
      </c>
      <c r="B79" s="506"/>
      <c r="C79" s="506"/>
      <c r="D79" s="506">
        <v>4081559.3760000002</v>
      </c>
      <c r="E79" s="506">
        <v>3872135.4</v>
      </c>
      <c r="F79" s="506">
        <v>3097708.3159999996</v>
      </c>
      <c r="G79" s="506">
        <v>774427.0839999998</v>
      </c>
      <c r="H79" s="506">
        <v>3442134.3200000003</v>
      </c>
      <c r="I79" s="506">
        <v>1562884.5899999999</v>
      </c>
      <c r="J79" s="506">
        <v>60128.49</v>
      </c>
      <c r="K79" s="506">
        <v>5065147.4000000004</v>
      </c>
    </row>
  </sheetData>
  <mergeCells count="13">
    <mergeCell ref="I14:I15"/>
    <mergeCell ref="J14:K14"/>
    <mergeCell ref="L14:M14"/>
    <mergeCell ref="B13:D13"/>
    <mergeCell ref="E13:G13"/>
    <mergeCell ref="I13:M13"/>
    <mergeCell ref="B14:B15"/>
    <mergeCell ref="C14:C15"/>
    <mergeCell ref="D14:D15"/>
    <mergeCell ref="E14:E15"/>
    <mergeCell ref="F14:F15"/>
    <mergeCell ref="G14:G15"/>
    <mergeCell ref="H14:H15"/>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3D172-5F4C-4E3E-A603-BCBB5AAB1F8C}">
  <sheetPr>
    <tabColor theme="7" tint="0.59999389629810485"/>
  </sheetPr>
  <dimension ref="A3:R125"/>
  <sheetViews>
    <sheetView topLeftCell="A34" workbookViewId="0">
      <selection activeCell="D45" sqref="D45:F46"/>
    </sheetView>
  </sheetViews>
  <sheetFormatPr defaultRowHeight="12"/>
  <cols>
    <col min="1" max="1" width="9.33203125" style="273"/>
    <col min="2" max="2" width="59.83203125" style="273" customWidth="1"/>
    <col min="3" max="3" width="24.5" style="273" customWidth="1"/>
    <col min="4" max="4" width="16.1640625" style="265" customWidth="1"/>
    <col min="5" max="5" width="18.6640625" style="265" customWidth="1"/>
    <col min="6" max="6" width="14" style="265" customWidth="1"/>
    <col min="7" max="7" width="13.5" style="273" customWidth="1"/>
    <col min="8" max="8" width="12.33203125" style="273" customWidth="1"/>
    <col min="9" max="9" width="13.5" style="273" customWidth="1"/>
    <col min="10" max="10" width="11.83203125" style="273" customWidth="1"/>
    <col min="11" max="11" width="13.5" style="273" customWidth="1"/>
    <col min="12" max="12" width="14.6640625" style="273" bestFit="1" customWidth="1"/>
    <col min="13" max="13" width="14" style="273" bestFit="1" customWidth="1"/>
    <col min="14" max="14" width="12.33203125" style="273" bestFit="1" customWidth="1"/>
    <col min="15" max="15" width="18.6640625" style="273" bestFit="1" customWidth="1"/>
    <col min="16" max="16" width="11.33203125" style="273" bestFit="1" customWidth="1"/>
    <col min="17" max="17" width="11.6640625" style="273" bestFit="1" customWidth="1"/>
    <col min="18" max="16384" width="9.33203125" style="273"/>
  </cols>
  <sheetData>
    <row r="3" spans="1:8" ht="15.75">
      <c r="A3" s="402">
        <v>1</v>
      </c>
      <c r="B3" s="402" t="s">
        <v>682</v>
      </c>
      <c r="C3" s="274"/>
    </row>
    <row r="5" spans="1:8" ht="24">
      <c r="A5" s="235" t="s">
        <v>171</v>
      </c>
      <c r="B5" s="235" t="s">
        <v>57</v>
      </c>
      <c r="C5" s="235" t="s">
        <v>55</v>
      </c>
      <c r="D5" s="59" t="s">
        <v>686</v>
      </c>
      <c r="E5" s="59" t="s">
        <v>180</v>
      </c>
      <c r="F5" s="59" t="s">
        <v>181</v>
      </c>
    </row>
    <row r="6" spans="1:8" ht="9.75" customHeight="1">
      <c r="A6" s="82" t="s">
        <v>182</v>
      </c>
      <c r="B6" s="83" t="s">
        <v>58</v>
      </c>
      <c r="C6" s="83"/>
      <c r="D6" s="83">
        <f>SUM(D7:D29)</f>
        <v>2539819.29</v>
      </c>
      <c r="E6" s="83">
        <f>SUM(E7:E29)</f>
        <v>2487781.19</v>
      </c>
      <c r="F6" s="83">
        <f>SUM(F7:F29)</f>
        <v>52038.100000000006</v>
      </c>
      <c r="H6" s="265"/>
    </row>
    <row r="7" spans="1:8" ht="24.75" customHeight="1">
      <c r="A7" s="278"/>
      <c r="B7" s="428" t="s">
        <v>27</v>
      </c>
      <c r="C7" s="827" t="s">
        <v>56</v>
      </c>
      <c r="D7" s="84">
        <v>164409.43</v>
      </c>
      <c r="E7" s="85">
        <f>+D7</f>
        <v>164409.43</v>
      </c>
      <c r="F7" s="85"/>
    </row>
    <row r="8" spans="1:8">
      <c r="A8" s="278"/>
      <c r="B8" s="428" t="s">
        <v>28</v>
      </c>
      <c r="C8" s="827"/>
      <c r="D8" s="84">
        <v>84726.35</v>
      </c>
      <c r="E8" s="85">
        <f t="shared" ref="E8:E14" si="0">+D8</f>
        <v>84726.35</v>
      </c>
      <c r="F8" s="85"/>
    </row>
    <row r="9" spans="1:8">
      <c r="A9" s="278"/>
      <c r="B9" s="428" t="s">
        <v>29</v>
      </c>
      <c r="C9" s="827"/>
      <c r="D9" s="84">
        <v>450678.25</v>
      </c>
      <c r="E9" s="85">
        <f t="shared" si="0"/>
        <v>450678.25</v>
      </c>
      <c r="F9" s="85"/>
    </row>
    <row r="10" spans="1:8">
      <c r="A10" s="278"/>
      <c r="B10" s="428" t="s">
        <v>30</v>
      </c>
      <c r="C10" s="827"/>
      <c r="D10" s="84">
        <v>190031.46</v>
      </c>
      <c r="E10" s="85">
        <f t="shared" si="0"/>
        <v>190031.46</v>
      </c>
      <c r="F10" s="85"/>
    </row>
    <row r="11" spans="1:8">
      <c r="A11" s="278"/>
      <c r="B11" s="428" t="s">
        <v>31</v>
      </c>
      <c r="C11" s="827"/>
      <c r="D11" s="84">
        <v>523769.53</v>
      </c>
      <c r="E11" s="85">
        <f t="shared" si="0"/>
        <v>523769.53</v>
      </c>
      <c r="F11" s="85"/>
    </row>
    <row r="12" spans="1:8">
      <c r="A12" s="278"/>
      <c r="B12" s="428" t="s">
        <v>32</v>
      </c>
      <c r="C12" s="827"/>
      <c r="D12" s="84">
        <v>72985.61</v>
      </c>
      <c r="E12" s="85">
        <f t="shared" si="0"/>
        <v>72985.61</v>
      </c>
      <c r="F12" s="85"/>
    </row>
    <row r="13" spans="1:8">
      <c r="A13" s="278"/>
      <c r="B13" s="428" t="s">
        <v>33</v>
      </c>
      <c r="C13" s="827"/>
      <c r="D13" s="84">
        <v>207292.71</v>
      </c>
      <c r="E13" s="85">
        <f t="shared" si="0"/>
        <v>207292.71</v>
      </c>
      <c r="F13" s="85"/>
    </row>
    <row r="14" spans="1:8">
      <c r="A14" s="278"/>
      <c r="B14" s="428" t="s">
        <v>34</v>
      </c>
      <c r="C14" s="827"/>
      <c r="D14" s="84">
        <v>87425.279999999999</v>
      </c>
      <c r="E14" s="85">
        <f t="shared" si="0"/>
        <v>87425.279999999999</v>
      </c>
      <c r="F14" s="85"/>
    </row>
    <row r="15" spans="1:8">
      <c r="A15" s="278"/>
      <c r="B15" s="428" t="s">
        <v>35</v>
      </c>
      <c r="C15" s="827"/>
      <c r="D15" s="84">
        <v>50310.03</v>
      </c>
      <c r="E15" s="85">
        <f>+D15-F15</f>
        <v>45239.43</v>
      </c>
      <c r="F15" s="85">
        <v>5070.6000000000004</v>
      </c>
    </row>
    <row r="16" spans="1:8">
      <c r="A16" s="278"/>
      <c r="B16" s="428" t="s">
        <v>36</v>
      </c>
      <c r="C16" s="827"/>
      <c r="D16" s="84">
        <v>15236.28</v>
      </c>
      <c r="E16" s="85"/>
      <c r="F16" s="85">
        <f>+D16</f>
        <v>15236.28</v>
      </c>
    </row>
    <row r="17" spans="1:8">
      <c r="A17" s="278"/>
      <c r="B17" s="428" t="s">
        <v>37</v>
      </c>
      <c r="C17" s="827"/>
      <c r="D17" s="84">
        <v>124413.21</v>
      </c>
      <c r="E17" s="85">
        <f>+D17</f>
        <v>124413.21</v>
      </c>
      <c r="F17" s="85"/>
    </row>
    <row r="18" spans="1:8">
      <c r="A18" s="278"/>
      <c r="B18" s="428" t="s">
        <v>38</v>
      </c>
      <c r="C18" s="827"/>
      <c r="D18" s="84">
        <v>115291.54</v>
      </c>
      <c r="E18" s="85">
        <f t="shared" ref="E18:E28" si="1">+D18</f>
        <v>115291.54</v>
      </c>
      <c r="F18" s="85"/>
    </row>
    <row r="19" spans="1:8">
      <c r="A19" s="278"/>
      <c r="B19" s="428" t="s">
        <v>39</v>
      </c>
      <c r="C19" s="827"/>
      <c r="D19" s="84">
        <v>31731.22</v>
      </c>
      <c r="E19" s="85"/>
      <c r="F19" s="85">
        <f>+D19</f>
        <v>31731.22</v>
      </c>
    </row>
    <row r="20" spans="1:8">
      <c r="A20" s="278"/>
      <c r="B20" s="428" t="s">
        <v>40</v>
      </c>
      <c r="C20" s="827"/>
      <c r="D20" s="84">
        <v>18051.599999999999</v>
      </c>
      <c r="E20" s="85">
        <f t="shared" si="1"/>
        <v>18051.599999999999</v>
      </c>
      <c r="F20" s="85"/>
    </row>
    <row r="21" spans="1:8">
      <c r="A21" s="278"/>
      <c r="B21" s="428" t="s">
        <v>41</v>
      </c>
      <c r="C21" s="827"/>
      <c r="D21" s="84">
        <v>24622.59</v>
      </c>
      <c r="E21" s="85">
        <f t="shared" si="1"/>
        <v>24622.59</v>
      </c>
      <c r="F21" s="85"/>
    </row>
    <row r="22" spans="1:8">
      <c r="A22" s="278"/>
      <c r="B22" s="428" t="s">
        <v>42</v>
      </c>
      <c r="C22" s="827"/>
      <c r="D22" s="84">
        <v>24272.25</v>
      </c>
      <c r="E22" s="85">
        <f t="shared" si="1"/>
        <v>24272.25</v>
      </c>
      <c r="F22" s="85"/>
    </row>
    <row r="23" spans="1:8">
      <c r="A23" s="278"/>
      <c r="B23" s="428" t="s">
        <v>43</v>
      </c>
      <c r="C23" s="827"/>
      <c r="D23" s="84">
        <v>24487.26</v>
      </c>
      <c r="E23" s="85">
        <f t="shared" si="1"/>
        <v>24487.26</v>
      </c>
      <c r="F23" s="85"/>
    </row>
    <row r="24" spans="1:8">
      <c r="A24" s="278"/>
      <c r="B24" s="428" t="s">
        <v>44</v>
      </c>
      <c r="C24" s="827"/>
      <c r="D24" s="84">
        <v>53243.75</v>
      </c>
      <c r="E24" s="85">
        <f t="shared" si="1"/>
        <v>53243.75</v>
      </c>
      <c r="F24" s="85"/>
    </row>
    <row r="25" spans="1:8">
      <c r="A25" s="278"/>
      <c r="B25" s="427" t="s">
        <v>45</v>
      </c>
      <c r="C25" s="827"/>
      <c r="D25" s="84">
        <v>868.28</v>
      </c>
      <c r="E25" s="85">
        <f t="shared" si="1"/>
        <v>868.28</v>
      </c>
      <c r="F25" s="85"/>
    </row>
    <row r="26" spans="1:8" ht="24">
      <c r="A26" s="278"/>
      <c r="B26" s="86" t="s">
        <v>46</v>
      </c>
      <c r="C26" s="827"/>
      <c r="D26" s="84">
        <v>24500</v>
      </c>
      <c r="E26" s="85">
        <f t="shared" si="1"/>
        <v>24500</v>
      </c>
      <c r="F26" s="85"/>
    </row>
    <row r="27" spans="1:8">
      <c r="A27" s="278"/>
      <c r="B27" s="86" t="s">
        <v>47</v>
      </c>
      <c r="C27" s="827"/>
      <c r="D27" s="84">
        <v>14700</v>
      </c>
      <c r="E27" s="85">
        <f t="shared" si="1"/>
        <v>14700</v>
      </c>
      <c r="F27" s="85"/>
    </row>
    <row r="28" spans="1:8" ht="36">
      <c r="A28" s="278"/>
      <c r="B28" s="87" t="s">
        <v>59</v>
      </c>
      <c r="C28" s="827"/>
      <c r="D28" s="84">
        <v>5880</v>
      </c>
      <c r="E28" s="85">
        <f t="shared" si="1"/>
        <v>5880</v>
      </c>
      <c r="F28" s="85"/>
    </row>
    <row r="29" spans="1:8">
      <c r="A29" s="278"/>
      <c r="B29" s="428" t="s">
        <v>48</v>
      </c>
      <c r="C29" s="827"/>
      <c r="D29" s="84">
        <v>230892.66</v>
      </c>
      <c r="E29" s="85">
        <f>+D29</f>
        <v>230892.66</v>
      </c>
      <c r="F29" s="85"/>
    </row>
    <row r="30" spans="1:8">
      <c r="A30" s="82">
        <v>2</v>
      </c>
      <c r="B30" s="83" t="s">
        <v>179</v>
      </c>
      <c r="C30" s="91"/>
      <c r="D30" s="83">
        <f>+D31+D33+D32+D35+D36+D34</f>
        <v>2485799.9299999997</v>
      </c>
      <c r="E30" s="83">
        <f>+E31+E33+E32+E35+E36+E34</f>
        <v>2485799.9299999997</v>
      </c>
      <c r="F30" s="83">
        <f>+F31+F33+F32+F35+F36+F34</f>
        <v>0</v>
      </c>
      <c r="H30" s="265"/>
    </row>
    <row r="31" spans="1:8">
      <c r="A31" s="278"/>
      <c r="B31" s="88" t="s">
        <v>748</v>
      </c>
      <c r="C31" s="828" t="s">
        <v>56</v>
      </c>
      <c r="D31" s="90">
        <f>1135600*(2485799.93/2699057.81)-0.01</f>
        <v>1045873.9946431239</v>
      </c>
      <c r="E31" s="84">
        <f t="shared" ref="E31:E38" si="2">+D31</f>
        <v>1045873.9946431239</v>
      </c>
      <c r="F31" s="85"/>
      <c r="H31" s="265"/>
    </row>
    <row r="32" spans="1:8" ht="12" customHeight="1">
      <c r="A32" s="278"/>
      <c r="B32" s="88" t="s">
        <v>749</v>
      </c>
      <c r="C32" s="828"/>
      <c r="D32" s="90">
        <f>83500*(2485799.93/2699057.81)</f>
        <v>76902.500341406179</v>
      </c>
      <c r="E32" s="84">
        <f t="shared" si="2"/>
        <v>76902.500341406179</v>
      </c>
      <c r="F32" s="85"/>
      <c r="H32" s="265"/>
    </row>
    <row r="33" spans="1:8">
      <c r="A33" s="278"/>
      <c r="B33" s="88" t="s">
        <v>750</v>
      </c>
      <c r="C33" s="828"/>
      <c r="D33" s="90">
        <f>237094*(2485799.93/2699057.81)+0.01</f>
        <v>218360.74552030367</v>
      </c>
      <c r="E33" s="84">
        <f t="shared" si="2"/>
        <v>218360.74552030367</v>
      </c>
      <c r="F33" s="85"/>
      <c r="H33" s="265"/>
    </row>
    <row r="34" spans="1:8">
      <c r="A34" s="278"/>
      <c r="B34" s="88" t="s">
        <v>935</v>
      </c>
      <c r="C34" s="828"/>
      <c r="D34" s="90">
        <f>59600*(2485799.93/2699057.81)</f>
        <v>54890.886471231235</v>
      </c>
      <c r="E34" s="84">
        <f>+D34</f>
        <v>54890.886471231235</v>
      </c>
      <c r="F34" s="85"/>
      <c r="H34" s="265"/>
    </row>
    <row r="35" spans="1:8">
      <c r="A35" s="278"/>
      <c r="B35" s="88" t="s">
        <v>751</v>
      </c>
      <c r="C35" s="828"/>
      <c r="D35" s="90">
        <f>1057793.81*(2485799.93/2699057.81)</f>
        <v>974215.43514565681</v>
      </c>
      <c r="E35" s="84">
        <f t="shared" si="2"/>
        <v>974215.43514565681</v>
      </c>
      <c r="F35" s="85"/>
      <c r="H35" s="265"/>
    </row>
    <row r="36" spans="1:8">
      <c r="A36" s="278"/>
      <c r="B36" s="88" t="s">
        <v>885</v>
      </c>
      <c r="C36" s="828"/>
      <c r="D36" s="90">
        <f>125470*(2485799.93/2699057.81)</f>
        <v>115556.36787827824</v>
      </c>
      <c r="E36" s="84">
        <f t="shared" si="2"/>
        <v>115556.36787827824</v>
      </c>
      <c r="F36" s="85"/>
      <c r="H36" s="265"/>
    </row>
    <row r="37" spans="1:8" ht="24">
      <c r="A37" s="82">
        <v>3</v>
      </c>
      <c r="B37" s="83" t="s">
        <v>49</v>
      </c>
      <c r="C37" s="92" t="s">
        <v>56</v>
      </c>
      <c r="D37" s="83">
        <v>59800</v>
      </c>
      <c r="E37" s="83">
        <f t="shared" si="2"/>
        <v>59800</v>
      </c>
      <c r="F37" s="83"/>
      <c r="H37" s="265"/>
    </row>
    <row r="38" spans="1:8" ht="24">
      <c r="A38" s="82">
        <v>4</v>
      </c>
      <c r="B38" s="83" t="s">
        <v>50</v>
      </c>
      <c r="C38" s="92" t="s">
        <v>56</v>
      </c>
      <c r="D38" s="105">
        <v>16530</v>
      </c>
      <c r="E38" s="105">
        <f t="shared" si="2"/>
        <v>16530</v>
      </c>
      <c r="F38" s="105"/>
    </row>
    <row r="39" spans="1:8">
      <c r="A39" s="82" t="s">
        <v>183</v>
      </c>
      <c r="B39" s="83" t="s">
        <v>184</v>
      </c>
      <c r="C39" s="92"/>
      <c r="D39" s="83">
        <f>+D40+D41+D43+D42</f>
        <v>924995.49999999988</v>
      </c>
      <c r="E39" s="83">
        <f>+E40+E41+E43+E42</f>
        <v>0</v>
      </c>
      <c r="F39" s="83">
        <f>+F40+F41+F43+F42</f>
        <v>924995.49999999988</v>
      </c>
    </row>
    <row r="40" spans="1:8">
      <c r="A40" s="278"/>
      <c r="B40" s="94" t="s">
        <v>746</v>
      </c>
      <c r="C40" s="94" t="s">
        <v>191</v>
      </c>
      <c r="D40" s="95">
        <f>+D60</f>
        <v>602348.73</v>
      </c>
      <c r="E40" s="96"/>
      <c r="F40" s="96">
        <f>+D40</f>
        <v>602348.73</v>
      </c>
    </row>
    <row r="41" spans="1:8">
      <c r="A41" s="278"/>
      <c r="B41" s="94" t="s">
        <v>187</v>
      </c>
      <c r="C41" s="94" t="s">
        <v>191</v>
      </c>
      <c r="D41" s="95">
        <f>+D61</f>
        <v>189645.95</v>
      </c>
      <c r="E41" s="96"/>
      <c r="F41" s="96">
        <f>+D41</f>
        <v>189645.95</v>
      </c>
    </row>
    <row r="42" spans="1:8">
      <c r="A42" s="278"/>
      <c r="B42" s="94" t="s">
        <v>188</v>
      </c>
      <c r="C42" s="94" t="s">
        <v>191</v>
      </c>
      <c r="D42" s="95">
        <f>+D62</f>
        <v>27800.84</v>
      </c>
      <c r="E42" s="96"/>
      <c r="F42" s="96">
        <f>+D42</f>
        <v>27800.84</v>
      </c>
    </row>
    <row r="43" spans="1:8">
      <c r="A43" s="278"/>
      <c r="B43" s="382" t="s">
        <v>747</v>
      </c>
      <c r="C43" s="382" t="s">
        <v>191</v>
      </c>
      <c r="D43" s="90">
        <f>+D63</f>
        <v>105199.98</v>
      </c>
      <c r="E43" s="383"/>
      <c r="F43" s="383">
        <f>+D43</f>
        <v>105199.98</v>
      </c>
    </row>
    <row r="44" spans="1:8">
      <c r="A44" s="82" t="s">
        <v>190</v>
      </c>
      <c r="B44" s="83" t="s">
        <v>51</v>
      </c>
      <c r="C44" s="92"/>
      <c r="D44" s="83">
        <f>+D39+D37+D38+D30+D6</f>
        <v>6026944.7199999997</v>
      </c>
      <c r="E44" s="83">
        <f>+E39+E37+E38+E30+E6</f>
        <v>5049911.1199999992</v>
      </c>
      <c r="F44" s="83">
        <f>+F39+F37+F38+F30+F6</f>
        <v>977033.59999999986</v>
      </c>
    </row>
    <row r="45" spans="1:8">
      <c r="A45" s="278"/>
      <c r="B45" s="94" t="s">
        <v>193</v>
      </c>
      <c r="C45" s="108"/>
      <c r="D45" s="95">
        <f>+ROUND(D44*0.22,2)</f>
        <v>1325927.8400000001</v>
      </c>
      <c r="E45" s="96"/>
      <c r="F45" s="96">
        <f>+D45</f>
        <v>1325927.8400000001</v>
      </c>
    </row>
    <row r="46" spans="1:8">
      <c r="A46" s="82">
        <v>7</v>
      </c>
      <c r="B46" s="83" t="s">
        <v>685</v>
      </c>
      <c r="C46" s="92"/>
      <c r="D46" s="83">
        <f>+D45+D44</f>
        <v>7352872.5599999996</v>
      </c>
      <c r="E46" s="83">
        <f>+E45+E44</f>
        <v>5049911.1199999992</v>
      </c>
      <c r="F46" s="83">
        <f>+F45+F44</f>
        <v>2302961.44</v>
      </c>
    </row>
    <row r="47" spans="1:8">
      <c r="A47" s="277"/>
      <c r="B47" s="78"/>
      <c r="C47" s="78"/>
      <c r="D47" s="79"/>
      <c r="E47" s="80"/>
      <c r="F47" s="80"/>
    </row>
    <row r="48" spans="1:8" s="402" customFormat="1" ht="15.75"/>
    <row r="49" spans="1:18" s="402" customFormat="1" ht="15.75">
      <c r="A49" s="402">
        <v>2</v>
      </c>
      <c r="B49" s="402" t="s">
        <v>753</v>
      </c>
      <c r="D49" s="418"/>
    </row>
    <row r="50" spans="1:18" s="402" customFormat="1" ht="15.75">
      <c r="D50" s="418"/>
    </row>
    <row r="51" spans="1:18" ht="24">
      <c r="A51" s="235" t="s">
        <v>171</v>
      </c>
      <c r="B51" s="235" t="s">
        <v>57</v>
      </c>
      <c r="C51" s="235" t="s">
        <v>55</v>
      </c>
      <c r="D51" s="59" t="s">
        <v>686</v>
      </c>
      <c r="E51" s="59" t="s">
        <v>180</v>
      </c>
      <c r="F51" s="59" t="s">
        <v>181</v>
      </c>
      <c r="G51" s="59" t="s">
        <v>205</v>
      </c>
      <c r="H51" s="59">
        <v>2014</v>
      </c>
      <c r="I51" s="59">
        <f t="shared" ref="I51:P51" si="3">+H51+1</f>
        <v>2015</v>
      </c>
      <c r="J51" s="59">
        <f t="shared" si="3"/>
        <v>2016</v>
      </c>
      <c r="K51" s="59">
        <f t="shared" si="3"/>
        <v>2017</v>
      </c>
      <c r="L51" s="59">
        <f t="shared" si="3"/>
        <v>2018</v>
      </c>
      <c r="M51" s="59">
        <f t="shared" si="3"/>
        <v>2019</v>
      </c>
      <c r="N51" s="59">
        <f t="shared" si="3"/>
        <v>2020</v>
      </c>
      <c r="O51" s="59">
        <f t="shared" si="3"/>
        <v>2021</v>
      </c>
      <c r="P51" s="59">
        <f t="shared" si="3"/>
        <v>2022</v>
      </c>
      <c r="Q51" s="89" t="s">
        <v>206</v>
      </c>
    </row>
    <row r="52" spans="1:18" ht="9.75" customHeight="1">
      <c r="A52" s="82" t="s">
        <v>182</v>
      </c>
      <c r="B52" s="83" t="s">
        <v>58</v>
      </c>
      <c r="C52" s="83"/>
      <c r="D52" s="83">
        <f>SUM(D53:D55)</f>
        <v>2539819.29</v>
      </c>
      <c r="E52" s="83">
        <f>SUM(E53:E55)</f>
        <v>2487781.19</v>
      </c>
      <c r="F52" s="83">
        <f>SUM(F53:F55)</f>
        <v>52038.1</v>
      </c>
      <c r="G52" s="83">
        <f t="shared" ref="G52:L52" si="4">+G53+G54+G55</f>
        <v>0</v>
      </c>
      <c r="H52" s="83">
        <f t="shared" si="4"/>
        <v>31731.22</v>
      </c>
      <c r="I52" s="83">
        <f t="shared" si="4"/>
        <v>0</v>
      </c>
      <c r="J52" s="83">
        <f t="shared" si="4"/>
        <v>5070.6000000000004</v>
      </c>
      <c r="K52" s="83">
        <f t="shared" si="4"/>
        <v>0</v>
      </c>
      <c r="L52" s="83">
        <f t="shared" si="4"/>
        <v>0</v>
      </c>
      <c r="M52" s="83">
        <f>+'TERM PLAN INV'!B17+'TERM PLAN INV'!B18</f>
        <v>186971.36</v>
      </c>
      <c r="N52" s="83">
        <f>+'TERM PLAN INV'!B21+'TERM PLAN INV'!B22+'TERM PLAN INV'!B23+'TERM PLAN INV'!B24+'TERM PLAN INV'!B25+'TERM PLAN INV'!B26+'TERM PLAN INV'!B27+'TERM PLAN INV'!B28+'TERM PLAN INV'!B29+'TERM PLAN INV'!B30+'TERM PLAN INV'!B31+'TERM PLAN INV'!B32-H54-J54</f>
        <v>1384629.16</v>
      </c>
      <c r="O52" s="83">
        <f>+'TERM PLAN INV'!B35+'TERM PLAN INV'!B36+'TERM PLAN INV'!B37+'TERM PLAN INV'!B38+'TERM PLAN INV'!B39+'TERM PLAN INV'!B40</f>
        <v>931416.95313300041</v>
      </c>
      <c r="P52" s="83">
        <f>+P53+P54+P55</f>
        <v>0</v>
      </c>
      <c r="Q52" s="104">
        <f>+D52-G52-H52-I52-J52-K52-L52-M52-N52-O52-P52</f>
        <v>-3.1330004567280412E-3</v>
      </c>
    </row>
    <row r="53" spans="1:18" ht="24.75" customHeight="1">
      <c r="A53" s="278"/>
      <c r="B53" s="427" t="s">
        <v>754</v>
      </c>
      <c r="C53" s="827" t="s">
        <v>56</v>
      </c>
      <c r="D53" s="84">
        <f>+SUM(D7:D28)-F15-F16-F19</f>
        <v>2256888.5299999998</v>
      </c>
      <c r="E53" s="85">
        <f>+D53</f>
        <v>2256888.5299999998</v>
      </c>
      <c r="F53" s="85"/>
      <c r="G53" s="85"/>
      <c r="H53" s="85"/>
      <c r="I53" s="85"/>
      <c r="J53" s="85"/>
      <c r="K53" s="85"/>
      <c r="L53" s="85"/>
      <c r="M53" s="85">
        <f>+M52-M55-M54</f>
        <v>169973.96383713456</v>
      </c>
      <c r="N53" s="85">
        <f>+N52-N55-N54</f>
        <v>1244742.7673445225</v>
      </c>
      <c r="O53" s="85">
        <f>+O52-O55-O54</f>
        <v>842171.80166652496</v>
      </c>
      <c r="P53" s="85"/>
      <c r="Q53" s="104">
        <f t="shared" ref="Q53:Q69" si="5">+D53-G53-H53-I53-J53-K53-L53-M53-N53-O53-P53</f>
        <v>-2.8481823392212391E-3</v>
      </c>
    </row>
    <row r="54" spans="1:18" ht="24.75" customHeight="1">
      <c r="A54" s="278"/>
      <c r="B54" s="427" t="s">
        <v>755</v>
      </c>
      <c r="C54" s="827"/>
      <c r="D54" s="84">
        <f>+F19+F15+F16</f>
        <v>52038.1</v>
      </c>
      <c r="E54" s="85"/>
      <c r="F54" s="85">
        <f>+D54</f>
        <v>52038.1</v>
      </c>
      <c r="G54" s="85">
        <f>+G7</f>
        <v>0</v>
      </c>
      <c r="H54" s="85">
        <v>31731.22</v>
      </c>
      <c r="I54" s="85">
        <v>0</v>
      </c>
      <c r="J54" s="85">
        <v>5070.6000000000004</v>
      </c>
      <c r="K54" s="85"/>
      <c r="L54" s="85"/>
      <c r="M54" s="85"/>
      <c r="N54" s="85">
        <f>0.7*F16</f>
        <v>10665.396000000001</v>
      </c>
      <c r="O54" s="85">
        <f>0.3*F16</f>
        <v>4570.884</v>
      </c>
      <c r="P54" s="85"/>
      <c r="Q54" s="104">
        <f t="shared" si="5"/>
        <v>-3.637978807091713E-12</v>
      </c>
    </row>
    <row r="55" spans="1:18">
      <c r="A55" s="278"/>
      <c r="B55" s="428" t="s">
        <v>48</v>
      </c>
      <c r="C55" s="827"/>
      <c r="D55" s="84">
        <v>230892.66</v>
      </c>
      <c r="E55" s="85">
        <f>+D55</f>
        <v>230892.66</v>
      </c>
      <c r="F55" s="85"/>
      <c r="G55" s="85"/>
      <c r="H55" s="85"/>
      <c r="I55" s="85"/>
      <c r="J55" s="85"/>
      <c r="K55" s="85"/>
      <c r="L55" s="85"/>
      <c r="M55" s="85">
        <v>16997.396162865429</v>
      </c>
      <c r="N55" s="85">
        <v>129220.99665547733</v>
      </c>
      <c r="O55" s="85">
        <v>84674.26746647546</v>
      </c>
      <c r="P55" s="85"/>
      <c r="Q55" s="104">
        <f t="shared" si="5"/>
        <v>-2.8481820481829345E-4</v>
      </c>
      <c r="R55" s="273">
        <f>+D55/D52</f>
        <v>9.090908983528509E-2</v>
      </c>
    </row>
    <row r="56" spans="1:18">
      <c r="A56" s="82">
        <v>2</v>
      </c>
      <c r="B56" s="83" t="s">
        <v>179</v>
      </c>
      <c r="C56" s="91"/>
      <c r="D56" s="83">
        <f>+D30</f>
        <v>2485799.9299999997</v>
      </c>
      <c r="E56" s="83">
        <f>+D56</f>
        <v>2485799.9299999997</v>
      </c>
      <c r="F56" s="83">
        <v>0</v>
      </c>
      <c r="G56" s="83">
        <v>0</v>
      </c>
      <c r="H56" s="83">
        <v>0</v>
      </c>
      <c r="I56" s="83">
        <v>0</v>
      </c>
      <c r="J56" s="83">
        <v>0</v>
      </c>
      <c r="K56" s="83">
        <v>0</v>
      </c>
      <c r="L56" s="83">
        <v>0</v>
      </c>
      <c r="M56" s="83">
        <f>+'TERM PLAN INV'!E17+'TERM PLAN INV'!E18</f>
        <v>0</v>
      </c>
      <c r="N56" s="83">
        <f>+'TERM PLAN INV'!E21+'TERM PLAN INV'!E22+'TERM PLAN INV'!E23+'TERM PLAN INV'!E24+'TERM PLAN INV'!E25+'TERM PLAN INV'!E26+'TERM PLAN INV'!E27+'TERM PLAN INV'!E28+'TERM PLAN INV'!E29+'TERM PLAN INV'!E30+'TERM PLAN INV'!E31+'TERM PLAN INV'!E32</f>
        <v>1025098.31</v>
      </c>
      <c r="O56" s="83">
        <f>+'TERM PLAN INV'!E35+'TERM PLAN INV'!E36+'TERM PLAN INV'!E37+'TERM PLAN INV'!E38+'TERM PLAN INV'!E39+'TERM PLAN INV'!E40+'TERM PLAN INV'!E41+'TERM PLAN INV'!E45</f>
        <v>1405145.25</v>
      </c>
      <c r="P56" s="83">
        <f>+'TERM PLAN INV'!E51</f>
        <v>55556.37</v>
      </c>
      <c r="Q56" s="104">
        <f t="shared" si="5"/>
        <v>-3.5652192309498787E-10</v>
      </c>
    </row>
    <row r="57" spans="1:18" ht="24">
      <c r="A57" s="82">
        <v>3</v>
      </c>
      <c r="B57" s="83" t="s">
        <v>49</v>
      </c>
      <c r="C57" s="92" t="s">
        <v>56</v>
      </c>
      <c r="D57" s="83">
        <v>59800</v>
      </c>
      <c r="E57" s="83">
        <f t="shared" ref="E57:E58" si="6">+D57</f>
        <v>59800</v>
      </c>
      <c r="F57" s="83"/>
      <c r="G57" s="83"/>
      <c r="H57" s="83"/>
      <c r="I57" s="83"/>
      <c r="J57" s="83"/>
      <c r="K57" s="83"/>
      <c r="L57" s="83"/>
      <c r="M57" s="83">
        <f>+'TERM PLAN INV'!I17+'TERM PLAN INV'!I18</f>
        <v>2224.7780499374958</v>
      </c>
      <c r="N57" s="83">
        <f>+'TERM PLAN INV'!I21+'TERM PLAN INV'!I22+'TERM PLAN INV'!I23+'TERM PLAN INV'!I24+'TERM PLAN INV'!I25+'TERM PLAN INV'!I26+'TERM PLAN INV'!I27+'TERM PLAN INV'!I28+'TERM PLAN INV'!I29+'TERM PLAN INV'!I30+'TERM PLAN INV'!I31+'TERM PLAN INV'!I32</f>
        <v>29111.3284030301</v>
      </c>
      <c r="O57" s="83">
        <f>+'TERM PLAN INV'!I35+'TERM PLAN INV'!I36+'TERM PLAN INV'!I37+'TERM PLAN INV'!I38+'TERM PLAN INV'!I39+'TERM PLAN INV'!I40+'TERM PLAN INV'!I41+'TERM PLAN INV'!I45</f>
        <v>27802.826603196845</v>
      </c>
      <c r="P57" s="83">
        <f>+'TERM PLAN INV'!I51</f>
        <v>661.06698111521462</v>
      </c>
      <c r="Q57" s="104">
        <f t="shared" si="5"/>
        <v>-3.7279652929100848E-5</v>
      </c>
    </row>
    <row r="58" spans="1:18" ht="24">
      <c r="A58" s="82">
        <v>4</v>
      </c>
      <c r="B58" s="83" t="s">
        <v>50</v>
      </c>
      <c r="C58" s="92" t="s">
        <v>56</v>
      </c>
      <c r="D58" s="105">
        <v>16530</v>
      </c>
      <c r="E58" s="105">
        <f t="shared" si="6"/>
        <v>16530</v>
      </c>
      <c r="F58" s="105"/>
      <c r="G58" s="105"/>
      <c r="H58" s="105"/>
      <c r="I58" s="105"/>
      <c r="J58" s="105"/>
      <c r="K58" s="105"/>
      <c r="L58" s="105"/>
      <c r="M58" s="105"/>
      <c r="N58" s="83">
        <f>+'TERM PLAN INV'!H77</f>
        <v>6000</v>
      </c>
      <c r="O58" s="83">
        <f>+'TERM PLAN INV'!I77</f>
        <v>4530</v>
      </c>
      <c r="P58" s="83">
        <f>+'TERM PLAN INV'!J77</f>
        <v>6000</v>
      </c>
      <c r="Q58" s="104">
        <f t="shared" si="5"/>
        <v>0</v>
      </c>
    </row>
    <row r="59" spans="1:18">
      <c r="A59" s="82" t="s">
        <v>183</v>
      </c>
      <c r="B59" s="83" t="s">
        <v>184</v>
      </c>
      <c r="C59" s="92"/>
      <c r="D59" s="83">
        <f>+D60+D61+D63+D62</f>
        <v>924995.49999999988</v>
      </c>
      <c r="E59" s="83">
        <f t="shared" ref="E59:P59" si="7">+E60+E61+E63+E62</f>
        <v>0</v>
      </c>
      <c r="F59" s="83">
        <f>+F60+F61+F63+F62</f>
        <v>924995.49999999988</v>
      </c>
      <c r="G59" s="83">
        <f t="shared" si="7"/>
        <v>555188.67999999993</v>
      </c>
      <c r="H59" s="83">
        <f t="shared" si="7"/>
        <v>122090.84</v>
      </c>
      <c r="I59" s="83">
        <f t="shared" si="7"/>
        <v>26351</v>
      </c>
      <c r="J59" s="83">
        <f t="shared" si="7"/>
        <v>4000</v>
      </c>
      <c r="K59" s="83">
        <f t="shared" si="7"/>
        <v>91925</v>
      </c>
      <c r="L59" s="83">
        <f t="shared" si="7"/>
        <v>28325</v>
      </c>
      <c r="M59" s="83">
        <f t="shared" si="7"/>
        <v>33170</v>
      </c>
      <c r="N59" s="83">
        <f t="shared" si="7"/>
        <v>31047.14</v>
      </c>
      <c r="O59" s="83">
        <f t="shared" si="7"/>
        <v>18899.5</v>
      </c>
      <c r="P59" s="83">
        <f t="shared" si="7"/>
        <v>13998.34</v>
      </c>
      <c r="Q59" s="104">
        <f t="shared" si="5"/>
        <v>-4.7293724492192268E-11</v>
      </c>
    </row>
    <row r="60" spans="1:18">
      <c r="A60" s="278"/>
      <c r="B60" s="94" t="s">
        <v>746</v>
      </c>
      <c r="C60" s="94" t="s">
        <v>191</v>
      </c>
      <c r="D60" s="95">
        <f>SUM(G60:P60)</f>
        <v>602348.73</v>
      </c>
      <c r="E60" s="96"/>
      <c r="F60" s="96">
        <f>+D60</f>
        <v>602348.73</v>
      </c>
      <c r="G60" s="279">
        <f>+D105+E105+F105+G105+H105</f>
        <v>365542.73</v>
      </c>
      <c r="H60" s="279">
        <f>+I105</f>
        <v>94290</v>
      </c>
      <c r="I60" s="279">
        <f t="shared" ref="I60:P60" si="8">+J105</f>
        <v>26351</v>
      </c>
      <c r="J60" s="279">
        <f t="shared" si="8"/>
        <v>4000</v>
      </c>
      <c r="K60" s="279">
        <f t="shared" si="8"/>
        <v>91925</v>
      </c>
      <c r="L60" s="279">
        <f t="shared" si="8"/>
        <v>20240</v>
      </c>
      <c r="M60" s="279">
        <f t="shared" si="8"/>
        <v>0</v>
      </c>
      <c r="N60" s="279">
        <f t="shared" si="8"/>
        <v>0</v>
      </c>
      <c r="O60" s="279">
        <f t="shared" si="8"/>
        <v>0</v>
      </c>
      <c r="P60" s="279">
        <f t="shared" si="8"/>
        <v>0</v>
      </c>
      <c r="Q60" s="104">
        <f t="shared" si="5"/>
        <v>0</v>
      </c>
    </row>
    <row r="61" spans="1:18">
      <c r="A61" s="278"/>
      <c r="B61" s="94" t="s">
        <v>187</v>
      </c>
      <c r="C61" s="94" t="s">
        <v>191</v>
      </c>
      <c r="D61" s="95">
        <f t="shared" ref="D61:D63" si="9">SUM(G61:P61)</f>
        <v>189645.95</v>
      </c>
      <c r="E61" s="96"/>
      <c r="F61" s="96">
        <f>+D61</f>
        <v>189645.95</v>
      </c>
      <c r="G61" s="279">
        <f>+G106</f>
        <v>189645.95</v>
      </c>
      <c r="H61" s="279"/>
      <c r="I61" s="279"/>
      <c r="J61" s="279"/>
      <c r="K61" s="279"/>
      <c r="L61" s="279"/>
      <c r="M61" s="279"/>
      <c r="N61" s="279"/>
      <c r="O61" s="279"/>
      <c r="P61" s="279"/>
      <c r="Q61" s="104">
        <f t="shared" si="5"/>
        <v>0</v>
      </c>
    </row>
    <row r="62" spans="1:18">
      <c r="A62" s="278"/>
      <c r="B62" s="94" t="s">
        <v>188</v>
      </c>
      <c r="C62" s="94" t="s">
        <v>191</v>
      </c>
      <c r="D62" s="95">
        <f t="shared" si="9"/>
        <v>27800.84</v>
      </c>
      <c r="E62" s="96"/>
      <c r="F62" s="96">
        <f>+D62</f>
        <v>27800.84</v>
      </c>
      <c r="G62" s="279"/>
      <c r="H62" s="279">
        <f>+I107</f>
        <v>27800.84</v>
      </c>
      <c r="I62" s="279"/>
      <c r="J62" s="279"/>
      <c r="K62" s="279"/>
      <c r="L62" s="279"/>
      <c r="M62" s="279"/>
      <c r="N62" s="279"/>
      <c r="O62" s="279"/>
      <c r="P62" s="279"/>
      <c r="Q62" s="104">
        <f t="shared" si="5"/>
        <v>0</v>
      </c>
    </row>
    <row r="63" spans="1:18">
      <c r="A63" s="278"/>
      <c r="B63" s="382" t="s">
        <v>747</v>
      </c>
      <c r="C63" s="382" t="s">
        <v>191</v>
      </c>
      <c r="D63" s="95">
        <f t="shared" si="9"/>
        <v>105199.98</v>
      </c>
      <c r="E63" s="383"/>
      <c r="F63" s="383">
        <f>+D63</f>
        <v>105199.98</v>
      </c>
      <c r="G63" s="384"/>
      <c r="H63" s="384"/>
      <c r="I63" s="384"/>
      <c r="J63" s="384"/>
      <c r="K63" s="384"/>
      <c r="L63" s="384">
        <f>+M108</f>
        <v>8085</v>
      </c>
      <c r="M63" s="384">
        <f>+N108</f>
        <v>33170</v>
      </c>
      <c r="N63" s="384">
        <f>+O108-N58</f>
        <v>31047.14</v>
      </c>
      <c r="O63" s="384">
        <f t="shared" ref="O63:P63" si="10">+P108-O58</f>
        <v>18899.5</v>
      </c>
      <c r="P63" s="384">
        <f t="shared" si="10"/>
        <v>13998.34</v>
      </c>
      <c r="Q63" s="104">
        <f t="shared" si="5"/>
        <v>0</v>
      </c>
    </row>
    <row r="64" spans="1:18">
      <c r="A64" s="82" t="s">
        <v>190</v>
      </c>
      <c r="B64" s="83" t="s">
        <v>51</v>
      </c>
      <c r="C64" s="92"/>
      <c r="D64" s="83">
        <f t="shared" ref="D64:P64" si="11">+D59+D57+D58+D56+D52</f>
        <v>6026944.7199999997</v>
      </c>
      <c r="E64" s="83">
        <f t="shared" si="11"/>
        <v>5049911.1199999992</v>
      </c>
      <c r="F64" s="83">
        <f t="shared" si="11"/>
        <v>977033.59999999986</v>
      </c>
      <c r="G64" s="83">
        <f t="shared" si="11"/>
        <v>555188.67999999993</v>
      </c>
      <c r="H64" s="83">
        <f t="shared" si="11"/>
        <v>153822.06</v>
      </c>
      <c r="I64" s="83">
        <f t="shared" si="11"/>
        <v>26351</v>
      </c>
      <c r="J64" s="83">
        <f t="shared" si="11"/>
        <v>9070.6</v>
      </c>
      <c r="K64" s="83">
        <f t="shared" si="11"/>
        <v>91925</v>
      </c>
      <c r="L64" s="83">
        <f t="shared" si="11"/>
        <v>28325</v>
      </c>
      <c r="M64" s="83">
        <f t="shared" si="11"/>
        <v>222366.13804993749</v>
      </c>
      <c r="N64" s="83">
        <f t="shared" si="11"/>
        <v>2475885.9384030299</v>
      </c>
      <c r="O64" s="83">
        <f t="shared" si="11"/>
        <v>2387794.5297361971</v>
      </c>
      <c r="P64" s="83">
        <f t="shared" si="11"/>
        <v>76215.776981115225</v>
      </c>
      <c r="Q64" s="104">
        <f t="shared" si="5"/>
        <v>-3.1702792039141059E-3</v>
      </c>
    </row>
    <row r="65" spans="1:18">
      <c r="A65" s="278"/>
      <c r="B65" s="94" t="s">
        <v>193</v>
      </c>
      <c r="C65" s="108"/>
      <c r="D65" s="95">
        <f>+ROUND(D64*0.22,2)</f>
        <v>1325927.8400000001</v>
      </c>
      <c r="E65" s="96"/>
      <c r="F65" s="96">
        <f>+D65</f>
        <v>1325927.8400000001</v>
      </c>
      <c r="G65" s="95">
        <f t="shared" ref="G65:O65" si="12">+ROUND(G64*0.22,2)</f>
        <v>122141.51</v>
      </c>
      <c r="H65" s="95">
        <f t="shared" si="12"/>
        <v>33840.85</v>
      </c>
      <c r="I65" s="95">
        <f t="shared" si="12"/>
        <v>5797.22</v>
      </c>
      <c r="J65" s="95">
        <f t="shared" si="12"/>
        <v>1995.53</v>
      </c>
      <c r="K65" s="95">
        <f t="shared" si="12"/>
        <v>20223.5</v>
      </c>
      <c r="L65" s="95">
        <f t="shared" si="12"/>
        <v>6231.5</v>
      </c>
      <c r="M65" s="95">
        <f t="shared" si="12"/>
        <v>48920.55</v>
      </c>
      <c r="N65" s="95">
        <f t="shared" si="12"/>
        <v>544694.91</v>
      </c>
      <c r="O65" s="95">
        <f t="shared" si="12"/>
        <v>525314.80000000005</v>
      </c>
      <c r="P65" s="95">
        <f>+ROUND(P64*0.22,2)</f>
        <v>16767.47</v>
      </c>
      <c r="Q65" s="104">
        <f t="shared" si="5"/>
        <v>-1.4551915228366852E-10</v>
      </c>
    </row>
    <row r="66" spans="1:18">
      <c r="A66" s="82">
        <v>7</v>
      </c>
      <c r="B66" s="83" t="s">
        <v>685</v>
      </c>
      <c r="C66" s="92"/>
      <c r="D66" s="83">
        <f>+D65+D64</f>
        <v>7352872.5599999996</v>
      </c>
      <c r="E66" s="83">
        <f t="shared" ref="E66:O66" si="13">+E65+E64</f>
        <v>5049911.1199999992</v>
      </c>
      <c r="F66" s="83">
        <f t="shared" si="13"/>
        <v>2302961.44</v>
      </c>
      <c r="G66" s="83">
        <f t="shared" si="13"/>
        <v>677330.19</v>
      </c>
      <c r="H66" s="83">
        <f t="shared" si="13"/>
        <v>187662.91</v>
      </c>
      <c r="I66" s="83">
        <f t="shared" si="13"/>
        <v>32148.22</v>
      </c>
      <c r="J66" s="83">
        <f t="shared" si="13"/>
        <v>11066.130000000001</v>
      </c>
      <c r="K66" s="83">
        <f t="shared" si="13"/>
        <v>112148.5</v>
      </c>
      <c r="L66" s="83">
        <f t="shared" si="13"/>
        <v>34556.5</v>
      </c>
      <c r="M66" s="83">
        <f t="shared" si="13"/>
        <v>271286.68804993748</v>
      </c>
      <c r="N66" s="83">
        <f t="shared" si="13"/>
        <v>3020580.8484030301</v>
      </c>
      <c r="O66" s="83">
        <f t="shared" si="13"/>
        <v>2913109.3297361974</v>
      </c>
      <c r="P66" s="83">
        <f>+P65+P64</f>
        <v>92983.246981115226</v>
      </c>
      <c r="Q66" s="104">
        <f t="shared" si="5"/>
        <v>-3.1702808628324419E-3</v>
      </c>
    </row>
    <row r="67" spans="1:18">
      <c r="A67" s="277"/>
      <c r="B67" s="78"/>
      <c r="C67" s="78"/>
      <c r="D67" s="79"/>
      <c r="E67" s="80"/>
      <c r="F67" s="80"/>
      <c r="G67" s="81"/>
      <c r="H67" s="265"/>
      <c r="I67" s="265"/>
      <c r="J67" s="265"/>
      <c r="K67" s="265"/>
      <c r="L67" s="265"/>
      <c r="M67" s="265"/>
      <c r="N67" s="265"/>
      <c r="O67" s="265"/>
      <c r="P67" s="265"/>
      <c r="Q67" s="104">
        <f t="shared" si="5"/>
        <v>0</v>
      </c>
    </row>
    <row r="68" spans="1:18">
      <c r="A68" s="403"/>
      <c r="B68" s="404" t="s">
        <v>453</v>
      </c>
      <c r="C68" s="405"/>
      <c r="D68" s="404">
        <f>SUM(G68:P68)</f>
        <v>5049911.1231702799</v>
      </c>
      <c r="E68" s="404"/>
      <c r="F68" s="404"/>
      <c r="G68" s="404"/>
      <c r="H68" s="404"/>
      <c r="I68" s="404"/>
      <c r="J68" s="404"/>
      <c r="K68" s="404"/>
      <c r="L68" s="404">
        <f>+L64-L69</f>
        <v>0</v>
      </c>
      <c r="M68" s="404">
        <f>+M64-M69</f>
        <v>189196.13804993749</v>
      </c>
      <c r="N68" s="404">
        <f>+N64-N69</f>
        <v>2434173.4024030301</v>
      </c>
      <c r="O68" s="404">
        <f>+O64-O69</f>
        <v>2364324.145736197</v>
      </c>
      <c r="P68" s="404">
        <f>+P64-P69</f>
        <v>62217.436981115228</v>
      </c>
      <c r="Q68" s="104">
        <f t="shared" si="5"/>
        <v>-2.0372681319713593E-10</v>
      </c>
    </row>
    <row r="69" spans="1:18">
      <c r="A69" s="403"/>
      <c r="B69" s="404" t="s">
        <v>454</v>
      </c>
      <c r="C69" s="405"/>
      <c r="D69" s="404">
        <f>SUM(G69:P69)</f>
        <v>977033.59999999986</v>
      </c>
      <c r="E69" s="404"/>
      <c r="F69" s="404"/>
      <c r="G69" s="404">
        <f t="shared" ref="G69:P69" si="14">+G59+G54</f>
        <v>555188.67999999993</v>
      </c>
      <c r="H69" s="404">
        <f t="shared" si="14"/>
        <v>153822.06</v>
      </c>
      <c r="I69" s="404">
        <f t="shared" si="14"/>
        <v>26351</v>
      </c>
      <c r="J69" s="404">
        <f t="shared" si="14"/>
        <v>9070.6</v>
      </c>
      <c r="K69" s="404">
        <f t="shared" si="14"/>
        <v>91925</v>
      </c>
      <c r="L69" s="404">
        <f t="shared" si="14"/>
        <v>28325</v>
      </c>
      <c r="M69" s="404">
        <f t="shared" si="14"/>
        <v>33170</v>
      </c>
      <c r="N69" s="404">
        <f t="shared" si="14"/>
        <v>41712.536</v>
      </c>
      <c r="O69" s="404">
        <f t="shared" si="14"/>
        <v>23470.383999999998</v>
      </c>
      <c r="P69" s="404">
        <f t="shared" si="14"/>
        <v>13998.34</v>
      </c>
      <c r="Q69" s="104">
        <f t="shared" si="5"/>
        <v>-7.6397554948925972E-11</v>
      </c>
    </row>
    <row r="70" spans="1:18" s="402" customFormat="1" ht="15.75">
      <c r="D70" s="418"/>
    </row>
    <row r="71" spans="1:18" ht="24">
      <c r="A71" s="235" t="s">
        <v>171</v>
      </c>
      <c r="B71" s="235" t="s">
        <v>57</v>
      </c>
      <c r="C71" s="235" t="s">
        <v>55</v>
      </c>
      <c r="D71" s="59" t="s">
        <v>686</v>
      </c>
      <c r="E71" s="59" t="s">
        <v>180</v>
      </c>
      <c r="F71" s="59" t="s">
        <v>181</v>
      </c>
      <c r="G71" s="59" t="s">
        <v>848</v>
      </c>
      <c r="H71" s="59">
        <v>2019</v>
      </c>
      <c r="I71" s="59">
        <v>2020</v>
      </c>
      <c r="J71" s="59">
        <v>2021</v>
      </c>
      <c r="K71" s="59">
        <v>2022</v>
      </c>
      <c r="Q71" s="89" t="s">
        <v>206</v>
      </c>
    </row>
    <row r="72" spans="1:18" ht="9.75" customHeight="1">
      <c r="A72" s="82" t="s">
        <v>182</v>
      </c>
      <c r="B72" s="83" t="s">
        <v>58</v>
      </c>
      <c r="C72" s="83"/>
      <c r="D72" s="83">
        <f>+D73+D75+D74</f>
        <v>2539819.29</v>
      </c>
      <c r="E72" s="83">
        <f>SUM(E73:E75)</f>
        <v>2487781.19</v>
      </c>
      <c r="F72" s="83">
        <f>SUM(F73:F75)</f>
        <v>52038.1</v>
      </c>
      <c r="G72" s="83">
        <f>+H52+J52</f>
        <v>36801.82</v>
      </c>
      <c r="H72" s="83">
        <f>SUM(H73:H75)</f>
        <v>186971.36</v>
      </c>
      <c r="I72" s="83">
        <f t="shared" ref="I72:K72" si="15">SUM(I73:I75)</f>
        <v>1384629.1599999997</v>
      </c>
      <c r="J72" s="83">
        <f t="shared" si="15"/>
        <v>931416.95313300041</v>
      </c>
      <c r="K72" s="83">
        <f t="shared" si="15"/>
        <v>0</v>
      </c>
      <c r="Q72" s="104">
        <f>+D72-G72-H72-I72-J72-K72-L72-M72-N72-O72-P72</f>
        <v>-3.1329997582361102E-3</v>
      </c>
    </row>
    <row r="73" spans="1:18" ht="24.75" customHeight="1">
      <c r="A73" s="278"/>
      <c r="B73" s="473" t="s">
        <v>754</v>
      </c>
      <c r="C73" s="827" t="s">
        <v>56</v>
      </c>
      <c r="D73" s="84">
        <f>+D53</f>
        <v>2256888.5299999998</v>
      </c>
      <c r="E73" s="85">
        <f>+D73</f>
        <v>2256888.5299999998</v>
      </c>
      <c r="F73" s="85"/>
      <c r="G73" s="85"/>
      <c r="H73" s="85">
        <f t="shared" ref="H73:H78" si="16">+M53</f>
        <v>169973.96383713456</v>
      </c>
      <c r="I73" s="85">
        <f t="shared" ref="I73:K73" si="17">+N53</f>
        <v>1244742.7673445225</v>
      </c>
      <c r="J73" s="85">
        <f t="shared" si="17"/>
        <v>842171.80166652496</v>
      </c>
      <c r="K73" s="85">
        <f t="shared" si="17"/>
        <v>0</v>
      </c>
      <c r="Q73" s="104">
        <f t="shared" ref="Q73:Q89" si="18">+D73-G73-H73-I73-J73-K73-L73-M73-N73-O73-P73</f>
        <v>-2.8481823392212391E-3</v>
      </c>
    </row>
    <row r="74" spans="1:18" ht="24.75" customHeight="1">
      <c r="A74" s="278"/>
      <c r="B74" s="473" t="s">
        <v>755</v>
      </c>
      <c r="C74" s="827"/>
      <c r="D74" s="84">
        <f>+D54</f>
        <v>52038.1</v>
      </c>
      <c r="E74" s="85"/>
      <c r="F74" s="85">
        <f>+D74</f>
        <v>52038.1</v>
      </c>
      <c r="G74" s="85">
        <f>+H54+J54</f>
        <v>36801.82</v>
      </c>
      <c r="H74" s="85">
        <f t="shared" si="16"/>
        <v>0</v>
      </c>
      <c r="I74" s="85">
        <f t="shared" ref="I74:K74" si="19">+N54</f>
        <v>10665.396000000001</v>
      </c>
      <c r="J74" s="85">
        <f t="shared" si="19"/>
        <v>4570.884</v>
      </c>
      <c r="K74" s="85">
        <f t="shared" si="19"/>
        <v>0</v>
      </c>
      <c r="Q74" s="104">
        <f t="shared" si="18"/>
        <v>-1.8189894035458565E-12</v>
      </c>
    </row>
    <row r="75" spans="1:18">
      <c r="A75" s="278"/>
      <c r="B75" s="474" t="s">
        <v>48</v>
      </c>
      <c r="C75" s="827"/>
      <c r="D75" s="84">
        <f>+D55</f>
        <v>230892.66</v>
      </c>
      <c r="E75" s="85">
        <f>+D75</f>
        <v>230892.66</v>
      </c>
      <c r="F75" s="85"/>
      <c r="G75" s="85"/>
      <c r="H75" s="85">
        <f t="shared" si="16"/>
        <v>16997.396162865429</v>
      </c>
      <c r="I75" s="85">
        <f t="shared" ref="I75:K75" si="20">+N55</f>
        <v>129220.99665547733</v>
      </c>
      <c r="J75" s="85">
        <f t="shared" si="20"/>
        <v>84674.26746647546</v>
      </c>
      <c r="K75" s="85">
        <f t="shared" si="20"/>
        <v>0</v>
      </c>
      <c r="Q75" s="104">
        <f t="shared" si="18"/>
        <v>-2.8481820481829345E-4</v>
      </c>
      <c r="R75" s="273">
        <f>+D75/D72</f>
        <v>9.090908983528509E-2</v>
      </c>
    </row>
    <row r="76" spans="1:18">
      <c r="A76" s="82">
        <v>2</v>
      </c>
      <c r="B76" s="83" t="s">
        <v>179</v>
      </c>
      <c r="C76" s="91"/>
      <c r="D76" s="83">
        <f>+D56</f>
        <v>2485799.9299999997</v>
      </c>
      <c r="E76" s="83">
        <f>+D76</f>
        <v>2485799.9299999997</v>
      </c>
      <c r="F76" s="83">
        <v>0</v>
      </c>
      <c r="G76" s="83">
        <v>0</v>
      </c>
      <c r="H76" s="83">
        <f t="shared" si="16"/>
        <v>0</v>
      </c>
      <c r="I76" s="83">
        <f t="shared" ref="I76:K76" si="21">+N56</f>
        <v>1025098.31</v>
      </c>
      <c r="J76" s="83">
        <f t="shared" si="21"/>
        <v>1405145.25</v>
      </c>
      <c r="K76" s="83">
        <f t="shared" si="21"/>
        <v>55556.37</v>
      </c>
      <c r="Q76" s="104">
        <f t="shared" si="18"/>
        <v>-3.5652192309498787E-10</v>
      </c>
    </row>
    <row r="77" spans="1:18" ht="24">
      <c r="A77" s="82">
        <v>3</v>
      </c>
      <c r="B77" s="83" t="s">
        <v>49</v>
      </c>
      <c r="C77" s="92" t="s">
        <v>56</v>
      </c>
      <c r="D77" s="83">
        <v>59800</v>
      </c>
      <c r="E77" s="83">
        <f t="shared" ref="E77:E78" si="22">+D77</f>
        <v>59800</v>
      </c>
      <c r="F77" s="83"/>
      <c r="G77" s="83"/>
      <c r="H77" s="83">
        <f t="shared" si="16"/>
        <v>2224.7780499374958</v>
      </c>
      <c r="I77" s="83">
        <f t="shared" ref="I77:K77" si="23">+N57</f>
        <v>29111.3284030301</v>
      </c>
      <c r="J77" s="83">
        <f t="shared" si="23"/>
        <v>27802.826603196845</v>
      </c>
      <c r="K77" s="83">
        <f t="shared" si="23"/>
        <v>661.06698111521462</v>
      </c>
      <c r="Q77" s="104">
        <f t="shared" si="18"/>
        <v>-3.7279652929100848E-5</v>
      </c>
    </row>
    <row r="78" spans="1:18" ht="24">
      <c r="A78" s="82">
        <v>4</v>
      </c>
      <c r="B78" s="83" t="s">
        <v>50</v>
      </c>
      <c r="C78" s="92" t="s">
        <v>56</v>
      </c>
      <c r="D78" s="105">
        <v>16530</v>
      </c>
      <c r="E78" s="105">
        <f t="shared" si="22"/>
        <v>16530</v>
      </c>
      <c r="F78" s="105"/>
      <c r="G78" s="105"/>
      <c r="H78" s="105">
        <f t="shared" si="16"/>
        <v>0</v>
      </c>
      <c r="I78" s="105">
        <f t="shared" ref="I78:K78" si="24">+N58</f>
        <v>6000</v>
      </c>
      <c r="J78" s="105">
        <f t="shared" si="24"/>
        <v>4530</v>
      </c>
      <c r="K78" s="105">
        <f t="shared" si="24"/>
        <v>6000</v>
      </c>
      <c r="Q78" s="104">
        <f t="shared" si="18"/>
        <v>0</v>
      </c>
    </row>
    <row r="79" spans="1:18">
      <c r="A79" s="82" t="s">
        <v>183</v>
      </c>
      <c r="B79" s="83" t="s">
        <v>184</v>
      </c>
      <c r="C79" s="92"/>
      <c r="D79" s="83">
        <f>+D80+D81+D83+D82</f>
        <v>924995.49999999988</v>
      </c>
      <c r="E79" s="83">
        <f t="shared" ref="E79" si="25">+E80+E81+E83+E82</f>
        <v>0</v>
      </c>
      <c r="F79" s="83">
        <f>+F80+F81+F83+F82</f>
        <v>924995.49999999988</v>
      </c>
      <c r="G79" s="83">
        <f t="shared" ref="G79:K79" si="26">+G80+G81+G83+G82</f>
        <v>827880.5199999999</v>
      </c>
      <c r="H79" s="83">
        <f t="shared" si="26"/>
        <v>33170</v>
      </c>
      <c r="I79" s="83">
        <f t="shared" si="26"/>
        <v>31047.14</v>
      </c>
      <c r="J79" s="83">
        <f t="shared" si="26"/>
        <v>18899.5</v>
      </c>
      <c r="K79" s="83">
        <f t="shared" si="26"/>
        <v>13998.34</v>
      </c>
      <c r="Q79" s="104">
        <f t="shared" si="18"/>
        <v>-1.8189894035458565E-11</v>
      </c>
    </row>
    <row r="80" spans="1:18">
      <c r="A80" s="278"/>
      <c r="B80" s="94" t="s">
        <v>746</v>
      </c>
      <c r="C80" s="94" t="s">
        <v>191</v>
      </c>
      <c r="D80" s="95">
        <f>+D60</f>
        <v>602348.73</v>
      </c>
      <c r="E80" s="96"/>
      <c r="F80" s="96">
        <f>+D80</f>
        <v>602348.73</v>
      </c>
      <c r="G80" s="279">
        <f>+G60+H60+I60+J60+K60+L60</f>
        <v>602348.73</v>
      </c>
      <c r="H80" s="279">
        <f>+I117</f>
        <v>0</v>
      </c>
      <c r="I80" s="279">
        <f>+J117</f>
        <v>0</v>
      </c>
      <c r="J80" s="279">
        <f>+K117</f>
        <v>0</v>
      </c>
      <c r="K80" s="279">
        <f>+L117</f>
        <v>0</v>
      </c>
      <c r="Q80" s="104">
        <f t="shared" si="18"/>
        <v>0</v>
      </c>
    </row>
    <row r="81" spans="1:17">
      <c r="A81" s="278"/>
      <c r="B81" s="94" t="s">
        <v>187</v>
      </c>
      <c r="C81" s="94" t="s">
        <v>191</v>
      </c>
      <c r="D81" s="95">
        <f>+D61</f>
        <v>189645.95</v>
      </c>
      <c r="E81" s="96"/>
      <c r="F81" s="96">
        <f>+D81</f>
        <v>189645.95</v>
      </c>
      <c r="G81" s="279">
        <f>+G61</f>
        <v>189645.95</v>
      </c>
      <c r="H81" s="279"/>
      <c r="I81" s="279"/>
      <c r="J81" s="279"/>
      <c r="K81" s="279"/>
      <c r="Q81" s="104">
        <f t="shared" si="18"/>
        <v>0</v>
      </c>
    </row>
    <row r="82" spans="1:17">
      <c r="A82" s="278"/>
      <c r="B82" s="94" t="s">
        <v>188</v>
      </c>
      <c r="C82" s="94" t="s">
        <v>191</v>
      </c>
      <c r="D82" s="95">
        <f>+D62</f>
        <v>27800.84</v>
      </c>
      <c r="E82" s="96"/>
      <c r="F82" s="96">
        <f>+D82</f>
        <v>27800.84</v>
      </c>
      <c r="G82" s="279">
        <f>+H62</f>
        <v>27800.84</v>
      </c>
      <c r="H82" s="279">
        <f>+I119</f>
        <v>0</v>
      </c>
      <c r="I82" s="279"/>
      <c r="J82" s="279"/>
      <c r="K82" s="279"/>
      <c r="Q82" s="104">
        <f t="shared" si="18"/>
        <v>0</v>
      </c>
    </row>
    <row r="83" spans="1:17">
      <c r="A83" s="278"/>
      <c r="B83" s="382" t="s">
        <v>747</v>
      </c>
      <c r="C83" s="382" t="s">
        <v>191</v>
      </c>
      <c r="D83" s="95">
        <f>+D63</f>
        <v>105199.98</v>
      </c>
      <c r="E83" s="383"/>
      <c r="F83" s="383">
        <f>+D83</f>
        <v>105199.98</v>
      </c>
      <c r="G83" s="384">
        <f>+L63</f>
        <v>8085</v>
      </c>
      <c r="H83" s="384">
        <f t="shared" ref="H83:K83" si="27">+M63</f>
        <v>33170</v>
      </c>
      <c r="I83" s="384">
        <f t="shared" si="27"/>
        <v>31047.14</v>
      </c>
      <c r="J83" s="384">
        <f t="shared" si="27"/>
        <v>18899.5</v>
      </c>
      <c r="K83" s="384">
        <f t="shared" si="27"/>
        <v>13998.34</v>
      </c>
      <c r="Q83" s="104">
        <f t="shared" si="18"/>
        <v>-3.637978807091713E-12</v>
      </c>
    </row>
    <row r="84" spans="1:17">
      <c r="A84" s="82" t="s">
        <v>190</v>
      </c>
      <c r="B84" s="83" t="s">
        <v>51</v>
      </c>
      <c r="C84" s="92"/>
      <c r="D84" s="83">
        <f t="shared" ref="D84:K84" si="28">+D79+D77+D78+D76+D72</f>
        <v>6026944.7199999997</v>
      </c>
      <c r="E84" s="83">
        <f t="shared" si="28"/>
        <v>5049911.1199999992</v>
      </c>
      <c r="F84" s="83">
        <f t="shared" si="28"/>
        <v>977033.59999999986</v>
      </c>
      <c r="G84" s="83">
        <f t="shared" si="28"/>
        <v>864682.33999999985</v>
      </c>
      <c r="H84" s="83">
        <f t="shared" si="28"/>
        <v>222366.13804993749</v>
      </c>
      <c r="I84" s="83">
        <f t="shared" si="28"/>
        <v>2475885.9384030299</v>
      </c>
      <c r="J84" s="83">
        <f t="shared" si="28"/>
        <v>2387794.5297361971</v>
      </c>
      <c r="K84" s="83">
        <f t="shared" si="28"/>
        <v>76215.776981115225</v>
      </c>
      <c r="Q84" s="104">
        <f t="shared" si="18"/>
        <v>-3.1702801352366805E-3</v>
      </c>
    </row>
    <row r="85" spans="1:17">
      <c r="A85" s="278"/>
      <c r="B85" s="94" t="s">
        <v>193</v>
      </c>
      <c r="C85" s="108"/>
      <c r="D85" s="95">
        <f>+ROUND(D84*0.22,2)</f>
        <v>1325927.8400000001</v>
      </c>
      <c r="E85" s="96"/>
      <c r="F85" s="96">
        <f>+D85</f>
        <v>1325927.8400000001</v>
      </c>
      <c r="G85" s="95">
        <f t="shared" ref="G85:K85" si="29">+ROUND(G84*0.22,2)</f>
        <v>190230.11</v>
      </c>
      <c r="H85" s="95">
        <f t="shared" si="29"/>
        <v>48920.55</v>
      </c>
      <c r="I85" s="95">
        <f t="shared" si="29"/>
        <v>544694.91</v>
      </c>
      <c r="J85" s="95">
        <f t="shared" si="29"/>
        <v>525314.80000000005</v>
      </c>
      <c r="K85" s="95">
        <f t="shared" si="29"/>
        <v>16767.47</v>
      </c>
      <c r="Q85" s="104">
        <f t="shared" si="18"/>
        <v>-1.4551915228366852E-10</v>
      </c>
    </row>
    <row r="86" spans="1:17">
      <c r="A86" s="82">
        <v>7</v>
      </c>
      <c r="B86" s="83" t="s">
        <v>685</v>
      </c>
      <c r="C86" s="92"/>
      <c r="D86" s="83">
        <f>+D85+D84</f>
        <v>7352872.5599999996</v>
      </c>
      <c r="E86" s="83">
        <f t="shared" ref="E86:K86" si="30">+E85+E84</f>
        <v>5049911.1199999992</v>
      </c>
      <c r="F86" s="83">
        <f t="shared" si="30"/>
        <v>2302961.44</v>
      </c>
      <c r="G86" s="83">
        <f t="shared" si="30"/>
        <v>1054912.4499999997</v>
      </c>
      <c r="H86" s="83">
        <f t="shared" si="30"/>
        <v>271286.68804993748</v>
      </c>
      <c r="I86" s="83">
        <f t="shared" si="30"/>
        <v>3020580.8484030301</v>
      </c>
      <c r="J86" s="83">
        <f t="shared" si="30"/>
        <v>2913109.3297361974</v>
      </c>
      <c r="K86" s="83">
        <f t="shared" si="30"/>
        <v>92983.246981115226</v>
      </c>
      <c r="Q86" s="104">
        <f t="shared" si="18"/>
        <v>-3.1702808628324419E-3</v>
      </c>
    </row>
    <row r="87" spans="1:17">
      <c r="A87" s="277"/>
      <c r="B87" s="78"/>
      <c r="C87" s="78"/>
      <c r="D87" s="79"/>
      <c r="E87" s="80"/>
      <c r="F87" s="80"/>
      <c r="G87" s="81"/>
      <c r="H87" s="265"/>
      <c r="I87" s="265"/>
      <c r="J87" s="265"/>
      <c r="K87" s="265"/>
      <c r="Q87" s="104">
        <f t="shared" si="18"/>
        <v>0</v>
      </c>
    </row>
    <row r="88" spans="1:17">
      <c r="A88" s="403"/>
      <c r="B88" s="404" t="s">
        <v>453</v>
      </c>
      <c r="C88" s="405"/>
      <c r="D88" s="404">
        <f>SUM(G88:P88)</f>
        <v>5049911.1231702799</v>
      </c>
      <c r="E88" s="404"/>
      <c r="F88" s="404"/>
      <c r="G88" s="404">
        <f>+G84-G89</f>
        <v>0</v>
      </c>
      <c r="H88" s="404">
        <f t="shared" ref="H88:K88" si="31">+H84-H89</f>
        <v>189196.13804993749</v>
      </c>
      <c r="I88" s="404">
        <f t="shared" si="31"/>
        <v>2434173.4024030301</v>
      </c>
      <c r="J88" s="404">
        <f t="shared" si="31"/>
        <v>2364324.145736197</v>
      </c>
      <c r="K88" s="404">
        <f t="shared" si="31"/>
        <v>62217.436981115228</v>
      </c>
      <c r="Q88" s="104">
        <f t="shared" si="18"/>
        <v>-2.0372681319713593E-10</v>
      </c>
    </row>
    <row r="89" spans="1:17">
      <c r="A89" s="403"/>
      <c r="B89" s="404" t="s">
        <v>454</v>
      </c>
      <c r="C89" s="405"/>
      <c r="D89" s="404">
        <f>SUM(G89:P89)</f>
        <v>977033.59999999974</v>
      </c>
      <c r="E89" s="404"/>
      <c r="F89" s="404"/>
      <c r="G89" s="404">
        <f>+G74+G79</f>
        <v>864682.33999999985</v>
      </c>
      <c r="H89" s="404">
        <f t="shared" ref="H89:K89" si="32">+H74+H79</f>
        <v>33170</v>
      </c>
      <c r="I89" s="404">
        <f t="shared" si="32"/>
        <v>41712.536</v>
      </c>
      <c r="J89" s="404">
        <f t="shared" si="32"/>
        <v>23470.383999999998</v>
      </c>
      <c r="K89" s="404">
        <f t="shared" si="32"/>
        <v>13998.34</v>
      </c>
      <c r="Q89" s="104">
        <f t="shared" si="18"/>
        <v>-1.0550138540565968E-10</v>
      </c>
    </row>
    <row r="90" spans="1:17" s="402" customFormat="1" ht="15.75">
      <c r="D90" s="418"/>
    </row>
    <row r="91" spans="1:17" s="402" customFormat="1" ht="15.75">
      <c r="A91" s="402">
        <v>2</v>
      </c>
      <c r="B91" s="402" t="s">
        <v>683</v>
      </c>
    </row>
    <row r="92" spans="1:17" s="402" customFormat="1" ht="15.75"/>
    <row r="93" spans="1:17">
      <c r="A93" s="235"/>
      <c r="B93" s="235" t="s">
        <v>413</v>
      </c>
      <c r="C93" s="235" t="s">
        <v>51</v>
      </c>
      <c r="D93" s="235"/>
      <c r="E93" s="235"/>
      <c r="F93" s="235"/>
      <c r="G93" s="235" t="str">
        <f>+G71</f>
        <v>do leta 2018</v>
      </c>
      <c r="H93" s="235">
        <f t="shared" ref="H93:K93" si="33">+H71</f>
        <v>2019</v>
      </c>
      <c r="I93" s="235">
        <f t="shared" si="33"/>
        <v>2020</v>
      </c>
      <c r="J93" s="235">
        <f t="shared" si="33"/>
        <v>2021</v>
      </c>
      <c r="K93" s="235">
        <f t="shared" si="33"/>
        <v>2022</v>
      </c>
    </row>
    <row r="94" spans="1:17">
      <c r="A94" s="94">
        <v>1</v>
      </c>
      <c r="B94" s="94" t="s">
        <v>414</v>
      </c>
      <c r="C94" s="523">
        <f>SUM(G94:K94)</f>
        <v>2308926.6328481818</v>
      </c>
      <c r="D94" s="523"/>
      <c r="E94" s="523"/>
      <c r="F94" s="523"/>
      <c r="G94" s="523">
        <f>+G72-G75</f>
        <v>36801.82</v>
      </c>
      <c r="H94" s="523">
        <f t="shared" ref="H94:K94" si="34">+H72-H75</f>
        <v>169973.96383713456</v>
      </c>
      <c r="I94" s="523">
        <f t="shared" si="34"/>
        <v>1255408.1633445225</v>
      </c>
      <c r="J94" s="523">
        <f t="shared" si="34"/>
        <v>846742.68566652492</v>
      </c>
      <c r="K94" s="523">
        <f t="shared" si="34"/>
        <v>0</v>
      </c>
    </row>
    <row r="95" spans="1:17">
      <c r="A95" s="94">
        <v>2</v>
      </c>
      <c r="B95" s="94" t="s">
        <v>416</v>
      </c>
      <c r="C95" s="523">
        <f t="shared" ref="C95:C98" si="35">SUM(G95:K95)</f>
        <v>2485799.9300000002</v>
      </c>
      <c r="D95" s="523"/>
      <c r="E95" s="523"/>
      <c r="F95" s="523"/>
      <c r="G95" s="523">
        <f>+G76</f>
        <v>0</v>
      </c>
      <c r="H95" s="523">
        <f t="shared" ref="H95:K95" si="36">+H76</f>
        <v>0</v>
      </c>
      <c r="I95" s="523">
        <f t="shared" si="36"/>
        <v>1025098.31</v>
      </c>
      <c r="J95" s="523">
        <f t="shared" si="36"/>
        <v>1405145.25</v>
      </c>
      <c r="K95" s="523">
        <f t="shared" si="36"/>
        <v>55556.37</v>
      </c>
      <c r="M95" s="265"/>
    </row>
    <row r="96" spans="1:17">
      <c r="A96" s="94">
        <v>3</v>
      </c>
      <c r="B96" s="94" t="str">
        <f>+B37</f>
        <v>Stroški gradbenega nadzora</v>
      </c>
      <c r="C96" s="523">
        <f t="shared" si="35"/>
        <v>59800.000037279657</v>
      </c>
      <c r="D96" s="523"/>
      <c r="E96" s="523"/>
      <c r="F96" s="523"/>
      <c r="G96" s="523">
        <f>+G77</f>
        <v>0</v>
      </c>
      <c r="H96" s="523">
        <f t="shared" ref="H96:K96" si="37">+H77</f>
        <v>2224.7780499374958</v>
      </c>
      <c r="I96" s="523">
        <f t="shared" si="37"/>
        <v>29111.3284030301</v>
      </c>
      <c r="J96" s="523">
        <f t="shared" si="37"/>
        <v>27802.826603196845</v>
      </c>
      <c r="K96" s="523">
        <f t="shared" si="37"/>
        <v>661.06698111521462</v>
      </c>
    </row>
    <row r="97" spans="1:17">
      <c r="A97" s="94">
        <v>4</v>
      </c>
      <c r="B97" s="94" t="str">
        <f>+B38</f>
        <v>Stroški obveščanja in informiranja javnosti</v>
      </c>
      <c r="C97" s="523">
        <f t="shared" si="35"/>
        <v>16530</v>
      </c>
      <c r="D97" s="523"/>
      <c r="E97" s="523"/>
      <c r="F97" s="523"/>
      <c r="G97" s="523">
        <f>+G78</f>
        <v>0</v>
      </c>
      <c r="H97" s="523">
        <f t="shared" ref="H97:K97" si="38">+H78</f>
        <v>0</v>
      </c>
      <c r="I97" s="523">
        <f t="shared" si="38"/>
        <v>6000</v>
      </c>
      <c r="J97" s="523">
        <f t="shared" si="38"/>
        <v>4530</v>
      </c>
      <c r="K97" s="523">
        <f t="shared" si="38"/>
        <v>6000</v>
      </c>
    </row>
    <row r="98" spans="1:17">
      <c r="A98" s="94">
        <v>5</v>
      </c>
      <c r="B98" s="94" t="str">
        <f>+B39</f>
        <v>Ostali stroški projekta</v>
      </c>
      <c r="C98" s="523">
        <f t="shared" si="35"/>
        <v>924995.49999999988</v>
      </c>
      <c r="D98" s="523"/>
      <c r="E98" s="523"/>
      <c r="F98" s="523"/>
      <c r="G98" s="523">
        <f>+G79</f>
        <v>827880.5199999999</v>
      </c>
      <c r="H98" s="523">
        <f t="shared" ref="H98:K98" si="39">+H79</f>
        <v>33170</v>
      </c>
      <c r="I98" s="523">
        <f t="shared" si="39"/>
        <v>31047.14</v>
      </c>
      <c r="J98" s="523">
        <f t="shared" si="39"/>
        <v>18899.5</v>
      </c>
      <c r="K98" s="523">
        <f t="shared" si="39"/>
        <v>13998.34</v>
      </c>
    </row>
    <row r="99" spans="1:17">
      <c r="A99" s="83"/>
      <c r="B99" s="83" t="s">
        <v>51</v>
      </c>
      <c r="C99" s="129">
        <f>SUM(C94:C98)</f>
        <v>5796052.0628854623</v>
      </c>
      <c r="D99" s="129">
        <f t="shared" ref="D99:F99" si="40">SUM(D94:D98)</f>
        <v>0</v>
      </c>
      <c r="E99" s="129">
        <f t="shared" si="40"/>
        <v>0</v>
      </c>
      <c r="F99" s="129">
        <f t="shared" si="40"/>
        <v>0</v>
      </c>
      <c r="G99" s="129">
        <f>SUM(G94:G98)</f>
        <v>864682.33999999985</v>
      </c>
      <c r="H99" s="129">
        <f t="shared" ref="H99:K99" si="41">SUM(H94:H98)</f>
        <v>205368.74188707207</v>
      </c>
      <c r="I99" s="129">
        <f t="shared" si="41"/>
        <v>2346664.9417475527</v>
      </c>
      <c r="J99" s="129">
        <f t="shared" si="41"/>
        <v>2303120.2622697218</v>
      </c>
      <c r="K99" s="129">
        <f t="shared" si="41"/>
        <v>76215.77698111521</v>
      </c>
    </row>
    <row r="100" spans="1:17">
      <c r="C100" s="104">
        <f>+C99+D75-D84</f>
        <v>2.8854627162218094E-3</v>
      </c>
      <c r="H100" s="265"/>
      <c r="I100" s="265"/>
    </row>
    <row r="102" spans="1:17" s="402" customFormat="1" ht="15.75">
      <c r="A102" s="402">
        <v>3</v>
      </c>
      <c r="B102" s="402" t="s">
        <v>844</v>
      </c>
    </row>
    <row r="103" spans="1:17" ht="15.75">
      <c r="M103" s="402"/>
      <c r="N103" s="402"/>
      <c r="O103" s="402"/>
      <c r="P103" s="402"/>
    </row>
    <row r="104" spans="1:17" ht="13.5" customHeight="1">
      <c r="A104" s="235" t="s">
        <v>171</v>
      </c>
      <c r="B104" s="235" t="s">
        <v>185</v>
      </c>
      <c r="C104" s="235" t="s">
        <v>51</v>
      </c>
      <c r="D104" s="235">
        <v>2009</v>
      </c>
      <c r="E104" s="235">
        <f>+D104+1</f>
        <v>2010</v>
      </c>
      <c r="F104" s="235">
        <f>+E104+1</f>
        <v>2011</v>
      </c>
      <c r="G104" s="235">
        <f t="shared" ref="G104:L104" si="42">+F104+1</f>
        <v>2012</v>
      </c>
      <c r="H104" s="235">
        <f t="shared" si="42"/>
        <v>2013</v>
      </c>
      <c r="I104" s="235">
        <f t="shared" si="42"/>
        <v>2014</v>
      </c>
      <c r="J104" s="235">
        <f t="shared" si="42"/>
        <v>2015</v>
      </c>
      <c r="K104" s="235">
        <f t="shared" si="42"/>
        <v>2016</v>
      </c>
      <c r="L104" s="235">
        <f t="shared" si="42"/>
        <v>2017</v>
      </c>
      <c r="M104" s="235">
        <v>2018</v>
      </c>
      <c r="N104" s="235">
        <v>2019</v>
      </c>
      <c r="O104" s="235">
        <v>2020</v>
      </c>
      <c r="P104" s="235">
        <v>2021</v>
      </c>
      <c r="Q104" s="235">
        <v>2022</v>
      </c>
    </row>
    <row r="105" spans="1:17" ht="13.5" customHeight="1">
      <c r="A105" s="94">
        <v>1</v>
      </c>
      <c r="B105" s="94" t="s">
        <v>186</v>
      </c>
      <c r="C105" s="97">
        <f>SUM(D105:Q105)</f>
        <v>602348.73</v>
      </c>
      <c r="D105" s="95">
        <v>73261.279999999999</v>
      </c>
      <c r="E105" s="96">
        <v>110049.98</v>
      </c>
      <c r="F105" s="96">
        <v>110756.47</v>
      </c>
      <c r="G105" s="279">
        <v>28160</v>
      </c>
      <c r="H105" s="279">
        <v>43315</v>
      </c>
      <c r="I105" s="279">
        <v>94290</v>
      </c>
      <c r="J105" s="279">
        <v>26351</v>
      </c>
      <c r="K105" s="279">
        <v>4000</v>
      </c>
      <c r="L105" s="279">
        <v>91925</v>
      </c>
      <c r="M105" s="279">
        <v>20240</v>
      </c>
      <c r="N105" s="279"/>
      <c r="O105" s="279"/>
      <c r="P105" s="279"/>
      <c r="Q105" s="279"/>
    </row>
    <row r="106" spans="1:17" ht="13.5" customHeight="1">
      <c r="A106" s="94">
        <v>2</v>
      </c>
      <c r="B106" s="94" t="s">
        <v>187</v>
      </c>
      <c r="C106" s="97">
        <f t="shared" ref="C106:C108" si="43">SUM(D106:Q106)</f>
        <v>189645.95</v>
      </c>
      <c r="D106" s="279"/>
      <c r="E106" s="279"/>
      <c r="F106" s="279"/>
      <c r="G106" s="279">
        <v>189645.95</v>
      </c>
      <c r="H106" s="279"/>
      <c r="I106" s="279"/>
      <c r="J106" s="279"/>
      <c r="K106" s="279"/>
      <c r="L106" s="279"/>
      <c r="M106" s="279"/>
      <c r="N106" s="279"/>
      <c r="O106" s="279"/>
      <c r="P106" s="279"/>
      <c r="Q106" s="279"/>
    </row>
    <row r="107" spans="1:17" ht="13.5" customHeight="1">
      <c r="A107" s="94">
        <v>3</v>
      </c>
      <c r="B107" s="94" t="s">
        <v>188</v>
      </c>
      <c r="C107" s="97">
        <f t="shared" si="43"/>
        <v>27800.84</v>
      </c>
      <c r="D107" s="95"/>
      <c r="E107" s="96"/>
      <c r="F107" s="96"/>
      <c r="G107" s="279"/>
      <c r="H107" s="279"/>
      <c r="I107" s="279">
        <v>27800.84</v>
      </c>
      <c r="J107" s="279"/>
      <c r="K107" s="279"/>
      <c r="L107" s="279"/>
      <c r="M107" s="279"/>
      <c r="N107" s="279"/>
      <c r="O107" s="279"/>
      <c r="P107" s="279"/>
      <c r="Q107" s="279"/>
    </row>
    <row r="108" spans="1:17" ht="13.5" customHeight="1">
      <c r="A108" s="94">
        <v>4</v>
      </c>
      <c r="B108" s="94" t="s">
        <v>845</v>
      </c>
      <c r="C108" s="97">
        <f t="shared" si="43"/>
        <v>121729.98</v>
      </c>
      <c r="D108" s="95"/>
      <c r="E108" s="96"/>
      <c r="F108" s="96"/>
      <c r="G108" s="279"/>
      <c r="H108" s="446"/>
      <c r="I108" s="279"/>
      <c r="J108" s="279"/>
      <c r="K108" s="279"/>
      <c r="L108" s="279"/>
      <c r="M108" s="279">
        <v>8085</v>
      </c>
      <c r="N108" s="279">
        <v>33170</v>
      </c>
      <c r="O108" s="279">
        <f>1705.04+6820.16+28521.94</f>
        <v>37047.14</v>
      </c>
      <c r="P108" s="279">
        <f>774.1+3096.42+19558.98</f>
        <v>23429.5</v>
      </c>
      <c r="Q108" s="279">
        <f>30.11+120.43+19847.8</f>
        <v>19998.34</v>
      </c>
    </row>
    <row r="109" spans="1:17" ht="13.5" customHeight="1">
      <c r="A109" s="297"/>
      <c r="B109" s="297" t="s">
        <v>51</v>
      </c>
      <c r="C109" s="451">
        <f>SUM(C105:C108)</f>
        <v>941525.49999999988</v>
      </c>
      <c r="D109" s="451">
        <f t="shared" ref="D109:Q109" si="44">SUM(D105:D108)</f>
        <v>73261.279999999999</v>
      </c>
      <c r="E109" s="451">
        <f t="shared" si="44"/>
        <v>110049.98</v>
      </c>
      <c r="F109" s="451">
        <f t="shared" si="44"/>
        <v>110756.47</v>
      </c>
      <c r="G109" s="451">
        <f t="shared" si="44"/>
        <v>217805.95</v>
      </c>
      <c r="H109" s="451">
        <f t="shared" si="44"/>
        <v>43315</v>
      </c>
      <c r="I109" s="451">
        <f t="shared" si="44"/>
        <v>122090.84</v>
      </c>
      <c r="J109" s="451">
        <f t="shared" si="44"/>
        <v>26351</v>
      </c>
      <c r="K109" s="451">
        <f t="shared" si="44"/>
        <v>4000</v>
      </c>
      <c r="L109" s="451">
        <f t="shared" si="44"/>
        <v>91925</v>
      </c>
      <c r="M109" s="451">
        <f t="shared" si="44"/>
        <v>28325</v>
      </c>
      <c r="N109" s="451">
        <f t="shared" si="44"/>
        <v>33170</v>
      </c>
      <c r="O109" s="451">
        <f t="shared" si="44"/>
        <v>37047.14</v>
      </c>
      <c r="P109" s="451">
        <f t="shared" si="44"/>
        <v>23429.5</v>
      </c>
      <c r="Q109" s="451">
        <f t="shared" si="44"/>
        <v>19998.34</v>
      </c>
    </row>
    <row r="110" spans="1:17" ht="13.5" customHeight="1">
      <c r="A110" s="501"/>
      <c r="B110" s="501"/>
      <c r="C110" s="502"/>
      <c r="D110" s="502"/>
      <c r="E110" s="502"/>
      <c r="F110" s="502"/>
      <c r="G110" s="502"/>
      <c r="H110" s="502"/>
      <c r="I110" s="502"/>
      <c r="J110" s="502"/>
      <c r="K110" s="502"/>
      <c r="L110" s="502"/>
      <c r="M110" s="402"/>
      <c r="N110" s="402"/>
      <c r="O110" s="402"/>
      <c r="P110" s="402"/>
    </row>
    <row r="111" spans="1:17" ht="15.75">
      <c r="B111" s="503" t="s">
        <v>846</v>
      </c>
      <c r="D111" s="273"/>
      <c r="E111" s="273"/>
      <c r="F111" s="273"/>
      <c r="M111" s="402"/>
      <c r="N111" s="402"/>
      <c r="O111" s="402"/>
      <c r="P111" s="402"/>
    </row>
    <row r="112" spans="1:17" ht="12.75">
      <c r="A112" s="444"/>
      <c r="B112" s="445"/>
      <c r="C112" s="445"/>
      <c r="D112" s="445"/>
      <c r="E112" s="444"/>
      <c r="F112" s="444"/>
      <c r="G112" s="444"/>
      <c r="H112" s="444"/>
      <c r="I112" s="265" t="e">
        <f>+#REF!+C109</f>
        <v>#REF!</v>
      </c>
    </row>
    <row r="113" spans="1:8">
      <c r="H113" s="265"/>
    </row>
    <row r="114" spans="1:8" ht="12.75">
      <c r="A114" s="444"/>
      <c r="B114" s="500" t="s">
        <v>752</v>
      </c>
      <c r="C114" s="444"/>
      <c r="D114" s="444"/>
      <c r="E114" s="444"/>
      <c r="F114" s="444"/>
      <c r="G114" s="444"/>
      <c r="H114" s="444"/>
    </row>
    <row r="116" spans="1:8" s="402" customFormat="1" ht="15.75">
      <c r="A116" s="402">
        <v>4</v>
      </c>
      <c r="B116" s="402" t="s">
        <v>684</v>
      </c>
    </row>
    <row r="117" spans="1:8">
      <c r="D117" s="273"/>
      <c r="E117" s="273"/>
      <c r="F117" s="273"/>
    </row>
    <row r="118" spans="1:8" ht="24">
      <c r="B118" s="59" t="s">
        <v>194</v>
      </c>
      <c r="C118" s="59" t="s">
        <v>197</v>
      </c>
      <c r="D118" s="59" t="s">
        <v>202</v>
      </c>
      <c r="E118" s="59" t="s">
        <v>201</v>
      </c>
      <c r="F118" s="59" t="s">
        <v>203</v>
      </c>
      <c r="G118" s="59" t="s">
        <v>204</v>
      </c>
    </row>
    <row r="119" spans="1:8">
      <c r="B119" s="236" t="s">
        <v>198</v>
      </c>
      <c r="C119" s="236"/>
      <c r="D119" s="236"/>
      <c r="E119" s="236"/>
      <c r="F119" s="236"/>
      <c r="G119" s="236"/>
    </row>
    <row r="120" spans="1:8">
      <c r="B120" s="99" t="s">
        <v>701</v>
      </c>
      <c r="C120" s="282">
        <f>+D120+E120+F120+G120</f>
        <v>43</v>
      </c>
      <c r="D120" s="280">
        <v>1</v>
      </c>
      <c r="E120" s="280">
        <v>18</v>
      </c>
      <c r="F120" s="280">
        <v>12</v>
      </c>
      <c r="G120" s="280">
        <v>12</v>
      </c>
    </row>
    <row r="121" spans="1:8">
      <c r="B121" s="99" t="s">
        <v>199</v>
      </c>
      <c r="C121" s="282">
        <f>+D121+E121+F121+G121</f>
        <v>1298</v>
      </c>
      <c r="D121" s="280">
        <v>28</v>
      </c>
      <c r="E121" s="280">
        <f>30*18</f>
        <v>540</v>
      </c>
      <c r="F121" s="280">
        <v>365</v>
      </c>
      <c r="G121" s="280">
        <v>365</v>
      </c>
    </row>
    <row r="122" spans="1:8">
      <c r="B122" s="101" t="s">
        <v>200</v>
      </c>
      <c r="C122" s="102">
        <v>43762</v>
      </c>
      <c r="D122" s="102">
        <f>+D121+C122</f>
        <v>43790</v>
      </c>
      <c r="E122" s="102">
        <f>+E121+D122</f>
        <v>44330</v>
      </c>
      <c r="F122" s="102">
        <f>+F121+E122</f>
        <v>44695</v>
      </c>
      <c r="G122" s="102">
        <f>+F122+G121</f>
        <v>45060</v>
      </c>
    </row>
    <row r="123" spans="1:8">
      <c r="B123" s="236" t="s">
        <v>196</v>
      </c>
      <c r="C123" s="236"/>
      <c r="D123" s="100"/>
      <c r="E123" s="100"/>
      <c r="F123" s="100"/>
      <c r="G123" s="236"/>
    </row>
    <row r="124" spans="1:8">
      <c r="B124" s="99" t="s">
        <v>199</v>
      </c>
      <c r="C124" s="282">
        <f>+D124+E124+F124+G124</f>
        <v>1063</v>
      </c>
      <c r="D124" s="280">
        <f>+D121</f>
        <v>28</v>
      </c>
      <c r="E124" s="280">
        <v>670</v>
      </c>
      <c r="F124" s="280">
        <v>0</v>
      </c>
      <c r="G124" s="280">
        <v>365</v>
      </c>
    </row>
    <row r="125" spans="1:8">
      <c r="B125" s="101" t="s">
        <v>200</v>
      </c>
      <c r="C125" s="102">
        <v>43573</v>
      </c>
      <c r="D125" s="102">
        <f>+D124+C125</f>
        <v>43601</v>
      </c>
      <c r="E125" s="102">
        <f>+E124+D125</f>
        <v>44271</v>
      </c>
      <c r="F125" s="102">
        <f>+F124+E125</f>
        <v>44271</v>
      </c>
      <c r="G125" s="102">
        <f>+F125+G124</f>
        <v>44636</v>
      </c>
    </row>
  </sheetData>
  <mergeCells count="4">
    <mergeCell ref="C53:C55"/>
    <mergeCell ref="C7:C29"/>
    <mergeCell ref="C31:C36"/>
    <mergeCell ref="C73:C75"/>
  </mergeCells>
  <pageMargins left="0.7" right="0.7" top="0.75" bottom="0.75" header="0.3" footer="0.3"/>
  <pageSetup paperSize="9" orientation="portrait" horizontalDpi="4294967293" verticalDpi="4294967293"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Delovni listi</vt:lpstr>
      </vt:variant>
      <vt:variant>
        <vt:i4>31</vt:i4>
      </vt:variant>
      <vt:variant>
        <vt:lpstr>Imenovani obsegi</vt:lpstr>
      </vt:variant>
      <vt:variant>
        <vt:i4>2</vt:i4>
      </vt:variant>
    </vt:vector>
  </HeadingPairs>
  <TitlesOfParts>
    <vt:vector size="33" baseType="lpstr">
      <vt:lpstr>01 Prebivalstvo</vt:lpstr>
      <vt:lpstr>02 Rast prebivalstva</vt:lpstr>
      <vt:lpstr>03 Statistični podatki</vt:lpstr>
      <vt:lpstr>04 občinski proračun</vt:lpstr>
      <vt:lpstr>05 NRP</vt:lpstr>
      <vt:lpstr>08 Pretekla voda</vt:lpstr>
      <vt:lpstr>Bilance JKP</vt:lpstr>
      <vt:lpstr>TERM PLAN INV</vt:lpstr>
      <vt:lpstr>Nov. investicije</vt:lpstr>
      <vt:lpstr>11 Fizični kazalniki</vt:lpstr>
      <vt:lpstr>Amortizacija</vt:lpstr>
      <vt:lpstr>Dodatni obratovalni stroški</vt:lpstr>
      <vt:lpstr>Količine brez projekta</vt:lpstr>
      <vt:lpstr>Količine s projektom</vt:lpstr>
      <vt:lpstr>15 Priključenost PE</vt:lpstr>
      <vt:lpstr>FEA </vt:lpstr>
      <vt:lpstr>Obstoječe cene </vt:lpstr>
      <vt:lpstr>Bodoča cena</vt:lpstr>
      <vt:lpstr>Cenovna dostopnost</vt:lpstr>
      <vt:lpstr>VLOGA </vt:lpstr>
      <vt:lpstr>17 Sive plače</vt:lpstr>
      <vt:lpstr>17 CO</vt:lpstr>
      <vt:lpstr>18 Viri financiranja</vt:lpstr>
      <vt:lpstr>19 Analiza občutljivosti</vt:lpstr>
      <vt:lpstr>20 Analiza tveganja</vt:lpstr>
      <vt:lpstr>+prih</vt:lpstr>
      <vt:lpstr>-prih</vt:lpstr>
      <vt:lpstr>+obrt</vt:lpstr>
      <vt:lpstr>-obrt</vt:lpstr>
      <vt:lpstr>+inv</vt:lpstr>
      <vt:lpstr>-inv</vt:lpstr>
      <vt:lpstr>'15 Priključenost PE'!Področje_tiskanja</vt:lpstr>
      <vt:lpstr>'Količine s projektom'!Področje_tiskanja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Anita Gole</dc:creator>
  <cp:lastModifiedBy>Anita Gole</cp:lastModifiedBy>
  <cp:lastPrinted>2018-04-11T05:39:52Z</cp:lastPrinted>
  <dcterms:created xsi:type="dcterms:W3CDTF">2018-02-16T14:33:34Z</dcterms:created>
  <dcterms:modified xsi:type="dcterms:W3CDTF">2021-01-11T11:13:19Z</dcterms:modified>
</cp:coreProperties>
</file>